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1.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drawings/drawing10.xml" ContentType="application/vnd.openxmlformats-officedocument.drawingml.chartshapes+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ml.chartshapes+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3.xml" ContentType="application/vnd.openxmlformats-officedocument.drawingml.chartshapes+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b305167\OneDrive - WBG\python_latest\Tax-Revenue-Analysis\"/>
    </mc:Choice>
  </mc:AlternateContent>
  <xr:revisionPtr revIDLastSave="0" documentId="13_ncr:1_{6466DE07-19FE-4010-9B6E-405E398EA7F1}" xr6:coauthVersionLast="45" xr6:coauthVersionMax="45" xr10:uidLastSave="{00000000-0000-0000-0000-000000000000}"/>
  <bookViews>
    <workbookView xWindow="-108" yWindow="-108" windowWidth="23256" windowHeight="12576" tabRatio="652" firstSheet="19" activeTab="27" xr2:uid="{B67CAC59-2226-4024-AAA7-7C2FB937889C}"/>
  </bookViews>
  <sheets>
    <sheet name="Real" sheetId="1" r:id="rId1"/>
    <sheet name="Real_temp_jan_2021" sheetId="29" r:id="rId2"/>
    <sheet name="for pivot" sheetId="19" r:id="rId3"/>
    <sheet name="pivot temp_jan_2021" sheetId="30" r:id="rId4"/>
    <sheet name="Nominal" sheetId="18" r:id="rId5"/>
    <sheet name="LAC" sheetId="25" r:id="rId6"/>
    <sheet name="Countries" sheetId="16" r:id="rId7"/>
    <sheet name="Inflation" sheetId="17" r:id="rId8"/>
    <sheet name="pivot" sheetId="9" r:id="rId9"/>
    <sheet name="for web" sheetId="15" r:id="rId10"/>
    <sheet name="Tax_type" sheetId="8" r:id="rId11"/>
    <sheet name="Sheet2" sheetId="14" r:id="rId12"/>
    <sheet name="Shortfall" sheetId="13" r:id="rId13"/>
    <sheet name="Tax Revenue+" sheetId="5" r:id="rId14"/>
    <sheet name="Menu" sheetId="11" r:id="rId15"/>
    <sheet name="Select" sheetId="12" r:id="rId16"/>
    <sheet name="ECCU" sheetId="23" r:id="rId17"/>
    <sheet name="Charts" sheetId="10" r:id="rId18"/>
    <sheet name="Congo DRC" sheetId="24" r:id="rId19"/>
    <sheet name="South Africa" sheetId="28" r:id="rId20"/>
    <sheet name="Philippines" sheetId="4" r:id="rId21"/>
    <sheet name="India" sheetId="7" r:id="rId22"/>
    <sheet name="Mozambique" sheetId="22" r:id="rId23"/>
    <sheet name="Argentina" sheetId="26" r:id="rId24"/>
    <sheet name="Kenya" sheetId="27" r:id="rId25"/>
    <sheet name="fiscal measures" sheetId="20" r:id="rId26"/>
    <sheet name="fiscal measures1" sheetId="21" r:id="rId27"/>
    <sheet name="Sources" sheetId="6" r:id="rId28"/>
  </sheets>
  <externalReferences>
    <externalReference r:id="rId29"/>
    <externalReference r:id="rId30"/>
    <externalReference r:id="rId31"/>
    <externalReference r:id="rId32"/>
  </externalReferences>
  <definedNames>
    <definedName name="_xlnm._FilterDatabase" localSheetId="6" hidden="1">Countries!$A$1:$Q$217</definedName>
    <definedName name="_xlnm._FilterDatabase" localSheetId="2" hidden="1">'for pivot'!$AI$1:$AI$264</definedName>
    <definedName name="_xlnm._FilterDatabase" localSheetId="4" hidden="1">Nominal!$A$1:$AC$355</definedName>
    <definedName name="_xlnm._FilterDatabase" localSheetId="0" hidden="1">Real!$A$1:$AZ$382</definedName>
    <definedName name="_xlnm._FilterDatabase" localSheetId="1" hidden="1">Real_temp_jan_2021!$A$1:$BC$384</definedName>
    <definedName name="_xlnm._FilterDatabase" localSheetId="13" hidden="1">'Tax Revenue+'!$A$1:$AT$60</definedName>
    <definedName name="ChartValues">Table1[[Jan-20]:[Jul-20]]</definedName>
    <definedName name="ChartX">Table1[Country]</definedName>
  </definedNames>
  <calcPr calcId="191029"/>
  <pivotCaches>
    <pivotCache cacheId="7" r:id="rId33"/>
    <pivotCache cacheId="8" r:id="rId34"/>
    <pivotCache cacheId="9" r:id="rId3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M345" i="18" l="1"/>
  <c r="AM346" i="18"/>
  <c r="AM347" i="18"/>
  <c r="AM348" i="18"/>
  <c r="AM349" i="18"/>
  <c r="AM350" i="18"/>
  <c r="AM351" i="18"/>
  <c r="AM352" i="18"/>
  <c r="AM353" i="18"/>
  <c r="AM354" i="18"/>
  <c r="AM355" i="18"/>
  <c r="C368" i="18" l="1"/>
  <c r="D368" i="18"/>
  <c r="E368" i="18"/>
  <c r="C367" i="18"/>
  <c r="D367" i="18"/>
  <c r="E367" i="18"/>
  <c r="C369" i="18"/>
  <c r="D369" i="18"/>
  <c r="E369" i="18"/>
  <c r="C370" i="18"/>
  <c r="D370" i="18"/>
  <c r="E370" i="18"/>
  <c r="C371" i="18"/>
  <c r="D371" i="18"/>
  <c r="E371" i="18"/>
  <c r="C372" i="18"/>
  <c r="D372" i="18"/>
  <c r="E372" i="18"/>
  <c r="C373" i="18"/>
  <c r="D373" i="18"/>
  <c r="E373" i="18"/>
  <c r="C374" i="18"/>
  <c r="D374" i="18"/>
  <c r="E374" i="18"/>
  <c r="C375" i="18"/>
  <c r="D375" i="18"/>
  <c r="E375" i="18"/>
  <c r="C376" i="18"/>
  <c r="D376" i="18"/>
  <c r="E376" i="18"/>
  <c r="C377" i="18"/>
  <c r="D377" i="18"/>
  <c r="E377" i="18"/>
  <c r="C378" i="18"/>
  <c r="D378" i="18"/>
  <c r="E378" i="18"/>
  <c r="CF16" i="7" l="1"/>
  <c r="CD16" i="7"/>
  <c r="DO16" i="7"/>
  <c r="DQ16" i="7"/>
  <c r="F16" i="7"/>
  <c r="D16" i="7"/>
  <c r="BB366" i="18"/>
  <c r="BA366" i="18"/>
  <c r="AZ366" i="18"/>
  <c r="AY366" i="18"/>
  <c r="AX366" i="18"/>
  <c r="AW366" i="18"/>
  <c r="AV366" i="18"/>
  <c r="AU366" i="18"/>
  <c r="AT366" i="18"/>
  <c r="AS366" i="18"/>
  <c r="AN366" i="18"/>
  <c r="AM366" i="18"/>
  <c r="AL366" i="18"/>
  <c r="AK366" i="18"/>
  <c r="AJ366" i="18"/>
  <c r="AI366" i="18"/>
  <c r="AH366" i="18"/>
  <c r="AG366" i="18"/>
  <c r="AF366" i="18"/>
  <c r="AE366" i="18"/>
  <c r="BB365" i="18"/>
  <c r="BA365" i="18"/>
  <c r="AZ365" i="18"/>
  <c r="AY365" i="18"/>
  <c r="AX365" i="18"/>
  <c r="AW365" i="18"/>
  <c r="AV365" i="18"/>
  <c r="AU365" i="18"/>
  <c r="AT365" i="18"/>
  <c r="AS365" i="18"/>
  <c r="AP365" i="18" s="1"/>
  <c r="AN365" i="18"/>
  <c r="AM365" i="18"/>
  <c r="AL365" i="18"/>
  <c r="AK365" i="18"/>
  <c r="AJ365" i="18"/>
  <c r="AI365" i="18"/>
  <c r="AH365" i="18"/>
  <c r="AG365" i="18"/>
  <c r="AF365" i="18"/>
  <c r="AE365" i="18"/>
  <c r="BB364" i="18"/>
  <c r="BA364" i="18"/>
  <c r="AZ364" i="18"/>
  <c r="AY364" i="18"/>
  <c r="AX364" i="18"/>
  <c r="AW364" i="18"/>
  <c r="AV364" i="18"/>
  <c r="AU364" i="18"/>
  <c r="AT364" i="18"/>
  <c r="AS364" i="18"/>
  <c r="AP364" i="18" s="1"/>
  <c r="AN364" i="18"/>
  <c r="AM364" i="18"/>
  <c r="AL364" i="18"/>
  <c r="AK364" i="18"/>
  <c r="AJ364" i="18"/>
  <c r="AI364" i="18"/>
  <c r="AH364" i="18"/>
  <c r="AG364" i="18"/>
  <c r="AF364" i="18"/>
  <c r="AE364" i="18"/>
  <c r="BB363" i="18"/>
  <c r="BA363" i="18"/>
  <c r="AZ363" i="18"/>
  <c r="AY363" i="18"/>
  <c r="AX363" i="18"/>
  <c r="AW363" i="18"/>
  <c r="AV363" i="18"/>
  <c r="AU363" i="18"/>
  <c r="AT363" i="18"/>
  <c r="AS363" i="18"/>
  <c r="AP363" i="18" s="1"/>
  <c r="AN363" i="18"/>
  <c r="AM363" i="18"/>
  <c r="AL363" i="18"/>
  <c r="AK363" i="18"/>
  <c r="AJ363" i="18"/>
  <c r="AI363" i="18"/>
  <c r="AH363" i="18"/>
  <c r="AG363" i="18"/>
  <c r="AF363" i="18"/>
  <c r="AE363" i="18"/>
  <c r="BB362" i="18"/>
  <c r="BA362" i="18"/>
  <c r="AZ362" i="18"/>
  <c r="AY362" i="18"/>
  <c r="AX362" i="18"/>
  <c r="AW362" i="18"/>
  <c r="AV362" i="18"/>
  <c r="AU362" i="18"/>
  <c r="AT362" i="18"/>
  <c r="AS362" i="18"/>
  <c r="AO362" i="18" s="1"/>
  <c r="AN362" i="18"/>
  <c r="AM362" i="18"/>
  <c r="AL362" i="18"/>
  <c r="AK362" i="18"/>
  <c r="AJ362" i="18"/>
  <c r="AI362" i="18"/>
  <c r="AH362" i="18"/>
  <c r="AG362" i="18"/>
  <c r="AF362" i="18"/>
  <c r="AE362" i="18"/>
  <c r="BB361" i="18"/>
  <c r="BA361" i="18"/>
  <c r="AZ361" i="18"/>
  <c r="AY361" i="18"/>
  <c r="AX361" i="18"/>
  <c r="AW361" i="18"/>
  <c r="AV361" i="18"/>
  <c r="AU361" i="18"/>
  <c r="AT361" i="18"/>
  <c r="AS361" i="18"/>
  <c r="AN361" i="18"/>
  <c r="AM361" i="18"/>
  <c r="AL361" i="18"/>
  <c r="AK361" i="18"/>
  <c r="AJ361" i="18"/>
  <c r="AI361" i="18"/>
  <c r="AH361" i="18"/>
  <c r="AG361" i="18"/>
  <c r="AF361" i="18"/>
  <c r="AE361" i="18"/>
  <c r="BB360" i="18"/>
  <c r="BA360" i="18"/>
  <c r="AZ360" i="18"/>
  <c r="AY360" i="18"/>
  <c r="AX360" i="18"/>
  <c r="AW360" i="18"/>
  <c r="AV360" i="18"/>
  <c r="AU360" i="18"/>
  <c r="AT360" i="18"/>
  <c r="AS360" i="18"/>
  <c r="AN360" i="18"/>
  <c r="AM360" i="18"/>
  <c r="AL360" i="18"/>
  <c r="AK360" i="18"/>
  <c r="AJ360" i="18"/>
  <c r="AI360" i="18"/>
  <c r="AH360" i="18"/>
  <c r="AG360" i="18"/>
  <c r="AF360" i="18"/>
  <c r="AE360" i="18"/>
  <c r="BB359" i="18"/>
  <c r="BA359" i="18"/>
  <c r="AZ359" i="18"/>
  <c r="AY359" i="18"/>
  <c r="AX359" i="18"/>
  <c r="AW359" i="18"/>
  <c r="AV359" i="18"/>
  <c r="AU359" i="18"/>
  <c r="AT359" i="18"/>
  <c r="AS359" i="18"/>
  <c r="AN359" i="18"/>
  <c r="AM359" i="18"/>
  <c r="AL359" i="18"/>
  <c r="AK359" i="18"/>
  <c r="AJ359" i="18"/>
  <c r="AI359" i="18"/>
  <c r="AH359" i="18"/>
  <c r="AG359" i="18"/>
  <c r="AF359" i="18"/>
  <c r="AE359" i="18"/>
  <c r="BB358" i="18"/>
  <c r="BA358" i="18"/>
  <c r="AZ358" i="18"/>
  <c r="AY358" i="18"/>
  <c r="AX358" i="18"/>
  <c r="AW358" i="18"/>
  <c r="AV358" i="18"/>
  <c r="AU358" i="18"/>
  <c r="AT358" i="18"/>
  <c r="AS358" i="18"/>
  <c r="AP358" i="18" s="1"/>
  <c r="AN358" i="18"/>
  <c r="AM358" i="18"/>
  <c r="AL358" i="18"/>
  <c r="AK358" i="18"/>
  <c r="AJ358" i="18"/>
  <c r="AI358" i="18"/>
  <c r="AH358" i="18"/>
  <c r="AG358" i="18"/>
  <c r="AF358" i="18"/>
  <c r="AE358" i="18"/>
  <c r="BB357" i="18"/>
  <c r="BA357" i="18"/>
  <c r="AZ357" i="18"/>
  <c r="AY357" i="18"/>
  <c r="AX357" i="18"/>
  <c r="AW357" i="18"/>
  <c r="AV357" i="18"/>
  <c r="AU357" i="18"/>
  <c r="AT357" i="18"/>
  <c r="AS357" i="18"/>
  <c r="AO357" i="18" s="1"/>
  <c r="AN357" i="18"/>
  <c r="AM357" i="18"/>
  <c r="AL357" i="18"/>
  <c r="AK357" i="18"/>
  <c r="AJ357" i="18"/>
  <c r="AI357" i="18"/>
  <c r="AH357" i="18"/>
  <c r="AG357" i="18"/>
  <c r="AF357" i="18"/>
  <c r="AE357" i="18"/>
  <c r="BB356" i="18"/>
  <c r="BA356" i="18"/>
  <c r="AZ356" i="18"/>
  <c r="AY356" i="18"/>
  <c r="AX356" i="18"/>
  <c r="AW356" i="18"/>
  <c r="AV356" i="18"/>
  <c r="AU356" i="18"/>
  <c r="AT356" i="18"/>
  <c r="AS356" i="18"/>
  <c r="AN356" i="18"/>
  <c r="AM356" i="18"/>
  <c r="AL356" i="18"/>
  <c r="AK356" i="18"/>
  <c r="AJ356" i="18"/>
  <c r="AI356" i="18"/>
  <c r="AH356" i="18"/>
  <c r="AG356" i="18"/>
  <c r="AF356" i="18"/>
  <c r="AE356" i="18"/>
  <c r="BB355" i="18"/>
  <c r="BA355" i="18"/>
  <c r="AZ355" i="18"/>
  <c r="AY355" i="18"/>
  <c r="AX355" i="18"/>
  <c r="AW355" i="18"/>
  <c r="AV355" i="18"/>
  <c r="AU355" i="18"/>
  <c r="AT355" i="18"/>
  <c r="AS355" i="18"/>
  <c r="AN355" i="18"/>
  <c r="AL355" i="18"/>
  <c r="AK355" i="18"/>
  <c r="AJ355" i="18"/>
  <c r="AI355" i="18"/>
  <c r="AH355" i="18"/>
  <c r="AG355" i="18"/>
  <c r="AF355" i="18"/>
  <c r="AE355" i="18"/>
  <c r="BB354" i="18"/>
  <c r="BA354" i="18"/>
  <c r="AZ354" i="18"/>
  <c r="AY354" i="18"/>
  <c r="AX354" i="18"/>
  <c r="AW354" i="18"/>
  <c r="AV354" i="18"/>
  <c r="AU354" i="18"/>
  <c r="AT354" i="18"/>
  <c r="AS354" i="18"/>
  <c r="AN354" i="18"/>
  <c r="AL354" i="18"/>
  <c r="AK354" i="18"/>
  <c r="AJ354" i="18"/>
  <c r="AI354" i="18"/>
  <c r="AH354" i="18"/>
  <c r="AG354" i="18"/>
  <c r="AF354" i="18"/>
  <c r="AE354" i="18"/>
  <c r="BB353" i="18"/>
  <c r="BA353" i="18"/>
  <c r="AZ353" i="18"/>
  <c r="AY353" i="18"/>
  <c r="AX353" i="18"/>
  <c r="AW353" i="18"/>
  <c r="AV353" i="18"/>
  <c r="AU353" i="18"/>
  <c r="AT353" i="18"/>
  <c r="AS353" i="18"/>
  <c r="AN353" i="18"/>
  <c r="AL353" i="18"/>
  <c r="AK353" i="18"/>
  <c r="AJ353" i="18"/>
  <c r="AI353" i="18"/>
  <c r="AH353" i="18"/>
  <c r="AG353" i="18"/>
  <c r="AF353" i="18"/>
  <c r="AE353" i="18"/>
  <c r="BB352" i="18"/>
  <c r="BA352" i="18"/>
  <c r="AZ352" i="18"/>
  <c r="AY352" i="18"/>
  <c r="AX352" i="18"/>
  <c r="AW352" i="18"/>
  <c r="AV352" i="18"/>
  <c r="AU352" i="18"/>
  <c r="AT352" i="18"/>
  <c r="AS352" i="18"/>
  <c r="AN352" i="18"/>
  <c r="AL352" i="18"/>
  <c r="AK352" i="18"/>
  <c r="AJ352" i="18"/>
  <c r="AI352" i="18"/>
  <c r="AH352" i="18"/>
  <c r="AG352" i="18"/>
  <c r="AF352" i="18"/>
  <c r="AE352" i="18"/>
  <c r="BB351" i="18"/>
  <c r="BA351" i="18"/>
  <c r="AZ351" i="18"/>
  <c r="AY351" i="18"/>
  <c r="AX351" i="18"/>
  <c r="AW351" i="18"/>
  <c r="AV351" i="18"/>
  <c r="AU351" i="18"/>
  <c r="AT351" i="18"/>
  <c r="AS351" i="18"/>
  <c r="AN351" i="18"/>
  <c r="AL351" i="18"/>
  <c r="AK351" i="18"/>
  <c r="AJ351" i="18"/>
  <c r="AI351" i="18"/>
  <c r="AH351" i="18"/>
  <c r="AG351" i="18"/>
  <c r="AF351" i="18"/>
  <c r="AE351" i="18"/>
  <c r="BB350" i="18"/>
  <c r="BA350" i="18"/>
  <c r="AZ350" i="18"/>
  <c r="AY350" i="18"/>
  <c r="AX350" i="18"/>
  <c r="AW350" i="18"/>
  <c r="AV350" i="18"/>
  <c r="AU350" i="18"/>
  <c r="AT350" i="18"/>
  <c r="AS350" i="18"/>
  <c r="AN350" i="18"/>
  <c r="AL350" i="18"/>
  <c r="AK350" i="18"/>
  <c r="AJ350" i="18"/>
  <c r="AI350" i="18"/>
  <c r="AH350" i="18"/>
  <c r="AG350" i="18"/>
  <c r="AF350" i="18"/>
  <c r="AE350" i="18"/>
  <c r="BB349" i="18"/>
  <c r="BA349" i="18"/>
  <c r="AZ349" i="18"/>
  <c r="AY349" i="18"/>
  <c r="AX349" i="18"/>
  <c r="AW349" i="18"/>
  <c r="AV349" i="18"/>
  <c r="AU349" i="18"/>
  <c r="AT349" i="18"/>
  <c r="AS349" i="18"/>
  <c r="AO349" i="18" s="1"/>
  <c r="AN349" i="18"/>
  <c r="AL349" i="18"/>
  <c r="AK349" i="18"/>
  <c r="AJ349" i="18"/>
  <c r="AI349" i="18"/>
  <c r="AH349" i="18"/>
  <c r="AG349" i="18"/>
  <c r="AF349" i="18"/>
  <c r="AE349" i="18"/>
  <c r="BB348" i="18"/>
  <c r="BA348" i="18"/>
  <c r="AZ348" i="18"/>
  <c r="AY348" i="18"/>
  <c r="AX348" i="18"/>
  <c r="AW348" i="18"/>
  <c r="AV348" i="18"/>
  <c r="AU348" i="18"/>
  <c r="AT348" i="18"/>
  <c r="AS348" i="18"/>
  <c r="AN348" i="18"/>
  <c r="AL348" i="18"/>
  <c r="AK348" i="18"/>
  <c r="AJ348" i="18"/>
  <c r="AI348" i="18"/>
  <c r="AH348" i="18"/>
  <c r="AG348" i="18"/>
  <c r="AF348" i="18"/>
  <c r="AE348" i="18"/>
  <c r="BB347" i="18"/>
  <c r="BA347" i="18"/>
  <c r="AZ347" i="18"/>
  <c r="AY347" i="18"/>
  <c r="AX347" i="18"/>
  <c r="AW347" i="18"/>
  <c r="AV347" i="18"/>
  <c r="AU347" i="18"/>
  <c r="AT347" i="18"/>
  <c r="AS347" i="18"/>
  <c r="AN347" i="18"/>
  <c r="AL347" i="18"/>
  <c r="AK347" i="18"/>
  <c r="AJ347" i="18"/>
  <c r="AI347" i="18"/>
  <c r="AH347" i="18"/>
  <c r="AG347" i="18"/>
  <c r="AF347" i="18"/>
  <c r="AE347" i="18"/>
  <c r="BB346" i="18"/>
  <c r="BA346" i="18"/>
  <c r="AZ346" i="18"/>
  <c r="AY346" i="18"/>
  <c r="AX346" i="18"/>
  <c r="AW346" i="18"/>
  <c r="AV346" i="18"/>
  <c r="AU346" i="18"/>
  <c r="AT346" i="18"/>
  <c r="AS346" i="18"/>
  <c r="AN346" i="18"/>
  <c r="AL346" i="18"/>
  <c r="AK346" i="18"/>
  <c r="AJ346" i="18"/>
  <c r="AI346" i="18"/>
  <c r="AH346" i="18"/>
  <c r="AG346" i="18"/>
  <c r="AF346" i="18"/>
  <c r="AE346" i="18"/>
  <c r="BB345" i="18"/>
  <c r="BA345" i="18"/>
  <c r="AZ345" i="18"/>
  <c r="AY345" i="18"/>
  <c r="AX345" i="18"/>
  <c r="AW345" i="18"/>
  <c r="AV345" i="18"/>
  <c r="AU345" i="18"/>
  <c r="AT345" i="18"/>
  <c r="AS345" i="18"/>
  <c r="AN345" i="18"/>
  <c r="AL345" i="18"/>
  <c r="AK345" i="18"/>
  <c r="AJ345" i="18"/>
  <c r="AI345" i="18"/>
  <c r="AH345" i="18"/>
  <c r="AG345" i="18"/>
  <c r="AF345" i="18"/>
  <c r="AE345" i="18"/>
  <c r="BB344" i="18"/>
  <c r="BA344" i="18"/>
  <c r="AZ344" i="18"/>
  <c r="AY344" i="18"/>
  <c r="AX344" i="18"/>
  <c r="AW344" i="18"/>
  <c r="AV344" i="18"/>
  <c r="AU344" i="18"/>
  <c r="AT344" i="18"/>
  <c r="AS344" i="18"/>
  <c r="AN344" i="18"/>
  <c r="AM344" i="18"/>
  <c r="AL344" i="18"/>
  <c r="AK344" i="18"/>
  <c r="AJ344" i="18"/>
  <c r="AI344" i="18"/>
  <c r="AH344" i="18"/>
  <c r="AG344" i="18"/>
  <c r="AF344" i="18"/>
  <c r="AE344" i="18"/>
  <c r="BB343" i="18"/>
  <c r="BA343" i="18"/>
  <c r="AZ343" i="18"/>
  <c r="AY343" i="18"/>
  <c r="AX343" i="18"/>
  <c r="AW343" i="18"/>
  <c r="AV343" i="18"/>
  <c r="AU343" i="18"/>
  <c r="AT343" i="18"/>
  <c r="AS343" i="18"/>
  <c r="AN343" i="18"/>
  <c r="AM343" i="18"/>
  <c r="AL343" i="18"/>
  <c r="AK343" i="18"/>
  <c r="AJ343" i="18"/>
  <c r="AI343" i="18"/>
  <c r="AH343" i="18"/>
  <c r="AG343" i="18"/>
  <c r="AF343" i="18"/>
  <c r="AE343" i="18"/>
  <c r="BB342" i="18"/>
  <c r="BA342" i="18"/>
  <c r="AZ342" i="18"/>
  <c r="AY342" i="18"/>
  <c r="AX342" i="18"/>
  <c r="AW342" i="18"/>
  <c r="AV342" i="18"/>
  <c r="AU342" i="18"/>
  <c r="AT342" i="18"/>
  <c r="AS342" i="18"/>
  <c r="AN342" i="18"/>
  <c r="AM342" i="18"/>
  <c r="AL342" i="18"/>
  <c r="AK342" i="18"/>
  <c r="AJ342" i="18"/>
  <c r="AI342" i="18"/>
  <c r="AH342" i="18"/>
  <c r="AG342" i="18"/>
  <c r="AF342" i="18"/>
  <c r="AE342" i="18"/>
  <c r="BB341" i="18"/>
  <c r="BA341" i="18"/>
  <c r="AZ341" i="18"/>
  <c r="AY341" i="18"/>
  <c r="AX341" i="18"/>
  <c r="AW341" i="18"/>
  <c r="AV341" i="18"/>
  <c r="AU341" i="18"/>
  <c r="AT341" i="18"/>
  <c r="AS341" i="18"/>
  <c r="AO341" i="18" s="1"/>
  <c r="AN341" i="18"/>
  <c r="AM341" i="18"/>
  <c r="AL341" i="18"/>
  <c r="AK341" i="18"/>
  <c r="AJ341" i="18"/>
  <c r="AI341" i="18"/>
  <c r="AH341" i="18"/>
  <c r="AG341" i="18"/>
  <c r="AF341" i="18"/>
  <c r="AE341" i="18"/>
  <c r="BB340" i="18"/>
  <c r="BA340" i="18"/>
  <c r="AZ340" i="18"/>
  <c r="AY340" i="18"/>
  <c r="AX340" i="18"/>
  <c r="AW340" i="18"/>
  <c r="AV340" i="18"/>
  <c r="AU340" i="18"/>
  <c r="AT340" i="18"/>
  <c r="AS340" i="18"/>
  <c r="AN340" i="18"/>
  <c r="AM340" i="18"/>
  <c r="AL340" i="18"/>
  <c r="AK340" i="18"/>
  <c r="AJ340" i="18"/>
  <c r="AI340" i="18"/>
  <c r="AH340" i="18"/>
  <c r="AG340" i="18"/>
  <c r="AF340" i="18"/>
  <c r="AE340" i="18"/>
  <c r="BB339" i="18"/>
  <c r="BA339" i="18"/>
  <c r="AZ339" i="18"/>
  <c r="AY339" i="18"/>
  <c r="AX339" i="18"/>
  <c r="AW339" i="18"/>
  <c r="AV339" i="18"/>
  <c r="AU339" i="18"/>
  <c r="AT339" i="18"/>
  <c r="AS339" i="18"/>
  <c r="AN339" i="18"/>
  <c r="AM339" i="18"/>
  <c r="AL339" i="18"/>
  <c r="AK339" i="18"/>
  <c r="AJ339" i="18"/>
  <c r="AI339" i="18"/>
  <c r="AH339" i="18"/>
  <c r="AG339" i="18"/>
  <c r="AF339" i="18"/>
  <c r="AE339" i="18"/>
  <c r="BB338" i="18"/>
  <c r="BA338" i="18"/>
  <c r="AZ338" i="18"/>
  <c r="AY338" i="18"/>
  <c r="AX338" i="18"/>
  <c r="AW338" i="18"/>
  <c r="AV338" i="18"/>
  <c r="AU338" i="18"/>
  <c r="AT338" i="18"/>
  <c r="AS338" i="18"/>
  <c r="AN338" i="18"/>
  <c r="AM338" i="18"/>
  <c r="AL338" i="18"/>
  <c r="AK338" i="18"/>
  <c r="AJ338" i="18"/>
  <c r="AI338" i="18"/>
  <c r="AH338" i="18"/>
  <c r="AG338" i="18"/>
  <c r="AF338" i="18"/>
  <c r="AE338" i="18"/>
  <c r="BB337" i="18"/>
  <c r="BA337" i="18"/>
  <c r="AZ337" i="18"/>
  <c r="AY337" i="18"/>
  <c r="AX337" i="18"/>
  <c r="AW337" i="18"/>
  <c r="AV337" i="18"/>
  <c r="AU337" i="18"/>
  <c r="AT337" i="18"/>
  <c r="AS337" i="18"/>
  <c r="AN337" i="18"/>
  <c r="AM337" i="18"/>
  <c r="AL337" i="18"/>
  <c r="AK337" i="18"/>
  <c r="AJ337" i="18"/>
  <c r="AI337" i="18"/>
  <c r="AH337" i="18"/>
  <c r="AG337" i="18"/>
  <c r="AF337" i="18"/>
  <c r="AE337" i="18"/>
  <c r="BB336" i="18"/>
  <c r="BA336" i="18"/>
  <c r="AZ336" i="18"/>
  <c r="AY336" i="18"/>
  <c r="AX336" i="18"/>
  <c r="AW336" i="18"/>
  <c r="AV336" i="18"/>
  <c r="AU336" i="18"/>
  <c r="AT336" i="18"/>
  <c r="AS336" i="18"/>
  <c r="AN336" i="18"/>
  <c r="AM336" i="18"/>
  <c r="AL336" i="18"/>
  <c r="AK336" i="18"/>
  <c r="AJ336" i="18"/>
  <c r="AI336" i="18"/>
  <c r="AH336" i="18"/>
  <c r="AG336" i="18"/>
  <c r="AF336" i="18"/>
  <c r="AE336" i="18"/>
  <c r="BB335" i="18"/>
  <c r="BA335" i="18"/>
  <c r="AZ335" i="18"/>
  <c r="AY335" i="18"/>
  <c r="AX335" i="18"/>
  <c r="AW335" i="18"/>
  <c r="AV335" i="18"/>
  <c r="AU335" i="18"/>
  <c r="AT335" i="18"/>
  <c r="AS335" i="18"/>
  <c r="AN335" i="18"/>
  <c r="AM335" i="18"/>
  <c r="AL335" i="18"/>
  <c r="AK335" i="18"/>
  <c r="AJ335" i="18"/>
  <c r="AI335" i="18"/>
  <c r="AH335" i="18"/>
  <c r="AG335" i="18"/>
  <c r="AF335" i="18"/>
  <c r="AE335" i="18"/>
  <c r="BB334" i="18"/>
  <c r="BA334" i="18"/>
  <c r="AZ334" i="18"/>
  <c r="AY334" i="18"/>
  <c r="AX334" i="18"/>
  <c r="AW334" i="18"/>
  <c r="AV334" i="18"/>
  <c r="AU334" i="18"/>
  <c r="AT334" i="18"/>
  <c r="AS334" i="18"/>
  <c r="AN334" i="18"/>
  <c r="AM334" i="18"/>
  <c r="AL334" i="18"/>
  <c r="AK334" i="18"/>
  <c r="AJ334" i="18"/>
  <c r="AI334" i="18"/>
  <c r="AH334" i="18"/>
  <c r="AG334" i="18"/>
  <c r="AF334" i="18"/>
  <c r="AE334" i="18"/>
  <c r="BB333" i="18"/>
  <c r="BA333" i="18"/>
  <c r="AZ333" i="18"/>
  <c r="AY333" i="18"/>
  <c r="AX333" i="18"/>
  <c r="AW333" i="18"/>
  <c r="AV333" i="18"/>
  <c r="AU333" i="18"/>
  <c r="AT333" i="18"/>
  <c r="AS333" i="18"/>
  <c r="AO333" i="18" s="1"/>
  <c r="AN333" i="18"/>
  <c r="AM333" i="18"/>
  <c r="AL333" i="18"/>
  <c r="AK333" i="18"/>
  <c r="AJ333" i="18"/>
  <c r="AI333" i="18"/>
  <c r="AH333" i="18"/>
  <c r="AG333" i="18"/>
  <c r="AF333" i="18"/>
  <c r="AE333" i="18"/>
  <c r="BB332" i="18"/>
  <c r="BA332" i="18"/>
  <c r="AZ332" i="18"/>
  <c r="AY332" i="18"/>
  <c r="AX332" i="18"/>
  <c r="AW332" i="18"/>
  <c r="AV332" i="18"/>
  <c r="AU332" i="18"/>
  <c r="AT332" i="18"/>
  <c r="AS332" i="18"/>
  <c r="AN332" i="18"/>
  <c r="AM332" i="18"/>
  <c r="AL332" i="18"/>
  <c r="AK332" i="18"/>
  <c r="AJ332" i="18"/>
  <c r="AI332" i="18"/>
  <c r="AH332" i="18"/>
  <c r="AG332" i="18"/>
  <c r="AF332" i="18"/>
  <c r="AE332" i="18"/>
  <c r="BB331" i="18"/>
  <c r="BA331" i="18"/>
  <c r="AZ331" i="18"/>
  <c r="AY331" i="18"/>
  <c r="AX331" i="18"/>
  <c r="AW331" i="18"/>
  <c r="AV331" i="18"/>
  <c r="AU331" i="18"/>
  <c r="AT331" i="18"/>
  <c r="AS331" i="18"/>
  <c r="AN331" i="18"/>
  <c r="AM331" i="18"/>
  <c r="AL331" i="18"/>
  <c r="AK331" i="18"/>
  <c r="AJ331" i="18"/>
  <c r="AI331" i="18"/>
  <c r="AH331" i="18"/>
  <c r="AG331" i="18"/>
  <c r="AF331" i="18"/>
  <c r="AE331" i="18"/>
  <c r="BB330" i="18"/>
  <c r="BA330" i="18"/>
  <c r="AZ330" i="18"/>
  <c r="AY330" i="18"/>
  <c r="AX330" i="18"/>
  <c r="AW330" i="18"/>
  <c r="AV330" i="18"/>
  <c r="AU330" i="18"/>
  <c r="AT330" i="18"/>
  <c r="AS330" i="18"/>
  <c r="AN330" i="18"/>
  <c r="AM330" i="18"/>
  <c r="AL330" i="18"/>
  <c r="AK330" i="18"/>
  <c r="AJ330" i="18"/>
  <c r="AI330" i="18"/>
  <c r="AH330" i="18"/>
  <c r="AG330" i="18"/>
  <c r="AF330" i="18"/>
  <c r="AE330" i="18"/>
  <c r="BB329" i="18"/>
  <c r="BA329" i="18"/>
  <c r="AZ329" i="18"/>
  <c r="AY329" i="18"/>
  <c r="AX329" i="18"/>
  <c r="AW329" i="18"/>
  <c r="AV329" i="18"/>
  <c r="AU329" i="18"/>
  <c r="AT329" i="18"/>
  <c r="AS329" i="18"/>
  <c r="AN329" i="18"/>
  <c r="AM329" i="18"/>
  <c r="AL329" i="18"/>
  <c r="AK329" i="18"/>
  <c r="AJ329" i="18"/>
  <c r="AI329" i="18"/>
  <c r="AH329" i="18"/>
  <c r="AG329" i="18"/>
  <c r="AF329" i="18"/>
  <c r="AE329" i="18"/>
  <c r="BB328" i="18"/>
  <c r="BA328" i="18"/>
  <c r="AZ328" i="18"/>
  <c r="AY328" i="18"/>
  <c r="AX328" i="18"/>
  <c r="AW328" i="18"/>
  <c r="AV328" i="18"/>
  <c r="AU328" i="18"/>
  <c r="AT328" i="18"/>
  <c r="AS328" i="18"/>
  <c r="AN328" i="18"/>
  <c r="AM328" i="18"/>
  <c r="AL328" i="18"/>
  <c r="AK328" i="18"/>
  <c r="AJ328" i="18"/>
  <c r="AI328" i="18"/>
  <c r="AH328" i="18"/>
  <c r="AG328" i="18"/>
  <c r="AF328" i="18"/>
  <c r="AE328" i="18"/>
  <c r="BB327" i="18"/>
  <c r="BA327" i="18"/>
  <c r="AZ327" i="18"/>
  <c r="AY327" i="18"/>
  <c r="AX327" i="18"/>
  <c r="AW327" i="18"/>
  <c r="AV327" i="18"/>
  <c r="AU327" i="18"/>
  <c r="AT327" i="18"/>
  <c r="AS327" i="18"/>
  <c r="AN327" i="18"/>
  <c r="AM327" i="18"/>
  <c r="AL327" i="18"/>
  <c r="AK327" i="18"/>
  <c r="AJ327" i="18"/>
  <c r="AI327" i="18"/>
  <c r="AH327" i="18"/>
  <c r="AG327" i="18"/>
  <c r="AF327" i="18"/>
  <c r="AE327" i="18"/>
  <c r="BB326" i="18"/>
  <c r="BA326" i="18"/>
  <c r="AZ326" i="18"/>
  <c r="AY326" i="18"/>
  <c r="AX326" i="18"/>
  <c r="AW326" i="18"/>
  <c r="AV326" i="18"/>
  <c r="AU326" i="18"/>
  <c r="AT326" i="18"/>
  <c r="AS326" i="18"/>
  <c r="AN326" i="18"/>
  <c r="AM326" i="18"/>
  <c r="AL326" i="18"/>
  <c r="AK326" i="18"/>
  <c r="AJ326" i="18"/>
  <c r="AI326" i="18"/>
  <c r="AH326" i="18"/>
  <c r="AG326" i="18"/>
  <c r="AF326" i="18"/>
  <c r="AE326" i="18"/>
  <c r="BB325" i="18"/>
  <c r="BA325" i="18"/>
  <c r="AZ325" i="18"/>
  <c r="AY325" i="18"/>
  <c r="AX325" i="18"/>
  <c r="AW325" i="18"/>
  <c r="AV325" i="18"/>
  <c r="AU325" i="18"/>
  <c r="AT325" i="18"/>
  <c r="AS325" i="18"/>
  <c r="AN325" i="18"/>
  <c r="AM325" i="18"/>
  <c r="AL325" i="18"/>
  <c r="AK325" i="18"/>
  <c r="AJ325" i="18"/>
  <c r="AI325" i="18"/>
  <c r="AH325" i="18"/>
  <c r="AG325" i="18"/>
  <c r="AF325" i="18"/>
  <c r="AE325" i="18"/>
  <c r="BB324" i="18"/>
  <c r="BA324" i="18"/>
  <c r="AZ324" i="18"/>
  <c r="AY324" i="18"/>
  <c r="AX324" i="18"/>
  <c r="AW324" i="18"/>
  <c r="AV324" i="18"/>
  <c r="AU324" i="18"/>
  <c r="AT324" i="18"/>
  <c r="AS324" i="18"/>
  <c r="AN324" i="18"/>
  <c r="AM324" i="18"/>
  <c r="AL324" i="18"/>
  <c r="AK324" i="18"/>
  <c r="AJ324" i="18"/>
  <c r="AI324" i="18"/>
  <c r="AH324" i="18"/>
  <c r="AG324" i="18"/>
  <c r="AF324" i="18"/>
  <c r="AE324" i="18"/>
  <c r="BB323" i="18"/>
  <c r="BA323" i="18"/>
  <c r="AZ323" i="18"/>
  <c r="AY323" i="18"/>
  <c r="AX323" i="18"/>
  <c r="AW323" i="18"/>
  <c r="AV323" i="18"/>
  <c r="AU323" i="18"/>
  <c r="AT323" i="18"/>
  <c r="AS323" i="18"/>
  <c r="AN323" i="18"/>
  <c r="AM323" i="18"/>
  <c r="AL323" i="18"/>
  <c r="AK323" i="18"/>
  <c r="AJ323" i="18"/>
  <c r="AI323" i="18"/>
  <c r="AH323" i="18"/>
  <c r="AG323" i="18"/>
  <c r="AF323" i="18"/>
  <c r="AE323" i="18"/>
  <c r="BB322" i="18"/>
  <c r="BA322" i="18"/>
  <c r="AZ322" i="18"/>
  <c r="AY322" i="18"/>
  <c r="AX322" i="18"/>
  <c r="AW322" i="18"/>
  <c r="AV322" i="18"/>
  <c r="AU322" i="18"/>
  <c r="AT322" i="18"/>
  <c r="AS322" i="18"/>
  <c r="AN322" i="18"/>
  <c r="AM322" i="18"/>
  <c r="AL322" i="18"/>
  <c r="AK322" i="18"/>
  <c r="AJ322" i="18"/>
  <c r="AI322" i="18"/>
  <c r="AH322" i="18"/>
  <c r="AG322" i="18"/>
  <c r="AF322" i="18"/>
  <c r="AE322" i="18"/>
  <c r="BB321" i="18"/>
  <c r="BA321" i="18"/>
  <c r="AZ321" i="18"/>
  <c r="AY321" i="18"/>
  <c r="AX321" i="18"/>
  <c r="AW321" i="18"/>
  <c r="AV321" i="18"/>
  <c r="AU321" i="18"/>
  <c r="AT321" i="18"/>
  <c r="AS321" i="18"/>
  <c r="AN321" i="18"/>
  <c r="AM321" i="18"/>
  <c r="AL321" i="18"/>
  <c r="AK321" i="18"/>
  <c r="AJ321" i="18"/>
  <c r="AI321" i="18"/>
  <c r="AH321" i="18"/>
  <c r="AG321" i="18"/>
  <c r="AF321" i="18"/>
  <c r="AE321" i="18"/>
  <c r="BB320" i="18"/>
  <c r="BA320" i="18"/>
  <c r="AZ320" i="18"/>
  <c r="AY320" i="18"/>
  <c r="AX320" i="18"/>
  <c r="AW320" i="18"/>
  <c r="AV320" i="18"/>
  <c r="AU320" i="18"/>
  <c r="AT320" i="18"/>
  <c r="AS320" i="18"/>
  <c r="AN320" i="18"/>
  <c r="AM320" i="18"/>
  <c r="AL320" i="18"/>
  <c r="AK320" i="18"/>
  <c r="AJ320" i="18"/>
  <c r="AI320" i="18"/>
  <c r="AH320" i="18"/>
  <c r="AG320" i="18"/>
  <c r="AF320" i="18"/>
  <c r="AE320" i="18"/>
  <c r="BB319" i="18"/>
  <c r="BA319" i="18"/>
  <c r="AZ319" i="18"/>
  <c r="AY319" i="18"/>
  <c r="AX319" i="18"/>
  <c r="AW319" i="18"/>
  <c r="AV319" i="18"/>
  <c r="AU319" i="18"/>
  <c r="AT319" i="18"/>
  <c r="AS319" i="18"/>
  <c r="AN319" i="18"/>
  <c r="AM319" i="18"/>
  <c r="AL319" i="18"/>
  <c r="AK319" i="18"/>
  <c r="AJ319" i="18"/>
  <c r="AI319" i="18"/>
  <c r="AH319" i="18"/>
  <c r="AG319" i="18"/>
  <c r="AF319" i="18"/>
  <c r="AE319" i="18"/>
  <c r="BB318" i="18"/>
  <c r="BA318" i="18"/>
  <c r="AZ318" i="18"/>
  <c r="AY318" i="18"/>
  <c r="AX318" i="18"/>
  <c r="AW318" i="18"/>
  <c r="AV318" i="18"/>
  <c r="AU318" i="18"/>
  <c r="AT318" i="18"/>
  <c r="AS318" i="18"/>
  <c r="AN318" i="18"/>
  <c r="AM318" i="18"/>
  <c r="AL318" i="18"/>
  <c r="AK318" i="18"/>
  <c r="AJ318" i="18"/>
  <c r="AI318" i="18"/>
  <c r="AH318" i="18"/>
  <c r="AG318" i="18"/>
  <c r="AF318" i="18"/>
  <c r="AE318" i="18"/>
  <c r="BB317" i="18"/>
  <c r="BA317" i="18"/>
  <c r="AZ317" i="18"/>
  <c r="AY317" i="18"/>
  <c r="AX317" i="18"/>
  <c r="AW317" i="18"/>
  <c r="AV317" i="18"/>
  <c r="AU317" i="18"/>
  <c r="AT317" i="18"/>
  <c r="AS317" i="18"/>
  <c r="AN317" i="18"/>
  <c r="AM317" i="18"/>
  <c r="AL317" i="18"/>
  <c r="AK317" i="18"/>
  <c r="AJ317" i="18"/>
  <c r="AI317" i="18"/>
  <c r="AH317" i="18"/>
  <c r="AG317" i="18"/>
  <c r="AF317" i="18"/>
  <c r="AE317" i="18"/>
  <c r="BB316" i="18"/>
  <c r="BA316" i="18"/>
  <c r="AZ316" i="18"/>
  <c r="AY316" i="18"/>
  <c r="AX316" i="18"/>
  <c r="AW316" i="18"/>
  <c r="AV316" i="18"/>
  <c r="AU316" i="18"/>
  <c r="AT316" i="18"/>
  <c r="AS316" i="18"/>
  <c r="AN316" i="18"/>
  <c r="AM316" i="18"/>
  <c r="AL316" i="18"/>
  <c r="AK316" i="18"/>
  <c r="AJ316" i="18"/>
  <c r="AI316" i="18"/>
  <c r="AH316" i="18"/>
  <c r="AG316" i="18"/>
  <c r="AF316" i="18"/>
  <c r="AE316" i="18"/>
  <c r="BB315" i="18"/>
  <c r="BA315" i="18"/>
  <c r="AZ315" i="18"/>
  <c r="AY315" i="18"/>
  <c r="AX315" i="18"/>
  <c r="AW315" i="18"/>
  <c r="AV315" i="18"/>
  <c r="AU315" i="18"/>
  <c r="AT315" i="18"/>
  <c r="AS315" i="18"/>
  <c r="AN315" i="18"/>
  <c r="AM315" i="18"/>
  <c r="AL315" i="18"/>
  <c r="AK315" i="18"/>
  <c r="AJ315" i="18"/>
  <c r="AI315" i="18"/>
  <c r="AH315" i="18"/>
  <c r="AG315" i="18"/>
  <c r="AF315" i="18"/>
  <c r="AE315" i="18"/>
  <c r="BB314" i="18"/>
  <c r="BA314" i="18"/>
  <c r="AZ314" i="18"/>
  <c r="AY314" i="18"/>
  <c r="AX314" i="18"/>
  <c r="AW314" i="18"/>
  <c r="AV314" i="18"/>
  <c r="AU314" i="18"/>
  <c r="AT314" i="18"/>
  <c r="AS314" i="18"/>
  <c r="AN314" i="18"/>
  <c r="AM314" i="18"/>
  <c r="AL314" i="18"/>
  <c r="AK314" i="18"/>
  <c r="AJ314" i="18"/>
  <c r="AI314" i="18"/>
  <c r="AH314" i="18"/>
  <c r="AG314" i="18"/>
  <c r="AF314" i="18"/>
  <c r="AE314" i="18"/>
  <c r="BB313" i="18"/>
  <c r="BA313" i="18"/>
  <c r="AZ313" i="18"/>
  <c r="AY313" i="18"/>
  <c r="AX313" i="18"/>
  <c r="AW313" i="18"/>
  <c r="AV313" i="18"/>
  <c r="AU313" i="18"/>
  <c r="AT313" i="18"/>
  <c r="AS313" i="18"/>
  <c r="AN313" i="18"/>
  <c r="AM313" i="18"/>
  <c r="AL313" i="18"/>
  <c r="AK313" i="18"/>
  <c r="AJ313" i="18"/>
  <c r="AI313" i="18"/>
  <c r="AH313" i="18"/>
  <c r="AG313" i="18"/>
  <c r="AF313" i="18"/>
  <c r="AE313" i="18"/>
  <c r="BB312" i="18"/>
  <c r="BA312" i="18"/>
  <c r="AZ312" i="18"/>
  <c r="AY312" i="18"/>
  <c r="AX312" i="18"/>
  <c r="AW312" i="18"/>
  <c r="AV312" i="18"/>
  <c r="AU312" i="18"/>
  <c r="AT312" i="18"/>
  <c r="AS312" i="18"/>
  <c r="AN312" i="18"/>
  <c r="AM312" i="18"/>
  <c r="AL312" i="18"/>
  <c r="AK312" i="18"/>
  <c r="AJ312" i="18"/>
  <c r="AI312" i="18"/>
  <c r="AH312" i="18"/>
  <c r="AG312" i="18"/>
  <c r="AF312" i="18"/>
  <c r="AE312" i="18"/>
  <c r="BB311" i="18"/>
  <c r="BA311" i="18"/>
  <c r="AZ311" i="18"/>
  <c r="AY311" i="18"/>
  <c r="AX311" i="18"/>
  <c r="AW311" i="18"/>
  <c r="AV311" i="18"/>
  <c r="AU311" i="18"/>
  <c r="AT311" i="18"/>
  <c r="AS311" i="18"/>
  <c r="AN311" i="18"/>
  <c r="AM311" i="18"/>
  <c r="AL311" i="18"/>
  <c r="AK311" i="18"/>
  <c r="AJ311" i="18"/>
  <c r="AI311" i="18"/>
  <c r="AH311" i="18"/>
  <c r="AG311" i="18"/>
  <c r="AF311" i="18"/>
  <c r="AE311" i="18"/>
  <c r="BB310" i="18"/>
  <c r="BA310" i="18"/>
  <c r="AZ310" i="18"/>
  <c r="AY310" i="18"/>
  <c r="AX310" i="18"/>
  <c r="AW310" i="18"/>
  <c r="AV310" i="18"/>
  <c r="AU310" i="18"/>
  <c r="AT310" i="18"/>
  <c r="AS310" i="18"/>
  <c r="AN310" i="18"/>
  <c r="AM310" i="18"/>
  <c r="AL310" i="18"/>
  <c r="AK310" i="18"/>
  <c r="AJ310" i="18"/>
  <c r="AI310" i="18"/>
  <c r="AH310" i="18"/>
  <c r="AG310" i="18"/>
  <c r="AF310" i="18"/>
  <c r="AE310" i="18"/>
  <c r="BB309" i="18"/>
  <c r="BA309" i="18"/>
  <c r="AZ309" i="18"/>
  <c r="AY309" i="18"/>
  <c r="AX309" i="18"/>
  <c r="AW309" i="18"/>
  <c r="AV309" i="18"/>
  <c r="AU309" i="18"/>
  <c r="AT309" i="18"/>
  <c r="AS309" i="18"/>
  <c r="AN309" i="18"/>
  <c r="AM309" i="18"/>
  <c r="AL309" i="18"/>
  <c r="AK309" i="18"/>
  <c r="AJ309" i="18"/>
  <c r="AI309" i="18"/>
  <c r="AH309" i="18"/>
  <c r="AG309" i="18"/>
  <c r="AF309" i="18"/>
  <c r="AE309" i="18"/>
  <c r="BB308" i="18"/>
  <c r="BA308" i="18"/>
  <c r="AZ308" i="18"/>
  <c r="AY308" i="18"/>
  <c r="AX308" i="18"/>
  <c r="AW308" i="18"/>
  <c r="AV308" i="18"/>
  <c r="AU308" i="18"/>
  <c r="AT308" i="18"/>
  <c r="AS308" i="18"/>
  <c r="AN308" i="18"/>
  <c r="AM308" i="18"/>
  <c r="AL308" i="18"/>
  <c r="AK308" i="18"/>
  <c r="AJ308" i="18"/>
  <c r="AI308" i="18"/>
  <c r="AH308" i="18"/>
  <c r="AG308" i="18"/>
  <c r="AF308" i="18"/>
  <c r="AE308" i="18"/>
  <c r="BB307" i="18"/>
  <c r="BA307" i="18"/>
  <c r="AZ307" i="18"/>
  <c r="AY307" i="18"/>
  <c r="AX307" i="18"/>
  <c r="AW307" i="18"/>
  <c r="AV307" i="18"/>
  <c r="AU307" i="18"/>
  <c r="AT307" i="18"/>
  <c r="AS307" i="18"/>
  <c r="AN307" i="18"/>
  <c r="AM307" i="18"/>
  <c r="AL307" i="18"/>
  <c r="AK307" i="18"/>
  <c r="AJ307" i="18"/>
  <c r="AI307" i="18"/>
  <c r="AH307" i="18"/>
  <c r="AG307" i="18"/>
  <c r="AF307" i="18"/>
  <c r="AE307" i="18"/>
  <c r="BB306" i="18"/>
  <c r="BA306" i="18"/>
  <c r="AZ306" i="18"/>
  <c r="AY306" i="18"/>
  <c r="AX306" i="18"/>
  <c r="AW306" i="18"/>
  <c r="AV306" i="18"/>
  <c r="AU306" i="18"/>
  <c r="AT306" i="18"/>
  <c r="AS306" i="18"/>
  <c r="AN306" i="18"/>
  <c r="AM306" i="18"/>
  <c r="AL306" i="18"/>
  <c r="AK306" i="18"/>
  <c r="AJ306" i="18"/>
  <c r="AI306" i="18"/>
  <c r="AH306" i="18"/>
  <c r="AG306" i="18"/>
  <c r="AF306" i="18"/>
  <c r="AE306" i="18"/>
  <c r="BB305" i="18"/>
  <c r="BA305" i="18"/>
  <c r="AZ305" i="18"/>
  <c r="AY305" i="18"/>
  <c r="AX305" i="18"/>
  <c r="AW305" i="18"/>
  <c r="AV305" i="18"/>
  <c r="AU305" i="18"/>
  <c r="AT305" i="18"/>
  <c r="AS305" i="18"/>
  <c r="AN305" i="18"/>
  <c r="AM305" i="18"/>
  <c r="AL305" i="18"/>
  <c r="AK305" i="18"/>
  <c r="AJ305" i="18"/>
  <c r="AI305" i="18"/>
  <c r="AH305" i="18"/>
  <c r="AG305" i="18"/>
  <c r="AF305" i="18"/>
  <c r="AE305" i="18"/>
  <c r="BB304" i="18"/>
  <c r="BA304" i="18"/>
  <c r="AZ304" i="18"/>
  <c r="AY304" i="18"/>
  <c r="AX304" i="18"/>
  <c r="AW304" i="18"/>
  <c r="AV304" i="18"/>
  <c r="AU304" i="18"/>
  <c r="AT304" i="18"/>
  <c r="AS304" i="18"/>
  <c r="AN304" i="18"/>
  <c r="AM304" i="18"/>
  <c r="AL304" i="18"/>
  <c r="AK304" i="18"/>
  <c r="AJ304" i="18"/>
  <c r="AI304" i="18"/>
  <c r="AH304" i="18"/>
  <c r="AG304" i="18"/>
  <c r="AF304" i="18"/>
  <c r="AE304" i="18"/>
  <c r="BB303" i="18"/>
  <c r="BA303" i="18"/>
  <c r="AZ303" i="18"/>
  <c r="AY303" i="18"/>
  <c r="AX303" i="18"/>
  <c r="AW303" i="18"/>
  <c r="AV303" i="18"/>
  <c r="AU303" i="18"/>
  <c r="AT303" i="18"/>
  <c r="AS303" i="18"/>
  <c r="AN303" i="18"/>
  <c r="AM303" i="18"/>
  <c r="AL303" i="18"/>
  <c r="AK303" i="18"/>
  <c r="AJ303" i="18"/>
  <c r="AI303" i="18"/>
  <c r="AH303" i="18"/>
  <c r="AG303" i="18"/>
  <c r="AF303" i="18"/>
  <c r="AE303" i="18"/>
  <c r="BB302" i="18"/>
  <c r="BA302" i="18"/>
  <c r="AZ302" i="18"/>
  <c r="AY302" i="18"/>
  <c r="AX302" i="18"/>
  <c r="AW302" i="18"/>
  <c r="AV302" i="18"/>
  <c r="AU302" i="18"/>
  <c r="AT302" i="18"/>
  <c r="AS302" i="18"/>
  <c r="AN302" i="18"/>
  <c r="AM302" i="18"/>
  <c r="AL302" i="18"/>
  <c r="AK302" i="18"/>
  <c r="AJ302" i="18"/>
  <c r="AI302" i="18"/>
  <c r="AH302" i="18"/>
  <c r="AG302" i="18"/>
  <c r="AF302" i="18"/>
  <c r="AE302" i="18"/>
  <c r="BB301" i="18"/>
  <c r="BA301" i="18"/>
  <c r="AZ301" i="18"/>
  <c r="AY301" i="18"/>
  <c r="AX301" i="18"/>
  <c r="AW301" i="18"/>
  <c r="AV301" i="18"/>
  <c r="AU301" i="18"/>
  <c r="AT301" i="18"/>
  <c r="AS301" i="18"/>
  <c r="AO301" i="18" s="1"/>
  <c r="AN301" i="18"/>
  <c r="AM301" i="18"/>
  <c r="AL301" i="18"/>
  <c r="AK301" i="18"/>
  <c r="AJ301" i="18"/>
  <c r="AI301" i="18"/>
  <c r="AH301" i="18"/>
  <c r="AG301" i="18"/>
  <c r="AF301" i="18"/>
  <c r="AE301" i="18"/>
  <c r="BB300" i="18"/>
  <c r="BA300" i="18"/>
  <c r="AZ300" i="18"/>
  <c r="AY300" i="18"/>
  <c r="AX300" i="18"/>
  <c r="AW300" i="18"/>
  <c r="AV300" i="18"/>
  <c r="AU300" i="18"/>
  <c r="AT300" i="18"/>
  <c r="AS300" i="18"/>
  <c r="AN300" i="18"/>
  <c r="AM300" i="18"/>
  <c r="AL300" i="18"/>
  <c r="AK300" i="18"/>
  <c r="AJ300" i="18"/>
  <c r="AI300" i="18"/>
  <c r="AH300" i="18"/>
  <c r="AG300" i="18"/>
  <c r="AF300" i="18"/>
  <c r="AE300" i="18"/>
  <c r="BB299" i="18"/>
  <c r="BA299" i="18"/>
  <c r="AZ299" i="18"/>
  <c r="AY299" i="18"/>
  <c r="AX299" i="18"/>
  <c r="AW299" i="18"/>
  <c r="AV299" i="18"/>
  <c r="AU299" i="18"/>
  <c r="AT299" i="18"/>
  <c r="AS299" i="18"/>
  <c r="AN299" i="18"/>
  <c r="AM299" i="18"/>
  <c r="AL299" i="18"/>
  <c r="AK299" i="18"/>
  <c r="AJ299" i="18"/>
  <c r="AI299" i="18"/>
  <c r="AH299" i="18"/>
  <c r="AG299" i="18"/>
  <c r="AF299" i="18"/>
  <c r="AE299" i="18"/>
  <c r="BB298" i="18"/>
  <c r="BA298" i="18"/>
  <c r="AZ298" i="18"/>
  <c r="AY298" i="18"/>
  <c r="AX298" i="18"/>
  <c r="AW298" i="18"/>
  <c r="AV298" i="18"/>
  <c r="AU298" i="18"/>
  <c r="AT298" i="18"/>
  <c r="AS298" i="18"/>
  <c r="AN298" i="18"/>
  <c r="AM298" i="18"/>
  <c r="AL298" i="18"/>
  <c r="AK298" i="18"/>
  <c r="AJ298" i="18"/>
  <c r="AI298" i="18"/>
  <c r="AH298" i="18"/>
  <c r="AG298" i="18"/>
  <c r="AF298" i="18"/>
  <c r="AE298" i="18"/>
  <c r="BB297" i="18"/>
  <c r="BA297" i="18"/>
  <c r="AZ297" i="18"/>
  <c r="AY297" i="18"/>
  <c r="AX297" i="18"/>
  <c r="AW297" i="18"/>
  <c r="AV297" i="18"/>
  <c r="AU297" i="18"/>
  <c r="AT297" i="18"/>
  <c r="AS297" i="18"/>
  <c r="AN297" i="18"/>
  <c r="AM297" i="18"/>
  <c r="AL297" i="18"/>
  <c r="AK297" i="18"/>
  <c r="AJ297" i="18"/>
  <c r="AI297" i="18"/>
  <c r="AH297" i="18"/>
  <c r="AG297" i="18"/>
  <c r="AF297" i="18"/>
  <c r="AE297" i="18"/>
  <c r="BB296" i="18"/>
  <c r="BA296" i="18"/>
  <c r="AZ296" i="18"/>
  <c r="AY296" i="18"/>
  <c r="AX296" i="18"/>
  <c r="AW296" i="18"/>
  <c r="AV296" i="18"/>
  <c r="AU296" i="18"/>
  <c r="AT296" i="18"/>
  <c r="AS296" i="18"/>
  <c r="AN296" i="18"/>
  <c r="AM296" i="18"/>
  <c r="AL296" i="18"/>
  <c r="AK296" i="18"/>
  <c r="AJ296" i="18"/>
  <c r="AI296" i="18"/>
  <c r="AH296" i="18"/>
  <c r="AG296" i="18"/>
  <c r="AF296" i="18"/>
  <c r="AE296" i="18"/>
  <c r="BB295" i="18"/>
  <c r="BA295" i="18"/>
  <c r="AZ295" i="18"/>
  <c r="AY295" i="18"/>
  <c r="AX295" i="18"/>
  <c r="AW295" i="18"/>
  <c r="AV295" i="18"/>
  <c r="AU295" i="18"/>
  <c r="AT295" i="18"/>
  <c r="AS295" i="18"/>
  <c r="AN295" i="18"/>
  <c r="AM295" i="18"/>
  <c r="AL295" i="18"/>
  <c r="AK295" i="18"/>
  <c r="AJ295" i="18"/>
  <c r="AI295" i="18"/>
  <c r="AH295" i="18"/>
  <c r="AG295" i="18"/>
  <c r="AF295" i="18"/>
  <c r="AE295" i="18"/>
  <c r="BB294" i="18"/>
  <c r="BA294" i="18"/>
  <c r="AZ294" i="18"/>
  <c r="AY294" i="18"/>
  <c r="AX294" i="18"/>
  <c r="AW294" i="18"/>
  <c r="AV294" i="18"/>
  <c r="AU294" i="18"/>
  <c r="AT294" i="18"/>
  <c r="AS294" i="18"/>
  <c r="AN294" i="18"/>
  <c r="AM294" i="18"/>
  <c r="AL294" i="18"/>
  <c r="AK294" i="18"/>
  <c r="AJ294" i="18"/>
  <c r="AI294" i="18"/>
  <c r="AH294" i="18"/>
  <c r="AG294" i="18"/>
  <c r="AF294" i="18"/>
  <c r="AE294" i="18"/>
  <c r="BB293" i="18"/>
  <c r="BA293" i="18"/>
  <c r="AZ293" i="18"/>
  <c r="AY293" i="18"/>
  <c r="AX293" i="18"/>
  <c r="AW293" i="18"/>
  <c r="AV293" i="18"/>
  <c r="AU293" i="18"/>
  <c r="AT293" i="18"/>
  <c r="AS293" i="18"/>
  <c r="AN293" i="18"/>
  <c r="AM293" i="18"/>
  <c r="AL293" i="18"/>
  <c r="AK293" i="18"/>
  <c r="AJ293" i="18"/>
  <c r="AI293" i="18"/>
  <c r="AH293" i="18"/>
  <c r="AG293" i="18"/>
  <c r="AF293" i="18"/>
  <c r="AE293" i="18"/>
  <c r="BB292" i="18"/>
  <c r="BA292" i="18"/>
  <c r="AZ292" i="18"/>
  <c r="AY292" i="18"/>
  <c r="AX292" i="18"/>
  <c r="AW292" i="18"/>
  <c r="AV292" i="18"/>
  <c r="AU292" i="18"/>
  <c r="AT292" i="18"/>
  <c r="AS292" i="18"/>
  <c r="AN292" i="18"/>
  <c r="AM292" i="18"/>
  <c r="AL292" i="18"/>
  <c r="AK292" i="18"/>
  <c r="AJ292" i="18"/>
  <c r="AI292" i="18"/>
  <c r="AH292" i="18"/>
  <c r="AG292" i="18"/>
  <c r="AF292" i="18"/>
  <c r="AE292" i="18"/>
  <c r="BB291" i="18"/>
  <c r="BA291" i="18"/>
  <c r="AZ291" i="18"/>
  <c r="AY291" i="18"/>
  <c r="AX291" i="18"/>
  <c r="AW291" i="18"/>
  <c r="AV291" i="18"/>
  <c r="AU291" i="18"/>
  <c r="AT291" i="18"/>
  <c r="AS291" i="18"/>
  <c r="AN291" i="18"/>
  <c r="AM291" i="18"/>
  <c r="AL291" i="18"/>
  <c r="AK291" i="18"/>
  <c r="AJ291" i="18"/>
  <c r="AI291" i="18"/>
  <c r="AH291" i="18"/>
  <c r="AG291" i="18"/>
  <c r="AF291" i="18"/>
  <c r="AE291" i="18"/>
  <c r="BB290" i="18"/>
  <c r="BA290" i="18"/>
  <c r="AZ290" i="18"/>
  <c r="AY290" i="18"/>
  <c r="AX290" i="18"/>
  <c r="AW290" i="18"/>
  <c r="AV290" i="18"/>
  <c r="AU290" i="18"/>
  <c r="AT290" i="18"/>
  <c r="AS290" i="18"/>
  <c r="AN290" i="18"/>
  <c r="AM290" i="18"/>
  <c r="AL290" i="18"/>
  <c r="AK290" i="18"/>
  <c r="AJ290" i="18"/>
  <c r="AI290" i="18"/>
  <c r="AH290" i="18"/>
  <c r="AG290" i="18"/>
  <c r="AF290" i="18"/>
  <c r="AE290" i="18"/>
  <c r="BB289" i="18"/>
  <c r="BA289" i="18"/>
  <c r="AZ289" i="18"/>
  <c r="AY289" i="18"/>
  <c r="AX289" i="18"/>
  <c r="AW289" i="18"/>
  <c r="AV289" i="18"/>
  <c r="AU289" i="18"/>
  <c r="AT289" i="18"/>
  <c r="AS289" i="18"/>
  <c r="AN289" i="18"/>
  <c r="AM289" i="18"/>
  <c r="AL289" i="18"/>
  <c r="AK289" i="18"/>
  <c r="AJ289" i="18"/>
  <c r="AI289" i="18"/>
  <c r="AH289" i="18"/>
  <c r="AG289" i="18"/>
  <c r="AF289" i="18"/>
  <c r="AE289" i="18"/>
  <c r="BB288" i="18"/>
  <c r="BA288" i="18"/>
  <c r="AZ288" i="18"/>
  <c r="AY288" i="18"/>
  <c r="AX288" i="18"/>
  <c r="AW288" i="18"/>
  <c r="AV288" i="18"/>
  <c r="AU288" i="18"/>
  <c r="AT288" i="18"/>
  <c r="AS288" i="18"/>
  <c r="AN288" i="18"/>
  <c r="AM288" i="18"/>
  <c r="AL288" i="18"/>
  <c r="AK288" i="18"/>
  <c r="AJ288" i="18"/>
  <c r="AI288" i="18"/>
  <c r="AH288" i="18"/>
  <c r="AG288" i="18"/>
  <c r="AF288" i="18"/>
  <c r="AE288" i="18"/>
  <c r="BB287" i="18"/>
  <c r="BA287" i="18"/>
  <c r="AZ287" i="18"/>
  <c r="AY287" i="18"/>
  <c r="AX287" i="18"/>
  <c r="AW287" i="18"/>
  <c r="AV287" i="18"/>
  <c r="AU287" i="18"/>
  <c r="AT287" i="18"/>
  <c r="AS287" i="18"/>
  <c r="AN287" i="18"/>
  <c r="AM287" i="18"/>
  <c r="AL287" i="18"/>
  <c r="AK287" i="18"/>
  <c r="AJ287" i="18"/>
  <c r="AI287" i="18"/>
  <c r="AH287" i="18"/>
  <c r="AG287" i="18"/>
  <c r="AF287" i="18"/>
  <c r="AE287" i="18"/>
  <c r="BB286" i="18"/>
  <c r="BA286" i="18"/>
  <c r="AZ286" i="18"/>
  <c r="AY286" i="18"/>
  <c r="AX286" i="18"/>
  <c r="AW286" i="18"/>
  <c r="AV286" i="18"/>
  <c r="AU286" i="18"/>
  <c r="AT286" i="18"/>
  <c r="AS286" i="18"/>
  <c r="AN286" i="18"/>
  <c r="AM286" i="18"/>
  <c r="AL286" i="18"/>
  <c r="AK286" i="18"/>
  <c r="AJ286" i="18"/>
  <c r="AI286" i="18"/>
  <c r="AH286" i="18"/>
  <c r="AG286" i="18"/>
  <c r="AF286" i="18"/>
  <c r="AE286" i="18"/>
  <c r="BB285" i="18"/>
  <c r="BA285" i="18"/>
  <c r="AZ285" i="18"/>
  <c r="AY285" i="18"/>
  <c r="AX285" i="18"/>
  <c r="AW285" i="18"/>
  <c r="AV285" i="18"/>
  <c r="AU285" i="18"/>
  <c r="AT285" i="18"/>
  <c r="AS285" i="18"/>
  <c r="AN285" i="18"/>
  <c r="AM285" i="18"/>
  <c r="AL285" i="18"/>
  <c r="AK285" i="18"/>
  <c r="AJ285" i="18"/>
  <c r="AI285" i="18"/>
  <c r="AH285" i="18"/>
  <c r="AG285" i="18"/>
  <c r="AF285" i="18"/>
  <c r="AE285" i="18"/>
  <c r="BB284" i="18"/>
  <c r="BA284" i="18"/>
  <c r="AZ284" i="18"/>
  <c r="AY284" i="18"/>
  <c r="AX284" i="18"/>
  <c r="AW284" i="18"/>
  <c r="AV284" i="18"/>
  <c r="AU284" i="18"/>
  <c r="AT284" i="18"/>
  <c r="AS284" i="18"/>
  <c r="AN284" i="18"/>
  <c r="AM284" i="18"/>
  <c r="AL284" i="18"/>
  <c r="AK284" i="18"/>
  <c r="AJ284" i="18"/>
  <c r="AI284" i="18"/>
  <c r="AH284" i="18"/>
  <c r="AG284" i="18"/>
  <c r="AF284" i="18"/>
  <c r="AE284" i="18"/>
  <c r="BB283" i="18"/>
  <c r="BA283" i="18"/>
  <c r="AZ283" i="18"/>
  <c r="AY283" i="18"/>
  <c r="AX283" i="18"/>
  <c r="AW283" i="18"/>
  <c r="AV283" i="18"/>
  <c r="AU283" i="18"/>
  <c r="AT283" i="18"/>
  <c r="AS283" i="18"/>
  <c r="AN283" i="18"/>
  <c r="AM283" i="18"/>
  <c r="AL283" i="18"/>
  <c r="AK283" i="18"/>
  <c r="AJ283" i="18"/>
  <c r="AI283" i="18"/>
  <c r="AH283" i="18"/>
  <c r="AG283" i="18"/>
  <c r="AF283" i="18"/>
  <c r="AE283" i="18"/>
  <c r="BB282" i="18"/>
  <c r="BA282" i="18"/>
  <c r="AZ282" i="18"/>
  <c r="AY282" i="18"/>
  <c r="AX282" i="18"/>
  <c r="AW282" i="18"/>
  <c r="AV282" i="18"/>
  <c r="AU282" i="18"/>
  <c r="AT282" i="18"/>
  <c r="AS282" i="18"/>
  <c r="AN282" i="18"/>
  <c r="AM282" i="18"/>
  <c r="AL282" i="18"/>
  <c r="AK282" i="18"/>
  <c r="AJ282" i="18"/>
  <c r="AI282" i="18"/>
  <c r="AH282" i="18"/>
  <c r="AG282" i="18"/>
  <c r="AF282" i="18"/>
  <c r="AE282" i="18"/>
  <c r="BB281" i="18"/>
  <c r="BA281" i="18"/>
  <c r="AZ281" i="18"/>
  <c r="AY281" i="18"/>
  <c r="AX281" i="18"/>
  <c r="AW281" i="18"/>
  <c r="AV281" i="18"/>
  <c r="AU281" i="18"/>
  <c r="AT281" i="18"/>
  <c r="AS281" i="18"/>
  <c r="AN281" i="18"/>
  <c r="AM281" i="18"/>
  <c r="AL281" i="18"/>
  <c r="AK281" i="18"/>
  <c r="AJ281" i="18"/>
  <c r="AI281" i="18"/>
  <c r="AH281" i="18"/>
  <c r="AG281" i="18"/>
  <c r="AF281" i="18"/>
  <c r="AE281" i="18"/>
  <c r="BB280" i="18"/>
  <c r="BA280" i="18"/>
  <c r="AZ280" i="18"/>
  <c r="AY280" i="18"/>
  <c r="AX280" i="18"/>
  <c r="AW280" i="18"/>
  <c r="AV280" i="18"/>
  <c r="AU280" i="18"/>
  <c r="AT280" i="18"/>
  <c r="AS280" i="18"/>
  <c r="AN280" i="18"/>
  <c r="AM280" i="18"/>
  <c r="AL280" i="18"/>
  <c r="AK280" i="18"/>
  <c r="AJ280" i="18"/>
  <c r="AI280" i="18"/>
  <c r="AH280" i="18"/>
  <c r="AG280" i="18"/>
  <c r="AF280" i="18"/>
  <c r="AE280" i="18"/>
  <c r="BB279" i="18"/>
  <c r="BA279" i="18"/>
  <c r="AZ279" i="18"/>
  <c r="AY279" i="18"/>
  <c r="AX279" i="18"/>
  <c r="AW279" i="18"/>
  <c r="AV279" i="18"/>
  <c r="AU279" i="18"/>
  <c r="AT279" i="18"/>
  <c r="AS279" i="18"/>
  <c r="AN279" i="18"/>
  <c r="AM279" i="18"/>
  <c r="AL279" i="18"/>
  <c r="AK279" i="18"/>
  <c r="AJ279" i="18"/>
  <c r="AI279" i="18"/>
  <c r="AH279" i="18"/>
  <c r="AG279" i="18"/>
  <c r="AF279" i="18"/>
  <c r="AE279" i="18"/>
  <c r="BB278" i="18"/>
  <c r="BA278" i="18"/>
  <c r="AZ278" i="18"/>
  <c r="AY278" i="18"/>
  <c r="AX278" i="18"/>
  <c r="AW278" i="18"/>
  <c r="AV278" i="18"/>
  <c r="AU278" i="18"/>
  <c r="AT278" i="18"/>
  <c r="AS278" i="18"/>
  <c r="AN278" i="18"/>
  <c r="AM278" i="18"/>
  <c r="AL278" i="18"/>
  <c r="AK278" i="18"/>
  <c r="AJ278" i="18"/>
  <c r="AI278" i="18"/>
  <c r="AH278" i="18"/>
  <c r="AG278" i="18"/>
  <c r="AF278" i="18"/>
  <c r="AE278" i="18"/>
  <c r="BB277" i="18"/>
  <c r="BA277" i="18"/>
  <c r="AZ277" i="18"/>
  <c r="AY277" i="18"/>
  <c r="AX277" i="18"/>
  <c r="AW277" i="18"/>
  <c r="AV277" i="18"/>
  <c r="AU277" i="18"/>
  <c r="AT277" i="18"/>
  <c r="AS277" i="18"/>
  <c r="AN277" i="18"/>
  <c r="AM277" i="18"/>
  <c r="AL277" i="18"/>
  <c r="AK277" i="18"/>
  <c r="AJ277" i="18"/>
  <c r="AI277" i="18"/>
  <c r="AH277" i="18"/>
  <c r="AG277" i="18"/>
  <c r="AF277" i="18"/>
  <c r="AE277" i="18"/>
  <c r="BB276" i="18"/>
  <c r="BA276" i="18"/>
  <c r="AZ276" i="18"/>
  <c r="AY276" i="18"/>
  <c r="AX276" i="18"/>
  <c r="AW276" i="18"/>
  <c r="AV276" i="18"/>
  <c r="AU276" i="18"/>
  <c r="AT276" i="18"/>
  <c r="AS276" i="18"/>
  <c r="AN276" i="18"/>
  <c r="AM276" i="18"/>
  <c r="AL276" i="18"/>
  <c r="AK276" i="18"/>
  <c r="AJ276" i="18"/>
  <c r="AI276" i="18"/>
  <c r="AH276" i="18"/>
  <c r="AG276" i="18"/>
  <c r="AF276" i="18"/>
  <c r="AE276" i="18"/>
  <c r="BB275" i="18"/>
  <c r="BA275" i="18"/>
  <c r="AZ275" i="18"/>
  <c r="AY275" i="18"/>
  <c r="AX275" i="18"/>
  <c r="AW275" i="18"/>
  <c r="AV275" i="18"/>
  <c r="AU275" i="18"/>
  <c r="AT275" i="18"/>
  <c r="AS275" i="18"/>
  <c r="AN275" i="18"/>
  <c r="AM275" i="18"/>
  <c r="AL275" i="18"/>
  <c r="AK275" i="18"/>
  <c r="AJ275" i="18"/>
  <c r="AI275" i="18"/>
  <c r="AH275" i="18"/>
  <c r="AG275" i="18"/>
  <c r="AF275" i="18"/>
  <c r="AE275" i="18"/>
  <c r="BB274" i="18"/>
  <c r="BA274" i="18"/>
  <c r="AZ274" i="18"/>
  <c r="AY274" i="18"/>
  <c r="AX274" i="18"/>
  <c r="AW274" i="18"/>
  <c r="AV274" i="18"/>
  <c r="AU274" i="18"/>
  <c r="AT274" i="18"/>
  <c r="AS274" i="18"/>
  <c r="AN274" i="18"/>
  <c r="AM274" i="18"/>
  <c r="AL274" i="18"/>
  <c r="AK274" i="18"/>
  <c r="AJ274" i="18"/>
  <c r="AI274" i="18"/>
  <c r="AH274" i="18"/>
  <c r="AG274" i="18"/>
  <c r="AF274" i="18"/>
  <c r="AE274" i="18"/>
  <c r="BB273" i="18"/>
  <c r="BA273" i="18"/>
  <c r="AZ273" i="18"/>
  <c r="AY273" i="18"/>
  <c r="AX273" i="18"/>
  <c r="AW273" i="18"/>
  <c r="AV273" i="18"/>
  <c r="AU273" i="18"/>
  <c r="AT273" i="18"/>
  <c r="AS273" i="18"/>
  <c r="AN273" i="18"/>
  <c r="AM273" i="18"/>
  <c r="AL273" i="18"/>
  <c r="AK273" i="18"/>
  <c r="AJ273" i="18"/>
  <c r="AI273" i="18"/>
  <c r="AH273" i="18"/>
  <c r="AG273" i="18"/>
  <c r="AF273" i="18"/>
  <c r="AE273" i="18"/>
  <c r="BB272" i="18"/>
  <c r="BA272" i="18"/>
  <c r="AZ272" i="18"/>
  <c r="AY272" i="18"/>
  <c r="AX272" i="18"/>
  <c r="AW272" i="18"/>
  <c r="AV272" i="18"/>
  <c r="AU272" i="18"/>
  <c r="AT272" i="18"/>
  <c r="AS272" i="18"/>
  <c r="AN272" i="18"/>
  <c r="AM272" i="18"/>
  <c r="AL272" i="18"/>
  <c r="AK272" i="18"/>
  <c r="AJ272" i="18"/>
  <c r="AI272" i="18"/>
  <c r="AH272" i="18"/>
  <c r="AG272" i="18"/>
  <c r="AF272" i="18"/>
  <c r="AE272" i="18"/>
  <c r="BB271" i="18"/>
  <c r="BA271" i="18"/>
  <c r="AZ271" i="18"/>
  <c r="AY271" i="18"/>
  <c r="AX271" i="18"/>
  <c r="AW271" i="18"/>
  <c r="AV271" i="18"/>
  <c r="AU271" i="18"/>
  <c r="AT271" i="18"/>
  <c r="AS271" i="18"/>
  <c r="AN271" i="18"/>
  <c r="AM271" i="18"/>
  <c r="AL271" i="18"/>
  <c r="AK271" i="18"/>
  <c r="AJ271" i="18"/>
  <c r="AI271" i="18"/>
  <c r="AH271" i="18"/>
  <c r="AG271" i="18"/>
  <c r="AF271" i="18"/>
  <c r="AE271" i="18"/>
  <c r="BB270" i="18"/>
  <c r="BA270" i="18"/>
  <c r="AZ270" i="18"/>
  <c r="AY270" i="18"/>
  <c r="AX270" i="18"/>
  <c r="AW270" i="18"/>
  <c r="AV270" i="18"/>
  <c r="AU270" i="18"/>
  <c r="AT270" i="18"/>
  <c r="AS270" i="18"/>
  <c r="AN270" i="18"/>
  <c r="AM270" i="18"/>
  <c r="AL270" i="18"/>
  <c r="AK270" i="18"/>
  <c r="AJ270" i="18"/>
  <c r="AI270" i="18"/>
  <c r="AH270" i="18"/>
  <c r="AG270" i="18"/>
  <c r="AF270" i="18"/>
  <c r="AE270" i="18"/>
  <c r="BB269" i="18"/>
  <c r="BA269" i="18"/>
  <c r="AZ269" i="18"/>
  <c r="AY269" i="18"/>
  <c r="AX269" i="18"/>
  <c r="AW269" i="18"/>
  <c r="AV269" i="18"/>
  <c r="AU269" i="18"/>
  <c r="AT269" i="18"/>
  <c r="AS269" i="18"/>
  <c r="AN269" i="18"/>
  <c r="AM269" i="18"/>
  <c r="AL269" i="18"/>
  <c r="AK269" i="18"/>
  <c r="AJ269" i="18"/>
  <c r="AI269" i="18"/>
  <c r="AH269" i="18"/>
  <c r="AG269" i="18"/>
  <c r="AF269" i="18"/>
  <c r="AE269" i="18"/>
  <c r="BB268" i="18"/>
  <c r="BA268" i="18"/>
  <c r="AZ268" i="18"/>
  <c r="AY268" i="18"/>
  <c r="AX268" i="18"/>
  <c r="AW268" i="18"/>
  <c r="AV268" i="18"/>
  <c r="AU268" i="18"/>
  <c r="AT268" i="18"/>
  <c r="AS268" i="18"/>
  <c r="AN268" i="18"/>
  <c r="AM268" i="18"/>
  <c r="AL268" i="18"/>
  <c r="AK268" i="18"/>
  <c r="AJ268" i="18"/>
  <c r="AI268" i="18"/>
  <c r="AH268" i="18"/>
  <c r="AG268" i="18"/>
  <c r="AF268" i="18"/>
  <c r="AE268" i="18"/>
  <c r="BB267" i="18"/>
  <c r="BA267" i="18"/>
  <c r="AZ267" i="18"/>
  <c r="AY267" i="18"/>
  <c r="AX267" i="18"/>
  <c r="AW267" i="18"/>
  <c r="AV267" i="18"/>
  <c r="AU267" i="18"/>
  <c r="AT267" i="18"/>
  <c r="AS267" i="18"/>
  <c r="AN267" i="18"/>
  <c r="AM267" i="18"/>
  <c r="AL267" i="18"/>
  <c r="AK267" i="18"/>
  <c r="AJ267" i="18"/>
  <c r="AI267" i="18"/>
  <c r="AH267" i="18"/>
  <c r="AG267" i="18"/>
  <c r="AF267" i="18"/>
  <c r="AE267" i="18"/>
  <c r="BB266" i="18"/>
  <c r="BA266" i="18"/>
  <c r="AZ266" i="18"/>
  <c r="AY266" i="18"/>
  <c r="AX266" i="18"/>
  <c r="AW266" i="18"/>
  <c r="AV266" i="18"/>
  <c r="AU266" i="18"/>
  <c r="AT266" i="18"/>
  <c r="AS266" i="18"/>
  <c r="AN266" i="18"/>
  <c r="AM266" i="18"/>
  <c r="AL266" i="18"/>
  <c r="AK266" i="18"/>
  <c r="AJ266" i="18"/>
  <c r="AI266" i="18"/>
  <c r="AH266" i="18"/>
  <c r="AG266" i="18"/>
  <c r="AF266" i="18"/>
  <c r="AE266" i="18"/>
  <c r="BB265" i="18"/>
  <c r="BA265" i="18"/>
  <c r="AZ265" i="18"/>
  <c r="AY265" i="18"/>
  <c r="AX265" i="18"/>
  <c r="AW265" i="18"/>
  <c r="AV265" i="18"/>
  <c r="AU265" i="18"/>
  <c r="AT265" i="18"/>
  <c r="AS265" i="18"/>
  <c r="AN265" i="18"/>
  <c r="AM265" i="18"/>
  <c r="AL265" i="18"/>
  <c r="AK265" i="18"/>
  <c r="AJ265" i="18"/>
  <c r="AI265" i="18"/>
  <c r="AH265" i="18"/>
  <c r="AG265" i="18"/>
  <c r="AF265" i="18"/>
  <c r="AE265" i="18"/>
  <c r="BB264" i="18"/>
  <c r="BA264" i="18"/>
  <c r="AZ264" i="18"/>
  <c r="AY264" i="18"/>
  <c r="AX264" i="18"/>
  <c r="AW264" i="18"/>
  <c r="AV264" i="18"/>
  <c r="AU264" i="18"/>
  <c r="AT264" i="18"/>
  <c r="AS264" i="18"/>
  <c r="AN264" i="18"/>
  <c r="AM264" i="18"/>
  <c r="AL264" i="18"/>
  <c r="AK264" i="18"/>
  <c r="AJ264" i="18"/>
  <c r="AI264" i="18"/>
  <c r="AH264" i="18"/>
  <c r="AG264" i="18"/>
  <c r="AF264" i="18"/>
  <c r="AE264" i="18"/>
  <c r="BB263" i="18"/>
  <c r="BA263" i="18"/>
  <c r="AZ263" i="18"/>
  <c r="AY263" i="18"/>
  <c r="AX263" i="18"/>
  <c r="AW263" i="18"/>
  <c r="AV263" i="18"/>
  <c r="AU263" i="18"/>
  <c r="AT263" i="18"/>
  <c r="AS263" i="18"/>
  <c r="AN263" i="18"/>
  <c r="AM263" i="18"/>
  <c r="AL263" i="18"/>
  <c r="AK263" i="18"/>
  <c r="AJ263" i="18"/>
  <c r="AI263" i="18"/>
  <c r="AH263" i="18"/>
  <c r="AG263" i="18"/>
  <c r="AF263" i="18"/>
  <c r="AE263" i="18"/>
  <c r="BB262" i="18"/>
  <c r="BA262" i="18"/>
  <c r="AZ262" i="18"/>
  <c r="AY262" i="18"/>
  <c r="AX262" i="18"/>
  <c r="AW262" i="18"/>
  <c r="AV262" i="18"/>
  <c r="AU262" i="18"/>
  <c r="AT262" i="18"/>
  <c r="AS262" i="18"/>
  <c r="AN262" i="18"/>
  <c r="AM262" i="18"/>
  <c r="AL262" i="18"/>
  <c r="AK262" i="18"/>
  <c r="AJ262" i="18"/>
  <c r="AI262" i="18"/>
  <c r="AH262" i="18"/>
  <c r="AG262" i="18"/>
  <c r="AF262" i="18"/>
  <c r="AE262" i="18"/>
  <c r="BB261" i="18"/>
  <c r="BA261" i="18"/>
  <c r="AZ261" i="18"/>
  <c r="AY261" i="18"/>
  <c r="AX261" i="18"/>
  <c r="AW261" i="18"/>
  <c r="AV261" i="18"/>
  <c r="AU261" i="18"/>
  <c r="AT261" i="18"/>
  <c r="AS261" i="18"/>
  <c r="AN261" i="18"/>
  <c r="AM261" i="18"/>
  <c r="AL261" i="18"/>
  <c r="AK261" i="18"/>
  <c r="AJ261" i="18"/>
  <c r="AI261" i="18"/>
  <c r="AH261" i="18"/>
  <c r="AG261" i="18"/>
  <c r="AF261" i="18"/>
  <c r="AE261" i="18"/>
  <c r="BB260" i="18"/>
  <c r="BA260" i="18"/>
  <c r="AZ260" i="18"/>
  <c r="AY260" i="18"/>
  <c r="AX260" i="18"/>
  <c r="AW260" i="18"/>
  <c r="AV260" i="18"/>
  <c r="AU260" i="18"/>
  <c r="AT260" i="18"/>
  <c r="AS260" i="18"/>
  <c r="AN260" i="18"/>
  <c r="AM260" i="18"/>
  <c r="AL260" i="18"/>
  <c r="AK260" i="18"/>
  <c r="AJ260" i="18"/>
  <c r="AI260" i="18"/>
  <c r="AH260" i="18"/>
  <c r="AG260" i="18"/>
  <c r="AF260" i="18"/>
  <c r="AE260" i="18"/>
  <c r="BB259" i="18"/>
  <c r="BA259" i="18"/>
  <c r="AZ259" i="18"/>
  <c r="AY259" i="18"/>
  <c r="AX259" i="18"/>
  <c r="AW259" i="18"/>
  <c r="AV259" i="18"/>
  <c r="AU259" i="18"/>
  <c r="AT259" i="18"/>
  <c r="AS259" i="18"/>
  <c r="AN259" i="18"/>
  <c r="AM259" i="18"/>
  <c r="AL259" i="18"/>
  <c r="AK259" i="18"/>
  <c r="AJ259" i="18"/>
  <c r="AI259" i="18"/>
  <c r="AH259" i="18"/>
  <c r="AG259" i="18"/>
  <c r="AF259" i="18"/>
  <c r="AE259" i="18"/>
  <c r="BB258" i="18"/>
  <c r="BA258" i="18"/>
  <c r="AZ258" i="18"/>
  <c r="AY258" i="18"/>
  <c r="AX258" i="18"/>
  <c r="AW258" i="18"/>
  <c r="AV258" i="18"/>
  <c r="AU258" i="18"/>
  <c r="AT258" i="18"/>
  <c r="AS258" i="18"/>
  <c r="AN258" i="18"/>
  <c r="AM258" i="18"/>
  <c r="AL258" i="18"/>
  <c r="AK258" i="18"/>
  <c r="AJ258" i="18"/>
  <c r="AI258" i="18"/>
  <c r="AH258" i="18"/>
  <c r="AG258" i="18"/>
  <c r="AF258" i="18"/>
  <c r="AE258" i="18"/>
  <c r="BB257" i="18"/>
  <c r="BA257" i="18"/>
  <c r="AZ257" i="18"/>
  <c r="AY257" i="18"/>
  <c r="AX257" i="18"/>
  <c r="AW257" i="18"/>
  <c r="AV257" i="18"/>
  <c r="AU257" i="18"/>
  <c r="AT257" i="18"/>
  <c r="AS257" i="18"/>
  <c r="AN257" i="18"/>
  <c r="AM257" i="18"/>
  <c r="AL257" i="18"/>
  <c r="AK257" i="18"/>
  <c r="AJ257" i="18"/>
  <c r="AI257" i="18"/>
  <c r="AH257" i="18"/>
  <c r="AG257" i="18"/>
  <c r="AF257" i="18"/>
  <c r="AE257" i="18"/>
  <c r="BB256" i="18"/>
  <c r="BA256" i="18"/>
  <c r="AZ256" i="18"/>
  <c r="AY256" i="18"/>
  <c r="AX256" i="18"/>
  <c r="AW256" i="18"/>
  <c r="AV256" i="18"/>
  <c r="AU256" i="18"/>
  <c r="AT256" i="18"/>
  <c r="AS256" i="18"/>
  <c r="AN256" i="18"/>
  <c r="AM256" i="18"/>
  <c r="AL256" i="18"/>
  <c r="AK256" i="18"/>
  <c r="AJ256" i="18"/>
  <c r="AI256" i="18"/>
  <c r="AH256" i="18"/>
  <c r="AG256" i="18"/>
  <c r="AF256" i="18"/>
  <c r="AE256" i="18"/>
  <c r="BB255" i="18"/>
  <c r="BA255" i="18"/>
  <c r="AZ255" i="18"/>
  <c r="AY255" i="18"/>
  <c r="AX255" i="18"/>
  <c r="AW255" i="18"/>
  <c r="AV255" i="18"/>
  <c r="AU255" i="18"/>
  <c r="AT255" i="18"/>
  <c r="AS255" i="18"/>
  <c r="AN255" i="18"/>
  <c r="AM255" i="18"/>
  <c r="AL255" i="18"/>
  <c r="AK255" i="18"/>
  <c r="AJ255" i="18"/>
  <c r="AI255" i="18"/>
  <c r="AH255" i="18"/>
  <c r="AG255" i="18"/>
  <c r="AF255" i="18"/>
  <c r="AE255" i="18"/>
  <c r="BB254" i="18"/>
  <c r="BA254" i="18"/>
  <c r="AZ254" i="18"/>
  <c r="AY254" i="18"/>
  <c r="AX254" i="18"/>
  <c r="AW254" i="18"/>
  <c r="AV254" i="18"/>
  <c r="AU254" i="18"/>
  <c r="AT254" i="18"/>
  <c r="AS254" i="18"/>
  <c r="AN254" i="18"/>
  <c r="AM254" i="18"/>
  <c r="AL254" i="18"/>
  <c r="AK254" i="18"/>
  <c r="AJ254" i="18"/>
  <c r="AI254" i="18"/>
  <c r="AH254" i="18"/>
  <c r="AG254" i="18"/>
  <c r="AF254" i="18"/>
  <c r="AE254" i="18"/>
  <c r="BB253" i="18"/>
  <c r="BA253" i="18"/>
  <c r="AZ253" i="18"/>
  <c r="AY253" i="18"/>
  <c r="AX253" i="18"/>
  <c r="AW253" i="18"/>
  <c r="AV253" i="18"/>
  <c r="AU253" i="18"/>
  <c r="AT253" i="18"/>
  <c r="AS253" i="18"/>
  <c r="AN253" i="18"/>
  <c r="AM253" i="18"/>
  <c r="AL253" i="18"/>
  <c r="AK253" i="18"/>
  <c r="AJ253" i="18"/>
  <c r="AI253" i="18"/>
  <c r="AH253" i="18"/>
  <c r="AG253" i="18"/>
  <c r="AF253" i="18"/>
  <c r="AE253" i="18"/>
  <c r="BB252" i="18"/>
  <c r="BA252" i="18"/>
  <c r="AZ252" i="18"/>
  <c r="AY252" i="18"/>
  <c r="AX252" i="18"/>
  <c r="AW252" i="18"/>
  <c r="AV252" i="18"/>
  <c r="AU252" i="18"/>
  <c r="AT252" i="18"/>
  <c r="AS252" i="18"/>
  <c r="AN252" i="18"/>
  <c r="AM252" i="18"/>
  <c r="AL252" i="18"/>
  <c r="AK252" i="18"/>
  <c r="AJ252" i="18"/>
  <c r="AI252" i="18"/>
  <c r="AH252" i="18"/>
  <c r="AG252" i="18"/>
  <c r="AF252" i="18"/>
  <c r="AE252" i="18"/>
  <c r="BB251" i="18"/>
  <c r="BA251" i="18"/>
  <c r="AZ251" i="18"/>
  <c r="AY251" i="18"/>
  <c r="AX251" i="18"/>
  <c r="AW251" i="18"/>
  <c r="AV251" i="18"/>
  <c r="AU251" i="18"/>
  <c r="AT251" i="18"/>
  <c r="AS251" i="18"/>
  <c r="AN251" i="18"/>
  <c r="AM251" i="18"/>
  <c r="AL251" i="18"/>
  <c r="AK251" i="18"/>
  <c r="AJ251" i="18"/>
  <c r="AI251" i="18"/>
  <c r="AH251" i="18"/>
  <c r="AG251" i="18"/>
  <c r="AF251" i="18"/>
  <c r="AE251" i="18"/>
  <c r="BB250" i="18"/>
  <c r="BA250" i="18"/>
  <c r="AZ250" i="18"/>
  <c r="AY250" i="18"/>
  <c r="AX250" i="18"/>
  <c r="AW250" i="18"/>
  <c r="AV250" i="18"/>
  <c r="AU250" i="18"/>
  <c r="AT250" i="18"/>
  <c r="AS250" i="18"/>
  <c r="AN250" i="18"/>
  <c r="AM250" i="18"/>
  <c r="AL250" i="18"/>
  <c r="AK250" i="18"/>
  <c r="AJ250" i="18"/>
  <c r="AI250" i="18"/>
  <c r="AH250" i="18"/>
  <c r="AG250" i="18"/>
  <c r="AF250" i="18"/>
  <c r="AE250" i="18"/>
  <c r="BB249" i="18"/>
  <c r="BA249" i="18"/>
  <c r="AZ249" i="18"/>
  <c r="AY249" i="18"/>
  <c r="AX249" i="18"/>
  <c r="AW249" i="18"/>
  <c r="AV249" i="18"/>
  <c r="AU249" i="18"/>
  <c r="AT249" i="18"/>
  <c r="AS249" i="18"/>
  <c r="AN249" i="18"/>
  <c r="AM249" i="18"/>
  <c r="AL249" i="18"/>
  <c r="AK249" i="18"/>
  <c r="AJ249" i="18"/>
  <c r="AI249" i="18"/>
  <c r="AH249" i="18"/>
  <c r="AG249" i="18"/>
  <c r="AF249" i="18"/>
  <c r="AE249" i="18"/>
  <c r="BB248" i="18"/>
  <c r="BA248" i="18"/>
  <c r="AZ248" i="18"/>
  <c r="AY248" i="18"/>
  <c r="AX248" i="18"/>
  <c r="AW248" i="18"/>
  <c r="AV248" i="18"/>
  <c r="AU248" i="18"/>
  <c r="AT248" i="18"/>
  <c r="AS248" i="18"/>
  <c r="AN248" i="18"/>
  <c r="AM248" i="18"/>
  <c r="AL248" i="18"/>
  <c r="AK248" i="18"/>
  <c r="AJ248" i="18"/>
  <c r="AI248" i="18"/>
  <c r="AH248" i="18"/>
  <c r="AG248" i="18"/>
  <c r="AF248" i="18"/>
  <c r="AE248" i="18"/>
  <c r="BB247" i="18"/>
  <c r="BA247" i="18"/>
  <c r="AZ247" i="18"/>
  <c r="AY247" i="18"/>
  <c r="AX247" i="18"/>
  <c r="AW247" i="18"/>
  <c r="AV247" i="18"/>
  <c r="AU247" i="18"/>
  <c r="AT247" i="18"/>
  <c r="AS247" i="18"/>
  <c r="AN247" i="18"/>
  <c r="AM247" i="18"/>
  <c r="AL247" i="18"/>
  <c r="AK247" i="18"/>
  <c r="AJ247" i="18"/>
  <c r="AI247" i="18"/>
  <c r="AH247" i="18"/>
  <c r="AG247" i="18"/>
  <c r="AF247" i="18"/>
  <c r="AE247" i="18"/>
  <c r="BB246" i="18"/>
  <c r="BA246" i="18"/>
  <c r="AZ246" i="18"/>
  <c r="AY246" i="18"/>
  <c r="AX246" i="18"/>
  <c r="AW246" i="18"/>
  <c r="AV246" i="18"/>
  <c r="AU246" i="18"/>
  <c r="AT246" i="18"/>
  <c r="AS246" i="18"/>
  <c r="AN246" i="18"/>
  <c r="AM246" i="18"/>
  <c r="AL246" i="18"/>
  <c r="AK246" i="18"/>
  <c r="AJ246" i="18"/>
  <c r="AI246" i="18"/>
  <c r="AH246" i="18"/>
  <c r="AG246" i="18"/>
  <c r="AF246" i="18"/>
  <c r="AE246" i="18"/>
  <c r="BB245" i="18"/>
  <c r="BA245" i="18"/>
  <c r="AZ245" i="18"/>
  <c r="AY245" i="18"/>
  <c r="AX245" i="18"/>
  <c r="AW245" i="18"/>
  <c r="AV245" i="18"/>
  <c r="AU245" i="18"/>
  <c r="AT245" i="18"/>
  <c r="AS245" i="18"/>
  <c r="AN245" i="18"/>
  <c r="AM245" i="18"/>
  <c r="AL245" i="18"/>
  <c r="AK245" i="18"/>
  <c r="AJ245" i="18"/>
  <c r="AI245" i="18"/>
  <c r="AH245" i="18"/>
  <c r="AG245" i="18"/>
  <c r="AF245" i="18"/>
  <c r="AE245" i="18"/>
  <c r="BB244" i="18"/>
  <c r="BA244" i="18"/>
  <c r="AZ244" i="18"/>
  <c r="AY244" i="18"/>
  <c r="AX244" i="18"/>
  <c r="AW244" i="18"/>
  <c r="AV244" i="18"/>
  <c r="AU244" i="18"/>
  <c r="AT244" i="18"/>
  <c r="AS244" i="18"/>
  <c r="AN244" i="18"/>
  <c r="AM244" i="18"/>
  <c r="AL244" i="18"/>
  <c r="AK244" i="18"/>
  <c r="AJ244" i="18"/>
  <c r="AI244" i="18"/>
  <c r="AH244" i="18"/>
  <c r="AG244" i="18"/>
  <c r="AF244" i="18"/>
  <c r="AE244" i="18"/>
  <c r="BB243" i="18"/>
  <c r="BA243" i="18"/>
  <c r="AZ243" i="18"/>
  <c r="AY243" i="18"/>
  <c r="AX243" i="18"/>
  <c r="AW243" i="18"/>
  <c r="AV243" i="18"/>
  <c r="AU243" i="18"/>
  <c r="AT243" i="18"/>
  <c r="AS243" i="18"/>
  <c r="AN243" i="18"/>
  <c r="AM243" i="18"/>
  <c r="AL243" i="18"/>
  <c r="AK243" i="18"/>
  <c r="AJ243" i="18"/>
  <c r="AI243" i="18"/>
  <c r="AH243" i="18"/>
  <c r="AG243" i="18"/>
  <c r="AF243" i="18"/>
  <c r="AE243" i="18"/>
  <c r="BB242" i="18"/>
  <c r="BA242" i="18"/>
  <c r="AZ242" i="18"/>
  <c r="AY242" i="18"/>
  <c r="AX242" i="18"/>
  <c r="AW242" i="18"/>
  <c r="AV242" i="18"/>
  <c r="AU242" i="18"/>
  <c r="AT242" i="18"/>
  <c r="AS242" i="18"/>
  <c r="AN242" i="18"/>
  <c r="AM242" i="18"/>
  <c r="AL242" i="18"/>
  <c r="AK242" i="18"/>
  <c r="AJ242" i="18"/>
  <c r="AI242" i="18"/>
  <c r="AH242" i="18"/>
  <c r="AG242" i="18"/>
  <c r="AF242" i="18"/>
  <c r="AE242" i="18"/>
  <c r="BB241" i="18"/>
  <c r="BA241" i="18"/>
  <c r="AZ241" i="18"/>
  <c r="AY241" i="18"/>
  <c r="AX241" i="18"/>
  <c r="AW241" i="18"/>
  <c r="AV241" i="18"/>
  <c r="AU241" i="18"/>
  <c r="AT241" i="18"/>
  <c r="AS241" i="18"/>
  <c r="AN241" i="18"/>
  <c r="AM241" i="18"/>
  <c r="AL241" i="18"/>
  <c r="AK241" i="18"/>
  <c r="AJ241" i="18"/>
  <c r="AI241" i="18"/>
  <c r="AH241" i="18"/>
  <c r="AG241" i="18"/>
  <c r="AF241" i="18"/>
  <c r="AE241" i="18"/>
  <c r="BB240" i="18"/>
  <c r="BA240" i="18"/>
  <c r="AZ240" i="18"/>
  <c r="AY240" i="18"/>
  <c r="AX240" i="18"/>
  <c r="AW240" i="18"/>
  <c r="AV240" i="18"/>
  <c r="AU240" i="18"/>
  <c r="AT240" i="18"/>
  <c r="AS240" i="18"/>
  <c r="AN240" i="18"/>
  <c r="AM240" i="18"/>
  <c r="AL240" i="18"/>
  <c r="AK240" i="18"/>
  <c r="AJ240" i="18"/>
  <c r="AI240" i="18"/>
  <c r="AH240" i="18"/>
  <c r="AG240" i="18"/>
  <c r="AF240" i="18"/>
  <c r="AE240" i="18"/>
  <c r="BB239" i="18"/>
  <c r="BA239" i="18"/>
  <c r="AZ239" i="18"/>
  <c r="AY239" i="18"/>
  <c r="AX239" i="18"/>
  <c r="AW239" i="18"/>
  <c r="AV239" i="18"/>
  <c r="AU239" i="18"/>
  <c r="AT239" i="18"/>
  <c r="AS239" i="18"/>
  <c r="AN239" i="18"/>
  <c r="AM239" i="18"/>
  <c r="AL239" i="18"/>
  <c r="AK239" i="18"/>
  <c r="AJ239" i="18"/>
  <c r="AI239" i="18"/>
  <c r="AH239" i="18"/>
  <c r="AG239" i="18"/>
  <c r="AF239" i="18"/>
  <c r="AE239" i="18"/>
  <c r="BB238" i="18"/>
  <c r="BA238" i="18"/>
  <c r="AZ238" i="18"/>
  <c r="AY238" i="18"/>
  <c r="AX238" i="18"/>
  <c r="AW238" i="18"/>
  <c r="AV238" i="18"/>
  <c r="AU238" i="18"/>
  <c r="AT238" i="18"/>
  <c r="AS238" i="18"/>
  <c r="AN238" i="18"/>
  <c r="AM238" i="18"/>
  <c r="AL238" i="18"/>
  <c r="AK238" i="18"/>
  <c r="AJ238" i="18"/>
  <c r="AI238" i="18"/>
  <c r="AH238" i="18"/>
  <c r="AG238" i="18"/>
  <c r="AF238" i="18"/>
  <c r="AE238" i="18"/>
  <c r="BB237" i="18"/>
  <c r="BA237" i="18"/>
  <c r="AZ237" i="18"/>
  <c r="AY237" i="18"/>
  <c r="AX237" i="18"/>
  <c r="AW237" i="18"/>
  <c r="AV237" i="18"/>
  <c r="AU237" i="18"/>
  <c r="AT237" i="18"/>
  <c r="AS237" i="18"/>
  <c r="AN237" i="18"/>
  <c r="AM237" i="18"/>
  <c r="AL237" i="18"/>
  <c r="AK237" i="18"/>
  <c r="AJ237" i="18"/>
  <c r="AI237" i="18"/>
  <c r="AH237" i="18"/>
  <c r="AG237" i="18"/>
  <c r="AF237" i="18"/>
  <c r="AE237" i="18"/>
  <c r="BB236" i="18"/>
  <c r="BA236" i="18"/>
  <c r="AZ236" i="18"/>
  <c r="AY236" i="18"/>
  <c r="AX236" i="18"/>
  <c r="AW236" i="18"/>
  <c r="AV236" i="18"/>
  <c r="AU236" i="18"/>
  <c r="AT236" i="18"/>
  <c r="AS236" i="18"/>
  <c r="AN236" i="18"/>
  <c r="AM236" i="18"/>
  <c r="AL236" i="18"/>
  <c r="AK236" i="18"/>
  <c r="AJ236" i="18"/>
  <c r="AI236" i="18"/>
  <c r="AH236" i="18"/>
  <c r="AG236" i="18"/>
  <c r="AF236" i="18"/>
  <c r="AE236" i="18"/>
  <c r="BB235" i="18"/>
  <c r="BA235" i="18"/>
  <c r="AZ235" i="18"/>
  <c r="AY235" i="18"/>
  <c r="AX235" i="18"/>
  <c r="AW235" i="18"/>
  <c r="AV235" i="18"/>
  <c r="AU235" i="18"/>
  <c r="AT235" i="18"/>
  <c r="AS235" i="18"/>
  <c r="AN235" i="18"/>
  <c r="AM235" i="18"/>
  <c r="AL235" i="18"/>
  <c r="AK235" i="18"/>
  <c r="AJ235" i="18"/>
  <c r="AI235" i="18"/>
  <c r="AH235" i="18"/>
  <c r="AG235" i="18"/>
  <c r="AF235" i="18"/>
  <c r="AE235" i="18"/>
  <c r="BB234" i="18"/>
  <c r="BA234" i="18"/>
  <c r="AZ234" i="18"/>
  <c r="AY234" i="18"/>
  <c r="AX234" i="18"/>
  <c r="AW234" i="18"/>
  <c r="AV234" i="18"/>
  <c r="AU234" i="18"/>
  <c r="AT234" i="18"/>
  <c r="AS234" i="18"/>
  <c r="AN234" i="18"/>
  <c r="AM234" i="18"/>
  <c r="AL234" i="18"/>
  <c r="AK234" i="18"/>
  <c r="AJ234" i="18"/>
  <c r="AI234" i="18"/>
  <c r="AH234" i="18"/>
  <c r="AG234" i="18"/>
  <c r="AF234" i="18"/>
  <c r="AE234" i="18"/>
  <c r="BB233" i="18"/>
  <c r="BA233" i="18"/>
  <c r="AZ233" i="18"/>
  <c r="AY233" i="18"/>
  <c r="AX233" i="18"/>
  <c r="AW233" i="18"/>
  <c r="AV233" i="18"/>
  <c r="AU233" i="18"/>
  <c r="AT233" i="18"/>
  <c r="AS233" i="18"/>
  <c r="AN233" i="18"/>
  <c r="AM233" i="18"/>
  <c r="AL233" i="18"/>
  <c r="AK233" i="18"/>
  <c r="AJ233" i="18"/>
  <c r="AI233" i="18"/>
  <c r="AH233" i="18"/>
  <c r="AG233" i="18"/>
  <c r="AF233" i="18"/>
  <c r="AE233" i="18"/>
  <c r="BB232" i="18"/>
  <c r="BA232" i="18"/>
  <c r="AZ232" i="18"/>
  <c r="AY232" i="18"/>
  <c r="AX232" i="18"/>
  <c r="AW232" i="18"/>
  <c r="AV232" i="18"/>
  <c r="AU232" i="18"/>
  <c r="AT232" i="18"/>
  <c r="AS232" i="18"/>
  <c r="AN232" i="18"/>
  <c r="AM232" i="18"/>
  <c r="AL232" i="18"/>
  <c r="AK232" i="18"/>
  <c r="AJ232" i="18"/>
  <c r="AI232" i="18"/>
  <c r="AH232" i="18"/>
  <c r="AG232" i="18"/>
  <c r="AF232" i="18"/>
  <c r="AE232" i="18"/>
  <c r="BB231" i="18"/>
  <c r="BA231" i="18"/>
  <c r="AZ231" i="18"/>
  <c r="AY231" i="18"/>
  <c r="AX231" i="18"/>
  <c r="AW231" i="18"/>
  <c r="AV231" i="18"/>
  <c r="AU231" i="18"/>
  <c r="AT231" i="18"/>
  <c r="AS231" i="18"/>
  <c r="AN231" i="18"/>
  <c r="AM231" i="18"/>
  <c r="AL231" i="18"/>
  <c r="AK231" i="18"/>
  <c r="AJ231" i="18"/>
  <c r="AI231" i="18"/>
  <c r="AH231" i="18"/>
  <c r="AG231" i="18"/>
  <c r="AF231" i="18"/>
  <c r="AE231" i="18"/>
  <c r="BB230" i="18"/>
  <c r="BA230" i="18"/>
  <c r="AZ230" i="18"/>
  <c r="AY230" i="18"/>
  <c r="AX230" i="18"/>
  <c r="AW230" i="18"/>
  <c r="AV230" i="18"/>
  <c r="AU230" i="18"/>
  <c r="AT230" i="18"/>
  <c r="AS230" i="18"/>
  <c r="AN230" i="18"/>
  <c r="AM230" i="18"/>
  <c r="AL230" i="18"/>
  <c r="AK230" i="18"/>
  <c r="AJ230" i="18"/>
  <c r="AI230" i="18"/>
  <c r="AH230" i="18"/>
  <c r="AG230" i="18"/>
  <c r="AF230" i="18"/>
  <c r="AE230" i="18"/>
  <c r="BB229" i="18"/>
  <c r="BA229" i="18"/>
  <c r="AZ229" i="18"/>
  <c r="AY229" i="18"/>
  <c r="AX229" i="18"/>
  <c r="AW229" i="18"/>
  <c r="AV229" i="18"/>
  <c r="AU229" i="18"/>
  <c r="AT229" i="18"/>
  <c r="AS229" i="18"/>
  <c r="AN229" i="18"/>
  <c r="AM229" i="18"/>
  <c r="AL229" i="18"/>
  <c r="AK229" i="18"/>
  <c r="AJ229" i="18"/>
  <c r="AI229" i="18"/>
  <c r="AH229" i="18"/>
  <c r="AG229" i="18"/>
  <c r="AF229" i="18"/>
  <c r="AE229" i="18"/>
  <c r="BB228" i="18"/>
  <c r="BA228" i="18"/>
  <c r="AZ228" i="18"/>
  <c r="AY228" i="18"/>
  <c r="AX228" i="18"/>
  <c r="AW228" i="18"/>
  <c r="AV228" i="18"/>
  <c r="AU228" i="18"/>
  <c r="AT228" i="18"/>
  <c r="AS228" i="18"/>
  <c r="AN228" i="18"/>
  <c r="AM228" i="18"/>
  <c r="AL228" i="18"/>
  <c r="AK228" i="18"/>
  <c r="AJ228" i="18"/>
  <c r="AI228" i="18"/>
  <c r="AH228" i="18"/>
  <c r="AG228" i="18"/>
  <c r="AF228" i="18"/>
  <c r="AE228" i="18"/>
  <c r="BB227" i="18"/>
  <c r="BA227" i="18"/>
  <c r="AZ227" i="18"/>
  <c r="AY227" i="18"/>
  <c r="AX227" i="18"/>
  <c r="AW227" i="18"/>
  <c r="AV227" i="18"/>
  <c r="AU227" i="18"/>
  <c r="AT227" i="18"/>
  <c r="AS227" i="18"/>
  <c r="AN227" i="18"/>
  <c r="AM227" i="18"/>
  <c r="AL227" i="18"/>
  <c r="AK227" i="18"/>
  <c r="AJ227" i="18"/>
  <c r="AI227" i="18"/>
  <c r="AH227" i="18"/>
  <c r="AG227" i="18"/>
  <c r="AF227" i="18"/>
  <c r="AE227" i="18"/>
  <c r="BB226" i="18"/>
  <c r="BA226" i="18"/>
  <c r="AZ226" i="18"/>
  <c r="AY226" i="18"/>
  <c r="AX226" i="18"/>
  <c r="AW226" i="18"/>
  <c r="AV226" i="18"/>
  <c r="AU226" i="18"/>
  <c r="AT226" i="18"/>
  <c r="AS226" i="18"/>
  <c r="AN226" i="18"/>
  <c r="AM226" i="18"/>
  <c r="AL226" i="18"/>
  <c r="AK226" i="18"/>
  <c r="AJ226" i="18"/>
  <c r="AI226" i="18"/>
  <c r="AH226" i="18"/>
  <c r="AG226" i="18"/>
  <c r="AF226" i="18"/>
  <c r="AE226" i="18"/>
  <c r="BB225" i="18"/>
  <c r="BA225" i="18"/>
  <c r="AZ225" i="18"/>
  <c r="AY225" i="18"/>
  <c r="AX225" i="18"/>
  <c r="AW225" i="18"/>
  <c r="AV225" i="18"/>
  <c r="AU225" i="18"/>
  <c r="AT225" i="18"/>
  <c r="AS225" i="18"/>
  <c r="AN225" i="18"/>
  <c r="AM225" i="18"/>
  <c r="AL225" i="18"/>
  <c r="AK225" i="18"/>
  <c r="AJ225" i="18"/>
  <c r="AI225" i="18"/>
  <c r="AH225" i="18"/>
  <c r="AG225" i="18"/>
  <c r="AF225" i="18"/>
  <c r="AE225" i="18"/>
  <c r="BB224" i="18"/>
  <c r="BA224" i="18"/>
  <c r="AZ224" i="18"/>
  <c r="AY224" i="18"/>
  <c r="AX224" i="18"/>
  <c r="AW224" i="18"/>
  <c r="AV224" i="18"/>
  <c r="AU224" i="18"/>
  <c r="AT224" i="18"/>
  <c r="AS224" i="18"/>
  <c r="AN224" i="18"/>
  <c r="AM224" i="18"/>
  <c r="AL224" i="18"/>
  <c r="AK224" i="18"/>
  <c r="AJ224" i="18"/>
  <c r="AI224" i="18"/>
  <c r="AH224" i="18"/>
  <c r="AG224" i="18"/>
  <c r="AF224" i="18"/>
  <c r="AE224" i="18"/>
  <c r="BB223" i="18"/>
  <c r="BA223" i="18"/>
  <c r="AZ223" i="18"/>
  <c r="AY223" i="18"/>
  <c r="AX223" i="18"/>
  <c r="AW223" i="18"/>
  <c r="AV223" i="18"/>
  <c r="AU223" i="18"/>
  <c r="AT223" i="18"/>
  <c r="AS223" i="18"/>
  <c r="AN223" i="18"/>
  <c r="AM223" i="18"/>
  <c r="AL223" i="18"/>
  <c r="AK223" i="18"/>
  <c r="AJ223" i="18"/>
  <c r="AI223" i="18"/>
  <c r="AH223" i="18"/>
  <c r="AG223" i="18"/>
  <c r="AF223" i="18"/>
  <c r="AE223" i="18"/>
  <c r="BB222" i="18"/>
  <c r="BA222" i="18"/>
  <c r="AZ222" i="18"/>
  <c r="AY222" i="18"/>
  <c r="AX222" i="18"/>
  <c r="AW222" i="18"/>
  <c r="AV222" i="18"/>
  <c r="AU222" i="18"/>
  <c r="AT222" i="18"/>
  <c r="AS222" i="18"/>
  <c r="AN222" i="18"/>
  <c r="AM222" i="18"/>
  <c r="AL222" i="18"/>
  <c r="AK222" i="18"/>
  <c r="AJ222" i="18"/>
  <c r="AI222" i="18"/>
  <c r="AH222" i="18"/>
  <c r="AG222" i="18"/>
  <c r="AF222" i="18"/>
  <c r="AE222" i="18"/>
  <c r="BB221" i="18"/>
  <c r="BA221" i="18"/>
  <c r="AZ221" i="18"/>
  <c r="AY221" i="18"/>
  <c r="AX221" i="18"/>
  <c r="AW221" i="18"/>
  <c r="AV221" i="18"/>
  <c r="AU221" i="18"/>
  <c r="AT221" i="18"/>
  <c r="AS221" i="18"/>
  <c r="AN221" i="18"/>
  <c r="AM221" i="18"/>
  <c r="AL221" i="18"/>
  <c r="AK221" i="18"/>
  <c r="AJ221" i="18"/>
  <c r="AI221" i="18"/>
  <c r="AH221" i="18"/>
  <c r="AG221" i="18"/>
  <c r="AF221" i="18"/>
  <c r="AE221" i="18"/>
  <c r="BB220" i="18"/>
  <c r="BA220" i="18"/>
  <c r="AZ220" i="18"/>
  <c r="AY220" i="18"/>
  <c r="AX220" i="18"/>
  <c r="AW220" i="18"/>
  <c r="AV220" i="18"/>
  <c r="AU220" i="18"/>
  <c r="AT220" i="18"/>
  <c r="AS220" i="18"/>
  <c r="AN220" i="18"/>
  <c r="AM220" i="18"/>
  <c r="AL220" i="18"/>
  <c r="AK220" i="18"/>
  <c r="AJ220" i="18"/>
  <c r="AI220" i="18"/>
  <c r="AH220" i="18"/>
  <c r="AG220" i="18"/>
  <c r="AF220" i="18"/>
  <c r="AE220" i="18"/>
  <c r="BB219" i="18"/>
  <c r="BA219" i="18"/>
  <c r="AZ219" i="18"/>
  <c r="AY219" i="18"/>
  <c r="AX219" i="18"/>
  <c r="AW219" i="18"/>
  <c r="AV219" i="18"/>
  <c r="AU219" i="18"/>
  <c r="AT219" i="18"/>
  <c r="AS219" i="18"/>
  <c r="AN219" i="18"/>
  <c r="AM219" i="18"/>
  <c r="AL219" i="18"/>
  <c r="AK219" i="18"/>
  <c r="AJ219" i="18"/>
  <c r="AI219" i="18"/>
  <c r="AH219" i="18"/>
  <c r="AG219" i="18"/>
  <c r="AF219" i="18"/>
  <c r="AE219" i="18"/>
  <c r="BB218" i="18"/>
  <c r="BA218" i="18"/>
  <c r="AZ218" i="18"/>
  <c r="AY218" i="18"/>
  <c r="AX218" i="18"/>
  <c r="AW218" i="18"/>
  <c r="AV218" i="18"/>
  <c r="AU218" i="18"/>
  <c r="AT218" i="18"/>
  <c r="AS218" i="18"/>
  <c r="AN218" i="18"/>
  <c r="AM218" i="18"/>
  <c r="AL218" i="18"/>
  <c r="AK218" i="18"/>
  <c r="AJ218" i="18"/>
  <c r="AI218" i="18"/>
  <c r="AH218" i="18"/>
  <c r="AG218" i="18"/>
  <c r="AF218" i="18"/>
  <c r="AE218" i="18"/>
  <c r="BB217" i="18"/>
  <c r="BA217" i="18"/>
  <c r="AZ217" i="18"/>
  <c r="AY217" i="18"/>
  <c r="AX217" i="18"/>
  <c r="AW217" i="18"/>
  <c r="AV217" i="18"/>
  <c r="AU217" i="18"/>
  <c r="AT217" i="18"/>
  <c r="AS217" i="18"/>
  <c r="AN217" i="18"/>
  <c r="AM217" i="18"/>
  <c r="AL217" i="18"/>
  <c r="AK217" i="18"/>
  <c r="AJ217" i="18"/>
  <c r="AI217" i="18"/>
  <c r="AH217" i="18"/>
  <c r="AG217" i="18"/>
  <c r="AF217" i="18"/>
  <c r="AE217" i="18"/>
  <c r="BB216" i="18"/>
  <c r="BA216" i="18"/>
  <c r="AZ216" i="18"/>
  <c r="AY216" i="18"/>
  <c r="AX216" i="18"/>
  <c r="AW216" i="18"/>
  <c r="AV216" i="18"/>
  <c r="AU216" i="18"/>
  <c r="AT216" i="18"/>
  <c r="AS216" i="18"/>
  <c r="AN216" i="18"/>
  <c r="AM216" i="18"/>
  <c r="AL216" i="18"/>
  <c r="AK216" i="18"/>
  <c r="AJ216" i="18"/>
  <c r="AI216" i="18"/>
  <c r="AH216" i="18"/>
  <c r="AG216" i="18"/>
  <c r="AF216" i="18"/>
  <c r="AE216" i="18"/>
  <c r="BB215" i="18"/>
  <c r="BA215" i="18"/>
  <c r="AZ215" i="18"/>
  <c r="AY215" i="18"/>
  <c r="AX215" i="18"/>
  <c r="AW215" i="18"/>
  <c r="AV215" i="18"/>
  <c r="AU215" i="18"/>
  <c r="AT215" i="18"/>
  <c r="AS215" i="18"/>
  <c r="AN215" i="18"/>
  <c r="AM215" i="18"/>
  <c r="AL215" i="18"/>
  <c r="AK215" i="18"/>
  <c r="AJ215" i="18"/>
  <c r="AI215" i="18"/>
  <c r="AH215" i="18"/>
  <c r="AG215" i="18"/>
  <c r="AF215" i="18"/>
  <c r="AE215" i="18"/>
  <c r="BB214" i="18"/>
  <c r="BA214" i="18"/>
  <c r="AZ214" i="18"/>
  <c r="AY214" i="18"/>
  <c r="AX214" i="18"/>
  <c r="AW214" i="18"/>
  <c r="AV214" i="18"/>
  <c r="AU214" i="18"/>
  <c r="AT214" i="18"/>
  <c r="AS214" i="18"/>
  <c r="AN214" i="18"/>
  <c r="AM214" i="18"/>
  <c r="AL214" i="18"/>
  <c r="AK214" i="18"/>
  <c r="AJ214" i="18"/>
  <c r="AI214" i="18"/>
  <c r="AH214" i="18"/>
  <c r="AG214" i="18"/>
  <c r="AF214" i="18"/>
  <c r="AE214" i="18"/>
  <c r="BB213" i="18"/>
  <c r="BA213" i="18"/>
  <c r="AZ213" i="18"/>
  <c r="AY213" i="18"/>
  <c r="AX213" i="18"/>
  <c r="AW213" i="18"/>
  <c r="AV213" i="18"/>
  <c r="AU213" i="18"/>
  <c r="AT213" i="18"/>
  <c r="AS213" i="18"/>
  <c r="AN213" i="18"/>
  <c r="AM213" i="18"/>
  <c r="AL213" i="18"/>
  <c r="AK213" i="18"/>
  <c r="AJ213" i="18"/>
  <c r="AI213" i="18"/>
  <c r="AH213" i="18"/>
  <c r="AG213" i="18"/>
  <c r="AF213" i="18"/>
  <c r="AE213" i="18"/>
  <c r="BB212" i="18"/>
  <c r="BA212" i="18"/>
  <c r="AZ212" i="18"/>
  <c r="AY212" i="18"/>
  <c r="AX212" i="18"/>
  <c r="AW212" i="18"/>
  <c r="AV212" i="18"/>
  <c r="AU212" i="18"/>
  <c r="AT212" i="18"/>
  <c r="AS212" i="18"/>
  <c r="AN212" i="18"/>
  <c r="AM212" i="18"/>
  <c r="AL212" i="18"/>
  <c r="AK212" i="18"/>
  <c r="AJ212" i="18"/>
  <c r="AI212" i="18"/>
  <c r="AH212" i="18"/>
  <c r="AG212" i="18"/>
  <c r="AF212" i="18"/>
  <c r="AE212" i="18"/>
  <c r="BB211" i="18"/>
  <c r="BA211" i="18"/>
  <c r="AZ211" i="18"/>
  <c r="AY211" i="18"/>
  <c r="AX211" i="18"/>
  <c r="AW211" i="18"/>
  <c r="AV211" i="18"/>
  <c r="AU211" i="18"/>
  <c r="AT211" i="18"/>
  <c r="AS211" i="18"/>
  <c r="AN211" i="18"/>
  <c r="AM211" i="18"/>
  <c r="AL211" i="18"/>
  <c r="AK211" i="18"/>
  <c r="AJ211" i="18"/>
  <c r="AI211" i="18"/>
  <c r="AH211" i="18"/>
  <c r="AG211" i="18"/>
  <c r="AF211" i="18"/>
  <c r="AE211" i="18"/>
  <c r="BB210" i="18"/>
  <c r="BA210" i="18"/>
  <c r="AZ210" i="18"/>
  <c r="AY210" i="18"/>
  <c r="AX210" i="18"/>
  <c r="AW210" i="18"/>
  <c r="AV210" i="18"/>
  <c r="AU210" i="18"/>
  <c r="AT210" i="18"/>
  <c r="AS210" i="18"/>
  <c r="AN210" i="18"/>
  <c r="AM210" i="18"/>
  <c r="AL210" i="18"/>
  <c r="AK210" i="18"/>
  <c r="AJ210" i="18"/>
  <c r="AI210" i="18"/>
  <c r="AH210" i="18"/>
  <c r="AG210" i="18"/>
  <c r="AF210" i="18"/>
  <c r="AE210" i="18"/>
  <c r="BB209" i="18"/>
  <c r="BA209" i="18"/>
  <c r="AZ209" i="18"/>
  <c r="AY209" i="18"/>
  <c r="AX209" i="18"/>
  <c r="AW209" i="18"/>
  <c r="AV209" i="18"/>
  <c r="AU209" i="18"/>
  <c r="AT209" i="18"/>
  <c r="AS209" i="18"/>
  <c r="AN209" i="18"/>
  <c r="AM209" i="18"/>
  <c r="AL209" i="18"/>
  <c r="AK209" i="18"/>
  <c r="AJ209" i="18"/>
  <c r="AI209" i="18"/>
  <c r="AH209" i="18"/>
  <c r="AG209" i="18"/>
  <c r="AF209" i="18"/>
  <c r="AE209" i="18"/>
  <c r="BB208" i="18"/>
  <c r="BA208" i="18"/>
  <c r="AZ208" i="18"/>
  <c r="AY208" i="18"/>
  <c r="AX208" i="18"/>
  <c r="AW208" i="18"/>
  <c r="AV208" i="18"/>
  <c r="AU208" i="18"/>
  <c r="AT208" i="18"/>
  <c r="AS208" i="18"/>
  <c r="AN208" i="18"/>
  <c r="AM208" i="18"/>
  <c r="AL208" i="18"/>
  <c r="AK208" i="18"/>
  <c r="AJ208" i="18"/>
  <c r="AI208" i="18"/>
  <c r="AH208" i="18"/>
  <c r="AG208" i="18"/>
  <c r="AF208" i="18"/>
  <c r="AE208" i="18"/>
  <c r="BB207" i="18"/>
  <c r="BA207" i="18"/>
  <c r="AZ207" i="18"/>
  <c r="AY207" i="18"/>
  <c r="AX207" i="18"/>
  <c r="AW207" i="18"/>
  <c r="AV207" i="18"/>
  <c r="AU207" i="18"/>
  <c r="AT207" i="18"/>
  <c r="AS207" i="18"/>
  <c r="AN207" i="18"/>
  <c r="AM207" i="18"/>
  <c r="AL207" i="18"/>
  <c r="AK207" i="18"/>
  <c r="AJ207" i="18"/>
  <c r="AI207" i="18"/>
  <c r="AH207" i="18"/>
  <c r="AG207" i="18"/>
  <c r="AF207" i="18"/>
  <c r="AE207" i="18"/>
  <c r="BB206" i="18"/>
  <c r="BA206" i="18"/>
  <c r="AZ206" i="18"/>
  <c r="AY206" i="18"/>
  <c r="AX206" i="18"/>
  <c r="AW206" i="18"/>
  <c r="AV206" i="18"/>
  <c r="AU206" i="18"/>
  <c r="AT206" i="18"/>
  <c r="AS206" i="18"/>
  <c r="AN206" i="18"/>
  <c r="AM206" i="18"/>
  <c r="AL206" i="18"/>
  <c r="AK206" i="18"/>
  <c r="AJ206" i="18"/>
  <c r="AI206" i="18"/>
  <c r="AH206" i="18"/>
  <c r="AG206" i="18"/>
  <c r="AF206" i="18"/>
  <c r="AE206" i="18"/>
  <c r="BB205" i="18"/>
  <c r="BA205" i="18"/>
  <c r="AZ205" i="18"/>
  <c r="AY205" i="18"/>
  <c r="AX205" i="18"/>
  <c r="AW205" i="18"/>
  <c r="AV205" i="18"/>
  <c r="AU205" i="18"/>
  <c r="AT205" i="18"/>
  <c r="AS205" i="18"/>
  <c r="AN205" i="18"/>
  <c r="AM205" i="18"/>
  <c r="AL205" i="18"/>
  <c r="AK205" i="18"/>
  <c r="AJ205" i="18"/>
  <c r="AI205" i="18"/>
  <c r="AH205" i="18"/>
  <c r="AG205" i="18"/>
  <c r="AF205" i="18"/>
  <c r="AE205" i="18"/>
  <c r="BB204" i="18"/>
  <c r="BA204" i="18"/>
  <c r="AZ204" i="18"/>
  <c r="AY204" i="18"/>
  <c r="AX204" i="18"/>
  <c r="AW204" i="18"/>
  <c r="AV204" i="18"/>
  <c r="AU204" i="18"/>
  <c r="AT204" i="18"/>
  <c r="AS204" i="18"/>
  <c r="AN204" i="18"/>
  <c r="AM204" i="18"/>
  <c r="AL204" i="18"/>
  <c r="AK204" i="18"/>
  <c r="AJ204" i="18"/>
  <c r="AI204" i="18"/>
  <c r="AH204" i="18"/>
  <c r="AG204" i="18"/>
  <c r="AF204" i="18"/>
  <c r="AE204" i="18"/>
  <c r="BB203" i="18"/>
  <c r="BA203" i="18"/>
  <c r="AZ203" i="18"/>
  <c r="AY203" i="18"/>
  <c r="AX203" i="18"/>
  <c r="AW203" i="18"/>
  <c r="AV203" i="18"/>
  <c r="AU203" i="18"/>
  <c r="AT203" i="18"/>
  <c r="AS203" i="18"/>
  <c r="AN203" i="18"/>
  <c r="AM203" i="18"/>
  <c r="AL203" i="18"/>
  <c r="AK203" i="18"/>
  <c r="AJ203" i="18"/>
  <c r="AI203" i="18"/>
  <c r="AH203" i="18"/>
  <c r="AG203" i="18"/>
  <c r="AF203" i="18"/>
  <c r="AE203" i="18"/>
  <c r="BB202" i="18"/>
  <c r="BA202" i="18"/>
  <c r="AZ202" i="18"/>
  <c r="AY202" i="18"/>
  <c r="AX202" i="18"/>
  <c r="AW202" i="18"/>
  <c r="AV202" i="18"/>
  <c r="AU202" i="18"/>
  <c r="AT202" i="18"/>
  <c r="AS202" i="18"/>
  <c r="AN202" i="18"/>
  <c r="AM202" i="18"/>
  <c r="AL202" i="18"/>
  <c r="AK202" i="18"/>
  <c r="AJ202" i="18"/>
  <c r="AI202" i="18"/>
  <c r="AH202" i="18"/>
  <c r="AG202" i="18"/>
  <c r="AF202" i="18"/>
  <c r="AE202" i="18"/>
  <c r="BB201" i="18"/>
  <c r="BA201" i="18"/>
  <c r="AZ201" i="18"/>
  <c r="AY201" i="18"/>
  <c r="AX201" i="18"/>
  <c r="AW201" i="18"/>
  <c r="AV201" i="18"/>
  <c r="AU201" i="18"/>
  <c r="AT201" i="18"/>
  <c r="AS201" i="18"/>
  <c r="AO201" i="18" s="1"/>
  <c r="AN201" i="18"/>
  <c r="AM201" i="18"/>
  <c r="AL201" i="18"/>
  <c r="AK201" i="18"/>
  <c r="AJ201" i="18"/>
  <c r="AI201" i="18"/>
  <c r="AH201" i="18"/>
  <c r="AG201" i="18"/>
  <c r="AF201" i="18"/>
  <c r="AE201" i="18"/>
  <c r="BB200" i="18"/>
  <c r="BA200" i="18"/>
  <c r="AZ200" i="18"/>
  <c r="AY200" i="18"/>
  <c r="AX200" i="18"/>
  <c r="AW200" i="18"/>
  <c r="AV200" i="18"/>
  <c r="AU200" i="18"/>
  <c r="AT200" i="18"/>
  <c r="AS200" i="18"/>
  <c r="AN200" i="18"/>
  <c r="AM200" i="18"/>
  <c r="AL200" i="18"/>
  <c r="AK200" i="18"/>
  <c r="AJ200" i="18"/>
  <c r="AI200" i="18"/>
  <c r="AH200" i="18"/>
  <c r="AG200" i="18"/>
  <c r="AF200" i="18"/>
  <c r="AE200" i="18"/>
  <c r="BB199" i="18"/>
  <c r="BA199" i="18"/>
  <c r="AZ199" i="18"/>
  <c r="AY199" i="18"/>
  <c r="AX199" i="18"/>
  <c r="AW199" i="18"/>
  <c r="AV199" i="18"/>
  <c r="AU199" i="18"/>
  <c r="AT199" i="18"/>
  <c r="AS199" i="18"/>
  <c r="AN199" i="18"/>
  <c r="AM199" i="18"/>
  <c r="AL199" i="18"/>
  <c r="AK199" i="18"/>
  <c r="AJ199" i="18"/>
  <c r="AI199" i="18"/>
  <c r="AH199" i="18"/>
  <c r="AG199" i="18"/>
  <c r="AF199" i="18"/>
  <c r="AE199" i="18"/>
  <c r="BB198" i="18"/>
  <c r="BA198" i="18"/>
  <c r="AZ198" i="18"/>
  <c r="AY198" i="18"/>
  <c r="AX198" i="18"/>
  <c r="AW198" i="18"/>
  <c r="AV198" i="18"/>
  <c r="AU198" i="18"/>
  <c r="AT198" i="18"/>
  <c r="AS198" i="18"/>
  <c r="AN198" i="18"/>
  <c r="AM198" i="18"/>
  <c r="AL198" i="18"/>
  <c r="AK198" i="18"/>
  <c r="AJ198" i="18"/>
  <c r="AI198" i="18"/>
  <c r="AH198" i="18"/>
  <c r="AG198" i="18"/>
  <c r="AF198" i="18"/>
  <c r="AE198" i="18"/>
  <c r="BB197" i="18"/>
  <c r="BA197" i="18"/>
  <c r="AZ197" i="18"/>
  <c r="AY197" i="18"/>
  <c r="AX197" i="18"/>
  <c r="AW197" i="18"/>
  <c r="AV197" i="18"/>
  <c r="AU197" i="18"/>
  <c r="AT197" i="18"/>
  <c r="AS197" i="18"/>
  <c r="AN197" i="18"/>
  <c r="AM197" i="18"/>
  <c r="AL197" i="18"/>
  <c r="AK197" i="18"/>
  <c r="AJ197" i="18"/>
  <c r="AI197" i="18"/>
  <c r="AH197" i="18"/>
  <c r="AG197" i="18"/>
  <c r="AF197" i="18"/>
  <c r="AE197" i="18"/>
  <c r="BB196" i="18"/>
  <c r="BA196" i="18"/>
  <c r="AZ196" i="18"/>
  <c r="AY196" i="18"/>
  <c r="AX196" i="18"/>
  <c r="AW196" i="18"/>
  <c r="AV196" i="18"/>
  <c r="AU196" i="18"/>
  <c r="AT196" i="18"/>
  <c r="AS196" i="18"/>
  <c r="AN196" i="18"/>
  <c r="AM196" i="18"/>
  <c r="AL196" i="18"/>
  <c r="AK196" i="18"/>
  <c r="AJ196" i="18"/>
  <c r="AI196" i="18"/>
  <c r="AH196" i="18"/>
  <c r="AG196" i="18"/>
  <c r="AF196" i="18"/>
  <c r="AE196" i="18"/>
  <c r="BB195" i="18"/>
  <c r="BA195" i="18"/>
  <c r="AZ195" i="18"/>
  <c r="AY195" i="18"/>
  <c r="AX195" i="18"/>
  <c r="AW195" i="18"/>
  <c r="AV195" i="18"/>
  <c r="AU195" i="18"/>
  <c r="AT195" i="18"/>
  <c r="AS195" i="18"/>
  <c r="AN195" i="18"/>
  <c r="AM195" i="18"/>
  <c r="AL195" i="18"/>
  <c r="AK195" i="18"/>
  <c r="AJ195" i="18"/>
  <c r="AI195" i="18"/>
  <c r="AH195" i="18"/>
  <c r="AG195" i="18"/>
  <c r="AF195" i="18"/>
  <c r="AE195" i="18"/>
  <c r="BB194" i="18"/>
  <c r="BA194" i="18"/>
  <c r="AZ194" i="18"/>
  <c r="AY194" i="18"/>
  <c r="AX194" i="18"/>
  <c r="AW194" i="18"/>
  <c r="AV194" i="18"/>
  <c r="AU194" i="18"/>
  <c r="AT194" i="18"/>
  <c r="AS194" i="18"/>
  <c r="AN194" i="18"/>
  <c r="AM194" i="18"/>
  <c r="AL194" i="18"/>
  <c r="AK194" i="18"/>
  <c r="AJ194" i="18"/>
  <c r="AI194" i="18"/>
  <c r="AH194" i="18"/>
  <c r="AG194" i="18"/>
  <c r="AF194" i="18"/>
  <c r="AE194" i="18"/>
  <c r="BB193" i="18"/>
  <c r="BA193" i="18"/>
  <c r="AZ193" i="18"/>
  <c r="AY193" i="18"/>
  <c r="AX193" i="18"/>
  <c r="AW193" i="18"/>
  <c r="AV193" i="18"/>
  <c r="AU193" i="18"/>
  <c r="AT193" i="18"/>
  <c r="AS193" i="18"/>
  <c r="AN193" i="18"/>
  <c r="AM193" i="18"/>
  <c r="AL193" i="18"/>
  <c r="AK193" i="18"/>
  <c r="AJ193" i="18"/>
  <c r="AI193" i="18"/>
  <c r="AH193" i="18"/>
  <c r="AG193" i="18"/>
  <c r="AF193" i="18"/>
  <c r="AE193" i="18"/>
  <c r="BB192" i="18"/>
  <c r="BA192" i="18"/>
  <c r="AZ192" i="18"/>
  <c r="AY192" i="18"/>
  <c r="AX192" i="18"/>
  <c r="AW192" i="18"/>
  <c r="AV192" i="18"/>
  <c r="AU192" i="18"/>
  <c r="AT192" i="18"/>
  <c r="AS192" i="18"/>
  <c r="AN192" i="18"/>
  <c r="AM192" i="18"/>
  <c r="AL192" i="18"/>
  <c r="AK192" i="18"/>
  <c r="AJ192" i="18"/>
  <c r="AI192" i="18"/>
  <c r="AH192" i="18"/>
  <c r="AG192" i="18"/>
  <c r="AF192" i="18"/>
  <c r="AE192" i="18"/>
  <c r="BB191" i="18"/>
  <c r="BA191" i="18"/>
  <c r="AZ191" i="18"/>
  <c r="AY191" i="18"/>
  <c r="AX191" i="18"/>
  <c r="AW191" i="18"/>
  <c r="AV191" i="18"/>
  <c r="AU191" i="18"/>
  <c r="AT191" i="18"/>
  <c r="AS191" i="18"/>
  <c r="AN191" i="18"/>
  <c r="AM191" i="18"/>
  <c r="AL191" i="18"/>
  <c r="AK191" i="18"/>
  <c r="AJ191" i="18"/>
  <c r="AI191" i="18"/>
  <c r="AH191" i="18"/>
  <c r="AG191" i="18"/>
  <c r="AF191" i="18"/>
  <c r="AE191" i="18"/>
  <c r="BB190" i="18"/>
  <c r="BA190" i="18"/>
  <c r="AZ190" i="18"/>
  <c r="AY190" i="18"/>
  <c r="AX190" i="18"/>
  <c r="AW190" i="18"/>
  <c r="AV190" i="18"/>
  <c r="AU190" i="18"/>
  <c r="AT190" i="18"/>
  <c r="AS190" i="18"/>
  <c r="AN190" i="18"/>
  <c r="AM190" i="18"/>
  <c r="AL190" i="18"/>
  <c r="AK190" i="18"/>
  <c r="AJ190" i="18"/>
  <c r="AI190" i="18"/>
  <c r="AH190" i="18"/>
  <c r="AG190" i="18"/>
  <c r="AF190" i="18"/>
  <c r="AE190" i="18"/>
  <c r="BB189" i="18"/>
  <c r="BA189" i="18"/>
  <c r="AZ189" i="18"/>
  <c r="AY189" i="18"/>
  <c r="AX189" i="18"/>
  <c r="AW189" i="18"/>
  <c r="AV189" i="18"/>
  <c r="AU189" i="18"/>
  <c r="AT189" i="18"/>
  <c r="AS189" i="18"/>
  <c r="AN189" i="18"/>
  <c r="AM189" i="18"/>
  <c r="AL189" i="18"/>
  <c r="AK189" i="18"/>
  <c r="AJ189" i="18"/>
  <c r="AI189" i="18"/>
  <c r="AH189" i="18"/>
  <c r="AG189" i="18"/>
  <c r="AF189" i="18"/>
  <c r="AE189" i="18"/>
  <c r="BB188" i="18"/>
  <c r="BA188" i="18"/>
  <c r="AZ188" i="18"/>
  <c r="AY188" i="18"/>
  <c r="AX188" i="18"/>
  <c r="AW188" i="18"/>
  <c r="AV188" i="18"/>
  <c r="AU188" i="18"/>
  <c r="AT188" i="18"/>
  <c r="AS188" i="18"/>
  <c r="AN188" i="18"/>
  <c r="AM188" i="18"/>
  <c r="AL188" i="18"/>
  <c r="AK188" i="18"/>
  <c r="AJ188" i="18"/>
  <c r="AI188" i="18"/>
  <c r="AH188" i="18"/>
  <c r="AG188" i="18"/>
  <c r="AF188" i="18"/>
  <c r="AE188" i="18"/>
  <c r="BB187" i="18"/>
  <c r="BA187" i="18"/>
  <c r="AZ187" i="18"/>
  <c r="AY187" i="18"/>
  <c r="AX187" i="18"/>
  <c r="AW187" i="18"/>
  <c r="AV187" i="18"/>
  <c r="AU187" i="18"/>
  <c r="AT187" i="18"/>
  <c r="AS187" i="18"/>
  <c r="AN187" i="18"/>
  <c r="AM187" i="18"/>
  <c r="AL187" i="18"/>
  <c r="AK187" i="18"/>
  <c r="AJ187" i="18"/>
  <c r="AI187" i="18"/>
  <c r="AH187" i="18"/>
  <c r="AG187" i="18"/>
  <c r="AF187" i="18"/>
  <c r="AE187" i="18"/>
  <c r="BB186" i="18"/>
  <c r="BA186" i="18"/>
  <c r="AZ186" i="18"/>
  <c r="AY186" i="18"/>
  <c r="AX186" i="18"/>
  <c r="AW186" i="18"/>
  <c r="AV186" i="18"/>
  <c r="AU186" i="18"/>
  <c r="AT186" i="18"/>
  <c r="AS186" i="18"/>
  <c r="AN186" i="18"/>
  <c r="AM186" i="18"/>
  <c r="AL186" i="18"/>
  <c r="AK186" i="18"/>
  <c r="AJ186" i="18"/>
  <c r="AI186" i="18"/>
  <c r="AH186" i="18"/>
  <c r="AG186" i="18"/>
  <c r="AF186" i="18"/>
  <c r="AE186" i="18"/>
  <c r="BB185" i="18"/>
  <c r="BA185" i="18"/>
  <c r="AZ185" i="18"/>
  <c r="AY185" i="18"/>
  <c r="AX185" i="18"/>
  <c r="AW185" i="18"/>
  <c r="AV185" i="18"/>
  <c r="AU185" i="18"/>
  <c r="AT185" i="18"/>
  <c r="AS185" i="18"/>
  <c r="AN185" i="18"/>
  <c r="AM185" i="18"/>
  <c r="AL185" i="18"/>
  <c r="AK185" i="18"/>
  <c r="AJ185" i="18"/>
  <c r="AI185" i="18"/>
  <c r="AH185" i="18"/>
  <c r="AG185" i="18"/>
  <c r="AF185" i="18"/>
  <c r="AE185" i="18"/>
  <c r="BB184" i="18"/>
  <c r="BA184" i="18"/>
  <c r="AZ184" i="18"/>
  <c r="AY184" i="18"/>
  <c r="AX184" i="18"/>
  <c r="AW184" i="18"/>
  <c r="AV184" i="18"/>
  <c r="AU184" i="18"/>
  <c r="AT184" i="18"/>
  <c r="AS184" i="18"/>
  <c r="AN184" i="18"/>
  <c r="AM184" i="18"/>
  <c r="AL184" i="18"/>
  <c r="AK184" i="18"/>
  <c r="AJ184" i="18"/>
  <c r="AI184" i="18"/>
  <c r="AH184" i="18"/>
  <c r="AG184" i="18"/>
  <c r="AF184" i="18"/>
  <c r="AE184" i="18"/>
  <c r="BB183" i="18"/>
  <c r="BA183" i="18"/>
  <c r="AZ183" i="18"/>
  <c r="AY183" i="18"/>
  <c r="AX183" i="18"/>
  <c r="AW183" i="18"/>
  <c r="AV183" i="18"/>
  <c r="AU183" i="18"/>
  <c r="AT183" i="18"/>
  <c r="AS183" i="18"/>
  <c r="AN183" i="18"/>
  <c r="AM183" i="18"/>
  <c r="AL183" i="18"/>
  <c r="AK183" i="18"/>
  <c r="AJ183" i="18"/>
  <c r="AI183" i="18"/>
  <c r="AH183" i="18"/>
  <c r="AG183" i="18"/>
  <c r="AF183" i="18"/>
  <c r="AE183" i="18"/>
  <c r="BB182" i="18"/>
  <c r="BA182" i="18"/>
  <c r="AZ182" i="18"/>
  <c r="AY182" i="18"/>
  <c r="AX182" i="18"/>
  <c r="AW182" i="18"/>
  <c r="AV182" i="18"/>
  <c r="AU182" i="18"/>
  <c r="AT182" i="18"/>
  <c r="AS182" i="18"/>
  <c r="AN182" i="18"/>
  <c r="AM182" i="18"/>
  <c r="AL182" i="18"/>
  <c r="AK182" i="18"/>
  <c r="AJ182" i="18"/>
  <c r="AI182" i="18"/>
  <c r="AH182" i="18"/>
  <c r="AG182" i="18"/>
  <c r="AF182" i="18"/>
  <c r="AE182" i="18"/>
  <c r="BB181" i="18"/>
  <c r="BA181" i="18"/>
  <c r="AZ181" i="18"/>
  <c r="AY181" i="18"/>
  <c r="AX181" i="18"/>
  <c r="AW181" i="18"/>
  <c r="AV181" i="18"/>
  <c r="AU181" i="18"/>
  <c r="AT181" i="18"/>
  <c r="AS181" i="18"/>
  <c r="AN181" i="18"/>
  <c r="AM181" i="18"/>
  <c r="AL181" i="18"/>
  <c r="AK181" i="18"/>
  <c r="AJ181" i="18"/>
  <c r="AI181" i="18"/>
  <c r="AH181" i="18"/>
  <c r="AG181" i="18"/>
  <c r="AF181" i="18"/>
  <c r="AE181" i="18"/>
  <c r="BB180" i="18"/>
  <c r="BA180" i="18"/>
  <c r="AZ180" i="18"/>
  <c r="AY180" i="18"/>
  <c r="AX180" i="18"/>
  <c r="AW180" i="18"/>
  <c r="AV180" i="18"/>
  <c r="AU180" i="18"/>
  <c r="AT180" i="18"/>
  <c r="AS180" i="18"/>
  <c r="AN180" i="18"/>
  <c r="AM180" i="18"/>
  <c r="AL180" i="18"/>
  <c r="AK180" i="18"/>
  <c r="AJ180" i="18"/>
  <c r="AI180" i="18"/>
  <c r="AH180" i="18"/>
  <c r="AG180" i="18"/>
  <c r="AF180" i="18"/>
  <c r="AE180" i="18"/>
  <c r="BB179" i="18"/>
  <c r="BA179" i="18"/>
  <c r="AZ179" i="18"/>
  <c r="AY179" i="18"/>
  <c r="AX179" i="18"/>
  <c r="AW179" i="18"/>
  <c r="AV179" i="18"/>
  <c r="AU179" i="18"/>
  <c r="AT179" i="18"/>
  <c r="AS179" i="18"/>
  <c r="AN179" i="18"/>
  <c r="AM179" i="18"/>
  <c r="AL179" i="18"/>
  <c r="AK179" i="18"/>
  <c r="AJ179" i="18"/>
  <c r="AI179" i="18"/>
  <c r="AH179" i="18"/>
  <c r="AG179" i="18"/>
  <c r="AF179" i="18"/>
  <c r="AE179" i="18"/>
  <c r="BB178" i="18"/>
  <c r="BA178" i="18"/>
  <c r="AZ178" i="18"/>
  <c r="AY178" i="18"/>
  <c r="AX178" i="18"/>
  <c r="AW178" i="18"/>
  <c r="AV178" i="18"/>
  <c r="AU178" i="18"/>
  <c r="AT178" i="18"/>
  <c r="AS178" i="18"/>
  <c r="AN178" i="18"/>
  <c r="AM178" i="18"/>
  <c r="AL178" i="18"/>
  <c r="AK178" i="18"/>
  <c r="AJ178" i="18"/>
  <c r="AI178" i="18"/>
  <c r="AH178" i="18"/>
  <c r="AG178" i="18"/>
  <c r="AF178" i="18"/>
  <c r="AE178" i="18"/>
  <c r="BB177" i="18"/>
  <c r="BA177" i="18"/>
  <c r="AZ177" i="18"/>
  <c r="AY177" i="18"/>
  <c r="AX177" i="18"/>
  <c r="AW177" i="18"/>
  <c r="AV177" i="18"/>
  <c r="AU177" i="18"/>
  <c r="AT177" i="18"/>
  <c r="AS177" i="18"/>
  <c r="AN177" i="18"/>
  <c r="AM177" i="18"/>
  <c r="AL177" i="18"/>
  <c r="AK177" i="18"/>
  <c r="AJ177" i="18"/>
  <c r="AI177" i="18"/>
  <c r="AH177" i="18"/>
  <c r="AG177" i="18"/>
  <c r="AF177" i="18"/>
  <c r="AE177" i="18"/>
  <c r="BB176" i="18"/>
  <c r="BA176" i="18"/>
  <c r="AZ176" i="18"/>
  <c r="AY176" i="18"/>
  <c r="AX176" i="18"/>
  <c r="AW176" i="18"/>
  <c r="AV176" i="18"/>
  <c r="AU176" i="18"/>
  <c r="AT176" i="18"/>
  <c r="AS176" i="18"/>
  <c r="AN176" i="18"/>
  <c r="AM176" i="18"/>
  <c r="AL176" i="18"/>
  <c r="AK176" i="18"/>
  <c r="AJ176" i="18"/>
  <c r="AI176" i="18"/>
  <c r="AH176" i="18"/>
  <c r="AG176" i="18"/>
  <c r="AF176" i="18"/>
  <c r="AE176" i="18"/>
  <c r="BB175" i="18"/>
  <c r="BA175" i="18"/>
  <c r="AZ175" i="18"/>
  <c r="AY175" i="18"/>
  <c r="AX175" i="18"/>
  <c r="AW175" i="18"/>
  <c r="AV175" i="18"/>
  <c r="AU175" i="18"/>
  <c r="AT175" i="18"/>
  <c r="AS175" i="18"/>
  <c r="AN175" i="18"/>
  <c r="AM175" i="18"/>
  <c r="AL175" i="18"/>
  <c r="AK175" i="18"/>
  <c r="AJ175" i="18"/>
  <c r="AI175" i="18"/>
  <c r="AH175" i="18"/>
  <c r="AG175" i="18"/>
  <c r="AF175" i="18"/>
  <c r="AE175" i="18"/>
  <c r="BB174" i="18"/>
  <c r="BA174" i="18"/>
  <c r="AZ174" i="18"/>
  <c r="AY174" i="18"/>
  <c r="AX174" i="18"/>
  <c r="AW174" i="18"/>
  <c r="AV174" i="18"/>
  <c r="AU174" i="18"/>
  <c r="AT174" i="18"/>
  <c r="AS174" i="18"/>
  <c r="AN174" i="18"/>
  <c r="AM174" i="18"/>
  <c r="AL174" i="18"/>
  <c r="AK174" i="18"/>
  <c r="AJ174" i="18"/>
  <c r="AI174" i="18"/>
  <c r="AH174" i="18"/>
  <c r="AG174" i="18"/>
  <c r="AF174" i="18"/>
  <c r="AE174" i="18"/>
  <c r="BB173" i="18"/>
  <c r="BA173" i="18"/>
  <c r="AZ173" i="18"/>
  <c r="AY173" i="18"/>
  <c r="AX173" i="18"/>
  <c r="AW173" i="18"/>
  <c r="AV173" i="18"/>
  <c r="AU173" i="18"/>
  <c r="AT173" i="18"/>
  <c r="AS173" i="18"/>
  <c r="AN173" i="18"/>
  <c r="AM173" i="18"/>
  <c r="AL173" i="18"/>
  <c r="AK173" i="18"/>
  <c r="AJ173" i="18"/>
  <c r="AI173" i="18"/>
  <c r="AH173" i="18"/>
  <c r="AG173" i="18"/>
  <c r="AF173" i="18"/>
  <c r="AE173" i="18"/>
  <c r="BB172" i="18"/>
  <c r="BA172" i="18"/>
  <c r="AZ172" i="18"/>
  <c r="AY172" i="18"/>
  <c r="AX172" i="18"/>
  <c r="AW172" i="18"/>
  <c r="AV172" i="18"/>
  <c r="AU172" i="18"/>
  <c r="AT172" i="18"/>
  <c r="AS172" i="18"/>
  <c r="AN172" i="18"/>
  <c r="AM172" i="18"/>
  <c r="AL172" i="18"/>
  <c r="AK172" i="18"/>
  <c r="AJ172" i="18"/>
  <c r="AI172" i="18"/>
  <c r="AH172" i="18"/>
  <c r="AG172" i="18"/>
  <c r="AF172" i="18"/>
  <c r="AE172" i="18"/>
  <c r="BB171" i="18"/>
  <c r="BA171" i="18"/>
  <c r="AZ171" i="18"/>
  <c r="AY171" i="18"/>
  <c r="AX171" i="18"/>
  <c r="AW171" i="18"/>
  <c r="AV171" i="18"/>
  <c r="AU171" i="18"/>
  <c r="AT171" i="18"/>
  <c r="AS171" i="18"/>
  <c r="AN171" i="18"/>
  <c r="AM171" i="18"/>
  <c r="AL171" i="18"/>
  <c r="AK171" i="18"/>
  <c r="AJ171" i="18"/>
  <c r="AI171" i="18"/>
  <c r="AH171" i="18"/>
  <c r="AG171" i="18"/>
  <c r="AF171" i="18"/>
  <c r="AE171" i="18"/>
  <c r="BB170" i="18"/>
  <c r="BA170" i="18"/>
  <c r="AZ170" i="18"/>
  <c r="AY170" i="18"/>
  <c r="AX170" i="18"/>
  <c r="AW170" i="18"/>
  <c r="AV170" i="18"/>
  <c r="AU170" i="18"/>
  <c r="AT170" i="18"/>
  <c r="AS170" i="18"/>
  <c r="AN170" i="18"/>
  <c r="AM170" i="18"/>
  <c r="AL170" i="18"/>
  <c r="AK170" i="18"/>
  <c r="AJ170" i="18"/>
  <c r="AI170" i="18"/>
  <c r="AH170" i="18"/>
  <c r="AG170" i="18"/>
  <c r="AF170" i="18"/>
  <c r="AE170" i="18"/>
  <c r="BB169" i="18"/>
  <c r="BA169" i="18"/>
  <c r="AZ169" i="18"/>
  <c r="AY169" i="18"/>
  <c r="AX169" i="18"/>
  <c r="AW169" i="18"/>
  <c r="AV169" i="18"/>
  <c r="AU169" i="18"/>
  <c r="AT169" i="18"/>
  <c r="AS169" i="18"/>
  <c r="AN169" i="18"/>
  <c r="AM169" i="18"/>
  <c r="AL169" i="18"/>
  <c r="AK169" i="18"/>
  <c r="AJ169" i="18"/>
  <c r="AI169" i="18"/>
  <c r="AH169" i="18"/>
  <c r="AG169" i="18"/>
  <c r="AF169" i="18"/>
  <c r="AE169" i="18"/>
  <c r="BB168" i="18"/>
  <c r="BA168" i="18"/>
  <c r="AZ168" i="18"/>
  <c r="AY168" i="18"/>
  <c r="AX168" i="18"/>
  <c r="AW168" i="18"/>
  <c r="AV168" i="18"/>
  <c r="AU168" i="18"/>
  <c r="AT168" i="18"/>
  <c r="AS168" i="18"/>
  <c r="AN168" i="18"/>
  <c r="AM168" i="18"/>
  <c r="AL168" i="18"/>
  <c r="AK168" i="18"/>
  <c r="AJ168" i="18"/>
  <c r="AI168" i="18"/>
  <c r="AH168" i="18"/>
  <c r="AG168" i="18"/>
  <c r="AF168" i="18"/>
  <c r="AE168" i="18"/>
  <c r="BB167" i="18"/>
  <c r="BA167" i="18"/>
  <c r="AZ167" i="18"/>
  <c r="AY167" i="18"/>
  <c r="AX167" i="18"/>
  <c r="AW167" i="18"/>
  <c r="AV167" i="18"/>
  <c r="AU167" i="18"/>
  <c r="AT167" i="18"/>
  <c r="AS167" i="18"/>
  <c r="AN167" i="18"/>
  <c r="AM167" i="18"/>
  <c r="AL167" i="18"/>
  <c r="AK167" i="18"/>
  <c r="AJ167" i="18"/>
  <c r="AI167" i="18"/>
  <c r="AH167" i="18"/>
  <c r="AG167" i="18"/>
  <c r="AF167" i="18"/>
  <c r="AE167" i="18"/>
  <c r="BB166" i="18"/>
  <c r="BA166" i="18"/>
  <c r="AZ166" i="18"/>
  <c r="AY166" i="18"/>
  <c r="AX166" i="18"/>
  <c r="AW166" i="18"/>
  <c r="AV166" i="18"/>
  <c r="AU166" i="18"/>
  <c r="AT166" i="18"/>
  <c r="AS166" i="18"/>
  <c r="AN166" i="18"/>
  <c r="AM166" i="18"/>
  <c r="AL166" i="18"/>
  <c r="AK166" i="18"/>
  <c r="AJ166" i="18"/>
  <c r="AI166" i="18"/>
  <c r="AH166" i="18"/>
  <c r="AG166" i="18"/>
  <c r="AF166" i="18"/>
  <c r="AE166" i="18"/>
  <c r="BB165" i="18"/>
  <c r="BA165" i="18"/>
  <c r="AZ165" i="18"/>
  <c r="AY165" i="18"/>
  <c r="AX165" i="18"/>
  <c r="AW165" i="18"/>
  <c r="AV165" i="18"/>
  <c r="AU165" i="18"/>
  <c r="AT165" i="18"/>
  <c r="AS165" i="18"/>
  <c r="AN165" i="18"/>
  <c r="AM165" i="18"/>
  <c r="AL165" i="18"/>
  <c r="AK165" i="18"/>
  <c r="AJ165" i="18"/>
  <c r="AI165" i="18"/>
  <c r="AH165" i="18"/>
  <c r="AG165" i="18"/>
  <c r="AF165" i="18"/>
  <c r="AE165" i="18"/>
  <c r="BB164" i="18"/>
  <c r="BA164" i="18"/>
  <c r="AZ164" i="18"/>
  <c r="AY164" i="18"/>
  <c r="AX164" i="18"/>
  <c r="AW164" i="18"/>
  <c r="AV164" i="18"/>
  <c r="AU164" i="18"/>
  <c r="AT164" i="18"/>
  <c r="AS164" i="18"/>
  <c r="AN164" i="18"/>
  <c r="AM164" i="18"/>
  <c r="AL164" i="18"/>
  <c r="AK164" i="18"/>
  <c r="AJ164" i="18"/>
  <c r="AI164" i="18"/>
  <c r="AH164" i="18"/>
  <c r="AG164" i="18"/>
  <c r="AF164" i="18"/>
  <c r="AE164" i="18"/>
  <c r="BB163" i="18"/>
  <c r="BA163" i="18"/>
  <c r="AZ163" i="18"/>
  <c r="AY163" i="18"/>
  <c r="AX163" i="18"/>
  <c r="AW163" i="18"/>
  <c r="AV163" i="18"/>
  <c r="AU163" i="18"/>
  <c r="AT163" i="18"/>
  <c r="AS163" i="18"/>
  <c r="AN163" i="18"/>
  <c r="AM163" i="18"/>
  <c r="AL163" i="18"/>
  <c r="AK163" i="18"/>
  <c r="AJ163" i="18"/>
  <c r="AI163" i="18"/>
  <c r="AH163" i="18"/>
  <c r="AG163" i="18"/>
  <c r="AF163" i="18"/>
  <c r="AE163" i="18"/>
  <c r="BB162" i="18"/>
  <c r="BA162" i="18"/>
  <c r="AZ162" i="18"/>
  <c r="AY162" i="18"/>
  <c r="AX162" i="18"/>
  <c r="AW162" i="18"/>
  <c r="AV162" i="18"/>
  <c r="AU162" i="18"/>
  <c r="AT162" i="18"/>
  <c r="AS162" i="18"/>
  <c r="AN162" i="18"/>
  <c r="AM162" i="18"/>
  <c r="AL162" i="18"/>
  <c r="AK162" i="18"/>
  <c r="AJ162" i="18"/>
  <c r="AI162" i="18"/>
  <c r="AH162" i="18"/>
  <c r="AG162" i="18"/>
  <c r="AF162" i="18"/>
  <c r="AE162" i="18"/>
  <c r="BB161" i="18"/>
  <c r="BA161" i="18"/>
  <c r="AZ161" i="18"/>
  <c r="AY161" i="18"/>
  <c r="AX161" i="18"/>
  <c r="AW161" i="18"/>
  <c r="AV161" i="18"/>
  <c r="AU161" i="18"/>
  <c r="AT161" i="18"/>
  <c r="AS161" i="18"/>
  <c r="AN161" i="18"/>
  <c r="AM161" i="18"/>
  <c r="AL161" i="18"/>
  <c r="AK161" i="18"/>
  <c r="AJ161" i="18"/>
  <c r="AI161" i="18"/>
  <c r="AH161" i="18"/>
  <c r="AG161" i="18"/>
  <c r="AF161" i="18"/>
  <c r="AE161" i="18"/>
  <c r="BB160" i="18"/>
  <c r="BA160" i="18"/>
  <c r="AZ160" i="18"/>
  <c r="AY160" i="18"/>
  <c r="AX160" i="18"/>
  <c r="AW160" i="18"/>
  <c r="AV160" i="18"/>
  <c r="AU160" i="18"/>
  <c r="AT160" i="18"/>
  <c r="AS160" i="18"/>
  <c r="AN160" i="18"/>
  <c r="AM160" i="18"/>
  <c r="AL160" i="18"/>
  <c r="AK160" i="18"/>
  <c r="AJ160" i="18"/>
  <c r="AI160" i="18"/>
  <c r="AH160" i="18"/>
  <c r="AG160" i="18"/>
  <c r="AF160" i="18"/>
  <c r="AE160" i="18"/>
  <c r="BB159" i="18"/>
  <c r="BA159" i="18"/>
  <c r="AZ159" i="18"/>
  <c r="AY159" i="18"/>
  <c r="AX159" i="18"/>
  <c r="AW159" i="18"/>
  <c r="AV159" i="18"/>
  <c r="AU159" i="18"/>
  <c r="AT159" i="18"/>
  <c r="AS159" i="18"/>
  <c r="AN159" i="18"/>
  <c r="AM159" i="18"/>
  <c r="AL159" i="18"/>
  <c r="AK159" i="18"/>
  <c r="AJ159" i="18"/>
  <c r="AI159" i="18"/>
  <c r="AH159" i="18"/>
  <c r="AG159" i="18"/>
  <c r="AF159" i="18"/>
  <c r="AE159" i="18"/>
  <c r="BB158" i="18"/>
  <c r="BA158" i="18"/>
  <c r="AZ158" i="18"/>
  <c r="AY158" i="18"/>
  <c r="AX158" i="18"/>
  <c r="AW158" i="18"/>
  <c r="AV158" i="18"/>
  <c r="AU158" i="18"/>
  <c r="AT158" i="18"/>
  <c r="AS158" i="18"/>
  <c r="AN158" i="18"/>
  <c r="AM158" i="18"/>
  <c r="AL158" i="18"/>
  <c r="AK158" i="18"/>
  <c r="AJ158" i="18"/>
  <c r="AI158" i="18"/>
  <c r="AH158" i="18"/>
  <c r="AG158" i="18"/>
  <c r="AF158" i="18"/>
  <c r="AE158" i="18"/>
  <c r="BB157" i="18"/>
  <c r="BA157" i="18"/>
  <c r="AZ157" i="18"/>
  <c r="AY157" i="18"/>
  <c r="AX157" i="18"/>
  <c r="AW157" i="18"/>
  <c r="AV157" i="18"/>
  <c r="AU157" i="18"/>
  <c r="AT157" i="18"/>
  <c r="AS157" i="18"/>
  <c r="AN157" i="18"/>
  <c r="AM157" i="18"/>
  <c r="AL157" i="18"/>
  <c r="AK157" i="18"/>
  <c r="AJ157" i="18"/>
  <c r="AI157" i="18"/>
  <c r="AH157" i="18"/>
  <c r="AG157" i="18"/>
  <c r="AF157" i="18"/>
  <c r="AE157" i="18"/>
  <c r="BB156" i="18"/>
  <c r="BA156" i="18"/>
  <c r="AZ156" i="18"/>
  <c r="AY156" i="18"/>
  <c r="AX156" i="18"/>
  <c r="AW156" i="18"/>
  <c r="AV156" i="18"/>
  <c r="AU156" i="18"/>
  <c r="AT156" i="18"/>
  <c r="AS156" i="18"/>
  <c r="AN156" i="18"/>
  <c r="AM156" i="18"/>
  <c r="AL156" i="18"/>
  <c r="AK156" i="18"/>
  <c r="AJ156" i="18"/>
  <c r="AI156" i="18"/>
  <c r="AH156" i="18"/>
  <c r="AG156" i="18"/>
  <c r="AF156" i="18"/>
  <c r="AE156" i="18"/>
  <c r="BB155" i="18"/>
  <c r="BA155" i="18"/>
  <c r="AZ155" i="18"/>
  <c r="AY155" i="18"/>
  <c r="AX155" i="18"/>
  <c r="AW155" i="18"/>
  <c r="AV155" i="18"/>
  <c r="AU155" i="18"/>
  <c r="AT155" i="18"/>
  <c r="AS155" i="18"/>
  <c r="AN155" i="18"/>
  <c r="AM155" i="18"/>
  <c r="AL155" i="18"/>
  <c r="AK155" i="18"/>
  <c r="AJ155" i="18"/>
  <c r="AI155" i="18"/>
  <c r="AH155" i="18"/>
  <c r="AG155" i="18"/>
  <c r="AF155" i="18"/>
  <c r="AE155" i="18"/>
  <c r="BB154" i="18"/>
  <c r="BA154" i="18"/>
  <c r="AZ154" i="18"/>
  <c r="AY154" i="18"/>
  <c r="AX154" i="18"/>
  <c r="AW154" i="18"/>
  <c r="AV154" i="18"/>
  <c r="AU154" i="18"/>
  <c r="AT154" i="18"/>
  <c r="AS154" i="18"/>
  <c r="AN154" i="18"/>
  <c r="AM154" i="18"/>
  <c r="AL154" i="18"/>
  <c r="AK154" i="18"/>
  <c r="AJ154" i="18"/>
  <c r="AI154" i="18"/>
  <c r="AH154" i="18"/>
  <c r="AG154" i="18"/>
  <c r="AF154" i="18"/>
  <c r="AE154" i="18"/>
  <c r="BB153" i="18"/>
  <c r="BA153" i="18"/>
  <c r="AZ153" i="18"/>
  <c r="AY153" i="18"/>
  <c r="AX153" i="18"/>
  <c r="AW153" i="18"/>
  <c r="AV153" i="18"/>
  <c r="AU153" i="18"/>
  <c r="AT153" i="18"/>
  <c r="AS153" i="18"/>
  <c r="AN153" i="18"/>
  <c r="AM153" i="18"/>
  <c r="AL153" i="18"/>
  <c r="AK153" i="18"/>
  <c r="AJ153" i="18"/>
  <c r="AI153" i="18"/>
  <c r="AH153" i="18"/>
  <c r="AG153" i="18"/>
  <c r="AF153" i="18"/>
  <c r="AE153" i="18"/>
  <c r="BB152" i="18"/>
  <c r="BA152" i="18"/>
  <c r="AZ152" i="18"/>
  <c r="AY152" i="18"/>
  <c r="AX152" i="18"/>
  <c r="AW152" i="18"/>
  <c r="AV152" i="18"/>
  <c r="AU152" i="18"/>
  <c r="AT152" i="18"/>
  <c r="AS152" i="18"/>
  <c r="AN152" i="18"/>
  <c r="AM152" i="18"/>
  <c r="AL152" i="18"/>
  <c r="AK152" i="18"/>
  <c r="AJ152" i="18"/>
  <c r="AI152" i="18"/>
  <c r="AH152" i="18"/>
  <c r="AG152" i="18"/>
  <c r="AF152" i="18"/>
  <c r="AE152" i="18"/>
  <c r="BB151" i="18"/>
  <c r="BA151" i="18"/>
  <c r="AZ151" i="18"/>
  <c r="AY151" i="18"/>
  <c r="AX151" i="18"/>
  <c r="AW151" i="18"/>
  <c r="AV151" i="18"/>
  <c r="AU151" i="18"/>
  <c r="AT151" i="18"/>
  <c r="AS151" i="18"/>
  <c r="AN151" i="18"/>
  <c r="AM151" i="18"/>
  <c r="AL151" i="18"/>
  <c r="AK151" i="18"/>
  <c r="AJ151" i="18"/>
  <c r="AI151" i="18"/>
  <c r="AH151" i="18"/>
  <c r="AG151" i="18"/>
  <c r="AF151" i="18"/>
  <c r="AE151" i="18"/>
  <c r="BB150" i="18"/>
  <c r="BA150" i="18"/>
  <c r="AZ150" i="18"/>
  <c r="AY150" i="18"/>
  <c r="AX150" i="18"/>
  <c r="AW150" i="18"/>
  <c r="AV150" i="18"/>
  <c r="AU150" i="18"/>
  <c r="AT150" i="18"/>
  <c r="AS150" i="18"/>
  <c r="AN150" i="18"/>
  <c r="AM150" i="18"/>
  <c r="AL150" i="18"/>
  <c r="AK150" i="18"/>
  <c r="AJ150" i="18"/>
  <c r="AI150" i="18"/>
  <c r="AH150" i="18"/>
  <c r="AG150" i="18"/>
  <c r="AF150" i="18"/>
  <c r="AE150" i="18"/>
  <c r="BB149" i="18"/>
  <c r="BA149" i="18"/>
  <c r="AZ149" i="18"/>
  <c r="AY149" i="18"/>
  <c r="AX149" i="18"/>
  <c r="AW149" i="18"/>
  <c r="AV149" i="18"/>
  <c r="AU149" i="18"/>
  <c r="AT149" i="18"/>
  <c r="AS149" i="18"/>
  <c r="AN149" i="18"/>
  <c r="AM149" i="18"/>
  <c r="AL149" i="18"/>
  <c r="AK149" i="18"/>
  <c r="AJ149" i="18"/>
  <c r="AI149" i="18"/>
  <c r="AH149" i="18"/>
  <c r="AG149" i="18"/>
  <c r="AF149" i="18"/>
  <c r="AE149" i="18"/>
  <c r="BB148" i="18"/>
  <c r="BA148" i="18"/>
  <c r="AZ148" i="18"/>
  <c r="AY148" i="18"/>
  <c r="AX148" i="18"/>
  <c r="AW148" i="18"/>
  <c r="AV148" i="18"/>
  <c r="AU148" i="18"/>
  <c r="AT148" i="18"/>
  <c r="AS148" i="18"/>
  <c r="AN148" i="18"/>
  <c r="AM148" i="18"/>
  <c r="AL148" i="18"/>
  <c r="AK148" i="18"/>
  <c r="AJ148" i="18"/>
  <c r="AI148" i="18"/>
  <c r="AH148" i="18"/>
  <c r="AG148" i="18"/>
  <c r="AF148" i="18"/>
  <c r="AE148" i="18"/>
  <c r="BB147" i="18"/>
  <c r="BA147" i="18"/>
  <c r="AZ147" i="18"/>
  <c r="AY147" i="18"/>
  <c r="AX147" i="18"/>
  <c r="AW147" i="18"/>
  <c r="AV147" i="18"/>
  <c r="AU147" i="18"/>
  <c r="AT147" i="18"/>
  <c r="AS147" i="18"/>
  <c r="AN147" i="18"/>
  <c r="AM147" i="18"/>
  <c r="AL147" i="18"/>
  <c r="AK147" i="18"/>
  <c r="AJ147" i="18"/>
  <c r="AI147" i="18"/>
  <c r="AH147" i="18"/>
  <c r="AG147" i="18"/>
  <c r="AF147" i="18"/>
  <c r="AE147" i="18"/>
  <c r="BB146" i="18"/>
  <c r="BA146" i="18"/>
  <c r="AZ146" i="18"/>
  <c r="AY146" i="18"/>
  <c r="AX146" i="18"/>
  <c r="AW146" i="18"/>
  <c r="AV146" i="18"/>
  <c r="AU146" i="18"/>
  <c r="AT146" i="18"/>
  <c r="AS146" i="18"/>
  <c r="AN146" i="18"/>
  <c r="AM146" i="18"/>
  <c r="AL146" i="18"/>
  <c r="AK146" i="18"/>
  <c r="AJ146" i="18"/>
  <c r="AI146" i="18"/>
  <c r="AH146" i="18"/>
  <c r="AG146" i="18"/>
  <c r="AF146" i="18"/>
  <c r="AE146" i="18"/>
  <c r="BB145" i="18"/>
  <c r="BA145" i="18"/>
  <c r="AZ145" i="18"/>
  <c r="AY145" i="18"/>
  <c r="AX145" i="18"/>
  <c r="AW145" i="18"/>
  <c r="AV145" i="18"/>
  <c r="AU145" i="18"/>
  <c r="AT145" i="18"/>
  <c r="AS145" i="18"/>
  <c r="AN145" i="18"/>
  <c r="AM145" i="18"/>
  <c r="AL145" i="18"/>
  <c r="AK145" i="18"/>
  <c r="AJ145" i="18"/>
  <c r="AI145" i="18"/>
  <c r="AH145" i="18"/>
  <c r="AG145" i="18"/>
  <c r="AF145" i="18"/>
  <c r="AE145" i="18"/>
  <c r="BB144" i="18"/>
  <c r="BA144" i="18"/>
  <c r="AZ144" i="18"/>
  <c r="AY144" i="18"/>
  <c r="AX144" i="18"/>
  <c r="AW144" i="18"/>
  <c r="AV144" i="18"/>
  <c r="AU144" i="18"/>
  <c r="AT144" i="18"/>
  <c r="AS144" i="18"/>
  <c r="AN144" i="18"/>
  <c r="AM144" i="18"/>
  <c r="AL144" i="18"/>
  <c r="AK144" i="18"/>
  <c r="AJ144" i="18"/>
  <c r="AI144" i="18"/>
  <c r="AH144" i="18"/>
  <c r="AG144" i="18"/>
  <c r="AF144" i="18"/>
  <c r="AE144" i="18"/>
  <c r="BB143" i="18"/>
  <c r="BA143" i="18"/>
  <c r="AZ143" i="18"/>
  <c r="AY143" i="18"/>
  <c r="AX143" i="18"/>
  <c r="AW143" i="18"/>
  <c r="AV143" i="18"/>
  <c r="AU143" i="18"/>
  <c r="AT143" i="18"/>
  <c r="AS143" i="18"/>
  <c r="AN143" i="18"/>
  <c r="AM143" i="18"/>
  <c r="AL143" i="18"/>
  <c r="AK143" i="18"/>
  <c r="AJ143" i="18"/>
  <c r="AI143" i="18"/>
  <c r="AH143" i="18"/>
  <c r="AG143" i="18"/>
  <c r="AF143" i="18"/>
  <c r="AE143" i="18"/>
  <c r="BB142" i="18"/>
  <c r="BA142" i="18"/>
  <c r="AZ142" i="18"/>
  <c r="AY142" i="18"/>
  <c r="AX142" i="18"/>
  <c r="AW142" i="18"/>
  <c r="AV142" i="18"/>
  <c r="AU142" i="18"/>
  <c r="AT142" i="18"/>
  <c r="AS142" i="18"/>
  <c r="AN142" i="18"/>
  <c r="AM142" i="18"/>
  <c r="AL142" i="18"/>
  <c r="AK142" i="18"/>
  <c r="AJ142" i="18"/>
  <c r="AI142" i="18"/>
  <c r="AH142" i="18"/>
  <c r="AG142" i="18"/>
  <c r="AF142" i="18"/>
  <c r="AE142" i="18"/>
  <c r="BB141" i="18"/>
  <c r="BA141" i="18"/>
  <c r="AZ141" i="18"/>
  <c r="AY141" i="18"/>
  <c r="AX141" i="18"/>
  <c r="AW141" i="18"/>
  <c r="AV141" i="18"/>
  <c r="AU141" i="18"/>
  <c r="AT141" i="18"/>
  <c r="AS141" i="18"/>
  <c r="AN141" i="18"/>
  <c r="AM141" i="18"/>
  <c r="AL141" i="18"/>
  <c r="AK141" i="18"/>
  <c r="AJ141" i="18"/>
  <c r="AI141" i="18"/>
  <c r="AH141" i="18"/>
  <c r="AG141" i="18"/>
  <c r="AF141" i="18"/>
  <c r="AE141" i="18"/>
  <c r="BB140" i="18"/>
  <c r="BA140" i="18"/>
  <c r="AZ140" i="18"/>
  <c r="AY140" i="18"/>
  <c r="AX140" i="18"/>
  <c r="AW140" i="18"/>
  <c r="AV140" i="18"/>
  <c r="AU140" i="18"/>
  <c r="AT140" i="18"/>
  <c r="AS140" i="18"/>
  <c r="AN140" i="18"/>
  <c r="AM140" i="18"/>
  <c r="AL140" i="18"/>
  <c r="AK140" i="18"/>
  <c r="AJ140" i="18"/>
  <c r="AI140" i="18"/>
  <c r="AH140" i="18"/>
  <c r="AG140" i="18"/>
  <c r="AF140" i="18"/>
  <c r="AE140" i="18"/>
  <c r="BB139" i="18"/>
  <c r="BA139" i="18"/>
  <c r="AZ139" i="18"/>
  <c r="AY139" i="18"/>
  <c r="AX139" i="18"/>
  <c r="AW139" i="18"/>
  <c r="AV139" i="18"/>
  <c r="AU139" i="18"/>
  <c r="AT139" i="18"/>
  <c r="AS139" i="18"/>
  <c r="AN139" i="18"/>
  <c r="AM139" i="18"/>
  <c r="AL139" i="18"/>
  <c r="AK139" i="18"/>
  <c r="AJ139" i="18"/>
  <c r="AI139" i="18"/>
  <c r="AH139" i="18"/>
  <c r="AG139" i="18"/>
  <c r="AF139" i="18"/>
  <c r="AE139" i="18"/>
  <c r="BB138" i="18"/>
  <c r="BA138" i="18"/>
  <c r="AZ138" i="18"/>
  <c r="AY138" i="18"/>
  <c r="AX138" i="18"/>
  <c r="AW138" i="18"/>
  <c r="AV138" i="18"/>
  <c r="AU138" i="18"/>
  <c r="AT138" i="18"/>
  <c r="AS138" i="18"/>
  <c r="AN138" i="18"/>
  <c r="AM138" i="18"/>
  <c r="AL138" i="18"/>
  <c r="AK138" i="18"/>
  <c r="AJ138" i="18"/>
  <c r="AI138" i="18"/>
  <c r="AH138" i="18"/>
  <c r="AG138" i="18"/>
  <c r="AF138" i="18"/>
  <c r="AE138" i="18"/>
  <c r="BB137" i="18"/>
  <c r="BA137" i="18"/>
  <c r="AZ137" i="18"/>
  <c r="AY137" i="18"/>
  <c r="AX137" i="18"/>
  <c r="AW137" i="18"/>
  <c r="AV137" i="18"/>
  <c r="AU137" i="18"/>
  <c r="AT137" i="18"/>
  <c r="AS137" i="18"/>
  <c r="AN137" i="18"/>
  <c r="AM137" i="18"/>
  <c r="AL137" i="18"/>
  <c r="AK137" i="18"/>
  <c r="AJ137" i="18"/>
  <c r="AI137" i="18"/>
  <c r="AH137" i="18"/>
  <c r="AG137" i="18"/>
  <c r="AF137" i="18"/>
  <c r="AE137" i="18"/>
  <c r="BB136" i="18"/>
  <c r="BA136" i="18"/>
  <c r="AZ136" i="18"/>
  <c r="AY136" i="18"/>
  <c r="AX136" i="18"/>
  <c r="AW136" i="18"/>
  <c r="AV136" i="18"/>
  <c r="AU136" i="18"/>
  <c r="AT136" i="18"/>
  <c r="AS136" i="18"/>
  <c r="AN136" i="18"/>
  <c r="AM136" i="18"/>
  <c r="AL136" i="18"/>
  <c r="AK136" i="18"/>
  <c r="AJ136" i="18"/>
  <c r="AI136" i="18"/>
  <c r="AH136" i="18"/>
  <c r="AG136" i="18"/>
  <c r="AF136" i="18"/>
  <c r="AE136" i="18"/>
  <c r="BB135" i="18"/>
  <c r="BA135" i="18"/>
  <c r="AZ135" i="18"/>
  <c r="AY135" i="18"/>
  <c r="AX135" i="18"/>
  <c r="AW135" i="18"/>
  <c r="AV135" i="18"/>
  <c r="AU135" i="18"/>
  <c r="AT135" i="18"/>
  <c r="AS135" i="18"/>
  <c r="AN135" i="18"/>
  <c r="AM135" i="18"/>
  <c r="AL135" i="18"/>
  <c r="AK135" i="18"/>
  <c r="AJ135" i="18"/>
  <c r="AI135" i="18"/>
  <c r="AH135" i="18"/>
  <c r="AG135" i="18"/>
  <c r="AF135" i="18"/>
  <c r="AE135" i="18"/>
  <c r="BB134" i="18"/>
  <c r="BA134" i="18"/>
  <c r="AZ134" i="18"/>
  <c r="AY134" i="18"/>
  <c r="AX134" i="18"/>
  <c r="AW134" i="18"/>
  <c r="AV134" i="18"/>
  <c r="AU134" i="18"/>
  <c r="AT134" i="18"/>
  <c r="AS134" i="18"/>
  <c r="AN134" i="18"/>
  <c r="AM134" i="18"/>
  <c r="AL134" i="18"/>
  <c r="AK134" i="18"/>
  <c r="AJ134" i="18"/>
  <c r="AI134" i="18"/>
  <c r="AH134" i="18"/>
  <c r="AG134" i="18"/>
  <c r="AF134" i="18"/>
  <c r="AE134" i="18"/>
  <c r="BB133" i="18"/>
  <c r="BA133" i="18"/>
  <c r="AZ133" i="18"/>
  <c r="AY133" i="18"/>
  <c r="AX133" i="18"/>
  <c r="AW133" i="18"/>
  <c r="AV133" i="18"/>
  <c r="AU133" i="18"/>
  <c r="AT133" i="18"/>
  <c r="AS133" i="18"/>
  <c r="AN133" i="18"/>
  <c r="AM133" i="18"/>
  <c r="AL133" i="18"/>
  <c r="AK133" i="18"/>
  <c r="AJ133" i="18"/>
  <c r="AI133" i="18"/>
  <c r="AH133" i="18"/>
  <c r="AG133" i="18"/>
  <c r="AF133" i="18"/>
  <c r="AE133" i="18"/>
  <c r="BB132" i="18"/>
  <c r="BA132" i="18"/>
  <c r="AZ132" i="18"/>
  <c r="AY132" i="18"/>
  <c r="AX132" i="18"/>
  <c r="AW132" i="18"/>
  <c r="AV132" i="18"/>
  <c r="AU132" i="18"/>
  <c r="AT132" i="18"/>
  <c r="AS132" i="18"/>
  <c r="AN132" i="18"/>
  <c r="AM132" i="18"/>
  <c r="AL132" i="18"/>
  <c r="AK132" i="18"/>
  <c r="AJ132" i="18"/>
  <c r="AI132" i="18"/>
  <c r="AH132" i="18"/>
  <c r="AG132" i="18"/>
  <c r="AF132" i="18"/>
  <c r="AE132" i="18"/>
  <c r="BB131" i="18"/>
  <c r="BA131" i="18"/>
  <c r="AZ131" i="18"/>
  <c r="AY131" i="18"/>
  <c r="AX131" i="18"/>
  <c r="AW131" i="18"/>
  <c r="AV131" i="18"/>
  <c r="AU131" i="18"/>
  <c r="AT131" i="18"/>
  <c r="AS131" i="18"/>
  <c r="AN131" i="18"/>
  <c r="AM131" i="18"/>
  <c r="AL131" i="18"/>
  <c r="AK131" i="18"/>
  <c r="AJ131" i="18"/>
  <c r="AI131" i="18"/>
  <c r="AH131" i="18"/>
  <c r="AG131" i="18"/>
  <c r="AF131" i="18"/>
  <c r="AE131" i="18"/>
  <c r="BB130" i="18"/>
  <c r="BA130" i="18"/>
  <c r="AZ130" i="18"/>
  <c r="AY130" i="18"/>
  <c r="AX130" i="18"/>
  <c r="AW130" i="18"/>
  <c r="AV130" i="18"/>
  <c r="AU130" i="18"/>
  <c r="AT130" i="18"/>
  <c r="AS130" i="18"/>
  <c r="AN130" i="18"/>
  <c r="AM130" i="18"/>
  <c r="AL130" i="18"/>
  <c r="AK130" i="18"/>
  <c r="AJ130" i="18"/>
  <c r="AI130" i="18"/>
  <c r="AH130" i="18"/>
  <c r="AG130" i="18"/>
  <c r="AF130" i="18"/>
  <c r="AE130" i="18"/>
  <c r="BB129" i="18"/>
  <c r="BA129" i="18"/>
  <c r="AZ129" i="18"/>
  <c r="AY129" i="18"/>
  <c r="AX129" i="18"/>
  <c r="AW129" i="18"/>
  <c r="AV129" i="18"/>
  <c r="AU129" i="18"/>
  <c r="AT129" i="18"/>
  <c r="AS129" i="18"/>
  <c r="AN129" i="18"/>
  <c r="AM129" i="18"/>
  <c r="AL129" i="18"/>
  <c r="AK129" i="18"/>
  <c r="AJ129" i="18"/>
  <c r="AI129" i="18"/>
  <c r="AH129" i="18"/>
  <c r="AG129" i="18"/>
  <c r="AF129" i="18"/>
  <c r="AE129" i="18"/>
  <c r="BB128" i="18"/>
  <c r="BA128" i="18"/>
  <c r="AZ128" i="18"/>
  <c r="AY128" i="18"/>
  <c r="AX128" i="18"/>
  <c r="AW128" i="18"/>
  <c r="AV128" i="18"/>
  <c r="AU128" i="18"/>
  <c r="AT128" i="18"/>
  <c r="AS128" i="18"/>
  <c r="AN128" i="18"/>
  <c r="AM128" i="18"/>
  <c r="AL128" i="18"/>
  <c r="AK128" i="18"/>
  <c r="AJ128" i="18"/>
  <c r="AI128" i="18"/>
  <c r="AH128" i="18"/>
  <c r="AG128" i="18"/>
  <c r="AF128" i="18"/>
  <c r="AE128" i="18"/>
  <c r="BB127" i="18"/>
  <c r="BA127" i="18"/>
  <c r="AZ127" i="18"/>
  <c r="AY127" i="18"/>
  <c r="AX127" i="18"/>
  <c r="AW127" i="18"/>
  <c r="AV127" i="18"/>
  <c r="AU127" i="18"/>
  <c r="AT127" i="18"/>
  <c r="AS127" i="18"/>
  <c r="AN127" i="18"/>
  <c r="AM127" i="18"/>
  <c r="AL127" i="18"/>
  <c r="AK127" i="18"/>
  <c r="AJ127" i="18"/>
  <c r="AI127" i="18"/>
  <c r="AH127" i="18"/>
  <c r="AG127" i="18"/>
  <c r="AF127" i="18"/>
  <c r="AE127" i="18"/>
  <c r="BB126" i="18"/>
  <c r="BA126" i="18"/>
  <c r="AZ126" i="18"/>
  <c r="AY126" i="18"/>
  <c r="AX126" i="18"/>
  <c r="AW126" i="18"/>
  <c r="AV126" i="18"/>
  <c r="AU126" i="18"/>
  <c r="AT126" i="18"/>
  <c r="AS126" i="18"/>
  <c r="AN126" i="18"/>
  <c r="AM126" i="18"/>
  <c r="AL126" i="18"/>
  <c r="AK126" i="18"/>
  <c r="AJ126" i="18"/>
  <c r="AI126" i="18"/>
  <c r="AH126" i="18"/>
  <c r="AG126" i="18"/>
  <c r="AF126" i="18"/>
  <c r="AE126" i="18"/>
  <c r="BB125" i="18"/>
  <c r="BA125" i="18"/>
  <c r="AZ125" i="18"/>
  <c r="AY125" i="18"/>
  <c r="AX125" i="18"/>
  <c r="AW125" i="18"/>
  <c r="AV125" i="18"/>
  <c r="AU125" i="18"/>
  <c r="AT125" i="18"/>
  <c r="AS125" i="18"/>
  <c r="AN125" i="18"/>
  <c r="AM125" i="18"/>
  <c r="AL125" i="18"/>
  <c r="AK125" i="18"/>
  <c r="AJ125" i="18"/>
  <c r="AI125" i="18"/>
  <c r="AH125" i="18"/>
  <c r="AG125" i="18"/>
  <c r="AF125" i="18"/>
  <c r="AE125" i="18"/>
  <c r="BB124" i="18"/>
  <c r="BA124" i="18"/>
  <c r="AZ124" i="18"/>
  <c r="AY124" i="18"/>
  <c r="AX124" i="18"/>
  <c r="AW124" i="18"/>
  <c r="AV124" i="18"/>
  <c r="AU124" i="18"/>
  <c r="AT124" i="18"/>
  <c r="AS124" i="18"/>
  <c r="AN124" i="18"/>
  <c r="AM124" i="18"/>
  <c r="AL124" i="18"/>
  <c r="AK124" i="18"/>
  <c r="AJ124" i="18"/>
  <c r="AI124" i="18"/>
  <c r="AH124" i="18"/>
  <c r="AG124" i="18"/>
  <c r="AF124" i="18"/>
  <c r="AE124" i="18"/>
  <c r="BB123" i="18"/>
  <c r="BA123" i="18"/>
  <c r="AZ123" i="18"/>
  <c r="AY123" i="18"/>
  <c r="AX123" i="18"/>
  <c r="AW123" i="18"/>
  <c r="AV123" i="18"/>
  <c r="AU123" i="18"/>
  <c r="AT123" i="18"/>
  <c r="AS123" i="18"/>
  <c r="AN123" i="18"/>
  <c r="AM123" i="18"/>
  <c r="AL123" i="18"/>
  <c r="AK123" i="18"/>
  <c r="AJ123" i="18"/>
  <c r="AI123" i="18"/>
  <c r="AH123" i="18"/>
  <c r="AG123" i="18"/>
  <c r="AF123" i="18"/>
  <c r="AE123" i="18"/>
  <c r="BB122" i="18"/>
  <c r="BA122" i="18"/>
  <c r="AZ122" i="18"/>
  <c r="AY122" i="18"/>
  <c r="AX122" i="18"/>
  <c r="AW122" i="18"/>
  <c r="AV122" i="18"/>
  <c r="AU122" i="18"/>
  <c r="AT122" i="18"/>
  <c r="AS122" i="18"/>
  <c r="AN122" i="18"/>
  <c r="AM122" i="18"/>
  <c r="AL122" i="18"/>
  <c r="AK122" i="18"/>
  <c r="AJ122" i="18"/>
  <c r="AI122" i="18"/>
  <c r="AH122" i="18"/>
  <c r="AG122" i="18"/>
  <c r="AF122" i="18"/>
  <c r="AE122" i="18"/>
  <c r="BB121" i="18"/>
  <c r="BA121" i="18"/>
  <c r="AZ121" i="18"/>
  <c r="AY121" i="18"/>
  <c r="AX121" i="18"/>
  <c r="AW121" i="18"/>
  <c r="AV121" i="18"/>
  <c r="AU121" i="18"/>
  <c r="AT121" i="18"/>
  <c r="AS121" i="18"/>
  <c r="AN121" i="18"/>
  <c r="AM121" i="18"/>
  <c r="AL121" i="18"/>
  <c r="AK121" i="18"/>
  <c r="AJ121" i="18"/>
  <c r="AI121" i="18"/>
  <c r="AH121" i="18"/>
  <c r="AG121" i="18"/>
  <c r="AF121" i="18"/>
  <c r="AE121" i="18"/>
  <c r="BB120" i="18"/>
  <c r="BA120" i="18"/>
  <c r="AZ120" i="18"/>
  <c r="AY120" i="18"/>
  <c r="AX120" i="18"/>
  <c r="AW120" i="18"/>
  <c r="AV120" i="18"/>
  <c r="AU120" i="18"/>
  <c r="AT120" i="18"/>
  <c r="AS120" i="18"/>
  <c r="AN120" i="18"/>
  <c r="AM120" i="18"/>
  <c r="AL120" i="18"/>
  <c r="AK120" i="18"/>
  <c r="AJ120" i="18"/>
  <c r="AI120" i="18"/>
  <c r="AH120" i="18"/>
  <c r="AG120" i="18"/>
  <c r="AF120" i="18"/>
  <c r="AE120" i="18"/>
  <c r="BB119" i="18"/>
  <c r="BA119" i="18"/>
  <c r="AZ119" i="18"/>
  <c r="AY119" i="18"/>
  <c r="AX119" i="18"/>
  <c r="AW119" i="18"/>
  <c r="AV119" i="18"/>
  <c r="AU119" i="18"/>
  <c r="AT119" i="18"/>
  <c r="AS119" i="18"/>
  <c r="AN119" i="18"/>
  <c r="AM119" i="18"/>
  <c r="AL119" i="18"/>
  <c r="AK119" i="18"/>
  <c r="AJ119" i="18"/>
  <c r="AI119" i="18"/>
  <c r="AH119" i="18"/>
  <c r="AG119" i="18"/>
  <c r="AF119" i="18"/>
  <c r="AE119" i="18"/>
  <c r="BB118" i="18"/>
  <c r="BA118" i="18"/>
  <c r="AZ118" i="18"/>
  <c r="AY118" i="18"/>
  <c r="AX118" i="18"/>
  <c r="AW118" i="18"/>
  <c r="AV118" i="18"/>
  <c r="AU118" i="18"/>
  <c r="AT118" i="18"/>
  <c r="AS118" i="18"/>
  <c r="AN118" i="18"/>
  <c r="AM118" i="18"/>
  <c r="AL118" i="18"/>
  <c r="AK118" i="18"/>
  <c r="AJ118" i="18"/>
  <c r="AI118" i="18"/>
  <c r="AH118" i="18"/>
  <c r="AG118" i="18"/>
  <c r="AF118" i="18"/>
  <c r="AE118" i="18"/>
  <c r="BB117" i="18"/>
  <c r="BA117" i="18"/>
  <c r="AZ117" i="18"/>
  <c r="AY117" i="18"/>
  <c r="AX117" i="18"/>
  <c r="AW117" i="18"/>
  <c r="AV117" i="18"/>
  <c r="AU117" i="18"/>
  <c r="AT117" i="18"/>
  <c r="AS117" i="18"/>
  <c r="AN117" i="18"/>
  <c r="AM117" i="18"/>
  <c r="AL117" i="18"/>
  <c r="AK117" i="18"/>
  <c r="AJ117" i="18"/>
  <c r="AI117" i="18"/>
  <c r="AH117" i="18"/>
  <c r="AG117" i="18"/>
  <c r="AF117" i="18"/>
  <c r="AE117" i="18"/>
  <c r="BB116" i="18"/>
  <c r="BA116" i="18"/>
  <c r="AZ116" i="18"/>
  <c r="AY116" i="18"/>
  <c r="AX116" i="18"/>
  <c r="AW116" i="18"/>
  <c r="AV116" i="18"/>
  <c r="AU116" i="18"/>
  <c r="AT116" i="18"/>
  <c r="AS116" i="18"/>
  <c r="AN116" i="18"/>
  <c r="AM116" i="18"/>
  <c r="AL116" i="18"/>
  <c r="AK116" i="18"/>
  <c r="AJ116" i="18"/>
  <c r="AI116" i="18"/>
  <c r="AH116" i="18"/>
  <c r="AG116" i="18"/>
  <c r="AF116" i="18"/>
  <c r="AE116" i="18"/>
  <c r="BB115" i="18"/>
  <c r="BA115" i="18"/>
  <c r="AZ115" i="18"/>
  <c r="AY115" i="18"/>
  <c r="AX115" i="18"/>
  <c r="AW115" i="18"/>
  <c r="AV115" i="18"/>
  <c r="AU115" i="18"/>
  <c r="AT115" i="18"/>
  <c r="AS115" i="18"/>
  <c r="AN115" i="18"/>
  <c r="AM115" i="18"/>
  <c r="AL115" i="18"/>
  <c r="AK115" i="18"/>
  <c r="AJ115" i="18"/>
  <c r="AI115" i="18"/>
  <c r="AH115" i="18"/>
  <c r="AG115" i="18"/>
  <c r="AF115" i="18"/>
  <c r="AE115" i="18"/>
  <c r="BB114" i="18"/>
  <c r="BA114" i="18"/>
  <c r="AZ114" i="18"/>
  <c r="AY114" i="18"/>
  <c r="AX114" i="18"/>
  <c r="AW114" i="18"/>
  <c r="AV114" i="18"/>
  <c r="AU114" i="18"/>
  <c r="AT114" i="18"/>
  <c r="AS114" i="18"/>
  <c r="AN114" i="18"/>
  <c r="AM114" i="18"/>
  <c r="AL114" i="18"/>
  <c r="AK114" i="18"/>
  <c r="AJ114" i="18"/>
  <c r="AI114" i="18"/>
  <c r="AH114" i="18"/>
  <c r="AG114" i="18"/>
  <c r="AF114" i="18"/>
  <c r="AE114" i="18"/>
  <c r="BB113" i="18"/>
  <c r="BA113" i="18"/>
  <c r="AZ113" i="18"/>
  <c r="AY113" i="18"/>
  <c r="AX113" i="18"/>
  <c r="AW113" i="18"/>
  <c r="AV113" i="18"/>
  <c r="AU113" i="18"/>
  <c r="AT113" i="18"/>
  <c r="AS113" i="18"/>
  <c r="AN113" i="18"/>
  <c r="AM113" i="18"/>
  <c r="AL113" i="18"/>
  <c r="AK113" i="18"/>
  <c r="AJ113" i="18"/>
  <c r="AI113" i="18"/>
  <c r="AH113" i="18"/>
  <c r="AG113" i="18"/>
  <c r="AF113" i="18"/>
  <c r="AE113" i="18"/>
  <c r="BB112" i="18"/>
  <c r="BA112" i="18"/>
  <c r="AZ112" i="18"/>
  <c r="AY112" i="18"/>
  <c r="AX112" i="18"/>
  <c r="AW112" i="18"/>
  <c r="AV112" i="18"/>
  <c r="AU112" i="18"/>
  <c r="AT112" i="18"/>
  <c r="AS112" i="18"/>
  <c r="AN112" i="18"/>
  <c r="AM112" i="18"/>
  <c r="AL112" i="18"/>
  <c r="AK112" i="18"/>
  <c r="AJ112" i="18"/>
  <c r="AI112" i="18"/>
  <c r="AH112" i="18"/>
  <c r="AG112" i="18"/>
  <c r="AF112" i="18"/>
  <c r="AE112" i="18"/>
  <c r="BB111" i="18"/>
  <c r="BA111" i="18"/>
  <c r="AZ111" i="18"/>
  <c r="AY111" i="18"/>
  <c r="AX111" i="18"/>
  <c r="AW111" i="18"/>
  <c r="AV111" i="18"/>
  <c r="AU111" i="18"/>
  <c r="AT111" i="18"/>
  <c r="AS111" i="18"/>
  <c r="AN111" i="18"/>
  <c r="AM111" i="18"/>
  <c r="AL111" i="18"/>
  <c r="AK111" i="18"/>
  <c r="AJ111" i="18"/>
  <c r="AI111" i="18"/>
  <c r="AH111" i="18"/>
  <c r="AG111" i="18"/>
  <c r="AF111" i="18"/>
  <c r="AE111" i="18"/>
  <c r="BB110" i="18"/>
  <c r="BA110" i="18"/>
  <c r="AZ110" i="18"/>
  <c r="AY110" i="18"/>
  <c r="AX110" i="18"/>
  <c r="AW110" i="18"/>
  <c r="AV110" i="18"/>
  <c r="AU110" i="18"/>
  <c r="AT110" i="18"/>
  <c r="AS110" i="18"/>
  <c r="AN110" i="18"/>
  <c r="AM110" i="18"/>
  <c r="AL110" i="18"/>
  <c r="AK110" i="18"/>
  <c r="AJ110" i="18"/>
  <c r="AI110" i="18"/>
  <c r="AH110" i="18"/>
  <c r="AG110" i="18"/>
  <c r="AF110" i="18"/>
  <c r="AE110" i="18"/>
  <c r="BB109" i="18"/>
  <c r="BA109" i="18"/>
  <c r="AZ109" i="18"/>
  <c r="AY109" i="18"/>
  <c r="AX109" i="18"/>
  <c r="AW109" i="18"/>
  <c r="AV109" i="18"/>
  <c r="AU109" i="18"/>
  <c r="AT109" i="18"/>
  <c r="AS109" i="18"/>
  <c r="AN109" i="18"/>
  <c r="AM109" i="18"/>
  <c r="AL109" i="18"/>
  <c r="AK109" i="18"/>
  <c r="AJ109" i="18"/>
  <c r="AI109" i="18"/>
  <c r="AH109" i="18"/>
  <c r="AG109" i="18"/>
  <c r="AF109" i="18"/>
  <c r="AE109" i="18"/>
  <c r="BB108" i="18"/>
  <c r="BA108" i="18"/>
  <c r="AZ108" i="18"/>
  <c r="AY108" i="18"/>
  <c r="AX108" i="18"/>
  <c r="AW108" i="18"/>
  <c r="AV108" i="18"/>
  <c r="AU108" i="18"/>
  <c r="AT108" i="18"/>
  <c r="AS108" i="18"/>
  <c r="AN108" i="18"/>
  <c r="AM108" i="18"/>
  <c r="AL108" i="18"/>
  <c r="AK108" i="18"/>
  <c r="AJ108" i="18"/>
  <c r="AI108" i="18"/>
  <c r="AH108" i="18"/>
  <c r="AG108" i="18"/>
  <c r="AF108" i="18"/>
  <c r="AE108" i="18"/>
  <c r="BB107" i="18"/>
  <c r="BA107" i="18"/>
  <c r="AZ107" i="18"/>
  <c r="AY107" i="18"/>
  <c r="AX107" i="18"/>
  <c r="AW107" i="18"/>
  <c r="AV107" i="18"/>
  <c r="AU107" i="18"/>
  <c r="AT107" i="18"/>
  <c r="AS107" i="18"/>
  <c r="AN107" i="18"/>
  <c r="AM107" i="18"/>
  <c r="AL107" i="18"/>
  <c r="AK107" i="18"/>
  <c r="AJ107" i="18"/>
  <c r="AI107" i="18"/>
  <c r="AH107" i="18"/>
  <c r="AG107" i="18"/>
  <c r="AF107" i="18"/>
  <c r="AE107" i="18"/>
  <c r="BB106" i="18"/>
  <c r="BA106" i="18"/>
  <c r="AZ106" i="18"/>
  <c r="AY106" i="18"/>
  <c r="AX106" i="18"/>
  <c r="AW106" i="18"/>
  <c r="AV106" i="18"/>
  <c r="AU106" i="18"/>
  <c r="AT106" i="18"/>
  <c r="AS106" i="18"/>
  <c r="AN106" i="18"/>
  <c r="AM106" i="18"/>
  <c r="AL106" i="18"/>
  <c r="AK106" i="18"/>
  <c r="AJ106" i="18"/>
  <c r="AI106" i="18"/>
  <c r="AH106" i="18"/>
  <c r="AG106" i="18"/>
  <c r="AF106" i="18"/>
  <c r="AE106" i="18"/>
  <c r="BB105" i="18"/>
  <c r="BA105" i="18"/>
  <c r="AZ105" i="18"/>
  <c r="AY105" i="18"/>
  <c r="AX105" i="18"/>
  <c r="AW105" i="18"/>
  <c r="AV105" i="18"/>
  <c r="AU105" i="18"/>
  <c r="AT105" i="18"/>
  <c r="AS105" i="18"/>
  <c r="AN105" i="18"/>
  <c r="AM105" i="18"/>
  <c r="AL105" i="18"/>
  <c r="AK105" i="18"/>
  <c r="AJ105" i="18"/>
  <c r="AI105" i="18"/>
  <c r="AH105" i="18"/>
  <c r="AG105" i="18"/>
  <c r="AF105" i="18"/>
  <c r="AE105" i="18"/>
  <c r="BB104" i="18"/>
  <c r="BA104" i="18"/>
  <c r="AZ104" i="18"/>
  <c r="AY104" i="18"/>
  <c r="AX104" i="18"/>
  <c r="AW104" i="18"/>
  <c r="AV104" i="18"/>
  <c r="AU104" i="18"/>
  <c r="AT104" i="18"/>
  <c r="AS104" i="18"/>
  <c r="AN104" i="18"/>
  <c r="AM104" i="18"/>
  <c r="AL104" i="18"/>
  <c r="AK104" i="18"/>
  <c r="AJ104" i="18"/>
  <c r="AI104" i="18"/>
  <c r="AH104" i="18"/>
  <c r="AG104" i="18"/>
  <c r="AF104" i="18"/>
  <c r="AE104" i="18"/>
  <c r="BB103" i="18"/>
  <c r="BA103" i="18"/>
  <c r="AZ103" i="18"/>
  <c r="AY103" i="18"/>
  <c r="AX103" i="18"/>
  <c r="AW103" i="18"/>
  <c r="AV103" i="18"/>
  <c r="AU103" i="18"/>
  <c r="AT103" i="18"/>
  <c r="AS103" i="18"/>
  <c r="AN103" i="18"/>
  <c r="AM103" i="18"/>
  <c r="AL103" i="18"/>
  <c r="AK103" i="18"/>
  <c r="AJ103" i="18"/>
  <c r="AI103" i="18"/>
  <c r="AH103" i="18"/>
  <c r="AG103" i="18"/>
  <c r="AF103" i="18"/>
  <c r="AE103" i="18"/>
  <c r="BB102" i="18"/>
  <c r="BA102" i="18"/>
  <c r="AZ102" i="18"/>
  <c r="AY102" i="18"/>
  <c r="AX102" i="18"/>
  <c r="AW102" i="18"/>
  <c r="AV102" i="18"/>
  <c r="AU102" i="18"/>
  <c r="AT102" i="18"/>
  <c r="AS102" i="18"/>
  <c r="AN102" i="18"/>
  <c r="AM102" i="18"/>
  <c r="AL102" i="18"/>
  <c r="AK102" i="18"/>
  <c r="AJ102" i="18"/>
  <c r="AI102" i="18"/>
  <c r="AH102" i="18"/>
  <c r="AG102" i="18"/>
  <c r="AF102" i="18"/>
  <c r="AE102" i="18"/>
  <c r="BB101" i="18"/>
  <c r="BA101" i="18"/>
  <c r="AZ101" i="18"/>
  <c r="AY101" i="18"/>
  <c r="AX101" i="18"/>
  <c r="AW101" i="18"/>
  <c r="AV101" i="18"/>
  <c r="AU101" i="18"/>
  <c r="AT101" i="18"/>
  <c r="AS101" i="18"/>
  <c r="AN101" i="18"/>
  <c r="AM101" i="18"/>
  <c r="AL101" i="18"/>
  <c r="AK101" i="18"/>
  <c r="AJ101" i="18"/>
  <c r="AI101" i="18"/>
  <c r="AH101" i="18"/>
  <c r="AG101" i="18"/>
  <c r="AF101" i="18"/>
  <c r="AE101" i="18"/>
  <c r="BB100" i="18"/>
  <c r="BA100" i="18"/>
  <c r="AZ100" i="18"/>
  <c r="AY100" i="18"/>
  <c r="AX100" i="18"/>
  <c r="AW100" i="18"/>
  <c r="AV100" i="18"/>
  <c r="AU100" i="18"/>
  <c r="AT100" i="18"/>
  <c r="AS100" i="18"/>
  <c r="AN100" i="18"/>
  <c r="AM100" i="18"/>
  <c r="AL100" i="18"/>
  <c r="AK100" i="18"/>
  <c r="AJ100" i="18"/>
  <c r="AI100" i="18"/>
  <c r="AH100" i="18"/>
  <c r="AG100" i="18"/>
  <c r="AF100" i="18"/>
  <c r="AE100" i="18"/>
  <c r="BB99" i="18"/>
  <c r="BA99" i="18"/>
  <c r="AZ99" i="18"/>
  <c r="AY99" i="18"/>
  <c r="AX99" i="18"/>
  <c r="AW99" i="18"/>
  <c r="AV99" i="18"/>
  <c r="AU99" i="18"/>
  <c r="AT99" i="18"/>
  <c r="AS99" i="18"/>
  <c r="AN99" i="18"/>
  <c r="AM99" i="18"/>
  <c r="AL99" i="18"/>
  <c r="AK99" i="18"/>
  <c r="AJ99" i="18"/>
  <c r="AI99" i="18"/>
  <c r="AH99" i="18"/>
  <c r="AG99" i="18"/>
  <c r="AF99" i="18"/>
  <c r="AE99" i="18"/>
  <c r="BB98" i="18"/>
  <c r="BA98" i="18"/>
  <c r="AZ98" i="18"/>
  <c r="AY98" i="18"/>
  <c r="AX98" i="18"/>
  <c r="AW98" i="18"/>
  <c r="AV98" i="18"/>
  <c r="AU98" i="18"/>
  <c r="AT98" i="18"/>
  <c r="AS98" i="18"/>
  <c r="AN98" i="18"/>
  <c r="AM98" i="18"/>
  <c r="AL98" i="18"/>
  <c r="AK98" i="18"/>
  <c r="AJ98" i="18"/>
  <c r="AI98" i="18"/>
  <c r="AH98" i="18"/>
  <c r="AG98" i="18"/>
  <c r="AF98" i="18"/>
  <c r="AE98" i="18"/>
  <c r="BB97" i="18"/>
  <c r="BA97" i="18"/>
  <c r="AZ97" i="18"/>
  <c r="AY97" i="18"/>
  <c r="AX97" i="18"/>
  <c r="AW97" i="18"/>
  <c r="AV97" i="18"/>
  <c r="AU97" i="18"/>
  <c r="AT97" i="18"/>
  <c r="AS97" i="18"/>
  <c r="AN97" i="18"/>
  <c r="AM97" i="18"/>
  <c r="AL97" i="18"/>
  <c r="AK97" i="18"/>
  <c r="AJ97" i="18"/>
  <c r="AI97" i="18"/>
  <c r="AH97" i="18"/>
  <c r="AG97" i="18"/>
  <c r="AF97" i="18"/>
  <c r="AE97" i="18"/>
  <c r="BB96" i="18"/>
  <c r="BA96" i="18"/>
  <c r="AZ96" i="18"/>
  <c r="AY96" i="18"/>
  <c r="AX96" i="18"/>
  <c r="AW96" i="18"/>
  <c r="AV96" i="18"/>
  <c r="AU96" i="18"/>
  <c r="AT96" i="18"/>
  <c r="AS96" i="18"/>
  <c r="AN96" i="18"/>
  <c r="AM96" i="18"/>
  <c r="AL96" i="18"/>
  <c r="AK96" i="18"/>
  <c r="AJ96" i="18"/>
  <c r="AI96" i="18"/>
  <c r="AH96" i="18"/>
  <c r="AG96" i="18"/>
  <c r="AF96" i="18"/>
  <c r="AE96" i="18"/>
  <c r="BB95" i="18"/>
  <c r="BA95" i="18"/>
  <c r="AZ95" i="18"/>
  <c r="AY95" i="18"/>
  <c r="AX95" i="18"/>
  <c r="AW95" i="18"/>
  <c r="AV95" i="18"/>
  <c r="AU95" i="18"/>
  <c r="AT95" i="18"/>
  <c r="AS95" i="18"/>
  <c r="AN95" i="18"/>
  <c r="AM95" i="18"/>
  <c r="AL95" i="18"/>
  <c r="AK95" i="18"/>
  <c r="AJ95" i="18"/>
  <c r="AI95" i="18"/>
  <c r="AH95" i="18"/>
  <c r="AG95" i="18"/>
  <c r="AF95" i="18"/>
  <c r="AE95" i="18"/>
  <c r="BB94" i="18"/>
  <c r="BA94" i="18"/>
  <c r="AZ94" i="18"/>
  <c r="AY94" i="18"/>
  <c r="AX94" i="18"/>
  <c r="AW94" i="18"/>
  <c r="AV94" i="18"/>
  <c r="AU94" i="18"/>
  <c r="AT94" i="18"/>
  <c r="AS94" i="18"/>
  <c r="AN94" i="18"/>
  <c r="AM94" i="18"/>
  <c r="AL94" i="18"/>
  <c r="AK94" i="18"/>
  <c r="AJ94" i="18"/>
  <c r="AI94" i="18"/>
  <c r="AH94" i="18"/>
  <c r="AG94" i="18"/>
  <c r="AF94" i="18"/>
  <c r="AE94" i="18"/>
  <c r="BB93" i="18"/>
  <c r="BA93" i="18"/>
  <c r="AZ93" i="18"/>
  <c r="AY93" i="18"/>
  <c r="AX93" i="18"/>
  <c r="AW93" i="18"/>
  <c r="AV93" i="18"/>
  <c r="AU93" i="18"/>
  <c r="AT93" i="18"/>
  <c r="AS93" i="18"/>
  <c r="AN93" i="18"/>
  <c r="AM93" i="18"/>
  <c r="AL93" i="18"/>
  <c r="AK93" i="18"/>
  <c r="AJ93" i="18"/>
  <c r="AI93" i="18"/>
  <c r="AH93" i="18"/>
  <c r="AG93" i="18"/>
  <c r="AF93" i="18"/>
  <c r="AE93" i="18"/>
  <c r="BB92" i="18"/>
  <c r="BA92" i="18"/>
  <c r="AZ92" i="18"/>
  <c r="AY92" i="18"/>
  <c r="AX92" i="18"/>
  <c r="AW92" i="18"/>
  <c r="AV92" i="18"/>
  <c r="AU92" i="18"/>
  <c r="AT92" i="18"/>
  <c r="AS92" i="18"/>
  <c r="AN92" i="18"/>
  <c r="AM92" i="18"/>
  <c r="AL92" i="18"/>
  <c r="AK92" i="18"/>
  <c r="AJ92" i="18"/>
  <c r="AI92" i="18"/>
  <c r="AH92" i="18"/>
  <c r="AG92" i="18"/>
  <c r="AF92" i="18"/>
  <c r="AE92" i="18"/>
  <c r="BB91" i="18"/>
  <c r="BA91" i="18"/>
  <c r="AZ91" i="18"/>
  <c r="AY91" i="18"/>
  <c r="AX91" i="18"/>
  <c r="AW91" i="18"/>
  <c r="AV91" i="18"/>
  <c r="AU91" i="18"/>
  <c r="AT91" i="18"/>
  <c r="AS91" i="18"/>
  <c r="AN91" i="18"/>
  <c r="AM91" i="18"/>
  <c r="AL91" i="18"/>
  <c r="AK91" i="18"/>
  <c r="AJ91" i="18"/>
  <c r="AI91" i="18"/>
  <c r="AH91" i="18"/>
  <c r="AG91" i="18"/>
  <c r="AF91" i="18"/>
  <c r="AE91" i="18"/>
  <c r="BB90" i="18"/>
  <c r="BA90" i="18"/>
  <c r="AZ90" i="18"/>
  <c r="AY90" i="18"/>
  <c r="AX90" i="18"/>
  <c r="AW90" i="18"/>
  <c r="AV90" i="18"/>
  <c r="AU90" i="18"/>
  <c r="AT90" i="18"/>
  <c r="AS90" i="18"/>
  <c r="AN90" i="18"/>
  <c r="AM90" i="18"/>
  <c r="AL90" i="18"/>
  <c r="AK90" i="18"/>
  <c r="AJ90" i="18"/>
  <c r="AI90" i="18"/>
  <c r="AH90" i="18"/>
  <c r="AG90" i="18"/>
  <c r="AF90" i="18"/>
  <c r="AE90" i="18"/>
  <c r="BB89" i="18"/>
  <c r="BA89" i="18"/>
  <c r="AZ89" i="18"/>
  <c r="AY89" i="18"/>
  <c r="AX89" i="18"/>
  <c r="AW89" i="18"/>
  <c r="AV89" i="18"/>
  <c r="AU89" i="18"/>
  <c r="AT89" i="18"/>
  <c r="AS89" i="18"/>
  <c r="AN89" i="18"/>
  <c r="AM89" i="18"/>
  <c r="AL89" i="18"/>
  <c r="AK89" i="18"/>
  <c r="AJ89" i="18"/>
  <c r="AI89" i="18"/>
  <c r="AH89" i="18"/>
  <c r="AG89" i="18"/>
  <c r="AF89" i="18"/>
  <c r="AE89" i="18"/>
  <c r="BB88" i="18"/>
  <c r="BA88" i="18"/>
  <c r="AZ88" i="18"/>
  <c r="AY88" i="18"/>
  <c r="AX88" i="18"/>
  <c r="AW88" i="18"/>
  <c r="AV88" i="18"/>
  <c r="AU88" i="18"/>
  <c r="AT88" i="18"/>
  <c r="AS88" i="18"/>
  <c r="AN88" i="18"/>
  <c r="AM88" i="18"/>
  <c r="AL88" i="18"/>
  <c r="AK88" i="18"/>
  <c r="AJ88" i="18"/>
  <c r="AI88" i="18"/>
  <c r="AH88" i="18"/>
  <c r="AG88" i="18"/>
  <c r="AF88" i="18"/>
  <c r="AE88" i="18"/>
  <c r="BB87" i="18"/>
  <c r="BA87" i="18"/>
  <c r="AZ87" i="18"/>
  <c r="AY87" i="18"/>
  <c r="AX87" i="18"/>
  <c r="AW87" i="18"/>
  <c r="AV87" i="18"/>
  <c r="AU87" i="18"/>
  <c r="AT87" i="18"/>
  <c r="AS87" i="18"/>
  <c r="AN87" i="18"/>
  <c r="AM87" i="18"/>
  <c r="AL87" i="18"/>
  <c r="AK87" i="18"/>
  <c r="AJ87" i="18"/>
  <c r="AI87" i="18"/>
  <c r="AH87" i="18"/>
  <c r="AG87" i="18"/>
  <c r="AF87" i="18"/>
  <c r="AE87" i="18"/>
  <c r="BB86" i="18"/>
  <c r="BA86" i="18"/>
  <c r="AZ86" i="18"/>
  <c r="AY86" i="18"/>
  <c r="AX86" i="18"/>
  <c r="AW86" i="18"/>
  <c r="AV86" i="18"/>
  <c r="AU86" i="18"/>
  <c r="AT86" i="18"/>
  <c r="AS86" i="18"/>
  <c r="AN86" i="18"/>
  <c r="AM86" i="18"/>
  <c r="AL86" i="18"/>
  <c r="AK86" i="18"/>
  <c r="AJ86" i="18"/>
  <c r="AI86" i="18"/>
  <c r="AH86" i="18"/>
  <c r="AG86" i="18"/>
  <c r="AF86" i="18"/>
  <c r="AE86" i="18"/>
  <c r="BB85" i="18"/>
  <c r="BA85" i="18"/>
  <c r="AZ85" i="18"/>
  <c r="AY85" i="18"/>
  <c r="AX85" i="18"/>
  <c r="AW85" i="18"/>
  <c r="AV85" i="18"/>
  <c r="AU85" i="18"/>
  <c r="AT85" i="18"/>
  <c r="AS85" i="18"/>
  <c r="AN85" i="18"/>
  <c r="AM85" i="18"/>
  <c r="AL85" i="18"/>
  <c r="AK85" i="18"/>
  <c r="AJ85" i="18"/>
  <c r="AI85" i="18"/>
  <c r="AH85" i="18"/>
  <c r="AG85" i="18"/>
  <c r="AF85" i="18"/>
  <c r="AE85" i="18"/>
  <c r="BB84" i="18"/>
  <c r="BA84" i="18"/>
  <c r="AZ84" i="18"/>
  <c r="AY84" i="18"/>
  <c r="AX84" i="18"/>
  <c r="AW84" i="18"/>
  <c r="AV84" i="18"/>
  <c r="AU84" i="18"/>
  <c r="AT84" i="18"/>
  <c r="AS84" i="18"/>
  <c r="AN84" i="18"/>
  <c r="AM84" i="18"/>
  <c r="AL84" i="18"/>
  <c r="AK84" i="18"/>
  <c r="AJ84" i="18"/>
  <c r="AI84" i="18"/>
  <c r="AH84" i="18"/>
  <c r="AG84" i="18"/>
  <c r="AF84" i="18"/>
  <c r="AE84" i="18"/>
  <c r="BB83" i="18"/>
  <c r="BA83" i="18"/>
  <c r="AZ83" i="18"/>
  <c r="AY83" i="18"/>
  <c r="AX83" i="18"/>
  <c r="AW83" i="18"/>
  <c r="AV83" i="18"/>
  <c r="AU83" i="18"/>
  <c r="AT83" i="18"/>
  <c r="AS83" i="18"/>
  <c r="AN83" i="18"/>
  <c r="AM83" i="18"/>
  <c r="AL83" i="18"/>
  <c r="AK83" i="18"/>
  <c r="AJ83" i="18"/>
  <c r="AI83" i="18"/>
  <c r="AH83" i="18"/>
  <c r="AG83" i="18"/>
  <c r="AF83" i="18"/>
  <c r="AE83" i="18"/>
  <c r="BB82" i="18"/>
  <c r="BA82" i="18"/>
  <c r="AZ82" i="18"/>
  <c r="AY82" i="18"/>
  <c r="AX82" i="18"/>
  <c r="AW82" i="18"/>
  <c r="AV82" i="18"/>
  <c r="AU82" i="18"/>
  <c r="AT82" i="18"/>
  <c r="AS82" i="18"/>
  <c r="AN82" i="18"/>
  <c r="AM82" i="18"/>
  <c r="AL82" i="18"/>
  <c r="AK82" i="18"/>
  <c r="AJ82" i="18"/>
  <c r="AI82" i="18"/>
  <c r="AH82" i="18"/>
  <c r="AG82" i="18"/>
  <c r="AF82" i="18"/>
  <c r="AE82" i="18"/>
  <c r="BB81" i="18"/>
  <c r="BA81" i="18"/>
  <c r="AZ81" i="18"/>
  <c r="AY81" i="18"/>
  <c r="AX81" i="18"/>
  <c r="AW81" i="18"/>
  <c r="AV81" i="18"/>
  <c r="AU81" i="18"/>
  <c r="AT81" i="18"/>
  <c r="AS81" i="18"/>
  <c r="AN81" i="18"/>
  <c r="AM81" i="18"/>
  <c r="AL81" i="18"/>
  <c r="AK81" i="18"/>
  <c r="AJ81" i="18"/>
  <c r="AI81" i="18"/>
  <c r="AH81" i="18"/>
  <c r="AG81" i="18"/>
  <c r="AF81" i="18"/>
  <c r="AE81" i="18"/>
  <c r="BB80" i="18"/>
  <c r="BA80" i="18"/>
  <c r="AZ80" i="18"/>
  <c r="AY80" i="18"/>
  <c r="AX80" i="18"/>
  <c r="AW80" i="18"/>
  <c r="AV80" i="18"/>
  <c r="AU80" i="18"/>
  <c r="AT80" i="18"/>
  <c r="AS80" i="18"/>
  <c r="AN80" i="18"/>
  <c r="AM80" i="18"/>
  <c r="AL80" i="18"/>
  <c r="AK80" i="18"/>
  <c r="AJ80" i="18"/>
  <c r="AI80" i="18"/>
  <c r="AH80" i="18"/>
  <c r="AG80" i="18"/>
  <c r="AF80" i="18"/>
  <c r="AE80" i="18"/>
  <c r="BB79" i="18"/>
  <c r="BA79" i="18"/>
  <c r="AZ79" i="18"/>
  <c r="AY79" i="18"/>
  <c r="AX79" i="18"/>
  <c r="AW79" i="18"/>
  <c r="AV79" i="18"/>
  <c r="AU79" i="18"/>
  <c r="AT79" i="18"/>
  <c r="AS79" i="18"/>
  <c r="AN79" i="18"/>
  <c r="AM79" i="18"/>
  <c r="AL79" i="18"/>
  <c r="AK79" i="18"/>
  <c r="AJ79" i="18"/>
  <c r="AI79" i="18"/>
  <c r="AH79" i="18"/>
  <c r="AG79" i="18"/>
  <c r="AF79" i="18"/>
  <c r="AE79" i="18"/>
  <c r="BB78" i="18"/>
  <c r="BA78" i="18"/>
  <c r="AZ78" i="18"/>
  <c r="AY78" i="18"/>
  <c r="AX78" i="18"/>
  <c r="AW78" i="18"/>
  <c r="AV78" i="18"/>
  <c r="AU78" i="18"/>
  <c r="AT78" i="18"/>
  <c r="AS78" i="18"/>
  <c r="AN78" i="18"/>
  <c r="AM78" i="18"/>
  <c r="AL78" i="18"/>
  <c r="AK78" i="18"/>
  <c r="AJ78" i="18"/>
  <c r="AI78" i="18"/>
  <c r="AH78" i="18"/>
  <c r="AG78" i="18"/>
  <c r="AF78" i="18"/>
  <c r="AE78" i="18"/>
  <c r="BB77" i="18"/>
  <c r="BA77" i="18"/>
  <c r="AZ77" i="18"/>
  <c r="AY77" i="18"/>
  <c r="AX77" i="18"/>
  <c r="AW77" i="18"/>
  <c r="AV77" i="18"/>
  <c r="AU77" i="18"/>
  <c r="AT77" i="18"/>
  <c r="AS77" i="18"/>
  <c r="AN77" i="18"/>
  <c r="AM77" i="18"/>
  <c r="AL77" i="18"/>
  <c r="AK77" i="18"/>
  <c r="AJ77" i="18"/>
  <c r="AI77" i="18"/>
  <c r="AH77" i="18"/>
  <c r="AG77" i="18"/>
  <c r="AF77" i="18"/>
  <c r="AE77" i="18"/>
  <c r="BB76" i="18"/>
  <c r="BA76" i="18"/>
  <c r="AZ76" i="18"/>
  <c r="AY76" i="18"/>
  <c r="AX76" i="18"/>
  <c r="AW76" i="18"/>
  <c r="AV76" i="18"/>
  <c r="AU76" i="18"/>
  <c r="AT76" i="18"/>
  <c r="AS76" i="18"/>
  <c r="AN76" i="18"/>
  <c r="AM76" i="18"/>
  <c r="AL76" i="18"/>
  <c r="AK76" i="18"/>
  <c r="AJ76" i="18"/>
  <c r="AI76" i="18"/>
  <c r="AH76" i="18"/>
  <c r="AG76" i="18"/>
  <c r="AF76" i="18"/>
  <c r="AE76" i="18"/>
  <c r="BB75" i="18"/>
  <c r="BA75" i="18"/>
  <c r="AZ75" i="18"/>
  <c r="AY75" i="18"/>
  <c r="AX75" i="18"/>
  <c r="AW75" i="18"/>
  <c r="AV75" i="18"/>
  <c r="AU75" i="18"/>
  <c r="AT75" i="18"/>
  <c r="AS75" i="18"/>
  <c r="AN75" i="18"/>
  <c r="AM75" i="18"/>
  <c r="AL75" i="18"/>
  <c r="AK75" i="18"/>
  <c r="AJ75" i="18"/>
  <c r="AI75" i="18"/>
  <c r="AH75" i="18"/>
  <c r="AG75" i="18"/>
  <c r="AF75" i="18"/>
  <c r="AE75" i="18"/>
  <c r="BB74" i="18"/>
  <c r="BA74" i="18"/>
  <c r="AZ74" i="18"/>
  <c r="AY74" i="18"/>
  <c r="AX74" i="18"/>
  <c r="AW74" i="18"/>
  <c r="AV74" i="18"/>
  <c r="AU74" i="18"/>
  <c r="AT74" i="18"/>
  <c r="AS74" i="18"/>
  <c r="AN74" i="18"/>
  <c r="AM74" i="18"/>
  <c r="AL74" i="18"/>
  <c r="AK74" i="18"/>
  <c r="AJ74" i="18"/>
  <c r="AI74" i="18"/>
  <c r="AH74" i="18"/>
  <c r="AG74" i="18"/>
  <c r="AF74" i="18"/>
  <c r="AE74" i="18"/>
  <c r="BB73" i="18"/>
  <c r="BA73" i="18"/>
  <c r="AZ73" i="18"/>
  <c r="AY73" i="18"/>
  <c r="AX73" i="18"/>
  <c r="AW73" i="18"/>
  <c r="AV73" i="18"/>
  <c r="AU73" i="18"/>
  <c r="AT73" i="18"/>
  <c r="AS73" i="18"/>
  <c r="AN73" i="18"/>
  <c r="AM73" i="18"/>
  <c r="AL73" i="18"/>
  <c r="AK73" i="18"/>
  <c r="AJ73" i="18"/>
  <c r="AI73" i="18"/>
  <c r="AH73" i="18"/>
  <c r="AG73" i="18"/>
  <c r="AF73" i="18"/>
  <c r="AE73" i="18"/>
  <c r="BB72" i="18"/>
  <c r="BA72" i="18"/>
  <c r="AZ72" i="18"/>
  <c r="AY72" i="18"/>
  <c r="AX72" i="18"/>
  <c r="AW72" i="18"/>
  <c r="AV72" i="18"/>
  <c r="AU72" i="18"/>
  <c r="AT72" i="18"/>
  <c r="AS72" i="18"/>
  <c r="AN72" i="18"/>
  <c r="AM72" i="18"/>
  <c r="AL72" i="18"/>
  <c r="AK72" i="18"/>
  <c r="AJ72" i="18"/>
  <c r="AI72" i="18"/>
  <c r="AH72" i="18"/>
  <c r="AG72" i="18"/>
  <c r="AF72" i="18"/>
  <c r="AE72" i="18"/>
  <c r="BB71" i="18"/>
  <c r="BA71" i="18"/>
  <c r="AZ71" i="18"/>
  <c r="AY71" i="18"/>
  <c r="AX71" i="18"/>
  <c r="AW71" i="18"/>
  <c r="AV71" i="18"/>
  <c r="AU71" i="18"/>
  <c r="AT71" i="18"/>
  <c r="AS71" i="18"/>
  <c r="AN71" i="18"/>
  <c r="AM71" i="18"/>
  <c r="AL71" i="18"/>
  <c r="AK71" i="18"/>
  <c r="AJ71" i="18"/>
  <c r="AI71" i="18"/>
  <c r="AH71" i="18"/>
  <c r="AG71" i="18"/>
  <c r="AF71" i="18"/>
  <c r="AE71" i="18"/>
  <c r="BB70" i="18"/>
  <c r="BA70" i="18"/>
  <c r="AZ70" i="18"/>
  <c r="AY70" i="18"/>
  <c r="AX70" i="18"/>
  <c r="AW70" i="18"/>
  <c r="AV70" i="18"/>
  <c r="AU70" i="18"/>
  <c r="AT70" i="18"/>
  <c r="AS70" i="18"/>
  <c r="AN70" i="18"/>
  <c r="AM70" i="18"/>
  <c r="AL70" i="18"/>
  <c r="AK70" i="18"/>
  <c r="AJ70" i="18"/>
  <c r="AI70" i="18"/>
  <c r="AH70" i="18"/>
  <c r="AG70" i="18"/>
  <c r="AF70" i="18"/>
  <c r="AE70" i="18"/>
  <c r="BB69" i="18"/>
  <c r="BA69" i="18"/>
  <c r="AZ69" i="18"/>
  <c r="AY69" i="18"/>
  <c r="AX69" i="18"/>
  <c r="AW69" i="18"/>
  <c r="AV69" i="18"/>
  <c r="AU69" i="18"/>
  <c r="AT69" i="18"/>
  <c r="AS69" i="18"/>
  <c r="AN69" i="18"/>
  <c r="AM69" i="18"/>
  <c r="AL69" i="18"/>
  <c r="AK69" i="18"/>
  <c r="AJ69" i="18"/>
  <c r="AI69" i="18"/>
  <c r="AH69" i="18"/>
  <c r="AG69" i="18"/>
  <c r="AF69" i="18"/>
  <c r="AE69" i="18"/>
  <c r="BB68" i="18"/>
  <c r="BA68" i="18"/>
  <c r="AZ68" i="18"/>
  <c r="AY68" i="18"/>
  <c r="AX68" i="18"/>
  <c r="AW68" i="18"/>
  <c r="AV68" i="18"/>
  <c r="AU68" i="18"/>
  <c r="AT68" i="18"/>
  <c r="AS68" i="18"/>
  <c r="AN68" i="18"/>
  <c r="AM68" i="18"/>
  <c r="AL68" i="18"/>
  <c r="AK68" i="18"/>
  <c r="AJ68" i="18"/>
  <c r="AI68" i="18"/>
  <c r="AH68" i="18"/>
  <c r="AG68" i="18"/>
  <c r="AF68" i="18"/>
  <c r="AE68" i="18"/>
  <c r="BB67" i="18"/>
  <c r="BA67" i="18"/>
  <c r="AZ67" i="18"/>
  <c r="AY67" i="18"/>
  <c r="AX67" i="18"/>
  <c r="AW67" i="18"/>
  <c r="AV67" i="18"/>
  <c r="AU67" i="18"/>
  <c r="AT67" i="18"/>
  <c r="AS67" i="18"/>
  <c r="AN67" i="18"/>
  <c r="AM67" i="18"/>
  <c r="AL67" i="18"/>
  <c r="AK67" i="18"/>
  <c r="AJ67" i="18"/>
  <c r="AI67" i="18"/>
  <c r="AH67" i="18"/>
  <c r="AG67" i="18"/>
  <c r="AF67" i="18"/>
  <c r="AE67" i="18"/>
  <c r="BB66" i="18"/>
  <c r="BA66" i="18"/>
  <c r="AZ66" i="18"/>
  <c r="AY66" i="18"/>
  <c r="AX66" i="18"/>
  <c r="AW66" i="18"/>
  <c r="AV66" i="18"/>
  <c r="AU66" i="18"/>
  <c r="AT66" i="18"/>
  <c r="AS66" i="18"/>
  <c r="AN66" i="18"/>
  <c r="AM66" i="18"/>
  <c r="AL66" i="18"/>
  <c r="AK66" i="18"/>
  <c r="AJ66" i="18"/>
  <c r="AI66" i="18"/>
  <c r="AH66" i="18"/>
  <c r="AG66" i="18"/>
  <c r="AF66" i="18"/>
  <c r="AE66" i="18"/>
  <c r="BB65" i="18"/>
  <c r="BA65" i="18"/>
  <c r="AZ65" i="18"/>
  <c r="AY65" i="18"/>
  <c r="AX65" i="18"/>
  <c r="AW65" i="18"/>
  <c r="AV65" i="18"/>
  <c r="AU65" i="18"/>
  <c r="AT65" i="18"/>
  <c r="AS65" i="18"/>
  <c r="AN65" i="18"/>
  <c r="AM65" i="18"/>
  <c r="AL65" i="18"/>
  <c r="AK65" i="18"/>
  <c r="AJ65" i="18"/>
  <c r="AI65" i="18"/>
  <c r="AH65" i="18"/>
  <c r="AG65" i="18"/>
  <c r="AF65" i="18"/>
  <c r="AE65" i="18"/>
  <c r="BB64" i="18"/>
  <c r="BA64" i="18"/>
  <c r="AZ64" i="18"/>
  <c r="AY64" i="18"/>
  <c r="AX64" i="18"/>
  <c r="AW64" i="18"/>
  <c r="AV64" i="18"/>
  <c r="AU64" i="18"/>
  <c r="AT64" i="18"/>
  <c r="AS64" i="18"/>
  <c r="AN64" i="18"/>
  <c r="AM64" i="18"/>
  <c r="AL64" i="18"/>
  <c r="AK64" i="18"/>
  <c r="AJ64" i="18"/>
  <c r="AI64" i="18"/>
  <c r="AH64" i="18"/>
  <c r="AG64" i="18"/>
  <c r="AF64" i="18"/>
  <c r="AE64" i="18"/>
  <c r="BB63" i="18"/>
  <c r="BA63" i="18"/>
  <c r="AZ63" i="18"/>
  <c r="AY63" i="18"/>
  <c r="AX63" i="18"/>
  <c r="AW63" i="18"/>
  <c r="AV63" i="18"/>
  <c r="AU63" i="18"/>
  <c r="AT63" i="18"/>
  <c r="AS63" i="18"/>
  <c r="AN63" i="18"/>
  <c r="AM63" i="18"/>
  <c r="AL63" i="18"/>
  <c r="AK63" i="18"/>
  <c r="AJ63" i="18"/>
  <c r="AI63" i="18"/>
  <c r="AH63" i="18"/>
  <c r="AG63" i="18"/>
  <c r="AF63" i="18"/>
  <c r="AE63" i="18"/>
  <c r="BB62" i="18"/>
  <c r="BA62" i="18"/>
  <c r="AZ62" i="18"/>
  <c r="AY62" i="18"/>
  <c r="AX62" i="18"/>
  <c r="AW62" i="18"/>
  <c r="AV62" i="18"/>
  <c r="AU62" i="18"/>
  <c r="AT62" i="18"/>
  <c r="AS62" i="18"/>
  <c r="AN62" i="18"/>
  <c r="AM62" i="18"/>
  <c r="AL62" i="18"/>
  <c r="AK62" i="18"/>
  <c r="AJ62" i="18"/>
  <c r="AI62" i="18"/>
  <c r="AH62" i="18"/>
  <c r="AG62" i="18"/>
  <c r="AF62" i="18"/>
  <c r="AE62" i="18"/>
  <c r="BB61" i="18"/>
  <c r="BA61" i="18"/>
  <c r="AZ61" i="18"/>
  <c r="AY61" i="18"/>
  <c r="AX61" i="18"/>
  <c r="AW61" i="18"/>
  <c r="AV61" i="18"/>
  <c r="AU61" i="18"/>
  <c r="AT61" i="18"/>
  <c r="AS61" i="18"/>
  <c r="AN61" i="18"/>
  <c r="AM61" i="18"/>
  <c r="AL61" i="18"/>
  <c r="AK61" i="18"/>
  <c r="AJ61" i="18"/>
  <c r="AI61" i="18"/>
  <c r="AH61" i="18"/>
  <c r="AG61" i="18"/>
  <c r="AF61" i="18"/>
  <c r="AE61" i="18"/>
  <c r="BB60" i="18"/>
  <c r="BA60" i="18"/>
  <c r="AZ60" i="18"/>
  <c r="AY60" i="18"/>
  <c r="AX60" i="18"/>
  <c r="AW60" i="18"/>
  <c r="AV60" i="18"/>
  <c r="AU60" i="18"/>
  <c r="AT60" i="18"/>
  <c r="AS60" i="18"/>
  <c r="AN60" i="18"/>
  <c r="AM60" i="18"/>
  <c r="AL60" i="18"/>
  <c r="AK60" i="18"/>
  <c r="AJ60" i="18"/>
  <c r="AI60" i="18"/>
  <c r="AH60" i="18"/>
  <c r="AG60" i="18"/>
  <c r="AF60" i="18"/>
  <c r="AE60" i="18"/>
  <c r="BB59" i="18"/>
  <c r="BA59" i="18"/>
  <c r="AZ59" i="18"/>
  <c r="AY59" i="18"/>
  <c r="AX59" i="18"/>
  <c r="AW59" i="18"/>
  <c r="AV59" i="18"/>
  <c r="AU59" i="18"/>
  <c r="AT59" i="18"/>
  <c r="AS59" i="18"/>
  <c r="AN59" i="18"/>
  <c r="AM59" i="18"/>
  <c r="AL59" i="18"/>
  <c r="AK59" i="18"/>
  <c r="AJ59" i="18"/>
  <c r="AI59" i="18"/>
  <c r="AH59" i="18"/>
  <c r="AG59" i="18"/>
  <c r="AF59" i="18"/>
  <c r="AE59" i="18"/>
  <c r="BB58" i="18"/>
  <c r="BA58" i="18"/>
  <c r="AZ58" i="18"/>
  <c r="AY58" i="18"/>
  <c r="AX58" i="18"/>
  <c r="AW58" i="18"/>
  <c r="AV58" i="18"/>
  <c r="AU58" i="18"/>
  <c r="AT58" i="18"/>
  <c r="AS58" i="18"/>
  <c r="AN58" i="18"/>
  <c r="AM58" i="18"/>
  <c r="AL58" i="18"/>
  <c r="AK58" i="18"/>
  <c r="AJ58" i="18"/>
  <c r="AI58" i="18"/>
  <c r="AH58" i="18"/>
  <c r="AG58" i="18"/>
  <c r="AF58" i="18"/>
  <c r="AE58" i="18"/>
  <c r="BB57" i="18"/>
  <c r="BA57" i="18"/>
  <c r="AZ57" i="18"/>
  <c r="AY57" i="18"/>
  <c r="AX57" i="18"/>
  <c r="AW57" i="18"/>
  <c r="AV57" i="18"/>
  <c r="AU57" i="18"/>
  <c r="AT57" i="18"/>
  <c r="AS57" i="18"/>
  <c r="AN57" i="18"/>
  <c r="AM57" i="18"/>
  <c r="AL57" i="18"/>
  <c r="AK57" i="18"/>
  <c r="AJ57" i="18"/>
  <c r="AI57" i="18"/>
  <c r="AH57" i="18"/>
  <c r="AG57" i="18"/>
  <c r="AF57" i="18"/>
  <c r="AE57" i="18"/>
  <c r="BB56" i="18"/>
  <c r="BA56" i="18"/>
  <c r="AZ56" i="18"/>
  <c r="AY56" i="18"/>
  <c r="AX56" i="18"/>
  <c r="AW56" i="18"/>
  <c r="AV56" i="18"/>
  <c r="AU56" i="18"/>
  <c r="AT56" i="18"/>
  <c r="AS56" i="18"/>
  <c r="AN56" i="18"/>
  <c r="AM56" i="18"/>
  <c r="AL56" i="18"/>
  <c r="AK56" i="18"/>
  <c r="AJ56" i="18"/>
  <c r="AI56" i="18"/>
  <c r="AH56" i="18"/>
  <c r="AG56" i="18"/>
  <c r="AF56" i="18"/>
  <c r="AE56" i="18"/>
  <c r="BB55" i="18"/>
  <c r="BA55" i="18"/>
  <c r="AZ55" i="18"/>
  <c r="AY55" i="18"/>
  <c r="AX55" i="18"/>
  <c r="AW55" i="18"/>
  <c r="AV55" i="18"/>
  <c r="AU55" i="18"/>
  <c r="AT55" i="18"/>
  <c r="AS55" i="18"/>
  <c r="AN55" i="18"/>
  <c r="AM55" i="18"/>
  <c r="AL55" i="18"/>
  <c r="AK55" i="18"/>
  <c r="AJ55" i="18"/>
  <c r="AI55" i="18"/>
  <c r="AH55" i="18"/>
  <c r="AG55" i="18"/>
  <c r="AF55" i="18"/>
  <c r="AE55" i="18"/>
  <c r="BB54" i="18"/>
  <c r="BA54" i="18"/>
  <c r="AZ54" i="18"/>
  <c r="AY54" i="18"/>
  <c r="AX54" i="18"/>
  <c r="AW54" i="18"/>
  <c r="AV54" i="18"/>
  <c r="AU54" i="18"/>
  <c r="AT54" i="18"/>
  <c r="AS54" i="18"/>
  <c r="AN54" i="18"/>
  <c r="AM54" i="18"/>
  <c r="AL54" i="18"/>
  <c r="AK54" i="18"/>
  <c r="AJ54" i="18"/>
  <c r="AI54" i="18"/>
  <c r="AH54" i="18"/>
  <c r="AG54" i="18"/>
  <c r="AF54" i="18"/>
  <c r="AE54" i="18"/>
  <c r="BB53" i="18"/>
  <c r="BA53" i="18"/>
  <c r="AZ53" i="18"/>
  <c r="AY53" i="18"/>
  <c r="AX53" i="18"/>
  <c r="AW53" i="18"/>
  <c r="AV53" i="18"/>
  <c r="AU53" i="18"/>
  <c r="AT53" i="18"/>
  <c r="AS53" i="18"/>
  <c r="AN53" i="18"/>
  <c r="AM53" i="18"/>
  <c r="AL53" i="18"/>
  <c r="AK53" i="18"/>
  <c r="AJ53" i="18"/>
  <c r="AI53" i="18"/>
  <c r="AH53" i="18"/>
  <c r="AG53" i="18"/>
  <c r="AF53" i="18"/>
  <c r="AE53" i="18"/>
  <c r="BB52" i="18"/>
  <c r="BA52" i="18"/>
  <c r="AZ52" i="18"/>
  <c r="AY52" i="18"/>
  <c r="AX52" i="18"/>
  <c r="AW52" i="18"/>
  <c r="AV52" i="18"/>
  <c r="AU52" i="18"/>
  <c r="AT52" i="18"/>
  <c r="AS52" i="18"/>
  <c r="AN52" i="18"/>
  <c r="AM52" i="18"/>
  <c r="AL52" i="18"/>
  <c r="AK52" i="18"/>
  <c r="AJ52" i="18"/>
  <c r="AI52" i="18"/>
  <c r="AH52" i="18"/>
  <c r="AG52" i="18"/>
  <c r="AF52" i="18"/>
  <c r="AE52" i="18"/>
  <c r="BB51" i="18"/>
  <c r="BA51" i="18"/>
  <c r="AZ51" i="18"/>
  <c r="AY51" i="18"/>
  <c r="AX51" i="18"/>
  <c r="AW51" i="18"/>
  <c r="AV51" i="18"/>
  <c r="AU51" i="18"/>
  <c r="AT51" i="18"/>
  <c r="AS51" i="18"/>
  <c r="AN51" i="18"/>
  <c r="AM51" i="18"/>
  <c r="AL51" i="18"/>
  <c r="AK51" i="18"/>
  <c r="AJ51" i="18"/>
  <c r="AI51" i="18"/>
  <c r="AH51" i="18"/>
  <c r="AG51" i="18"/>
  <c r="AF51" i="18"/>
  <c r="AE51" i="18"/>
  <c r="BB50" i="18"/>
  <c r="BA50" i="18"/>
  <c r="AZ50" i="18"/>
  <c r="AY50" i="18"/>
  <c r="AX50" i="18"/>
  <c r="AW50" i="18"/>
  <c r="AV50" i="18"/>
  <c r="AU50" i="18"/>
  <c r="AT50" i="18"/>
  <c r="AS50" i="18"/>
  <c r="AN50" i="18"/>
  <c r="AM50" i="18"/>
  <c r="AL50" i="18"/>
  <c r="AK50" i="18"/>
  <c r="AJ50" i="18"/>
  <c r="AI50" i="18"/>
  <c r="AH50" i="18"/>
  <c r="AG50" i="18"/>
  <c r="AF50" i="18"/>
  <c r="AE50" i="18"/>
  <c r="BB49" i="18"/>
  <c r="BA49" i="18"/>
  <c r="AZ49" i="18"/>
  <c r="AY49" i="18"/>
  <c r="AX49" i="18"/>
  <c r="AW49" i="18"/>
  <c r="AV49" i="18"/>
  <c r="AU49" i="18"/>
  <c r="AT49" i="18"/>
  <c r="AS49" i="18"/>
  <c r="AN49" i="18"/>
  <c r="AM49" i="18"/>
  <c r="AL49" i="18"/>
  <c r="AK49" i="18"/>
  <c r="AJ49" i="18"/>
  <c r="AI49" i="18"/>
  <c r="AH49" i="18"/>
  <c r="AG49" i="18"/>
  <c r="AF49" i="18"/>
  <c r="AE49" i="18"/>
  <c r="BB48" i="18"/>
  <c r="BA48" i="18"/>
  <c r="AZ48" i="18"/>
  <c r="AY48" i="18"/>
  <c r="AX48" i="18"/>
  <c r="AW48" i="18"/>
  <c r="AV48" i="18"/>
  <c r="AU48" i="18"/>
  <c r="AT48" i="18"/>
  <c r="AS48" i="18"/>
  <c r="AN48" i="18"/>
  <c r="AM48" i="18"/>
  <c r="AL48" i="18"/>
  <c r="AK48" i="18"/>
  <c r="AJ48" i="18"/>
  <c r="AI48" i="18"/>
  <c r="AH48" i="18"/>
  <c r="AG48" i="18"/>
  <c r="AF48" i="18"/>
  <c r="AE48" i="18"/>
  <c r="BB47" i="18"/>
  <c r="BA47" i="18"/>
  <c r="AZ47" i="18"/>
  <c r="AY47" i="18"/>
  <c r="AX47" i="18"/>
  <c r="AW47" i="18"/>
  <c r="AV47" i="18"/>
  <c r="AU47" i="18"/>
  <c r="AT47" i="18"/>
  <c r="AS47" i="18"/>
  <c r="AN47" i="18"/>
  <c r="AM47" i="18"/>
  <c r="AL47" i="18"/>
  <c r="AK47" i="18"/>
  <c r="AJ47" i="18"/>
  <c r="AI47" i="18"/>
  <c r="AH47" i="18"/>
  <c r="AG47" i="18"/>
  <c r="AF47" i="18"/>
  <c r="AE47" i="18"/>
  <c r="BB46" i="18"/>
  <c r="BA46" i="18"/>
  <c r="AZ46" i="18"/>
  <c r="AY46" i="18"/>
  <c r="AX46" i="18"/>
  <c r="AW46" i="18"/>
  <c r="AV46" i="18"/>
  <c r="AU46" i="18"/>
  <c r="AT46" i="18"/>
  <c r="AS46" i="18"/>
  <c r="AN46" i="18"/>
  <c r="AM46" i="18"/>
  <c r="AL46" i="18"/>
  <c r="AK46" i="18"/>
  <c r="AJ46" i="18"/>
  <c r="AI46" i="18"/>
  <c r="AH46" i="18"/>
  <c r="AG46" i="18"/>
  <c r="AF46" i="18"/>
  <c r="AE46" i="18"/>
  <c r="BB45" i="18"/>
  <c r="BA45" i="18"/>
  <c r="AZ45" i="18"/>
  <c r="AY45" i="18"/>
  <c r="AX45" i="18"/>
  <c r="AW45" i="18"/>
  <c r="AV45" i="18"/>
  <c r="AU45" i="18"/>
  <c r="AT45" i="18"/>
  <c r="AS45" i="18"/>
  <c r="AN45" i="18"/>
  <c r="AM45" i="18"/>
  <c r="AL45" i="18"/>
  <c r="AK45" i="18"/>
  <c r="AJ45" i="18"/>
  <c r="AI45" i="18"/>
  <c r="AH45" i="18"/>
  <c r="AG45" i="18"/>
  <c r="AF45" i="18"/>
  <c r="AE45" i="18"/>
  <c r="BB44" i="18"/>
  <c r="BA44" i="18"/>
  <c r="AZ44" i="18"/>
  <c r="AY44" i="18"/>
  <c r="AX44" i="18"/>
  <c r="AW44" i="18"/>
  <c r="AV44" i="18"/>
  <c r="AU44" i="18"/>
  <c r="AT44" i="18"/>
  <c r="AS44" i="18"/>
  <c r="AN44" i="18"/>
  <c r="AM44" i="18"/>
  <c r="AL44" i="18"/>
  <c r="AK44" i="18"/>
  <c r="AJ44" i="18"/>
  <c r="AI44" i="18"/>
  <c r="AH44" i="18"/>
  <c r="AG44" i="18"/>
  <c r="AF44" i="18"/>
  <c r="AE44" i="18"/>
  <c r="BB43" i="18"/>
  <c r="BA43" i="18"/>
  <c r="AZ43" i="18"/>
  <c r="AY43" i="18"/>
  <c r="AX43" i="18"/>
  <c r="AW43" i="18"/>
  <c r="AV43" i="18"/>
  <c r="AU43" i="18"/>
  <c r="AT43" i="18"/>
  <c r="AS43" i="18"/>
  <c r="AN43" i="18"/>
  <c r="AM43" i="18"/>
  <c r="AL43" i="18"/>
  <c r="AK43" i="18"/>
  <c r="AJ43" i="18"/>
  <c r="AI43" i="18"/>
  <c r="AH43" i="18"/>
  <c r="AG43" i="18"/>
  <c r="AF43" i="18"/>
  <c r="AE43" i="18"/>
  <c r="BB42" i="18"/>
  <c r="BA42" i="18"/>
  <c r="AZ42" i="18"/>
  <c r="AY42" i="18"/>
  <c r="AX42" i="18"/>
  <c r="AW42" i="18"/>
  <c r="AV42" i="18"/>
  <c r="AU42" i="18"/>
  <c r="AT42" i="18"/>
  <c r="AS42" i="18"/>
  <c r="AN42" i="18"/>
  <c r="AM42" i="18"/>
  <c r="AL42" i="18"/>
  <c r="AK42" i="18"/>
  <c r="AJ42" i="18"/>
  <c r="AI42" i="18"/>
  <c r="AH42" i="18"/>
  <c r="AG42" i="18"/>
  <c r="AF42" i="18"/>
  <c r="AE42" i="18"/>
  <c r="BB41" i="18"/>
  <c r="BA41" i="18"/>
  <c r="AZ41" i="18"/>
  <c r="AY41" i="18"/>
  <c r="AX41" i="18"/>
  <c r="AW41" i="18"/>
  <c r="AV41" i="18"/>
  <c r="AU41" i="18"/>
  <c r="AT41" i="18"/>
  <c r="AS41" i="18"/>
  <c r="AN41" i="18"/>
  <c r="AM41" i="18"/>
  <c r="AL41" i="18"/>
  <c r="AK41" i="18"/>
  <c r="AJ41" i="18"/>
  <c r="AI41" i="18"/>
  <c r="AH41" i="18"/>
  <c r="AG41" i="18"/>
  <c r="AF41" i="18"/>
  <c r="AE41" i="18"/>
  <c r="BB40" i="18"/>
  <c r="BA40" i="18"/>
  <c r="AZ40" i="18"/>
  <c r="AY40" i="18"/>
  <c r="AX40" i="18"/>
  <c r="AW40" i="18"/>
  <c r="AV40" i="18"/>
  <c r="AU40" i="18"/>
  <c r="AT40" i="18"/>
  <c r="AS40" i="18"/>
  <c r="AN40" i="18"/>
  <c r="AM40" i="18"/>
  <c r="AL40" i="18"/>
  <c r="AK40" i="18"/>
  <c r="AJ40" i="18"/>
  <c r="AI40" i="18"/>
  <c r="AH40" i="18"/>
  <c r="AG40" i="18"/>
  <c r="AF40" i="18"/>
  <c r="AE40" i="18"/>
  <c r="BB39" i="18"/>
  <c r="BA39" i="18"/>
  <c r="AZ39" i="18"/>
  <c r="AY39" i="18"/>
  <c r="AX39" i="18"/>
  <c r="AW39" i="18"/>
  <c r="AV39" i="18"/>
  <c r="AU39" i="18"/>
  <c r="AT39" i="18"/>
  <c r="AS39" i="18"/>
  <c r="AN39" i="18"/>
  <c r="AM39" i="18"/>
  <c r="AL39" i="18"/>
  <c r="AK39" i="18"/>
  <c r="AJ39" i="18"/>
  <c r="AI39" i="18"/>
  <c r="AH39" i="18"/>
  <c r="AG39" i="18"/>
  <c r="AF39" i="18"/>
  <c r="AE39" i="18"/>
  <c r="BB38" i="18"/>
  <c r="BA38" i="18"/>
  <c r="AZ38" i="18"/>
  <c r="AY38" i="18"/>
  <c r="AX38" i="18"/>
  <c r="AW38" i="18"/>
  <c r="AV38" i="18"/>
  <c r="AU38" i="18"/>
  <c r="AT38" i="18"/>
  <c r="AS38" i="18"/>
  <c r="AN38" i="18"/>
  <c r="AM38" i="18"/>
  <c r="AL38" i="18"/>
  <c r="AK38" i="18"/>
  <c r="AJ38" i="18"/>
  <c r="AI38" i="18"/>
  <c r="AH38" i="18"/>
  <c r="AG38" i="18"/>
  <c r="AF38" i="18"/>
  <c r="AE38" i="18"/>
  <c r="BB37" i="18"/>
  <c r="BA37" i="18"/>
  <c r="AZ37" i="18"/>
  <c r="AY37" i="18"/>
  <c r="AX37" i="18"/>
  <c r="AW37" i="18"/>
  <c r="AV37" i="18"/>
  <c r="AU37" i="18"/>
  <c r="AT37" i="18"/>
  <c r="AS37" i="18"/>
  <c r="AN37" i="18"/>
  <c r="AM37" i="18"/>
  <c r="AL37" i="18"/>
  <c r="AK37" i="18"/>
  <c r="AJ37" i="18"/>
  <c r="AI37" i="18"/>
  <c r="AH37" i="18"/>
  <c r="AG37" i="18"/>
  <c r="AF37" i="18"/>
  <c r="AE37" i="18"/>
  <c r="BB36" i="18"/>
  <c r="BA36" i="18"/>
  <c r="AZ36" i="18"/>
  <c r="AY36" i="18"/>
  <c r="AX36" i="18"/>
  <c r="AW36" i="18"/>
  <c r="AV36" i="18"/>
  <c r="AU36" i="18"/>
  <c r="AT36" i="18"/>
  <c r="AS36" i="18"/>
  <c r="AN36" i="18"/>
  <c r="AM36" i="18"/>
  <c r="AL36" i="18"/>
  <c r="AK36" i="18"/>
  <c r="AJ36" i="18"/>
  <c r="AI36" i="18"/>
  <c r="AH36" i="18"/>
  <c r="AG36" i="18"/>
  <c r="AF36" i="18"/>
  <c r="AE36" i="18"/>
  <c r="BB35" i="18"/>
  <c r="BA35" i="18"/>
  <c r="AZ35" i="18"/>
  <c r="AY35" i="18"/>
  <c r="AX35" i="18"/>
  <c r="AW35" i="18"/>
  <c r="AV35" i="18"/>
  <c r="AU35" i="18"/>
  <c r="AT35" i="18"/>
  <c r="AS35" i="18"/>
  <c r="AN35" i="18"/>
  <c r="AM35" i="18"/>
  <c r="AL35" i="18"/>
  <c r="AK35" i="18"/>
  <c r="AJ35" i="18"/>
  <c r="AI35" i="18"/>
  <c r="AH35" i="18"/>
  <c r="AG35" i="18"/>
  <c r="AF35" i="18"/>
  <c r="AE35" i="18"/>
  <c r="BB34" i="18"/>
  <c r="BA34" i="18"/>
  <c r="AZ34" i="18"/>
  <c r="AY34" i="18"/>
  <c r="AX34" i="18"/>
  <c r="AW34" i="18"/>
  <c r="AV34" i="18"/>
  <c r="AU34" i="18"/>
  <c r="AT34" i="18"/>
  <c r="AS34" i="18"/>
  <c r="AN34" i="18"/>
  <c r="AM34" i="18"/>
  <c r="AL34" i="18"/>
  <c r="AK34" i="18"/>
  <c r="AJ34" i="18"/>
  <c r="AI34" i="18"/>
  <c r="AH34" i="18"/>
  <c r="AG34" i="18"/>
  <c r="AF34" i="18"/>
  <c r="AE34" i="18"/>
  <c r="BB33" i="18"/>
  <c r="BA33" i="18"/>
  <c r="AZ33" i="18"/>
  <c r="AY33" i="18"/>
  <c r="AX33" i="18"/>
  <c r="AW33" i="18"/>
  <c r="AV33" i="18"/>
  <c r="AU33" i="18"/>
  <c r="AT33" i="18"/>
  <c r="AS33" i="18"/>
  <c r="AN33" i="18"/>
  <c r="AM33" i="18"/>
  <c r="AL33" i="18"/>
  <c r="AK33" i="18"/>
  <c r="AJ33" i="18"/>
  <c r="AI33" i="18"/>
  <c r="AH33" i="18"/>
  <c r="AG33" i="18"/>
  <c r="AF33" i="18"/>
  <c r="AE33" i="18"/>
  <c r="BB32" i="18"/>
  <c r="BA32" i="18"/>
  <c r="AZ32" i="18"/>
  <c r="AY32" i="18"/>
  <c r="AX32" i="18"/>
  <c r="AW32" i="18"/>
  <c r="AV32" i="18"/>
  <c r="AU32" i="18"/>
  <c r="AT32" i="18"/>
  <c r="AS32" i="18"/>
  <c r="AN32" i="18"/>
  <c r="AM32" i="18"/>
  <c r="AL32" i="18"/>
  <c r="AK32" i="18"/>
  <c r="AJ32" i="18"/>
  <c r="AI32" i="18"/>
  <c r="AH32" i="18"/>
  <c r="AG32" i="18"/>
  <c r="AF32" i="18"/>
  <c r="AE32" i="18"/>
  <c r="BB31" i="18"/>
  <c r="BA31" i="18"/>
  <c r="AZ31" i="18"/>
  <c r="AY31" i="18"/>
  <c r="AX31" i="18"/>
  <c r="AW31" i="18"/>
  <c r="AV31" i="18"/>
  <c r="AU31" i="18"/>
  <c r="AT31" i="18"/>
  <c r="AS31" i="18"/>
  <c r="AN31" i="18"/>
  <c r="AM31" i="18"/>
  <c r="AL31" i="18"/>
  <c r="AK31" i="18"/>
  <c r="AJ31" i="18"/>
  <c r="AI31" i="18"/>
  <c r="AH31" i="18"/>
  <c r="AG31" i="18"/>
  <c r="AF31" i="18"/>
  <c r="AE31" i="18"/>
  <c r="BB30" i="18"/>
  <c r="BA30" i="18"/>
  <c r="AZ30" i="18"/>
  <c r="AY30" i="18"/>
  <c r="AX30" i="18"/>
  <c r="AW30" i="18"/>
  <c r="AV30" i="18"/>
  <c r="AU30" i="18"/>
  <c r="AT30" i="18"/>
  <c r="AS30" i="18"/>
  <c r="AN30" i="18"/>
  <c r="AM30" i="18"/>
  <c r="AL30" i="18"/>
  <c r="AK30" i="18"/>
  <c r="AJ30" i="18"/>
  <c r="AI30" i="18"/>
  <c r="AH30" i="18"/>
  <c r="AG30" i="18"/>
  <c r="AF30" i="18"/>
  <c r="AE30" i="18"/>
  <c r="BB29" i="18"/>
  <c r="BA29" i="18"/>
  <c r="AZ29" i="18"/>
  <c r="AY29" i="18"/>
  <c r="AX29" i="18"/>
  <c r="AW29" i="18"/>
  <c r="AV29" i="18"/>
  <c r="AU29" i="18"/>
  <c r="AT29" i="18"/>
  <c r="AS29" i="18"/>
  <c r="AN29" i="18"/>
  <c r="AM29" i="18"/>
  <c r="AL29" i="18"/>
  <c r="AK29" i="18"/>
  <c r="AJ29" i="18"/>
  <c r="AI29" i="18"/>
  <c r="AH29" i="18"/>
  <c r="AG29" i="18"/>
  <c r="AF29" i="18"/>
  <c r="AE29" i="18"/>
  <c r="BB28" i="18"/>
  <c r="BA28" i="18"/>
  <c r="AZ28" i="18"/>
  <c r="AY28" i="18"/>
  <c r="AX28" i="18"/>
  <c r="AW28" i="18"/>
  <c r="AV28" i="18"/>
  <c r="AU28" i="18"/>
  <c r="AT28" i="18"/>
  <c r="AS28" i="18"/>
  <c r="AN28" i="18"/>
  <c r="AM28" i="18"/>
  <c r="AL28" i="18"/>
  <c r="AK28" i="18"/>
  <c r="AJ28" i="18"/>
  <c r="AI28" i="18"/>
  <c r="AH28" i="18"/>
  <c r="AG28" i="18"/>
  <c r="AF28" i="18"/>
  <c r="AE28" i="18"/>
  <c r="BB27" i="18"/>
  <c r="BA27" i="18"/>
  <c r="AZ27" i="18"/>
  <c r="AY27" i="18"/>
  <c r="AX27" i="18"/>
  <c r="AW27" i="18"/>
  <c r="AV27" i="18"/>
  <c r="AU27" i="18"/>
  <c r="AT27" i="18"/>
  <c r="AS27" i="18"/>
  <c r="AN27" i="18"/>
  <c r="AM27" i="18"/>
  <c r="AL27" i="18"/>
  <c r="AK27" i="18"/>
  <c r="AJ27" i="18"/>
  <c r="AI27" i="18"/>
  <c r="AH27" i="18"/>
  <c r="AG27" i="18"/>
  <c r="AF27" i="18"/>
  <c r="AE27" i="18"/>
  <c r="BB26" i="18"/>
  <c r="BA26" i="18"/>
  <c r="AZ26" i="18"/>
  <c r="AY26" i="18"/>
  <c r="AX26" i="18"/>
  <c r="AW26" i="18"/>
  <c r="AV26" i="18"/>
  <c r="AU26" i="18"/>
  <c r="AT26" i="18"/>
  <c r="AS26" i="18"/>
  <c r="AN26" i="18"/>
  <c r="AM26" i="18"/>
  <c r="AL26" i="18"/>
  <c r="AK26" i="18"/>
  <c r="AJ26" i="18"/>
  <c r="AI26" i="18"/>
  <c r="AH26" i="18"/>
  <c r="AG26" i="18"/>
  <c r="AF26" i="18"/>
  <c r="AE26" i="18"/>
  <c r="BB25" i="18"/>
  <c r="BA25" i="18"/>
  <c r="AZ25" i="18"/>
  <c r="AY25" i="18"/>
  <c r="AX25" i="18"/>
  <c r="AW25" i="18"/>
  <c r="AV25" i="18"/>
  <c r="AU25" i="18"/>
  <c r="AT25" i="18"/>
  <c r="AS25" i="18"/>
  <c r="AN25" i="18"/>
  <c r="AM25" i="18"/>
  <c r="AL25" i="18"/>
  <c r="AK25" i="18"/>
  <c r="AJ25" i="18"/>
  <c r="AI25" i="18"/>
  <c r="AH25" i="18"/>
  <c r="AG25" i="18"/>
  <c r="AF25" i="18"/>
  <c r="AE25" i="18"/>
  <c r="BB24" i="18"/>
  <c r="BA24" i="18"/>
  <c r="AZ24" i="18"/>
  <c r="AY24" i="18"/>
  <c r="AX24" i="18"/>
  <c r="AW24" i="18"/>
  <c r="AV24" i="18"/>
  <c r="AU24" i="18"/>
  <c r="AT24" i="18"/>
  <c r="AS24" i="18"/>
  <c r="AN24" i="18"/>
  <c r="AM24" i="18"/>
  <c r="AL24" i="18"/>
  <c r="AK24" i="18"/>
  <c r="AJ24" i="18"/>
  <c r="AI24" i="18"/>
  <c r="AH24" i="18"/>
  <c r="AG24" i="18"/>
  <c r="AF24" i="18"/>
  <c r="AE24" i="18"/>
  <c r="BB23" i="18"/>
  <c r="BA23" i="18"/>
  <c r="AZ23" i="18"/>
  <c r="AY23" i="18"/>
  <c r="AX23" i="18"/>
  <c r="AW23" i="18"/>
  <c r="AV23" i="18"/>
  <c r="AU23" i="18"/>
  <c r="AT23" i="18"/>
  <c r="AS23" i="18"/>
  <c r="AN23" i="18"/>
  <c r="AM23" i="18"/>
  <c r="AL23" i="18"/>
  <c r="AK23" i="18"/>
  <c r="AJ23" i="18"/>
  <c r="AI23" i="18"/>
  <c r="AH23" i="18"/>
  <c r="AG23" i="18"/>
  <c r="AF23" i="18"/>
  <c r="AE23" i="18"/>
  <c r="BB22" i="18"/>
  <c r="BA22" i="18"/>
  <c r="AZ22" i="18"/>
  <c r="AY22" i="18"/>
  <c r="AX22" i="18"/>
  <c r="AW22" i="18"/>
  <c r="AV22" i="18"/>
  <c r="AU22" i="18"/>
  <c r="AT22" i="18"/>
  <c r="AS22" i="18"/>
  <c r="AN22" i="18"/>
  <c r="AM22" i="18"/>
  <c r="AL22" i="18"/>
  <c r="AK22" i="18"/>
  <c r="AJ22" i="18"/>
  <c r="AI22" i="18"/>
  <c r="AH22" i="18"/>
  <c r="AG22" i="18"/>
  <c r="AF22" i="18"/>
  <c r="AE22" i="18"/>
  <c r="BB21" i="18"/>
  <c r="BA21" i="18"/>
  <c r="AZ21" i="18"/>
  <c r="AY21" i="18"/>
  <c r="AX21" i="18"/>
  <c r="AW21" i="18"/>
  <c r="AV21" i="18"/>
  <c r="AU21" i="18"/>
  <c r="AT21" i="18"/>
  <c r="AS21" i="18"/>
  <c r="AN21" i="18"/>
  <c r="AM21" i="18"/>
  <c r="AL21" i="18"/>
  <c r="AK21" i="18"/>
  <c r="AJ21" i="18"/>
  <c r="AI21" i="18"/>
  <c r="AH21" i="18"/>
  <c r="AG21" i="18"/>
  <c r="AF21" i="18"/>
  <c r="AE21" i="18"/>
  <c r="BB20" i="18"/>
  <c r="BA20" i="18"/>
  <c r="AZ20" i="18"/>
  <c r="AY20" i="18"/>
  <c r="AX20" i="18"/>
  <c r="AW20" i="18"/>
  <c r="AV20" i="18"/>
  <c r="AU20" i="18"/>
  <c r="AT20" i="18"/>
  <c r="AS20" i="18"/>
  <c r="AN20" i="18"/>
  <c r="AM20" i="18"/>
  <c r="AL20" i="18"/>
  <c r="AK20" i="18"/>
  <c r="AJ20" i="18"/>
  <c r="AI20" i="18"/>
  <c r="AH20" i="18"/>
  <c r="AG20" i="18"/>
  <c r="AF20" i="18"/>
  <c r="AE20" i="18"/>
  <c r="BB19" i="18"/>
  <c r="BA19" i="18"/>
  <c r="AZ19" i="18"/>
  <c r="AY19" i="18"/>
  <c r="AX19" i="18"/>
  <c r="AW19" i="18"/>
  <c r="AV19" i="18"/>
  <c r="AU19" i="18"/>
  <c r="AT19" i="18"/>
  <c r="AS19" i="18"/>
  <c r="AN19" i="18"/>
  <c r="AM19" i="18"/>
  <c r="AL19" i="18"/>
  <c r="AK19" i="18"/>
  <c r="AJ19" i="18"/>
  <c r="AI19" i="18"/>
  <c r="AH19" i="18"/>
  <c r="AG19" i="18"/>
  <c r="AF19" i="18"/>
  <c r="AE19" i="18"/>
  <c r="BB18" i="18"/>
  <c r="BA18" i="18"/>
  <c r="AZ18" i="18"/>
  <c r="AY18" i="18"/>
  <c r="AX18" i="18"/>
  <c r="AW18" i="18"/>
  <c r="AV18" i="18"/>
  <c r="AU18" i="18"/>
  <c r="AT18" i="18"/>
  <c r="AS18" i="18"/>
  <c r="AN18" i="18"/>
  <c r="AM18" i="18"/>
  <c r="AL18" i="18"/>
  <c r="AK18" i="18"/>
  <c r="AJ18" i="18"/>
  <c r="AI18" i="18"/>
  <c r="AH18" i="18"/>
  <c r="AG18" i="18"/>
  <c r="AF18" i="18"/>
  <c r="AE18" i="18"/>
  <c r="BB17" i="18"/>
  <c r="BA17" i="18"/>
  <c r="AZ17" i="18"/>
  <c r="AY17" i="18"/>
  <c r="AX17" i="18"/>
  <c r="AW17" i="18"/>
  <c r="AV17" i="18"/>
  <c r="AU17" i="18"/>
  <c r="AT17" i="18"/>
  <c r="AS17" i="18"/>
  <c r="AN17" i="18"/>
  <c r="AM17" i="18"/>
  <c r="AL17" i="18"/>
  <c r="AK17" i="18"/>
  <c r="AJ17" i="18"/>
  <c r="AI17" i="18"/>
  <c r="AH17" i="18"/>
  <c r="AG17" i="18"/>
  <c r="AF17" i="18"/>
  <c r="AE17" i="18"/>
  <c r="BB16" i="18"/>
  <c r="BA16" i="18"/>
  <c r="AZ16" i="18"/>
  <c r="AY16" i="18"/>
  <c r="AX16" i="18"/>
  <c r="AW16" i="18"/>
  <c r="AV16" i="18"/>
  <c r="AU16" i="18"/>
  <c r="AT16" i="18"/>
  <c r="AS16" i="18"/>
  <c r="AN16" i="18"/>
  <c r="AM16" i="18"/>
  <c r="AL16" i="18"/>
  <c r="AK16" i="18"/>
  <c r="AJ16" i="18"/>
  <c r="AI16" i="18"/>
  <c r="AH16" i="18"/>
  <c r="AG16" i="18"/>
  <c r="AF16" i="18"/>
  <c r="AE16" i="18"/>
  <c r="BB15" i="18"/>
  <c r="BA15" i="18"/>
  <c r="AZ15" i="18"/>
  <c r="AY15" i="18"/>
  <c r="AX15" i="18"/>
  <c r="AW15" i="18"/>
  <c r="AV15" i="18"/>
  <c r="AU15" i="18"/>
  <c r="AT15" i="18"/>
  <c r="AS15" i="18"/>
  <c r="AP15" i="18" s="1"/>
  <c r="AN15" i="18"/>
  <c r="AM15" i="18"/>
  <c r="AL15" i="18"/>
  <c r="AK15" i="18"/>
  <c r="AJ15" i="18"/>
  <c r="AI15" i="18"/>
  <c r="AH15" i="18"/>
  <c r="AG15" i="18"/>
  <c r="AF15" i="18"/>
  <c r="AE15" i="18"/>
  <c r="BB14" i="18"/>
  <c r="BA14" i="18"/>
  <c r="AZ14" i="18"/>
  <c r="AY14" i="18"/>
  <c r="AX14" i="18"/>
  <c r="AW14" i="18"/>
  <c r="AV14" i="18"/>
  <c r="AU14" i="18"/>
  <c r="AT14" i="18"/>
  <c r="AS14" i="18"/>
  <c r="AN14" i="18"/>
  <c r="AM14" i="18"/>
  <c r="AL14" i="18"/>
  <c r="AK14" i="18"/>
  <c r="AJ14" i="18"/>
  <c r="AI14" i="18"/>
  <c r="AH14" i="18"/>
  <c r="AG14" i="18"/>
  <c r="AF14" i="18"/>
  <c r="AE14" i="18"/>
  <c r="BB13" i="18"/>
  <c r="BA13" i="18"/>
  <c r="AZ13" i="18"/>
  <c r="AY13" i="18"/>
  <c r="AX13" i="18"/>
  <c r="AW13" i="18"/>
  <c r="AV13" i="18"/>
  <c r="AU13" i="18"/>
  <c r="AT13" i="18"/>
  <c r="AS13" i="18"/>
  <c r="AN13" i="18"/>
  <c r="AM13" i="18"/>
  <c r="AL13" i="18"/>
  <c r="AK13" i="18"/>
  <c r="AJ13" i="18"/>
  <c r="AI13" i="18"/>
  <c r="AH13" i="18"/>
  <c r="AG13" i="18"/>
  <c r="AF13" i="18"/>
  <c r="AE13" i="18"/>
  <c r="BB12" i="18"/>
  <c r="BA12" i="18"/>
  <c r="AZ12" i="18"/>
  <c r="AY12" i="18"/>
  <c r="AX12" i="18"/>
  <c r="AW12" i="18"/>
  <c r="AV12" i="18"/>
  <c r="AU12" i="18"/>
  <c r="AT12" i="18"/>
  <c r="AS12" i="18"/>
  <c r="AN12" i="18"/>
  <c r="AM12" i="18"/>
  <c r="AL12" i="18"/>
  <c r="AK12" i="18"/>
  <c r="AJ12" i="18"/>
  <c r="AI12" i="18"/>
  <c r="AH12" i="18"/>
  <c r="AG12" i="18"/>
  <c r="AF12" i="18"/>
  <c r="AE12" i="18"/>
  <c r="BB11" i="18"/>
  <c r="BA11" i="18"/>
  <c r="AZ11" i="18"/>
  <c r="AY11" i="18"/>
  <c r="AX11" i="18"/>
  <c r="AW11" i="18"/>
  <c r="AV11" i="18"/>
  <c r="AU11" i="18"/>
  <c r="AT11" i="18"/>
  <c r="AS11" i="18"/>
  <c r="AN11" i="18"/>
  <c r="AM11" i="18"/>
  <c r="AL11" i="18"/>
  <c r="AK11" i="18"/>
  <c r="AJ11" i="18"/>
  <c r="AI11" i="18"/>
  <c r="AH11" i="18"/>
  <c r="AG11" i="18"/>
  <c r="AF11" i="18"/>
  <c r="AE11" i="18"/>
  <c r="BB10" i="18"/>
  <c r="BA10" i="18"/>
  <c r="AZ10" i="18"/>
  <c r="AY10" i="18"/>
  <c r="AX10" i="18"/>
  <c r="AW10" i="18"/>
  <c r="AV10" i="18"/>
  <c r="AU10" i="18"/>
  <c r="AT10" i="18"/>
  <c r="AS10" i="18"/>
  <c r="AN10" i="18"/>
  <c r="AM10" i="18"/>
  <c r="AL10" i="18"/>
  <c r="AK10" i="18"/>
  <c r="AJ10" i="18"/>
  <c r="AI10" i="18"/>
  <c r="AH10" i="18"/>
  <c r="AG10" i="18"/>
  <c r="AF10" i="18"/>
  <c r="AE10" i="18"/>
  <c r="BB9" i="18"/>
  <c r="BA9" i="18"/>
  <c r="AZ9" i="18"/>
  <c r="AY9" i="18"/>
  <c r="AX9" i="18"/>
  <c r="AW9" i="18"/>
  <c r="AV9" i="18"/>
  <c r="AU9" i="18"/>
  <c r="AT9" i="18"/>
  <c r="AS9" i="18"/>
  <c r="AN9" i="18"/>
  <c r="AM9" i="18"/>
  <c r="AL9" i="18"/>
  <c r="AK9" i="18"/>
  <c r="AJ9" i="18"/>
  <c r="AI9" i="18"/>
  <c r="AH9" i="18"/>
  <c r="AG9" i="18"/>
  <c r="AF9" i="18"/>
  <c r="AE9" i="18"/>
  <c r="BB8" i="18"/>
  <c r="BA8" i="18"/>
  <c r="AZ8" i="18"/>
  <c r="AY8" i="18"/>
  <c r="AX8" i="18"/>
  <c r="AW8" i="18"/>
  <c r="AV8" i="18"/>
  <c r="AU8" i="18"/>
  <c r="AT8" i="18"/>
  <c r="AS8" i="18"/>
  <c r="AN8" i="18"/>
  <c r="AM8" i="18"/>
  <c r="AL8" i="18"/>
  <c r="AK8" i="18"/>
  <c r="AJ8" i="18"/>
  <c r="AI8" i="18"/>
  <c r="AH8" i="18"/>
  <c r="AG8" i="18"/>
  <c r="AF8" i="18"/>
  <c r="AE8" i="18"/>
  <c r="BB7" i="18"/>
  <c r="BA7" i="18"/>
  <c r="AZ7" i="18"/>
  <c r="AY7" i="18"/>
  <c r="AX7" i="18"/>
  <c r="AW7" i="18"/>
  <c r="AV7" i="18"/>
  <c r="AU7" i="18"/>
  <c r="AT7" i="18"/>
  <c r="AS7" i="18"/>
  <c r="AN7" i="18"/>
  <c r="AM7" i="18"/>
  <c r="AL7" i="18"/>
  <c r="AK7" i="18"/>
  <c r="AJ7" i="18"/>
  <c r="AI7" i="18"/>
  <c r="AH7" i="18"/>
  <c r="AG7" i="18"/>
  <c r="AF7" i="18"/>
  <c r="AE7" i="18"/>
  <c r="BB6" i="18"/>
  <c r="BA6" i="18"/>
  <c r="AZ6" i="18"/>
  <c r="AY6" i="18"/>
  <c r="AX6" i="18"/>
  <c r="AW6" i="18"/>
  <c r="AV6" i="18"/>
  <c r="AU6" i="18"/>
  <c r="AT6" i="18"/>
  <c r="AS6" i="18"/>
  <c r="AN6" i="18"/>
  <c r="AM6" i="18"/>
  <c r="AL6" i="18"/>
  <c r="AK6" i="18"/>
  <c r="AJ6" i="18"/>
  <c r="AI6" i="18"/>
  <c r="AH6" i="18"/>
  <c r="AG6" i="18"/>
  <c r="AF6" i="18"/>
  <c r="AE6" i="18"/>
  <c r="BB5" i="18"/>
  <c r="BA5" i="18"/>
  <c r="AZ5" i="18"/>
  <c r="AY5" i="18"/>
  <c r="AX5" i="18"/>
  <c r="AW5" i="18"/>
  <c r="AV5" i="18"/>
  <c r="AU5" i="18"/>
  <c r="AT5" i="18"/>
  <c r="AS5" i="18"/>
  <c r="AN5" i="18"/>
  <c r="AM5" i="18"/>
  <c r="AL5" i="18"/>
  <c r="AK5" i="18"/>
  <c r="AJ5" i="18"/>
  <c r="AI5" i="18"/>
  <c r="AH5" i="18"/>
  <c r="AG5" i="18"/>
  <c r="AF5" i="18"/>
  <c r="AE5" i="18"/>
  <c r="BB4" i="18"/>
  <c r="BA4" i="18"/>
  <c r="AZ4" i="18"/>
  <c r="AY4" i="18"/>
  <c r="AX4" i="18"/>
  <c r="AW4" i="18"/>
  <c r="AV4" i="18"/>
  <c r="AU4" i="18"/>
  <c r="AT4" i="18"/>
  <c r="AS4" i="18"/>
  <c r="AN4" i="18"/>
  <c r="AM4" i="18"/>
  <c r="AL4" i="18"/>
  <c r="AK4" i="18"/>
  <c r="AJ4" i="18"/>
  <c r="AI4" i="18"/>
  <c r="AH4" i="18"/>
  <c r="AG4" i="18"/>
  <c r="AF4" i="18"/>
  <c r="AE4" i="18"/>
  <c r="BB3" i="18"/>
  <c r="BA3" i="18"/>
  <c r="AZ3" i="18"/>
  <c r="AY3" i="18"/>
  <c r="AX3" i="18"/>
  <c r="AW3" i="18"/>
  <c r="AV3" i="18"/>
  <c r="AU3" i="18"/>
  <c r="AT3" i="18"/>
  <c r="AS3" i="18"/>
  <c r="AN3" i="18"/>
  <c r="AM3" i="18"/>
  <c r="AL3" i="18"/>
  <c r="AK3" i="18"/>
  <c r="AJ3" i="18"/>
  <c r="AI3" i="18"/>
  <c r="AH3" i="18"/>
  <c r="AG3" i="18"/>
  <c r="AF3" i="18"/>
  <c r="AE3" i="18"/>
  <c r="BB2" i="18"/>
  <c r="BA2" i="18"/>
  <c r="AZ2" i="18"/>
  <c r="AY2" i="18"/>
  <c r="AX2" i="18"/>
  <c r="AW2" i="18"/>
  <c r="AV2" i="18"/>
  <c r="AU2" i="18"/>
  <c r="AT2" i="18"/>
  <c r="AS2" i="18"/>
  <c r="AN2" i="18"/>
  <c r="AM2" i="18"/>
  <c r="AL2" i="18"/>
  <c r="AK2" i="18"/>
  <c r="AJ2" i="18"/>
  <c r="AI2" i="18"/>
  <c r="AH2" i="18"/>
  <c r="AG2" i="18"/>
  <c r="AF2" i="18"/>
  <c r="AE2" i="18"/>
  <c r="AO50" i="18" l="1"/>
  <c r="AP108" i="18"/>
  <c r="AP111" i="18"/>
  <c r="AO61" i="18"/>
  <c r="AO254" i="18"/>
  <c r="AO321" i="18"/>
  <c r="AP7" i="18"/>
  <c r="AP11" i="18"/>
  <c r="AO14" i="18"/>
  <c r="AO277" i="18"/>
  <c r="AO278" i="18"/>
  <c r="AO279" i="18"/>
  <c r="AO93" i="18"/>
  <c r="AP128" i="18"/>
  <c r="AO171" i="18"/>
  <c r="AO193" i="18"/>
  <c r="AP194" i="18"/>
  <c r="AP31" i="18"/>
  <c r="AP39" i="18"/>
  <c r="AP43" i="18"/>
  <c r="AP47" i="18"/>
  <c r="AP48" i="18"/>
  <c r="AP49" i="18"/>
  <c r="AO97" i="18"/>
  <c r="AO98" i="18"/>
  <c r="AO216" i="18"/>
  <c r="AQ216" i="18" s="1"/>
  <c r="AP237" i="18"/>
  <c r="AO248" i="18"/>
  <c r="AP255" i="18"/>
  <c r="AP259" i="18"/>
  <c r="AO309" i="18"/>
  <c r="AP353" i="18"/>
  <c r="AP366" i="18"/>
  <c r="AO65" i="18"/>
  <c r="AP82" i="18"/>
  <c r="AO89" i="18"/>
  <c r="AP90" i="18"/>
  <c r="AP91" i="18"/>
  <c r="AP92" i="18"/>
  <c r="AO151" i="18"/>
  <c r="AO155" i="18"/>
  <c r="AO156" i="18"/>
  <c r="AO285" i="18"/>
  <c r="AO293" i="18"/>
  <c r="AP294" i="18"/>
  <c r="AP298" i="18"/>
  <c r="AP300" i="18"/>
  <c r="AO342" i="18"/>
  <c r="AO343" i="18"/>
  <c r="AP23" i="18"/>
  <c r="AO26" i="18"/>
  <c r="AP69" i="18"/>
  <c r="AP77" i="18"/>
  <c r="AO105" i="18"/>
  <c r="AO115" i="18"/>
  <c r="AP123" i="18"/>
  <c r="AP209" i="18"/>
  <c r="AP210" i="18"/>
  <c r="AO289" i="18"/>
  <c r="AO317" i="18"/>
  <c r="AO325" i="18"/>
  <c r="AP326" i="18"/>
  <c r="AP330" i="18"/>
  <c r="AP331" i="18"/>
  <c r="AP332" i="18"/>
  <c r="AP19" i="18"/>
  <c r="AQ19" i="18" s="1"/>
  <c r="AO22" i="18"/>
  <c r="AO57" i="18"/>
  <c r="AP59" i="18"/>
  <c r="AP95" i="18"/>
  <c r="AO106" i="18"/>
  <c r="AP185" i="18"/>
  <c r="AP202" i="18"/>
  <c r="AO208" i="18"/>
  <c r="AO225" i="18"/>
  <c r="AO265" i="18"/>
  <c r="AP270" i="18"/>
  <c r="AP276" i="18"/>
  <c r="AO286" i="18"/>
  <c r="AO287" i="18"/>
  <c r="AO297" i="18"/>
  <c r="AP302" i="18"/>
  <c r="AP306" i="18"/>
  <c r="AP308" i="18"/>
  <c r="AO318" i="18"/>
  <c r="AO329" i="18"/>
  <c r="AP334" i="18"/>
  <c r="AP338" i="18"/>
  <c r="AP340" i="18"/>
  <c r="AO350" i="18"/>
  <c r="AP361" i="18"/>
  <c r="AO2" i="18"/>
  <c r="AO34" i="18"/>
  <c r="AP46" i="18"/>
  <c r="AP58" i="18"/>
  <c r="AO66" i="18"/>
  <c r="AP89" i="18"/>
  <c r="AP94" i="18"/>
  <c r="AP96" i="18"/>
  <c r="AO139" i="18"/>
  <c r="AP144" i="18"/>
  <c r="AO10" i="18"/>
  <c r="AP27" i="18"/>
  <c r="AO30" i="18"/>
  <c r="AO42" i="18"/>
  <c r="AP57" i="18"/>
  <c r="AP62" i="18"/>
  <c r="AP63" i="18"/>
  <c r="AP64" i="18"/>
  <c r="AO73" i="18"/>
  <c r="AO85" i="18"/>
  <c r="AO86" i="18"/>
  <c r="AP98" i="18"/>
  <c r="AQ98" i="18" s="1"/>
  <c r="AP102" i="18"/>
  <c r="AP103" i="18"/>
  <c r="AP104" i="18"/>
  <c r="AO116" i="18"/>
  <c r="AP139" i="18"/>
  <c r="AP143" i="18"/>
  <c r="AP160" i="18"/>
  <c r="AO167" i="18"/>
  <c r="AP169" i="18"/>
  <c r="AP193" i="18"/>
  <c r="AO213" i="18"/>
  <c r="AO214" i="18"/>
  <c r="AP218" i="18"/>
  <c r="AP266" i="18"/>
  <c r="AO269" i="18"/>
  <c r="AP278" i="18"/>
  <c r="AQ278" i="18" s="1"/>
  <c r="AP282" i="18"/>
  <c r="AQ282" i="18" s="1"/>
  <c r="AP284" i="18"/>
  <c r="AO294" i="18"/>
  <c r="AO295" i="18"/>
  <c r="AO305" i="18"/>
  <c r="AP310" i="18"/>
  <c r="AP314" i="18"/>
  <c r="AP315" i="18"/>
  <c r="AP316" i="18"/>
  <c r="AO326" i="18"/>
  <c r="AP337" i="18"/>
  <c r="AP342" i="18"/>
  <c r="AP346" i="18"/>
  <c r="AP348" i="18"/>
  <c r="AP60" i="18"/>
  <c r="AO74" i="18"/>
  <c r="AP3" i="18"/>
  <c r="AQ3" i="18" s="1"/>
  <c r="AO6" i="18"/>
  <c r="AO18" i="18"/>
  <c r="AP35" i="18"/>
  <c r="AO38" i="18"/>
  <c r="AO53" i="18"/>
  <c r="AO54" i="18"/>
  <c r="AP66" i="18"/>
  <c r="AP70" i="18"/>
  <c r="AP71" i="18"/>
  <c r="AP72" i="18"/>
  <c r="AO81" i="18"/>
  <c r="AP101" i="18"/>
  <c r="AP115" i="18"/>
  <c r="AO135" i="18"/>
  <c r="AO136" i="18"/>
  <c r="AP163" i="18"/>
  <c r="AO184" i="18"/>
  <c r="AO192" i="18"/>
  <c r="AP201" i="18"/>
  <c r="AO232" i="18"/>
  <c r="AP236" i="18"/>
  <c r="AP238" i="18"/>
  <c r="AP242" i="18"/>
  <c r="AO261" i="18"/>
  <c r="AO263" i="18"/>
  <c r="AO281" i="18"/>
  <c r="AP286" i="18"/>
  <c r="AP290" i="18"/>
  <c r="AQ290" i="18" s="1"/>
  <c r="AP292" i="18"/>
  <c r="AO302" i="18"/>
  <c r="AP313" i="18"/>
  <c r="AP318" i="18"/>
  <c r="AP322" i="18"/>
  <c r="AO323" i="18"/>
  <c r="AP324" i="18"/>
  <c r="AO334" i="18"/>
  <c r="AO345" i="18"/>
  <c r="AP350" i="18"/>
  <c r="AP354" i="18"/>
  <c r="AP355" i="18"/>
  <c r="AP356" i="18"/>
  <c r="AP8" i="18"/>
  <c r="AO11" i="18"/>
  <c r="AP17" i="18"/>
  <c r="AO27" i="18"/>
  <c r="AQ27" i="18" s="1"/>
  <c r="AP30" i="18"/>
  <c r="AQ30" i="18" s="1"/>
  <c r="AP32" i="18"/>
  <c r="AP33" i="18"/>
  <c r="AO35" i="18"/>
  <c r="AP38" i="18"/>
  <c r="AP40" i="18"/>
  <c r="AP41" i="18"/>
  <c r="AO43" i="18"/>
  <c r="AP51" i="18"/>
  <c r="AP52" i="18"/>
  <c r="AP74" i="18"/>
  <c r="AO78" i="18"/>
  <c r="AP81" i="18"/>
  <c r="AP83" i="18"/>
  <c r="AP84" i="18"/>
  <c r="AP106" i="18"/>
  <c r="AP116" i="18"/>
  <c r="AP147" i="18"/>
  <c r="AP204" i="18"/>
  <c r="AO204" i="18"/>
  <c r="AO221" i="18"/>
  <c r="AP221" i="18"/>
  <c r="AQ115" i="18"/>
  <c r="AP196" i="18"/>
  <c r="AO196" i="18"/>
  <c r="AO3" i="18"/>
  <c r="AP9" i="18"/>
  <c r="AP14" i="18"/>
  <c r="AQ14" i="18" s="1"/>
  <c r="AP16" i="18"/>
  <c r="AO19" i="18"/>
  <c r="AP22" i="18"/>
  <c r="AQ22" i="18" s="1"/>
  <c r="AP24" i="18"/>
  <c r="AP25" i="18"/>
  <c r="AP54" i="18"/>
  <c r="AP55" i="18"/>
  <c r="AP56" i="18"/>
  <c r="AO58" i="18"/>
  <c r="AP61" i="18"/>
  <c r="AQ61" i="18" s="1"/>
  <c r="AO70" i="18"/>
  <c r="AQ70" i="18" s="1"/>
  <c r="AP73" i="18"/>
  <c r="AP75" i="18"/>
  <c r="AP76" i="18"/>
  <c r="AO77" i="18"/>
  <c r="AP86" i="18"/>
  <c r="AP87" i="18"/>
  <c r="AP88" i="18"/>
  <c r="AO90" i="18"/>
  <c r="AP93" i="18"/>
  <c r="AQ93" i="18" s="1"/>
  <c r="AO102" i="18"/>
  <c r="AP105" i="18"/>
  <c r="AP107" i="18"/>
  <c r="AO118" i="18"/>
  <c r="AO140" i="18"/>
  <c r="AP178" i="18"/>
  <c r="AP180" i="18"/>
  <c r="AQ180" i="18" s="1"/>
  <c r="AO180" i="18"/>
  <c r="AO185" i="18"/>
  <c r="AQ193" i="18"/>
  <c r="AO212" i="18"/>
  <c r="AO245" i="18"/>
  <c r="AP245" i="18"/>
  <c r="AO176" i="18"/>
  <c r="AP176" i="18"/>
  <c r="AP252" i="18"/>
  <c r="AO252" i="18"/>
  <c r="AP6" i="18"/>
  <c r="AP2" i="18"/>
  <c r="AP4" i="18"/>
  <c r="AP5" i="18"/>
  <c r="AO7" i="18"/>
  <c r="AQ7" i="18" s="1"/>
  <c r="AP10" i="18"/>
  <c r="AQ10" i="18" s="1"/>
  <c r="AP12" i="18"/>
  <c r="AP13" i="18"/>
  <c r="AO15" i="18"/>
  <c r="AQ15" i="18" s="1"/>
  <c r="AP18" i="18"/>
  <c r="AP20" i="18"/>
  <c r="AP21" i="18"/>
  <c r="AO23" i="18"/>
  <c r="AP26" i="18"/>
  <c r="AQ26" i="18" s="1"/>
  <c r="AP28" i="18"/>
  <c r="AP29" i="18"/>
  <c r="AO31" i="18"/>
  <c r="AP34" i="18"/>
  <c r="AQ34" i="18" s="1"/>
  <c r="AP36" i="18"/>
  <c r="AP37" i="18"/>
  <c r="AO39" i="18"/>
  <c r="AQ39" i="18" s="1"/>
  <c r="AP42" i="18"/>
  <c r="AQ42" i="18" s="1"/>
  <c r="AP44" i="18"/>
  <c r="AO46" i="18"/>
  <c r="AP53" i="18"/>
  <c r="AQ53" i="18" s="1"/>
  <c r="AO62" i="18"/>
  <c r="AQ62" i="18" s="1"/>
  <c r="AP65" i="18"/>
  <c r="AP67" i="18"/>
  <c r="AP68" i="18"/>
  <c r="AO69" i="18"/>
  <c r="AP78" i="18"/>
  <c r="AP79" i="18"/>
  <c r="AP80" i="18"/>
  <c r="AO82" i="18"/>
  <c r="AP85" i="18"/>
  <c r="AQ85" i="18" s="1"/>
  <c r="AO94" i="18"/>
  <c r="AP97" i="18"/>
  <c r="AQ97" i="18" s="1"/>
  <c r="AP99" i="18"/>
  <c r="AP100" i="18"/>
  <c r="AO101" i="18"/>
  <c r="AP110" i="18"/>
  <c r="AO110" i="18"/>
  <c r="AO114" i="18"/>
  <c r="AP119" i="18"/>
  <c r="AO123" i="18"/>
  <c r="AP127" i="18"/>
  <c r="AP186" i="18"/>
  <c r="AP188" i="18"/>
  <c r="AO188" i="18"/>
  <c r="AQ201" i="18"/>
  <c r="AP229" i="18"/>
  <c r="AP271" i="18"/>
  <c r="AP275" i="18"/>
  <c r="AP281" i="18"/>
  <c r="AP283" i="18"/>
  <c r="AP289" i="18"/>
  <c r="AQ289" i="18" s="1"/>
  <c r="AP291" i="18"/>
  <c r="AP297" i="18"/>
  <c r="AQ297" i="18" s="1"/>
  <c r="AP299" i="18"/>
  <c r="AP305" i="18"/>
  <c r="AP307" i="18"/>
  <c r="AP321" i="18"/>
  <c r="AQ321" i="18" s="1"/>
  <c r="AP323" i="18"/>
  <c r="AP329" i="18"/>
  <c r="AP339" i="18"/>
  <c r="AP345" i="18"/>
  <c r="AP347" i="18"/>
  <c r="AP362" i="18"/>
  <c r="AO363" i="18"/>
  <c r="AO365" i="18"/>
  <c r="AQ365" i="18" s="1"/>
  <c r="AP153" i="18"/>
  <c r="AO160" i="18"/>
  <c r="AO164" i="18"/>
  <c r="AP167" i="18"/>
  <c r="AQ167" i="18" s="1"/>
  <c r="AP216" i="18"/>
  <c r="AO218" i="18"/>
  <c r="AP220" i="18"/>
  <c r="AP222" i="18"/>
  <c r="AP226" i="18"/>
  <c r="AO229" i="18"/>
  <c r="AO236" i="18"/>
  <c r="AQ236" i="18" s="1"/>
  <c r="AO238" i="18"/>
  <c r="AP246" i="18"/>
  <c r="AP263" i="18"/>
  <c r="AQ263" i="18" s="1"/>
  <c r="AQ363" i="18"/>
  <c r="AP45" i="18"/>
  <c r="AO47" i="18"/>
  <c r="AP50" i="18"/>
  <c r="AQ50" i="18" s="1"/>
  <c r="AP112" i="18"/>
  <c r="AP120" i="18"/>
  <c r="AO124" i="18"/>
  <c r="AP131" i="18"/>
  <c r="AP137" i="18"/>
  <c r="AO144" i="18"/>
  <c r="AQ144" i="18" s="1"/>
  <c r="AO148" i="18"/>
  <c r="AP151" i="18"/>
  <c r="AO168" i="18"/>
  <c r="AP171" i="18"/>
  <c r="AQ171" i="18" s="1"/>
  <c r="AP175" i="18"/>
  <c r="AO209" i="18"/>
  <c r="AP213" i="18"/>
  <c r="AQ213" i="18" s="1"/>
  <c r="AO220" i="18"/>
  <c r="AP230" i="18"/>
  <c r="AO240" i="18"/>
  <c r="AO244" i="18"/>
  <c r="AO246" i="18"/>
  <c r="AP250" i="18"/>
  <c r="AP254" i="18"/>
  <c r="AO257" i="18"/>
  <c r="AP261" i="18"/>
  <c r="AQ261" i="18" s="1"/>
  <c r="AO266" i="18"/>
  <c r="AQ266" i="18" s="1"/>
  <c r="AO267" i="18"/>
  <c r="AO273" i="18"/>
  <c r="AP277" i="18"/>
  <c r="AQ277" i="18" s="1"/>
  <c r="AP279" i="18"/>
  <c r="AQ279" i="18" s="1"/>
  <c r="AP285" i="18"/>
  <c r="AQ285" i="18" s="1"/>
  <c r="AP287" i="18"/>
  <c r="AQ287" i="18" s="1"/>
  <c r="AP293" i="18"/>
  <c r="AQ293" i="18" s="1"/>
  <c r="AP295" i="18"/>
  <c r="AP301" i="18"/>
  <c r="AQ301" i="18" s="1"/>
  <c r="AP303" i="18"/>
  <c r="AP309" i="18"/>
  <c r="AQ309" i="18" s="1"/>
  <c r="AO311" i="18"/>
  <c r="AP325" i="18"/>
  <c r="AP327" i="18"/>
  <c r="AP341" i="18"/>
  <c r="AQ341" i="18" s="1"/>
  <c r="AP343" i="18"/>
  <c r="AP349" i="18"/>
  <c r="AQ349" i="18" s="1"/>
  <c r="AO351" i="18"/>
  <c r="AO366" i="18"/>
  <c r="AQ366" i="18" s="1"/>
  <c r="AP118" i="18"/>
  <c r="AO122" i="18"/>
  <c r="AO128" i="18"/>
  <c r="AQ128" i="18" s="1"/>
  <c r="AO132" i="18"/>
  <c r="AP135" i="18"/>
  <c r="AO152" i="18"/>
  <c r="AP155" i="18"/>
  <c r="AQ155" i="18" s="1"/>
  <c r="AP159" i="18"/>
  <c r="AO172" i="18"/>
  <c r="AP182" i="18"/>
  <c r="AP190" i="18"/>
  <c r="AP198" i="18"/>
  <c r="AP206" i="18"/>
  <c r="AP212" i="18"/>
  <c r="AP214" i="18"/>
  <c r="AO224" i="18"/>
  <c r="AO228" i="18"/>
  <c r="AO230" i="18"/>
  <c r="AP234" i="18"/>
  <c r="AO237" i="18"/>
  <c r="AQ237" i="18" s="1"/>
  <c r="AO241" i="18"/>
  <c r="AO258" i="18"/>
  <c r="AP265" i="18"/>
  <c r="AQ265" i="18" s="1"/>
  <c r="AP267" i="18"/>
  <c r="AO270" i="18"/>
  <c r="AO274" i="18"/>
  <c r="AO275" i="18"/>
  <c r="AP280" i="18"/>
  <c r="AO282" i="18"/>
  <c r="AO283" i="18"/>
  <c r="AQ283" i="18" s="1"/>
  <c r="AP288" i="18"/>
  <c r="AO290" i="18"/>
  <c r="AP296" i="18"/>
  <c r="AO298" i="18"/>
  <c r="AP304" i="18"/>
  <c r="AO306" i="18"/>
  <c r="AQ306" i="18" s="1"/>
  <c r="AO310" i="18"/>
  <c r="AQ310" i="18" s="1"/>
  <c r="AP311" i="18"/>
  <c r="AQ311" i="18" s="1"/>
  <c r="AP312" i="18"/>
  <c r="AO313" i="18"/>
  <c r="AQ313" i="18" s="1"/>
  <c r="AO314" i="18"/>
  <c r="AP317" i="18"/>
  <c r="AP319" i="18"/>
  <c r="AP320" i="18"/>
  <c r="AO322" i="18"/>
  <c r="AO327" i="18"/>
  <c r="AP328" i="18"/>
  <c r="AO330" i="18"/>
  <c r="AQ330" i="18" s="1"/>
  <c r="AP333" i="18"/>
  <c r="AQ333" i="18" s="1"/>
  <c r="AP335" i="18"/>
  <c r="AP336" i="18"/>
  <c r="AO337" i="18"/>
  <c r="AQ337" i="18" s="1"/>
  <c r="AO338" i="18"/>
  <c r="AO339" i="18"/>
  <c r="AP344" i="18"/>
  <c r="AO346" i="18"/>
  <c r="AQ346" i="18" s="1"/>
  <c r="AO347" i="18"/>
  <c r="AP351" i="18"/>
  <c r="AQ351" i="18" s="1"/>
  <c r="AP352" i="18"/>
  <c r="AO353" i="18"/>
  <c r="AO354" i="18"/>
  <c r="AP357" i="18"/>
  <c r="AQ357" i="18" s="1"/>
  <c r="AO358" i="18"/>
  <c r="AQ358" i="18" s="1"/>
  <c r="AP359" i="18"/>
  <c r="AP360" i="18"/>
  <c r="AO361" i="18"/>
  <c r="AQ361" i="18" s="1"/>
  <c r="AQ11" i="18"/>
  <c r="AQ43" i="18"/>
  <c r="AQ58" i="18"/>
  <c r="AQ82" i="18"/>
  <c r="AQ106" i="18"/>
  <c r="AP138" i="18"/>
  <c r="AO138" i="18"/>
  <c r="AP187" i="18"/>
  <c r="AO187" i="18"/>
  <c r="AO5" i="18"/>
  <c r="AQ5" i="18" s="1"/>
  <c r="AO9" i="18"/>
  <c r="AO17" i="18"/>
  <c r="AQ17" i="18" s="1"/>
  <c r="AO21" i="18"/>
  <c r="AO25" i="18"/>
  <c r="AQ25" i="18" s="1"/>
  <c r="AO29" i="18"/>
  <c r="AQ29" i="18" s="1"/>
  <c r="AO33" i="18"/>
  <c r="AQ33" i="18" s="1"/>
  <c r="AO37" i="18"/>
  <c r="AO41" i="18"/>
  <c r="AO45" i="18"/>
  <c r="AO49" i="18"/>
  <c r="AQ49" i="18" s="1"/>
  <c r="AO52" i="18"/>
  <c r="AQ52" i="18" s="1"/>
  <c r="AO56" i="18"/>
  <c r="AQ56" i="18" s="1"/>
  <c r="AO60" i="18"/>
  <c r="AO64" i="18"/>
  <c r="AO68" i="18"/>
  <c r="AO72" i="18"/>
  <c r="AQ72" i="18" s="1"/>
  <c r="AO76" i="18"/>
  <c r="AQ76" i="18" s="1"/>
  <c r="AO80" i="18"/>
  <c r="AO84" i="18"/>
  <c r="AO88" i="18"/>
  <c r="AQ88" i="18" s="1"/>
  <c r="AO92" i="18"/>
  <c r="AQ92" i="18" s="1"/>
  <c r="AO96" i="18"/>
  <c r="AQ96" i="18" s="1"/>
  <c r="AO100" i="18"/>
  <c r="AQ100" i="18" s="1"/>
  <c r="AO104" i="18"/>
  <c r="AQ104" i="18" s="1"/>
  <c r="AO111" i="18"/>
  <c r="AQ111" i="18" s="1"/>
  <c r="AO119" i="18"/>
  <c r="AP124" i="18"/>
  <c r="AQ124" i="18" s="1"/>
  <c r="AP133" i="18"/>
  <c r="AP134" i="18"/>
  <c r="AO134" i="18"/>
  <c r="AP140" i="18"/>
  <c r="AP149" i="18"/>
  <c r="AP150" i="18"/>
  <c r="AO150" i="18"/>
  <c r="AP156" i="18"/>
  <c r="AP165" i="18"/>
  <c r="AP166" i="18"/>
  <c r="AO166" i="18"/>
  <c r="AP172" i="18"/>
  <c r="AQ172" i="18" s="1"/>
  <c r="AP181" i="18"/>
  <c r="AO181" i="18"/>
  <c r="AP195" i="18"/>
  <c r="AO195" i="18"/>
  <c r="AP109" i="18"/>
  <c r="AO109" i="18"/>
  <c r="AP117" i="18"/>
  <c r="AO117" i="18"/>
  <c r="AP154" i="18"/>
  <c r="AO154" i="18"/>
  <c r="AP170" i="18"/>
  <c r="AO170" i="18"/>
  <c r="AP215" i="18"/>
  <c r="AO215" i="18"/>
  <c r="AP247" i="18"/>
  <c r="AO247" i="18"/>
  <c r="AO13" i="18"/>
  <c r="AQ13" i="18" s="1"/>
  <c r="AO4" i="18"/>
  <c r="AQ4" i="18" s="1"/>
  <c r="AO8" i="18"/>
  <c r="AO12" i="18"/>
  <c r="AQ12" i="18" s="1"/>
  <c r="AO16" i="18"/>
  <c r="AQ16" i="18" s="1"/>
  <c r="AO20" i="18"/>
  <c r="AQ20" i="18" s="1"/>
  <c r="AO24" i="18"/>
  <c r="AO28" i="18"/>
  <c r="AQ28" i="18" s="1"/>
  <c r="AO32" i="18"/>
  <c r="AQ32" i="18" s="1"/>
  <c r="AO36" i="18"/>
  <c r="AQ36" i="18" s="1"/>
  <c r="AO40" i="18"/>
  <c r="AQ40" i="18" s="1"/>
  <c r="AO44" i="18"/>
  <c r="AQ44" i="18" s="1"/>
  <c r="AO48" i="18"/>
  <c r="AO51" i="18"/>
  <c r="AQ51" i="18" s="1"/>
  <c r="AO55" i="18"/>
  <c r="AO59" i="18"/>
  <c r="AO63" i="18"/>
  <c r="AQ63" i="18" s="1"/>
  <c r="AO67" i="18"/>
  <c r="AQ67" i="18" s="1"/>
  <c r="AO71" i="18"/>
  <c r="AQ71" i="18" s="1"/>
  <c r="AO75" i="18"/>
  <c r="AQ75" i="18" s="1"/>
  <c r="AO79" i="18"/>
  <c r="AQ79" i="18" s="1"/>
  <c r="AO83" i="18"/>
  <c r="AQ83" i="18" s="1"/>
  <c r="AO87" i="18"/>
  <c r="AQ87" i="18" s="1"/>
  <c r="AO91" i="18"/>
  <c r="AO95" i="18"/>
  <c r="AO99" i="18"/>
  <c r="AO103" i="18"/>
  <c r="AQ103" i="18" s="1"/>
  <c r="AO107" i="18"/>
  <c r="AP113" i="18"/>
  <c r="AO113" i="18"/>
  <c r="AP121" i="18"/>
  <c r="AO121" i="18"/>
  <c r="AP129" i="18"/>
  <c r="AP130" i="18"/>
  <c r="AO130" i="18"/>
  <c r="AO131" i="18"/>
  <c r="AP136" i="18"/>
  <c r="AQ139" i="18"/>
  <c r="AP145" i="18"/>
  <c r="AP146" i="18"/>
  <c r="AO146" i="18"/>
  <c r="AO147" i="18"/>
  <c r="AQ147" i="18" s="1"/>
  <c r="AP152" i="18"/>
  <c r="AP161" i="18"/>
  <c r="AP162" i="18"/>
  <c r="AO162" i="18"/>
  <c r="AO163" i="18"/>
  <c r="AQ163" i="18" s="1"/>
  <c r="AP168" i="18"/>
  <c r="AP177" i="18"/>
  <c r="AP189" i="18"/>
  <c r="AO189" i="18"/>
  <c r="AP203" i="18"/>
  <c r="AO203" i="18"/>
  <c r="AP211" i="18"/>
  <c r="AO211" i="18"/>
  <c r="AP253" i="18"/>
  <c r="AO253" i="18"/>
  <c r="AP205" i="18"/>
  <c r="AO205" i="18"/>
  <c r="AP231" i="18"/>
  <c r="AO231" i="18"/>
  <c r="AO108" i="18"/>
  <c r="AQ108" i="18" s="1"/>
  <c r="AO112" i="18"/>
  <c r="AQ112" i="18" s="1"/>
  <c r="AP114" i="18"/>
  <c r="AQ114" i="18" s="1"/>
  <c r="AO120" i="18"/>
  <c r="AP122" i="18"/>
  <c r="AP125" i="18"/>
  <c r="AP126" i="18"/>
  <c r="AO126" i="18"/>
  <c r="AO127" i="18"/>
  <c r="AP132" i="18"/>
  <c r="AQ135" i="18"/>
  <c r="AP141" i="18"/>
  <c r="AP142" i="18"/>
  <c r="AO142" i="18"/>
  <c r="AO143" i="18"/>
  <c r="AQ143" i="18" s="1"/>
  <c r="AP148" i="18"/>
  <c r="AQ148" i="18" s="1"/>
  <c r="AP157" i="18"/>
  <c r="AP158" i="18"/>
  <c r="AO158" i="18"/>
  <c r="AO159" i="18"/>
  <c r="AP164" i="18"/>
  <c r="AQ164" i="18" s="1"/>
  <c r="AP173" i="18"/>
  <c r="AP174" i="18"/>
  <c r="AO174" i="18"/>
  <c r="AO175" i="18"/>
  <c r="AQ175" i="18" s="1"/>
  <c r="AP179" i="18"/>
  <c r="AO179" i="18"/>
  <c r="AP197" i="18"/>
  <c r="AO197" i="18"/>
  <c r="AO200" i="18"/>
  <c r="AO217" i="18"/>
  <c r="AP217" i="18"/>
  <c r="AO233" i="18"/>
  <c r="AP233" i="18"/>
  <c r="AO249" i="18"/>
  <c r="AP249" i="18"/>
  <c r="AO182" i="18"/>
  <c r="AQ182" i="18" s="1"/>
  <c r="AO198" i="18"/>
  <c r="AO206" i="18"/>
  <c r="AQ206" i="18" s="1"/>
  <c r="AO226" i="18"/>
  <c r="AQ226" i="18" s="1"/>
  <c r="AP227" i="18"/>
  <c r="AO227" i="18"/>
  <c r="AP232" i="18"/>
  <c r="AO242" i="18"/>
  <c r="AP243" i="18"/>
  <c r="AO243" i="18"/>
  <c r="AP248" i="18"/>
  <c r="AQ248" i="18" s="1"/>
  <c r="AO262" i="18"/>
  <c r="AP262" i="18"/>
  <c r="AO125" i="18"/>
  <c r="AO129" i="18"/>
  <c r="AO133" i="18"/>
  <c r="AO137" i="18"/>
  <c r="AO141" i="18"/>
  <c r="AO145" i="18"/>
  <c r="AO149" i="18"/>
  <c r="AO153" i="18"/>
  <c r="AQ153" i="18" s="1"/>
  <c r="AO157" i="18"/>
  <c r="AO161" i="18"/>
  <c r="AO165" i="18"/>
  <c r="AO169" i="18"/>
  <c r="AQ169" i="18" s="1"/>
  <c r="AO173" i="18"/>
  <c r="AO177" i="18"/>
  <c r="AP183" i="18"/>
  <c r="AO183" i="18"/>
  <c r="AP191" i="18"/>
  <c r="AO191" i="18"/>
  <c r="AP199" i="18"/>
  <c r="AO199" i="18"/>
  <c r="AP207" i="18"/>
  <c r="AO207" i="18"/>
  <c r="AO222" i="18"/>
  <c r="AP223" i="18"/>
  <c r="AO223" i="18"/>
  <c r="AP228" i="18"/>
  <c r="AQ228" i="18" s="1"/>
  <c r="AQ229" i="18"/>
  <c r="AP239" i="18"/>
  <c r="AO239" i="18"/>
  <c r="AP244" i="18"/>
  <c r="AQ254" i="18"/>
  <c r="AP260" i="18"/>
  <c r="AO260" i="18"/>
  <c r="AO178" i="18"/>
  <c r="AQ178" i="18" s="1"/>
  <c r="AP184" i="18"/>
  <c r="AQ184" i="18" s="1"/>
  <c r="AO186" i="18"/>
  <c r="AQ186" i="18" s="1"/>
  <c r="AO190" i="18"/>
  <c r="AQ190" i="18" s="1"/>
  <c r="AP192" i="18"/>
  <c r="AQ192" i="18" s="1"/>
  <c r="AO194" i="18"/>
  <c r="AQ194" i="18" s="1"/>
  <c r="AP200" i="18"/>
  <c r="AO202" i="18"/>
  <c r="AP208" i="18"/>
  <c r="AO210" i="18"/>
  <c r="AP219" i="18"/>
  <c r="AO219" i="18"/>
  <c r="AP224" i="18"/>
  <c r="AP225" i="18"/>
  <c r="AQ225" i="18" s="1"/>
  <c r="AO234" i="18"/>
  <c r="AP235" i="18"/>
  <c r="AO235" i="18"/>
  <c r="AP240" i="18"/>
  <c r="AQ240" i="18" s="1"/>
  <c r="AP241" i="18"/>
  <c r="AQ241" i="18" s="1"/>
  <c r="AO250" i="18"/>
  <c r="AQ250" i="18" s="1"/>
  <c r="AP251" i="18"/>
  <c r="AO251" i="18"/>
  <c r="AP256" i="18"/>
  <c r="AO256" i="18"/>
  <c r="AP272" i="18"/>
  <c r="AO272" i="18"/>
  <c r="AO255" i="18"/>
  <c r="AP257" i="18"/>
  <c r="AP258" i="18"/>
  <c r="AO259" i="18"/>
  <c r="AQ259" i="18" s="1"/>
  <c r="AP268" i="18"/>
  <c r="AO268" i="18"/>
  <c r="AP273" i="18"/>
  <c r="AQ273" i="18" s="1"/>
  <c r="AP274" i="18"/>
  <c r="AQ274" i="18" s="1"/>
  <c r="AQ298" i="18"/>
  <c r="AQ314" i="18"/>
  <c r="AQ322" i="18"/>
  <c r="AQ338" i="18"/>
  <c r="AQ339" i="18"/>
  <c r="AQ362" i="18"/>
  <c r="AP264" i="18"/>
  <c r="AO264" i="18"/>
  <c r="AP269" i="18"/>
  <c r="AQ269" i="18" s="1"/>
  <c r="AO271" i="18"/>
  <c r="AQ271" i="18" s="1"/>
  <c r="AO276" i="18"/>
  <c r="AO280" i="18"/>
  <c r="AO284" i="18"/>
  <c r="AQ284" i="18" s="1"/>
  <c r="AO288" i="18"/>
  <c r="AO292" i="18"/>
  <c r="AQ292" i="18" s="1"/>
  <c r="AO296" i="18"/>
  <c r="AQ296" i="18" s="1"/>
  <c r="AO300" i="18"/>
  <c r="AQ300" i="18" s="1"/>
  <c r="AO304" i="18"/>
  <c r="AO308" i="18"/>
  <c r="AO312" i="18"/>
  <c r="AQ312" i="18" s="1"/>
  <c r="AO316" i="18"/>
  <c r="AQ316" i="18" s="1"/>
  <c r="AO320" i="18"/>
  <c r="AO324" i="18"/>
  <c r="AO328" i="18"/>
  <c r="AQ328" i="18" s="1"/>
  <c r="AO332" i="18"/>
  <c r="AQ332" i="18" s="1"/>
  <c r="AO336" i="18"/>
  <c r="AO340" i="18"/>
  <c r="AO344" i="18"/>
  <c r="AQ344" i="18" s="1"/>
  <c r="AO348" i="18"/>
  <c r="AO352" i="18"/>
  <c r="AO356" i="18"/>
  <c r="AQ356" i="18" s="1"/>
  <c r="AO360" i="18"/>
  <c r="AQ360" i="18" s="1"/>
  <c r="AO364" i="18"/>
  <c r="AQ364" i="18" s="1"/>
  <c r="AO291" i="18"/>
  <c r="AO299" i="18"/>
  <c r="AQ299" i="18" s="1"/>
  <c r="AO303" i="18"/>
  <c r="AQ303" i="18" s="1"/>
  <c r="AO307" i="18"/>
  <c r="AQ307" i="18" s="1"/>
  <c r="AO315" i="18"/>
  <c r="AO319" i="18"/>
  <c r="AO331" i="18"/>
  <c r="AQ331" i="18" s="1"/>
  <c r="AO335" i="18"/>
  <c r="AQ335" i="18" s="1"/>
  <c r="AO355" i="18"/>
  <c r="AO359" i="18"/>
  <c r="D361" i="18"/>
  <c r="D362" i="1" s="1"/>
  <c r="E361" i="18"/>
  <c r="E362" i="1" s="1"/>
  <c r="D362" i="18"/>
  <c r="D363" i="1" s="1"/>
  <c r="E362" i="18"/>
  <c r="D363" i="18"/>
  <c r="D364" i="1" s="1"/>
  <c r="E363" i="18"/>
  <c r="D364" i="18"/>
  <c r="D365" i="1" s="1"/>
  <c r="E364" i="18"/>
  <c r="D365" i="18"/>
  <c r="D366" i="1" s="1"/>
  <c r="E365" i="18"/>
  <c r="D366" i="18"/>
  <c r="D367" i="1" s="1"/>
  <c r="E366" i="18"/>
  <c r="E367" i="1" s="1"/>
  <c r="C361" i="18"/>
  <c r="C362" i="1" s="1"/>
  <c r="C362" i="18"/>
  <c r="C363" i="1" s="1"/>
  <c r="C363" i="18"/>
  <c r="C364" i="1" s="1"/>
  <c r="C364" i="18"/>
  <c r="C365" i="1" s="1"/>
  <c r="C365" i="18"/>
  <c r="C366" i="1" s="1"/>
  <c r="C366" i="18"/>
  <c r="C367" i="1" s="1"/>
  <c r="A3" i="1"/>
  <c r="C3" i="1"/>
  <c r="F3" i="1"/>
  <c r="G3" i="1"/>
  <c r="V3" i="1"/>
  <c r="AT3" i="1" s="1"/>
  <c r="W3" i="1"/>
  <c r="AU3" i="1" s="1"/>
  <c r="X3" i="1"/>
  <c r="AV3" i="1" s="1"/>
  <c r="Y3" i="1"/>
  <c r="AW3" i="1" s="1"/>
  <c r="Z3" i="1"/>
  <c r="AX3" i="1" s="1"/>
  <c r="AA3" i="1"/>
  <c r="AY3" i="1" s="1"/>
  <c r="AB3" i="1"/>
  <c r="AZ3" i="1" s="1"/>
  <c r="AC3" i="1"/>
  <c r="BA3" i="1" s="1"/>
  <c r="AD3" i="1"/>
  <c r="BB3" i="1" s="1"/>
  <c r="AE3" i="1"/>
  <c r="BC3" i="1" s="1"/>
  <c r="A4" i="1"/>
  <c r="C4" i="1"/>
  <c r="F4" i="1"/>
  <c r="G4" i="1"/>
  <c r="V4" i="1"/>
  <c r="AT4" i="1" s="1"/>
  <c r="W4" i="1"/>
  <c r="AU4" i="1" s="1"/>
  <c r="X4" i="1"/>
  <c r="AV4" i="1" s="1"/>
  <c r="Y4" i="1"/>
  <c r="AW4" i="1" s="1"/>
  <c r="Z4" i="1"/>
  <c r="AX4" i="1" s="1"/>
  <c r="AA4" i="1"/>
  <c r="AY4" i="1" s="1"/>
  <c r="AB4" i="1"/>
  <c r="AZ4" i="1" s="1"/>
  <c r="AC4" i="1"/>
  <c r="BA4" i="1" s="1"/>
  <c r="AD4" i="1"/>
  <c r="BB4" i="1" s="1"/>
  <c r="AE4" i="1"/>
  <c r="BC4" i="1" s="1"/>
  <c r="A5" i="1"/>
  <c r="C5" i="1"/>
  <c r="F5" i="1"/>
  <c r="G5" i="1"/>
  <c r="V5" i="1"/>
  <c r="AT5" i="1" s="1"/>
  <c r="W5" i="1"/>
  <c r="AU5" i="1" s="1"/>
  <c r="X5" i="1"/>
  <c r="AV5" i="1" s="1"/>
  <c r="Y5" i="1"/>
  <c r="AW5" i="1" s="1"/>
  <c r="Z5" i="1"/>
  <c r="AX5" i="1" s="1"/>
  <c r="AA5" i="1"/>
  <c r="AY5" i="1" s="1"/>
  <c r="AB5" i="1"/>
  <c r="AZ5" i="1" s="1"/>
  <c r="AC5" i="1"/>
  <c r="BA5" i="1" s="1"/>
  <c r="AD5" i="1"/>
  <c r="BB5" i="1" s="1"/>
  <c r="AE5" i="1"/>
  <c r="BC5" i="1" s="1"/>
  <c r="A6" i="1"/>
  <c r="C6" i="1"/>
  <c r="F6" i="1"/>
  <c r="G6" i="1"/>
  <c r="V6" i="1"/>
  <c r="AT6" i="1" s="1"/>
  <c r="W6" i="1"/>
  <c r="AU6" i="1" s="1"/>
  <c r="X6" i="1"/>
  <c r="AV6" i="1" s="1"/>
  <c r="Y6" i="1"/>
  <c r="AW6" i="1" s="1"/>
  <c r="Z6" i="1"/>
  <c r="AX6" i="1" s="1"/>
  <c r="AA6" i="1"/>
  <c r="AY6" i="1" s="1"/>
  <c r="AB6" i="1"/>
  <c r="AZ6" i="1" s="1"/>
  <c r="AC6" i="1"/>
  <c r="BA6" i="1" s="1"/>
  <c r="AD6" i="1"/>
  <c r="BB6" i="1" s="1"/>
  <c r="AE6" i="1"/>
  <c r="BC6" i="1" s="1"/>
  <c r="A7" i="1"/>
  <c r="C7" i="1"/>
  <c r="F7" i="1"/>
  <c r="G7" i="1"/>
  <c r="V7" i="1"/>
  <c r="AT7" i="1" s="1"/>
  <c r="W7" i="1"/>
  <c r="AU7" i="1" s="1"/>
  <c r="X7" i="1"/>
  <c r="AV7" i="1" s="1"/>
  <c r="Y7" i="1"/>
  <c r="AW7" i="1" s="1"/>
  <c r="Z7" i="1"/>
  <c r="AX7" i="1" s="1"/>
  <c r="AA7" i="1"/>
  <c r="AY7" i="1" s="1"/>
  <c r="AB7" i="1"/>
  <c r="AZ7" i="1" s="1"/>
  <c r="AC7" i="1"/>
  <c r="BA7" i="1" s="1"/>
  <c r="AD7" i="1"/>
  <c r="BB7" i="1" s="1"/>
  <c r="AE7" i="1"/>
  <c r="BC7" i="1" s="1"/>
  <c r="A8" i="1"/>
  <c r="C8" i="1"/>
  <c r="G8" i="1"/>
  <c r="V8" i="1"/>
  <c r="AT8" i="1" s="1"/>
  <c r="W8" i="1"/>
  <c r="AU8" i="1" s="1"/>
  <c r="X8" i="1"/>
  <c r="Y8" i="1"/>
  <c r="AW8" i="1" s="1"/>
  <c r="Z8" i="1"/>
  <c r="AX8" i="1" s="1"/>
  <c r="AA8" i="1"/>
  <c r="AY8" i="1" s="1"/>
  <c r="AB8" i="1"/>
  <c r="AZ8" i="1" s="1"/>
  <c r="AC8" i="1"/>
  <c r="BA8" i="1" s="1"/>
  <c r="AD8" i="1"/>
  <c r="BB8" i="1" s="1"/>
  <c r="AE8" i="1"/>
  <c r="BC8" i="1" s="1"/>
  <c r="AV8" i="1"/>
  <c r="A9" i="1"/>
  <c r="C9" i="1"/>
  <c r="F9" i="1"/>
  <c r="G9" i="1"/>
  <c r="V9" i="1"/>
  <c r="W9" i="1"/>
  <c r="AU9" i="1" s="1"/>
  <c r="X9" i="1"/>
  <c r="AV9" i="1" s="1"/>
  <c r="Y9" i="1"/>
  <c r="AW9" i="1" s="1"/>
  <c r="Z9" i="1"/>
  <c r="AA9" i="1"/>
  <c r="AY9" i="1" s="1"/>
  <c r="AB9" i="1"/>
  <c r="AZ9" i="1" s="1"/>
  <c r="AC9" i="1"/>
  <c r="BA9" i="1" s="1"/>
  <c r="AD9" i="1"/>
  <c r="BB9" i="1" s="1"/>
  <c r="AE9" i="1"/>
  <c r="BC9" i="1" s="1"/>
  <c r="A10" i="1"/>
  <c r="C10" i="1"/>
  <c r="F10" i="1"/>
  <c r="G10" i="1"/>
  <c r="V10" i="1"/>
  <c r="AT10" i="1" s="1"/>
  <c r="W10" i="1"/>
  <c r="AU10" i="1" s="1"/>
  <c r="X10" i="1"/>
  <c r="AV10" i="1" s="1"/>
  <c r="Y10" i="1"/>
  <c r="AW10" i="1" s="1"/>
  <c r="Z10" i="1"/>
  <c r="AX10" i="1" s="1"/>
  <c r="AA10" i="1"/>
  <c r="AY10" i="1" s="1"/>
  <c r="AB10" i="1"/>
  <c r="AZ10" i="1" s="1"/>
  <c r="AC10" i="1"/>
  <c r="BA10" i="1" s="1"/>
  <c r="AD10" i="1"/>
  <c r="BB10" i="1" s="1"/>
  <c r="AE10" i="1"/>
  <c r="BC10" i="1" s="1"/>
  <c r="A11" i="1"/>
  <c r="C11" i="1"/>
  <c r="F11" i="1"/>
  <c r="G11" i="1"/>
  <c r="V11" i="1"/>
  <c r="AT11" i="1" s="1"/>
  <c r="W11" i="1"/>
  <c r="AU11" i="1" s="1"/>
  <c r="X11" i="1"/>
  <c r="AV11" i="1" s="1"/>
  <c r="Y11" i="1"/>
  <c r="AW11" i="1" s="1"/>
  <c r="Z11" i="1"/>
  <c r="AX11" i="1" s="1"/>
  <c r="AA11" i="1"/>
  <c r="AY11" i="1" s="1"/>
  <c r="AB11" i="1"/>
  <c r="AZ11" i="1" s="1"/>
  <c r="AC11" i="1"/>
  <c r="BA11" i="1" s="1"/>
  <c r="AD11" i="1"/>
  <c r="BB11" i="1" s="1"/>
  <c r="AE11" i="1"/>
  <c r="BC11" i="1" s="1"/>
  <c r="A12" i="1"/>
  <c r="C12" i="1"/>
  <c r="F12" i="1"/>
  <c r="G12" i="1"/>
  <c r="V12" i="1"/>
  <c r="AT12" i="1" s="1"/>
  <c r="W12" i="1"/>
  <c r="AU12" i="1" s="1"/>
  <c r="X12" i="1"/>
  <c r="AV12" i="1" s="1"/>
  <c r="Y12" i="1"/>
  <c r="AW12" i="1" s="1"/>
  <c r="Z12" i="1"/>
  <c r="AX12" i="1" s="1"/>
  <c r="AA12" i="1"/>
  <c r="AY12" i="1" s="1"/>
  <c r="AB12" i="1"/>
  <c r="AZ12" i="1" s="1"/>
  <c r="AC12" i="1"/>
  <c r="BA12" i="1" s="1"/>
  <c r="AD12" i="1"/>
  <c r="BB12" i="1" s="1"/>
  <c r="AE12" i="1"/>
  <c r="BC12" i="1" s="1"/>
  <c r="A13" i="1"/>
  <c r="C13" i="1"/>
  <c r="F13" i="1"/>
  <c r="G13" i="1"/>
  <c r="V13" i="1"/>
  <c r="W13" i="1"/>
  <c r="AU13" i="1" s="1"/>
  <c r="X13" i="1"/>
  <c r="AV13" i="1" s="1"/>
  <c r="Y13" i="1"/>
  <c r="AW13" i="1" s="1"/>
  <c r="Z13" i="1"/>
  <c r="AA13" i="1"/>
  <c r="AY13" i="1" s="1"/>
  <c r="AB13" i="1"/>
  <c r="AZ13" i="1" s="1"/>
  <c r="AC13" i="1"/>
  <c r="BA13" i="1" s="1"/>
  <c r="AD13" i="1"/>
  <c r="BB13" i="1" s="1"/>
  <c r="AE13" i="1"/>
  <c r="BC13" i="1" s="1"/>
  <c r="A14" i="1"/>
  <c r="F14" i="1"/>
  <c r="G14" i="1"/>
  <c r="J14" i="1"/>
  <c r="K14" i="1"/>
  <c r="M14" i="1"/>
  <c r="N14" i="1"/>
  <c r="P14" i="1"/>
  <c r="Q14" i="1"/>
  <c r="S14" i="1"/>
  <c r="T14" i="1"/>
  <c r="V14" i="1"/>
  <c r="AF14" i="1" s="1"/>
  <c r="W14" i="1"/>
  <c r="AG14" i="1" s="1"/>
  <c r="X14" i="1"/>
  <c r="AV14" i="1" s="1"/>
  <c r="Y14" i="1"/>
  <c r="Z14" i="1"/>
  <c r="AJ14" i="1" s="1"/>
  <c r="AA14" i="1"/>
  <c r="AB14" i="1"/>
  <c r="AL14" i="1" s="1"/>
  <c r="AC14" i="1"/>
  <c r="AD14" i="1"/>
  <c r="AN14" i="1" s="1"/>
  <c r="AE14" i="1"/>
  <c r="A15" i="1"/>
  <c r="F15" i="1"/>
  <c r="G15" i="1"/>
  <c r="J15" i="1"/>
  <c r="K15" i="1"/>
  <c r="M15" i="1"/>
  <c r="N15" i="1"/>
  <c r="P15" i="1"/>
  <c r="Q15" i="1"/>
  <c r="S15" i="1"/>
  <c r="T15" i="1"/>
  <c r="V15" i="1"/>
  <c r="W15" i="1"/>
  <c r="X15" i="1"/>
  <c r="AV15" i="1" s="1"/>
  <c r="Y15" i="1"/>
  <c r="AI15" i="1" s="1"/>
  <c r="Z15" i="1"/>
  <c r="AX15" i="1" s="1"/>
  <c r="AA15" i="1"/>
  <c r="AY15" i="1" s="1"/>
  <c r="AB15" i="1"/>
  <c r="AC15" i="1"/>
  <c r="AD15" i="1"/>
  <c r="AN15" i="1" s="1"/>
  <c r="AE15" i="1"/>
  <c r="A16" i="1"/>
  <c r="F16" i="1"/>
  <c r="G16" i="1"/>
  <c r="J16" i="1"/>
  <c r="K16" i="1"/>
  <c r="M16" i="1"/>
  <c r="N16" i="1"/>
  <c r="P16" i="1"/>
  <c r="Q16" i="1"/>
  <c r="S16" i="1"/>
  <c r="T16" i="1"/>
  <c r="V16" i="1"/>
  <c r="AF16" i="1" s="1"/>
  <c r="W16" i="1"/>
  <c r="X16" i="1"/>
  <c r="AV16" i="1" s="1"/>
  <c r="Y16" i="1"/>
  <c r="Z16" i="1"/>
  <c r="AJ16" i="1" s="1"/>
  <c r="AA16" i="1"/>
  <c r="AY16" i="1" s="1"/>
  <c r="AB16" i="1"/>
  <c r="AC16" i="1"/>
  <c r="AD16" i="1"/>
  <c r="AE16" i="1"/>
  <c r="AO16" i="1" s="1"/>
  <c r="A17" i="1"/>
  <c r="F17" i="1"/>
  <c r="G17" i="1"/>
  <c r="J17" i="1"/>
  <c r="K17" i="1"/>
  <c r="M17" i="1"/>
  <c r="N17" i="1"/>
  <c r="P17" i="1"/>
  <c r="Q17" i="1"/>
  <c r="S17" i="1"/>
  <c r="T17" i="1"/>
  <c r="V17" i="1"/>
  <c r="W17" i="1"/>
  <c r="X17" i="1"/>
  <c r="Y17" i="1"/>
  <c r="Z17" i="1"/>
  <c r="AA17" i="1"/>
  <c r="AY17" i="1" s="1"/>
  <c r="AB17" i="1"/>
  <c r="AL17" i="1" s="1"/>
  <c r="AC17" i="1"/>
  <c r="AD17" i="1"/>
  <c r="AE17" i="1"/>
  <c r="AO17" i="1" s="1"/>
  <c r="A18" i="1"/>
  <c r="F18" i="1"/>
  <c r="G18" i="1"/>
  <c r="J18" i="1"/>
  <c r="K18" i="1"/>
  <c r="M18" i="1"/>
  <c r="N18" i="1"/>
  <c r="P18" i="1"/>
  <c r="Q18" i="1"/>
  <c r="S18" i="1"/>
  <c r="T18" i="1"/>
  <c r="V18" i="1"/>
  <c r="W18" i="1"/>
  <c r="X18" i="1"/>
  <c r="AV18" i="1" s="1"/>
  <c r="Y18" i="1"/>
  <c r="Z18" i="1"/>
  <c r="AA18" i="1"/>
  <c r="AY18" i="1" s="1"/>
  <c r="AB18" i="1"/>
  <c r="AL18" i="1" s="1"/>
  <c r="AC18" i="1"/>
  <c r="AD18" i="1"/>
  <c r="AE18" i="1"/>
  <c r="AZ18" i="1"/>
  <c r="A19" i="1"/>
  <c r="F19" i="1"/>
  <c r="G19" i="1"/>
  <c r="J19" i="1"/>
  <c r="K19" i="1"/>
  <c r="M19" i="1"/>
  <c r="N19" i="1"/>
  <c r="P19" i="1"/>
  <c r="Q19" i="1"/>
  <c r="S19" i="1"/>
  <c r="T19" i="1"/>
  <c r="V19" i="1"/>
  <c r="AF19" i="1" s="1"/>
  <c r="W19" i="1"/>
  <c r="X19" i="1"/>
  <c r="AV19" i="1" s="1"/>
  <c r="Y19" i="1"/>
  <c r="AI19" i="1" s="1"/>
  <c r="Z19" i="1"/>
  <c r="AA19" i="1"/>
  <c r="AY19" i="1" s="1"/>
  <c r="AB19" i="1"/>
  <c r="AC19" i="1"/>
  <c r="AM19" i="1" s="1"/>
  <c r="AD19" i="1"/>
  <c r="AE19" i="1"/>
  <c r="A20" i="1"/>
  <c r="F20" i="1"/>
  <c r="G20" i="1"/>
  <c r="J20" i="1"/>
  <c r="K20" i="1"/>
  <c r="M20" i="1"/>
  <c r="N20" i="1"/>
  <c r="P20" i="1"/>
  <c r="Q20" i="1"/>
  <c r="S20" i="1"/>
  <c r="T20" i="1"/>
  <c r="V20" i="1"/>
  <c r="AF20" i="1" s="1"/>
  <c r="W20" i="1"/>
  <c r="AG20" i="1" s="1"/>
  <c r="X20" i="1"/>
  <c r="AV20" i="1" s="1"/>
  <c r="Y20" i="1"/>
  <c r="Z20" i="1"/>
  <c r="AA20" i="1"/>
  <c r="AY20" i="1" s="1"/>
  <c r="AB20" i="1"/>
  <c r="AC20" i="1"/>
  <c r="AM20" i="1" s="1"/>
  <c r="AD20" i="1"/>
  <c r="AN20" i="1" s="1"/>
  <c r="AE20" i="1"/>
  <c r="AO20" i="1" s="1"/>
  <c r="A21" i="1"/>
  <c r="F21" i="1"/>
  <c r="G21" i="1"/>
  <c r="J21" i="1"/>
  <c r="K21" i="1"/>
  <c r="M21" i="1"/>
  <c r="N21" i="1"/>
  <c r="P21" i="1"/>
  <c r="Q21" i="1"/>
  <c r="S21" i="1"/>
  <c r="T21" i="1"/>
  <c r="V21" i="1"/>
  <c r="AF21" i="1" s="1"/>
  <c r="W21" i="1"/>
  <c r="AG21" i="1" s="1"/>
  <c r="X21" i="1"/>
  <c r="AV21" i="1" s="1"/>
  <c r="Y21" i="1"/>
  <c r="Z21" i="1"/>
  <c r="AA21" i="1"/>
  <c r="AY21" i="1" s="1"/>
  <c r="AB21" i="1"/>
  <c r="AC21" i="1"/>
  <c r="AD21" i="1"/>
  <c r="AE21" i="1"/>
  <c r="AO21" i="1" s="1"/>
  <c r="A22" i="1"/>
  <c r="F22" i="1"/>
  <c r="G22" i="1"/>
  <c r="J22" i="1"/>
  <c r="K22" i="1"/>
  <c r="M22" i="1"/>
  <c r="N22" i="1"/>
  <c r="P22" i="1"/>
  <c r="Q22" i="1"/>
  <c r="S22" i="1"/>
  <c r="T22" i="1"/>
  <c r="V22" i="1"/>
  <c r="W22" i="1"/>
  <c r="AG22" i="1" s="1"/>
  <c r="X22" i="1"/>
  <c r="AV22" i="1" s="1"/>
  <c r="Y22" i="1"/>
  <c r="AW22" i="1" s="1"/>
  <c r="Z22" i="1"/>
  <c r="AA22" i="1"/>
  <c r="AY22" i="1" s="1"/>
  <c r="AB22" i="1"/>
  <c r="AL22" i="1" s="1"/>
  <c r="AC22" i="1"/>
  <c r="AM22" i="1" s="1"/>
  <c r="AD22" i="1"/>
  <c r="AE22" i="1"/>
  <c r="A23" i="1"/>
  <c r="F23" i="1"/>
  <c r="G23" i="1"/>
  <c r="V23" i="1"/>
  <c r="AT23" i="1" s="1"/>
  <c r="W23" i="1"/>
  <c r="AU23" i="1" s="1"/>
  <c r="X23" i="1"/>
  <c r="Y23" i="1"/>
  <c r="Z23" i="1"/>
  <c r="AX23" i="1" s="1"/>
  <c r="AA23" i="1"/>
  <c r="AY23" i="1" s="1"/>
  <c r="AB23" i="1"/>
  <c r="AZ23" i="1" s="1"/>
  <c r="AC23" i="1"/>
  <c r="AD23" i="1"/>
  <c r="AE23" i="1"/>
  <c r="AV23" i="1"/>
  <c r="A24" i="1"/>
  <c r="F24" i="1"/>
  <c r="G24" i="1"/>
  <c r="V24" i="1"/>
  <c r="W24" i="1"/>
  <c r="AU24" i="1" s="1"/>
  <c r="X24" i="1"/>
  <c r="AV24" i="1" s="1"/>
  <c r="Y24" i="1"/>
  <c r="AW24" i="1" s="1"/>
  <c r="Z24" i="1"/>
  <c r="AA24" i="1"/>
  <c r="AY24" i="1" s="1"/>
  <c r="AB24" i="1"/>
  <c r="AZ24" i="1" s="1"/>
  <c r="AC24" i="1"/>
  <c r="AD24" i="1"/>
  <c r="AE24" i="1"/>
  <c r="AO24" i="1" s="1"/>
  <c r="A25" i="1"/>
  <c r="F25" i="1"/>
  <c r="G25" i="1"/>
  <c r="V25" i="1"/>
  <c r="AT25" i="1" s="1"/>
  <c r="W25" i="1"/>
  <c r="X25" i="1"/>
  <c r="Y25" i="1"/>
  <c r="AW25" i="1" s="1"/>
  <c r="Z25" i="1"/>
  <c r="AX25" i="1" s="1"/>
  <c r="AA25" i="1"/>
  <c r="AB25" i="1"/>
  <c r="AZ25" i="1" s="1"/>
  <c r="AC25" i="1"/>
  <c r="AM25" i="1" s="1"/>
  <c r="AD25" i="1"/>
  <c r="AN25" i="1" s="1"/>
  <c r="AE25" i="1"/>
  <c r="AV25" i="1"/>
  <c r="BA25" i="1"/>
  <c r="A26" i="1"/>
  <c r="F26" i="1"/>
  <c r="G26" i="1"/>
  <c r="V26" i="1"/>
  <c r="AT26" i="1" s="1"/>
  <c r="W26" i="1"/>
  <c r="AU26" i="1" s="1"/>
  <c r="X26" i="1"/>
  <c r="Y26" i="1"/>
  <c r="AW26" i="1" s="1"/>
  <c r="Z26" i="1"/>
  <c r="AX26" i="1" s="1"/>
  <c r="AA26" i="1"/>
  <c r="AY26" i="1" s="1"/>
  <c r="AB26" i="1"/>
  <c r="AC26" i="1"/>
  <c r="AD26" i="1"/>
  <c r="AE26" i="1"/>
  <c r="AO26" i="1" s="1"/>
  <c r="A27" i="1"/>
  <c r="F27" i="1"/>
  <c r="G27" i="1"/>
  <c r="V27" i="1"/>
  <c r="AT27" i="1" s="1"/>
  <c r="W27" i="1"/>
  <c r="AU27" i="1" s="1"/>
  <c r="X27" i="1"/>
  <c r="Y27" i="1"/>
  <c r="Z27" i="1"/>
  <c r="AX27" i="1" s="1"/>
  <c r="AA27" i="1"/>
  <c r="AY27" i="1" s="1"/>
  <c r="AB27" i="1"/>
  <c r="AZ27" i="1" s="1"/>
  <c r="AC27" i="1"/>
  <c r="AM27" i="1" s="1"/>
  <c r="AD27" i="1"/>
  <c r="AN27" i="1" s="1"/>
  <c r="AE27" i="1"/>
  <c r="AV27" i="1"/>
  <c r="AW27" i="1"/>
  <c r="A28" i="1"/>
  <c r="F28" i="1"/>
  <c r="G28" i="1"/>
  <c r="V28" i="1"/>
  <c r="W28" i="1"/>
  <c r="AU28" i="1" s="1"/>
  <c r="X28" i="1"/>
  <c r="Y28" i="1"/>
  <c r="AW28" i="1" s="1"/>
  <c r="Z28" i="1"/>
  <c r="AX28" i="1" s="1"/>
  <c r="AA28" i="1"/>
  <c r="AY28" i="1" s="1"/>
  <c r="AB28" i="1"/>
  <c r="AZ28" i="1" s="1"/>
  <c r="AC28" i="1"/>
  <c r="AD28" i="1"/>
  <c r="AE28" i="1"/>
  <c r="BC28" i="1" s="1"/>
  <c r="AV28" i="1"/>
  <c r="A29" i="1"/>
  <c r="F29" i="1"/>
  <c r="G29" i="1"/>
  <c r="V29" i="1"/>
  <c r="AT29" i="1" s="1"/>
  <c r="W29" i="1"/>
  <c r="AU29" i="1" s="1"/>
  <c r="X29" i="1"/>
  <c r="AV29" i="1" s="1"/>
  <c r="Y29" i="1"/>
  <c r="AW29" i="1" s="1"/>
  <c r="Z29" i="1"/>
  <c r="AX29" i="1" s="1"/>
  <c r="AA29" i="1"/>
  <c r="AY29" i="1" s="1"/>
  <c r="AB29" i="1"/>
  <c r="AZ29" i="1" s="1"/>
  <c r="AC29" i="1"/>
  <c r="AM29" i="1" s="1"/>
  <c r="AD29" i="1"/>
  <c r="AE29" i="1"/>
  <c r="AO29" i="1" s="1"/>
  <c r="A30" i="1"/>
  <c r="F30" i="1"/>
  <c r="G30" i="1"/>
  <c r="V30" i="1"/>
  <c r="AT30" i="1" s="1"/>
  <c r="W30" i="1"/>
  <c r="AU30" i="1" s="1"/>
  <c r="X30" i="1"/>
  <c r="AV30" i="1" s="1"/>
  <c r="Y30" i="1"/>
  <c r="AW30" i="1" s="1"/>
  <c r="Z30" i="1"/>
  <c r="AX30" i="1" s="1"/>
  <c r="AA30" i="1"/>
  <c r="AY30" i="1" s="1"/>
  <c r="AB30" i="1"/>
  <c r="AZ30" i="1" s="1"/>
  <c r="AC30" i="1"/>
  <c r="AD30" i="1"/>
  <c r="AN30" i="1" s="1"/>
  <c r="AE30" i="1"/>
  <c r="AO30" i="1" s="1"/>
  <c r="A31" i="1"/>
  <c r="F31" i="1"/>
  <c r="G31" i="1"/>
  <c r="V31" i="1"/>
  <c r="AT31" i="1" s="1"/>
  <c r="W31" i="1"/>
  <c r="AU31" i="1" s="1"/>
  <c r="X31" i="1"/>
  <c r="AV31" i="1" s="1"/>
  <c r="Y31" i="1"/>
  <c r="AW31" i="1" s="1"/>
  <c r="Z31" i="1"/>
  <c r="AX31" i="1" s="1"/>
  <c r="AA31" i="1"/>
  <c r="AY31" i="1" s="1"/>
  <c r="AB31" i="1"/>
  <c r="AZ31" i="1" s="1"/>
  <c r="AC31" i="1"/>
  <c r="AD31" i="1"/>
  <c r="AN31" i="1" s="1"/>
  <c r="AE31" i="1"/>
  <c r="A32" i="1"/>
  <c r="F32" i="1"/>
  <c r="G32" i="1"/>
  <c r="P32" i="1"/>
  <c r="Q32" i="1"/>
  <c r="R32" i="1"/>
  <c r="S32" i="1"/>
  <c r="T32" i="1"/>
  <c r="U32" i="1"/>
  <c r="V32" i="1"/>
  <c r="AT32" i="1" s="1"/>
  <c r="W32" i="1"/>
  <c r="AU32" i="1" s="1"/>
  <c r="X32" i="1"/>
  <c r="AV32" i="1" s="1"/>
  <c r="Y32" i="1"/>
  <c r="Z32" i="1"/>
  <c r="AX32" i="1" s="1"/>
  <c r="AA32" i="1"/>
  <c r="AY32" i="1" s="1"/>
  <c r="AB32" i="1"/>
  <c r="AC32" i="1"/>
  <c r="AD32" i="1"/>
  <c r="AE32" i="1"/>
  <c r="A33" i="1"/>
  <c r="F33" i="1"/>
  <c r="G33" i="1"/>
  <c r="P33" i="1"/>
  <c r="Q33" i="1"/>
  <c r="R33" i="1"/>
  <c r="S33" i="1"/>
  <c r="T33" i="1"/>
  <c r="U33" i="1"/>
  <c r="V33" i="1"/>
  <c r="AT33" i="1" s="1"/>
  <c r="W33" i="1"/>
  <c r="AU33" i="1" s="1"/>
  <c r="X33" i="1"/>
  <c r="AV33" i="1" s="1"/>
  <c r="Y33" i="1"/>
  <c r="AW33" i="1" s="1"/>
  <c r="Z33" i="1"/>
  <c r="AX33" i="1" s="1"/>
  <c r="AA33" i="1"/>
  <c r="AY33" i="1" s="1"/>
  <c r="AB33" i="1"/>
  <c r="AC33" i="1"/>
  <c r="AD33" i="1"/>
  <c r="AN33" i="1" s="1"/>
  <c r="AE33" i="1"/>
  <c r="A34" i="1"/>
  <c r="F34" i="1"/>
  <c r="G34" i="1"/>
  <c r="P34" i="1"/>
  <c r="Q34" i="1"/>
  <c r="R34" i="1"/>
  <c r="S34" i="1"/>
  <c r="T34" i="1"/>
  <c r="U34" i="1"/>
  <c r="V34" i="1"/>
  <c r="AT34" i="1" s="1"/>
  <c r="W34" i="1"/>
  <c r="X34" i="1"/>
  <c r="Y34" i="1"/>
  <c r="Z34" i="1"/>
  <c r="AA34" i="1"/>
  <c r="AB34" i="1"/>
  <c r="AC34" i="1"/>
  <c r="AD34" i="1"/>
  <c r="AN34" i="1" s="1"/>
  <c r="AE34" i="1"/>
  <c r="AV34" i="1"/>
  <c r="AW34" i="1"/>
  <c r="AX34" i="1"/>
  <c r="A35" i="1"/>
  <c r="F35" i="1"/>
  <c r="G35" i="1"/>
  <c r="P35" i="1"/>
  <c r="Q35" i="1"/>
  <c r="R35" i="1"/>
  <c r="S35" i="1"/>
  <c r="T35" i="1"/>
  <c r="U35" i="1"/>
  <c r="V35" i="1"/>
  <c r="AT35" i="1" s="1"/>
  <c r="W35" i="1"/>
  <c r="AU35" i="1" s="1"/>
  <c r="X35" i="1"/>
  <c r="AV35" i="1" s="1"/>
  <c r="Y35" i="1"/>
  <c r="AW35" i="1" s="1"/>
  <c r="Z35" i="1"/>
  <c r="AX35" i="1" s="1"/>
  <c r="AA35" i="1"/>
  <c r="AY35" i="1" s="1"/>
  <c r="AB35" i="1"/>
  <c r="AL35" i="1" s="1"/>
  <c r="AC35" i="1"/>
  <c r="AD35" i="1"/>
  <c r="AE35" i="1"/>
  <c r="A36" i="1"/>
  <c r="F36" i="1"/>
  <c r="G36" i="1"/>
  <c r="P36" i="1"/>
  <c r="Q36" i="1"/>
  <c r="R36" i="1"/>
  <c r="S36" i="1"/>
  <c r="T36" i="1"/>
  <c r="U36" i="1"/>
  <c r="V36" i="1"/>
  <c r="AT36" i="1" s="1"/>
  <c r="W36" i="1"/>
  <c r="AU36" i="1" s="1"/>
  <c r="X36" i="1"/>
  <c r="AV36" i="1" s="1"/>
  <c r="Y36" i="1"/>
  <c r="Z36" i="1"/>
  <c r="AX36" i="1" s="1"/>
  <c r="AA36" i="1"/>
  <c r="AY36" i="1" s="1"/>
  <c r="AB36" i="1"/>
  <c r="AC36" i="1"/>
  <c r="AD36" i="1"/>
  <c r="AN36" i="1" s="1"/>
  <c r="AE36" i="1"/>
  <c r="A37" i="1"/>
  <c r="F37" i="1"/>
  <c r="G37" i="1"/>
  <c r="P37" i="1"/>
  <c r="Q37" i="1"/>
  <c r="R37" i="1"/>
  <c r="S37" i="1"/>
  <c r="T37" i="1"/>
  <c r="U37" i="1"/>
  <c r="V37" i="1"/>
  <c r="AT37" i="1" s="1"/>
  <c r="W37" i="1"/>
  <c r="AU37" i="1" s="1"/>
  <c r="X37" i="1"/>
  <c r="AV37" i="1" s="1"/>
  <c r="Y37" i="1"/>
  <c r="AW37" i="1" s="1"/>
  <c r="Z37" i="1"/>
  <c r="AX37" i="1" s="1"/>
  <c r="AA37" i="1"/>
  <c r="AY37" i="1" s="1"/>
  <c r="AB37" i="1"/>
  <c r="AL37" i="1" s="1"/>
  <c r="AC37" i="1"/>
  <c r="AM37" i="1" s="1"/>
  <c r="AD37" i="1"/>
  <c r="AE37" i="1"/>
  <c r="A38" i="1"/>
  <c r="F38" i="1"/>
  <c r="G38" i="1"/>
  <c r="V38" i="1"/>
  <c r="AT38" i="1" s="1"/>
  <c r="W38" i="1"/>
  <c r="AU38" i="1" s="1"/>
  <c r="X38" i="1"/>
  <c r="AV38" i="1" s="1"/>
  <c r="Y38" i="1"/>
  <c r="AW38" i="1" s="1"/>
  <c r="Z38" i="1"/>
  <c r="AX38" i="1" s="1"/>
  <c r="AA38" i="1"/>
  <c r="AY38" i="1" s="1"/>
  <c r="AB38" i="1"/>
  <c r="AZ38" i="1" s="1"/>
  <c r="AC38" i="1"/>
  <c r="AM38" i="1" s="1"/>
  <c r="AD38" i="1"/>
  <c r="AE38" i="1"/>
  <c r="A39" i="1"/>
  <c r="F39" i="1"/>
  <c r="G39" i="1"/>
  <c r="V39" i="1"/>
  <c r="AT39" i="1" s="1"/>
  <c r="W39" i="1"/>
  <c r="AU39" i="1" s="1"/>
  <c r="X39" i="1"/>
  <c r="AV39" i="1" s="1"/>
  <c r="Y39" i="1"/>
  <c r="AW39" i="1" s="1"/>
  <c r="Z39" i="1"/>
  <c r="AX39" i="1" s="1"/>
  <c r="AA39" i="1"/>
  <c r="AY39" i="1" s="1"/>
  <c r="AB39" i="1"/>
  <c r="AZ39" i="1" s="1"/>
  <c r="AC39" i="1"/>
  <c r="AD39" i="1"/>
  <c r="AE39" i="1"/>
  <c r="A40" i="1"/>
  <c r="F40" i="1"/>
  <c r="G40" i="1"/>
  <c r="V40" i="1"/>
  <c r="AT40" i="1" s="1"/>
  <c r="W40" i="1"/>
  <c r="AU40" i="1" s="1"/>
  <c r="X40" i="1"/>
  <c r="AV40" i="1" s="1"/>
  <c r="Y40" i="1"/>
  <c r="Z40" i="1"/>
  <c r="AX40" i="1" s="1"/>
  <c r="AA40" i="1"/>
  <c r="AY40" i="1" s="1"/>
  <c r="AB40" i="1"/>
  <c r="AZ40" i="1" s="1"/>
  <c r="AC40" i="1"/>
  <c r="AD40" i="1"/>
  <c r="AN40" i="1" s="1"/>
  <c r="AE40" i="1"/>
  <c r="A41" i="1"/>
  <c r="F41" i="1"/>
  <c r="G41" i="1"/>
  <c r="V41" i="1"/>
  <c r="AT41" i="1" s="1"/>
  <c r="W41" i="1"/>
  <c r="AU41" i="1" s="1"/>
  <c r="X41" i="1"/>
  <c r="AV41" i="1" s="1"/>
  <c r="Y41" i="1"/>
  <c r="AW41" i="1" s="1"/>
  <c r="Z41" i="1"/>
  <c r="AX41" i="1" s="1"/>
  <c r="AA41" i="1"/>
  <c r="AY41" i="1" s="1"/>
  <c r="AB41" i="1"/>
  <c r="AZ41" i="1" s="1"/>
  <c r="AC41" i="1"/>
  <c r="AM41" i="1" s="1"/>
  <c r="AD41" i="1"/>
  <c r="AN41" i="1" s="1"/>
  <c r="AE41" i="1"/>
  <c r="A42" i="1"/>
  <c r="F42" i="1"/>
  <c r="G42" i="1"/>
  <c r="V42" i="1"/>
  <c r="W42" i="1"/>
  <c r="X42" i="1"/>
  <c r="Y42" i="1"/>
  <c r="Z42" i="1"/>
  <c r="AA42" i="1"/>
  <c r="AY42" i="1" s="1"/>
  <c r="AB42" i="1"/>
  <c r="AZ42" i="1" s="1"/>
  <c r="AC42" i="1"/>
  <c r="AM42" i="1" s="1"/>
  <c r="AD42" i="1"/>
  <c r="AE42" i="1"/>
  <c r="AV42" i="1"/>
  <c r="AW42" i="1"/>
  <c r="A43" i="1"/>
  <c r="F43" i="1"/>
  <c r="G43" i="1"/>
  <c r="V43" i="1"/>
  <c r="W43" i="1"/>
  <c r="AU43" i="1" s="1"/>
  <c r="X43" i="1"/>
  <c r="Y43" i="1"/>
  <c r="AW43" i="1" s="1"/>
  <c r="Z43" i="1"/>
  <c r="AA43" i="1"/>
  <c r="AY43" i="1" s="1"/>
  <c r="AB43" i="1"/>
  <c r="AZ43" i="1" s="1"/>
  <c r="AC43" i="1"/>
  <c r="AM43" i="1" s="1"/>
  <c r="AD43" i="1"/>
  <c r="AE43" i="1"/>
  <c r="A44" i="1"/>
  <c r="F44" i="1"/>
  <c r="G44" i="1"/>
  <c r="V44" i="1"/>
  <c r="AT44" i="1" s="1"/>
  <c r="W44" i="1"/>
  <c r="AU44" i="1" s="1"/>
  <c r="X44" i="1"/>
  <c r="Y44" i="1"/>
  <c r="Z44" i="1"/>
  <c r="AX44" i="1" s="1"/>
  <c r="AA44" i="1"/>
  <c r="AY44" i="1" s="1"/>
  <c r="AB44" i="1"/>
  <c r="AZ44" i="1" s="1"/>
  <c r="AC44" i="1"/>
  <c r="AD44" i="1"/>
  <c r="AE44" i="1"/>
  <c r="AV44" i="1"/>
  <c r="A45" i="1"/>
  <c r="F45" i="1"/>
  <c r="G45" i="1"/>
  <c r="V45" i="1"/>
  <c r="AT45" i="1" s="1"/>
  <c r="W45" i="1"/>
  <c r="AU45" i="1" s="1"/>
  <c r="X45" i="1"/>
  <c r="Y45" i="1"/>
  <c r="AW45" i="1" s="1"/>
  <c r="Z45" i="1"/>
  <c r="AX45" i="1" s="1"/>
  <c r="AA45" i="1"/>
  <c r="AY45" i="1" s="1"/>
  <c r="AB45" i="1"/>
  <c r="AC45" i="1"/>
  <c r="AM45" i="1" s="1"/>
  <c r="AD45" i="1"/>
  <c r="AN45" i="1" s="1"/>
  <c r="AE45" i="1"/>
  <c r="A46" i="1"/>
  <c r="F46" i="1"/>
  <c r="G46" i="1"/>
  <c r="V46" i="1"/>
  <c r="W46" i="1"/>
  <c r="X46" i="1"/>
  <c r="Y46" i="1"/>
  <c r="Z46" i="1"/>
  <c r="AA46" i="1"/>
  <c r="AY46" i="1" s="1"/>
  <c r="AB46" i="1"/>
  <c r="AC46" i="1"/>
  <c r="AD46" i="1"/>
  <c r="AE46" i="1"/>
  <c r="AV46" i="1"/>
  <c r="AW46" i="1"/>
  <c r="A47" i="1"/>
  <c r="F47" i="1"/>
  <c r="G47" i="1"/>
  <c r="V47" i="1"/>
  <c r="W47" i="1"/>
  <c r="AU47" i="1" s="1"/>
  <c r="X47" i="1"/>
  <c r="Y47" i="1"/>
  <c r="AW47" i="1" s="1"/>
  <c r="Z47" i="1"/>
  <c r="AA47" i="1"/>
  <c r="AY47" i="1" s="1"/>
  <c r="AB47" i="1"/>
  <c r="AC47" i="1"/>
  <c r="AM47" i="1" s="1"/>
  <c r="AD47" i="1"/>
  <c r="AE47" i="1"/>
  <c r="A48" i="1"/>
  <c r="F48" i="1"/>
  <c r="G48" i="1"/>
  <c r="V48" i="1"/>
  <c r="AT48" i="1" s="1"/>
  <c r="W48" i="1"/>
  <c r="AU48" i="1" s="1"/>
  <c r="X48" i="1"/>
  <c r="AV48" i="1" s="1"/>
  <c r="Y48" i="1"/>
  <c r="AW48" i="1" s="1"/>
  <c r="Z48" i="1"/>
  <c r="AX48" i="1" s="1"/>
  <c r="AA48" i="1"/>
  <c r="AY48" i="1" s="1"/>
  <c r="AB48" i="1"/>
  <c r="AC48" i="1"/>
  <c r="AD48" i="1"/>
  <c r="AN48" i="1" s="1"/>
  <c r="AE48" i="1"/>
  <c r="A49" i="1"/>
  <c r="F49" i="1"/>
  <c r="G49" i="1"/>
  <c r="V49" i="1"/>
  <c r="AT49" i="1" s="1"/>
  <c r="W49" i="1"/>
  <c r="AU49" i="1" s="1"/>
  <c r="X49" i="1"/>
  <c r="AV49" i="1" s="1"/>
  <c r="Y49" i="1"/>
  <c r="AW49" i="1" s="1"/>
  <c r="Z49" i="1"/>
  <c r="AX49" i="1" s="1"/>
  <c r="AA49" i="1"/>
  <c r="AY49" i="1" s="1"/>
  <c r="AB49" i="1"/>
  <c r="AC49" i="1"/>
  <c r="AM49" i="1" s="1"/>
  <c r="AD49" i="1"/>
  <c r="AN49" i="1" s="1"/>
  <c r="AE49" i="1"/>
  <c r="A50" i="1"/>
  <c r="F50" i="1"/>
  <c r="G50" i="1"/>
  <c r="V50" i="1"/>
  <c r="AT50" i="1" s="1"/>
  <c r="W50" i="1"/>
  <c r="AU50" i="1" s="1"/>
  <c r="X50" i="1"/>
  <c r="AV50" i="1" s="1"/>
  <c r="Y50" i="1"/>
  <c r="AW50" i="1" s="1"/>
  <c r="Z50" i="1"/>
  <c r="AX50" i="1" s="1"/>
  <c r="AA50" i="1"/>
  <c r="AY50" i="1" s="1"/>
  <c r="AB50" i="1"/>
  <c r="AC50" i="1"/>
  <c r="AD50" i="1"/>
  <c r="AN50" i="1" s="1"/>
  <c r="AE50" i="1"/>
  <c r="A51" i="1"/>
  <c r="F51" i="1"/>
  <c r="G51" i="1"/>
  <c r="V51" i="1"/>
  <c r="AT51" i="1" s="1"/>
  <c r="W51" i="1"/>
  <c r="AU51" i="1" s="1"/>
  <c r="X51" i="1"/>
  <c r="AV51" i="1" s="1"/>
  <c r="Y51" i="1"/>
  <c r="AW51" i="1" s="1"/>
  <c r="Z51" i="1"/>
  <c r="AX51" i="1" s="1"/>
  <c r="AA51" i="1"/>
  <c r="AY51" i="1" s="1"/>
  <c r="AB51" i="1"/>
  <c r="AC51" i="1"/>
  <c r="AD51" i="1"/>
  <c r="AE51" i="1"/>
  <c r="A52" i="1"/>
  <c r="F52" i="1"/>
  <c r="G52" i="1"/>
  <c r="O52" i="1"/>
  <c r="Q52" i="1"/>
  <c r="R52" i="1"/>
  <c r="S52" i="1"/>
  <c r="T52" i="1"/>
  <c r="U52" i="1"/>
  <c r="V52" i="1"/>
  <c r="AT52" i="1" s="1"/>
  <c r="W52" i="1"/>
  <c r="AU52" i="1" s="1"/>
  <c r="X52" i="1"/>
  <c r="AV52" i="1" s="1"/>
  <c r="Y52" i="1"/>
  <c r="AW52" i="1" s="1"/>
  <c r="Z52" i="1"/>
  <c r="AX52" i="1" s="1"/>
  <c r="AA52" i="1"/>
  <c r="AK52" i="1" s="1"/>
  <c r="AB52" i="1"/>
  <c r="AZ52" i="1" s="1"/>
  <c r="AC52" i="1"/>
  <c r="AD52" i="1"/>
  <c r="AN52" i="1" s="1"/>
  <c r="AE52" i="1"/>
  <c r="AO52" i="1" s="1"/>
  <c r="A53" i="1"/>
  <c r="F53" i="1"/>
  <c r="G53" i="1"/>
  <c r="Q53" i="1"/>
  <c r="R53" i="1"/>
  <c r="S53" i="1"/>
  <c r="T53" i="1"/>
  <c r="U53" i="1"/>
  <c r="V53" i="1"/>
  <c r="AT53" i="1" s="1"/>
  <c r="W53" i="1"/>
  <c r="AU53" i="1" s="1"/>
  <c r="X53" i="1"/>
  <c r="AV53" i="1" s="1"/>
  <c r="Y53" i="1"/>
  <c r="AW53" i="1" s="1"/>
  <c r="Z53" i="1"/>
  <c r="AJ53" i="1" s="1"/>
  <c r="AA53" i="1"/>
  <c r="AB53" i="1"/>
  <c r="AC53" i="1"/>
  <c r="AD53" i="1"/>
  <c r="AE53" i="1"/>
  <c r="A54" i="1"/>
  <c r="F54" i="1"/>
  <c r="G54" i="1"/>
  <c r="Q54" i="1"/>
  <c r="R54" i="1"/>
  <c r="S54" i="1"/>
  <c r="T54" i="1"/>
  <c r="U54" i="1"/>
  <c r="V54" i="1"/>
  <c r="AT54" i="1" s="1"/>
  <c r="W54" i="1"/>
  <c r="AU54" i="1" s="1"/>
  <c r="X54" i="1"/>
  <c r="Y54" i="1"/>
  <c r="AW54" i="1" s="1"/>
  <c r="Z54" i="1"/>
  <c r="AJ54" i="1" s="1"/>
  <c r="AA54" i="1"/>
  <c r="AB54" i="1"/>
  <c r="AC54" i="1"/>
  <c r="AD54" i="1"/>
  <c r="AN54" i="1" s="1"/>
  <c r="AE54" i="1"/>
  <c r="AO54" i="1" s="1"/>
  <c r="AV54" i="1"/>
  <c r="A55" i="1"/>
  <c r="F55" i="1"/>
  <c r="G55" i="1"/>
  <c r="Q55" i="1"/>
  <c r="R55" i="1"/>
  <c r="S55" i="1"/>
  <c r="T55" i="1"/>
  <c r="U55" i="1"/>
  <c r="V55" i="1"/>
  <c r="AT55" i="1" s="1"/>
  <c r="W55" i="1"/>
  <c r="AU55" i="1" s="1"/>
  <c r="X55" i="1"/>
  <c r="AV55" i="1" s="1"/>
  <c r="Y55" i="1"/>
  <c r="AW55" i="1" s="1"/>
  <c r="Z55" i="1"/>
  <c r="AX55" i="1" s="1"/>
  <c r="AA55" i="1"/>
  <c r="AY55" i="1" s="1"/>
  <c r="AB55" i="1"/>
  <c r="AZ55" i="1" s="1"/>
  <c r="AC55" i="1"/>
  <c r="BA55" i="1" s="1"/>
  <c r="AD55" i="1"/>
  <c r="AN55" i="1" s="1"/>
  <c r="AE55" i="1"/>
  <c r="AO55" i="1" s="1"/>
  <c r="A56" i="1"/>
  <c r="F56" i="1"/>
  <c r="G56" i="1"/>
  <c r="Q56" i="1"/>
  <c r="R56" i="1"/>
  <c r="S56" i="1"/>
  <c r="T56" i="1"/>
  <c r="U56" i="1"/>
  <c r="V56" i="1"/>
  <c r="AT56" i="1" s="1"/>
  <c r="W56" i="1"/>
  <c r="AU56" i="1" s="1"/>
  <c r="X56" i="1"/>
  <c r="Y56" i="1"/>
  <c r="AW56" i="1" s="1"/>
  <c r="Z56" i="1"/>
  <c r="AX56" i="1" s="1"/>
  <c r="AA56" i="1"/>
  <c r="AY56" i="1" s="1"/>
  <c r="AB56" i="1"/>
  <c r="AZ56" i="1" s="1"/>
  <c r="AC56" i="1"/>
  <c r="AM56" i="1" s="1"/>
  <c r="AD56" i="1"/>
  <c r="AE56" i="1"/>
  <c r="AV56" i="1"/>
  <c r="A57" i="1"/>
  <c r="F57" i="1"/>
  <c r="G57" i="1"/>
  <c r="Q57" i="1"/>
  <c r="R57" i="1"/>
  <c r="S57" i="1"/>
  <c r="T57" i="1"/>
  <c r="U57" i="1"/>
  <c r="V57" i="1"/>
  <c r="AT57" i="1" s="1"/>
  <c r="W57" i="1"/>
  <c r="X57" i="1"/>
  <c r="Y57" i="1"/>
  <c r="AW57" i="1" s="1"/>
  <c r="Z57" i="1"/>
  <c r="AX57" i="1" s="1"/>
  <c r="AA57" i="1"/>
  <c r="AB57" i="1"/>
  <c r="AZ57" i="1" s="1"/>
  <c r="AC57" i="1"/>
  <c r="AM57" i="1" s="1"/>
  <c r="AD57" i="1"/>
  <c r="AN57" i="1" s="1"/>
  <c r="AE57" i="1"/>
  <c r="AV57" i="1"/>
  <c r="A58" i="1"/>
  <c r="F58" i="1"/>
  <c r="G58" i="1"/>
  <c r="Q58" i="1"/>
  <c r="R58" i="1"/>
  <c r="S58" i="1"/>
  <c r="T58" i="1"/>
  <c r="U58" i="1"/>
  <c r="V58" i="1"/>
  <c r="AT58" i="1" s="1"/>
  <c r="W58" i="1"/>
  <c r="AU58" i="1" s="1"/>
  <c r="X58" i="1"/>
  <c r="AV58" i="1" s="1"/>
  <c r="Y58" i="1"/>
  <c r="AW58" i="1" s="1"/>
  <c r="Z58" i="1"/>
  <c r="AX58" i="1" s="1"/>
  <c r="AA58" i="1"/>
  <c r="AY58" i="1" s="1"/>
  <c r="AB58" i="1"/>
  <c r="AZ58" i="1" s="1"/>
  <c r="AC58" i="1"/>
  <c r="AD58" i="1"/>
  <c r="AN58" i="1" s="1"/>
  <c r="AE58" i="1"/>
  <c r="A59" i="1"/>
  <c r="F59" i="1"/>
  <c r="G59" i="1"/>
  <c r="Q59" i="1"/>
  <c r="R59" i="1"/>
  <c r="S59" i="1"/>
  <c r="T59" i="1"/>
  <c r="U59" i="1"/>
  <c r="V59" i="1"/>
  <c r="W59" i="1"/>
  <c r="AU59" i="1" s="1"/>
  <c r="X59" i="1"/>
  <c r="AV59" i="1" s="1"/>
  <c r="Y59" i="1"/>
  <c r="AW59" i="1" s="1"/>
  <c r="Z59" i="1"/>
  <c r="AA59" i="1"/>
  <c r="AY59" i="1" s="1"/>
  <c r="AB59" i="1"/>
  <c r="AZ59" i="1" s="1"/>
  <c r="AC59" i="1"/>
  <c r="AM59" i="1" s="1"/>
  <c r="AD59" i="1"/>
  <c r="AE59" i="1"/>
  <c r="A60" i="1"/>
  <c r="F60" i="1"/>
  <c r="G60" i="1"/>
  <c r="Q60" i="1"/>
  <c r="R60" i="1"/>
  <c r="S60" i="1"/>
  <c r="T60" i="1"/>
  <c r="U60" i="1"/>
  <c r="V60" i="1"/>
  <c r="W60" i="1"/>
  <c r="AU60" i="1" s="1"/>
  <c r="X60" i="1"/>
  <c r="Y60" i="1"/>
  <c r="Z60" i="1"/>
  <c r="AA60" i="1"/>
  <c r="AY60" i="1" s="1"/>
  <c r="AB60" i="1"/>
  <c r="AZ60" i="1" s="1"/>
  <c r="AC60" i="1"/>
  <c r="AM60" i="1" s="1"/>
  <c r="AD60" i="1"/>
  <c r="AE60" i="1"/>
  <c r="AV60" i="1"/>
  <c r="AW60" i="1"/>
  <c r="A61" i="1"/>
  <c r="F61" i="1"/>
  <c r="G61" i="1"/>
  <c r="V61" i="1"/>
  <c r="AT61" i="1" s="1"/>
  <c r="W61" i="1"/>
  <c r="X61" i="1"/>
  <c r="Y61" i="1"/>
  <c r="AW61" i="1" s="1"/>
  <c r="Z61" i="1"/>
  <c r="AX61" i="1" s="1"/>
  <c r="AA61" i="1"/>
  <c r="AB61" i="1"/>
  <c r="AZ61" i="1" s="1"/>
  <c r="AC61" i="1"/>
  <c r="BA61" i="1" s="1"/>
  <c r="AD61" i="1"/>
  <c r="BB61" i="1" s="1"/>
  <c r="AE61" i="1"/>
  <c r="BC61" i="1" s="1"/>
  <c r="AV61" i="1"/>
  <c r="A62" i="1"/>
  <c r="F62" i="1"/>
  <c r="G62" i="1"/>
  <c r="V62" i="1"/>
  <c r="AT62" i="1" s="1"/>
  <c r="W62" i="1"/>
  <c r="AU62" i="1" s="1"/>
  <c r="X62" i="1"/>
  <c r="AV62" i="1" s="1"/>
  <c r="Y62" i="1"/>
  <c r="AW62" i="1" s="1"/>
  <c r="Z62" i="1"/>
  <c r="AX62" i="1" s="1"/>
  <c r="AA62" i="1"/>
  <c r="AY62" i="1" s="1"/>
  <c r="AB62" i="1"/>
  <c r="AZ62" i="1" s="1"/>
  <c r="AC62" i="1"/>
  <c r="BA62" i="1" s="1"/>
  <c r="AD62" i="1"/>
  <c r="BB62" i="1" s="1"/>
  <c r="AE62" i="1"/>
  <c r="BC62" i="1" s="1"/>
  <c r="A63" i="1"/>
  <c r="F63" i="1"/>
  <c r="G63" i="1"/>
  <c r="V63" i="1"/>
  <c r="W63" i="1"/>
  <c r="AU63" i="1" s="1"/>
  <c r="X63" i="1"/>
  <c r="AV63" i="1" s="1"/>
  <c r="Y63" i="1"/>
  <c r="AW63" i="1" s="1"/>
  <c r="Z63" i="1"/>
  <c r="AA63" i="1"/>
  <c r="AY63" i="1" s="1"/>
  <c r="AB63" i="1"/>
  <c r="AZ63" i="1" s="1"/>
  <c r="AC63" i="1"/>
  <c r="BA63" i="1" s="1"/>
  <c r="AD63" i="1"/>
  <c r="BB63" i="1" s="1"/>
  <c r="AE63" i="1"/>
  <c r="BC63" i="1" s="1"/>
  <c r="A64" i="1"/>
  <c r="F64" i="1"/>
  <c r="G64" i="1"/>
  <c r="V64" i="1"/>
  <c r="AT64" i="1" s="1"/>
  <c r="W64" i="1"/>
  <c r="AU64" i="1" s="1"/>
  <c r="X64" i="1"/>
  <c r="AV64" i="1" s="1"/>
  <c r="Y64" i="1"/>
  <c r="AW64" i="1" s="1"/>
  <c r="Z64" i="1"/>
  <c r="AA64" i="1"/>
  <c r="AY64" i="1" s="1"/>
  <c r="AB64" i="1"/>
  <c r="AZ64" i="1" s="1"/>
  <c r="AC64" i="1"/>
  <c r="BA64" i="1" s="1"/>
  <c r="AD64" i="1"/>
  <c r="BB64" i="1" s="1"/>
  <c r="AE64" i="1"/>
  <c r="BC64" i="1" s="1"/>
  <c r="A65" i="1"/>
  <c r="F65" i="1"/>
  <c r="G65" i="1"/>
  <c r="V65" i="1"/>
  <c r="AT65" i="1" s="1"/>
  <c r="W65" i="1"/>
  <c r="AU65" i="1" s="1"/>
  <c r="X65" i="1"/>
  <c r="Y65" i="1"/>
  <c r="Z65" i="1"/>
  <c r="AX65" i="1" s="1"/>
  <c r="AA65" i="1"/>
  <c r="AY65" i="1" s="1"/>
  <c r="AB65" i="1"/>
  <c r="AZ65" i="1" s="1"/>
  <c r="AC65" i="1"/>
  <c r="BA65" i="1" s="1"/>
  <c r="AD65" i="1"/>
  <c r="BB65" i="1" s="1"/>
  <c r="AE65" i="1"/>
  <c r="BC65" i="1" s="1"/>
  <c r="AV65" i="1"/>
  <c r="AW65" i="1"/>
  <c r="A66" i="1"/>
  <c r="F66" i="1"/>
  <c r="G66" i="1"/>
  <c r="V66" i="1"/>
  <c r="AT66" i="1" s="1"/>
  <c r="W66" i="1"/>
  <c r="AU66" i="1" s="1"/>
  <c r="X66" i="1"/>
  <c r="Y66" i="1"/>
  <c r="Z66" i="1"/>
  <c r="AX66" i="1" s="1"/>
  <c r="AA66" i="1"/>
  <c r="AY66" i="1" s="1"/>
  <c r="AB66" i="1"/>
  <c r="AZ66" i="1" s="1"/>
  <c r="AC66" i="1"/>
  <c r="BA66" i="1" s="1"/>
  <c r="AD66" i="1"/>
  <c r="BB66" i="1" s="1"/>
  <c r="AE66" i="1"/>
  <c r="BC66" i="1" s="1"/>
  <c r="AV66" i="1"/>
  <c r="AW66" i="1"/>
  <c r="A67" i="1"/>
  <c r="F67" i="1"/>
  <c r="G67" i="1"/>
  <c r="V67" i="1"/>
  <c r="W67" i="1"/>
  <c r="AU67" i="1" s="1"/>
  <c r="X67" i="1"/>
  <c r="AV67" i="1" s="1"/>
  <c r="Y67" i="1"/>
  <c r="AW67" i="1" s="1"/>
  <c r="Z67" i="1"/>
  <c r="AA67" i="1"/>
  <c r="AY67" i="1" s="1"/>
  <c r="AB67" i="1"/>
  <c r="AZ67" i="1" s="1"/>
  <c r="AC67" i="1"/>
  <c r="BA67" i="1" s="1"/>
  <c r="AD67" i="1"/>
  <c r="BB67" i="1" s="1"/>
  <c r="AE67" i="1"/>
  <c r="BC67" i="1" s="1"/>
  <c r="A68" i="1"/>
  <c r="F68" i="1"/>
  <c r="G68" i="1"/>
  <c r="V68" i="1"/>
  <c r="AT68" i="1" s="1"/>
  <c r="W68" i="1"/>
  <c r="AU68" i="1" s="1"/>
  <c r="X68" i="1"/>
  <c r="Y68" i="1"/>
  <c r="Z68" i="1"/>
  <c r="AX68" i="1" s="1"/>
  <c r="AA68" i="1"/>
  <c r="AY68" i="1" s="1"/>
  <c r="AB68" i="1"/>
  <c r="AZ68" i="1" s="1"/>
  <c r="AC68" i="1"/>
  <c r="BA68" i="1" s="1"/>
  <c r="AD68" i="1"/>
  <c r="BB68" i="1" s="1"/>
  <c r="AE68" i="1"/>
  <c r="BC68" i="1" s="1"/>
  <c r="AV68" i="1"/>
  <c r="AW68" i="1"/>
  <c r="A69" i="1"/>
  <c r="F69" i="1"/>
  <c r="G69" i="1"/>
  <c r="V69" i="1"/>
  <c r="AT69" i="1" s="1"/>
  <c r="W69" i="1"/>
  <c r="AU69" i="1" s="1"/>
  <c r="X69" i="1"/>
  <c r="AV69" i="1" s="1"/>
  <c r="Y69" i="1"/>
  <c r="AW69" i="1" s="1"/>
  <c r="Z69" i="1"/>
  <c r="AX69" i="1" s="1"/>
  <c r="AA69" i="1"/>
  <c r="AY69" i="1" s="1"/>
  <c r="AB69" i="1"/>
  <c r="AZ69" i="1" s="1"/>
  <c r="AC69" i="1"/>
  <c r="BA69" i="1" s="1"/>
  <c r="AD69" i="1"/>
  <c r="BB69" i="1" s="1"/>
  <c r="AE69" i="1"/>
  <c r="BC69" i="1" s="1"/>
  <c r="A70" i="1"/>
  <c r="F70" i="1"/>
  <c r="G70" i="1"/>
  <c r="V70" i="1"/>
  <c r="AT70" i="1" s="1"/>
  <c r="W70" i="1"/>
  <c r="AU70" i="1" s="1"/>
  <c r="X70" i="1"/>
  <c r="AV70" i="1" s="1"/>
  <c r="Y70" i="1"/>
  <c r="Z70" i="1"/>
  <c r="AX70" i="1" s="1"/>
  <c r="AA70" i="1"/>
  <c r="AY70" i="1" s="1"/>
  <c r="AB70" i="1"/>
  <c r="AZ70" i="1" s="1"/>
  <c r="AC70" i="1"/>
  <c r="BA70" i="1" s="1"/>
  <c r="AD70" i="1"/>
  <c r="BB70" i="1" s="1"/>
  <c r="AE70" i="1"/>
  <c r="BC70" i="1" s="1"/>
  <c r="A71" i="1"/>
  <c r="F71" i="1"/>
  <c r="G71" i="1"/>
  <c r="V71" i="1"/>
  <c r="AT71" i="1" s="1"/>
  <c r="W71" i="1"/>
  <c r="AU71" i="1" s="1"/>
  <c r="X71" i="1"/>
  <c r="AV71" i="1" s="1"/>
  <c r="Y71" i="1"/>
  <c r="AW71" i="1" s="1"/>
  <c r="Z71" i="1"/>
  <c r="AX71" i="1" s="1"/>
  <c r="AA71" i="1"/>
  <c r="AY71" i="1" s="1"/>
  <c r="AB71" i="1"/>
  <c r="AZ71" i="1" s="1"/>
  <c r="AC71" i="1"/>
  <c r="BA71" i="1" s="1"/>
  <c r="AD71" i="1"/>
  <c r="BB71" i="1" s="1"/>
  <c r="AE71" i="1"/>
  <c r="BC71" i="1" s="1"/>
  <c r="A72" i="1"/>
  <c r="F72" i="1"/>
  <c r="G72" i="1"/>
  <c r="V72" i="1"/>
  <c r="AT72" i="1" s="1"/>
  <c r="W72" i="1"/>
  <c r="AU72" i="1" s="1"/>
  <c r="X72" i="1"/>
  <c r="AV72" i="1" s="1"/>
  <c r="Y72" i="1"/>
  <c r="AW72" i="1" s="1"/>
  <c r="Z72" i="1"/>
  <c r="AX72" i="1" s="1"/>
  <c r="AA72" i="1"/>
  <c r="AY72" i="1" s="1"/>
  <c r="AB72" i="1"/>
  <c r="AZ72" i="1" s="1"/>
  <c r="AC72" i="1"/>
  <c r="BA72" i="1" s="1"/>
  <c r="AD72" i="1"/>
  <c r="BB72" i="1" s="1"/>
  <c r="AE72" i="1"/>
  <c r="BC72" i="1" s="1"/>
  <c r="A73" i="1"/>
  <c r="F73" i="1"/>
  <c r="G73" i="1"/>
  <c r="V73" i="1"/>
  <c r="AT73" i="1" s="1"/>
  <c r="W73" i="1"/>
  <c r="AU73" i="1" s="1"/>
  <c r="X73" i="1"/>
  <c r="AV73" i="1" s="1"/>
  <c r="Y73" i="1"/>
  <c r="AW73" i="1" s="1"/>
  <c r="Z73" i="1"/>
  <c r="AX73" i="1" s="1"/>
  <c r="AA73" i="1"/>
  <c r="AY73" i="1" s="1"/>
  <c r="AB73" i="1"/>
  <c r="AZ73" i="1" s="1"/>
  <c r="AC73" i="1"/>
  <c r="BA73" i="1" s="1"/>
  <c r="AD73" i="1"/>
  <c r="BB73" i="1" s="1"/>
  <c r="AE73" i="1"/>
  <c r="BC73" i="1" s="1"/>
  <c r="A74" i="1"/>
  <c r="F74" i="1"/>
  <c r="G74" i="1"/>
  <c r="V74" i="1"/>
  <c r="AT74" i="1" s="1"/>
  <c r="W74" i="1"/>
  <c r="AU74" i="1" s="1"/>
  <c r="X74" i="1"/>
  <c r="Y74" i="1"/>
  <c r="AW74" i="1" s="1"/>
  <c r="Z74" i="1"/>
  <c r="AX74" i="1" s="1"/>
  <c r="AA74" i="1"/>
  <c r="AY74" i="1" s="1"/>
  <c r="AB74" i="1"/>
  <c r="AZ74" i="1" s="1"/>
  <c r="AC74" i="1"/>
  <c r="BA74" i="1" s="1"/>
  <c r="AD74" i="1"/>
  <c r="BB74" i="1" s="1"/>
  <c r="AE74" i="1"/>
  <c r="BC74" i="1" s="1"/>
  <c r="AV74" i="1"/>
  <c r="A75" i="1"/>
  <c r="F75" i="1"/>
  <c r="G75" i="1"/>
  <c r="V75" i="1"/>
  <c r="AT75" i="1" s="1"/>
  <c r="W75" i="1"/>
  <c r="AU75" i="1" s="1"/>
  <c r="X75" i="1"/>
  <c r="AV75" i="1" s="1"/>
  <c r="Y75" i="1"/>
  <c r="AW75" i="1" s="1"/>
  <c r="Z75" i="1"/>
  <c r="AX75" i="1" s="1"/>
  <c r="AA75" i="1"/>
  <c r="AY75" i="1" s="1"/>
  <c r="AB75" i="1"/>
  <c r="AZ75" i="1" s="1"/>
  <c r="AC75" i="1"/>
  <c r="BA75" i="1" s="1"/>
  <c r="AD75" i="1"/>
  <c r="BB75" i="1" s="1"/>
  <c r="AE75" i="1"/>
  <c r="BC75" i="1" s="1"/>
  <c r="A76" i="1"/>
  <c r="F76" i="1"/>
  <c r="G76" i="1"/>
  <c r="V76" i="1"/>
  <c r="AT76" i="1" s="1"/>
  <c r="W76" i="1"/>
  <c r="X76" i="1"/>
  <c r="Y76" i="1"/>
  <c r="AW76" i="1" s="1"/>
  <c r="Z76" i="1"/>
  <c r="AX76" i="1" s="1"/>
  <c r="AA76" i="1"/>
  <c r="AB76" i="1"/>
  <c r="AZ76" i="1" s="1"/>
  <c r="AC76" i="1"/>
  <c r="BA76" i="1" s="1"/>
  <c r="AD76" i="1"/>
  <c r="BB76" i="1" s="1"/>
  <c r="AE76" i="1"/>
  <c r="BC76" i="1" s="1"/>
  <c r="AV76" i="1"/>
  <c r="A77" i="1"/>
  <c r="F77" i="1"/>
  <c r="G77" i="1"/>
  <c r="V77" i="1"/>
  <c r="AT77" i="1" s="1"/>
  <c r="W77" i="1"/>
  <c r="AU77" i="1" s="1"/>
  <c r="X77" i="1"/>
  <c r="AV77" i="1" s="1"/>
  <c r="Y77" i="1"/>
  <c r="AW77" i="1" s="1"/>
  <c r="Z77" i="1"/>
  <c r="AX77" i="1" s="1"/>
  <c r="AA77" i="1"/>
  <c r="AY77" i="1" s="1"/>
  <c r="AB77" i="1"/>
  <c r="AZ77" i="1" s="1"/>
  <c r="AC77" i="1"/>
  <c r="BA77" i="1" s="1"/>
  <c r="AD77" i="1"/>
  <c r="BB77" i="1" s="1"/>
  <c r="AE77" i="1"/>
  <c r="BC77" i="1" s="1"/>
  <c r="A78" i="1"/>
  <c r="F78" i="1"/>
  <c r="G78" i="1"/>
  <c r="V78" i="1"/>
  <c r="W78" i="1"/>
  <c r="AU78" i="1" s="1"/>
  <c r="X78" i="1"/>
  <c r="AV78" i="1" s="1"/>
  <c r="Y78" i="1"/>
  <c r="Z78" i="1"/>
  <c r="AA78" i="1"/>
  <c r="AY78" i="1" s="1"/>
  <c r="AB78" i="1"/>
  <c r="AZ78" i="1" s="1"/>
  <c r="AC78" i="1"/>
  <c r="BA78" i="1" s="1"/>
  <c r="AD78" i="1"/>
  <c r="BB78" i="1" s="1"/>
  <c r="AE78" i="1"/>
  <c r="BC78" i="1" s="1"/>
  <c r="A79" i="1"/>
  <c r="F79" i="1"/>
  <c r="G79" i="1"/>
  <c r="V79" i="1"/>
  <c r="AT79" i="1" s="1"/>
  <c r="W79" i="1"/>
  <c r="AU79" i="1" s="1"/>
  <c r="X79" i="1"/>
  <c r="AV79" i="1" s="1"/>
  <c r="Y79" i="1"/>
  <c r="AW79" i="1" s="1"/>
  <c r="Z79" i="1"/>
  <c r="AX79" i="1" s="1"/>
  <c r="AA79" i="1"/>
  <c r="AY79" i="1" s="1"/>
  <c r="AB79" i="1"/>
  <c r="AZ79" i="1" s="1"/>
  <c r="AC79" i="1"/>
  <c r="BA79" i="1" s="1"/>
  <c r="AD79" i="1"/>
  <c r="BB79" i="1" s="1"/>
  <c r="AE79" i="1"/>
  <c r="BC79" i="1" s="1"/>
  <c r="A80" i="1"/>
  <c r="F80" i="1"/>
  <c r="G80" i="1"/>
  <c r="V80" i="1"/>
  <c r="AT80" i="1" s="1"/>
  <c r="W80" i="1"/>
  <c r="X80" i="1"/>
  <c r="AV80" i="1" s="1"/>
  <c r="Y80" i="1"/>
  <c r="AW80" i="1" s="1"/>
  <c r="Z80" i="1"/>
  <c r="AX80" i="1" s="1"/>
  <c r="AA80" i="1"/>
  <c r="AB80" i="1"/>
  <c r="AL80" i="1" s="1"/>
  <c r="AC80" i="1"/>
  <c r="AM80" i="1" s="1"/>
  <c r="AD80" i="1"/>
  <c r="AN80" i="1" s="1"/>
  <c r="AE80" i="1"/>
  <c r="A81" i="1"/>
  <c r="F81" i="1"/>
  <c r="G81" i="1"/>
  <c r="J81" i="1"/>
  <c r="K81" i="1"/>
  <c r="L81" i="1"/>
  <c r="N81" i="1"/>
  <c r="O81" i="1"/>
  <c r="P81" i="1"/>
  <c r="Q81" i="1"/>
  <c r="R81" i="1"/>
  <c r="S81" i="1"/>
  <c r="T81" i="1"/>
  <c r="U81" i="1"/>
  <c r="V81" i="1"/>
  <c r="AF81" i="1" s="1"/>
  <c r="W81" i="1"/>
  <c r="X81" i="1"/>
  <c r="AH81" i="1" s="1"/>
  <c r="Y81" i="1"/>
  <c r="Z81" i="1"/>
  <c r="AJ81" i="1" s="1"/>
  <c r="AA81" i="1"/>
  <c r="AK81" i="1" s="1"/>
  <c r="AB81" i="1"/>
  <c r="AL81" i="1" s="1"/>
  <c r="AC81" i="1"/>
  <c r="AD81" i="1"/>
  <c r="AE81" i="1"/>
  <c r="A82" i="1"/>
  <c r="F82" i="1"/>
  <c r="G82" i="1"/>
  <c r="S82" i="1"/>
  <c r="T82" i="1"/>
  <c r="U82" i="1"/>
  <c r="V82" i="1"/>
  <c r="W82" i="1"/>
  <c r="AU82" i="1" s="1"/>
  <c r="X82" i="1"/>
  <c r="AV82" i="1" s="1"/>
  <c r="Y82" i="1"/>
  <c r="Z82" i="1"/>
  <c r="AA82" i="1"/>
  <c r="AY82" i="1" s="1"/>
  <c r="AB82" i="1"/>
  <c r="AL82" i="1" s="1"/>
  <c r="AC82" i="1"/>
  <c r="AD82" i="1"/>
  <c r="AE82" i="1"/>
  <c r="AO82" i="1" s="1"/>
  <c r="A83" i="1"/>
  <c r="F83" i="1"/>
  <c r="G83" i="1"/>
  <c r="S83" i="1"/>
  <c r="T83" i="1"/>
  <c r="U83" i="1"/>
  <c r="V83" i="1"/>
  <c r="AT83" i="1" s="1"/>
  <c r="W83" i="1"/>
  <c r="AU83" i="1" s="1"/>
  <c r="X83" i="1"/>
  <c r="AV83" i="1" s="1"/>
  <c r="Y83" i="1"/>
  <c r="AW83" i="1" s="1"/>
  <c r="Z83" i="1"/>
  <c r="AX83" i="1" s="1"/>
  <c r="AA83" i="1"/>
  <c r="AY83" i="1" s="1"/>
  <c r="AB83" i="1"/>
  <c r="AL83" i="1" s="1"/>
  <c r="AC83" i="1"/>
  <c r="AM83" i="1" s="1"/>
  <c r="AD83" i="1"/>
  <c r="AE83" i="1"/>
  <c r="A84" i="1"/>
  <c r="F84" i="1"/>
  <c r="G84" i="1"/>
  <c r="S84" i="1"/>
  <c r="T84" i="1"/>
  <c r="U84" i="1"/>
  <c r="V84" i="1"/>
  <c r="AT84" i="1" s="1"/>
  <c r="W84" i="1"/>
  <c r="AU84" i="1" s="1"/>
  <c r="X84" i="1"/>
  <c r="AV84" i="1" s="1"/>
  <c r="Y84" i="1"/>
  <c r="AW84" i="1" s="1"/>
  <c r="Z84" i="1"/>
  <c r="AX84" i="1" s="1"/>
  <c r="AA84" i="1"/>
  <c r="AY84" i="1" s="1"/>
  <c r="AB84" i="1"/>
  <c r="AC84" i="1"/>
  <c r="AM84" i="1" s="1"/>
  <c r="AD84" i="1"/>
  <c r="AE84" i="1"/>
  <c r="A85" i="1"/>
  <c r="F85" i="1"/>
  <c r="G85" i="1"/>
  <c r="S85" i="1"/>
  <c r="T85" i="1"/>
  <c r="U85" i="1"/>
  <c r="V85" i="1"/>
  <c r="AT85" i="1" s="1"/>
  <c r="W85" i="1"/>
  <c r="AU85" i="1" s="1"/>
  <c r="X85" i="1"/>
  <c r="Y85" i="1"/>
  <c r="AW85" i="1" s="1"/>
  <c r="Z85" i="1"/>
  <c r="AX85" i="1" s="1"/>
  <c r="AA85" i="1"/>
  <c r="AY85" i="1" s="1"/>
  <c r="AB85" i="1"/>
  <c r="AL85" i="1" s="1"/>
  <c r="AC85" i="1"/>
  <c r="AM85" i="1" s="1"/>
  <c r="AD85" i="1"/>
  <c r="AN85" i="1" s="1"/>
  <c r="AE85" i="1"/>
  <c r="AO85" i="1" s="1"/>
  <c r="A86" i="1"/>
  <c r="F86" i="1"/>
  <c r="G86" i="1"/>
  <c r="S86" i="1"/>
  <c r="T86" i="1"/>
  <c r="U86" i="1"/>
  <c r="V86" i="1"/>
  <c r="AT86" i="1" s="1"/>
  <c r="W86" i="1"/>
  <c r="AU86" i="1" s="1"/>
  <c r="X86" i="1"/>
  <c r="AV86" i="1" s="1"/>
  <c r="Y86" i="1"/>
  <c r="Z86" i="1"/>
  <c r="AX86" i="1" s="1"/>
  <c r="AA86" i="1"/>
  <c r="AY86" i="1" s="1"/>
  <c r="AB86" i="1"/>
  <c r="AL86" i="1" s="1"/>
  <c r="AC86" i="1"/>
  <c r="AD86" i="1"/>
  <c r="AN86" i="1" s="1"/>
  <c r="AE86" i="1"/>
  <c r="AO86" i="1" s="1"/>
  <c r="A87" i="1"/>
  <c r="F87" i="1"/>
  <c r="G87" i="1"/>
  <c r="S87" i="1"/>
  <c r="T87" i="1"/>
  <c r="U87" i="1"/>
  <c r="V87" i="1"/>
  <c r="AT87" i="1" s="1"/>
  <c r="W87" i="1"/>
  <c r="AU87" i="1" s="1"/>
  <c r="X87" i="1"/>
  <c r="AV87" i="1" s="1"/>
  <c r="Y87" i="1"/>
  <c r="AW87" i="1" s="1"/>
  <c r="Z87" i="1"/>
  <c r="AX87" i="1" s="1"/>
  <c r="AA87" i="1"/>
  <c r="AY87" i="1" s="1"/>
  <c r="AB87" i="1"/>
  <c r="AC87" i="1"/>
  <c r="AD87" i="1"/>
  <c r="AN87" i="1" s="1"/>
  <c r="AE87" i="1"/>
  <c r="A88" i="1"/>
  <c r="F88" i="1"/>
  <c r="G88" i="1"/>
  <c r="S88" i="1"/>
  <c r="T88" i="1"/>
  <c r="U88" i="1"/>
  <c r="V88" i="1"/>
  <c r="AT88" i="1" s="1"/>
  <c r="W88" i="1"/>
  <c r="X88" i="1"/>
  <c r="AV88" i="1" s="1"/>
  <c r="Y88" i="1"/>
  <c r="AW88" i="1" s="1"/>
  <c r="Z88" i="1"/>
  <c r="AX88" i="1" s="1"/>
  <c r="AA88" i="1"/>
  <c r="AB88" i="1"/>
  <c r="AL88" i="1" s="1"/>
  <c r="AC88" i="1"/>
  <c r="AM88" i="1" s="1"/>
  <c r="AD88" i="1"/>
  <c r="AN88" i="1" s="1"/>
  <c r="AE88" i="1"/>
  <c r="AZ88" i="1"/>
  <c r="A89" i="1"/>
  <c r="F89" i="1"/>
  <c r="G89" i="1"/>
  <c r="V89" i="1"/>
  <c r="AT89" i="1" s="1"/>
  <c r="W89" i="1"/>
  <c r="AU89" i="1" s="1"/>
  <c r="X89" i="1"/>
  <c r="Y89" i="1"/>
  <c r="Z89" i="1"/>
  <c r="AX89" i="1" s="1"/>
  <c r="AA89" i="1"/>
  <c r="AY89" i="1" s="1"/>
  <c r="AB89" i="1"/>
  <c r="AZ89" i="1" s="1"/>
  <c r="AC89" i="1"/>
  <c r="AM89" i="1" s="1"/>
  <c r="AD89" i="1"/>
  <c r="AE89" i="1"/>
  <c r="AV89" i="1"/>
  <c r="AW89" i="1"/>
  <c r="A90" i="1"/>
  <c r="F90" i="1"/>
  <c r="G90" i="1"/>
  <c r="V90" i="1"/>
  <c r="AT90" i="1" s="1"/>
  <c r="W90" i="1"/>
  <c r="AU90" i="1" s="1"/>
  <c r="X90" i="1"/>
  <c r="Y90" i="1"/>
  <c r="Z90" i="1"/>
  <c r="AX90" i="1" s="1"/>
  <c r="AA90" i="1"/>
  <c r="AY90" i="1" s="1"/>
  <c r="AB90" i="1"/>
  <c r="AZ90" i="1" s="1"/>
  <c r="AC90" i="1"/>
  <c r="AM90" i="1" s="1"/>
  <c r="AD90" i="1"/>
  <c r="AE90" i="1"/>
  <c r="AV90" i="1"/>
  <c r="AW90" i="1"/>
  <c r="A91" i="1"/>
  <c r="F91" i="1"/>
  <c r="G91" i="1"/>
  <c r="V91" i="1"/>
  <c r="W91" i="1"/>
  <c r="AU91" i="1" s="1"/>
  <c r="X91" i="1"/>
  <c r="AV91" i="1" s="1"/>
  <c r="Y91" i="1"/>
  <c r="AW91" i="1" s="1"/>
  <c r="Z91" i="1"/>
  <c r="AA91" i="1"/>
  <c r="AY91" i="1" s="1"/>
  <c r="AB91" i="1"/>
  <c r="AC91" i="1"/>
  <c r="AM91" i="1" s="1"/>
  <c r="AD91" i="1"/>
  <c r="AE91" i="1"/>
  <c r="AZ91" i="1"/>
  <c r="BA91" i="1"/>
  <c r="A92" i="1"/>
  <c r="F92" i="1"/>
  <c r="G92" i="1"/>
  <c r="V92" i="1"/>
  <c r="AT92" i="1" s="1"/>
  <c r="W92" i="1"/>
  <c r="AU92" i="1" s="1"/>
  <c r="X92" i="1"/>
  <c r="AV92" i="1" s="1"/>
  <c r="Y92" i="1"/>
  <c r="AW92" i="1" s="1"/>
  <c r="Z92" i="1"/>
  <c r="AX92" i="1" s="1"/>
  <c r="AA92" i="1"/>
  <c r="AY92" i="1" s="1"/>
  <c r="AB92" i="1"/>
  <c r="AZ92" i="1" s="1"/>
  <c r="AC92" i="1"/>
  <c r="AM92" i="1" s="1"/>
  <c r="AD92" i="1"/>
  <c r="AN92" i="1" s="1"/>
  <c r="AE92" i="1"/>
  <c r="A93" i="1"/>
  <c r="F93" i="1"/>
  <c r="G93" i="1"/>
  <c r="V93" i="1"/>
  <c r="AT93" i="1" s="1"/>
  <c r="W93" i="1"/>
  <c r="AU93" i="1" s="1"/>
  <c r="X93" i="1"/>
  <c r="Y93" i="1"/>
  <c r="AW93" i="1" s="1"/>
  <c r="Z93" i="1"/>
  <c r="AX93" i="1" s="1"/>
  <c r="AA93" i="1"/>
  <c r="AY93" i="1" s="1"/>
  <c r="AB93" i="1"/>
  <c r="AC93" i="1"/>
  <c r="AM93" i="1" s="1"/>
  <c r="AD93" i="1"/>
  <c r="AN93" i="1" s="1"/>
  <c r="AE93" i="1"/>
  <c r="AO93" i="1" s="1"/>
  <c r="A94" i="1"/>
  <c r="F94" i="1"/>
  <c r="G94" i="1"/>
  <c r="V94" i="1"/>
  <c r="AT94" i="1" s="1"/>
  <c r="W94" i="1"/>
  <c r="AU94" i="1" s="1"/>
  <c r="X94" i="1"/>
  <c r="Y94" i="1"/>
  <c r="Z94" i="1"/>
  <c r="AX94" i="1" s="1"/>
  <c r="AA94" i="1"/>
  <c r="AY94" i="1" s="1"/>
  <c r="AB94" i="1"/>
  <c r="AZ94" i="1" s="1"/>
  <c r="AC94" i="1"/>
  <c r="AM94" i="1" s="1"/>
  <c r="AD94" i="1"/>
  <c r="AE94" i="1"/>
  <c r="AV94" i="1"/>
  <c r="AW94" i="1"/>
  <c r="A95" i="1"/>
  <c r="F95" i="1"/>
  <c r="G95" i="1"/>
  <c r="V95" i="1"/>
  <c r="AT95" i="1" s="1"/>
  <c r="W95" i="1"/>
  <c r="AU95" i="1" s="1"/>
  <c r="X95" i="1"/>
  <c r="AV95" i="1" s="1"/>
  <c r="Y95" i="1"/>
  <c r="Z95" i="1"/>
  <c r="AX95" i="1" s="1"/>
  <c r="AA95" i="1"/>
  <c r="AY95" i="1" s="1"/>
  <c r="AB95" i="1"/>
  <c r="AZ95" i="1" s="1"/>
  <c r="AC95" i="1"/>
  <c r="AD95" i="1"/>
  <c r="AE95" i="1"/>
  <c r="AO95" i="1" s="1"/>
  <c r="A96" i="1"/>
  <c r="F96" i="1"/>
  <c r="G96" i="1"/>
  <c r="V96" i="1"/>
  <c r="AT96" i="1" s="1"/>
  <c r="W96" i="1"/>
  <c r="X96" i="1"/>
  <c r="AV96" i="1" s="1"/>
  <c r="Y96" i="1"/>
  <c r="AW96" i="1" s="1"/>
  <c r="Z96" i="1"/>
  <c r="AX96" i="1" s="1"/>
  <c r="AA96" i="1"/>
  <c r="AB96" i="1"/>
  <c r="AZ96" i="1" s="1"/>
  <c r="AC96" i="1"/>
  <c r="AM96" i="1" s="1"/>
  <c r="AD96" i="1"/>
  <c r="AE96" i="1"/>
  <c r="A97" i="1"/>
  <c r="F97" i="1"/>
  <c r="G97" i="1"/>
  <c r="V97" i="1"/>
  <c r="AT97" i="1" s="1"/>
  <c r="W97" i="1"/>
  <c r="AU97" i="1" s="1"/>
  <c r="X97" i="1"/>
  <c r="Y97" i="1"/>
  <c r="AW97" i="1" s="1"/>
  <c r="Z97" i="1"/>
  <c r="AX97" i="1" s="1"/>
  <c r="AA97" i="1"/>
  <c r="AY97" i="1" s="1"/>
  <c r="AB97" i="1"/>
  <c r="AC97" i="1"/>
  <c r="AM97" i="1" s="1"/>
  <c r="AD97" i="1"/>
  <c r="AE97" i="1"/>
  <c r="AO97" i="1" s="1"/>
  <c r="A98" i="1"/>
  <c r="F98" i="1"/>
  <c r="G98" i="1"/>
  <c r="V98" i="1"/>
  <c r="AT98" i="1" s="1"/>
  <c r="W98" i="1"/>
  <c r="AU98" i="1" s="1"/>
  <c r="X98" i="1"/>
  <c r="AV98" i="1" s="1"/>
  <c r="Y98" i="1"/>
  <c r="AW98" i="1" s="1"/>
  <c r="Z98" i="1"/>
  <c r="AX98" i="1" s="1"/>
  <c r="AA98" i="1"/>
  <c r="AY98" i="1" s="1"/>
  <c r="AB98" i="1"/>
  <c r="AZ98" i="1" s="1"/>
  <c r="AC98" i="1"/>
  <c r="AD98" i="1"/>
  <c r="AE98" i="1"/>
  <c r="AO98" i="1" s="1"/>
  <c r="A99" i="1"/>
  <c r="F99" i="1"/>
  <c r="G99" i="1"/>
  <c r="V99" i="1"/>
  <c r="W99" i="1"/>
  <c r="AU99" i="1" s="1"/>
  <c r="X99" i="1"/>
  <c r="Y99" i="1"/>
  <c r="Z99" i="1"/>
  <c r="AA99" i="1"/>
  <c r="AY99" i="1" s="1"/>
  <c r="AB99" i="1"/>
  <c r="AZ99" i="1" s="1"/>
  <c r="AC99" i="1"/>
  <c r="BA99" i="1" s="1"/>
  <c r="AD99" i="1"/>
  <c r="AE99" i="1"/>
  <c r="AO99" i="1" s="1"/>
  <c r="AV99" i="1"/>
  <c r="A100" i="1"/>
  <c r="F100" i="1"/>
  <c r="G100" i="1"/>
  <c r="V100" i="1"/>
  <c r="AT100" i="1" s="1"/>
  <c r="W100" i="1"/>
  <c r="AU100" i="1" s="1"/>
  <c r="X100" i="1"/>
  <c r="Y100" i="1"/>
  <c r="Z100" i="1"/>
  <c r="AX100" i="1" s="1"/>
  <c r="AA100" i="1"/>
  <c r="AY100" i="1" s="1"/>
  <c r="AB100" i="1"/>
  <c r="AZ100" i="1" s="1"/>
  <c r="AC100" i="1"/>
  <c r="AD100" i="1"/>
  <c r="AN100" i="1" s="1"/>
  <c r="AE100" i="1"/>
  <c r="AV100" i="1"/>
  <c r="A101" i="1"/>
  <c r="F101" i="1"/>
  <c r="G101" i="1"/>
  <c r="V101" i="1"/>
  <c r="AT101" i="1" s="1"/>
  <c r="W101" i="1"/>
  <c r="AU101" i="1" s="1"/>
  <c r="X101" i="1"/>
  <c r="Y101" i="1"/>
  <c r="AW101" i="1" s="1"/>
  <c r="Z101" i="1"/>
  <c r="AX101" i="1" s="1"/>
  <c r="AA101" i="1"/>
  <c r="AY101" i="1" s="1"/>
  <c r="AB101" i="1"/>
  <c r="AC101" i="1"/>
  <c r="AD101" i="1"/>
  <c r="AN101" i="1" s="1"/>
  <c r="AE101" i="1"/>
  <c r="AO101" i="1" s="1"/>
  <c r="A102" i="1"/>
  <c r="F102" i="1"/>
  <c r="G102" i="1"/>
  <c r="V102" i="1"/>
  <c r="AT102" i="1" s="1"/>
  <c r="W102" i="1"/>
  <c r="AU102" i="1" s="1"/>
  <c r="X102" i="1"/>
  <c r="AV102" i="1" s="1"/>
  <c r="Y102" i="1"/>
  <c r="AW102" i="1" s="1"/>
  <c r="Z102" i="1"/>
  <c r="AX102" i="1" s="1"/>
  <c r="AA102" i="1"/>
  <c r="AY102" i="1" s="1"/>
  <c r="AB102" i="1"/>
  <c r="AC102" i="1"/>
  <c r="AD102" i="1"/>
  <c r="AE102" i="1"/>
  <c r="A103" i="1"/>
  <c r="F103" i="1"/>
  <c r="G103" i="1"/>
  <c r="V103" i="1"/>
  <c r="AT103" i="1" s="1"/>
  <c r="W103" i="1"/>
  <c r="AU103" i="1" s="1"/>
  <c r="X103" i="1"/>
  <c r="AV103" i="1" s="1"/>
  <c r="Y103" i="1"/>
  <c r="AW103" i="1" s="1"/>
  <c r="Z103" i="1"/>
  <c r="AX103" i="1" s="1"/>
  <c r="AA103" i="1"/>
  <c r="AY103" i="1" s="1"/>
  <c r="AB103" i="1"/>
  <c r="AL103" i="1" s="1"/>
  <c r="AC103" i="1"/>
  <c r="AM103" i="1" s="1"/>
  <c r="AD103" i="1"/>
  <c r="AE103" i="1"/>
  <c r="AO103" i="1" s="1"/>
  <c r="A104" i="1"/>
  <c r="F104" i="1"/>
  <c r="G104" i="1"/>
  <c r="V104" i="1"/>
  <c r="AT104" i="1" s="1"/>
  <c r="W104" i="1"/>
  <c r="AU104" i="1" s="1"/>
  <c r="X104" i="1"/>
  <c r="Y104" i="1"/>
  <c r="Z104" i="1"/>
  <c r="AX104" i="1" s="1"/>
  <c r="AA104" i="1"/>
  <c r="AY104" i="1" s="1"/>
  <c r="AB104" i="1"/>
  <c r="AL104" i="1" s="1"/>
  <c r="AC104" i="1"/>
  <c r="AM104" i="1" s="1"/>
  <c r="AD104" i="1"/>
  <c r="AE104" i="1"/>
  <c r="AV104" i="1"/>
  <c r="AW104" i="1"/>
  <c r="A105" i="1"/>
  <c r="F105" i="1"/>
  <c r="G105" i="1"/>
  <c r="V105" i="1"/>
  <c r="AT105" i="1" s="1"/>
  <c r="W105" i="1"/>
  <c r="AU105" i="1" s="1"/>
  <c r="X105" i="1"/>
  <c r="AV105" i="1" s="1"/>
  <c r="Y105" i="1"/>
  <c r="AW105" i="1" s="1"/>
  <c r="Z105" i="1"/>
  <c r="AX105" i="1" s="1"/>
  <c r="AA105" i="1"/>
  <c r="AY105" i="1" s="1"/>
  <c r="AB105" i="1"/>
  <c r="AC105" i="1"/>
  <c r="AM105" i="1" s="1"/>
  <c r="AD105" i="1"/>
  <c r="AE105" i="1"/>
  <c r="A106" i="1"/>
  <c r="F106" i="1"/>
  <c r="G106" i="1"/>
  <c r="V106" i="1"/>
  <c r="AT106" i="1" s="1"/>
  <c r="W106" i="1"/>
  <c r="AU106" i="1" s="1"/>
  <c r="X106" i="1"/>
  <c r="AV106" i="1" s="1"/>
  <c r="Y106" i="1"/>
  <c r="AW106" i="1" s="1"/>
  <c r="Z106" i="1"/>
  <c r="AX106" i="1" s="1"/>
  <c r="AA106" i="1"/>
  <c r="AY106" i="1" s="1"/>
  <c r="AB106" i="1"/>
  <c r="AC106" i="1"/>
  <c r="AD106" i="1"/>
  <c r="AN106" i="1" s="1"/>
  <c r="AE106" i="1"/>
  <c r="AO106" i="1" s="1"/>
  <c r="A107" i="1"/>
  <c r="F107" i="1"/>
  <c r="G107" i="1"/>
  <c r="V107" i="1"/>
  <c r="AT107" i="1" s="1"/>
  <c r="W107" i="1"/>
  <c r="AU107" i="1" s="1"/>
  <c r="X107" i="1"/>
  <c r="Y107" i="1"/>
  <c r="Z107" i="1"/>
  <c r="AA107" i="1"/>
  <c r="AK107" i="1" s="1"/>
  <c r="AB107" i="1"/>
  <c r="AL107" i="1" s="1"/>
  <c r="AC107" i="1"/>
  <c r="AD107" i="1"/>
  <c r="AN107" i="1" s="1"/>
  <c r="AE107" i="1"/>
  <c r="AO107" i="1" s="1"/>
  <c r="A108" i="1"/>
  <c r="F108" i="1"/>
  <c r="G108" i="1"/>
  <c r="V108" i="1"/>
  <c r="AT108" i="1" s="1"/>
  <c r="W108" i="1"/>
  <c r="AU108" i="1" s="1"/>
  <c r="X108" i="1"/>
  <c r="Y108" i="1"/>
  <c r="Z108" i="1"/>
  <c r="AA108" i="1"/>
  <c r="AB108" i="1"/>
  <c r="AL108" i="1" s="1"/>
  <c r="AC108" i="1"/>
  <c r="AD108" i="1"/>
  <c r="AN108" i="1" s="1"/>
  <c r="AE108" i="1"/>
  <c r="AO108" i="1" s="1"/>
  <c r="AV108" i="1"/>
  <c r="A109" i="1"/>
  <c r="F109" i="1"/>
  <c r="G109" i="1"/>
  <c r="V109" i="1"/>
  <c r="AT109" i="1" s="1"/>
  <c r="W109" i="1"/>
  <c r="AU109" i="1" s="1"/>
  <c r="X109" i="1"/>
  <c r="AV109" i="1" s="1"/>
  <c r="Y109" i="1"/>
  <c r="Z109" i="1"/>
  <c r="AA109" i="1"/>
  <c r="AK109" i="1" s="1"/>
  <c r="AB109" i="1"/>
  <c r="AL109" i="1" s="1"/>
  <c r="AC109" i="1"/>
  <c r="AD109" i="1"/>
  <c r="AE109" i="1"/>
  <c r="AO109" i="1" s="1"/>
  <c r="A110" i="1"/>
  <c r="F110" i="1"/>
  <c r="G110" i="1"/>
  <c r="V110" i="1"/>
  <c r="AT110" i="1" s="1"/>
  <c r="W110" i="1"/>
  <c r="AU110" i="1" s="1"/>
  <c r="X110" i="1"/>
  <c r="Y110" i="1"/>
  <c r="AI110" i="1" s="1"/>
  <c r="Z110" i="1"/>
  <c r="AX110" i="1" s="1"/>
  <c r="AA110" i="1"/>
  <c r="AK110" i="1" s="1"/>
  <c r="AB110" i="1"/>
  <c r="AC110" i="1"/>
  <c r="AM110" i="1" s="1"/>
  <c r="AD110" i="1"/>
  <c r="AN110" i="1" s="1"/>
  <c r="AE110" i="1"/>
  <c r="AO110" i="1" s="1"/>
  <c r="AV110" i="1"/>
  <c r="A111" i="1"/>
  <c r="F111" i="1"/>
  <c r="G111" i="1"/>
  <c r="V111" i="1"/>
  <c r="AT111" i="1" s="1"/>
  <c r="W111" i="1"/>
  <c r="AU111" i="1" s="1"/>
  <c r="X111" i="1"/>
  <c r="AV111" i="1" s="1"/>
  <c r="Y111" i="1"/>
  <c r="Z111" i="1"/>
  <c r="AX111" i="1" s="1"/>
  <c r="AA111" i="1"/>
  <c r="AK111" i="1" s="1"/>
  <c r="AB111" i="1"/>
  <c r="AC111" i="1"/>
  <c r="AM111" i="1" s="1"/>
  <c r="AD111" i="1"/>
  <c r="AN111" i="1" s="1"/>
  <c r="AE111" i="1"/>
  <c r="AO111" i="1" s="1"/>
  <c r="A112" i="1"/>
  <c r="F112" i="1"/>
  <c r="G112" i="1"/>
  <c r="V112" i="1"/>
  <c r="AT112" i="1" s="1"/>
  <c r="W112" i="1"/>
  <c r="AU112" i="1" s="1"/>
  <c r="X112" i="1"/>
  <c r="Y112" i="1"/>
  <c r="Z112" i="1"/>
  <c r="AA112" i="1"/>
  <c r="AK112" i="1" s="1"/>
  <c r="AB112" i="1"/>
  <c r="AC112" i="1"/>
  <c r="AD112" i="1"/>
  <c r="AE112" i="1"/>
  <c r="AO112" i="1" s="1"/>
  <c r="AV112" i="1"/>
  <c r="A113" i="1"/>
  <c r="F113" i="1"/>
  <c r="G113" i="1"/>
  <c r="V113" i="1"/>
  <c r="AT113" i="1" s="1"/>
  <c r="W113" i="1"/>
  <c r="AU113" i="1" s="1"/>
  <c r="X113" i="1"/>
  <c r="Y113" i="1"/>
  <c r="Z113" i="1"/>
  <c r="AX113" i="1" s="1"/>
  <c r="AA113" i="1"/>
  <c r="AY113" i="1" s="1"/>
  <c r="AB113" i="1"/>
  <c r="AL113" i="1" s="1"/>
  <c r="AC113" i="1"/>
  <c r="AM113" i="1" s="1"/>
  <c r="AD113" i="1"/>
  <c r="AE113" i="1"/>
  <c r="AV113" i="1"/>
  <c r="AW113" i="1"/>
  <c r="A114" i="1"/>
  <c r="F114" i="1"/>
  <c r="G114" i="1"/>
  <c r="V114" i="1"/>
  <c r="AT114" i="1" s="1"/>
  <c r="W114" i="1"/>
  <c r="AU114" i="1" s="1"/>
  <c r="X114" i="1"/>
  <c r="Y114" i="1"/>
  <c r="Z114" i="1"/>
  <c r="AJ114" i="1" s="1"/>
  <c r="AA114" i="1"/>
  <c r="AB114" i="1"/>
  <c r="AL114" i="1" s="1"/>
  <c r="AC114" i="1"/>
  <c r="AD114" i="1"/>
  <c r="AE114" i="1"/>
  <c r="AO114" i="1" s="1"/>
  <c r="AV114" i="1"/>
  <c r="A115" i="1"/>
  <c r="F115" i="1"/>
  <c r="G115" i="1"/>
  <c r="V115" i="1"/>
  <c r="AT115" i="1" s="1"/>
  <c r="W115" i="1"/>
  <c r="AU115" i="1" s="1"/>
  <c r="X115" i="1"/>
  <c r="Y115" i="1"/>
  <c r="AW115" i="1" s="1"/>
  <c r="Z115" i="1"/>
  <c r="AX115" i="1" s="1"/>
  <c r="AA115" i="1"/>
  <c r="AY115" i="1" s="1"/>
  <c r="AB115" i="1"/>
  <c r="AZ115" i="1" s="1"/>
  <c r="AC115" i="1"/>
  <c r="AD115" i="1"/>
  <c r="AE115" i="1"/>
  <c r="AO115" i="1" s="1"/>
  <c r="AV115" i="1"/>
  <c r="A116" i="1"/>
  <c r="F116" i="1"/>
  <c r="G116" i="1"/>
  <c r="V116" i="1"/>
  <c r="AT116" i="1" s="1"/>
  <c r="W116" i="1"/>
  <c r="AU116" i="1" s="1"/>
  <c r="X116" i="1"/>
  <c r="Y116" i="1"/>
  <c r="Z116" i="1"/>
  <c r="AX116" i="1" s="1"/>
  <c r="AA116" i="1"/>
  <c r="AY116" i="1" s="1"/>
  <c r="AB116" i="1"/>
  <c r="AZ116" i="1" s="1"/>
  <c r="AC116" i="1"/>
  <c r="AD116" i="1"/>
  <c r="AE116" i="1"/>
  <c r="AO116" i="1" s="1"/>
  <c r="AV116" i="1"/>
  <c r="A117" i="1"/>
  <c r="F117" i="1"/>
  <c r="G117" i="1"/>
  <c r="V117" i="1"/>
  <c r="AT117" i="1" s="1"/>
  <c r="W117" i="1"/>
  <c r="AU117" i="1" s="1"/>
  <c r="X117" i="1"/>
  <c r="AV117" i="1" s="1"/>
  <c r="Y117" i="1"/>
  <c r="AW117" i="1" s="1"/>
  <c r="Z117" i="1"/>
  <c r="AX117" i="1" s="1"/>
  <c r="AA117" i="1"/>
  <c r="AY117" i="1" s="1"/>
  <c r="AB117" i="1"/>
  <c r="AZ117" i="1" s="1"/>
  <c r="AC117" i="1"/>
  <c r="AD117" i="1"/>
  <c r="AE117" i="1"/>
  <c r="A118" i="1"/>
  <c r="F118" i="1"/>
  <c r="G118" i="1"/>
  <c r="V118" i="1"/>
  <c r="AT118" i="1" s="1"/>
  <c r="W118" i="1"/>
  <c r="AU118" i="1" s="1"/>
  <c r="X118" i="1"/>
  <c r="Y118" i="1"/>
  <c r="AW118" i="1" s="1"/>
  <c r="Z118" i="1"/>
  <c r="AX118" i="1" s="1"/>
  <c r="AA118" i="1"/>
  <c r="AY118" i="1" s="1"/>
  <c r="AB118" i="1"/>
  <c r="AZ118" i="1" s="1"/>
  <c r="AC118" i="1"/>
  <c r="AD118" i="1"/>
  <c r="AE118" i="1"/>
  <c r="AV118" i="1"/>
  <c r="A119" i="1"/>
  <c r="F119" i="1"/>
  <c r="G119" i="1"/>
  <c r="V119" i="1"/>
  <c r="AT119" i="1" s="1"/>
  <c r="W119" i="1"/>
  <c r="AU119" i="1" s="1"/>
  <c r="X119" i="1"/>
  <c r="AV119" i="1" s="1"/>
  <c r="Y119" i="1"/>
  <c r="AW119" i="1" s="1"/>
  <c r="Z119" i="1"/>
  <c r="AX119" i="1" s="1"/>
  <c r="AA119" i="1"/>
  <c r="AY119" i="1" s="1"/>
  <c r="AB119" i="1"/>
  <c r="AC119" i="1"/>
  <c r="AM119" i="1" s="1"/>
  <c r="AD119" i="1"/>
  <c r="AE119" i="1"/>
  <c r="A120" i="1"/>
  <c r="F120" i="1"/>
  <c r="G120" i="1"/>
  <c r="V120" i="1"/>
  <c r="AT120" i="1" s="1"/>
  <c r="W120" i="1"/>
  <c r="AU120" i="1" s="1"/>
  <c r="X120" i="1"/>
  <c r="AV120" i="1" s="1"/>
  <c r="Y120" i="1"/>
  <c r="AW120" i="1" s="1"/>
  <c r="Z120" i="1"/>
  <c r="AX120" i="1" s="1"/>
  <c r="AA120" i="1"/>
  <c r="AY120" i="1" s="1"/>
  <c r="AB120" i="1"/>
  <c r="AZ120" i="1" s="1"/>
  <c r="AC120" i="1"/>
  <c r="AD120" i="1"/>
  <c r="AN120" i="1" s="1"/>
  <c r="AE120" i="1"/>
  <c r="A121" i="1"/>
  <c r="F121" i="1"/>
  <c r="G121" i="1"/>
  <c r="V121" i="1"/>
  <c r="AT121" i="1" s="1"/>
  <c r="W121" i="1"/>
  <c r="AU121" i="1" s="1"/>
  <c r="X121" i="1"/>
  <c r="AV121" i="1" s="1"/>
  <c r="Y121" i="1"/>
  <c r="AW121" i="1" s="1"/>
  <c r="Z121" i="1"/>
  <c r="AX121" i="1" s="1"/>
  <c r="AA121" i="1"/>
  <c r="AY121" i="1" s="1"/>
  <c r="AB121" i="1"/>
  <c r="AZ121" i="1" s="1"/>
  <c r="AC121" i="1"/>
  <c r="BA121" i="1" s="1"/>
  <c r="AD121" i="1"/>
  <c r="AE121" i="1"/>
  <c r="AO121" i="1" s="1"/>
  <c r="A122" i="1"/>
  <c r="F122" i="1"/>
  <c r="G122" i="1"/>
  <c r="V122" i="1"/>
  <c r="AT122" i="1" s="1"/>
  <c r="W122" i="1"/>
  <c r="AU122" i="1" s="1"/>
  <c r="X122" i="1"/>
  <c r="AV122" i="1" s="1"/>
  <c r="Y122" i="1"/>
  <c r="AW122" i="1" s="1"/>
  <c r="Z122" i="1"/>
  <c r="AX122" i="1" s="1"/>
  <c r="AA122" i="1"/>
  <c r="AY122" i="1" s="1"/>
  <c r="AB122" i="1"/>
  <c r="AZ122" i="1" s="1"/>
  <c r="AC122" i="1"/>
  <c r="AM122" i="1" s="1"/>
  <c r="AD122" i="1"/>
  <c r="AE122" i="1"/>
  <c r="A123" i="1"/>
  <c r="F123" i="1"/>
  <c r="G123" i="1"/>
  <c r="V123" i="1"/>
  <c r="AT123" i="1" s="1"/>
  <c r="W123" i="1"/>
  <c r="AU123" i="1" s="1"/>
  <c r="X123" i="1"/>
  <c r="Y123" i="1"/>
  <c r="AW123" i="1" s="1"/>
  <c r="Z123" i="1"/>
  <c r="AX123" i="1" s="1"/>
  <c r="AA123" i="1"/>
  <c r="AY123" i="1" s="1"/>
  <c r="AB123" i="1"/>
  <c r="AZ123" i="1" s="1"/>
  <c r="AC123" i="1"/>
  <c r="AD123" i="1"/>
  <c r="AE123" i="1"/>
  <c r="AV123" i="1"/>
  <c r="A124" i="1"/>
  <c r="F124" i="1"/>
  <c r="G124" i="1"/>
  <c r="V124" i="1"/>
  <c r="AT124" i="1" s="1"/>
  <c r="W124" i="1"/>
  <c r="AU124" i="1" s="1"/>
  <c r="X124" i="1"/>
  <c r="AV124" i="1" s="1"/>
  <c r="Y124" i="1"/>
  <c r="AW124" i="1" s="1"/>
  <c r="Z124" i="1"/>
  <c r="AX124" i="1" s="1"/>
  <c r="AA124" i="1"/>
  <c r="AY124" i="1" s="1"/>
  <c r="AB124" i="1"/>
  <c r="AC124" i="1"/>
  <c r="AD124" i="1"/>
  <c r="AN124" i="1" s="1"/>
  <c r="AE124" i="1"/>
  <c r="A125" i="1"/>
  <c r="F125" i="1"/>
  <c r="G125" i="1"/>
  <c r="V125" i="1"/>
  <c r="AT125" i="1" s="1"/>
  <c r="W125" i="1"/>
  <c r="AU125" i="1" s="1"/>
  <c r="X125" i="1"/>
  <c r="AV125" i="1" s="1"/>
  <c r="Y125" i="1"/>
  <c r="AW125" i="1" s="1"/>
  <c r="Z125" i="1"/>
  <c r="AX125" i="1" s="1"/>
  <c r="AA125" i="1"/>
  <c r="AY125" i="1" s="1"/>
  <c r="AB125" i="1"/>
  <c r="AC125" i="1"/>
  <c r="AD125" i="1"/>
  <c r="AE125" i="1"/>
  <c r="A126" i="1"/>
  <c r="F126" i="1"/>
  <c r="G126" i="1"/>
  <c r="V126" i="1"/>
  <c r="AT126" i="1" s="1"/>
  <c r="W126" i="1"/>
  <c r="X126" i="1"/>
  <c r="AV126" i="1" s="1"/>
  <c r="Y126" i="1"/>
  <c r="AW126" i="1" s="1"/>
  <c r="Z126" i="1"/>
  <c r="AX126" i="1" s="1"/>
  <c r="AA126" i="1"/>
  <c r="AB126" i="1"/>
  <c r="AC126" i="1"/>
  <c r="AD126" i="1"/>
  <c r="AN126" i="1" s="1"/>
  <c r="AE126" i="1"/>
  <c r="A127" i="1"/>
  <c r="F127" i="1"/>
  <c r="G127" i="1"/>
  <c r="V127" i="1"/>
  <c r="AT127" i="1" s="1"/>
  <c r="W127" i="1"/>
  <c r="AU127" i="1" s="1"/>
  <c r="X127" i="1"/>
  <c r="AV127" i="1" s="1"/>
  <c r="Y127" i="1"/>
  <c r="AW127" i="1" s="1"/>
  <c r="Z127" i="1"/>
  <c r="AX127" i="1" s="1"/>
  <c r="AA127" i="1"/>
  <c r="AY127" i="1" s="1"/>
  <c r="AB127" i="1"/>
  <c r="AC127" i="1"/>
  <c r="AD127" i="1"/>
  <c r="AE127" i="1"/>
  <c r="AO127" i="1" s="1"/>
  <c r="A128" i="1"/>
  <c r="F128" i="1"/>
  <c r="G128" i="1"/>
  <c r="V128" i="1"/>
  <c r="AT128" i="1" s="1"/>
  <c r="W128" i="1"/>
  <c r="AU128" i="1" s="1"/>
  <c r="X128" i="1"/>
  <c r="AV128" i="1" s="1"/>
  <c r="Y128" i="1"/>
  <c r="Z128" i="1"/>
  <c r="AX128" i="1" s="1"/>
  <c r="AA128" i="1"/>
  <c r="AY128" i="1" s="1"/>
  <c r="AB128" i="1"/>
  <c r="AZ128" i="1" s="1"/>
  <c r="AC128" i="1"/>
  <c r="AD128" i="1"/>
  <c r="AE128" i="1"/>
  <c r="A129" i="1"/>
  <c r="F129" i="1"/>
  <c r="G129" i="1"/>
  <c r="V129" i="1"/>
  <c r="AT129" i="1" s="1"/>
  <c r="W129" i="1"/>
  <c r="AU129" i="1" s="1"/>
  <c r="X129" i="1"/>
  <c r="AV129" i="1" s="1"/>
  <c r="Y129" i="1"/>
  <c r="AW129" i="1" s="1"/>
  <c r="Z129" i="1"/>
  <c r="AX129" i="1" s="1"/>
  <c r="AA129" i="1"/>
  <c r="AY129" i="1" s="1"/>
  <c r="AB129" i="1"/>
  <c r="AZ129" i="1" s="1"/>
  <c r="AC129" i="1"/>
  <c r="AD129" i="1"/>
  <c r="AN129" i="1" s="1"/>
  <c r="AE129" i="1"/>
  <c r="A130" i="1"/>
  <c r="F130" i="1"/>
  <c r="G130" i="1"/>
  <c r="V130" i="1"/>
  <c r="AT130" i="1" s="1"/>
  <c r="W130" i="1"/>
  <c r="X130" i="1"/>
  <c r="Y130" i="1"/>
  <c r="AW130" i="1" s="1"/>
  <c r="Z130" i="1"/>
  <c r="AX130" i="1" s="1"/>
  <c r="AA130" i="1"/>
  <c r="AB130" i="1"/>
  <c r="AL130" i="1" s="1"/>
  <c r="AC130" i="1"/>
  <c r="AD130" i="1"/>
  <c r="AN130" i="1" s="1"/>
  <c r="AE130" i="1"/>
  <c r="AV130" i="1"/>
  <c r="A131" i="1"/>
  <c r="F131" i="1"/>
  <c r="G131" i="1"/>
  <c r="V131" i="1"/>
  <c r="AT131" i="1" s="1"/>
  <c r="W131" i="1"/>
  <c r="AU131" i="1" s="1"/>
  <c r="X131" i="1"/>
  <c r="AV131" i="1" s="1"/>
  <c r="Y131" i="1"/>
  <c r="AW131" i="1" s="1"/>
  <c r="Z131" i="1"/>
  <c r="AX131" i="1" s="1"/>
  <c r="AA131" i="1"/>
  <c r="AY131" i="1" s="1"/>
  <c r="AB131" i="1"/>
  <c r="AZ131" i="1" s="1"/>
  <c r="AC131" i="1"/>
  <c r="AD131" i="1"/>
  <c r="AE131" i="1"/>
  <c r="A132" i="1"/>
  <c r="F132" i="1"/>
  <c r="G132" i="1"/>
  <c r="V132" i="1"/>
  <c r="AT132" i="1" s="1"/>
  <c r="W132" i="1"/>
  <c r="AU132" i="1" s="1"/>
  <c r="X132" i="1"/>
  <c r="AV132" i="1" s="1"/>
  <c r="Y132" i="1"/>
  <c r="Z132" i="1"/>
  <c r="AX132" i="1" s="1"/>
  <c r="AA132" i="1"/>
  <c r="AY132" i="1" s="1"/>
  <c r="AB132" i="1"/>
  <c r="AZ132" i="1" s="1"/>
  <c r="AC132" i="1"/>
  <c r="AD132" i="1"/>
  <c r="AE132" i="1"/>
  <c r="AO132" i="1" s="1"/>
  <c r="A133" i="1"/>
  <c r="F133" i="1"/>
  <c r="G133" i="1"/>
  <c r="V133" i="1"/>
  <c r="AT133" i="1" s="1"/>
  <c r="W133" i="1"/>
  <c r="AU133" i="1" s="1"/>
  <c r="X133" i="1"/>
  <c r="AV133" i="1" s="1"/>
  <c r="Y133" i="1"/>
  <c r="AW133" i="1" s="1"/>
  <c r="Z133" i="1"/>
  <c r="AX133" i="1" s="1"/>
  <c r="AA133" i="1"/>
  <c r="AY133" i="1" s="1"/>
  <c r="AB133" i="1"/>
  <c r="AZ133" i="1" s="1"/>
  <c r="AC133" i="1"/>
  <c r="AD133" i="1"/>
  <c r="AE133" i="1"/>
  <c r="A134" i="1"/>
  <c r="F134" i="1"/>
  <c r="G134" i="1"/>
  <c r="V134" i="1"/>
  <c r="AT134" i="1" s="1"/>
  <c r="W134" i="1"/>
  <c r="X134" i="1"/>
  <c r="AV134" i="1" s="1"/>
  <c r="Y134" i="1"/>
  <c r="AW134" i="1" s="1"/>
  <c r="Z134" i="1"/>
  <c r="AX134" i="1" s="1"/>
  <c r="AA134" i="1"/>
  <c r="AB134" i="1"/>
  <c r="AZ134" i="1" s="1"/>
  <c r="AC134" i="1"/>
  <c r="BA134" i="1" s="1"/>
  <c r="AD134" i="1"/>
  <c r="AE134" i="1"/>
  <c r="A135" i="1"/>
  <c r="F135" i="1"/>
  <c r="G135" i="1"/>
  <c r="V135" i="1"/>
  <c r="AT135" i="1" s="1"/>
  <c r="W135" i="1"/>
  <c r="AU135" i="1" s="1"/>
  <c r="X135" i="1"/>
  <c r="Y135" i="1"/>
  <c r="Z135" i="1"/>
  <c r="AX135" i="1" s="1"/>
  <c r="AA135" i="1"/>
  <c r="AY135" i="1" s="1"/>
  <c r="AB135" i="1"/>
  <c r="AZ135" i="1" s="1"/>
  <c r="AC135" i="1"/>
  <c r="BA135" i="1" s="1"/>
  <c r="AD135" i="1"/>
  <c r="BB135" i="1" s="1"/>
  <c r="AE135" i="1"/>
  <c r="AV135" i="1"/>
  <c r="AW135" i="1"/>
  <c r="A136" i="1"/>
  <c r="F136" i="1"/>
  <c r="G136" i="1"/>
  <c r="V136" i="1"/>
  <c r="AT136" i="1" s="1"/>
  <c r="W136" i="1"/>
  <c r="AU136" i="1" s="1"/>
  <c r="X136" i="1"/>
  <c r="Y136" i="1"/>
  <c r="Z136" i="1"/>
  <c r="AX136" i="1" s="1"/>
  <c r="AA136" i="1"/>
  <c r="AY136" i="1" s="1"/>
  <c r="AB136" i="1"/>
  <c r="AZ136" i="1" s="1"/>
  <c r="AC136" i="1"/>
  <c r="BA136" i="1" s="1"/>
  <c r="AD136" i="1"/>
  <c r="BB136" i="1" s="1"/>
  <c r="AE136" i="1"/>
  <c r="AO136" i="1" s="1"/>
  <c r="AV136" i="1"/>
  <c r="A137" i="1"/>
  <c r="F137" i="1"/>
  <c r="G137" i="1"/>
  <c r="V137" i="1"/>
  <c r="AT137" i="1" s="1"/>
  <c r="W137" i="1"/>
  <c r="AU137" i="1" s="1"/>
  <c r="X137" i="1"/>
  <c r="Y137" i="1"/>
  <c r="AW137" i="1" s="1"/>
  <c r="Z137" i="1"/>
  <c r="AX137" i="1" s="1"/>
  <c r="AA137" i="1"/>
  <c r="AY137" i="1" s="1"/>
  <c r="AB137" i="1"/>
  <c r="AZ137" i="1" s="1"/>
  <c r="AC137" i="1"/>
  <c r="BA137" i="1" s="1"/>
  <c r="AD137" i="1"/>
  <c r="BB137" i="1" s="1"/>
  <c r="AE137" i="1"/>
  <c r="AV137" i="1"/>
  <c r="A138" i="1"/>
  <c r="F138" i="1"/>
  <c r="G138" i="1"/>
  <c r="V138" i="1"/>
  <c r="AT138" i="1" s="1"/>
  <c r="W138" i="1"/>
  <c r="X138" i="1"/>
  <c r="Y138" i="1"/>
  <c r="Z138" i="1"/>
  <c r="AA138" i="1"/>
  <c r="AB138" i="1"/>
  <c r="AZ138" i="1" s="1"/>
  <c r="AC138" i="1"/>
  <c r="BA138" i="1" s="1"/>
  <c r="AD138" i="1"/>
  <c r="BB138" i="1" s="1"/>
  <c r="AE138" i="1"/>
  <c r="AV138" i="1"/>
  <c r="AW138" i="1"/>
  <c r="AX138" i="1"/>
  <c r="A139" i="1"/>
  <c r="F139" i="1"/>
  <c r="G139" i="1"/>
  <c r="V139" i="1"/>
  <c r="AT139" i="1" s="1"/>
  <c r="W139" i="1"/>
  <c r="AU139" i="1" s="1"/>
  <c r="X139" i="1"/>
  <c r="AV139" i="1" s="1"/>
  <c r="Y139" i="1"/>
  <c r="AW139" i="1" s="1"/>
  <c r="Z139" i="1"/>
  <c r="AX139" i="1" s="1"/>
  <c r="AA139" i="1"/>
  <c r="AY139" i="1" s="1"/>
  <c r="AB139" i="1"/>
  <c r="AZ139" i="1" s="1"/>
  <c r="AC139" i="1"/>
  <c r="BA139" i="1" s="1"/>
  <c r="AD139" i="1"/>
  <c r="BB139" i="1" s="1"/>
  <c r="AE139" i="1"/>
  <c r="AO139" i="1" s="1"/>
  <c r="A140" i="1"/>
  <c r="F140" i="1"/>
  <c r="G140" i="1"/>
  <c r="V140" i="1"/>
  <c r="AT140" i="1" s="1"/>
  <c r="W140" i="1"/>
  <c r="AU140" i="1" s="1"/>
  <c r="X140" i="1"/>
  <c r="AV140" i="1" s="1"/>
  <c r="Y140" i="1"/>
  <c r="Z140" i="1"/>
  <c r="AX140" i="1" s="1"/>
  <c r="AA140" i="1"/>
  <c r="AY140" i="1" s="1"/>
  <c r="AB140" i="1"/>
  <c r="AZ140" i="1" s="1"/>
  <c r="AC140" i="1"/>
  <c r="BA140" i="1" s="1"/>
  <c r="AD140" i="1"/>
  <c r="AE140" i="1"/>
  <c r="A141" i="1"/>
  <c r="F141" i="1"/>
  <c r="G141" i="1"/>
  <c r="V141" i="1"/>
  <c r="AT141" i="1" s="1"/>
  <c r="W141" i="1"/>
  <c r="AU141" i="1" s="1"/>
  <c r="X141" i="1"/>
  <c r="AV141" i="1" s="1"/>
  <c r="Y141" i="1"/>
  <c r="AW141" i="1" s="1"/>
  <c r="Z141" i="1"/>
  <c r="AA141" i="1"/>
  <c r="AY141" i="1" s="1"/>
  <c r="AB141" i="1"/>
  <c r="AZ141" i="1" s="1"/>
  <c r="AC141" i="1"/>
  <c r="BA141" i="1" s="1"/>
  <c r="AD141" i="1"/>
  <c r="BB141" i="1" s="1"/>
  <c r="AE141" i="1"/>
  <c r="AO141" i="1" s="1"/>
  <c r="A142" i="1"/>
  <c r="F142" i="1"/>
  <c r="G142" i="1"/>
  <c r="V142" i="1"/>
  <c r="AT142" i="1" s="1"/>
  <c r="W142" i="1"/>
  <c r="X142" i="1"/>
  <c r="Y142" i="1"/>
  <c r="AW142" i="1" s="1"/>
  <c r="Z142" i="1"/>
  <c r="AX142" i="1" s="1"/>
  <c r="AA142" i="1"/>
  <c r="AB142" i="1"/>
  <c r="AZ142" i="1" s="1"/>
  <c r="AC142" i="1"/>
  <c r="BA142" i="1" s="1"/>
  <c r="AD142" i="1"/>
  <c r="AE142" i="1"/>
  <c r="AV142" i="1"/>
  <c r="A143" i="1"/>
  <c r="F143" i="1"/>
  <c r="G143" i="1"/>
  <c r="V143" i="1"/>
  <c r="AT143" i="1" s="1"/>
  <c r="W143" i="1"/>
  <c r="AU143" i="1" s="1"/>
  <c r="X143" i="1"/>
  <c r="Y143" i="1"/>
  <c r="AW143" i="1" s="1"/>
  <c r="Z143" i="1"/>
  <c r="AX143" i="1" s="1"/>
  <c r="AA143" i="1"/>
  <c r="AY143" i="1" s="1"/>
  <c r="AB143" i="1"/>
  <c r="AC143" i="1"/>
  <c r="BA143" i="1" s="1"/>
  <c r="AD143" i="1"/>
  <c r="AE143" i="1"/>
  <c r="A144" i="1"/>
  <c r="F144" i="1"/>
  <c r="G144" i="1"/>
  <c r="V144" i="1"/>
  <c r="W144" i="1"/>
  <c r="AU144" i="1" s="1"/>
  <c r="X144" i="1"/>
  <c r="AV144" i="1" s="1"/>
  <c r="Y144" i="1"/>
  <c r="AW144" i="1" s="1"/>
  <c r="Z144" i="1"/>
  <c r="AA144" i="1"/>
  <c r="AY144" i="1" s="1"/>
  <c r="AB144" i="1"/>
  <c r="AZ144" i="1" s="1"/>
  <c r="AC144" i="1"/>
  <c r="BA144" i="1" s="1"/>
  <c r="AD144" i="1"/>
  <c r="AE144" i="1"/>
  <c r="A145" i="1"/>
  <c r="F145" i="1"/>
  <c r="G145" i="1"/>
  <c r="V145" i="1"/>
  <c r="AT145" i="1" s="1"/>
  <c r="W145" i="1"/>
  <c r="X145" i="1"/>
  <c r="AV145" i="1" s="1"/>
  <c r="Y145" i="1"/>
  <c r="Z145" i="1"/>
  <c r="AX145" i="1" s="1"/>
  <c r="AA145" i="1"/>
  <c r="AY145" i="1" s="1"/>
  <c r="AB145" i="1"/>
  <c r="AZ145" i="1" s="1"/>
  <c r="AC145" i="1"/>
  <c r="BA145" i="1" s="1"/>
  <c r="AD145" i="1"/>
  <c r="AN145" i="1" s="1"/>
  <c r="AE145" i="1"/>
  <c r="A146" i="1"/>
  <c r="F146" i="1"/>
  <c r="G146" i="1"/>
  <c r="V146" i="1"/>
  <c r="AT146" i="1" s="1"/>
  <c r="W146" i="1"/>
  <c r="AU146" i="1" s="1"/>
  <c r="X146" i="1"/>
  <c r="AV146" i="1" s="1"/>
  <c r="Y146" i="1"/>
  <c r="AW146" i="1" s="1"/>
  <c r="Z146" i="1"/>
  <c r="AX146" i="1" s="1"/>
  <c r="AA146" i="1"/>
  <c r="AY146" i="1" s="1"/>
  <c r="AB146" i="1"/>
  <c r="AZ146" i="1" s="1"/>
  <c r="AC146" i="1"/>
  <c r="BA146" i="1" s="1"/>
  <c r="AD146" i="1"/>
  <c r="AE146" i="1"/>
  <c r="BC146" i="1" s="1"/>
  <c r="A147" i="1"/>
  <c r="F147" i="1"/>
  <c r="G147" i="1"/>
  <c r="V147" i="1"/>
  <c r="AT147" i="1" s="1"/>
  <c r="W147" i="1"/>
  <c r="AU147" i="1" s="1"/>
  <c r="X147" i="1"/>
  <c r="AV147" i="1" s="1"/>
  <c r="Y147" i="1"/>
  <c r="AW147" i="1" s="1"/>
  <c r="Z147" i="1"/>
  <c r="AX147" i="1" s="1"/>
  <c r="AA147" i="1"/>
  <c r="AY147" i="1" s="1"/>
  <c r="AB147" i="1"/>
  <c r="AZ147" i="1" s="1"/>
  <c r="AC147" i="1"/>
  <c r="BA147" i="1" s="1"/>
  <c r="AD147" i="1"/>
  <c r="AE147" i="1"/>
  <c r="AO147" i="1" s="1"/>
  <c r="A148" i="1"/>
  <c r="F148" i="1"/>
  <c r="G148" i="1"/>
  <c r="V148" i="1"/>
  <c r="AT148" i="1" s="1"/>
  <c r="W148" i="1"/>
  <c r="AU148" i="1" s="1"/>
  <c r="X148" i="1"/>
  <c r="Y148" i="1"/>
  <c r="AW148" i="1" s="1"/>
  <c r="Z148" i="1"/>
  <c r="AX148" i="1" s="1"/>
  <c r="AA148" i="1"/>
  <c r="AY148" i="1" s="1"/>
  <c r="AB148" i="1"/>
  <c r="AC148" i="1"/>
  <c r="BA148" i="1" s="1"/>
  <c r="AD148" i="1"/>
  <c r="AE148" i="1"/>
  <c r="AO148" i="1" s="1"/>
  <c r="A149" i="1"/>
  <c r="F149" i="1"/>
  <c r="G149" i="1"/>
  <c r="V149" i="1"/>
  <c r="AT149" i="1" s="1"/>
  <c r="W149" i="1"/>
  <c r="AU149" i="1" s="1"/>
  <c r="X149" i="1"/>
  <c r="Y149" i="1"/>
  <c r="Z149" i="1"/>
  <c r="AA149" i="1"/>
  <c r="AY149" i="1" s="1"/>
  <c r="AB149" i="1"/>
  <c r="AZ149" i="1" s="1"/>
  <c r="AC149" i="1"/>
  <c r="BA149" i="1" s="1"/>
  <c r="AD149" i="1"/>
  <c r="AE149" i="1"/>
  <c r="AV149" i="1"/>
  <c r="AW149" i="1"/>
  <c r="AX149" i="1"/>
  <c r="A150" i="1"/>
  <c r="F150" i="1"/>
  <c r="G150" i="1"/>
  <c r="V150" i="1"/>
  <c r="AT150" i="1" s="1"/>
  <c r="W150" i="1"/>
  <c r="AU150" i="1" s="1"/>
  <c r="X150" i="1"/>
  <c r="AV150" i="1" s="1"/>
  <c r="Y150" i="1"/>
  <c r="AW150" i="1" s="1"/>
  <c r="Z150" i="1"/>
  <c r="AX150" i="1" s="1"/>
  <c r="AA150" i="1"/>
  <c r="AY150" i="1" s="1"/>
  <c r="AB150" i="1"/>
  <c r="AZ150" i="1" s="1"/>
  <c r="AC150" i="1"/>
  <c r="BA150" i="1" s="1"/>
  <c r="AD150" i="1"/>
  <c r="AE150" i="1"/>
  <c r="A151" i="1"/>
  <c r="F151" i="1"/>
  <c r="G151" i="1"/>
  <c r="V151" i="1"/>
  <c r="AT151" i="1" s="1"/>
  <c r="W151" i="1"/>
  <c r="AU151" i="1" s="1"/>
  <c r="X151" i="1"/>
  <c r="AV151" i="1" s="1"/>
  <c r="Y151" i="1"/>
  <c r="AW151" i="1" s="1"/>
  <c r="Z151" i="1"/>
  <c r="AX151" i="1" s="1"/>
  <c r="AA151" i="1"/>
  <c r="AY151" i="1" s="1"/>
  <c r="AB151" i="1"/>
  <c r="AZ151" i="1" s="1"/>
  <c r="AC151" i="1"/>
  <c r="BA151" i="1" s="1"/>
  <c r="AD151" i="1"/>
  <c r="AN151" i="1" s="1"/>
  <c r="AE151" i="1"/>
  <c r="A152" i="1"/>
  <c r="F152" i="1"/>
  <c r="G152" i="1"/>
  <c r="V152" i="1"/>
  <c r="AT152" i="1" s="1"/>
  <c r="W152" i="1"/>
  <c r="AU152" i="1" s="1"/>
  <c r="X152" i="1"/>
  <c r="AV152" i="1" s="1"/>
  <c r="Y152" i="1"/>
  <c r="AW152" i="1" s="1"/>
  <c r="Z152" i="1"/>
  <c r="AX152" i="1" s="1"/>
  <c r="AA152" i="1"/>
  <c r="AY152" i="1" s="1"/>
  <c r="AB152" i="1"/>
  <c r="AZ152" i="1" s="1"/>
  <c r="AC152" i="1"/>
  <c r="BA152" i="1" s="1"/>
  <c r="AD152" i="1"/>
  <c r="AN152" i="1" s="1"/>
  <c r="AE152" i="1"/>
  <c r="A153" i="1"/>
  <c r="F153" i="1"/>
  <c r="G153" i="1"/>
  <c r="V153" i="1"/>
  <c r="AT153" i="1" s="1"/>
  <c r="W153" i="1"/>
  <c r="AU153" i="1" s="1"/>
  <c r="X153" i="1"/>
  <c r="AV153" i="1" s="1"/>
  <c r="Y153" i="1"/>
  <c r="Z153" i="1"/>
  <c r="AX153" i="1" s="1"/>
  <c r="AA153" i="1"/>
  <c r="AY153" i="1" s="1"/>
  <c r="AB153" i="1"/>
  <c r="AZ153" i="1" s="1"/>
  <c r="AC153" i="1"/>
  <c r="BA153" i="1" s="1"/>
  <c r="AD153" i="1"/>
  <c r="AN153" i="1" s="1"/>
  <c r="AE153" i="1"/>
  <c r="AO153" i="1" s="1"/>
  <c r="A154" i="1"/>
  <c r="F154" i="1"/>
  <c r="G154" i="1"/>
  <c r="V154" i="1"/>
  <c r="AT154" i="1" s="1"/>
  <c r="W154" i="1"/>
  <c r="AU154" i="1" s="1"/>
  <c r="X154" i="1"/>
  <c r="AV154" i="1" s="1"/>
  <c r="Y154" i="1"/>
  <c r="AW154" i="1" s="1"/>
  <c r="Z154" i="1"/>
  <c r="AX154" i="1" s="1"/>
  <c r="AA154" i="1"/>
  <c r="AY154" i="1" s="1"/>
  <c r="AB154" i="1"/>
  <c r="AZ154" i="1" s="1"/>
  <c r="AC154" i="1"/>
  <c r="BA154" i="1" s="1"/>
  <c r="AD154" i="1"/>
  <c r="AN154" i="1" s="1"/>
  <c r="AE154" i="1"/>
  <c r="AO154" i="1" s="1"/>
  <c r="A155" i="1"/>
  <c r="F155" i="1"/>
  <c r="G155" i="1"/>
  <c r="V155" i="1"/>
  <c r="AT155" i="1" s="1"/>
  <c r="W155" i="1"/>
  <c r="X155" i="1"/>
  <c r="AV155" i="1" s="1"/>
  <c r="Y155" i="1"/>
  <c r="AW155" i="1" s="1"/>
  <c r="Z155" i="1"/>
  <c r="AX155" i="1" s="1"/>
  <c r="AA155" i="1"/>
  <c r="AB155" i="1"/>
  <c r="AZ155" i="1" s="1"/>
  <c r="AC155" i="1"/>
  <c r="BA155" i="1" s="1"/>
  <c r="AD155" i="1"/>
  <c r="AE155" i="1"/>
  <c r="A156" i="1"/>
  <c r="F156" i="1"/>
  <c r="G156" i="1"/>
  <c r="V156" i="1"/>
  <c r="AT156" i="1" s="1"/>
  <c r="W156" i="1"/>
  <c r="AU156" i="1" s="1"/>
  <c r="X156" i="1"/>
  <c r="AV156" i="1" s="1"/>
  <c r="Y156" i="1"/>
  <c r="AW156" i="1" s="1"/>
  <c r="Z156" i="1"/>
  <c r="AX156" i="1" s="1"/>
  <c r="AA156" i="1"/>
  <c r="AY156" i="1" s="1"/>
  <c r="AB156" i="1"/>
  <c r="AZ156" i="1" s="1"/>
  <c r="AC156" i="1"/>
  <c r="BA156" i="1" s="1"/>
  <c r="AD156" i="1"/>
  <c r="AN156" i="1" s="1"/>
  <c r="AE156" i="1"/>
  <c r="A157" i="1"/>
  <c r="F157" i="1"/>
  <c r="G157" i="1"/>
  <c r="V157" i="1"/>
  <c r="AT157" i="1" s="1"/>
  <c r="W157" i="1"/>
  <c r="AU157" i="1" s="1"/>
  <c r="X157" i="1"/>
  <c r="AV157" i="1" s="1"/>
  <c r="Y157" i="1"/>
  <c r="AW157" i="1" s="1"/>
  <c r="Z157" i="1"/>
  <c r="AX157" i="1" s="1"/>
  <c r="AA157" i="1"/>
  <c r="AY157" i="1" s="1"/>
  <c r="AB157" i="1"/>
  <c r="AZ157" i="1" s="1"/>
  <c r="AC157" i="1"/>
  <c r="BA157" i="1" s="1"/>
  <c r="AD157" i="1"/>
  <c r="AN157" i="1" s="1"/>
  <c r="AE157" i="1"/>
  <c r="AO157" i="1" s="1"/>
  <c r="A158" i="1"/>
  <c r="F158" i="1"/>
  <c r="G158" i="1"/>
  <c r="V158" i="1"/>
  <c r="W158" i="1"/>
  <c r="AU158" i="1" s="1"/>
  <c r="X158" i="1"/>
  <c r="AV158" i="1" s="1"/>
  <c r="Y158" i="1"/>
  <c r="AW158" i="1" s="1"/>
  <c r="Z158" i="1"/>
  <c r="AA158" i="1"/>
  <c r="AY158" i="1" s="1"/>
  <c r="AB158" i="1"/>
  <c r="AZ158" i="1" s="1"/>
  <c r="AC158" i="1"/>
  <c r="BA158" i="1" s="1"/>
  <c r="AD158" i="1"/>
  <c r="AE158" i="1"/>
  <c r="AO158" i="1" s="1"/>
  <c r="A159" i="1"/>
  <c r="F159" i="1"/>
  <c r="G159" i="1"/>
  <c r="V159" i="1"/>
  <c r="AT159" i="1" s="1"/>
  <c r="W159" i="1"/>
  <c r="AU159" i="1" s="1"/>
  <c r="X159" i="1"/>
  <c r="AV159" i="1" s="1"/>
  <c r="Y159" i="1"/>
  <c r="AW159" i="1" s="1"/>
  <c r="Z159" i="1"/>
  <c r="AX159" i="1" s="1"/>
  <c r="AA159" i="1"/>
  <c r="AY159" i="1" s="1"/>
  <c r="AB159" i="1"/>
  <c r="AZ159" i="1" s="1"/>
  <c r="AC159" i="1"/>
  <c r="BA159" i="1" s="1"/>
  <c r="AD159" i="1"/>
  <c r="AE159" i="1"/>
  <c r="AO159" i="1" s="1"/>
  <c r="A160" i="1"/>
  <c r="F160" i="1"/>
  <c r="G160" i="1"/>
  <c r="V160" i="1"/>
  <c r="AT160" i="1" s="1"/>
  <c r="W160" i="1"/>
  <c r="AU160" i="1" s="1"/>
  <c r="X160" i="1"/>
  <c r="AV160" i="1" s="1"/>
  <c r="Y160" i="1"/>
  <c r="AW160" i="1" s="1"/>
  <c r="Z160" i="1"/>
  <c r="AX160" i="1" s="1"/>
  <c r="AA160" i="1"/>
  <c r="AY160" i="1" s="1"/>
  <c r="AB160" i="1"/>
  <c r="AZ160" i="1" s="1"/>
  <c r="AC160" i="1"/>
  <c r="BA160" i="1" s="1"/>
  <c r="AD160" i="1"/>
  <c r="AE160" i="1"/>
  <c r="A161" i="1"/>
  <c r="F161" i="1"/>
  <c r="G161" i="1"/>
  <c r="V161" i="1"/>
  <c r="AT161" i="1" s="1"/>
  <c r="W161" i="1"/>
  <c r="AU161" i="1" s="1"/>
  <c r="X161" i="1"/>
  <c r="AV161" i="1" s="1"/>
  <c r="Y161" i="1"/>
  <c r="AW161" i="1" s="1"/>
  <c r="Z161" i="1"/>
  <c r="AX161" i="1" s="1"/>
  <c r="AA161" i="1"/>
  <c r="AY161" i="1" s="1"/>
  <c r="AB161" i="1"/>
  <c r="AZ161" i="1" s="1"/>
  <c r="AC161" i="1"/>
  <c r="BA161" i="1" s="1"/>
  <c r="AD161" i="1"/>
  <c r="AN161" i="1" s="1"/>
  <c r="AE161" i="1"/>
  <c r="AO161" i="1" s="1"/>
  <c r="A162" i="1"/>
  <c r="F162" i="1"/>
  <c r="G162" i="1"/>
  <c r="V162" i="1"/>
  <c r="W162" i="1"/>
  <c r="AU162" i="1" s="1"/>
  <c r="X162" i="1"/>
  <c r="AV162" i="1" s="1"/>
  <c r="Y162" i="1"/>
  <c r="AW162" i="1" s="1"/>
  <c r="Z162" i="1"/>
  <c r="AA162" i="1"/>
  <c r="AY162" i="1" s="1"/>
  <c r="AB162" i="1"/>
  <c r="AZ162" i="1" s="1"/>
  <c r="AC162" i="1"/>
  <c r="BA162" i="1" s="1"/>
  <c r="AD162" i="1"/>
  <c r="AE162" i="1"/>
  <c r="AO162" i="1" s="1"/>
  <c r="A163" i="1"/>
  <c r="F163" i="1"/>
  <c r="G163" i="1"/>
  <c r="V163" i="1"/>
  <c r="AT163" i="1" s="1"/>
  <c r="W163" i="1"/>
  <c r="AU163" i="1" s="1"/>
  <c r="X163" i="1"/>
  <c r="Y163" i="1"/>
  <c r="AW163" i="1" s="1"/>
  <c r="Z163" i="1"/>
  <c r="AX163" i="1" s="1"/>
  <c r="AA163" i="1"/>
  <c r="AY163" i="1" s="1"/>
  <c r="AB163" i="1"/>
  <c r="AZ163" i="1" s="1"/>
  <c r="AC163" i="1"/>
  <c r="BA163" i="1" s="1"/>
  <c r="AD163" i="1"/>
  <c r="AE163" i="1"/>
  <c r="AO163" i="1" s="1"/>
  <c r="AV163" i="1"/>
  <c r="A164" i="1"/>
  <c r="F164" i="1"/>
  <c r="G164" i="1"/>
  <c r="V164" i="1"/>
  <c r="AT164" i="1" s="1"/>
  <c r="W164" i="1"/>
  <c r="AU164" i="1" s="1"/>
  <c r="X164" i="1"/>
  <c r="Y164" i="1"/>
  <c r="AW164" i="1" s="1"/>
  <c r="Z164" i="1"/>
  <c r="AX164" i="1" s="1"/>
  <c r="AA164" i="1"/>
  <c r="AY164" i="1" s="1"/>
  <c r="AB164" i="1"/>
  <c r="AC164" i="1"/>
  <c r="BA164" i="1" s="1"/>
  <c r="AD164" i="1"/>
  <c r="AN164" i="1" s="1"/>
  <c r="AE164" i="1"/>
  <c r="A165" i="1"/>
  <c r="F165" i="1"/>
  <c r="G165" i="1"/>
  <c r="V165" i="1"/>
  <c r="AT165" i="1" s="1"/>
  <c r="W165" i="1"/>
  <c r="AU165" i="1" s="1"/>
  <c r="X165" i="1"/>
  <c r="AV165" i="1" s="1"/>
  <c r="Y165" i="1"/>
  <c r="AW165" i="1" s="1"/>
  <c r="Z165" i="1"/>
  <c r="AX165" i="1" s="1"/>
  <c r="AA165" i="1"/>
  <c r="AY165" i="1" s="1"/>
  <c r="AB165" i="1"/>
  <c r="AZ165" i="1" s="1"/>
  <c r="AC165" i="1"/>
  <c r="BA165" i="1" s="1"/>
  <c r="AD165" i="1"/>
  <c r="AE165" i="1"/>
  <c r="A166" i="1"/>
  <c r="F166" i="1"/>
  <c r="G166" i="1"/>
  <c r="V166" i="1"/>
  <c r="AT166" i="1" s="1"/>
  <c r="W166" i="1"/>
  <c r="AU166" i="1" s="1"/>
  <c r="X166" i="1"/>
  <c r="AV166" i="1" s="1"/>
  <c r="Y166" i="1"/>
  <c r="AW166" i="1" s="1"/>
  <c r="Z166" i="1"/>
  <c r="AX166" i="1" s="1"/>
  <c r="AA166" i="1"/>
  <c r="AY166" i="1" s="1"/>
  <c r="AB166" i="1"/>
  <c r="AZ166" i="1" s="1"/>
  <c r="AC166" i="1"/>
  <c r="BA166" i="1" s="1"/>
  <c r="AD166" i="1"/>
  <c r="AE166" i="1"/>
  <c r="A167" i="1"/>
  <c r="F167" i="1"/>
  <c r="G167" i="1"/>
  <c r="V167" i="1"/>
  <c r="AT167" i="1" s="1"/>
  <c r="W167" i="1"/>
  <c r="X167" i="1"/>
  <c r="Y167" i="1"/>
  <c r="AW167" i="1" s="1"/>
  <c r="Z167" i="1"/>
  <c r="AX167" i="1" s="1"/>
  <c r="AA167" i="1"/>
  <c r="AB167" i="1"/>
  <c r="AC167" i="1"/>
  <c r="AD167" i="1"/>
  <c r="AN167" i="1" s="1"/>
  <c r="AE167" i="1"/>
  <c r="AV167" i="1"/>
  <c r="A168" i="1"/>
  <c r="F168" i="1"/>
  <c r="G168" i="1"/>
  <c r="V168" i="1"/>
  <c r="AT168" i="1" s="1"/>
  <c r="W168" i="1"/>
  <c r="AU168" i="1" s="1"/>
  <c r="X168" i="1"/>
  <c r="Y168" i="1"/>
  <c r="AW168" i="1" s="1"/>
  <c r="Z168" i="1"/>
  <c r="AX168" i="1" s="1"/>
  <c r="AA168" i="1"/>
  <c r="AY168" i="1" s="1"/>
  <c r="AB168" i="1"/>
  <c r="AL168" i="1" s="1"/>
  <c r="AC168" i="1"/>
  <c r="AM168" i="1" s="1"/>
  <c r="AD168" i="1"/>
  <c r="AE168" i="1"/>
  <c r="AO168" i="1" s="1"/>
  <c r="A169" i="1"/>
  <c r="F169" i="1"/>
  <c r="G169" i="1"/>
  <c r="V169" i="1"/>
  <c r="AT169" i="1" s="1"/>
  <c r="W169" i="1"/>
  <c r="AU169" i="1" s="1"/>
  <c r="X169" i="1"/>
  <c r="AV169" i="1" s="1"/>
  <c r="Y169" i="1"/>
  <c r="Z169" i="1"/>
  <c r="AX169" i="1" s="1"/>
  <c r="AA169" i="1"/>
  <c r="AY169" i="1" s="1"/>
  <c r="AB169" i="1"/>
  <c r="AC169" i="1"/>
  <c r="AD169" i="1"/>
  <c r="AE169" i="1"/>
  <c r="AO169" i="1" s="1"/>
  <c r="A170" i="1"/>
  <c r="F170" i="1"/>
  <c r="G170" i="1"/>
  <c r="V170" i="1"/>
  <c r="AT170" i="1" s="1"/>
  <c r="W170" i="1"/>
  <c r="AU170" i="1" s="1"/>
  <c r="X170" i="1"/>
  <c r="AV170" i="1" s="1"/>
  <c r="Y170" i="1"/>
  <c r="AW170" i="1" s="1"/>
  <c r="Z170" i="1"/>
  <c r="AA170" i="1"/>
  <c r="AY170" i="1" s="1"/>
  <c r="AB170" i="1"/>
  <c r="AC170" i="1"/>
  <c r="AD170" i="1"/>
  <c r="AE170" i="1"/>
  <c r="AO170" i="1" s="1"/>
  <c r="A171" i="1"/>
  <c r="F171" i="1"/>
  <c r="G171" i="1"/>
  <c r="V171" i="1"/>
  <c r="AT171" i="1" s="1"/>
  <c r="W171" i="1"/>
  <c r="X171" i="1"/>
  <c r="Y171" i="1"/>
  <c r="AW171" i="1" s="1"/>
  <c r="Z171" i="1"/>
  <c r="AX171" i="1" s="1"/>
  <c r="AA171" i="1"/>
  <c r="AY171" i="1" s="1"/>
  <c r="AB171" i="1"/>
  <c r="AL171" i="1" s="1"/>
  <c r="AC171" i="1"/>
  <c r="AD171" i="1"/>
  <c r="AE171" i="1"/>
  <c r="A172" i="1"/>
  <c r="F172" i="1"/>
  <c r="G172" i="1"/>
  <c r="V172" i="1"/>
  <c r="W172" i="1"/>
  <c r="AU172" i="1" s="1"/>
  <c r="X172" i="1"/>
  <c r="Y172" i="1"/>
  <c r="Z172" i="1"/>
  <c r="AA172" i="1"/>
  <c r="AY172" i="1" s="1"/>
  <c r="AB172" i="1"/>
  <c r="AC172" i="1"/>
  <c r="AD172" i="1"/>
  <c r="AE172" i="1"/>
  <c r="AV172" i="1"/>
  <c r="A173" i="1"/>
  <c r="F173" i="1"/>
  <c r="G173" i="1"/>
  <c r="V173" i="1"/>
  <c r="AT173" i="1" s="1"/>
  <c r="W173" i="1"/>
  <c r="AU173" i="1" s="1"/>
  <c r="X173" i="1"/>
  <c r="AV173" i="1" s="1"/>
  <c r="Y173" i="1"/>
  <c r="Z173" i="1"/>
  <c r="AX173" i="1" s="1"/>
  <c r="AA173" i="1"/>
  <c r="AY173" i="1" s="1"/>
  <c r="AB173" i="1"/>
  <c r="AC173" i="1"/>
  <c r="AD173" i="1"/>
  <c r="AE173" i="1"/>
  <c r="A174" i="1"/>
  <c r="F174" i="1"/>
  <c r="G174" i="1"/>
  <c r="V174" i="1"/>
  <c r="W174" i="1"/>
  <c r="AU174" i="1" s="1"/>
  <c r="X174" i="1"/>
  <c r="AV174" i="1" s="1"/>
  <c r="Y174" i="1"/>
  <c r="AW174" i="1" s="1"/>
  <c r="Z174" i="1"/>
  <c r="AA174" i="1"/>
  <c r="AY174" i="1" s="1"/>
  <c r="AB174" i="1"/>
  <c r="AC174" i="1"/>
  <c r="AD174" i="1"/>
  <c r="AE174" i="1"/>
  <c r="AO174" i="1" s="1"/>
  <c r="A175" i="1"/>
  <c r="F175" i="1"/>
  <c r="G175" i="1"/>
  <c r="V175" i="1"/>
  <c r="AT175" i="1" s="1"/>
  <c r="W175" i="1"/>
  <c r="X175" i="1"/>
  <c r="Y175" i="1"/>
  <c r="AW175" i="1" s="1"/>
  <c r="Z175" i="1"/>
  <c r="AX175" i="1" s="1"/>
  <c r="AA175" i="1"/>
  <c r="AB175" i="1"/>
  <c r="AL175" i="1" s="1"/>
  <c r="AC175" i="1"/>
  <c r="AD175" i="1"/>
  <c r="AE175" i="1"/>
  <c r="A176" i="1"/>
  <c r="F176" i="1"/>
  <c r="G176" i="1"/>
  <c r="V176" i="1"/>
  <c r="W176" i="1"/>
  <c r="AU176" i="1" s="1"/>
  <c r="X176" i="1"/>
  <c r="AV176" i="1" s="1"/>
  <c r="Y176" i="1"/>
  <c r="Z176" i="1"/>
  <c r="AA176" i="1"/>
  <c r="AY176" i="1" s="1"/>
  <c r="AB176" i="1"/>
  <c r="AL176" i="1" s="1"/>
  <c r="AC176" i="1"/>
  <c r="AD176" i="1"/>
  <c r="AE176" i="1"/>
  <c r="A177" i="1"/>
  <c r="F177" i="1"/>
  <c r="G177" i="1"/>
  <c r="V177" i="1"/>
  <c r="AT177" i="1" s="1"/>
  <c r="W177" i="1"/>
  <c r="AU177" i="1" s="1"/>
  <c r="X177" i="1"/>
  <c r="AV177" i="1" s="1"/>
  <c r="Y177" i="1"/>
  <c r="Z177" i="1"/>
  <c r="AX177" i="1" s="1"/>
  <c r="AA177" i="1"/>
  <c r="AY177" i="1" s="1"/>
  <c r="AB177" i="1"/>
  <c r="AL177" i="1" s="1"/>
  <c r="AC177" i="1"/>
  <c r="AD177" i="1"/>
  <c r="AE177" i="1"/>
  <c r="AO177" i="1" s="1"/>
  <c r="A178" i="1"/>
  <c r="F178" i="1"/>
  <c r="G178" i="1"/>
  <c r="V178" i="1"/>
  <c r="AT178" i="1" s="1"/>
  <c r="W178" i="1"/>
  <c r="AU178" i="1" s="1"/>
  <c r="X178" i="1"/>
  <c r="AV178" i="1" s="1"/>
  <c r="Y178" i="1"/>
  <c r="AW178" i="1" s="1"/>
  <c r="Z178" i="1"/>
  <c r="AA178" i="1"/>
  <c r="AY178" i="1" s="1"/>
  <c r="AB178" i="1"/>
  <c r="AL178" i="1" s="1"/>
  <c r="AC178" i="1"/>
  <c r="AD178" i="1"/>
  <c r="AE178" i="1"/>
  <c r="A179" i="1"/>
  <c r="F179" i="1"/>
  <c r="G179" i="1"/>
  <c r="V179" i="1"/>
  <c r="AT179" i="1" s="1"/>
  <c r="W179" i="1"/>
  <c r="X179" i="1"/>
  <c r="Y179" i="1"/>
  <c r="AW179" i="1" s="1"/>
  <c r="Z179" i="1"/>
  <c r="AX179" i="1" s="1"/>
  <c r="AA179" i="1"/>
  <c r="AY179" i="1" s="1"/>
  <c r="AB179" i="1"/>
  <c r="AL179" i="1" s="1"/>
  <c r="AC179" i="1"/>
  <c r="AD179" i="1"/>
  <c r="AE179" i="1"/>
  <c r="A180" i="1"/>
  <c r="F180" i="1"/>
  <c r="G180" i="1"/>
  <c r="V180" i="1"/>
  <c r="AT180" i="1" s="1"/>
  <c r="W180" i="1"/>
  <c r="AU180" i="1" s="1"/>
  <c r="X180" i="1"/>
  <c r="AV180" i="1" s="1"/>
  <c r="Y180" i="1"/>
  <c r="AW180" i="1" s="1"/>
  <c r="Z180" i="1"/>
  <c r="AX180" i="1" s="1"/>
  <c r="AA180" i="1"/>
  <c r="AY180" i="1" s="1"/>
  <c r="AB180" i="1"/>
  <c r="AC180" i="1"/>
  <c r="AD180" i="1"/>
  <c r="AE180" i="1"/>
  <c r="A181" i="1"/>
  <c r="F181" i="1"/>
  <c r="G181" i="1"/>
  <c r="V181" i="1"/>
  <c r="AT181" i="1" s="1"/>
  <c r="W181" i="1"/>
  <c r="AU181" i="1" s="1"/>
  <c r="X181" i="1"/>
  <c r="Y181" i="1"/>
  <c r="AW181" i="1" s="1"/>
  <c r="Z181" i="1"/>
  <c r="AX181" i="1" s="1"/>
  <c r="AA181" i="1"/>
  <c r="AY181" i="1" s="1"/>
  <c r="AB181" i="1"/>
  <c r="AL181" i="1" s="1"/>
  <c r="AC181" i="1"/>
  <c r="AM181" i="1" s="1"/>
  <c r="AD181" i="1"/>
  <c r="AN181" i="1" s="1"/>
  <c r="AE181" i="1"/>
  <c r="A182" i="1"/>
  <c r="F182" i="1"/>
  <c r="G182" i="1"/>
  <c r="V182" i="1"/>
  <c r="AT182" i="1" s="1"/>
  <c r="W182" i="1"/>
  <c r="AU182" i="1" s="1"/>
  <c r="X182" i="1"/>
  <c r="Y182" i="1"/>
  <c r="Z182" i="1"/>
  <c r="AX182" i="1" s="1"/>
  <c r="AA182" i="1"/>
  <c r="AY182" i="1" s="1"/>
  <c r="AB182" i="1"/>
  <c r="AC182" i="1"/>
  <c r="AD182" i="1"/>
  <c r="AE182" i="1"/>
  <c r="AV182" i="1"/>
  <c r="A183" i="1"/>
  <c r="F183" i="1"/>
  <c r="G183" i="1"/>
  <c r="V183" i="1"/>
  <c r="AT183" i="1" s="1"/>
  <c r="W183" i="1"/>
  <c r="AU183" i="1" s="1"/>
  <c r="X183" i="1"/>
  <c r="AV183" i="1" s="1"/>
  <c r="Y183" i="1"/>
  <c r="Z183" i="1"/>
  <c r="AX183" i="1" s="1"/>
  <c r="AA183" i="1"/>
  <c r="AY183" i="1" s="1"/>
  <c r="AB183" i="1"/>
  <c r="AL183" i="1" s="1"/>
  <c r="AC183" i="1"/>
  <c r="AD183" i="1"/>
  <c r="AN183" i="1" s="1"/>
  <c r="AE183" i="1"/>
  <c r="AO183" i="1" s="1"/>
  <c r="AZ183" i="1"/>
  <c r="A184" i="1"/>
  <c r="F184" i="1"/>
  <c r="G184" i="1"/>
  <c r="V184" i="1"/>
  <c r="AT184" i="1" s="1"/>
  <c r="W184" i="1"/>
  <c r="X184" i="1"/>
  <c r="Y184" i="1"/>
  <c r="AW184" i="1" s="1"/>
  <c r="Z184" i="1"/>
  <c r="AX184" i="1" s="1"/>
  <c r="AA184" i="1"/>
  <c r="AB184" i="1"/>
  <c r="AL184" i="1" s="1"/>
  <c r="AC184" i="1"/>
  <c r="AM184" i="1" s="1"/>
  <c r="AD184" i="1"/>
  <c r="AE184" i="1"/>
  <c r="AV184" i="1"/>
  <c r="A185" i="1"/>
  <c r="F185" i="1"/>
  <c r="G185" i="1"/>
  <c r="V185" i="1"/>
  <c r="AT185" i="1" s="1"/>
  <c r="W185" i="1"/>
  <c r="X185" i="1"/>
  <c r="Y185" i="1"/>
  <c r="AW185" i="1" s="1"/>
  <c r="Z185" i="1"/>
  <c r="AX185" i="1" s="1"/>
  <c r="AA185" i="1"/>
  <c r="AB185" i="1"/>
  <c r="AL185" i="1" s="1"/>
  <c r="AC185" i="1"/>
  <c r="AM185" i="1" s="1"/>
  <c r="AD185" i="1"/>
  <c r="AE185" i="1"/>
  <c r="A186" i="1"/>
  <c r="F186" i="1"/>
  <c r="G186" i="1"/>
  <c r="V186" i="1"/>
  <c r="AT186" i="1" s="1"/>
  <c r="W186" i="1"/>
  <c r="AU186" i="1" s="1"/>
  <c r="X186" i="1"/>
  <c r="Y186" i="1"/>
  <c r="AW186" i="1" s="1"/>
  <c r="Z186" i="1"/>
  <c r="AX186" i="1" s="1"/>
  <c r="AA186" i="1"/>
  <c r="AY186" i="1" s="1"/>
  <c r="AB186" i="1"/>
  <c r="AL186" i="1" s="1"/>
  <c r="AC186" i="1"/>
  <c r="AM186" i="1" s="1"/>
  <c r="AD186" i="1"/>
  <c r="AN186" i="1" s="1"/>
  <c r="AE186" i="1"/>
  <c r="AO186" i="1" s="1"/>
  <c r="A187" i="1"/>
  <c r="F187" i="1"/>
  <c r="G187" i="1"/>
  <c r="V187" i="1"/>
  <c r="AT187" i="1" s="1"/>
  <c r="W187" i="1"/>
  <c r="AU187" i="1" s="1"/>
  <c r="X187" i="1"/>
  <c r="AV187" i="1" s="1"/>
  <c r="Y187" i="1"/>
  <c r="Z187" i="1"/>
  <c r="AX187" i="1" s="1"/>
  <c r="AA187" i="1"/>
  <c r="AY187" i="1" s="1"/>
  <c r="AB187" i="1"/>
  <c r="AC187" i="1"/>
  <c r="AD187" i="1"/>
  <c r="AN187" i="1" s="1"/>
  <c r="AE187" i="1"/>
  <c r="AO187" i="1" s="1"/>
  <c r="A188" i="1"/>
  <c r="F188" i="1"/>
  <c r="G188" i="1"/>
  <c r="V188" i="1"/>
  <c r="W188" i="1"/>
  <c r="X188" i="1"/>
  <c r="Y188" i="1"/>
  <c r="AW188" i="1" s="1"/>
  <c r="Z188" i="1"/>
  <c r="AA188" i="1"/>
  <c r="AB188" i="1"/>
  <c r="AC188" i="1"/>
  <c r="AM188" i="1" s="1"/>
  <c r="AD188" i="1"/>
  <c r="AE188" i="1"/>
  <c r="AV188" i="1"/>
  <c r="A189" i="1"/>
  <c r="F189" i="1"/>
  <c r="G189" i="1"/>
  <c r="V189" i="1"/>
  <c r="AT189" i="1" s="1"/>
  <c r="W189" i="1"/>
  <c r="X189" i="1"/>
  <c r="AV189" i="1" s="1"/>
  <c r="Y189" i="1"/>
  <c r="AW189" i="1" s="1"/>
  <c r="Z189" i="1"/>
  <c r="AX189" i="1" s="1"/>
  <c r="AA189" i="1"/>
  <c r="AB189" i="1"/>
  <c r="AL189" i="1" s="1"/>
  <c r="AC189" i="1"/>
  <c r="AM189" i="1" s="1"/>
  <c r="AD189" i="1"/>
  <c r="AN189" i="1" s="1"/>
  <c r="AE189" i="1"/>
  <c r="BC189" i="1" s="1"/>
  <c r="A190" i="1"/>
  <c r="F190" i="1"/>
  <c r="G190" i="1"/>
  <c r="V190" i="1"/>
  <c r="AT190" i="1" s="1"/>
  <c r="W190" i="1"/>
  <c r="AU190" i="1" s="1"/>
  <c r="X190" i="1"/>
  <c r="AV190" i="1" s="1"/>
  <c r="Y190" i="1"/>
  <c r="AW190" i="1" s="1"/>
  <c r="Z190" i="1"/>
  <c r="AX190" i="1" s="1"/>
  <c r="AA190" i="1"/>
  <c r="AY190" i="1" s="1"/>
  <c r="AB190" i="1"/>
  <c r="AC190" i="1"/>
  <c r="AD190" i="1"/>
  <c r="AN190" i="1" s="1"/>
  <c r="AE190" i="1"/>
  <c r="AO190" i="1" s="1"/>
  <c r="A191" i="1"/>
  <c r="F191" i="1"/>
  <c r="G191" i="1"/>
  <c r="V191" i="1"/>
  <c r="AT191" i="1" s="1"/>
  <c r="W191" i="1"/>
  <c r="AU191" i="1" s="1"/>
  <c r="X191" i="1"/>
  <c r="AV191" i="1" s="1"/>
  <c r="Y191" i="1"/>
  <c r="AW191" i="1" s="1"/>
  <c r="Z191" i="1"/>
  <c r="AX191" i="1" s="1"/>
  <c r="AA191" i="1"/>
  <c r="AY191" i="1" s="1"/>
  <c r="AB191" i="1"/>
  <c r="AC191" i="1"/>
  <c r="AD191" i="1"/>
  <c r="AN191" i="1" s="1"/>
  <c r="AE191" i="1"/>
  <c r="A192" i="1"/>
  <c r="F192" i="1"/>
  <c r="G192" i="1"/>
  <c r="V192" i="1"/>
  <c r="W192" i="1"/>
  <c r="AU192" i="1" s="1"/>
  <c r="X192" i="1"/>
  <c r="AV192" i="1" s="1"/>
  <c r="Y192" i="1"/>
  <c r="AW192" i="1" s="1"/>
  <c r="Z192" i="1"/>
  <c r="AA192" i="1"/>
  <c r="AY192" i="1" s="1"/>
  <c r="AB192" i="1"/>
  <c r="AL192" i="1" s="1"/>
  <c r="AC192" i="1"/>
  <c r="AD192" i="1"/>
  <c r="AE192" i="1"/>
  <c r="AO192" i="1" s="1"/>
  <c r="A193" i="1"/>
  <c r="F193" i="1"/>
  <c r="G193" i="1"/>
  <c r="V193" i="1"/>
  <c r="AT193" i="1" s="1"/>
  <c r="W193" i="1"/>
  <c r="AU193" i="1" s="1"/>
  <c r="X193" i="1"/>
  <c r="AV193" i="1" s="1"/>
  <c r="Y193" i="1"/>
  <c r="AW193" i="1" s="1"/>
  <c r="Z193" i="1"/>
  <c r="AX193" i="1" s="1"/>
  <c r="AA193" i="1"/>
  <c r="AY193" i="1" s="1"/>
  <c r="AB193" i="1"/>
  <c r="AC193" i="1"/>
  <c r="AD193" i="1"/>
  <c r="AE193" i="1"/>
  <c r="AO193" i="1" s="1"/>
  <c r="A194" i="1"/>
  <c r="F194" i="1"/>
  <c r="G194" i="1"/>
  <c r="V194" i="1"/>
  <c r="AT194" i="1" s="1"/>
  <c r="W194" i="1"/>
  <c r="AU194" i="1" s="1"/>
  <c r="X194" i="1"/>
  <c r="AV194" i="1" s="1"/>
  <c r="Y194" i="1"/>
  <c r="AW194" i="1" s="1"/>
  <c r="Z194" i="1"/>
  <c r="AX194" i="1" s="1"/>
  <c r="AA194" i="1"/>
  <c r="AY194" i="1" s="1"/>
  <c r="AB194" i="1"/>
  <c r="AC194" i="1"/>
  <c r="AD194" i="1"/>
  <c r="AE194" i="1"/>
  <c r="AO194" i="1" s="1"/>
  <c r="A195" i="1"/>
  <c r="F195" i="1"/>
  <c r="G195" i="1"/>
  <c r="V195" i="1"/>
  <c r="W195" i="1"/>
  <c r="AU195" i="1" s="1"/>
  <c r="X195" i="1"/>
  <c r="AV195" i="1" s="1"/>
  <c r="Y195" i="1"/>
  <c r="AW195" i="1" s="1"/>
  <c r="Z195" i="1"/>
  <c r="AA195" i="1"/>
  <c r="AY195" i="1" s="1"/>
  <c r="AB195" i="1"/>
  <c r="AC195" i="1"/>
  <c r="AM195" i="1" s="1"/>
  <c r="AD195" i="1"/>
  <c r="AE195" i="1"/>
  <c r="AO195" i="1" s="1"/>
  <c r="A196" i="1"/>
  <c r="F196" i="1"/>
  <c r="G196" i="1"/>
  <c r="V196" i="1"/>
  <c r="AT196" i="1" s="1"/>
  <c r="W196" i="1"/>
  <c r="AU196" i="1" s="1"/>
  <c r="X196" i="1"/>
  <c r="AV196" i="1" s="1"/>
  <c r="Y196" i="1"/>
  <c r="AW196" i="1" s="1"/>
  <c r="Z196" i="1"/>
  <c r="AX196" i="1" s="1"/>
  <c r="AA196" i="1"/>
  <c r="AY196" i="1" s="1"/>
  <c r="AB196" i="1"/>
  <c r="AC196" i="1"/>
  <c r="AD196" i="1"/>
  <c r="AE196" i="1"/>
  <c r="A197" i="1"/>
  <c r="F197" i="1"/>
  <c r="G197" i="1"/>
  <c r="V197" i="1"/>
  <c r="AT197" i="1" s="1"/>
  <c r="W197" i="1"/>
  <c r="AU197" i="1" s="1"/>
  <c r="X197" i="1"/>
  <c r="AV197" i="1" s="1"/>
  <c r="Y197" i="1"/>
  <c r="AW197" i="1" s="1"/>
  <c r="Z197" i="1"/>
  <c r="AX197" i="1" s="1"/>
  <c r="AA197" i="1"/>
  <c r="AY197" i="1" s="1"/>
  <c r="AB197" i="1"/>
  <c r="AC197" i="1"/>
  <c r="AD197" i="1"/>
  <c r="AE197" i="1"/>
  <c r="A198" i="1"/>
  <c r="F198" i="1"/>
  <c r="G198" i="1"/>
  <c r="V198" i="1"/>
  <c r="AT198" i="1" s="1"/>
  <c r="W198" i="1"/>
  <c r="AU198" i="1" s="1"/>
  <c r="X198" i="1"/>
  <c r="AV198" i="1" s="1"/>
  <c r="Y198" i="1"/>
  <c r="AW198" i="1" s="1"/>
  <c r="Z198" i="1"/>
  <c r="AX198" i="1" s="1"/>
  <c r="AA198" i="1"/>
  <c r="AY198" i="1" s="1"/>
  <c r="AB198" i="1"/>
  <c r="AC198" i="1"/>
  <c r="AD198" i="1"/>
  <c r="AE198" i="1"/>
  <c r="A199" i="1"/>
  <c r="F199" i="1"/>
  <c r="G199" i="1"/>
  <c r="V199" i="1"/>
  <c r="AT199" i="1" s="1"/>
  <c r="W199" i="1"/>
  <c r="AU199" i="1" s="1"/>
  <c r="X199" i="1"/>
  <c r="AV199" i="1" s="1"/>
  <c r="Y199" i="1"/>
  <c r="Z199" i="1"/>
  <c r="AX199" i="1" s="1"/>
  <c r="AA199" i="1"/>
  <c r="AY199" i="1" s="1"/>
  <c r="AB199" i="1"/>
  <c r="AL199" i="1" s="1"/>
  <c r="AC199" i="1"/>
  <c r="AD199" i="1"/>
  <c r="AE199" i="1"/>
  <c r="AO199" i="1" s="1"/>
  <c r="A200" i="1"/>
  <c r="F200" i="1"/>
  <c r="G200" i="1"/>
  <c r="V200" i="1"/>
  <c r="AT200" i="1" s="1"/>
  <c r="W200" i="1"/>
  <c r="X200" i="1"/>
  <c r="Y200" i="1"/>
  <c r="AW200" i="1" s="1"/>
  <c r="Z200" i="1"/>
  <c r="AX200" i="1" s="1"/>
  <c r="AA200" i="1"/>
  <c r="AB200" i="1"/>
  <c r="AC200" i="1"/>
  <c r="AD200" i="1"/>
  <c r="AN200" i="1" s="1"/>
  <c r="AE200" i="1"/>
  <c r="AV200" i="1"/>
  <c r="A201" i="1"/>
  <c r="F201" i="1"/>
  <c r="G201" i="1"/>
  <c r="V201" i="1"/>
  <c r="AT201" i="1" s="1"/>
  <c r="W201" i="1"/>
  <c r="AU201" i="1" s="1"/>
  <c r="X201" i="1"/>
  <c r="Y201" i="1"/>
  <c r="AW201" i="1" s="1"/>
  <c r="Z201" i="1"/>
  <c r="AX201" i="1" s="1"/>
  <c r="AA201" i="1"/>
  <c r="AY201" i="1" s="1"/>
  <c r="AB201" i="1"/>
  <c r="AL201" i="1" s="1"/>
  <c r="AC201" i="1"/>
  <c r="AM201" i="1" s="1"/>
  <c r="AD201" i="1"/>
  <c r="AN201" i="1" s="1"/>
  <c r="AE201" i="1"/>
  <c r="A202" i="1"/>
  <c r="F202" i="1"/>
  <c r="G202" i="1"/>
  <c r="V202" i="1"/>
  <c r="AT202" i="1" s="1"/>
  <c r="W202" i="1"/>
  <c r="AU202" i="1" s="1"/>
  <c r="X202" i="1"/>
  <c r="Y202" i="1"/>
  <c r="Z202" i="1"/>
  <c r="AX202" i="1" s="1"/>
  <c r="AA202" i="1"/>
  <c r="AY202" i="1" s="1"/>
  <c r="AB202" i="1"/>
  <c r="AL202" i="1" s="1"/>
  <c r="AC202" i="1"/>
  <c r="AD202" i="1"/>
  <c r="AE202" i="1"/>
  <c r="AO202" i="1" s="1"/>
  <c r="AV202" i="1"/>
  <c r="A203" i="1"/>
  <c r="F203" i="1"/>
  <c r="G203" i="1"/>
  <c r="V203" i="1"/>
  <c r="AT203" i="1" s="1"/>
  <c r="W203" i="1"/>
  <c r="AU203" i="1" s="1"/>
  <c r="X203" i="1"/>
  <c r="AV203" i="1" s="1"/>
  <c r="Y203" i="1"/>
  <c r="AW203" i="1" s="1"/>
  <c r="Z203" i="1"/>
  <c r="AX203" i="1" s="1"/>
  <c r="AA203" i="1"/>
  <c r="AY203" i="1" s="1"/>
  <c r="AB203" i="1"/>
  <c r="AC203" i="1"/>
  <c r="AD203" i="1"/>
  <c r="AE203" i="1"/>
  <c r="A204" i="1"/>
  <c r="F204" i="1"/>
  <c r="G204" i="1"/>
  <c r="V204" i="1"/>
  <c r="W204" i="1"/>
  <c r="X204" i="1"/>
  <c r="Y204" i="1"/>
  <c r="Z204" i="1"/>
  <c r="AA204" i="1"/>
  <c r="AB204" i="1"/>
  <c r="AL204" i="1" s="1"/>
  <c r="AC204" i="1"/>
  <c r="AM204" i="1" s="1"/>
  <c r="AD204" i="1"/>
  <c r="AE204" i="1"/>
  <c r="AV204" i="1"/>
  <c r="AW204" i="1"/>
  <c r="A205" i="1"/>
  <c r="F205" i="1"/>
  <c r="G205" i="1"/>
  <c r="V205" i="1"/>
  <c r="AT205" i="1" s="1"/>
  <c r="W205" i="1"/>
  <c r="X205" i="1"/>
  <c r="AV205" i="1" s="1"/>
  <c r="Y205" i="1"/>
  <c r="AW205" i="1" s="1"/>
  <c r="Z205" i="1"/>
  <c r="AX205" i="1" s="1"/>
  <c r="AA205" i="1"/>
  <c r="AB205" i="1"/>
  <c r="AC205" i="1"/>
  <c r="AM205" i="1" s="1"/>
  <c r="AD205" i="1"/>
  <c r="AE205" i="1"/>
  <c r="BC205" i="1" s="1"/>
  <c r="A206" i="1"/>
  <c r="F206" i="1"/>
  <c r="G206" i="1"/>
  <c r="V206" i="1"/>
  <c r="AT206" i="1" s="1"/>
  <c r="W206" i="1"/>
  <c r="AU206" i="1" s="1"/>
  <c r="X206" i="1"/>
  <c r="Y206" i="1"/>
  <c r="AW206" i="1" s="1"/>
  <c r="Z206" i="1"/>
  <c r="AX206" i="1" s="1"/>
  <c r="AA206" i="1"/>
  <c r="AY206" i="1" s="1"/>
  <c r="AB206" i="1"/>
  <c r="AL206" i="1" s="1"/>
  <c r="AC206" i="1"/>
  <c r="AD206" i="1"/>
  <c r="AN206" i="1" s="1"/>
  <c r="AE206" i="1"/>
  <c r="A207" i="1"/>
  <c r="F207" i="1"/>
  <c r="G207" i="1"/>
  <c r="V207" i="1"/>
  <c r="AT207" i="1" s="1"/>
  <c r="W207" i="1"/>
  <c r="AU207" i="1" s="1"/>
  <c r="X207" i="1"/>
  <c r="AV207" i="1" s="1"/>
  <c r="Y207" i="1"/>
  <c r="AW207" i="1" s="1"/>
  <c r="Z207" i="1"/>
  <c r="AX207" i="1" s="1"/>
  <c r="AA207" i="1"/>
  <c r="AY207" i="1" s="1"/>
  <c r="AB207" i="1"/>
  <c r="AL207" i="1" s="1"/>
  <c r="AC207" i="1"/>
  <c r="AD207" i="1"/>
  <c r="AE207" i="1"/>
  <c r="AO207" i="1" s="1"/>
  <c r="A208" i="1"/>
  <c r="F208" i="1"/>
  <c r="G208" i="1"/>
  <c r="V208" i="1"/>
  <c r="W208" i="1"/>
  <c r="AU208" i="1" s="1"/>
  <c r="X208" i="1"/>
  <c r="Y208" i="1"/>
  <c r="AW208" i="1" s="1"/>
  <c r="Z208" i="1"/>
  <c r="AA208" i="1"/>
  <c r="AY208" i="1" s="1"/>
  <c r="AB208" i="1"/>
  <c r="AC208" i="1"/>
  <c r="AM208" i="1" s="1"/>
  <c r="AD208" i="1"/>
  <c r="AE208" i="1"/>
  <c r="AO208" i="1" s="1"/>
  <c r="AV208" i="1"/>
  <c r="A209" i="1"/>
  <c r="F209" i="1"/>
  <c r="G209" i="1"/>
  <c r="V209" i="1"/>
  <c r="AT209" i="1" s="1"/>
  <c r="W209" i="1"/>
  <c r="AU209" i="1" s="1"/>
  <c r="X209" i="1"/>
  <c r="AV209" i="1" s="1"/>
  <c r="Y209" i="1"/>
  <c r="AW209" i="1" s="1"/>
  <c r="Z209" i="1"/>
  <c r="AX209" i="1" s="1"/>
  <c r="AA209" i="1"/>
  <c r="AY209" i="1" s="1"/>
  <c r="AB209" i="1"/>
  <c r="AL209" i="1" s="1"/>
  <c r="AC209" i="1"/>
  <c r="AD209" i="1"/>
  <c r="AE209" i="1"/>
  <c r="A210" i="1"/>
  <c r="F210" i="1"/>
  <c r="G210" i="1"/>
  <c r="V210" i="1"/>
  <c r="AT210" i="1" s="1"/>
  <c r="W210" i="1"/>
  <c r="AU210" i="1" s="1"/>
  <c r="X210" i="1"/>
  <c r="AV210" i="1" s="1"/>
  <c r="Y210" i="1"/>
  <c r="AW210" i="1" s="1"/>
  <c r="Z210" i="1"/>
  <c r="AX210" i="1" s="1"/>
  <c r="AA210" i="1"/>
  <c r="AY210" i="1" s="1"/>
  <c r="AB210" i="1"/>
  <c r="AL210" i="1" s="1"/>
  <c r="AC210" i="1"/>
  <c r="AD210" i="1"/>
  <c r="AE210" i="1"/>
  <c r="AO210" i="1" s="1"/>
  <c r="A211" i="1"/>
  <c r="F211" i="1"/>
  <c r="G211" i="1"/>
  <c r="V211" i="1"/>
  <c r="W211" i="1"/>
  <c r="AU211" i="1" s="1"/>
  <c r="X211" i="1"/>
  <c r="AV211" i="1" s="1"/>
  <c r="Y211" i="1"/>
  <c r="AW211" i="1" s="1"/>
  <c r="Z211" i="1"/>
  <c r="AA211" i="1"/>
  <c r="AY211" i="1" s="1"/>
  <c r="AB211" i="1"/>
  <c r="AC211" i="1"/>
  <c r="AM211" i="1" s="1"/>
  <c r="AD211" i="1"/>
  <c r="AE211" i="1"/>
  <c r="AO211" i="1" s="1"/>
  <c r="A212" i="1"/>
  <c r="F212" i="1"/>
  <c r="G212" i="1"/>
  <c r="V212" i="1"/>
  <c r="AT212" i="1" s="1"/>
  <c r="W212" i="1"/>
  <c r="AU212" i="1" s="1"/>
  <c r="X212" i="1"/>
  <c r="Y212" i="1"/>
  <c r="AW212" i="1" s="1"/>
  <c r="Z212" i="1"/>
  <c r="AX212" i="1" s="1"/>
  <c r="AA212" i="1"/>
  <c r="AY212" i="1" s="1"/>
  <c r="AB212" i="1"/>
  <c r="AL212" i="1" s="1"/>
  <c r="AC212" i="1"/>
  <c r="AD212" i="1"/>
  <c r="AE212" i="1"/>
  <c r="AV212" i="1"/>
  <c r="A213" i="1"/>
  <c r="F213" i="1"/>
  <c r="G213" i="1"/>
  <c r="V213" i="1"/>
  <c r="AT213" i="1" s="1"/>
  <c r="W213" i="1"/>
  <c r="AU213" i="1" s="1"/>
  <c r="X213" i="1"/>
  <c r="AV213" i="1" s="1"/>
  <c r="Y213" i="1"/>
  <c r="AW213" i="1" s="1"/>
  <c r="Z213" i="1"/>
  <c r="AX213" i="1" s="1"/>
  <c r="AA213" i="1"/>
  <c r="AY213" i="1" s="1"/>
  <c r="AB213" i="1"/>
  <c r="AC213" i="1"/>
  <c r="AD213" i="1"/>
  <c r="AE213" i="1"/>
  <c r="AO213" i="1" s="1"/>
  <c r="A214" i="1"/>
  <c r="F214" i="1"/>
  <c r="G214" i="1"/>
  <c r="V214" i="1"/>
  <c r="AT214" i="1" s="1"/>
  <c r="W214" i="1"/>
  <c r="AU214" i="1" s="1"/>
  <c r="X214" i="1"/>
  <c r="AV214" i="1" s="1"/>
  <c r="Y214" i="1"/>
  <c r="AW214" i="1" s="1"/>
  <c r="Z214" i="1"/>
  <c r="AX214" i="1" s="1"/>
  <c r="AA214" i="1"/>
  <c r="AY214" i="1" s="1"/>
  <c r="AB214" i="1"/>
  <c r="AL214" i="1" s="1"/>
  <c r="AC214" i="1"/>
  <c r="AD214" i="1"/>
  <c r="AE214" i="1"/>
  <c r="A215" i="1"/>
  <c r="F215" i="1"/>
  <c r="G215" i="1"/>
  <c r="V215" i="1"/>
  <c r="AT215" i="1" s="1"/>
  <c r="W215" i="1"/>
  <c r="X215" i="1"/>
  <c r="AV215" i="1" s="1"/>
  <c r="Y215" i="1"/>
  <c r="Z215" i="1"/>
  <c r="AX215" i="1" s="1"/>
  <c r="AA215" i="1"/>
  <c r="AY215" i="1" s="1"/>
  <c r="AB215" i="1"/>
  <c r="AL215" i="1" s="1"/>
  <c r="AC215" i="1"/>
  <c r="AD215" i="1"/>
  <c r="AN215" i="1" s="1"/>
  <c r="AE215" i="1"/>
  <c r="AO215" i="1" s="1"/>
  <c r="A216" i="1"/>
  <c r="F216" i="1"/>
  <c r="G216" i="1"/>
  <c r="V216" i="1"/>
  <c r="AT216" i="1" s="1"/>
  <c r="W216" i="1"/>
  <c r="AU216" i="1" s="1"/>
  <c r="X216" i="1"/>
  <c r="Y216" i="1"/>
  <c r="AW216" i="1" s="1"/>
  <c r="Z216" i="1"/>
  <c r="AX216" i="1" s="1"/>
  <c r="AA216" i="1"/>
  <c r="AY216" i="1" s="1"/>
  <c r="AB216" i="1"/>
  <c r="AC216" i="1"/>
  <c r="AM216" i="1" s="1"/>
  <c r="AD216" i="1"/>
  <c r="AE216" i="1"/>
  <c r="AO216" i="1" s="1"/>
  <c r="A217" i="1"/>
  <c r="F217" i="1"/>
  <c r="G217" i="1"/>
  <c r="V217" i="1"/>
  <c r="AT217" i="1" s="1"/>
  <c r="W217" i="1"/>
  <c r="AU217" i="1" s="1"/>
  <c r="X217" i="1"/>
  <c r="Y217" i="1"/>
  <c r="AW217" i="1" s="1"/>
  <c r="Z217" i="1"/>
  <c r="AX217" i="1" s="1"/>
  <c r="AA217" i="1"/>
  <c r="AY217" i="1" s="1"/>
  <c r="AB217" i="1"/>
  <c r="AL217" i="1" s="1"/>
  <c r="AC217" i="1"/>
  <c r="AM217" i="1" s="1"/>
  <c r="AD217" i="1"/>
  <c r="AN217" i="1" s="1"/>
  <c r="AE217" i="1"/>
  <c r="AO217" i="1" s="1"/>
  <c r="A218" i="1"/>
  <c r="F218" i="1"/>
  <c r="G218" i="1"/>
  <c r="V218" i="1"/>
  <c r="AT218" i="1" s="1"/>
  <c r="W218" i="1"/>
  <c r="AU218" i="1" s="1"/>
  <c r="X218" i="1"/>
  <c r="AV218" i="1" s="1"/>
  <c r="Y218" i="1"/>
  <c r="AW218" i="1" s="1"/>
  <c r="Z218" i="1"/>
  <c r="AX218" i="1" s="1"/>
  <c r="AA218" i="1"/>
  <c r="AY218" i="1" s="1"/>
  <c r="AB218" i="1"/>
  <c r="AC218" i="1"/>
  <c r="AD218" i="1"/>
  <c r="AN218" i="1" s="1"/>
  <c r="AE218" i="1"/>
  <c r="AO218" i="1" s="1"/>
  <c r="A219" i="1"/>
  <c r="F219" i="1"/>
  <c r="G219" i="1"/>
  <c r="V219" i="1"/>
  <c r="AT219" i="1" s="1"/>
  <c r="W219" i="1"/>
  <c r="AU219" i="1" s="1"/>
  <c r="X219" i="1"/>
  <c r="AV219" i="1" s="1"/>
  <c r="Y219" i="1"/>
  <c r="Z219" i="1"/>
  <c r="AX219" i="1" s="1"/>
  <c r="AA219" i="1"/>
  <c r="AY219" i="1" s="1"/>
  <c r="AB219" i="1"/>
  <c r="AL219" i="1" s="1"/>
  <c r="AC219" i="1"/>
  <c r="AD219" i="1"/>
  <c r="AE219" i="1"/>
  <c r="AO219" i="1" s="1"/>
  <c r="A220" i="1"/>
  <c r="F220" i="1"/>
  <c r="G220" i="1"/>
  <c r="V220" i="1"/>
  <c r="AT220" i="1" s="1"/>
  <c r="W220" i="1"/>
  <c r="X220" i="1"/>
  <c r="AV220" i="1" s="1"/>
  <c r="Y220" i="1"/>
  <c r="AW220" i="1" s="1"/>
  <c r="Z220" i="1"/>
  <c r="AX220" i="1" s="1"/>
  <c r="AA220" i="1"/>
  <c r="AB220" i="1"/>
  <c r="AL220" i="1" s="1"/>
  <c r="AC220" i="1"/>
  <c r="AM220" i="1" s="1"/>
  <c r="AD220" i="1"/>
  <c r="AN220" i="1" s="1"/>
  <c r="AE220" i="1"/>
  <c r="AZ220" i="1"/>
  <c r="A221" i="1"/>
  <c r="F221" i="1"/>
  <c r="G221" i="1"/>
  <c r="V221" i="1"/>
  <c r="AT221" i="1" s="1"/>
  <c r="W221" i="1"/>
  <c r="X221" i="1"/>
  <c r="Y221" i="1"/>
  <c r="AW221" i="1" s="1"/>
  <c r="Z221" i="1"/>
  <c r="AX221" i="1" s="1"/>
  <c r="AA221" i="1"/>
  <c r="AB221" i="1"/>
  <c r="AL221" i="1" s="1"/>
  <c r="AC221" i="1"/>
  <c r="AD221" i="1"/>
  <c r="AN221" i="1" s="1"/>
  <c r="AE221" i="1"/>
  <c r="A222" i="1"/>
  <c r="F222" i="1"/>
  <c r="G222" i="1"/>
  <c r="V222" i="1"/>
  <c r="AT222" i="1" s="1"/>
  <c r="W222" i="1"/>
  <c r="AU222" i="1" s="1"/>
  <c r="X222" i="1"/>
  <c r="AV222" i="1" s="1"/>
  <c r="Y222" i="1"/>
  <c r="AW222" i="1" s="1"/>
  <c r="Z222" i="1"/>
  <c r="AX222" i="1" s="1"/>
  <c r="AA222" i="1"/>
  <c r="AY222" i="1" s="1"/>
  <c r="AB222" i="1"/>
  <c r="AC222" i="1"/>
  <c r="AD222" i="1"/>
  <c r="AN222" i="1" s="1"/>
  <c r="AE222" i="1"/>
  <c r="AO222" i="1" s="1"/>
  <c r="A223" i="1"/>
  <c r="F223" i="1"/>
  <c r="G223" i="1"/>
  <c r="V223" i="1"/>
  <c r="AT223" i="1" s="1"/>
  <c r="W223" i="1"/>
  <c r="AU223" i="1" s="1"/>
  <c r="X223" i="1"/>
  <c r="AV223" i="1" s="1"/>
  <c r="Y223" i="1"/>
  <c r="AW223" i="1" s="1"/>
  <c r="Z223" i="1"/>
  <c r="AX223" i="1" s="1"/>
  <c r="AA223" i="1"/>
  <c r="AY223" i="1" s="1"/>
  <c r="AB223" i="1"/>
  <c r="AC223" i="1"/>
  <c r="AD223" i="1"/>
  <c r="AE223" i="1"/>
  <c r="AO223" i="1" s="1"/>
  <c r="A224" i="1"/>
  <c r="F224" i="1"/>
  <c r="G224" i="1"/>
  <c r="V224" i="1"/>
  <c r="W224" i="1"/>
  <c r="AU224" i="1" s="1"/>
  <c r="X224" i="1"/>
  <c r="Y224" i="1"/>
  <c r="Z224" i="1"/>
  <c r="AA224" i="1"/>
  <c r="AY224" i="1" s="1"/>
  <c r="AB224" i="1"/>
  <c r="AL224" i="1" s="1"/>
  <c r="AC224" i="1"/>
  <c r="AD224" i="1"/>
  <c r="AE224" i="1"/>
  <c r="AV224" i="1"/>
  <c r="AW224" i="1"/>
  <c r="A225" i="1"/>
  <c r="F225" i="1"/>
  <c r="G225" i="1"/>
  <c r="V225" i="1"/>
  <c r="AT225" i="1" s="1"/>
  <c r="W225" i="1"/>
  <c r="X225" i="1"/>
  <c r="AV225" i="1" s="1"/>
  <c r="Y225" i="1"/>
  <c r="AW225" i="1" s="1"/>
  <c r="Z225" i="1"/>
  <c r="AX225" i="1" s="1"/>
  <c r="AA225" i="1"/>
  <c r="AB225" i="1"/>
  <c r="AL225" i="1" s="1"/>
  <c r="AC225" i="1"/>
  <c r="AM225" i="1" s="1"/>
  <c r="AD225" i="1"/>
  <c r="AN225" i="1" s="1"/>
  <c r="AE225" i="1"/>
  <c r="A226" i="1"/>
  <c r="F226" i="1"/>
  <c r="G226" i="1"/>
  <c r="V226" i="1"/>
  <c r="AT226" i="1" s="1"/>
  <c r="W226" i="1"/>
  <c r="AU226" i="1" s="1"/>
  <c r="X226" i="1"/>
  <c r="Y226" i="1"/>
  <c r="Z226" i="1"/>
  <c r="AX226" i="1" s="1"/>
  <c r="AA226" i="1"/>
  <c r="AY226" i="1" s="1"/>
  <c r="AB226" i="1"/>
  <c r="AL226" i="1" s="1"/>
  <c r="AC226" i="1"/>
  <c r="AM226" i="1" s="1"/>
  <c r="AD226" i="1"/>
  <c r="AE226" i="1"/>
  <c r="AV226" i="1"/>
  <c r="AW226" i="1"/>
  <c r="A227" i="1"/>
  <c r="F227" i="1"/>
  <c r="G227" i="1"/>
  <c r="V227" i="1"/>
  <c r="W227" i="1"/>
  <c r="AU227" i="1" s="1"/>
  <c r="X227" i="1"/>
  <c r="Y227" i="1"/>
  <c r="Z227" i="1"/>
  <c r="AA227" i="1"/>
  <c r="AY227" i="1" s="1"/>
  <c r="AB227" i="1"/>
  <c r="AL227" i="1" s="1"/>
  <c r="AC227" i="1"/>
  <c r="AM227" i="1" s="1"/>
  <c r="AD227" i="1"/>
  <c r="AE227" i="1"/>
  <c r="AV227" i="1"/>
  <c r="AW227" i="1"/>
  <c r="A228" i="1"/>
  <c r="F228" i="1"/>
  <c r="G228" i="1"/>
  <c r="V228" i="1"/>
  <c r="AT228" i="1" s="1"/>
  <c r="W228" i="1"/>
  <c r="AU228" i="1" s="1"/>
  <c r="X228" i="1"/>
  <c r="Y228" i="1"/>
  <c r="Z228" i="1"/>
  <c r="AA228" i="1"/>
  <c r="AY228" i="1" s="1"/>
  <c r="AB228" i="1"/>
  <c r="AL228" i="1" s="1"/>
  <c r="AC228" i="1"/>
  <c r="AM228" i="1" s="1"/>
  <c r="AD228" i="1"/>
  <c r="AE228" i="1"/>
  <c r="AO228" i="1" s="1"/>
  <c r="AV228" i="1"/>
  <c r="AW228" i="1"/>
  <c r="A229" i="1"/>
  <c r="F229" i="1"/>
  <c r="G229" i="1"/>
  <c r="V229" i="1"/>
  <c r="AT229" i="1" s="1"/>
  <c r="W229" i="1"/>
  <c r="AU229" i="1" s="1"/>
  <c r="X229" i="1"/>
  <c r="Y229" i="1"/>
  <c r="AW229" i="1" s="1"/>
  <c r="Z229" i="1"/>
  <c r="AX229" i="1" s="1"/>
  <c r="AA229" i="1"/>
  <c r="AY229" i="1" s="1"/>
  <c r="AB229" i="1"/>
  <c r="AC229" i="1"/>
  <c r="AD229" i="1"/>
  <c r="AE229" i="1"/>
  <c r="AO229" i="1" s="1"/>
  <c r="AV229" i="1"/>
  <c r="A230" i="1"/>
  <c r="F230" i="1"/>
  <c r="G230" i="1"/>
  <c r="V230" i="1"/>
  <c r="AT230" i="1" s="1"/>
  <c r="W230" i="1"/>
  <c r="AU230" i="1" s="1"/>
  <c r="X230" i="1"/>
  <c r="AV230" i="1" s="1"/>
  <c r="Y230" i="1"/>
  <c r="AW230" i="1" s="1"/>
  <c r="Z230" i="1"/>
  <c r="AX230" i="1" s="1"/>
  <c r="AA230" i="1"/>
  <c r="AY230" i="1" s="1"/>
  <c r="AB230" i="1"/>
  <c r="AL230" i="1" s="1"/>
  <c r="AC230" i="1"/>
  <c r="AD230" i="1"/>
  <c r="AE230" i="1"/>
  <c r="A231" i="1"/>
  <c r="F231" i="1"/>
  <c r="G231" i="1"/>
  <c r="V231" i="1"/>
  <c r="W231" i="1"/>
  <c r="AU231" i="1" s="1"/>
  <c r="X231" i="1"/>
  <c r="AV231" i="1" s="1"/>
  <c r="Y231" i="1"/>
  <c r="Z231" i="1"/>
  <c r="AA231" i="1"/>
  <c r="AY231" i="1" s="1"/>
  <c r="AB231" i="1"/>
  <c r="AL231" i="1" s="1"/>
  <c r="AC231" i="1"/>
  <c r="AD231" i="1"/>
  <c r="AE231" i="1"/>
  <c r="A232" i="1"/>
  <c r="F232" i="1"/>
  <c r="G232" i="1"/>
  <c r="V232" i="1"/>
  <c r="AT232" i="1" s="1"/>
  <c r="W232" i="1"/>
  <c r="AU232" i="1" s="1"/>
  <c r="X232" i="1"/>
  <c r="AV232" i="1" s="1"/>
  <c r="Y232" i="1"/>
  <c r="AW232" i="1" s="1"/>
  <c r="Z232" i="1"/>
  <c r="AX232" i="1" s="1"/>
  <c r="AA232" i="1"/>
  <c r="AY232" i="1" s="1"/>
  <c r="AB232" i="1"/>
  <c r="AC232" i="1"/>
  <c r="AD232" i="1"/>
  <c r="AN232" i="1" s="1"/>
  <c r="AE232" i="1"/>
  <c r="A233" i="1"/>
  <c r="F233" i="1"/>
  <c r="G233" i="1"/>
  <c r="V233" i="1"/>
  <c r="AT233" i="1" s="1"/>
  <c r="W233" i="1"/>
  <c r="AU233" i="1" s="1"/>
  <c r="X233" i="1"/>
  <c r="Y233" i="1"/>
  <c r="AW233" i="1" s="1"/>
  <c r="Z233" i="1"/>
  <c r="AX233" i="1" s="1"/>
  <c r="AA233" i="1"/>
  <c r="AY233" i="1" s="1"/>
  <c r="AB233" i="1"/>
  <c r="AL233" i="1" s="1"/>
  <c r="AC233" i="1"/>
  <c r="AM233" i="1" s="1"/>
  <c r="AD233" i="1"/>
  <c r="AN233" i="1" s="1"/>
  <c r="AE233" i="1"/>
  <c r="A234" i="1"/>
  <c r="F234" i="1"/>
  <c r="G234" i="1"/>
  <c r="V234" i="1"/>
  <c r="AT234" i="1" s="1"/>
  <c r="W234" i="1"/>
  <c r="AU234" i="1" s="1"/>
  <c r="X234" i="1"/>
  <c r="AV234" i="1" s="1"/>
  <c r="Y234" i="1"/>
  <c r="AW234" i="1" s="1"/>
  <c r="Z234" i="1"/>
  <c r="AX234" i="1" s="1"/>
  <c r="AA234" i="1"/>
  <c r="AY234" i="1" s="1"/>
  <c r="AB234" i="1"/>
  <c r="AL234" i="1" s="1"/>
  <c r="AC234" i="1"/>
  <c r="AD234" i="1"/>
  <c r="AE234" i="1"/>
  <c r="AO234" i="1" s="1"/>
  <c r="A235" i="1"/>
  <c r="F235" i="1"/>
  <c r="G235" i="1"/>
  <c r="V235" i="1"/>
  <c r="AT235" i="1" s="1"/>
  <c r="W235" i="1"/>
  <c r="AU235" i="1" s="1"/>
  <c r="X235" i="1"/>
  <c r="AV235" i="1" s="1"/>
  <c r="Y235" i="1"/>
  <c r="Z235" i="1"/>
  <c r="AX235" i="1" s="1"/>
  <c r="AA235" i="1"/>
  <c r="AY235" i="1" s="1"/>
  <c r="AB235" i="1"/>
  <c r="AL235" i="1" s="1"/>
  <c r="AC235" i="1"/>
  <c r="AD235" i="1"/>
  <c r="AN235" i="1" s="1"/>
  <c r="AE235" i="1"/>
  <c r="AO235" i="1" s="1"/>
  <c r="A236" i="1"/>
  <c r="F236" i="1"/>
  <c r="G236" i="1"/>
  <c r="V236" i="1"/>
  <c r="AT236" i="1" s="1"/>
  <c r="W236" i="1"/>
  <c r="X236" i="1"/>
  <c r="AV236" i="1" s="1"/>
  <c r="Y236" i="1"/>
  <c r="AW236" i="1" s="1"/>
  <c r="Z236" i="1"/>
  <c r="AX236" i="1" s="1"/>
  <c r="AA236" i="1"/>
  <c r="AB236" i="1"/>
  <c r="AL236" i="1" s="1"/>
  <c r="AC236" i="1"/>
  <c r="AM236" i="1" s="1"/>
  <c r="AD236" i="1"/>
  <c r="AE236" i="1"/>
  <c r="A237" i="1"/>
  <c r="F237" i="1"/>
  <c r="G237" i="1"/>
  <c r="V237" i="1"/>
  <c r="AT237" i="1" s="1"/>
  <c r="W237" i="1"/>
  <c r="X237" i="1"/>
  <c r="Y237" i="1"/>
  <c r="AW237" i="1" s="1"/>
  <c r="Z237" i="1"/>
  <c r="AX237" i="1" s="1"/>
  <c r="AA237" i="1"/>
  <c r="AB237" i="1"/>
  <c r="AL237" i="1" s="1"/>
  <c r="AC237" i="1"/>
  <c r="AD237" i="1"/>
  <c r="AE237" i="1"/>
  <c r="BC237" i="1" s="1"/>
  <c r="A238" i="1"/>
  <c r="F238" i="1"/>
  <c r="G238" i="1"/>
  <c r="V238" i="1"/>
  <c r="AT238" i="1" s="1"/>
  <c r="W238" i="1"/>
  <c r="AU238" i="1" s="1"/>
  <c r="X238" i="1"/>
  <c r="Y238" i="1"/>
  <c r="AW238" i="1" s="1"/>
  <c r="Z238" i="1"/>
  <c r="AX238" i="1" s="1"/>
  <c r="AA238" i="1"/>
  <c r="AY238" i="1" s="1"/>
  <c r="AB238" i="1"/>
  <c r="AL238" i="1" s="1"/>
  <c r="AC238" i="1"/>
  <c r="AD238" i="1"/>
  <c r="AE238" i="1"/>
  <c r="AO238" i="1" s="1"/>
  <c r="AV238" i="1"/>
  <c r="A239" i="1"/>
  <c r="F239" i="1"/>
  <c r="G239" i="1"/>
  <c r="V239" i="1"/>
  <c r="AT239" i="1" s="1"/>
  <c r="W239" i="1"/>
  <c r="AU239" i="1" s="1"/>
  <c r="X239" i="1"/>
  <c r="Y239" i="1"/>
  <c r="AW239" i="1" s="1"/>
  <c r="Z239" i="1"/>
  <c r="AX239" i="1" s="1"/>
  <c r="AA239" i="1"/>
  <c r="AY239" i="1" s="1"/>
  <c r="AB239" i="1"/>
  <c r="AL239" i="1" s="1"/>
  <c r="AC239" i="1"/>
  <c r="AM239" i="1" s="1"/>
  <c r="AD239" i="1"/>
  <c r="AE239" i="1"/>
  <c r="AV239" i="1"/>
  <c r="A240" i="1"/>
  <c r="F240" i="1"/>
  <c r="G240" i="1"/>
  <c r="V240" i="1"/>
  <c r="W240" i="1"/>
  <c r="AU240" i="1" s="1"/>
  <c r="X240" i="1"/>
  <c r="Y240" i="1"/>
  <c r="AW240" i="1" s="1"/>
  <c r="Z240" i="1"/>
  <c r="AA240" i="1"/>
  <c r="AY240" i="1" s="1"/>
  <c r="AB240" i="1"/>
  <c r="AC240" i="1"/>
  <c r="AD240" i="1"/>
  <c r="AE240" i="1"/>
  <c r="AV240" i="1"/>
  <c r="A241" i="1"/>
  <c r="F241" i="1"/>
  <c r="G241" i="1"/>
  <c r="V241" i="1"/>
  <c r="AT241" i="1" s="1"/>
  <c r="W241" i="1"/>
  <c r="X241" i="1"/>
  <c r="Y241" i="1"/>
  <c r="Z241" i="1"/>
  <c r="AX241" i="1" s="1"/>
  <c r="AA241" i="1"/>
  <c r="AB241" i="1"/>
  <c r="AC241" i="1"/>
  <c r="AD241" i="1"/>
  <c r="AN241" i="1" s="1"/>
  <c r="AE241" i="1"/>
  <c r="AV241" i="1"/>
  <c r="AW241" i="1"/>
  <c r="A242" i="1"/>
  <c r="F242" i="1"/>
  <c r="G242" i="1"/>
  <c r="V242" i="1"/>
  <c r="AT242" i="1" s="1"/>
  <c r="W242" i="1"/>
  <c r="AU242" i="1" s="1"/>
  <c r="X242" i="1"/>
  <c r="AV242" i="1" s="1"/>
  <c r="Y242" i="1"/>
  <c r="AW242" i="1" s="1"/>
  <c r="Z242" i="1"/>
  <c r="AX242" i="1" s="1"/>
  <c r="AA242" i="1"/>
  <c r="AY242" i="1" s="1"/>
  <c r="AB242" i="1"/>
  <c r="AC242" i="1"/>
  <c r="AD242" i="1"/>
  <c r="AN242" i="1" s="1"/>
  <c r="AE242" i="1"/>
  <c r="AO242" i="1" s="1"/>
  <c r="A243" i="1"/>
  <c r="F243" i="1"/>
  <c r="G243" i="1"/>
  <c r="V243" i="1"/>
  <c r="W243" i="1"/>
  <c r="X243" i="1"/>
  <c r="AV243" i="1" s="1"/>
  <c r="Y243" i="1"/>
  <c r="AW243" i="1" s="1"/>
  <c r="Z243" i="1"/>
  <c r="AA243" i="1"/>
  <c r="AY243" i="1" s="1"/>
  <c r="AB243" i="1"/>
  <c r="AL243" i="1" s="1"/>
  <c r="AC243" i="1"/>
  <c r="AM243" i="1" s="1"/>
  <c r="AD243" i="1"/>
  <c r="AE243" i="1"/>
  <c r="AO243" i="1" s="1"/>
  <c r="AU243" i="1"/>
  <c r="A244" i="1"/>
  <c r="F244" i="1"/>
  <c r="G244" i="1"/>
  <c r="V244" i="1"/>
  <c r="AT244" i="1" s="1"/>
  <c r="W244" i="1"/>
  <c r="AU244" i="1" s="1"/>
  <c r="X244" i="1"/>
  <c r="AV244" i="1" s="1"/>
  <c r="Y244" i="1"/>
  <c r="AW244" i="1" s="1"/>
  <c r="Z244" i="1"/>
  <c r="AA244" i="1"/>
  <c r="AY244" i="1" s="1"/>
  <c r="AB244" i="1"/>
  <c r="AC244" i="1"/>
  <c r="AM244" i="1" s="1"/>
  <c r="AD244" i="1"/>
  <c r="BB244" i="1" s="1"/>
  <c r="AE244" i="1"/>
  <c r="AO244" i="1" s="1"/>
  <c r="A245" i="1"/>
  <c r="F245" i="1"/>
  <c r="G245" i="1"/>
  <c r="V245" i="1"/>
  <c r="AT245" i="1" s="1"/>
  <c r="W245" i="1"/>
  <c r="AU245" i="1" s="1"/>
  <c r="X245" i="1"/>
  <c r="AV245" i="1" s="1"/>
  <c r="Y245" i="1"/>
  <c r="AW245" i="1" s="1"/>
  <c r="Z245" i="1"/>
  <c r="AX245" i="1" s="1"/>
  <c r="AA245" i="1"/>
  <c r="AY245" i="1" s="1"/>
  <c r="AB245" i="1"/>
  <c r="AC245" i="1"/>
  <c r="AM245" i="1" s="1"/>
  <c r="AD245" i="1"/>
  <c r="AN245" i="1" s="1"/>
  <c r="AE245" i="1"/>
  <c r="A246" i="1"/>
  <c r="F246" i="1"/>
  <c r="G246" i="1"/>
  <c r="V246" i="1"/>
  <c r="AT246" i="1" s="1"/>
  <c r="W246" i="1"/>
  <c r="AU246" i="1" s="1"/>
  <c r="X246" i="1"/>
  <c r="AV246" i="1" s="1"/>
  <c r="Y246" i="1"/>
  <c r="AW246" i="1" s="1"/>
  <c r="Z246" i="1"/>
  <c r="AX246" i="1" s="1"/>
  <c r="AA246" i="1"/>
  <c r="AY246" i="1" s="1"/>
  <c r="AB246" i="1"/>
  <c r="AC246" i="1"/>
  <c r="AD246" i="1"/>
  <c r="AN246" i="1" s="1"/>
  <c r="AE246" i="1"/>
  <c r="A247" i="1"/>
  <c r="F247" i="1"/>
  <c r="G247" i="1"/>
  <c r="V247" i="1"/>
  <c r="W247" i="1"/>
  <c r="AU247" i="1" s="1"/>
  <c r="X247" i="1"/>
  <c r="AV247" i="1" s="1"/>
  <c r="Y247" i="1"/>
  <c r="Z247" i="1"/>
  <c r="AA247" i="1"/>
  <c r="AY247" i="1" s="1"/>
  <c r="AB247" i="1"/>
  <c r="AL247" i="1" s="1"/>
  <c r="AC247" i="1"/>
  <c r="AD247" i="1"/>
  <c r="AE247" i="1"/>
  <c r="AO247" i="1" s="1"/>
  <c r="A248" i="1"/>
  <c r="F248" i="1"/>
  <c r="G248" i="1"/>
  <c r="V248" i="1"/>
  <c r="AT248" i="1" s="1"/>
  <c r="W248" i="1"/>
  <c r="AU248" i="1" s="1"/>
  <c r="X248" i="1"/>
  <c r="AV248" i="1" s="1"/>
  <c r="Y248" i="1"/>
  <c r="AW248" i="1" s="1"/>
  <c r="Z248" i="1"/>
  <c r="AX248" i="1" s="1"/>
  <c r="AA248" i="1"/>
  <c r="AY248" i="1" s="1"/>
  <c r="AB248" i="1"/>
  <c r="AC248" i="1"/>
  <c r="AD248" i="1"/>
  <c r="AE248" i="1"/>
  <c r="AO248" i="1" s="1"/>
  <c r="A249" i="1"/>
  <c r="F249" i="1"/>
  <c r="G249" i="1"/>
  <c r="V249" i="1"/>
  <c r="AT249" i="1" s="1"/>
  <c r="W249" i="1"/>
  <c r="AU249" i="1" s="1"/>
  <c r="X249" i="1"/>
  <c r="Y249" i="1"/>
  <c r="AW249" i="1" s="1"/>
  <c r="Z249" i="1"/>
  <c r="AX249" i="1" s="1"/>
  <c r="AA249" i="1"/>
  <c r="AY249" i="1" s="1"/>
  <c r="AB249" i="1"/>
  <c r="AL249" i="1" s="1"/>
  <c r="AC249" i="1"/>
  <c r="AM249" i="1" s="1"/>
  <c r="AD249" i="1"/>
  <c r="AE249" i="1"/>
  <c r="AO249" i="1" s="1"/>
  <c r="A250" i="1"/>
  <c r="F250" i="1"/>
  <c r="G250" i="1"/>
  <c r="V250" i="1"/>
  <c r="AT250" i="1" s="1"/>
  <c r="W250" i="1"/>
  <c r="AU250" i="1" s="1"/>
  <c r="X250" i="1"/>
  <c r="AV250" i="1" s="1"/>
  <c r="Y250" i="1"/>
  <c r="AW250" i="1" s="1"/>
  <c r="Z250" i="1"/>
  <c r="AX250" i="1" s="1"/>
  <c r="AA250" i="1"/>
  <c r="AY250" i="1" s="1"/>
  <c r="AB250" i="1"/>
  <c r="AC250" i="1"/>
  <c r="AM250" i="1" s="1"/>
  <c r="AD250" i="1"/>
  <c r="AE250" i="1"/>
  <c r="A251" i="1"/>
  <c r="F251" i="1"/>
  <c r="G251" i="1"/>
  <c r="V251" i="1"/>
  <c r="AT251" i="1" s="1"/>
  <c r="W251" i="1"/>
  <c r="AU251" i="1" s="1"/>
  <c r="X251" i="1"/>
  <c r="AV251" i="1" s="1"/>
  <c r="Y251" i="1"/>
  <c r="Z251" i="1"/>
  <c r="AX251" i="1" s="1"/>
  <c r="AA251" i="1"/>
  <c r="AY251" i="1" s="1"/>
  <c r="AB251" i="1"/>
  <c r="AL251" i="1" s="1"/>
  <c r="AC251" i="1"/>
  <c r="AD251" i="1"/>
  <c r="AN251" i="1" s="1"/>
  <c r="AE251" i="1"/>
  <c r="AO251" i="1" s="1"/>
  <c r="A252" i="1"/>
  <c r="F252" i="1"/>
  <c r="G252" i="1"/>
  <c r="V252" i="1"/>
  <c r="AT252" i="1" s="1"/>
  <c r="W252" i="1"/>
  <c r="X252" i="1"/>
  <c r="AV252" i="1" s="1"/>
  <c r="Y252" i="1"/>
  <c r="AW252" i="1" s="1"/>
  <c r="Z252" i="1"/>
  <c r="AX252" i="1" s="1"/>
  <c r="AA252" i="1"/>
  <c r="AB252" i="1"/>
  <c r="AL252" i="1" s="1"/>
  <c r="AC252" i="1"/>
  <c r="AM252" i="1" s="1"/>
  <c r="AD252" i="1"/>
  <c r="AN252" i="1" s="1"/>
  <c r="AE252" i="1"/>
  <c r="A253" i="1"/>
  <c r="F253" i="1"/>
  <c r="G253" i="1"/>
  <c r="V253" i="1"/>
  <c r="AT253" i="1" s="1"/>
  <c r="W253" i="1"/>
  <c r="X253" i="1"/>
  <c r="Y253" i="1"/>
  <c r="AW253" i="1" s="1"/>
  <c r="Z253" i="1"/>
  <c r="AX253" i="1" s="1"/>
  <c r="AA253" i="1"/>
  <c r="AB253" i="1"/>
  <c r="AL253" i="1" s="1"/>
  <c r="AC253" i="1"/>
  <c r="AM253" i="1" s="1"/>
  <c r="AD253" i="1"/>
  <c r="AE253" i="1"/>
  <c r="A254" i="1"/>
  <c r="F254" i="1"/>
  <c r="G254" i="1"/>
  <c r="V254" i="1"/>
  <c r="AT254" i="1" s="1"/>
  <c r="W254" i="1"/>
  <c r="AU254" i="1" s="1"/>
  <c r="X254" i="1"/>
  <c r="AV254" i="1" s="1"/>
  <c r="Y254" i="1"/>
  <c r="AW254" i="1" s="1"/>
  <c r="Z254" i="1"/>
  <c r="AX254" i="1" s="1"/>
  <c r="AA254" i="1"/>
  <c r="AY254" i="1" s="1"/>
  <c r="AB254" i="1"/>
  <c r="AL254" i="1" s="1"/>
  <c r="AC254" i="1"/>
  <c r="AM254" i="1" s="1"/>
  <c r="AD254" i="1"/>
  <c r="AN254" i="1" s="1"/>
  <c r="AE254" i="1"/>
  <c r="A255" i="1"/>
  <c r="F255" i="1"/>
  <c r="G255" i="1"/>
  <c r="V255" i="1"/>
  <c r="AT255" i="1" s="1"/>
  <c r="W255" i="1"/>
  <c r="AU255" i="1" s="1"/>
  <c r="X255" i="1"/>
  <c r="AV255" i="1" s="1"/>
  <c r="Y255" i="1"/>
  <c r="AW255" i="1" s="1"/>
  <c r="Z255" i="1"/>
  <c r="AX255" i="1" s="1"/>
  <c r="AA255" i="1"/>
  <c r="AY255" i="1" s="1"/>
  <c r="AB255" i="1"/>
  <c r="AC255" i="1"/>
  <c r="AM255" i="1" s="1"/>
  <c r="AD255" i="1"/>
  <c r="AN255" i="1" s="1"/>
  <c r="AE255" i="1"/>
  <c r="A256" i="1"/>
  <c r="F256" i="1"/>
  <c r="G256" i="1"/>
  <c r="V256" i="1"/>
  <c r="W256" i="1"/>
  <c r="AU256" i="1" s="1"/>
  <c r="X256" i="1"/>
  <c r="Y256" i="1"/>
  <c r="Z256" i="1"/>
  <c r="AA256" i="1"/>
  <c r="AY256" i="1" s="1"/>
  <c r="AB256" i="1"/>
  <c r="AC256" i="1"/>
  <c r="AD256" i="1"/>
  <c r="AE256" i="1"/>
  <c r="AV256" i="1"/>
  <c r="AW256" i="1"/>
  <c r="A257" i="1"/>
  <c r="F257" i="1"/>
  <c r="G257" i="1"/>
  <c r="V257" i="1"/>
  <c r="AT257" i="1" s="1"/>
  <c r="W257" i="1"/>
  <c r="X257" i="1"/>
  <c r="AV257" i="1" s="1"/>
  <c r="Y257" i="1"/>
  <c r="AW257" i="1" s="1"/>
  <c r="Z257" i="1"/>
  <c r="AA257" i="1"/>
  <c r="AB257" i="1"/>
  <c r="AL257" i="1" s="1"/>
  <c r="AC257" i="1"/>
  <c r="AM257" i="1" s="1"/>
  <c r="AD257" i="1"/>
  <c r="AE257" i="1"/>
  <c r="AX257" i="1"/>
  <c r="A258" i="1"/>
  <c r="F258" i="1"/>
  <c r="G258" i="1"/>
  <c r="V258" i="1"/>
  <c r="AT258" i="1" s="1"/>
  <c r="W258" i="1"/>
  <c r="AU258" i="1" s="1"/>
  <c r="X258" i="1"/>
  <c r="Y258" i="1"/>
  <c r="AW258" i="1" s="1"/>
  <c r="Z258" i="1"/>
  <c r="AX258" i="1" s="1"/>
  <c r="AA258" i="1"/>
  <c r="AY258" i="1" s="1"/>
  <c r="AB258" i="1"/>
  <c r="AL258" i="1" s="1"/>
  <c r="AC258" i="1"/>
  <c r="AD258" i="1"/>
  <c r="AE258" i="1"/>
  <c r="AO258" i="1" s="1"/>
  <c r="AV258" i="1"/>
  <c r="A259" i="1"/>
  <c r="F259" i="1"/>
  <c r="G259" i="1"/>
  <c r="V259" i="1"/>
  <c r="W259" i="1"/>
  <c r="AU259" i="1" s="1"/>
  <c r="X259" i="1"/>
  <c r="AV259" i="1" s="1"/>
  <c r="Y259" i="1"/>
  <c r="AW259" i="1" s="1"/>
  <c r="Z259" i="1"/>
  <c r="AA259" i="1"/>
  <c r="AY259" i="1" s="1"/>
  <c r="AB259" i="1"/>
  <c r="AL259" i="1" s="1"/>
  <c r="AC259" i="1"/>
  <c r="AM259" i="1" s="1"/>
  <c r="AD259" i="1"/>
  <c r="AE259" i="1"/>
  <c r="A260" i="1"/>
  <c r="F260" i="1"/>
  <c r="G260" i="1"/>
  <c r="V260" i="1"/>
  <c r="AT260" i="1" s="1"/>
  <c r="W260" i="1"/>
  <c r="AU260" i="1" s="1"/>
  <c r="X260" i="1"/>
  <c r="AV260" i="1" s="1"/>
  <c r="Y260" i="1"/>
  <c r="AW260" i="1" s="1"/>
  <c r="Z260" i="1"/>
  <c r="AA260" i="1"/>
  <c r="AY260" i="1" s="1"/>
  <c r="AB260" i="1"/>
  <c r="AL260" i="1" s="1"/>
  <c r="AC260" i="1"/>
  <c r="AM260" i="1" s="1"/>
  <c r="AD260" i="1"/>
  <c r="AE260" i="1"/>
  <c r="A261" i="1"/>
  <c r="F261" i="1"/>
  <c r="G261" i="1"/>
  <c r="V261" i="1"/>
  <c r="AT261" i="1" s="1"/>
  <c r="W261" i="1"/>
  <c r="X261" i="1"/>
  <c r="AV261" i="1" s="1"/>
  <c r="Y261" i="1"/>
  <c r="AW261" i="1" s="1"/>
  <c r="Z261" i="1"/>
  <c r="AX261" i="1" s="1"/>
  <c r="AA261" i="1"/>
  <c r="AB261" i="1"/>
  <c r="AL261" i="1" s="1"/>
  <c r="AC261" i="1"/>
  <c r="AD261" i="1"/>
  <c r="AN261" i="1" s="1"/>
  <c r="AE261" i="1"/>
  <c r="BC261" i="1" s="1"/>
  <c r="A262" i="1"/>
  <c r="F262" i="1"/>
  <c r="G262" i="1"/>
  <c r="V262" i="1"/>
  <c r="W262" i="1"/>
  <c r="AU262" i="1" s="1"/>
  <c r="X262" i="1"/>
  <c r="AV262" i="1" s="1"/>
  <c r="Y262" i="1"/>
  <c r="Z262" i="1"/>
  <c r="AA262" i="1"/>
  <c r="AY262" i="1" s="1"/>
  <c r="AB262" i="1"/>
  <c r="AL262" i="1" s="1"/>
  <c r="AC262" i="1"/>
  <c r="AD262" i="1"/>
  <c r="AE262" i="1"/>
  <c r="A263" i="1"/>
  <c r="F263" i="1"/>
  <c r="G263" i="1"/>
  <c r="V263" i="1"/>
  <c r="AT263" i="1" s="1"/>
  <c r="W263" i="1"/>
  <c r="AU263" i="1" s="1"/>
  <c r="X263" i="1"/>
  <c r="AV263" i="1" s="1"/>
  <c r="Y263" i="1"/>
  <c r="Z263" i="1"/>
  <c r="AX263" i="1" s="1"/>
  <c r="AA263" i="1"/>
  <c r="AY263" i="1" s="1"/>
  <c r="AB263" i="1"/>
  <c r="AL263" i="1" s="1"/>
  <c r="AC263" i="1"/>
  <c r="AD263" i="1"/>
  <c r="AE263" i="1"/>
  <c r="A264" i="1"/>
  <c r="F264" i="1"/>
  <c r="G264" i="1"/>
  <c r="V264" i="1"/>
  <c r="AT264" i="1" s="1"/>
  <c r="W264" i="1"/>
  <c r="AU264" i="1" s="1"/>
  <c r="X264" i="1"/>
  <c r="Y264" i="1"/>
  <c r="AW264" i="1" s="1"/>
  <c r="Z264" i="1"/>
  <c r="AA264" i="1"/>
  <c r="AY264" i="1" s="1"/>
  <c r="AB264" i="1"/>
  <c r="AC264" i="1"/>
  <c r="AD264" i="1"/>
  <c r="AE264" i="1"/>
  <c r="AO264" i="1" s="1"/>
  <c r="A265" i="1"/>
  <c r="F265" i="1"/>
  <c r="G265" i="1"/>
  <c r="V265" i="1"/>
  <c r="AT265" i="1" s="1"/>
  <c r="W265" i="1"/>
  <c r="X265" i="1"/>
  <c r="AV265" i="1" s="1"/>
  <c r="Y265" i="1"/>
  <c r="AW265" i="1" s="1"/>
  <c r="Z265" i="1"/>
  <c r="AX265" i="1" s="1"/>
  <c r="AA265" i="1"/>
  <c r="AB265" i="1"/>
  <c r="AL265" i="1" s="1"/>
  <c r="AC265" i="1"/>
  <c r="AM265" i="1" s="1"/>
  <c r="AD265" i="1"/>
  <c r="AE265" i="1"/>
  <c r="BC265" i="1" s="1"/>
  <c r="A266" i="1"/>
  <c r="F266" i="1"/>
  <c r="G266" i="1"/>
  <c r="V266" i="1"/>
  <c r="W266" i="1"/>
  <c r="AU266" i="1" s="1"/>
  <c r="X266" i="1"/>
  <c r="AV266" i="1" s="1"/>
  <c r="Y266" i="1"/>
  <c r="Z266" i="1"/>
  <c r="AA266" i="1"/>
  <c r="AY266" i="1" s="1"/>
  <c r="AB266" i="1"/>
  <c r="AC266" i="1"/>
  <c r="AD266" i="1"/>
  <c r="AE266" i="1"/>
  <c r="A267" i="1"/>
  <c r="F267" i="1"/>
  <c r="G267" i="1"/>
  <c r="V267" i="1"/>
  <c r="AT267" i="1" s="1"/>
  <c r="W267" i="1"/>
  <c r="AU267" i="1" s="1"/>
  <c r="X267" i="1"/>
  <c r="Y267" i="1"/>
  <c r="Z267" i="1"/>
  <c r="AX267" i="1" s="1"/>
  <c r="AA267" i="1"/>
  <c r="AY267" i="1" s="1"/>
  <c r="AB267" i="1"/>
  <c r="AL267" i="1" s="1"/>
  <c r="AC267" i="1"/>
  <c r="AD267" i="1"/>
  <c r="AE267" i="1"/>
  <c r="AV267" i="1"/>
  <c r="A268" i="1"/>
  <c r="F268" i="1"/>
  <c r="G268" i="1"/>
  <c r="V268" i="1"/>
  <c r="AT268" i="1" s="1"/>
  <c r="W268" i="1"/>
  <c r="AU268" i="1" s="1"/>
  <c r="X268" i="1"/>
  <c r="Y268" i="1"/>
  <c r="AW268" i="1" s="1"/>
  <c r="Z268" i="1"/>
  <c r="AA268" i="1"/>
  <c r="AY268" i="1" s="1"/>
  <c r="AB268" i="1"/>
  <c r="AC268" i="1"/>
  <c r="AD268" i="1"/>
  <c r="BB268" i="1" s="1"/>
  <c r="AE268" i="1"/>
  <c r="AO268" i="1" s="1"/>
  <c r="A269" i="1"/>
  <c r="F269" i="1"/>
  <c r="G269" i="1"/>
  <c r="V269" i="1"/>
  <c r="AT269" i="1" s="1"/>
  <c r="W269" i="1"/>
  <c r="X269" i="1"/>
  <c r="AV269" i="1" s="1"/>
  <c r="Y269" i="1"/>
  <c r="AW269" i="1" s="1"/>
  <c r="Z269" i="1"/>
  <c r="AX269" i="1" s="1"/>
  <c r="AA269" i="1"/>
  <c r="AB269" i="1"/>
  <c r="AL269" i="1" s="1"/>
  <c r="AC269" i="1"/>
  <c r="AD269" i="1"/>
  <c r="AN269" i="1" s="1"/>
  <c r="AE269" i="1"/>
  <c r="BC269" i="1" s="1"/>
  <c r="A270" i="1"/>
  <c r="F270" i="1"/>
  <c r="G270" i="1"/>
  <c r="V270" i="1"/>
  <c r="W270" i="1"/>
  <c r="AU270" i="1" s="1"/>
  <c r="X270" i="1"/>
  <c r="Y270" i="1"/>
  <c r="Z270" i="1"/>
  <c r="AA270" i="1"/>
  <c r="AY270" i="1" s="1"/>
  <c r="AB270" i="1"/>
  <c r="AL270" i="1" s="1"/>
  <c r="AC270" i="1"/>
  <c r="AD270" i="1"/>
  <c r="AE270" i="1"/>
  <c r="AV270" i="1"/>
  <c r="A271" i="1"/>
  <c r="F271" i="1"/>
  <c r="G271" i="1"/>
  <c r="V271" i="1"/>
  <c r="AT271" i="1" s="1"/>
  <c r="W271" i="1"/>
  <c r="AU271" i="1" s="1"/>
  <c r="X271" i="1"/>
  <c r="AV271" i="1" s="1"/>
  <c r="Y271" i="1"/>
  <c r="Z271" i="1"/>
  <c r="AX271" i="1" s="1"/>
  <c r="AA271" i="1"/>
  <c r="AY271" i="1" s="1"/>
  <c r="AB271" i="1"/>
  <c r="AL271" i="1" s="1"/>
  <c r="AC271" i="1"/>
  <c r="AD271" i="1"/>
  <c r="AE271" i="1"/>
  <c r="AO271" i="1" s="1"/>
  <c r="A272" i="1"/>
  <c r="F272" i="1"/>
  <c r="G272" i="1"/>
  <c r="V272" i="1"/>
  <c r="AT272" i="1" s="1"/>
  <c r="W272" i="1"/>
  <c r="AU272" i="1" s="1"/>
  <c r="X272" i="1"/>
  <c r="Y272" i="1"/>
  <c r="AW272" i="1" s="1"/>
  <c r="Z272" i="1"/>
  <c r="AA272" i="1"/>
  <c r="AY272" i="1" s="1"/>
  <c r="AB272" i="1"/>
  <c r="AC272" i="1"/>
  <c r="AD272" i="1"/>
  <c r="AE272" i="1"/>
  <c r="A273" i="1"/>
  <c r="F273" i="1"/>
  <c r="G273" i="1"/>
  <c r="V273" i="1"/>
  <c r="AT273" i="1" s="1"/>
  <c r="W273" i="1"/>
  <c r="X273" i="1"/>
  <c r="AV273" i="1" s="1"/>
  <c r="Y273" i="1"/>
  <c r="AW273" i="1" s="1"/>
  <c r="Z273" i="1"/>
  <c r="AX273" i="1" s="1"/>
  <c r="AA273" i="1"/>
  <c r="AB273" i="1"/>
  <c r="AL273" i="1" s="1"/>
  <c r="AC273" i="1"/>
  <c r="AD273" i="1"/>
  <c r="AE273" i="1"/>
  <c r="BC273" i="1" s="1"/>
  <c r="A274" i="1"/>
  <c r="F274" i="1"/>
  <c r="G274" i="1"/>
  <c r="V274" i="1"/>
  <c r="W274" i="1"/>
  <c r="AU274" i="1" s="1"/>
  <c r="X274" i="1"/>
  <c r="AV274" i="1" s="1"/>
  <c r="Y274" i="1"/>
  <c r="Z274" i="1"/>
  <c r="AA274" i="1"/>
  <c r="AY274" i="1" s="1"/>
  <c r="AB274" i="1"/>
  <c r="AC274" i="1"/>
  <c r="AD274" i="1"/>
  <c r="AE274" i="1"/>
  <c r="AO274" i="1" s="1"/>
  <c r="A275" i="1"/>
  <c r="F275" i="1"/>
  <c r="G275" i="1"/>
  <c r="V275" i="1"/>
  <c r="AT275" i="1" s="1"/>
  <c r="W275" i="1"/>
  <c r="AU275" i="1" s="1"/>
  <c r="X275" i="1"/>
  <c r="AV275" i="1" s="1"/>
  <c r="Y275" i="1"/>
  <c r="Z275" i="1"/>
  <c r="AX275" i="1" s="1"/>
  <c r="AA275" i="1"/>
  <c r="AY275" i="1" s="1"/>
  <c r="AB275" i="1"/>
  <c r="AL275" i="1" s="1"/>
  <c r="AC275" i="1"/>
  <c r="AD275" i="1"/>
  <c r="AE275" i="1"/>
  <c r="AO275" i="1" s="1"/>
  <c r="A276" i="1"/>
  <c r="F276" i="1"/>
  <c r="G276" i="1"/>
  <c r="V276" i="1"/>
  <c r="AT276" i="1" s="1"/>
  <c r="W276" i="1"/>
  <c r="AU276" i="1" s="1"/>
  <c r="X276" i="1"/>
  <c r="Y276" i="1"/>
  <c r="AW276" i="1" s="1"/>
  <c r="Z276" i="1"/>
  <c r="AA276" i="1"/>
  <c r="AY276" i="1" s="1"/>
  <c r="AB276" i="1"/>
  <c r="AC276" i="1"/>
  <c r="AM276" i="1" s="1"/>
  <c r="AD276" i="1"/>
  <c r="BB276" i="1" s="1"/>
  <c r="AE276" i="1"/>
  <c r="AO276" i="1" s="1"/>
  <c r="A277" i="1"/>
  <c r="F277" i="1"/>
  <c r="G277" i="1"/>
  <c r="V277" i="1"/>
  <c r="AT277" i="1" s="1"/>
  <c r="W277" i="1"/>
  <c r="X277" i="1"/>
  <c r="AV277" i="1" s="1"/>
  <c r="Y277" i="1"/>
  <c r="AW277" i="1" s="1"/>
  <c r="Z277" i="1"/>
  <c r="AX277" i="1" s="1"/>
  <c r="AA277" i="1"/>
  <c r="AB277" i="1"/>
  <c r="AL277" i="1" s="1"/>
  <c r="AC277" i="1"/>
  <c r="AD277" i="1"/>
  <c r="AN277" i="1" s="1"/>
  <c r="AE277" i="1"/>
  <c r="BC277" i="1" s="1"/>
  <c r="A278" i="1"/>
  <c r="F278" i="1"/>
  <c r="G278" i="1"/>
  <c r="V278" i="1"/>
  <c r="W278" i="1"/>
  <c r="AU278" i="1" s="1"/>
  <c r="X278" i="1"/>
  <c r="Y278" i="1"/>
  <c r="Z278" i="1"/>
  <c r="AA278" i="1"/>
  <c r="AY278" i="1" s="1"/>
  <c r="AB278" i="1"/>
  <c r="AL278" i="1" s="1"/>
  <c r="AC278" i="1"/>
  <c r="AD278" i="1"/>
  <c r="AE278" i="1"/>
  <c r="AV278" i="1"/>
  <c r="A279" i="1"/>
  <c r="F279" i="1"/>
  <c r="G279" i="1"/>
  <c r="V279" i="1"/>
  <c r="AT279" i="1" s="1"/>
  <c r="W279" i="1"/>
  <c r="AU279" i="1" s="1"/>
  <c r="X279" i="1"/>
  <c r="AV279" i="1" s="1"/>
  <c r="Y279" i="1"/>
  <c r="Z279" i="1"/>
  <c r="AX279" i="1" s="1"/>
  <c r="AA279" i="1"/>
  <c r="AY279" i="1" s="1"/>
  <c r="AB279" i="1"/>
  <c r="AL279" i="1" s="1"/>
  <c r="AC279" i="1"/>
  <c r="AD279" i="1"/>
  <c r="AE279" i="1"/>
  <c r="A280" i="1"/>
  <c r="F280" i="1"/>
  <c r="G280" i="1"/>
  <c r="V280" i="1"/>
  <c r="AT280" i="1" s="1"/>
  <c r="W280" i="1"/>
  <c r="AU280" i="1" s="1"/>
  <c r="X280" i="1"/>
  <c r="Y280" i="1"/>
  <c r="AW280" i="1" s="1"/>
  <c r="Z280" i="1"/>
  <c r="AA280" i="1"/>
  <c r="AY280" i="1" s="1"/>
  <c r="AB280" i="1"/>
  <c r="AC280" i="1"/>
  <c r="AD280" i="1"/>
  <c r="AE280" i="1"/>
  <c r="AO280" i="1" s="1"/>
  <c r="A281" i="1"/>
  <c r="F281" i="1"/>
  <c r="G281" i="1"/>
  <c r="J281" i="1"/>
  <c r="K281" i="1"/>
  <c r="M281" i="1"/>
  <c r="N281" i="1"/>
  <c r="P281" i="1"/>
  <c r="Q281" i="1"/>
  <c r="S281" i="1"/>
  <c r="T281" i="1"/>
  <c r="U281" i="1"/>
  <c r="V281" i="1"/>
  <c r="W281" i="1"/>
  <c r="AG281" i="1" s="1"/>
  <c r="X281" i="1"/>
  <c r="AV281" i="1" s="1"/>
  <c r="Y281" i="1"/>
  <c r="Z281" i="1"/>
  <c r="AX281" i="1" s="1"/>
  <c r="AA281" i="1"/>
  <c r="AY281" i="1" s="1"/>
  <c r="AB281" i="1"/>
  <c r="AC281" i="1"/>
  <c r="AD281" i="1"/>
  <c r="BB281" i="1" s="1"/>
  <c r="AE281" i="1"/>
  <c r="AO281" i="1" s="1"/>
  <c r="A282" i="1"/>
  <c r="F282" i="1"/>
  <c r="G282" i="1"/>
  <c r="J282" i="1"/>
  <c r="K282" i="1"/>
  <c r="M282" i="1"/>
  <c r="N282" i="1"/>
  <c r="P282" i="1"/>
  <c r="Q282" i="1"/>
  <c r="S282" i="1"/>
  <c r="T282" i="1"/>
  <c r="U282" i="1"/>
  <c r="V282" i="1"/>
  <c r="AF282" i="1" s="1"/>
  <c r="W282" i="1"/>
  <c r="AU282" i="1" s="1"/>
  <c r="X282" i="1"/>
  <c r="AV282" i="1" s="1"/>
  <c r="Y282" i="1"/>
  <c r="Z282" i="1"/>
  <c r="AJ282" i="1" s="1"/>
  <c r="AA282" i="1"/>
  <c r="AY282" i="1" s="1"/>
  <c r="AB282" i="1"/>
  <c r="AL282" i="1" s="1"/>
  <c r="AC282" i="1"/>
  <c r="AD282" i="1"/>
  <c r="BB282" i="1" s="1"/>
  <c r="AE282" i="1"/>
  <c r="A283" i="1"/>
  <c r="F283" i="1"/>
  <c r="G283" i="1"/>
  <c r="J283" i="1"/>
  <c r="K283" i="1"/>
  <c r="M283" i="1"/>
  <c r="N283" i="1"/>
  <c r="P283" i="1"/>
  <c r="Q283" i="1"/>
  <c r="S283" i="1"/>
  <c r="T283" i="1"/>
  <c r="U283" i="1"/>
  <c r="V283" i="1"/>
  <c r="W283" i="1"/>
  <c r="AG283" i="1" s="1"/>
  <c r="X283" i="1"/>
  <c r="Y283" i="1"/>
  <c r="AI283" i="1" s="1"/>
  <c r="Z283" i="1"/>
  <c r="AA283" i="1"/>
  <c r="AY283" i="1" s="1"/>
  <c r="AB283" i="1"/>
  <c r="AC283" i="1"/>
  <c r="AM283" i="1" s="1"/>
  <c r="AD283" i="1"/>
  <c r="BB283" i="1" s="1"/>
  <c r="AE283" i="1"/>
  <c r="AV283" i="1"/>
  <c r="AW283" i="1"/>
  <c r="A284" i="1"/>
  <c r="F284" i="1"/>
  <c r="G284" i="1"/>
  <c r="J284" i="1"/>
  <c r="K284" i="1"/>
  <c r="M284" i="1"/>
  <c r="N284" i="1"/>
  <c r="P284" i="1"/>
  <c r="Q284" i="1"/>
  <c r="S284" i="1"/>
  <c r="T284" i="1"/>
  <c r="U284" i="1"/>
  <c r="V284" i="1"/>
  <c r="AT284" i="1" s="1"/>
  <c r="W284" i="1"/>
  <c r="X284" i="1"/>
  <c r="Y284" i="1"/>
  <c r="AW284" i="1" s="1"/>
  <c r="Z284" i="1"/>
  <c r="AX284" i="1" s="1"/>
  <c r="AA284" i="1"/>
  <c r="AB284" i="1"/>
  <c r="AC284" i="1"/>
  <c r="AM284" i="1" s="1"/>
  <c r="AD284" i="1"/>
  <c r="BB284" i="1" s="1"/>
  <c r="AE284" i="1"/>
  <c r="A285" i="1"/>
  <c r="F285" i="1"/>
  <c r="G285" i="1"/>
  <c r="J285" i="1"/>
  <c r="K285" i="1"/>
  <c r="M285" i="1"/>
  <c r="N285" i="1"/>
  <c r="P285" i="1"/>
  <c r="Q285" i="1"/>
  <c r="S285" i="1"/>
  <c r="T285" i="1"/>
  <c r="U285" i="1"/>
  <c r="V285" i="1"/>
  <c r="AT285" i="1" s="1"/>
  <c r="W285" i="1"/>
  <c r="AG285" i="1" s="1"/>
  <c r="X285" i="1"/>
  <c r="Y285" i="1"/>
  <c r="AI285" i="1" s="1"/>
  <c r="Z285" i="1"/>
  <c r="AX285" i="1" s="1"/>
  <c r="AA285" i="1"/>
  <c r="AY285" i="1" s="1"/>
  <c r="AB285" i="1"/>
  <c r="AL285" i="1" s="1"/>
  <c r="AC285" i="1"/>
  <c r="AD285" i="1"/>
  <c r="BB285" i="1" s="1"/>
  <c r="AE285" i="1"/>
  <c r="A286" i="1"/>
  <c r="F286" i="1"/>
  <c r="G286" i="1"/>
  <c r="J286" i="1"/>
  <c r="K286" i="1"/>
  <c r="M286" i="1"/>
  <c r="N286" i="1"/>
  <c r="P286" i="1"/>
  <c r="Q286" i="1"/>
  <c r="S286" i="1"/>
  <c r="T286" i="1"/>
  <c r="U286" i="1"/>
  <c r="V286" i="1"/>
  <c r="AT286" i="1" s="1"/>
  <c r="W286" i="1"/>
  <c r="AG286" i="1" s="1"/>
  <c r="X286" i="1"/>
  <c r="Y286" i="1"/>
  <c r="AI286" i="1" s="1"/>
  <c r="Z286" i="1"/>
  <c r="AJ286" i="1" s="1"/>
  <c r="AA286" i="1"/>
  <c r="AY286" i="1" s="1"/>
  <c r="AB286" i="1"/>
  <c r="AL286" i="1" s="1"/>
  <c r="AC286" i="1"/>
  <c r="AD286" i="1"/>
  <c r="BB286" i="1" s="1"/>
  <c r="AE286" i="1"/>
  <c r="A287" i="1"/>
  <c r="F287" i="1"/>
  <c r="G287" i="1"/>
  <c r="J287" i="1"/>
  <c r="K287" i="1"/>
  <c r="M287" i="1"/>
  <c r="N287" i="1"/>
  <c r="P287" i="1"/>
  <c r="Q287" i="1"/>
  <c r="S287" i="1"/>
  <c r="T287" i="1"/>
  <c r="V287" i="1"/>
  <c r="AF287" i="1" s="1"/>
  <c r="W287" i="1"/>
  <c r="AG287" i="1" s="1"/>
  <c r="X287" i="1"/>
  <c r="Y287" i="1"/>
  <c r="Z287" i="1"/>
  <c r="AJ287" i="1" s="1"/>
  <c r="AA287" i="1"/>
  <c r="AY287" i="1" s="1"/>
  <c r="AB287" i="1"/>
  <c r="AC287" i="1"/>
  <c r="BA287" i="1" s="1"/>
  <c r="AD287" i="1"/>
  <c r="BB287" i="1" s="1"/>
  <c r="AE287" i="1"/>
  <c r="AV287" i="1"/>
  <c r="A288" i="1"/>
  <c r="F288" i="1"/>
  <c r="G288" i="1"/>
  <c r="J288" i="1"/>
  <c r="K288" i="1"/>
  <c r="M288" i="1"/>
  <c r="N288" i="1"/>
  <c r="P288" i="1"/>
  <c r="Q288" i="1"/>
  <c r="S288" i="1"/>
  <c r="T288" i="1"/>
  <c r="V288" i="1"/>
  <c r="AT288" i="1" s="1"/>
  <c r="W288" i="1"/>
  <c r="X288" i="1"/>
  <c r="Y288" i="1"/>
  <c r="AW288" i="1" s="1"/>
  <c r="Z288" i="1"/>
  <c r="AX288" i="1" s="1"/>
  <c r="AA288" i="1"/>
  <c r="AB288" i="1"/>
  <c r="AC288" i="1"/>
  <c r="AM288" i="1" s="1"/>
  <c r="AD288" i="1"/>
  <c r="BB288" i="1" s="1"/>
  <c r="AE288" i="1"/>
  <c r="A289" i="1"/>
  <c r="F289" i="1"/>
  <c r="G289" i="1"/>
  <c r="J289" i="1"/>
  <c r="K289" i="1"/>
  <c r="M289" i="1"/>
  <c r="N289" i="1"/>
  <c r="P289" i="1"/>
  <c r="Q289" i="1"/>
  <c r="S289" i="1"/>
  <c r="T289" i="1"/>
  <c r="V289" i="1"/>
  <c r="W289" i="1"/>
  <c r="AG289" i="1" s="1"/>
  <c r="X289" i="1"/>
  <c r="Y289" i="1"/>
  <c r="AI289" i="1" s="1"/>
  <c r="Z289" i="1"/>
  <c r="AA289" i="1"/>
  <c r="AY289" i="1" s="1"/>
  <c r="AB289" i="1"/>
  <c r="AL289" i="1" s="1"/>
  <c r="AC289" i="1"/>
  <c r="AD289" i="1"/>
  <c r="BB289" i="1" s="1"/>
  <c r="AE289" i="1"/>
  <c r="AO289" i="1" s="1"/>
  <c r="A290" i="1"/>
  <c r="F290" i="1"/>
  <c r="G290" i="1"/>
  <c r="J290" i="1"/>
  <c r="K290" i="1"/>
  <c r="M290" i="1"/>
  <c r="N290" i="1"/>
  <c r="P290" i="1"/>
  <c r="Q290" i="1"/>
  <c r="S290" i="1"/>
  <c r="T290" i="1"/>
  <c r="V290" i="1"/>
  <c r="AF290" i="1" s="1"/>
  <c r="W290" i="1"/>
  <c r="AG290" i="1" s="1"/>
  <c r="X290" i="1"/>
  <c r="Y290" i="1"/>
  <c r="AI290" i="1" s="1"/>
  <c r="Z290" i="1"/>
  <c r="AA290" i="1"/>
  <c r="AY290" i="1" s="1"/>
  <c r="AB290" i="1"/>
  <c r="AL290" i="1" s="1"/>
  <c r="AC290" i="1"/>
  <c r="AD290" i="1"/>
  <c r="BB290" i="1" s="1"/>
  <c r="AE290" i="1"/>
  <c r="A291" i="1"/>
  <c r="F291" i="1"/>
  <c r="G291" i="1"/>
  <c r="J291" i="1"/>
  <c r="K291" i="1"/>
  <c r="M291" i="1"/>
  <c r="N291" i="1"/>
  <c r="P291" i="1"/>
  <c r="Q291" i="1"/>
  <c r="S291" i="1"/>
  <c r="T291" i="1"/>
  <c r="V291" i="1"/>
  <c r="AF291" i="1" s="1"/>
  <c r="W291" i="1"/>
  <c r="AG291" i="1" s="1"/>
  <c r="X291" i="1"/>
  <c r="AV291" i="1" s="1"/>
  <c r="Y291" i="1"/>
  <c r="Z291" i="1"/>
  <c r="AJ291" i="1" s="1"/>
  <c r="AA291" i="1"/>
  <c r="AY291" i="1" s="1"/>
  <c r="AB291" i="1"/>
  <c r="AL291" i="1" s="1"/>
  <c r="AC291" i="1"/>
  <c r="AD291" i="1"/>
  <c r="BB291" i="1" s="1"/>
  <c r="AE291" i="1"/>
  <c r="A292" i="1"/>
  <c r="F292" i="1"/>
  <c r="G292" i="1"/>
  <c r="J292" i="1"/>
  <c r="K292" i="1"/>
  <c r="M292" i="1"/>
  <c r="N292" i="1"/>
  <c r="P292" i="1"/>
  <c r="Q292" i="1"/>
  <c r="S292" i="1"/>
  <c r="T292" i="1"/>
  <c r="V292" i="1"/>
  <c r="W292" i="1"/>
  <c r="X292" i="1"/>
  <c r="Y292" i="1"/>
  <c r="Z292" i="1"/>
  <c r="AJ292" i="1" s="1"/>
  <c r="AA292" i="1"/>
  <c r="AB292" i="1"/>
  <c r="AC292" i="1"/>
  <c r="AM292" i="1" s="1"/>
  <c r="AD292" i="1"/>
  <c r="BB292" i="1" s="1"/>
  <c r="AE292" i="1"/>
  <c r="A293" i="1"/>
  <c r="F293" i="1"/>
  <c r="G293" i="1"/>
  <c r="J293" i="1"/>
  <c r="K293" i="1"/>
  <c r="M293" i="1"/>
  <c r="N293" i="1"/>
  <c r="P293" i="1"/>
  <c r="Q293" i="1"/>
  <c r="S293" i="1"/>
  <c r="T293" i="1"/>
  <c r="V293" i="1"/>
  <c r="AF293" i="1" s="1"/>
  <c r="W293" i="1"/>
  <c r="AG293" i="1" s="1"/>
  <c r="X293" i="1"/>
  <c r="Y293" i="1"/>
  <c r="AI293" i="1" s="1"/>
  <c r="Z293" i="1"/>
  <c r="AX293" i="1" s="1"/>
  <c r="AA293" i="1"/>
  <c r="AY293" i="1" s="1"/>
  <c r="AB293" i="1"/>
  <c r="AL293" i="1" s="1"/>
  <c r="AC293" i="1"/>
  <c r="AD293" i="1"/>
  <c r="BB293" i="1" s="1"/>
  <c r="AE293" i="1"/>
  <c r="AO293" i="1" s="1"/>
  <c r="A294" i="1"/>
  <c r="F294" i="1"/>
  <c r="G294" i="1"/>
  <c r="J294" i="1"/>
  <c r="K294" i="1"/>
  <c r="M294" i="1"/>
  <c r="N294" i="1"/>
  <c r="P294" i="1"/>
  <c r="Q294" i="1"/>
  <c r="S294" i="1"/>
  <c r="T294" i="1"/>
  <c r="V294" i="1"/>
  <c r="AF294" i="1" s="1"/>
  <c r="W294" i="1"/>
  <c r="AG294" i="1" s="1"/>
  <c r="X294" i="1"/>
  <c r="Y294" i="1"/>
  <c r="AI294" i="1" s="1"/>
  <c r="Z294" i="1"/>
  <c r="AJ294" i="1" s="1"/>
  <c r="AA294" i="1"/>
  <c r="AY294" i="1" s="1"/>
  <c r="AB294" i="1"/>
  <c r="AL294" i="1" s="1"/>
  <c r="AC294" i="1"/>
  <c r="AD294" i="1"/>
  <c r="BB294" i="1" s="1"/>
  <c r="AE294" i="1"/>
  <c r="AO294" i="1" s="1"/>
  <c r="A295" i="1"/>
  <c r="F295" i="1"/>
  <c r="G295" i="1"/>
  <c r="J295" i="1"/>
  <c r="K295" i="1"/>
  <c r="M295" i="1"/>
  <c r="N295" i="1"/>
  <c r="P295" i="1"/>
  <c r="Q295" i="1"/>
  <c r="S295" i="1"/>
  <c r="T295" i="1"/>
  <c r="V295" i="1"/>
  <c r="AF295" i="1" s="1"/>
  <c r="W295" i="1"/>
  <c r="AG295" i="1" s="1"/>
  <c r="X295" i="1"/>
  <c r="AV295" i="1" s="1"/>
  <c r="Y295" i="1"/>
  <c r="Z295" i="1"/>
  <c r="AJ295" i="1" s="1"/>
  <c r="AA295" i="1"/>
  <c r="AY295" i="1" s="1"/>
  <c r="AB295" i="1"/>
  <c r="AL295" i="1" s="1"/>
  <c r="AC295" i="1"/>
  <c r="AD295" i="1"/>
  <c r="BB295" i="1" s="1"/>
  <c r="AE295" i="1"/>
  <c r="A296" i="1"/>
  <c r="F296" i="1"/>
  <c r="G296" i="1"/>
  <c r="V296" i="1"/>
  <c r="AT296" i="1" s="1"/>
  <c r="W296" i="1"/>
  <c r="AU296" i="1" s="1"/>
  <c r="X296" i="1"/>
  <c r="Y296" i="1"/>
  <c r="Z296" i="1"/>
  <c r="AA296" i="1"/>
  <c r="AY296" i="1" s="1"/>
  <c r="AB296" i="1"/>
  <c r="AZ296" i="1" s="1"/>
  <c r="AC296" i="1"/>
  <c r="BA296" i="1" s="1"/>
  <c r="AD296" i="1"/>
  <c r="BB296" i="1" s="1"/>
  <c r="AE296" i="1"/>
  <c r="AV296" i="1"/>
  <c r="AW296" i="1"/>
  <c r="A297" i="1"/>
  <c r="F297" i="1"/>
  <c r="G297" i="1"/>
  <c r="V297" i="1"/>
  <c r="AT297" i="1" s="1"/>
  <c r="W297" i="1"/>
  <c r="AU297" i="1" s="1"/>
  <c r="X297" i="1"/>
  <c r="Y297" i="1"/>
  <c r="Z297" i="1"/>
  <c r="AX297" i="1" s="1"/>
  <c r="AA297" i="1"/>
  <c r="AY297" i="1" s="1"/>
  <c r="AB297" i="1"/>
  <c r="AC297" i="1"/>
  <c r="BA297" i="1" s="1"/>
  <c r="AD297" i="1"/>
  <c r="BB297" i="1" s="1"/>
  <c r="AE297" i="1"/>
  <c r="AO297" i="1" s="1"/>
  <c r="A298" i="1"/>
  <c r="F298" i="1"/>
  <c r="G298" i="1"/>
  <c r="V298" i="1"/>
  <c r="W298" i="1"/>
  <c r="AU298" i="1" s="1"/>
  <c r="X298" i="1"/>
  <c r="AV298" i="1" s="1"/>
  <c r="Y298" i="1"/>
  <c r="AW298" i="1" s="1"/>
  <c r="Z298" i="1"/>
  <c r="AA298" i="1"/>
  <c r="AY298" i="1" s="1"/>
  <c r="AB298" i="1"/>
  <c r="AZ298" i="1" s="1"/>
  <c r="AC298" i="1"/>
  <c r="BA298" i="1" s="1"/>
  <c r="AD298" i="1"/>
  <c r="BB298" i="1" s="1"/>
  <c r="AE298" i="1"/>
  <c r="AO298" i="1" s="1"/>
  <c r="A299" i="1"/>
  <c r="F299" i="1"/>
  <c r="G299" i="1"/>
  <c r="V299" i="1"/>
  <c r="AT299" i="1" s="1"/>
  <c r="W299" i="1"/>
  <c r="X299" i="1"/>
  <c r="Y299" i="1"/>
  <c r="Z299" i="1"/>
  <c r="AX299" i="1" s="1"/>
  <c r="AA299" i="1"/>
  <c r="AY299" i="1" s="1"/>
  <c r="AB299" i="1"/>
  <c r="AZ299" i="1" s="1"/>
  <c r="AC299" i="1"/>
  <c r="BA299" i="1" s="1"/>
  <c r="AD299" i="1"/>
  <c r="BB299" i="1" s="1"/>
  <c r="AE299" i="1"/>
  <c r="AV299" i="1"/>
  <c r="A300" i="1"/>
  <c r="F300" i="1"/>
  <c r="G300" i="1"/>
  <c r="V300" i="1"/>
  <c r="AT300" i="1" s="1"/>
  <c r="W300" i="1"/>
  <c r="AU300" i="1" s="1"/>
  <c r="X300" i="1"/>
  <c r="AV300" i="1" s="1"/>
  <c r="Y300" i="1"/>
  <c r="AW300" i="1" s="1"/>
  <c r="Z300" i="1"/>
  <c r="AA300" i="1"/>
  <c r="AY300" i="1" s="1"/>
  <c r="AB300" i="1"/>
  <c r="AZ300" i="1" s="1"/>
  <c r="AC300" i="1"/>
  <c r="BA300" i="1" s="1"/>
  <c r="AD300" i="1"/>
  <c r="BB300" i="1" s="1"/>
  <c r="AE300" i="1"/>
  <c r="A301" i="1"/>
  <c r="F301" i="1"/>
  <c r="G301" i="1"/>
  <c r="V301" i="1"/>
  <c r="AT301" i="1" s="1"/>
  <c r="W301" i="1"/>
  <c r="AU301" i="1" s="1"/>
  <c r="X301" i="1"/>
  <c r="Y301" i="1"/>
  <c r="Z301" i="1"/>
  <c r="AX301" i="1" s="1"/>
  <c r="AA301" i="1"/>
  <c r="AY301" i="1" s="1"/>
  <c r="AB301" i="1"/>
  <c r="AC301" i="1"/>
  <c r="BA301" i="1" s="1"/>
  <c r="AD301" i="1"/>
  <c r="BB301" i="1" s="1"/>
  <c r="AE301" i="1"/>
  <c r="AO301" i="1" s="1"/>
  <c r="A302" i="1"/>
  <c r="F302" i="1"/>
  <c r="G302" i="1"/>
  <c r="V302" i="1"/>
  <c r="AT302" i="1" s="1"/>
  <c r="W302" i="1"/>
  <c r="AU302" i="1" s="1"/>
  <c r="X302" i="1"/>
  <c r="AV302" i="1" s="1"/>
  <c r="Y302" i="1"/>
  <c r="AW302" i="1" s="1"/>
  <c r="Z302" i="1"/>
  <c r="AX302" i="1" s="1"/>
  <c r="AA302" i="1"/>
  <c r="AY302" i="1" s="1"/>
  <c r="AB302" i="1"/>
  <c r="AZ302" i="1" s="1"/>
  <c r="AC302" i="1"/>
  <c r="BA302" i="1" s="1"/>
  <c r="AD302" i="1"/>
  <c r="BB302" i="1" s="1"/>
  <c r="AE302" i="1"/>
  <c r="AO302" i="1" s="1"/>
  <c r="A303" i="1"/>
  <c r="F303" i="1"/>
  <c r="G303" i="1"/>
  <c r="V303" i="1"/>
  <c r="AT303" i="1" s="1"/>
  <c r="W303" i="1"/>
  <c r="AU303" i="1" s="1"/>
  <c r="X303" i="1"/>
  <c r="AV303" i="1" s="1"/>
  <c r="Y303" i="1"/>
  <c r="AW303" i="1" s="1"/>
  <c r="Z303" i="1"/>
  <c r="AX303" i="1" s="1"/>
  <c r="AA303" i="1"/>
  <c r="AY303" i="1" s="1"/>
  <c r="AB303" i="1"/>
  <c r="AZ303" i="1" s="1"/>
  <c r="AC303" i="1"/>
  <c r="BA303" i="1" s="1"/>
  <c r="AD303" i="1"/>
  <c r="BB303" i="1" s="1"/>
  <c r="AE303" i="1"/>
  <c r="AO303" i="1" s="1"/>
  <c r="A304" i="1"/>
  <c r="F304" i="1"/>
  <c r="G304" i="1"/>
  <c r="V304" i="1"/>
  <c r="AT304" i="1" s="1"/>
  <c r="W304" i="1"/>
  <c r="AU304" i="1" s="1"/>
  <c r="X304" i="1"/>
  <c r="AV304" i="1" s="1"/>
  <c r="Y304" i="1"/>
  <c r="AW304" i="1" s="1"/>
  <c r="Z304" i="1"/>
  <c r="AX304" i="1" s="1"/>
  <c r="AA304" i="1"/>
  <c r="AY304" i="1" s="1"/>
  <c r="AB304" i="1"/>
  <c r="AZ304" i="1" s="1"/>
  <c r="AC304" i="1"/>
  <c r="BA304" i="1" s="1"/>
  <c r="AD304" i="1"/>
  <c r="BB304" i="1" s="1"/>
  <c r="AE304" i="1"/>
  <c r="AO304" i="1" s="1"/>
  <c r="A305" i="1"/>
  <c r="F305" i="1"/>
  <c r="G305" i="1"/>
  <c r="V305" i="1"/>
  <c r="AT305" i="1" s="1"/>
  <c r="W305" i="1"/>
  <c r="AU305" i="1" s="1"/>
  <c r="X305" i="1"/>
  <c r="AV305" i="1" s="1"/>
  <c r="Y305" i="1"/>
  <c r="AW305" i="1" s="1"/>
  <c r="Z305" i="1"/>
  <c r="AA305" i="1"/>
  <c r="AY305" i="1" s="1"/>
  <c r="AB305" i="1"/>
  <c r="AZ305" i="1" s="1"/>
  <c r="AC305" i="1"/>
  <c r="BA305" i="1" s="1"/>
  <c r="AD305" i="1"/>
  <c r="BB305" i="1" s="1"/>
  <c r="AE305" i="1"/>
  <c r="AO305" i="1" s="1"/>
  <c r="AX305" i="1"/>
  <c r="A306" i="1"/>
  <c r="F306" i="1"/>
  <c r="G306" i="1"/>
  <c r="V306" i="1"/>
  <c r="AT306" i="1" s="1"/>
  <c r="W306" i="1"/>
  <c r="AU306" i="1" s="1"/>
  <c r="X306" i="1"/>
  <c r="Y306" i="1"/>
  <c r="AW306" i="1" s="1"/>
  <c r="Z306" i="1"/>
  <c r="AX306" i="1" s="1"/>
  <c r="AA306" i="1"/>
  <c r="AY306" i="1" s="1"/>
  <c r="AB306" i="1"/>
  <c r="AZ306" i="1" s="1"/>
  <c r="AC306" i="1"/>
  <c r="BA306" i="1" s="1"/>
  <c r="AD306" i="1"/>
  <c r="BB306" i="1" s="1"/>
  <c r="AE306" i="1"/>
  <c r="AO306" i="1" s="1"/>
  <c r="AV306" i="1"/>
  <c r="A307" i="1"/>
  <c r="F307" i="1"/>
  <c r="G307" i="1"/>
  <c r="V307" i="1"/>
  <c r="AT307" i="1" s="1"/>
  <c r="W307" i="1"/>
  <c r="AU307" i="1" s="1"/>
  <c r="X307" i="1"/>
  <c r="AV307" i="1" s="1"/>
  <c r="Y307" i="1"/>
  <c r="AW307" i="1" s="1"/>
  <c r="Z307" i="1"/>
  <c r="AX307" i="1" s="1"/>
  <c r="AA307" i="1"/>
  <c r="AY307" i="1" s="1"/>
  <c r="AB307" i="1"/>
  <c r="AZ307" i="1" s="1"/>
  <c r="AC307" i="1"/>
  <c r="BA307" i="1" s="1"/>
  <c r="AD307" i="1"/>
  <c r="BB307" i="1" s="1"/>
  <c r="AE307" i="1"/>
  <c r="AO307" i="1" s="1"/>
  <c r="A308" i="1"/>
  <c r="F308" i="1"/>
  <c r="G308" i="1"/>
  <c r="V308" i="1"/>
  <c r="AT308" i="1" s="1"/>
  <c r="W308" i="1"/>
  <c r="AU308" i="1" s="1"/>
  <c r="X308" i="1"/>
  <c r="AV308" i="1" s="1"/>
  <c r="Y308" i="1"/>
  <c r="AW308" i="1" s="1"/>
  <c r="Z308" i="1"/>
  <c r="AX308" i="1" s="1"/>
  <c r="AA308" i="1"/>
  <c r="AY308" i="1" s="1"/>
  <c r="AB308" i="1"/>
  <c r="AZ308" i="1" s="1"/>
  <c r="AC308" i="1"/>
  <c r="BA308" i="1" s="1"/>
  <c r="AD308" i="1"/>
  <c r="BB308" i="1" s="1"/>
  <c r="AE308" i="1"/>
  <c r="AO308" i="1" s="1"/>
  <c r="A309" i="1"/>
  <c r="F309" i="1"/>
  <c r="G309" i="1"/>
  <c r="V309" i="1"/>
  <c r="AT309" i="1" s="1"/>
  <c r="W309" i="1"/>
  <c r="AU309" i="1" s="1"/>
  <c r="X309" i="1"/>
  <c r="Y309" i="1"/>
  <c r="AW309" i="1" s="1"/>
  <c r="Z309" i="1"/>
  <c r="AX309" i="1" s="1"/>
  <c r="AA309" i="1"/>
  <c r="AY309" i="1" s="1"/>
  <c r="AB309" i="1"/>
  <c r="AC309" i="1"/>
  <c r="BA309" i="1" s="1"/>
  <c r="AD309" i="1"/>
  <c r="BB309" i="1" s="1"/>
  <c r="AE309" i="1"/>
  <c r="AO309" i="1" s="1"/>
  <c r="A310" i="1"/>
  <c r="F310" i="1"/>
  <c r="G310" i="1"/>
  <c r="V310" i="1"/>
  <c r="AT310" i="1" s="1"/>
  <c r="W310" i="1"/>
  <c r="AU310" i="1" s="1"/>
  <c r="X310" i="1"/>
  <c r="AV310" i="1" s="1"/>
  <c r="Y310" i="1"/>
  <c r="AW310" i="1" s="1"/>
  <c r="Z310" i="1"/>
  <c r="AX310" i="1" s="1"/>
  <c r="AA310" i="1"/>
  <c r="AY310" i="1" s="1"/>
  <c r="AB310" i="1"/>
  <c r="AZ310" i="1" s="1"/>
  <c r="AC310" i="1"/>
  <c r="BA310" i="1" s="1"/>
  <c r="AD310" i="1"/>
  <c r="BB310" i="1" s="1"/>
  <c r="AE310" i="1"/>
  <c r="A311" i="1"/>
  <c r="F311" i="1"/>
  <c r="G311" i="1"/>
  <c r="V311" i="1"/>
  <c r="AT311" i="1" s="1"/>
  <c r="W311" i="1"/>
  <c r="AU311" i="1" s="1"/>
  <c r="X311" i="1"/>
  <c r="AV311" i="1" s="1"/>
  <c r="Y311" i="1"/>
  <c r="AW311" i="1" s="1"/>
  <c r="Z311" i="1"/>
  <c r="AX311" i="1" s="1"/>
  <c r="AA311" i="1"/>
  <c r="AY311" i="1" s="1"/>
  <c r="AB311" i="1"/>
  <c r="AZ311" i="1" s="1"/>
  <c r="AC311" i="1"/>
  <c r="BA311" i="1" s="1"/>
  <c r="AD311" i="1"/>
  <c r="BB311" i="1" s="1"/>
  <c r="AE311" i="1"/>
  <c r="AO311" i="1" s="1"/>
  <c r="A312" i="1"/>
  <c r="F312" i="1"/>
  <c r="G312" i="1"/>
  <c r="V312" i="1"/>
  <c r="AT312" i="1" s="1"/>
  <c r="W312" i="1"/>
  <c r="AU312" i="1" s="1"/>
  <c r="X312" i="1"/>
  <c r="AV312" i="1" s="1"/>
  <c r="Y312" i="1"/>
  <c r="AW312" i="1" s="1"/>
  <c r="Z312" i="1"/>
  <c r="AX312" i="1" s="1"/>
  <c r="AA312" i="1"/>
  <c r="AY312" i="1" s="1"/>
  <c r="AB312" i="1"/>
  <c r="AZ312" i="1" s="1"/>
  <c r="AC312" i="1"/>
  <c r="BA312" i="1" s="1"/>
  <c r="AD312" i="1"/>
  <c r="BB312" i="1" s="1"/>
  <c r="AE312" i="1"/>
  <c r="AO312" i="1" s="1"/>
  <c r="A313" i="1"/>
  <c r="F313" i="1"/>
  <c r="G313" i="1"/>
  <c r="V313" i="1"/>
  <c r="AT313" i="1" s="1"/>
  <c r="W313" i="1"/>
  <c r="AU313" i="1" s="1"/>
  <c r="X313" i="1"/>
  <c r="AV313" i="1" s="1"/>
  <c r="Y313" i="1"/>
  <c r="AW313" i="1" s="1"/>
  <c r="Z313" i="1"/>
  <c r="AX313" i="1" s="1"/>
  <c r="AA313" i="1"/>
  <c r="AY313" i="1" s="1"/>
  <c r="AB313" i="1"/>
  <c r="AZ313" i="1" s="1"/>
  <c r="AC313" i="1"/>
  <c r="BA313" i="1" s="1"/>
  <c r="AD313" i="1"/>
  <c r="BB313" i="1" s="1"/>
  <c r="AE313" i="1"/>
  <c r="AO313" i="1" s="1"/>
  <c r="A314" i="1"/>
  <c r="F314" i="1"/>
  <c r="G314" i="1"/>
  <c r="V314" i="1"/>
  <c r="W314" i="1"/>
  <c r="AU314" i="1" s="1"/>
  <c r="X314" i="1"/>
  <c r="AV314" i="1" s="1"/>
  <c r="Y314" i="1"/>
  <c r="AW314" i="1" s="1"/>
  <c r="Z314" i="1"/>
  <c r="AA314" i="1"/>
  <c r="AY314" i="1" s="1"/>
  <c r="AB314" i="1"/>
  <c r="AZ314" i="1" s="1"/>
  <c r="AC314" i="1"/>
  <c r="BA314" i="1" s="1"/>
  <c r="AD314" i="1"/>
  <c r="BB314" i="1" s="1"/>
  <c r="AE314" i="1"/>
  <c r="A315" i="1"/>
  <c r="F315" i="1"/>
  <c r="G315" i="1"/>
  <c r="V315" i="1"/>
  <c r="AT315" i="1" s="1"/>
  <c r="W315" i="1"/>
  <c r="AU315" i="1" s="1"/>
  <c r="X315" i="1"/>
  <c r="AV315" i="1" s="1"/>
  <c r="Y315" i="1"/>
  <c r="AW315" i="1" s="1"/>
  <c r="Z315" i="1"/>
  <c r="AA315" i="1"/>
  <c r="AY315" i="1" s="1"/>
  <c r="AB315" i="1"/>
  <c r="AZ315" i="1" s="1"/>
  <c r="AC315" i="1"/>
  <c r="BA315" i="1" s="1"/>
  <c r="AD315" i="1"/>
  <c r="BB315" i="1" s="1"/>
  <c r="AE315" i="1"/>
  <c r="A316" i="1"/>
  <c r="F316" i="1"/>
  <c r="G316" i="1"/>
  <c r="V316" i="1"/>
  <c r="AT316" i="1" s="1"/>
  <c r="W316" i="1"/>
  <c r="AU316" i="1" s="1"/>
  <c r="X316" i="1"/>
  <c r="Y316" i="1"/>
  <c r="AW316" i="1" s="1"/>
  <c r="Z316" i="1"/>
  <c r="AX316" i="1" s="1"/>
  <c r="AA316" i="1"/>
  <c r="AY316" i="1" s="1"/>
  <c r="AB316" i="1"/>
  <c r="AZ316" i="1" s="1"/>
  <c r="AC316" i="1"/>
  <c r="BA316" i="1" s="1"/>
  <c r="AD316" i="1"/>
  <c r="BB316" i="1" s="1"/>
  <c r="AE316" i="1"/>
  <c r="AV316" i="1"/>
  <c r="A317" i="1"/>
  <c r="F317" i="1"/>
  <c r="G317" i="1"/>
  <c r="V317" i="1"/>
  <c r="AT317" i="1" s="1"/>
  <c r="W317" i="1"/>
  <c r="AU317" i="1" s="1"/>
  <c r="X317" i="1"/>
  <c r="AV317" i="1" s="1"/>
  <c r="Y317" i="1"/>
  <c r="AW317" i="1" s="1"/>
  <c r="Z317" i="1"/>
  <c r="AX317" i="1" s="1"/>
  <c r="AA317" i="1"/>
  <c r="AY317" i="1" s="1"/>
  <c r="AB317" i="1"/>
  <c r="AZ317" i="1" s="1"/>
  <c r="AC317" i="1"/>
  <c r="BA317" i="1" s="1"/>
  <c r="AD317" i="1"/>
  <c r="BB317" i="1" s="1"/>
  <c r="AE317" i="1"/>
  <c r="A318" i="1"/>
  <c r="F318" i="1"/>
  <c r="G318" i="1"/>
  <c r="S318" i="1"/>
  <c r="T318" i="1"/>
  <c r="U318" i="1"/>
  <c r="V318" i="1"/>
  <c r="AT318" i="1" s="1"/>
  <c r="W318" i="1"/>
  <c r="AU318" i="1" s="1"/>
  <c r="X318" i="1"/>
  <c r="AV318" i="1" s="1"/>
  <c r="Y318" i="1"/>
  <c r="AW318" i="1" s="1"/>
  <c r="Z318" i="1"/>
  <c r="AX318" i="1" s="1"/>
  <c r="AA318" i="1"/>
  <c r="AY318" i="1" s="1"/>
  <c r="AB318" i="1"/>
  <c r="AZ318" i="1" s="1"/>
  <c r="AC318" i="1"/>
  <c r="BA318" i="1" s="1"/>
  <c r="AD318" i="1"/>
  <c r="BB318" i="1" s="1"/>
  <c r="AE318" i="1"/>
  <c r="AO318" i="1" s="1"/>
  <c r="A319" i="1"/>
  <c r="F319" i="1"/>
  <c r="G319" i="1"/>
  <c r="S319" i="1"/>
  <c r="T319" i="1"/>
  <c r="U319" i="1"/>
  <c r="V319" i="1"/>
  <c r="AT319" i="1" s="1"/>
  <c r="W319" i="1"/>
  <c r="AU319" i="1" s="1"/>
  <c r="X319" i="1"/>
  <c r="AV319" i="1" s="1"/>
  <c r="Y319" i="1"/>
  <c r="AW319" i="1" s="1"/>
  <c r="Z319" i="1"/>
  <c r="AX319" i="1" s="1"/>
  <c r="AA319" i="1"/>
  <c r="AB319" i="1"/>
  <c r="AZ319" i="1" s="1"/>
  <c r="AC319" i="1"/>
  <c r="BA319" i="1" s="1"/>
  <c r="AD319" i="1"/>
  <c r="BB319" i="1" s="1"/>
  <c r="AE319" i="1"/>
  <c r="AO319" i="1" s="1"/>
  <c r="AY319" i="1"/>
  <c r="A320" i="1"/>
  <c r="F320" i="1"/>
  <c r="G320" i="1"/>
  <c r="S320" i="1"/>
  <c r="T320" i="1"/>
  <c r="U320" i="1"/>
  <c r="V320" i="1"/>
  <c r="AT320" i="1" s="1"/>
  <c r="W320" i="1"/>
  <c r="X320" i="1"/>
  <c r="Y320" i="1"/>
  <c r="AW320" i="1" s="1"/>
  <c r="Z320" i="1"/>
  <c r="AX320" i="1" s="1"/>
  <c r="AA320" i="1"/>
  <c r="AB320" i="1"/>
  <c r="AC320" i="1"/>
  <c r="BA320" i="1" s="1"/>
  <c r="AD320" i="1"/>
  <c r="BB320" i="1" s="1"/>
  <c r="AE320" i="1"/>
  <c r="A321" i="1"/>
  <c r="F321" i="1"/>
  <c r="G321" i="1"/>
  <c r="S321" i="1"/>
  <c r="T321" i="1"/>
  <c r="U321" i="1"/>
  <c r="V321" i="1"/>
  <c r="AT321" i="1" s="1"/>
  <c r="W321" i="1"/>
  <c r="AU321" i="1" s="1"/>
  <c r="X321" i="1"/>
  <c r="AV321" i="1" s="1"/>
  <c r="Y321" i="1"/>
  <c r="AW321" i="1" s="1"/>
  <c r="Z321" i="1"/>
  <c r="AX321" i="1" s="1"/>
  <c r="AA321" i="1"/>
  <c r="AY321" i="1" s="1"/>
  <c r="AB321" i="1"/>
  <c r="AZ321" i="1" s="1"/>
  <c r="AC321" i="1"/>
  <c r="BA321" i="1" s="1"/>
  <c r="AD321" i="1"/>
  <c r="BB321" i="1" s="1"/>
  <c r="AE321" i="1"/>
  <c r="AO321" i="1" s="1"/>
  <c r="A322" i="1"/>
  <c r="F322" i="1"/>
  <c r="G322" i="1"/>
  <c r="S322" i="1"/>
  <c r="T322" i="1"/>
  <c r="U322" i="1"/>
  <c r="V322" i="1"/>
  <c r="AT322" i="1" s="1"/>
  <c r="W322" i="1"/>
  <c r="AU322" i="1" s="1"/>
  <c r="X322" i="1"/>
  <c r="Y322" i="1"/>
  <c r="Z322" i="1"/>
  <c r="AX322" i="1" s="1"/>
  <c r="AA322" i="1"/>
  <c r="AY322" i="1" s="1"/>
  <c r="AB322" i="1"/>
  <c r="AZ322" i="1" s="1"/>
  <c r="AC322" i="1"/>
  <c r="BA322" i="1" s="1"/>
  <c r="AD322" i="1"/>
  <c r="BB322" i="1" s="1"/>
  <c r="AE322" i="1"/>
  <c r="AO322" i="1" s="1"/>
  <c r="AV322" i="1"/>
  <c r="A323" i="1"/>
  <c r="F323" i="1"/>
  <c r="G323" i="1"/>
  <c r="J323" i="1"/>
  <c r="K323" i="1"/>
  <c r="L323" i="1"/>
  <c r="M323" i="1"/>
  <c r="N323" i="1"/>
  <c r="O323" i="1"/>
  <c r="P323" i="1"/>
  <c r="Q323" i="1"/>
  <c r="R323" i="1"/>
  <c r="S323" i="1"/>
  <c r="T323" i="1"/>
  <c r="U323" i="1"/>
  <c r="V323" i="1"/>
  <c r="AF323" i="1" s="1"/>
  <c r="W323" i="1"/>
  <c r="AG323" i="1" s="1"/>
  <c r="X323" i="1"/>
  <c r="AV323" i="1" s="1"/>
  <c r="Y323" i="1"/>
  <c r="AW323" i="1" s="1"/>
  <c r="Z323" i="1"/>
  <c r="AJ323" i="1" s="1"/>
  <c r="AA323" i="1"/>
  <c r="AK323" i="1" s="1"/>
  <c r="AB323" i="1"/>
  <c r="AC323" i="1"/>
  <c r="AD323" i="1"/>
  <c r="AE323" i="1"/>
  <c r="AO323" i="1" s="1"/>
  <c r="A324" i="1"/>
  <c r="F324" i="1"/>
  <c r="G324" i="1"/>
  <c r="S324" i="1"/>
  <c r="T324" i="1"/>
  <c r="U324" i="1"/>
  <c r="V324" i="1"/>
  <c r="AT324" i="1" s="1"/>
  <c r="W324" i="1"/>
  <c r="AU324" i="1" s="1"/>
  <c r="X324" i="1"/>
  <c r="Y324" i="1"/>
  <c r="AW324" i="1" s="1"/>
  <c r="Z324" i="1"/>
  <c r="AX324" i="1" s="1"/>
  <c r="AA324" i="1"/>
  <c r="AY324" i="1" s="1"/>
  <c r="AB324" i="1"/>
  <c r="AC324" i="1"/>
  <c r="BA324" i="1" s="1"/>
  <c r="AD324" i="1"/>
  <c r="BB324" i="1" s="1"/>
  <c r="AE324" i="1"/>
  <c r="AO324" i="1" s="1"/>
  <c r="A325" i="1"/>
  <c r="F325" i="1"/>
  <c r="G325" i="1"/>
  <c r="S325" i="1"/>
  <c r="T325" i="1"/>
  <c r="U325" i="1"/>
  <c r="V325" i="1"/>
  <c r="AT325" i="1" s="1"/>
  <c r="W325" i="1"/>
  <c r="AU325" i="1" s="1"/>
  <c r="X325" i="1"/>
  <c r="AV325" i="1" s="1"/>
  <c r="Y325" i="1"/>
  <c r="AW325" i="1" s="1"/>
  <c r="Z325" i="1"/>
  <c r="AX325" i="1" s="1"/>
  <c r="AA325" i="1"/>
  <c r="AY325" i="1" s="1"/>
  <c r="AB325" i="1"/>
  <c r="AZ325" i="1" s="1"/>
  <c r="AC325" i="1"/>
  <c r="BA325" i="1" s="1"/>
  <c r="AD325" i="1"/>
  <c r="BB325" i="1" s="1"/>
  <c r="AE325" i="1"/>
  <c r="AO325" i="1" s="1"/>
  <c r="A326" i="1"/>
  <c r="F326" i="1"/>
  <c r="G326" i="1"/>
  <c r="S326" i="1"/>
  <c r="T326" i="1"/>
  <c r="U326" i="1"/>
  <c r="V326" i="1"/>
  <c r="W326" i="1"/>
  <c r="AU326" i="1" s="1"/>
  <c r="X326" i="1"/>
  <c r="Y326" i="1"/>
  <c r="Z326" i="1"/>
  <c r="AA326" i="1"/>
  <c r="AY326" i="1" s="1"/>
  <c r="AB326" i="1"/>
  <c r="AZ326" i="1" s="1"/>
  <c r="AC326" i="1"/>
  <c r="BA326" i="1" s="1"/>
  <c r="AD326" i="1"/>
  <c r="BB326" i="1" s="1"/>
  <c r="AE326" i="1"/>
  <c r="AO326" i="1" s="1"/>
  <c r="AV326" i="1"/>
  <c r="A327" i="1"/>
  <c r="F327" i="1"/>
  <c r="G327" i="1"/>
  <c r="S327" i="1"/>
  <c r="T327" i="1"/>
  <c r="U327" i="1"/>
  <c r="V327" i="1"/>
  <c r="W327" i="1"/>
  <c r="X327" i="1"/>
  <c r="AV327" i="1" s="1"/>
  <c r="Y327" i="1"/>
  <c r="AW327" i="1" s="1"/>
  <c r="Z327" i="1"/>
  <c r="AA327" i="1"/>
  <c r="AB327" i="1"/>
  <c r="AZ327" i="1" s="1"/>
  <c r="AC327" i="1"/>
  <c r="BA327" i="1" s="1"/>
  <c r="AD327" i="1"/>
  <c r="BB327" i="1" s="1"/>
  <c r="AE327" i="1"/>
  <c r="A328" i="1"/>
  <c r="F328" i="1"/>
  <c r="G328" i="1"/>
  <c r="S328" i="1"/>
  <c r="T328" i="1"/>
  <c r="U328" i="1"/>
  <c r="V328" i="1"/>
  <c r="AT328" i="1" s="1"/>
  <c r="W328" i="1"/>
  <c r="AU328" i="1" s="1"/>
  <c r="X328" i="1"/>
  <c r="AV328" i="1" s="1"/>
  <c r="Y328" i="1"/>
  <c r="AW328" i="1" s="1"/>
  <c r="Z328" i="1"/>
  <c r="AX328" i="1" s="1"/>
  <c r="AA328" i="1"/>
  <c r="AY328" i="1" s="1"/>
  <c r="AB328" i="1"/>
  <c r="AZ328" i="1" s="1"/>
  <c r="AC328" i="1"/>
  <c r="BA328" i="1" s="1"/>
  <c r="AD328" i="1"/>
  <c r="BB328" i="1" s="1"/>
  <c r="AE328" i="1"/>
  <c r="AO328" i="1" s="1"/>
  <c r="A329" i="1"/>
  <c r="F329" i="1"/>
  <c r="G329" i="1"/>
  <c r="J329" i="1"/>
  <c r="K329" i="1"/>
  <c r="M329" i="1"/>
  <c r="N329" i="1"/>
  <c r="P329" i="1"/>
  <c r="Q329" i="1"/>
  <c r="S329" i="1"/>
  <c r="T329" i="1"/>
  <c r="V329" i="1"/>
  <c r="W329" i="1"/>
  <c r="AU329" i="1" s="1"/>
  <c r="X329" i="1"/>
  <c r="AV329" i="1" s="1"/>
  <c r="Y329" i="1"/>
  <c r="AI329" i="1" s="1"/>
  <c r="Z329" i="1"/>
  <c r="AJ329" i="1" s="1"/>
  <c r="AA329" i="1"/>
  <c r="AY329" i="1" s="1"/>
  <c r="AB329" i="1"/>
  <c r="AL329" i="1" s="1"/>
  <c r="AC329" i="1"/>
  <c r="AM329" i="1" s="1"/>
  <c r="AD329" i="1"/>
  <c r="AN329" i="1" s="1"/>
  <c r="AE329" i="1"/>
  <c r="A330" i="1"/>
  <c r="F330" i="1"/>
  <c r="G330" i="1"/>
  <c r="J330" i="1"/>
  <c r="K330" i="1"/>
  <c r="M330" i="1"/>
  <c r="N330" i="1"/>
  <c r="P330" i="1"/>
  <c r="Q330" i="1"/>
  <c r="S330" i="1"/>
  <c r="T330" i="1"/>
  <c r="V330" i="1"/>
  <c r="AF330" i="1" s="1"/>
  <c r="W330" i="1"/>
  <c r="AU330" i="1" s="1"/>
  <c r="X330" i="1"/>
  <c r="Y330" i="1"/>
  <c r="AI330" i="1" s="1"/>
  <c r="Z330" i="1"/>
  <c r="AJ330" i="1" s="1"/>
  <c r="AA330" i="1"/>
  <c r="AY330" i="1" s="1"/>
  <c r="AB330" i="1"/>
  <c r="AC330" i="1"/>
  <c r="AD330" i="1"/>
  <c r="AE330" i="1"/>
  <c r="AV330" i="1"/>
  <c r="A331" i="1"/>
  <c r="F331" i="1"/>
  <c r="G331" i="1"/>
  <c r="J331" i="1"/>
  <c r="K331" i="1"/>
  <c r="M331" i="1"/>
  <c r="N331" i="1"/>
  <c r="P331" i="1"/>
  <c r="Q331" i="1"/>
  <c r="S331" i="1"/>
  <c r="T331" i="1"/>
  <c r="V331" i="1"/>
  <c r="AF331" i="1" s="1"/>
  <c r="W331" i="1"/>
  <c r="X331" i="1"/>
  <c r="AV331" i="1" s="1"/>
  <c r="Y331" i="1"/>
  <c r="Z331" i="1"/>
  <c r="AJ331" i="1" s="1"/>
  <c r="AA331" i="1"/>
  <c r="AY331" i="1" s="1"/>
  <c r="AB331" i="1"/>
  <c r="AL331" i="1" s="1"/>
  <c r="AC331" i="1"/>
  <c r="AM331" i="1" s="1"/>
  <c r="AD331" i="1"/>
  <c r="AN331" i="1" s="1"/>
  <c r="AE331" i="1"/>
  <c r="A332" i="1"/>
  <c r="F332" i="1"/>
  <c r="G332" i="1"/>
  <c r="J332" i="1"/>
  <c r="K332" i="1"/>
  <c r="M332" i="1"/>
  <c r="N332" i="1"/>
  <c r="P332" i="1"/>
  <c r="Q332" i="1"/>
  <c r="S332" i="1"/>
  <c r="T332" i="1"/>
  <c r="V332" i="1"/>
  <c r="AF332" i="1" s="1"/>
  <c r="W332" i="1"/>
  <c r="AG332" i="1" s="1"/>
  <c r="X332" i="1"/>
  <c r="Y332" i="1"/>
  <c r="AW332" i="1" s="1"/>
  <c r="Z332" i="1"/>
  <c r="AX332" i="1" s="1"/>
  <c r="AA332" i="1"/>
  <c r="AY332" i="1" s="1"/>
  <c r="AB332" i="1"/>
  <c r="AL332" i="1" s="1"/>
  <c r="AC332" i="1"/>
  <c r="AM332" i="1" s="1"/>
  <c r="AD332" i="1"/>
  <c r="AE332" i="1"/>
  <c r="AO332" i="1" s="1"/>
  <c r="A333" i="1"/>
  <c r="F333" i="1"/>
  <c r="G333" i="1"/>
  <c r="J333" i="1"/>
  <c r="K333" i="1"/>
  <c r="M333" i="1"/>
  <c r="N333" i="1"/>
  <c r="P333" i="1"/>
  <c r="Q333" i="1"/>
  <c r="S333" i="1"/>
  <c r="T333" i="1"/>
  <c r="V333" i="1"/>
  <c r="AF333" i="1" s="1"/>
  <c r="W333" i="1"/>
  <c r="AU333" i="1" s="1"/>
  <c r="X333" i="1"/>
  <c r="Y333" i="1"/>
  <c r="AI333" i="1" s="1"/>
  <c r="Z333" i="1"/>
  <c r="AA333" i="1"/>
  <c r="AY333" i="1" s="1"/>
  <c r="AB333" i="1"/>
  <c r="AL333" i="1" s="1"/>
  <c r="AC333" i="1"/>
  <c r="AM333" i="1" s="1"/>
  <c r="AD333" i="1"/>
  <c r="AN333" i="1" s="1"/>
  <c r="AE333" i="1"/>
  <c r="AV333" i="1"/>
  <c r="A334" i="1"/>
  <c r="F334" i="1"/>
  <c r="G334" i="1"/>
  <c r="J334" i="1"/>
  <c r="K334" i="1"/>
  <c r="M334" i="1"/>
  <c r="N334" i="1"/>
  <c r="P334" i="1"/>
  <c r="Q334" i="1"/>
  <c r="S334" i="1"/>
  <c r="T334" i="1"/>
  <c r="V334" i="1"/>
  <c r="AF334" i="1" s="1"/>
  <c r="W334" i="1"/>
  <c r="AG334" i="1" s="1"/>
  <c r="X334" i="1"/>
  <c r="AV334" i="1" s="1"/>
  <c r="Y334" i="1"/>
  <c r="AI334" i="1" s="1"/>
  <c r="Z334" i="1"/>
  <c r="AJ334" i="1" s="1"/>
  <c r="AA334" i="1"/>
  <c r="AY334" i="1" s="1"/>
  <c r="AB334" i="1"/>
  <c r="AL334" i="1" s="1"/>
  <c r="AC334" i="1"/>
  <c r="AD334" i="1"/>
  <c r="AE334" i="1"/>
  <c r="AO334" i="1" s="1"/>
  <c r="A335" i="1"/>
  <c r="F335" i="1"/>
  <c r="G335" i="1"/>
  <c r="J335" i="1"/>
  <c r="K335" i="1"/>
  <c r="M335" i="1"/>
  <c r="N335" i="1"/>
  <c r="P335" i="1"/>
  <c r="Q335" i="1"/>
  <c r="S335" i="1"/>
  <c r="T335" i="1"/>
  <c r="V335" i="1"/>
  <c r="AT335" i="1" s="1"/>
  <c r="W335" i="1"/>
  <c r="AG335" i="1" s="1"/>
  <c r="X335" i="1"/>
  <c r="Y335" i="1"/>
  <c r="AW335" i="1" s="1"/>
  <c r="Z335" i="1"/>
  <c r="AX335" i="1" s="1"/>
  <c r="AA335" i="1"/>
  <c r="AB335" i="1"/>
  <c r="AC335" i="1"/>
  <c r="AM335" i="1" s="1"/>
  <c r="AD335" i="1"/>
  <c r="AE335" i="1"/>
  <c r="A336" i="1"/>
  <c r="F336" i="1"/>
  <c r="G336" i="1"/>
  <c r="J336" i="1"/>
  <c r="K336" i="1"/>
  <c r="M336" i="1"/>
  <c r="N336" i="1"/>
  <c r="P336" i="1"/>
  <c r="Q336" i="1"/>
  <c r="S336" i="1"/>
  <c r="T336" i="1"/>
  <c r="V336" i="1"/>
  <c r="AF336" i="1" s="1"/>
  <c r="W336" i="1"/>
  <c r="AG336" i="1" s="1"/>
  <c r="X336" i="1"/>
  <c r="Y336" i="1"/>
  <c r="AI336" i="1" s="1"/>
  <c r="Z336" i="1"/>
  <c r="AX336" i="1" s="1"/>
  <c r="AA336" i="1"/>
  <c r="AY336" i="1" s="1"/>
  <c r="AB336" i="1"/>
  <c r="AL336" i="1" s="1"/>
  <c r="AC336" i="1"/>
  <c r="AD336" i="1"/>
  <c r="AN336" i="1" s="1"/>
  <c r="AE336" i="1"/>
  <c r="AO336" i="1" s="1"/>
  <c r="A337" i="1"/>
  <c r="F337" i="1"/>
  <c r="G337" i="1"/>
  <c r="V337" i="1"/>
  <c r="W337" i="1"/>
  <c r="AU337" i="1" s="1"/>
  <c r="X337" i="1"/>
  <c r="AV337" i="1" s="1"/>
  <c r="Y337" i="1"/>
  <c r="AW337" i="1" s="1"/>
  <c r="Z337" i="1"/>
  <c r="AA337" i="1"/>
  <c r="AY337" i="1" s="1"/>
  <c r="AB337" i="1"/>
  <c r="AZ337" i="1" s="1"/>
  <c r="AC337" i="1"/>
  <c r="BA337" i="1" s="1"/>
  <c r="AD337" i="1"/>
  <c r="BB337" i="1" s="1"/>
  <c r="AE337" i="1"/>
  <c r="BC337" i="1" s="1"/>
  <c r="A338" i="1"/>
  <c r="F338" i="1"/>
  <c r="G338" i="1"/>
  <c r="V338" i="1"/>
  <c r="AT338" i="1" s="1"/>
  <c r="W338" i="1"/>
  <c r="AU338" i="1" s="1"/>
  <c r="X338" i="1"/>
  <c r="AV338" i="1" s="1"/>
  <c r="Y338" i="1"/>
  <c r="Z338" i="1"/>
  <c r="AX338" i="1" s="1"/>
  <c r="AA338" i="1"/>
  <c r="AY338" i="1" s="1"/>
  <c r="AB338" i="1"/>
  <c r="AZ338" i="1" s="1"/>
  <c r="AC338" i="1"/>
  <c r="BA338" i="1" s="1"/>
  <c r="AD338" i="1"/>
  <c r="BB338" i="1" s="1"/>
  <c r="AE338" i="1"/>
  <c r="BC338" i="1" s="1"/>
  <c r="A339" i="1"/>
  <c r="F339" i="1"/>
  <c r="G339" i="1"/>
  <c r="V339" i="1"/>
  <c r="AT339" i="1" s="1"/>
  <c r="W339" i="1"/>
  <c r="AU339" i="1" s="1"/>
  <c r="X339" i="1"/>
  <c r="AV339" i="1" s="1"/>
  <c r="Y339" i="1"/>
  <c r="AW339" i="1" s="1"/>
  <c r="Z339" i="1"/>
  <c r="AA339" i="1"/>
  <c r="AY339" i="1" s="1"/>
  <c r="AB339" i="1"/>
  <c r="AZ339" i="1" s="1"/>
  <c r="AC339" i="1"/>
  <c r="BA339" i="1" s="1"/>
  <c r="AD339" i="1"/>
  <c r="BB339" i="1" s="1"/>
  <c r="AE339" i="1"/>
  <c r="BC339" i="1" s="1"/>
  <c r="A340" i="1"/>
  <c r="F340" i="1"/>
  <c r="G340" i="1"/>
  <c r="V340" i="1"/>
  <c r="AT340" i="1" s="1"/>
  <c r="W340" i="1"/>
  <c r="AU340" i="1" s="1"/>
  <c r="X340" i="1"/>
  <c r="AV340" i="1" s="1"/>
  <c r="Y340" i="1"/>
  <c r="Z340" i="1"/>
  <c r="AX340" i="1" s="1"/>
  <c r="AA340" i="1"/>
  <c r="AY340" i="1" s="1"/>
  <c r="AB340" i="1"/>
  <c r="AC340" i="1"/>
  <c r="BA340" i="1" s="1"/>
  <c r="AD340" i="1"/>
  <c r="BB340" i="1" s="1"/>
  <c r="AE340" i="1"/>
  <c r="BC340" i="1" s="1"/>
  <c r="A341" i="1"/>
  <c r="F341" i="1"/>
  <c r="G341" i="1"/>
  <c r="V341" i="1"/>
  <c r="W341" i="1"/>
  <c r="AU341" i="1" s="1"/>
  <c r="X341" i="1"/>
  <c r="AV341" i="1" s="1"/>
  <c r="Y341" i="1"/>
  <c r="AW341" i="1" s="1"/>
  <c r="Z341" i="1"/>
  <c r="AA341" i="1"/>
  <c r="AY341" i="1" s="1"/>
  <c r="AB341" i="1"/>
  <c r="AZ341" i="1" s="1"/>
  <c r="AC341" i="1"/>
  <c r="BA341" i="1" s="1"/>
  <c r="AD341" i="1"/>
  <c r="BB341" i="1" s="1"/>
  <c r="AE341" i="1"/>
  <c r="BC341" i="1" s="1"/>
  <c r="A342" i="1"/>
  <c r="F342" i="1"/>
  <c r="G342" i="1"/>
  <c r="V342" i="1"/>
  <c r="AT342" i="1" s="1"/>
  <c r="W342" i="1"/>
  <c r="AU342" i="1" s="1"/>
  <c r="X342" i="1"/>
  <c r="AV342" i="1" s="1"/>
  <c r="Y342" i="1"/>
  <c r="Z342" i="1"/>
  <c r="AX342" i="1" s="1"/>
  <c r="AA342" i="1"/>
  <c r="AY342" i="1" s="1"/>
  <c r="AB342" i="1"/>
  <c r="AZ342" i="1" s="1"/>
  <c r="AC342" i="1"/>
  <c r="BA342" i="1" s="1"/>
  <c r="AD342" i="1"/>
  <c r="BB342" i="1" s="1"/>
  <c r="AE342" i="1"/>
  <c r="BC342" i="1" s="1"/>
  <c r="A343" i="1"/>
  <c r="F343" i="1"/>
  <c r="G343" i="1"/>
  <c r="V343" i="1"/>
  <c r="AT343" i="1" s="1"/>
  <c r="W343" i="1"/>
  <c r="AU343" i="1" s="1"/>
  <c r="X343" i="1"/>
  <c r="AV343" i="1" s="1"/>
  <c r="Y343" i="1"/>
  <c r="AW343" i="1" s="1"/>
  <c r="Z343" i="1"/>
  <c r="AA343" i="1"/>
  <c r="AY343" i="1" s="1"/>
  <c r="AB343" i="1"/>
  <c r="AZ343" i="1" s="1"/>
  <c r="AC343" i="1"/>
  <c r="BA343" i="1" s="1"/>
  <c r="AD343" i="1"/>
  <c r="BB343" i="1" s="1"/>
  <c r="AE343" i="1"/>
  <c r="BC343" i="1" s="1"/>
  <c r="A344" i="1"/>
  <c r="F344" i="1"/>
  <c r="G344" i="1"/>
  <c r="V344" i="1"/>
  <c r="AT344" i="1" s="1"/>
  <c r="W344" i="1"/>
  <c r="AU344" i="1" s="1"/>
  <c r="X344" i="1"/>
  <c r="AV344" i="1" s="1"/>
  <c r="Y344" i="1"/>
  <c r="AW344" i="1" s="1"/>
  <c r="Z344" i="1"/>
  <c r="AX344" i="1" s="1"/>
  <c r="AA344" i="1"/>
  <c r="AY344" i="1" s="1"/>
  <c r="AB344" i="1"/>
  <c r="AC344" i="1"/>
  <c r="BA344" i="1" s="1"/>
  <c r="AD344" i="1"/>
  <c r="BB344" i="1" s="1"/>
  <c r="AE344" i="1"/>
  <c r="BC344" i="1" s="1"/>
  <c r="A345" i="1"/>
  <c r="F345" i="1"/>
  <c r="G345" i="1"/>
  <c r="V345" i="1"/>
  <c r="AT345" i="1" s="1"/>
  <c r="W345" i="1"/>
  <c r="AU345" i="1" s="1"/>
  <c r="X345" i="1"/>
  <c r="AV345" i="1" s="1"/>
  <c r="Y345" i="1"/>
  <c r="AW345" i="1" s="1"/>
  <c r="Z345" i="1"/>
  <c r="AX345" i="1" s="1"/>
  <c r="AA345" i="1"/>
  <c r="AY345" i="1" s="1"/>
  <c r="AB345" i="1"/>
  <c r="AZ345" i="1" s="1"/>
  <c r="AC345" i="1"/>
  <c r="BA345" i="1" s="1"/>
  <c r="AD345" i="1"/>
  <c r="BB345" i="1" s="1"/>
  <c r="AE345" i="1"/>
  <c r="BC345" i="1" s="1"/>
  <c r="A346" i="1"/>
  <c r="F346" i="1"/>
  <c r="G346" i="1"/>
  <c r="J346" i="1"/>
  <c r="K346" i="1"/>
  <c r="M346" i="1"/>
  <c r="N346" i="1"/>
  <c r="P346" i="1"/>
  <c r="Q346" i="1"/>
  <c r="S346" i="1"/>
  <c r="T346" i="1"/>
  <c r="V346" i="1"/>
  <c r="AF346" i="1" s="1"/>
  <c r="W346" i="1"/>
  <c r="AG346" i="1" s="1"/>
  <c r="X346" i="1"/>
  <c r="AV346" i="1" s="1"/>
  <c r="Y346" i="1"/>
  <c r="AW346" i="1" s="1"/>
  <c r="Z346" i="1"/>
  <c r="AX346" i="1" s="1"/>
  <c r="AA346" i="1"/>
  <c r="AY346" i="1" s="1"/>
  <c r="AB346" i="1"/>
  <c r="AL346" i="1" s="1"/>
  <c r="AC346" i="1"/>
  <c r="AD346" i="1"/>
  <c r="AE346" i="1"/>
  <c r="AO346" i="1" s="1"/>
  <c r="A347" i="1"/>
  <c r="F347" i="1"/>
  <c r="G347" i="1"/>
  <c r="J347" i="1"/>
  <c r="K347" i="1"/>
  <c r="M347" i="1"/>
  <c r="N347" i="1"/>
  <c r="P347" i="1"/>
  <c r="Q347" i="1"/>
  <c r="S347" i="1"/>
  <c r="T347" i="1"/>
  <c r="V347" i="1"/>
  <c r="AT347" i="1" s="1"/>
  <c r="W347" i="1"/>
  <c r="AG347" i="1" s="1"/>
  <c r="X347" i="1"/>
  <c r="AV347" i="1" s="1"/>
  <c r="Y347" i="1"/>
  <c r="AI347" i="1" s="1"/>
  <c r="Z347" i="1"/>
  <c r="AX347" i="1" s="1"/>
  <c r="AA347" i="1"/>
  <c r="AY347" i="1" s="1"/>
  <c r="AB347" i="1"/>
  <c r="AL347" i="1" s="1"/>
  <c r="AC347" i="1"/>
  <c r="AM347" i="1" s="1"/>
  <c r="AD347" i="1"/>
  <c r="AE347" i="1"/>
  <c r="AO347" i="1" s="1"/>
  <c r="A348" i="1"/>
  <c r="F348" i="1"/>
  <c r="G348" i="1"/>
  <c r="J348" i="1"/>
  <c r="K348" i="1"/>
  <c r="M348" i="1"/>
  <c r="N348" i="1"/>
  <c r="P348" i="1"/>
  <c r="Q348" i="1"/>
  <c r="S348" i="1"/>
  <c r="T348" i="1"/>
  <c r="V348" i="1"/>
  <c r="AF348" i="1" s="1"/>
  <c r="W348" i="1"/>
  <c r="AG348" i="1" s="1"/>
  <c r="X348" i="1"/>
  <c r="AV348" i="1" s="1"/>
  <c r="Y348" i="1"/>
  <c r="Z348" i="1"/>
  <c r="AJ348" i="1" s="1"/>
  <c r="AA348" i="1"/>
  <c r="AY348" i="1" s="1"/>
  <c r="AB348" i="1"/>
  <c r="AL348" i="1" s="1"/>
  <c r="AC348" i="1"/>
  <c r="AD348" i="1"/>
  <c r="AE348" i="1"/>
  <c r="AO348" i="1" s="1"/>
  <c r="A349" i="1"/>
  <c r="F349" i="1"/>
  <c r="G349" i="1"/>
  <c r="J349" i="1"/>
  <c r="K349" i="1"/>
  <c r="M349" i="1"/>
  <c r="N349" i="1"/>
  <c r="P349" i="1"/>
  <c r="Q349" i="1"/>
  <c r="S349" i="1"/>
  <c r="T349" i="1"/>
  <c r="V349" i="1"/>
  <c r="AF349" i="1" s="1"/>
  <c r="W349" i="1"/>
  <c r="AG349" i="1" s="1"/>
  <c r="X349" i="1"/>
  <c r="AV349" i="1" s="1"/>
  <c r="Y349" i="1"/>
  <c r="Z349" i="1"/>
  <c r="AJ349" i="1" s="1"/>
  <c r="AA349" i="1"/>
  <c r="AY349" i="1" s="1"/>
  <c r="AB349" i="1"/>
  <c r="AL349" i="1" s="1"/>
  <c r="AC349" i="1"/>
  <c r="AD349" i="1"/>
  <c r="BB349" i="1" s="1"/>
  <c r="AE349" i="1"/>
  <c r="AO349" i="1" s="1"/>
  <c r="A350" i="1"/>
  <c r="F350" i="1"/>
  <c r="G350" i="1"/>
  <c r="J350" i="1"/>
  <c r="K350" i="1"/>
  <c r="M350" i="1"/>
  <c r="N350" i="1"/>
  <c r="P350" i="1"/>
  <c r="Q350" i="1"/>
  <c r="S350" i="1"/>
  <c r="T350" i="1"/>
  <c r="V350" i="1"/>
  <c r="AF350" i="1" s="1"/>
  <c r="W350" i="1"/>
  <c r="X350" i="1"/>
  <c r="AV350" i="1" s="1"/>
  <c r="Y350" i="1"/>
  <c r="AW350" i="1" s="1"/>
  <c r="Z350" i="1"/>
  <c r="AJ350" i="1" s="1"/>
  <c r="AA350" i="1"/>
  <c r="AY350" i="1" s="1"/>
  <c r="AB350" i="1"/>
  <c r="AL350" i="1" s="1"/>
  <c r="AC350" i="1"/>
  <c r="AM350" i="1" s="1"/>
  <c r="AD350" i="1"/>
  <c r="AE350" i="1"/>
  <c r="A351" i="1"/>
  <c r="F351" i="1"/>
  <c r="G351" i="1"/>
  <c r="J351" i="1"/>
  <c r="K351" i="1"/>
  <c r="M351" i="1"/>
  <c r="N351" i="1"/>
  <c r="P351" i="1"/>
  <c r="Q351" i="1"/>
  <c r="S351" i="1"/>
  <c r="T351" i="1"/>
  <c r="V351" i="1"/>
  <c r="W351" i="1"/>
  <c r="AG351" i="1" s="1"/>
  <c r="X351" i="1"/>
  <c r="AV351" i="1" s="1"/>
  <c r="Y351" i="1"/>
  <c r="AI351" i="1" s="1"/>
  <c r="Z351" i="1"/>
  <c r="AX351" i="1" s="1"/>
  <c r="AA351" i="1"/>
  <c r="AY351" i="1" s="1"/>
  <c r="AB351" i="1"/>
  <c r="AL351" i="1" s="1"/>
  <c r="AC351" i="1"/>
  <c r="AM351" i="1" s="1"/>
  <c r="AD351" i="1"/>
  <c r="AE351" i="1"/>
  <c r="AO351" i="1" s="1"/>
  <c r="A352" i="1"/>
  <c r="F352" i="1"/>
  <c r="G352" i="1"/>
  <c r="J352" i="1"/>
  <c r="K352" i="1"/>
  <c r="M352" i="1"/>
  <c r="N352" i="1"/>
  <c r="P352" i="1"/>
  <c r="Q352" i="1"/>
  <c r="S352" i="1"/>
  <c r="T352" i="1"/>
  <c r="V352" i="1"/>
  <c r="AF352" i="1" s="1"/>
  <c r="W352" i="1"/>
  <c r="AU352" i="1" s="1"/>
  <c r="X352" i="1"/>
  <c r="Y352" i="1"/>
  <c r="AI352" i="1" s="1"/>
  <c r="Z352" i="1"/>
  <c r="AA352" i="1"/>
  <c r="AY352" i="1" s="1"/>
  <c r="AB352" i="1"/>
  <c r="AL352" i="1" s="1"/>
  <c r="AC352" i="1"/>
  <c r="AM352" i="1" s="1"/>
  <c r="AD352" i="1"/>
  <c r="AE352" i="1"/>
  <c r="AO352" i="1" s="1"/>
  <c r="AV352" i="1"/>
  <c r="A353" i="1"/>
  <c r="F353" i="1"/>
  <c r="G353" i="1"/>
  <c r="J353" i="1"/>
  <c r="K353" i="1"/>
  <c r="M353" i="1"/>
  <c r="N353" i="1"/>
  <c r="P353" i="1"/>
  <c r="Q353" i="1"/>
  <c r="S353" i="1"/>
  <c r="T353" i="1"/>
  <c r="V353" i="1"/>
  <c r="AF353" i="1" s="1"/>
  <c r="W353" i="1"/>
  <c r="AG353" i="1" s="1"/>
  <c r="X353" i="1"/>
  <c r="AV353" i="1" s="1"/>
  <c r="Y353" i="1"/>
  <c r="AI353" i="1" s="1"/>
  <c r="Z353" i="1"/>
  <c r="AJ353" i="1" s="1"/>
  <c r="AA353" i="1"/>
  <c r="AY353" i="1" s="1"/>
  <c r="AB353" i="1"/>
  <c r="AL353" i="1" s="1"/>
  <c r="AC353" i="1"/>
  <c r="AM353" i="1" s="1"/>
  <c r="AD353" i="1"/>
  <c r="AE353" i="1"/>
  <c r="AO353" i="1" s="1"/>
  <c r="A354" i="1"/>
  <c r="F354" i="1"/>
  <c r="G354" i="1"/>
  <c r="J354" i="1"/>
  <c r="K354" i="1"/>
  <c r="M354" i="1"/>
  <c r="N354" i="1"/>
  <c r="P354" i="1"/>
  <c r="Q354" i="1"/>
  <c r="S354" i="1"/>
  <c r="T354" i="1"/>
  <c r="V354" i="1"/>
  <c r="AF354" i="1" s="1"/>
  <c r="W354" i="1"/>
  <c r="AG354" i="1" s="1"/>
  <c r="X354" i="1"/>
  <c r="AV354" i="1" s="1"/>
  <c r="Y354" i="1"/>
  <c r="Z354" i="1"/>
  <c r="AX354" i="1" s="1"/>
  <c r="AA354" i="1"/>
  <c r="AY354" i="1" s="1"/>
  <c r="AB354" i="1"/>
  <c r="AL354" i="1" s="1"/>
  <c r="AC354" i="1"/>
  <c r="BA354" i="1" s="1"/>
  <c r="AD354" i="1"/>
  <c r="AE354" i="1"/>
  <c r="AO354" i="1" s="1"/>
  <c r="A355" i="1"/>
  <c r="F355" i="1"/>
  <c r="G355" i="1"/>
  <c r="J355" i="1"/>
  <c r="K355" i="1"/>
  <c r="M355" i="1"/>
  <c r="N355" i="1"/>
  <c r="P355" i="1"/>
  <c r="Q355" i="1"/>
  <c r="S355" i="1"/>
  <c r="T355" i="1"/>
  <c r="V355" i="1"/>
  <c r="AT355" i="1" s="1"/>
  <c r="W355" i="1"/>
  <c r="AU355" i="1" s="1"/>
  <c r="X355" i="1"/>
  <c r="AV355" i="1" s="1"/>
  <c r="Y355" i="1"/>
  <c r="AI355" i="1" s="1"/>
  <c r="Z355" i="1"/>
  <c r="AX355" i="1" s="1"/>
  <c r="AA355" i="1"/>
  <c r="AY355" i="1" s="1"/>
  <c r="AB355" i="1"/>
  <c r="AL355" i="1" s="1"/>
  <c r="AC355" i="1"/>
  <c r="AM355" i="1" s="1"/>
  <c r="AD355" i="1"/>
  <c r="AE355" i="1"/>
  <c r="AO355" i="1" s="1"/>
  <c r="A356" i="1"/>
  <c r="F356" i="1"/>
  <c r="G356" i="1"/>
  <c r="J356" i="1"/>
  <c r="K356" i="1"/>
  <c r="M356" i="1"/>
  <c r="N356" i="1"/>
  <c r="P356" i="1"/>
  <c r="Q356" i="1"/>
  <c r="S356" i="1"/>
  <c r="T356" i="1"/>
  <c r="V356" i="1"/>
  <c r="AF356" i="1" s="1"/>
  <c r="W356" i="1"/>
  <c r="AG356" i="1" s="1"/>
  <c r="X356" i="1"/>
  <c r="AV356" i="1" s="1"/>
  <c r="Y356" i="1"/>
  <c r="AI356" i="1" s="1"/>
  <c r="Z356" i="1"/>
  <c r="AJ356" i="1" s="1"/>
  <c r="AA356" i="1"/>
  <c r="AY356" i="1" s="1"/>
  <c r="AB356" i="1"/>
  <c r="AL356" i="1" s="1"/>
  <c r="AC356" i="1"/>
  <c r="AM356" i="1" s="1"/>
  <c r="AD356" i="1"/>
  <c r="AE356" i="1"/>
  <c r="AO356" i="1" s="1"/>
  <c r="A357" i="1"/>
  <c r="B357" i="1"/>
  <c r="F357" i="1"/>
  <c r="G357" i="1"/>
  <c r="V357" i="1"/>
  <c r="AT357" i="1" s="1"/>
  <c r="W357" i="1"/>
  <c r="AU357" i="1" s="1"/>
  <c r="X357" i="1"/>
  <c r="AV357" i="1" s="1"/>
  <c r="Y357" i="1"/>
  <c r="AW357" i="1" s="1"/>
  <c r="Z357" i="1"/>
  <c r="AX357" i="1" s="1"/>
  <c r="AA357" i="1"/>
  <c r="AY357" i="1" s="1"/>
  <c r="AB357" i="1"/>
  <c r="AZ357" i="1" s="1"/>
  <c r="AC357" i="1"/>
  <c r="BA357" i="1" s="1"/>
  <c r="AD357" i="1"/>
  <c r="BB357" i="1" s="1"/>
  <c r="AE357" i="1"/>
  <c r="BC357" i="1" s="1"/>
  <c r="A358" i="1"/>
  <c r="B358" i="1"/>
  <c r="F358" i="1"/>
  <c r="G358" i="1"/>
  <c r="V358" i="1"/>
  <c r="AT358" i="1" s="1"/>
  <c r="W358" i="1"/>
  <c r="AU358" i="1" s="1"/>
  <c r="X358" i="1"/>
  <c r="AV358" i="1" s="1"/>
  <c r="Y358" i="1"/>
  <c r="AW358" i="1" s="1"/>
  <c r="Z358" i="1"/>
  <c r="AX358" i="1" s="1"/>
  <c r="AA358" i="1"/>
  <c r="AY358" i="1" s="1"/>
  <c r="AB358" i="1"/>
  <c r="AZ358" i="1" s="1"/>
  <c r="AC358" i="1"/>
  <c r="BA358" i="1" s="1"/>
  <c r="AD358" i="1"/>
  <c r="BB358" i="1" s="1"/>
  <c r="AE358" i="1"/>
  <c r="BC358" i="1" s="1"/>
  <c r="A359" i="1"/>
  <c r="B359" i="1"/>
  <c r="F359" i="1"/>
  <c r="G359" i="1"/>
  <c r="V359" i="1"/>
  <c r="AT359" i="1" s="1"/>
  <c r="W359" i="1"/>
  <c r="AU359" i="1" s="1"/>
  <c r="X359" i="1"/>
  <c r="AV359" i="1" s="1"/>
  <c r="Y359" i="1"/>
  <c r="AW359" i="1" s="1"/>
  <c r="Z359" i="1"/>
  <c r="AX359" i="1" s="1"/>
  <c r="AA359" i="1"/>
  <c r="AY359" i="1" s="1"/>
  <c r="AB359" i="1"/>
  <c r="AZ359" i="1" s="1"/>
  <c r="AC359" i="1"/>
  <c r="BA359" i="1" s="1"/>
  <c r="AD359" i="1"/>
  <c r="BB359" i="1" s="1"/>
  <c r="AE359" i="1"/>
  <c r="BC359" i="1" s="1"/>
  <c r="A360" i="1"/>
  <c r="B360" i="1"/>
  <c r="F360" i="1"/>
  <c r="G360" i="1"/>
  <c r="V360" i="1"/>
  <c r="AT360" i="1" s="1"/>
  <c r="W360" i="1"/>
  <c r="AU360" i="1" s="1"/>
  <c r="X360" i="1"/>
  <c r="AV360" i="1" s="1"/>
  <c r="Y360" i="1"/>
  <c r="AW360" i="1" s="1"/>
  <c r="Z360" i="1"/>
  <c r="AX360" i="1" s="1"/>
  <c r="AA360" i="1"/>
  <c r="AY360" i="1" s="1"/>
  <c r="AB360" i="1"/>
  <c r="AZ360" i="1" s="1"/>
  <c r="AC360" i="1"/>
  <c r="BA360" i="1" s="1"/>
  <c r="AD360" i="1"/>
  <c r="BB360" i="1" s="1"/>
  <c r="AE360" i="1"/>
  <c r="BC360" i="1" s="1"/>
  <c r="A361" i="1"/>
  <c r="B361" i="1"/>
  <c r="F361" i="1"/>
  <c r="G361" i="1"/>
  <c r="V361" i="1"/>
  <c r="AT361" i="1" s="1"/>
  <c r="W361" i="1"/>
  <c r="AU361" i="1" s="1"/>
  <c r="X361" i="1"/>
  <c r="AV361" i="1" s="1"/>
  <c r="Y361" i="1"/>
  <c r="AW361" i="1" s="1"/>
  <c r="Z361" i="1"/>
  <c r="AX361" i="1" s="1"/>
  <c r="AA361" i="1"/>
  <c r="AY361" i="1" s="1"/>
  <c r="AB361" i="1"/>
  <c r="AZ361" i="1" s="1"/>
  <c r="AC361" i="1"/>
  <c r="BA361" i="1" s="1"/>
  <c r="AD361" i="1"/>
  <c r="BB361" i="1" s="1"/>
  <c r="AE361" i="1"/>
  <c r="BC361" i="1" s="1"/>
  <c r="A362" i="1"/>
  <c r="B362" i="1"/>
  <c r="F362" i="1"/>
  <c r="G362" i="1"/>
  <c r="V362" i="1"/>
  <c r="AT362" i="1" s="1"/>
  <c r="W362" i="1"/>
  <c r="AU362" i="1" s="1"/>
  <c r="X362" i="1"/>
  <c r="Y362" i="1"/>
  <c r="AW362" i="1" s="1"/>
  <c r="Z362" i="1"/>
  <c r="AX362" i="1" s="1"/>
  <c r="AA362" i="1"/>
  <c r="AY362" i="1" s="1"/>
  <c r="AB362" i="1"/>
  <c r="AZ362" i="1" s="1"/>
  <c r="AC362" i="1"/>
  <c r="BA362" i="1" s="1"/>
  <c r="AD362" i="1"/>
  <c r="BB362" i="1" s="1"/>
  <c r="AE362" i="1"/>
  <c r="BC362" i="1" s="1"/>
  <c r="AV362" i="1"/>
  <c r="A363" i="1"/>
  <c r="B363" i="1"/>
  <c r="E363" i="1"/>
  <c r="F363" i="1"/>
  <c r="G363" i="1"/>
  <c r="V363" i="1"/>
  <c r="AT363" i="1" s="1"/>
  <c r="W363" i="1"/>
  <c r="AU363" i="1" s="1"/>
  <c r="X363" i="1"/>
  <c r="AV363" i="1" s="1"/>
  <c r="Y363" i="1"/>
  <c r="AW363" i="1" s="1"/>
  <c r="Z363" i="1"/>
  <c r="AX363" i="1" s="1"/>
  <c r="AA363" i="1"/>
  <c r="AY363" i="1" s="1"/>
  <c r="AB363" i="1"/>
  <c r="AC363" i="1"/>
  <c r="BA363" i="1" s="1"/>
  <c r="AD363" i="1"/>
  <c r="BB363" i="1" s="1"/>
  <c r="AE363" i="1"/>
  <c r="BC363" i="1" s="1"/>
  <c r="AZ363" i="1"/>
  <c r="A364" i="1"/>
  <c r="B364" i="1"/>
  <c r="E364" i="1"/>
  <c r="F364" i="1"/>
  <c r="G364" i="1"/>
  <c r="V364" i="1"/>
  <c r="AT364" i="1" s="1"/>
  <c r="W364" i="1"/>
  <c r="AU364" i="1" s="1"/>
  <c r="X364" i="1"/>
  <c r="AV364" i="1" s="1"/>
  <c r="Y364" i="1"/>
  <c r="AW364" i="1" s="1"/>
  <c r="Z364" i="1"/>
  <c r="AX364" i="1" s="1"/>
  <c r="AA364" i="1"/>
  <c r="AY364" i="1" s="1"/>
  <c r="AB364" i="1"/>
  <c r="AZ364" i="1" s="1"/>
  <c r="AC364" i="1"/>
  <c r="BA364" i="1" s="1"/>
  <c r="AD364" i="1"/>
  <c r="BB364" i="1" s="1"/>
  <c r="AE364" i="1"/>
  <c r="BC364" i="1" s="1"/>
  <c r="A365" i="1"/>
  <c r="B365" i="1"/>
  <c r="E365" i="1"/>
  <c r="F365" i="1"/>
  <c r="G365" i="1"/>
  <c r="V365" i="1"/>
  <c r="AT365" i="1" s="1"/>
  <c r="W365" i="1"/>
  <c r="AU365" i="1" s="1"/>
  <c r="X365" i="1"/>
  <c r="AV365" i="1" s="1"/>
  <c r="Y365" i="1"/>
  <c r="AW365" i="1" s="1"/>
  <c r="Z365" i="1"/>
  <c r="AX365" i="1" s="1"/>
  <c r="AA365" i="1"/>
  <c r="AY365" i="1" s="1"/>
  <c r="AB365" i="1"/>
  <c r="AZ365" i="1" s="1"/>
  <c r="AC365" i="1"/>
  <c r="BA365" i="1" s="1"/>
  <c r="AD365" i="1"/>
  <c r="BB365" i="1" s="1"/>
  <c r="AE365" i="1"/>
  <c r="BC365" i="1" s="1"/>
  <c r="A366" i="1"/>
  <c r="B366" i="1"/>
  <c r="E366" i="1"/>
  <c r="F366" i="1"/>
  <c r="G366" i="1"/>
  <c r="V366" i="1"/>
  <c r="AT366" i="1" s="1"/>
  <c r="W366" i="1"/>
  <c r="AU366" i="1" s="1"/>
  <c r="X366" i="1"/>
  <c r="AV366" i="1" s="1"/>
  <c r="Y366" i="1"/>
  <c r="AW366" i="1" s="1"/>
  <c r="Z366" i="1"/>
  <c r="AX366" i="1" s="1"/>
  <c r="AA366" i="1"/>
  <c r="AY366" i="1" s="1"/>
  <c r="AB366" i="1"/>
  <c r="AZ366" i="1" s="1"/>
  <c r="AC366" i="1"/>
  <c r="BA366" i="1" s="1"/>
  <c r="AD366" i="1"/>
  <c r="BB366" i="1" s="1"/>
  <c r="AE366" i="1"/>
  <c r="BC366" i="1" s="1"/>
  <c r="A367" i="1"/>
  <c r="B367" i="1"/>
  <c r="F367" i="1"/>
  <c r="G367" i="1"/>
  <c r="V367" i="1"/>
  <c r="AT367" i="1" s="1"/>
  <c r="W367" i="1"/>
  <c r="AU367" i="1" s="1"/>
  <c r="X367" i="1"/>
  <c r="AV367" i="1" s="1"/>
  <c r="Y367" i="1"/>
  <c r="AW367" i="1" s="1"/>
  <c r="Z367" i="1"/>
  <c r="AX367" i="1" s="1"/>
  <c r="AA367" i="1"/>
  <c r="AY367" i="1" s="1"/>
  <c r="AB367" i="1"/>
  <c r="AZ367" i="1" s="1"/>
  <c r="AC367" i="1"/>
  <c r="BA367" i="1" s="1"/>
  <c r="AD367" i="1"/>
  <c r="BB367" i="1" s="1"/>
  <c r="AE367" i="1"/>
  <c r="BC367" i="1" s="1"/>
  <c r="F65" i="7"/>
  <c r="G65" i="7"/>
  <c r="H65" i="7"/>
  <c r="I65" i="7"/>
  <c r="J65" i="7"/>
  <c r="K65" i="7"/>
  <c r="L65" i="7"/>
  <c r="M65" i="7"/>
  <c r="N65" i="7"/>
  <c r="O65" i="7"/>
  <c r="P65" i="7"/>
  <c r="Q65" i="7"/>
  <c r="R65" i="7"/>
  <c r="S65" i="7"/>
  <c r="T65" i="7"/>
  <c r="U65" i="7"/>
  <c r="V65" i="7"/>
  <c r="W65" i="7"/>
  <c r="X65" i="7"/>
  <c r="D65" i="7"/>
  <c r="E65" i="7"/>
  <c r="C65" i="7"/>
  <c r="Y66" i="7"/>
  <c r="C72" i="7"/>
  <c r="D72" i="7"/>
  <c r="E72" i="7"/>
  <c r="F72" i="7"/>
  <c r="G72" i="7"/>
  <c r="H72" i="7"/>
  <c r="I72" i="7"/>
  <c r="J72" i="7"/>
  <c r="K72" i="7"/>
  <c r="L72" i="7"/>
  <c r="M72" i="7"/>
  <c r="N72" i="7"/>
  <c r="O72" i="7"/>
  <c r="P72" i="7"/>
  <c r="Q72" i="7"/>
  <c r="R72" i="7"/>
  <c r="S72" i="7"/>
  <c r="T72" i="7"/>
  <c r="U72" i="7"/>
  <c r="V72" i="7"/>
  <c r="W72" i="7"/>
  <c r="X72" i="7"/>
  <c r="Y72" i="7"/>
  <c r="C73" i="7"/>
  <c r="D73" i="7"/>
  <c r="E73" i="7"/>
  <c r="F73" i="7"/>
  <c r="G73" i="7"/>
  <c r="H73" i="7"/>
  <c r="I73" i="7"/>
  <c r="J73" i="7"/>
  <c r="K73" i="7"/>
  <c r="L73" i="7"/>
  <c r="M73" i="7"/>
  <c r="N73" i="7"/>
  <c r="O73" i="7"/>
  <c r="P73" i="7"/>
  <c r="Q73" i="7"/>
  <c r="R73" i="7"/>
  <c r="S73" i="7"/>
  <c r="T73" i="7"/>
  <c r="U73" i="7"/>
  <c r="V73" i="7"/>
  <c r="W73" i="7"/>
  <c r="X73" i="7"/>
  <c r="Y73" i="7"/>
  <c r="C74" i="7"/>
  <c r="D74" i="7"/>
  <c r="E74" i="7"/>
  <c r="F74" i="7"/>
  <c r="G74" i="7"/>
  <c r="H74" i="7"/>
  <c r="I74" i="7"/>
  <c r="J74" i="7"/>
  <c r="K74" i="7"/>
  <c r="L74" i="7"/>
  <c r="M74" i="7"/>
  <c r="N74" i="7"/>
  <c r="O74" i="7"/>
  <c r="P74" i="7"/>
  <c r="Q74" i="7"/>
  <c r="R74" i="7"/>
  <c r="S74" i="7"/>
  <c r="T74" i="7"/>
  <c r="U74" i="7"/>
  <c r="V74" i="7"/>
  <c r="W74" i="7"/>
  <c r="X74" i="7"/>
  <c r="Y74" i="7"/>
  <c r="D71" i="7"/>
  <c r="E71" i="7"/>
  <c r="F71" i="7"/>
  <c r="G71" i="7"/>
  <c r="H71" i="7"/>
  <c r="I71" i="7"/>
  <c r="J71" i="7"/>
  <c r="K71" i="7"/>
  <c r="L71" i="7"/>
  <c r="M71" i="7"/>
  <c r="N71" i="7"/>
  <c r="O71" i="7"/>
  <c r="P71" i="7"/>
  <c r="Q71" i="7"/>
  <c r="R71" i="7"/>
  <c r="S71" i="7"/>
  <c r="T71" i="7"/>
  <c r="U71" i="7"/>
  <c r="V71" i="7"/>
  <c r="W71" i="7"/>
  <c r="X71" i="7"/>
  <c r="Y71" i="7"/>
  <c r="C71" i="7"/>
  <c r="V376" i="1"/>
  <c r="W376" i="1"/>
  <c r="X376" i="1"/>
  <c r="Y376" i="1"/>
  <c r="Z376" i="1"/>
  <c r="AA376" i="1"/>
  <c r="AB376" i="1"/>
  <c r="AC376" i="1"/>
  <c r="AD376" i="1"/>
  <c r="AE376" i="1"/>
  <c r="V377" i="1"/>
  <c r="W377" i="1"/>
  <c r="X377" i="1"/>
  <c r="Y377" i="1"/>
  <c r="Z377" i="1"/>
  <c r="AA377" i="1"/>
  <c r="AB377" i="1"/>
  <c r="AC377" i="1"/>
  <c r="AD377" i="1"/>
  <c r="AE377" i="1"/>
  <c r="V378" i="1"/>
  <c r="W378" i="1"/>
  <c r="X378" i="1"/>
  <c r="Y378" i="1"/>
  <c r="Z378" i="1"/>
  <c r="AA378" i="1"/>
  <c r="AB378" i="1"/>
  <c r="AC378" i="1"/>
  <c r="AD378" i="1"/>
  <c r="AE378" i="1"/>
  <c r="V379" i="1"/>
  <c r="W379" i="1"/>
  <c r="X379" i="1"/>
  <c r="Y379" i="1"/>
  <c r="Z379" i="1"/>
  <c r="AA379" i="1"/>
  <c r="AB379" i="1"/>
  <c r="AC379" i="1"/>
  <c r="AD379" i="1"/>
  <c r="AE379" i="1"/>
  <c r="V380" i="1"/>
  <c r="W380" i="1"/>
  <c r="X380" i="1"/>
  <c r="Y380" i="1"/>
  <c r="Z380" i="1"/>
  <c r="AA380" i="1"/>
  <c r="AB380" i="1"/>
  <c r="AC380" i="1"/>
  <c r="AD380" i="1"/>
  <c r="AE380" i="1"/>
  <c r="V381" i="1"/>
  <c r="W381" i="1"/>
  <c r="X381" i="1"/>
  <c r="Y381" i="1"/>
  <c r="Z381" i="1"/>
  <c r="AA381" i="1"/>
  <c r="AB381" i="1"/>
  <c r="AC381" i="1"/>
  <c r="AD381" i="1"/>
  <c r="AE381" i="1"/>
  <c r="V382" i="1"/>
  <c r="W382" i="1"/>
  <c r="X382" i="1"/>
  <c r="Y382" i="1"/>
  <c r="Z382" i="1"/>
  <c r="AA382" i="1"/>
  <c r="AB382" i="1"/>
  <c r="AC382" i="1"/>
  <c r="AD382" i="1"/>
  <c r="AE382" i="1"/>
  <c r="X2" i="1"/>
  <c r="Y2" i="1"/>
  <c r="Z2" i="1"/>
  <c r="AA2" i="1"/>
  <c r="AB2" i="1"/>
  <c r="AL2" i="1" s="1"/>
  <c r="AC2" i="1"/>
  <c r="AM2" i="1" s="1"/>
  <c r="AD2" i="1"/>
  <c r="AN2" i="1" s="1"/>
  <c r="AE2" i="1"/>
  <c r="AO2" i="1" s="1"/>
  <c r="W2" i="1"/>
  <c r="V2" i="1"/>
  <c r="J376" i="1"/>
  <c r="K376" i="1"/>
  <c r="L376" i="1"/>
  <c r="M376" i="1"/>
  <c r="N376" i="1"/>
  <c r="O376" i="1"/>
  <c r="P376" i="1"/>
  <c r="Q376" i="1"/>
  <c r="R376" i="1"/>
  <c r="S376" i="1"/>
  <c r="T376" i="1"/>
  <c r="U376" i="1"/>
  <c r="J377" i="1"/>
  <c r="K377" i="1"/>
  <c r="L377" i="1"/>
  <c r="M377" i="1"/>
  <c r="N377" i="1"/>
  <c r="O377" i="1"/>
  <c r="P377" i="1"/>
  <c r="Q377" i="1"/>
  <c r="R377" i="1"/>
  <c r="S377" i="1"/>
  <c r="T377" i="1"/>
  <c r="U377" i="1"/>
  <c r="C356" i="18"/>
  <c r="C357" i="1" s="1"/>
  <c r="D356" i="18"/>
  <c r="D357" i="1" s="1"/>
  <c r="E356" i="18"/>
  <c r="E357" i="1" s="1"/>
  <c r="C357" i="18"/>
  <c r="C358" i="1" s="1"/>
  <c r="D357" i="18"/>
  <c r="D358" i="1" s="1"/>
  <c r="E357" i="18"/>
  <c r="E358" i="1" s="1"/>
  <c r="C358" i="18"/>
  <c r="C359" i="1" s="1"/>
  <c r="D358" i="18"/>
  <c r="D359" i="1" s="1"/>
  <c r="E358" i="18"/>
  <c r="E359" i="1" s="1"/>
  <c r="C359" i="18"/>
  <c r="C360" i="1" s="1"/>
  <c r="D359" i="18"/>
  <c r="D360" i="1" s="1"/>
  <c r="E359" i="18"/>
  <c r="E360" i="1" s="1"/>
  <c r="C360" i="18"/>
  <c r="C361" i="1" s="1"/>
  <c r="D360" i="18"/>
  <c r="D361" i="1" s="1"/>
  <c r="E360" i="18"/>
  <c r="E361" i="1" s="1"/>
  <c r="AQ347" i="18" l="1"/>
  <c r="AQ353" i="18"/>
  <c r="AQ345" i="18"/>
  <c r="AQ348" i="18"/>
  <c r="AZ252" i="1"/>
  <c r="AQ276" i="18"/>
  <c r="AQ210" i="18"/>
  <c r="AQ95" i="18"/>
  <c r="AQ48" i="18"/>
  <c r="AQ41" i="18"/>
  <c r="AQ212" i="18"/>
  <c r="AQ218" i="18"/>
  <c r="AQ329" i="18"/>
  <c r="AQ305" i="18"/>
  <c r="AQ101" i="18"/>
  <c r="AQ94" i="18"/>
  <c r="AQ46" i="18"/>
  <c r="AQ102" i="18"/>
  <c r="AQ116" i="18"/>
  <c r="AQ81" i="18"/>
  <c r="AQ350" i="18"/>
  <c r="AQ355" i="18"/>
  <c r="AQ224" i="18"/>
  <c r="AQ208" i="18"/>
  <c r="AQ244" i="18"/>
  <c r="AQ232" i="18"/>
  <c r="AQ168" i="18"/>
  <c r="AQ91" i="18"/>
  <c r="AQ156" i="18"/>
  <c r="AQ84" i="18"/>
  <c r="AQ68" i="18"/>
  <c r="AQ65" i="18"/>
  <c r="AQ73" i="18"/>
  <c r="AQ204" i="18"/>
  <c r="AQ326" i="18"/>
  <c r="AQ198" i="18"/>
  <c r="AQ99" i="18"/>
  <c r="AQ31" i="18"/>
  <c r="AQ23" i="18"/>
  <c r="AQ105" i="18"/>
  <c r="AX114" i="1"/>
  <c r="BC306" i="1"/>
  <c r="I218" i="1"/>
  <c r="AQ258" i="18"/>
  <c r="AQ131" i="18"/>
  <c r="AQ140" i="18"/>
  <c r="AQ37" i="18"/>
  <c r="AQ21" i="18"/>
  <c r="AQ86" i="18"/>
  <c r="AQ196" i="18"/>
  <c r="BA89" i="1"/>
  <c r="AQ122" i="18"/>
  <c r="AQ119" i="18"/>
  <c r="AQ238" i="18"/>
  <c r="AQ281" i="18"/>
  <c r="AQ69" i="18"/>
  <c r="AQ18" i="18"/>
  <c r="AQ2" i="18"/>
  <c r="AQ188" i="18"/>
  <c r="AQ66" i="18"/>
  <c r="AQ342" i="18"/>
  <c r="AQ89" i="18"/>
  <c r="AQ118" i="18"/>
  <c r="AQ246" i="18"/>
  <c r="I363" i="1"/>
  <c r="AI284" i="1"/>
  <c r="AZ226" i="1"/>
  <c r="BB101" i="1"/>
  <c r="AQ275" i="18"/>
  <c r="AQ110" i="18"/>
  <c r="AQ6" i="18"/>
  <c r="AQ354" i="18"/>
  <c r="AQ286" i="18"/>
  <c r="AQ35" i="18"/>
  <c r="AQ74" i="18"/>
  <c r="AQ90" i="18"/>
  <c r="AT336" i="1"/>
  <c r="AZ333" i="1"/>
  <c r="BB222" i="1"/>
  <c r="BB206" i="1"/>
  <c r="I128" i="1"/>
  <c r="AQ230" i="18"/>
  <c r="AQ38" i="18"/>
  <c r="AQ323" i="18"/>
  <c r="AQ57" i="18"/>
  <c r="AQ123" i="18"/>
  <c r="AQ151" i="18"/>
  <c r="BA181" i="1"/>
  <c r="BB167" i="1"/>
  <c r="AQ113" i="18"/>
  <c r="AQ215" i="18"/>
  <c r="AQ77" i="18"/>
  <c r="I328" i="1"/>
  <c r="BA254" i="1"/>
  <c r="AZ224" i="1"/>
  <c r="BC223" i="1"/>
  <c r="BA85" i="1"/>
  <c r="AQ359" i="18"/>
  <c r="AQ319" i="18"/>
  <c r="AQ340" i="18"/>
  <c r="AQ324" i="18"/>
  <c r="AQ308" i="18"/>
  <c r="AQ257" i="18"/>
  <c r="AQ234" i="18"/>
  <c r="AQ137" i="18"/>
  <c r="AQ159" i="18"/>
  <c r="AQ127" i="18"/>
  <c r="AQ107" i="18"/>
  <c r="AQ59" i="18"/>
  <c r="AQ80" i="18"/>
  <c r="AQ64" i="18"/>
  <c r="AQ317" i="18"/>
  <c r="AQ325" i="18"/>
  <c r="AQ209" i="18"/>
  <c r="AQ160" i="18"/>
  <c r="AQ54" i="18"/>
  <c r="BA96" i="1"/>
  <c r="BB252" i="1"/>
  <c r="AW110" i="1"/>
  <c r="BB85" i="1"/>
  <c r="AQ280" i="18"/>
  <c r="AQ202" i="18"/>
  <c r="AQ132" i="18"/>
  <c r="AQ136" i="18"/>
  <c r="AQ214" i="18"/>
  <c r="AQ294" i="18"/>
  <c r="AX329" i="1"/>
  <c r="AY323" i="1"/>
  <c r="BA93" i="1"/>
  <c r="BC52" i="1"/>
  <c r="BA22" i="1"/>
  <c r="AQ315" i="18"/>
  <c r="AQ291" i="18"/>
  <c r="AQ352" i="18"/>
  <c r="AQ336" i="18"/>
  <c r="AQ320" i="18"/>
  <c r="AQ304" i="18"/>
  <c r="AQ288" i="18"/>
  <c r="AQ255" i="18"/>
  <c r="AQ222" i="18"/>
  <c r="AQ242" i="18"/>
  <c r="AQ233" i="18"/>
  <c r="AQ120" i="18"/>
  <c r="AQ152" i="18"/>
  <c r="AQ55" i="18"/>
  <c r="AQ24" i="18"/>
  <c r="AQ8" i="18"/>
  <c r="AQ60" i="18"/>
  <c r="AQ45" i="18"/>
  <c r="AQ9" i="18"/>
  <c r="AQ270" i="18"/>
  <c r="AQ343" i="18"/>
  <c r="AQ295" i="18"/>
  <c r="AQ47" i="18"/>
  <c r="AQ78" i="18"/>
  <c r="AQ185" i="18"/>
  <c r="AQ318" i="18"/>
  <c r="BA253" i="1"/>
  <c r="I195" i="1"/>
  <c r="I147" i="1"/>
  <c r="BB120" i="1"/>
  <c r="BA38" i="1"/>
  <c r="AQ272" i="18"/>
  <c r="AQ199" i="18"/>
  <c r="AQ183" i="18"/>
  <c r="AQ181" i="18"/>
  <c r="AQ334" i="18"/>
  <c r="I267" i="1"/>
  <c r="BB251" i="1"/>
  <c r="BB126" i="1"/>
  <c r="BA83" i="1"/>
  <c r="AX54" i="1"/>
  <c r="BA49" i="1"/>
  <c r="BC29" i="1"/>
  <c r="I18" i="1"/>
  <c r="BB14" i="1"/>
  <c r="AQ245" i="18"/>
  <c r="AQ221" i="18"/>
  <c r="AQ302" i="18"/>
  <c r="BC325" i="1"/>
  <c r="AJ288" i="1"/>
  <c r="AX286" i="1"/>
  <c r="I163" i="1"/>
  <c r="BA122" i="1"/>
  <c r="AT14" i="1"/>
  <c r="AQ249" i="18"/>
  <c r="AQ217" i="18"/>
  <c r="BC349" i="1"/>
  <c r="AZ346" i="1"/>
  <c r="AI323" i="1"/>
  <c r="I314" i="1"/>
  <c r="I281" i="1"/>
  <c r="I268" i="1"/>
  <c r="BC228" i="1"/>
  <c r="I222" i="1"/>
  <c r="I193" i="1"/>
  <c r="I190" i="1"/>
  <c r="I142" i="1"/>
  <c r="I139" i="1"/>
  <c r="BB93" i="1"/>
  <c r="AX81" i="1"/>
  <c r="I63" i="1"/>
  <c r="BA19" i="1"/>
  <c r="AZ176" i="1"/>
  <c r="BA88" i="1"/>
  <c r="BC355" i="1"/>
  <c r="AT346" i="1"/>
  <c r="AZ236" i="1"/>
  <c r="BC235" i="1"/>
  <c r="BB233" i="1"/>
  <c r="BC98" i="1"/>
  <c r="AX16" i="1"/>
  <c r="AX14" i="1"/>
  <c r="BC101" i="1"/>
  <c r="AZ86" i="1"/>
  <c r="BB25" i="1"/>
  <c r="AZ352" i="1"/>
  <c r="AU347" i="1"/>
  <c r="I332" i="1"/>
  <c r="BC323" i="1"/>
  <c r="I322" i="1"/>
  <c r="I308" i="1"/>
  <c r="I289" i="1"/>
  <c r="AJ285" i="1"/>
  <c r="BC281" i="1"/>
  <c r="BC268" i="1"/>
  <c r="BC207" i="1"/>
  <c r="BC194" i="1"/>
  <c r="BB190" i="1"/>
  <c r="I186" i="1"/>
  <c r="BC174" i="1"/>
  <c r="I168" i="1"/>
  <c r="BB129" i="1"/>
  <c r="BA110" i="1"/>
  <c r="AY109" i="1"/>
  <c r="I61" i="1"/>
  <c r="I53" i="1"/>
  <c r="AU20" i="1"/>
  <c r="AH323" i="1"/>
  <c r="BC110" i="1"/>
  <c r="AZ80" i="1"/>
  <c r="AI346" i="1"/>
  <c r="I310" i="1"/>
  <c r="BC303" i="1"/>
  <c r="I294" i="1"/>
  <c r="AF286" i="1"/>
  <c r="BB277" i="1"/>
  <c r="BC275" i="1"/>
  <c r="I271" i="1"/>
  <c r="BA249" i="1"/>
  <c r="I230" i="1"/>
  <c r="BC219" i="1"/>
  <c r="BC187" i="1"/>
  <c r="I167" i="1"/>
  <c r="I149" i="1"/>
  <c r="BB145" i="1"/>
  <c r="I140" i="1"/>
  <c r="I107" i="1"/>
  <c r="AZ104" i="1"/>
  <c r="BC103" i="1"/>
  <c r="I98" i="1"/>
  <c r="BB48" i="1"/>
  <c r="BC20" i="1"/>
  <c r="AT20" i="1"/>
  <c r="AW19" i="1"/>
  <c r="BC17" i="1"/>
  <c r="AZ271" i="1"/>
  <c r="I360" i="1"/>
  <c r="I356" i="1"/>
  <c r="BC293" i="1"/>
  <c r="BC264" i="1"/>
  <c r="AZ257" i="1"/>
  <c r="I249" i="1"/>
  <c r="AZ243" i="1"/>
  <c r="BC242" i="1"/>
  <c r="I238" i="1"/>
  <c r="BB221" i="1"/>
  <c r="BA195" i="1"/>
  <c r="BB187" i="1"/>
  <c r="I162" i="1"/>
  <c r="BB124" i="1"/>
  <c r="AZ114" i="1"/>
  <c r="BA97" i="1"/>
  <c r="I93" i="1"/>
  <c r="BB30" i="1"/>
  <c r="BC21" i="1"/>
  <c r="BB20" i="1"/>
  <c r="I301" i="1"/>
  <c r="I260" i="1"/>
  <c r="BB245" i="1"/>
  <c r="AZ212" i="1"/>
  <c r="BC210" i="1"/>
  <c r="BC170" i="1"/>
  <c r="I134" i="1"/>
  <c r="I127" i="1"/>
  <c r="BC95" i="1"/>
  <c r="BA60" i="1"/>
  <c r="BC26" i="1"/>
  <c r="AO267" i="1"/>
  <c r="BC267" i="1"/>
  <c r="AO209" i="1"/>
  <c r="BC209" i="1"/>
  <c r="BC336" i="1"/>
  <c r="AN223" i="1"/>
  <c r="BB223" i="1"/>
  <c r="AZ215" i="1"/>
  <c r="AN147" i="1"/>
  <c r="BB147" i="1"/>
  <c r="AN53" i="1"/>
  <c r="BB53" i="1"/>
  <c r="AO39" i="1"/>
  <c r="BC39" i="1"/>
  <c r="AG15" i="1"/>
  <c r="AU15" i="1"/>
  <c r="AG355" i="1"/>
  <c r="AW351" i="1"/>
  <c r="BC347" i="1"/>
  <c r="AJ347" i="1"/>
  <c r="AI332" i="1"/>
  <c r="I320" i="1"/>
  <c r="I307" i="1"/>
  <c r="BC298" i="1"/>
  <c r="AI288" i="1"/>
  <c r="I286" i="1"/>
  <c r="I282" i="1"/>
  <c r="AU281" i="1"/>
  <c r="BC280" i="1"/>
  <c r="AO266" i="1"/>
  <c r="BC266" i="1"/>
  <c r="AO259" i="1"/>
  <c r="BC259" i="1"/>
  <c r="AN250" i="1"/>
  <c r="BB250" i="1"/>
  <c r="AM246" i="1"/>
  <c r="BA246" i="1"/>
  <c r="I242" i="1"/>
  <c r="AM240" i="1"/>
  <c r="BA240" i="1"/>
  <c r="BA236" i="1"/>
  <c r="AZ228" i="1"/>
  <c r="AZ227" i="1"/>
  <c r="BA226" i="1"/>
  <c r="I224" i="1"/>
  <c r="I220" i="1"/>
  <c r="BC211" i="1"/>
  <c r="BB201" i="1"/>
  <c r="AO198" i="1"/>
  <c r="BC198" i="1"/>
  <c r="I194" i="1"/>
  <c r="BC192" i="1"/>
  <c r="BB191" i="1"/>
  <c r="AO191" i="1"/>
  <c r="BC191" i="1"/>
  <c r="I164" i="1"/>
  <c r="AL112" i="1"/>
  <c r="AZ112" i="1"/>
  <c r="AO87" i="1"/>
  <c r="BC87" i="1"/>
  <c r="AN29" i="1"/>
  <c r="BB29" i="1"/>
  <c r="AX22" i="1"/>
  <c r="AJ22" i="1"/>
  <c r="AJ284" i="1"/>
  <c r="BA255" i="1"/>
  <c r="AL248" i="1"/>
  <c r="AZ248" i="1"/>
  <c r="AM118" i="1"/>
  <c r="BA118" i="1"/>
  <c r="BB353" i="1"/>
  <c r="AZ348" i="1"/>
  <c r="I337" i="1"/>
  <c r="AU334" i="1"/>
  <c r="I331" i="1"/>
  <c r="AZ329" i="1"/>
  <c r="BC318" i="1"/>
  <c r="AQ318" i="1" s="1"/>
  <c r="I303" i="1"/>
  <c r="AU286" i="1"/>
  <c r="AU285" i="1"/>
  <c r="AF284" i="1"/>
  <c r="BA276" i="1"/>
  <c r="I275" i="1"/>
  <c r="I272" i="1"/>
  <c r="AZ262" i="1"/>
  <c r="AO260" i="1"/>
  <c r="BC260" i="1"/>
  <c r="I247" i="1"/>
  <c r="AM221" i="1"/>
  <c r="BA221" i="1"/>
  <c r="AO203" i="1"/>
  <c r="BC203" i="1"/>
  <c r="BC193" i="1"/>
  <c r="AM192" i="1"/>
  <c r="BA192" i="1"/>
  <c r="BA188" i="1"/>
  <c r="BB154" i="1"/>
  <c r="I141" i="1"/>
  <c r="BC139" i="1"/>
  <c r="AM133" i="1"/>
  <c r="BA133" i="1"/>
  <c r="I131" i="1"/>
  <c r="AN114" i="1"/>
  <c r="BB114" i="1"/>
  <c r="AX53" i="1"/>
  <c r="AM33" i="1"/>
  <c r="BA33" i="1"/>
  <c r="BB31" i="1"/>
  <c r="AW14" i="1"/>
  <c r="AI14" i="1"/>
  <c r="AM268" i="1"/>
  <c r="BA268" i="1"/>
  <c r="AN216" i="1"/>
  <c r="BB216" i="1"/>
  <c r="AN180" i="1"/>
  <c r="BB180" i="1"/>
  <c r="I367" i="1"/>
  <c r="BA355" i="1"/>
  <c r="AZ354" i="1"/>
  <c r="BA351" i="1"/>
  <c r="AZ350" i="1"/>
  <c r="BA332" i="1"/>
  <c r="I321" i="1"/>
  <c r="I312" i="1"/>
  <c r="BC309" i="1"/>
  <c r="I305" i="1"/>
  <c r="I302" i="1"/>
  <c r="BC294" i="1"/>
  <c r="I284" i="1"/>
  <c r="AO272" i="1"/>
  <c r="BC272" i="1"/>
  <c r="AL241" i="1"/>
  <c r="AZ241" i="1"/>
  <c r="I192" i="1"/>
  <c r="AT174" i="1"/>
  <c r="AF174" i="1"/>
  <c r="I158" i="1"/>
  <c r="AL54" i="1"/>
  <c r="AZ54" i="1"/>
  <c r="BB36" i="1"/>
  <c r="AO35" i="1"/>
  <c r="BC35" i="1"/>
  <c r="AN23" i="1"/>
  <c r="BB23" i="1"/>
  <c r="AI17" i="1"/>
  <c r="AW17" i="1"/>
  <c r="I58" i="1"/>
  <c r="I258" i="1"/>
  <c r="I256" i="1"/>
  <c r="I237" i="1"/>
  <c r="I205" i="1"/>
  <c r="I201" i="1"/>
  <c r="I178" i="1"/>
  <c r="I160" i="1"/>
  <c r="I115" i="1"/>
  <c r="I83" i="1"/>
  <c r="AY52" i="1"/>
  <c r="I51" i="1"/>
  <c r="I30" i="1"/>
  <c r="BA29" i="1"/>
  <c r="AI22" i="1"/>
  <c r="AU21" i="1"/>
  <c r="AZ14" i="1"/>
  <c r="I13" i="1"/>
  <c r="I171" i="1"/>
  <c r="I155" i="1"/>
  <c r="I92" i="1"/>
  <c r="BB87" i="1"/>
  <c r="I86" i="1"/>
  <c r="AY81" i="1"/>
  <c r="I77" i="1"/>
  <c r="BB55" i="1"/>
  <c r="BB45" i="1"/>
  <c r="I45" i="1"/>
  <c r="BB40" i="1"/>
  <c r="I40" i="1"/>
  <c r="BC16" i="1"/>
  <c r="AT351" i="1"/>
  <c r="AF351" i="1"/>
  <c r="AL330" i="1"/>
  <c r="AZ330" i="1"/>
  <c r="AJ352" i="1"/>
  <c r="AX352" i="1"/>
  <c r="AT354" i="1"/>
  <c r="AW354" i="1"/>
  <c r="AI354" i="1"/>
  <c r="AX353" i="1"/>
  <c r="AX349" i="1"/>
  <c r="AW347" i="1"/>
  <c r="AI331" i="1"/>
  <c r="AW331" i="1"/>
  <c r="AF329" i="1"/>
  <c r="AT329" i="1"/>
  <c r="AJ333" i="1"/>
  <c r="AX333" i="1"/>
  <c r="I364" i="1"/>
  <c r="AX356" i="1"/>
  <c r="BB354" i="1"/>
  <c r="AJ354" i="1"/>
  <c r="AT353" i="1"/>
  <c r="I352" i="1"/>
  <c r="AJ351" i="1"/>
  <c r="AL283" i="1"/>
  <c r="AZ283" i="1"/>
  <c r="AM232" i="1"/>
  <c r="BA232" i="1"/>
  <c r="AO230" i="1"/>
  <c r="BC230" i="1"/>
  <c r="AO214" i="1"/>
  <c r="BC214" i="1"/>
  <c r="AN185" i="1"/>
  <c r="BB185" i="1"/>
  <c r="AM178" i="1"/>
  <c r="BA178" i="1"/>
  <c r="BC319" i="1"/>
  <c r="I297" i="1"/>
  <c r="AU293" i="1"/>
  <c r="AX292" i="1"/>
  <c r="I291" i="1"/>
  <c r="I279" i="1"/>
  <c r="I261" i="1"/>
  <c r="I245" i="1"/>
  <c r="AO231" i="1"/>
  <c r="BC231" i="1"/>
  <c r="AL229" i="1"/>
  <c r="AZ229" i="1"/>
  <c r="BC217" i="1"/>
  <c r="AL213" i="1"/>
  <c r="AZ213" i="1"/>
  <c r="AZ209" i="1"/>
  <c r="BA208" i="1"/>
  <c r="AN194" i="1"/>
  <c r="BB194" i="1"/>
  <c r="AM179" i="1"/>
  <c r="BA179" i="1"/>
  <c r="AM174" i="1"/>
  <c r="BA174" i="1"/>
  <c r="AM129" i="1"/>
  <c r="BA129" i="1"/>
  <c r="I348" i="1"/>
  <c r="AF347" i="1"/>
  <c r="I365" i="1"/>
  <c r="AJ346" i="1"/>
  <c r="I342" i="1"/>
  <c r="I341" i="1"/>
  <c r="AT332" i="1"/>
  <c r="BA329" i="1"/>
  <c r="I329" i="1"/>
  <c r="I325" i="1"/>
  <c r="AU323" i="1"/>
  <c r="BC322" i="1"/>
  <c r="BC321" i="1"/>
  <c r="AQ321" i="1" s="1"/>
  <c r="I319" i="1"/>
  <c r="I309" i="1"/>
  <c r="AZ295" i="1"/>
  <c r="AU294" i="1"/>
  <c r="AT293" i="1"/>
  <c r="I292" i="1"/>
  <c r="AU289" i="1"/>
  <c r="BA288" i="1"/>
  <c r="AF288" i="1"/>
  <c r="AO286" i="1"/>
  <c r="BC286" i="1"/>
  <c r="AO285" i="1"/>
  <c r="BC285" i="1"/>
  <c r="BC274" i="1"/>
  <c r="BC271" i="1"/>
  <c r="I269" i="1"/>
  <c r="BA265" i="1"/>
  <c r="BB255" i="1"/>
  <c r="AZ251" i="1"/>
  <c r="AN249" i="1"/>
  <c r="BB249" i="1"/>
  <c r="AN237" i="1"/>
  <c r="BB237" i="1"/>
  <c r="I229" i="1"/>
  <c r="AN193" i="1"/>
  <c r="BB193" i="1"/>
  <c r="BC163" i="1"/>
  <c r="AN142" i="1"/>
  <c r="BB142" i="1"/>
  <c r="AN119" i="1"/>
  <c r="BB119" i="1"/>
  <c r="BC114" i="1"/>
  <c r="AN109" i="1"/>
  <c r="BB109" i="1"/>
  <c r="AJ109" i="1"/>
  <c r="AX109" i="1"/>
  <c r="AN84" i="1"/>
  <c r="BB84" i="1"/>
  <c r="AM58" i="1"/>
  <c r="BA58" i="1"/>
  <c r="AL53" i="1"/>
  <c r="AZ53" i="1"/>
  <c r="AN32" i="1"/>
  <c r="BB32" i="1"/>
  <c r="I343" i="1"/>
  <c r="AJ335" i="1"/>
  <c r="I335" i="1"/>
  <c r="BA333" i="1"/>
  <c r="BC326" i="1"/>
  <c r="I313" i="1"/>
  <c r="BC305" i="1"/>
  <c r="AQ305" i="1" s="1"/>
  <c r="BC304" i="1"/>
  <c r="AQ304" i="1" s="1"/>
  <c r="BC302" i="1"/>
  <c r="AQ302" i="1" s="1"/>
  <c r="BC301" i="1"/>
  <c r="BC297" i="1"/>
  <c r="AJ293" i="1"/>
  <c r="AT290" i="1"/>
  <c r="I280" i="1"/>
  <c r="BC276" i="1"/>
  <c r="BA260" i="1"/>
  <c r="AZ258" i="1"/>
  <c r="AN257" i="1"/>
  <c r="BB257" i="1"/>
  <c r="AZ238" i="1"/>
  <c r="BC234" i="1"/>
  <c r="I233" i="1"/>
  <c r="AM206" i="1"/>
  <c r="BA206" i="1"/>
  <c r="AN182" i="1"/>
  <c r="BB182" i="1"/>
  <c r="I175" i="1"/>
  <c r="AM170" i="1"/>
  <c r="BA170" i="1"/>
  <c r="AO166" i="1"/>
  <c r="BC166" i="1"/>
  <c r="BB164" i="1"/>
  <c r="AN150" i="1"/>
  <c r="BB150" i="1"/>
  <c r="AN143" i="1"/>
  <c r="BB143" i="1"/>
  <c r="AN132" i="1"/>
  <c r="BB132" i="1"/>
  <c r="AK114" i="1"/>
  <c r="AY114" i="1"/>
  <c r="AN103" i="1"/>
  <c r="BB103" i="1"/>
  <c r="AN95" i="1"/>
  <c r="BB95" i="1"/>
  <c r="I216" i="1"/>
  <c r="I210" i="1"/>
  <c r="BA204" i="1"/>
  <c r="AZ199" i="1"/>
  <c r="I197" i="1"/>
  <c r="I189" i="1"/>
  <c r="I184" i="1"/>
  <c r="I145" i="1"/>
  <c r="I135" i="1"/>
  <c r="AO128" i="1"/>
  <c r="BC128" i="1"/>
  <c r="AN116" i="1"/>
  <c r="BB116" i="1"/>
  <c r="AI111" i="1"/>
  <c r="AW111" i="1"/>
  <c r="AN105" i="1"/>
  <c r="BB105" i="1"/>
  <c r="AO100" i="1"/>
  <c r="BC100" i="1"/>
  <c r="AN51" i="1"/>
  <c r="BB51" i="1"/>
  <c r="AN38" i="1"/>
  <c r="BB38" i="1"/>
  <c r="I179" i="1"/>
  <c r="BC162" i="1"/>
  <c r="BB161" i="1"/>
  <c r="BB130" i="1"/>
  <c r="AO117" i="1"/>
  <c r="BC117" i="1"/>
  <c r="AM114" i="1"/>
  <c r="BA114" i="1"/>
  <c r="AI114" i="1"/>
  <c r="AW114" i="1"/>
  <c r="I112" i="1"/>
  <c r="AO102" i="1"/>
  <c r="BC102" i="1"/>
  <c r="AN98" i="1"/>
  <c r="BB98" i="1"/>
  <c r="AN97" i="1"/>
  <c r="BB97" i="1"/>
  <c r="BA47" i="1"/>
  <c r="AO44" i="1"/>
  <c r="BC44" i="1"/>
  <c r="AL34" i="1"/>
  <c r="AZ34" i="1"/>
  <c r="BB33" i="1"/>
  <c r="I285" i="1"/>
  <c r="I283" i="1"/>
  <c r="I277" i="1"/>
  <c r="I259" i="1"/>
  <c r="I243" i="1"/>
  <c r="I241" i="1"/>
  <c r="I239" i="1"/>
  <c r="I213" i="1"/>
  <c r="I211" i="1"/>
  <c r="BA205" i="1"/>
  <c r="AZ192" i="1"/>
  <c r="BB186" i="1"/>
  <c r="BA185" i="1"/>
  <c r="I181" i="1"/>
  <c r="I180" i="1"/>
  <c r="BC177" i="1"/>
  <c r="BC158" i="1"/>
  <c r="BB157" i="1"/>
  <c r="BC153" i="1"/>
  <c r="BB152" i="1"/>
  <c r="BC147" i="1"/>
  <c r="BC127" i="1"/>
  <c r="BC121" i="1"/>
  <c r="AO119" i="1"/>
  <c r="BC119" i="1"/>
  <c r="AL110" i="1"/>
  <c r="AZ110" i="1"/>
  <c r="AJ107" i="1"/>
  <c r="AX107" i="1"/>
  <c r="I103" i="1"/>
  <c r="AN102" i="1"/>
  <c r="BB102" i="1"/>
  <c r="BC97" i="1"/>
  <c r="I87" i="1"/>
  <c r="AL16" i="1"/>
  <c r="AZ16" i="1"/>
  <c r="AQ139" i="1"/>
  <c r="I130" i="1"/>
  <c r="I114" i="1"/>
  <c r="I111" i="1"/>
  <c r="BC109" i="1"/>
  <c r="AZ82" i="1"/>
  <c r="I75" i="1"/>
  <c r="I64" i="1"/>
  <c r="BB58" i="1"/>
  <c r="BB57" i="1"/>
  <c r="BC54" i="1"/>
  <c r="BB41" i="1"/>
  <c r="I36" i="1"/>
  <c r="I29" i="1"/>
  <c r="I28" i="1"/>
  <c r="I27" i="1"/>
  <c r="I26" i="1"/>
  <c r="AT21" i="1"/>
  <c r="I21" i="1"/>
  <c r="AJ15" i="1"/>
  <c r="I4" i="1"/>
  <c r="I102" i="1"/>
  <c r="BC85" i="1"/>
  <c r="I78" i="1"/>
  <c r="BA57" i="1"/>
  <c r="BB54" i="1"/>
  <c r="I50" i="1"/>
  <c r="I49" i="1"/>
  <c r="I48" i="1"/>
  <c r="I34" i="1"/>
  <c r="BA27" i="1"/>
  <c r="I23" i="1"/>
  <c r="BB15" i="1"/>
  <c r="I76" i="1"/>
  <c r="I62" i="1"/>
  <c r="I60" i="1"/>
  <c r="I3" i="1"/>
  <c r="AQ363" i="1"/>
  <c r="AI335" i="1"/>
  <c r="I334" i="1"/>
  <c r="BB331" i="1"/>
  <c r="AT331" i="1"/>
  <c r="AQ325" i="1"/>
  <c r="I304" i="1"/>
  <c r="AQ367" i="1"/>
  <c r="AQ359" i="1"/>
  <c r="AQ357" i="1"/>
  <c r="AJ355" i="1"/>
  <c r="AT350" i="1"/>
  <c r="I366" i="1"/>
  <c r="I361" i="1"/>
  <c r="BB356" i="1"/>
  <c r="AT356" i="1"/>
  <c r="AZ353" i="1"/>
  <c r="BC351" i="1"/>
  <c r="AU351" i="1"/>
  <c r="AI350" i="1"/>
  <c r="AZ349" i="1"/>
  <c r="BC348" i="1"/>
  <c r="BA347" i="1"/>
  <c r="I347" i="1"/>
  <c r="AU336" i="1"/>
  <c r="BA335" i="1"/>
  <c r="AT333" i="1"/>
  <c r="AJ332" i="1"/>
  <c r="BA331" i="1"/>
  <c r="I330" i="1"/>
  <c r="BC328" i="1"/>
  <c r="I323" i="1"/>
  <c r="I318" i="1"/>
  <c r="I317" i="1"/>
  <c r="I316" i="1"/>
  <c r="AT294" i="1"/>
  <c r="AO290" i="1"/>
  <c r="BC290" i="1"/>
  <c r="AL287" i="1"/>
  <c r="AZ287" i="1"/>
  <c r="AF285" i="1"/>
  <c r="BA284" i="1"/>
  <c r="I359" i="1"/>
  <c r="AZ356" i="1"/>
  <c r="AW355" i="1"/>
  <c r="I355" i="1"/>
  <c r="BB352" i="1"/>
  <c r="AT352" i="1"/>
  <c r="BB348" i="1"/>
  <c r="AT348" i="1"/>
  <c r="BB346" i="1"/>
  <c r="I340" i="1"/>
  <c r="AZ334" i="1"/>
  <c r="I333" i="1"/>
  <c r="AX331" i="1"/>
  <c r="BC324" i="1"/>
  <c r="I324" i="1"/>
  <c r="BC312" i="1"/>
  <c r="BC308" i="1"/>
  <c r="BC307" i="1"/>
  <c r="AQ307" i="1" s="1"/>
  <c r="I298" i="1"/>
  <c r="AX289" i="1"/>
  <c r="AJ289" i="1"/>
  <c r="I296" i="1"/>
  <c r="AX294" i="1"/>
  <c r="AL281" i="1"/>
  <c r="AZ281" i="1"/>
  <c r="AM273" i="1"/>
  <c r="BA273" i="1"/>
  <c r="BC292" i="1"/>
  <c r="AO292" i="1"/>
  <c r="BC289" i="1"/>
  <c r="AJ281" i="1"/>
  <c r="AZ270" i="1"/>
  <c r="BB269" i="1"/>
  <c r="I263" i="1"/>
  <c r="BB261" i="1"/>
  <c r="AZ260" i="1"/>
  <c r="BC258" i="1"/>
  <c r="BA257" i="1"/>
  <c r="AZ254" i="1"/>
  <c r="BA252" i="1"/>
  <c r="BC249" i="1"/>
  <c r="BC248" i="1"/>
  <c r="I248" i="1"/>
  <c r="BB246" i="1"/>
  <c r="BA244" i="1"/>
  <c r="BA243" i="1"/>
  <c r="AZ239" i="1"/>
  <c r="BC238" i="1"/>
  <c r="I236" i="1"/>
  <c r="AZ234" i="1"/>
  <c r="I234" i="1"/>
  <c r="BB232" i="1"/>
  <c r="AZ230" i="1"/>
  <c r="BA227" i="1"/>
  <c r="I227" i="1"/>
  <c r="AZ225" i="1"/>
  <c r="I225" i="1"/>
  <c r="BA220" i="1"/>
  <c r="BB218" i="1"/>
  <c r="BA217" i="1"/>
  <c r="BC216" i="1"/>
  <c r="BB215" i="1"/>
  <c r="I215" i="1"/>
  <c r="BC213" i="1"/>
  <c r="BA211" i="1"/>
  <c r="I209" i="1"/>
  <c r="AL208" i="1"/>
  <c r="AZ208" i="1"/>
  <c r="AZ204" i="1"/>
  <c r="AO201" i="1"/>
  <c r="BC201" i="1"/>
  <c r="AO197" i="1"/>
  <c r="BC197" i="1"/>
  <c r="AN196" i="1"/>
  <c r="BB196" i="1"/>
  <c r="AL182" i="1"/>
  <c r="AZ182" i="1"/>
  <c r="AO173" i="1"/>
  <c r="BC173" i="1"/>
  <c r="AM167" i="1"/>
  <c r="BA167" i="1"/>
  <c r="BB165" i="1"/>
  <c r="AN165" i="1"/>
  <c r="AN160" i="1"/>
  <c r="BB160" i="1"/>
  <c r="AO152" i="1"/>
  <c r="BC152" i="1"/>
  <c r="AL126" i="1"/>
  <c r="AZ126" i="1"/>
  <c r="AO125" i="1"/>
  <c r="BC125" i="1"/>
  <c r="BC257" i="1"/>
  <c r="AO257" i="1"/>
  <c r="BB256" i="1"/>
  <c r="AN256" i="1"/>
  <c r="BC241" i="1"/>
  <c r="AO241" i="1"/>
  <c r="AO206" i="1"/>
  <c r="BC206" i="1"/>
  <c r="I206" i="1"/>
  <c r="AZ202" i="1"/>
  <c r="AL200" i="1"/>
  <c r="AZ200" i="1"/>
  <c r="I200" i="1"/>
  <c r="AN199" i="1"/>
  <c r="BB199" i="1"/>
  <c r="I198" i="1"/>
  <c r="AN197" i="1"/>
  <c r="BB197" i="1"/>
  <c r="BB189" i="1"/>
  <c r="I182" i="1"/>
  <c r="I174" i="1"/>
  <c r="AL172" i="1"/>
  <c r="AZ172" i="1"/>
  <c r="BC169" i="1"/>
  <c r="AN155" i="1"/>
  <c r="BB155" i="1"/>
  <c r="BC154" i="1"/>
  <c r="AO151" i="1"/>
  <c r="BC151" i="1"/>
  <c r="I151" i="1"/>
  <c r="AN149" i="1"/>
  <c r="BB149" i="1"/>
  <c r="BC148" i="1"/>
  <c r="I132" i="1"/>
  <c r="AN127" i="1"/>
  <c r="BB127" i="1"/>
  <c r="AN125" i="1"/>
  <c r="BB125" i="1"/>
  <c r="I288" i="1"/>
  <c r="I287" i="1"/>
  <c r="AZ282" i="1"/>
  <c r="AZ278" i="1"/>
  <c r="I274" i="1"/>
  <c r="I266" i="1"/>
  <c r="I265" i="1"/>
  <c r="I264" i="1"/>
  <c r="AZ259" i="1"/>
  <c r="I255" i="1"/>
  <c r="I254" i="1"/>
  <c r="I253" i="1"/>
  <c r="BC251" i="1"/>
  <c r="BC247" i="1"/>
  <c r="I244" i="1"/>
  <c r="I235" i="1"/>
  <c r="BA233" i="1"/>
  <c r="I231" i="1"/>
  <c r="BC229" i="1"/>
  <c r="BA228" i="1"/>
  <c r="BB225" i="1"/>
  <c r="AZ219" i="1"/>
  <c r="BA216" i="1"/>
  <c r="AO212" i="1"/>
  <c r="BC212" i="1"/>
  <c r="I207" i="1"/>
  <c r="AN205" i="1"/>
  <c r="BB205" i="1"/>
  <c r="AN198" i="1"/>
  <c r="BB198" i="1"/>
  <c r="AL195" i="1"/>
  <c r="AZ195" i="1"/>
  <c r="AO181" i="1"/>
  <c r="BC181" i="1"/>
  <c r="AN171" i="1"/>
  <c r="BB171" i="1"/>
  <c r="AO137" i="1"/>
  <c r="BC137" i="1"/>
  <c r="AN134" i="1"/>
  <c r="BB134" i="1"/>
  <c r="AN131" i="1"/>
  <c r="BB131" i="1"/>
  <c r="BA119" i="1"/>
  <c r="BA250" i="1"/>
  <c r="BA245" i="1"/>
  <c r="BB242" i="1"/>
  <c r="BB240" i="1"/>
  <c r="AN240" i="1"/>
  <c r="BA239" i="1"/>
  <c r="AZ235" i="1"/>
  <c r="BA225" i="1"/>
  <c r="BB220" i="1"/>
  <c r="BC218" i="1"/>
  <c r="AZ214" i="1"/>
  <c r="I214" i="1"/>
  <c r="AL211" i="1"/>
  <c r="AZ211" i="1"/>
  <c r="AZ210" i="1"/>
  <c r="AZ207" i="1"/>
  <c r="AL203" i="1"/>
  <c r="AZ203" i="1"/>
  <c r="I202" i="1"/>
  <c r="BC199" i="1"/>
  <c r="I199" i="1"/>
  <c r="AO196" i="1"/>
  <c r="BC196" i="1"/>
  <c r="AL188" i="1"/>
  <c r="AZ188" i="1"/>
  <c r="BA186" i="1"/>
  <c r="I185" i="1"/>
  <c r="AN184" i="1"/>
  <c r="BB184" i="1"/>
  <c r="BC183" i="1"/>
  <c r="AO180" i="1"/>
  <c r="BC180" i="1"/>
  <c r="AO176" i="1"/>
  <c r="BC176" i="1"/>
  <c r="AM171" i="1"/>
  <c r="BA171" i="1"/>
  <c r="BC168" i="1"/>
  <c r="AN168" i="1"/>
  <c r="BB168" i="1"/>
  <c r="I166" i="1"/>
  <c r="AO165" i="1"/>
  <c r="BC165" i="1"/>
  <c r="I159" i="1"/>
  <c r="I152" i="1"/>
  <c r="AO150" i="1"/>
  <c r="BC150" i="1"/>
  <c r="AQ150" i="1" s="1"/>
  <c r="I148" i="1"/>
  <c r="I143" i="1"/>
  <c r="AO140" i="1"/>
  <c r="BC140" i="1"/>
  <c r="BC136" i="1"/>
  <c r="BC132" i="1"/>
  <c r="AM131" i="1"/>
  <c r="BA131" i="1"/>
  <c r="AN128" i="1"/>
  <c r="BB128" i="1"/>
  <c r="AM124" i="1"/>
  <c r="BA124" i="1"/>
  <c r="AM123" i="1"/>
  <c r="BA123" i="1"/>
  <c r="AO120" i="1"/>
  <c r="BC120" i="1"/>
  <c r="I120" i="1"/>
  <c r="AM53" i="1"/>
  <c r="BA53" i="1"/>
  <c r="AM46" i="1"/>
  <c r="BA46" i="1"/>
  <c r="BC30" i="1"/>
  <c r="AN26" i="1"/>
  <c r="BB26" i="1"/>
  <c r="BC24" i="1"/>
  <c r="AI20" i="1"/>
  <c r="AW20" i="1"/>
  <c r="AG18" i="1"/>
  <c r="AU18" i="1"/>
  <c r="AN17" i="1"/>
  <c r="BB17" i="1"/>
  <c r="AW15" i="1"/>
  <c r="AY112" i="1"/>
  <c r="BB111" i="1"/>
  <c r="I108" i="1"/>
  <c r="BB100" i="1"/>
  <c r="I81" i="1"/>
  <c r="I70" i="1"/>
  <c r="BC55" i="1"/>
  <c r="BB50" i="1"/>
  <c r="BA42" i="1"/>
  <c r="I41" i="1"/>
  <c r="AN39" i="1"/>
  <c r="BB39" i="1"/>
  <c r="I38" i="1"/>
  <c r="AN35" i="1"/>
  <c r="BB35" i="1"/>
  <c r="AO32" i="1"/>
  <c r="BC32" i="1"/>
  <c r="I24" i="1"/>
  <c r="AM21" i="1"/>
  <c r="BA21" i="1"/>
  <c r="AN18" i="1"/>
  <c r="BB18" i="1"/>
  <c r="AN16" i="1"/>
  <c r="BB16" i="1"/>
  <c r="AT15" i="1"/>
  <c r="AF15" i="1"/>
  <c r="I116" i="1"/>
  <c r="BA113" i="1"/>
  <c r="BA111" i="1"/>
  <c r="AJ111" i="1"/>
  <c r="BC108" i="1"/>
  <c r="BC107" i="1"/>
  <c r="BC106" i="1"/>
  <c r="BA105" i="1"/>
  <c r="BA103" i="1"/>
  <c r="BA94" i="1"/>
  <c r="BB92" i="1"/>
  <c r="BC86" i="1"/>
  <c r="BA84" i="1"/>
  <c r="BB80" i="1"/>
  <c r="I74" i="1"/>
  <c r="I65" i="1"/>
  <c r="AK54" i="1"/>
  <c r="AY54" i="1"/>
  <c r="BB52" i="1"/>
  <c r="BB49" i="1"/>
  <c r="AM48" i="1"/>
  <c r="BA48" i="1"/>
  <c r="AO45" i="1"/>
  <c r="BC45" i="1"/>
  <c r="BA41" i="1"/>
  <c r="AO40" i="1"/>
  <c r="BC40" i="1"/>
  <c r="AM34" i="1"/>
  <c r="BA34" i="1"/>
  <c r="AO22" i="1"/>
  <c r="BC22" i="1"/>
  <c r="AM15" i="1"/>
  <c r="BA15" i="1"/>
  <c r="I212" i="1"/>
  <c r="I196" i="1"/>
  <c r="BC186" i="1"/>
  <c r="AZ184" i="1"/>
  <c r="BB181" i="1"/>
  <c r="I170" i="1"/>
  <c r="BA168" i="1"/>
  <c r="I165" i="1"/>
  <c r="BC161" i="1"/>
  <c r="AQ161" i="1" s="1"/>
  <c r="BB156" i="1"/>
  <c r="I154" i="1"/>
  <c r="BB151" i="1"/>
  <c r="I146" i="1"/>
  <c r="I137" i="1"/>
  <c r="I125" i="1"/>
  <c r="I123" i="1"/>
  <c r="BC116" i="1"/>
  <c r="BC115" i="1"/>
  <c r="AZ113" i="1"/>
  <c r="BC112" i="1"/>
  <c r="AY110" i="1"/>
  <c r="AJ110" i="1"/>
  <c r="AZ109" i="1"/>
  <c r="BB108" i="1"/>
  <c r="AY107" i="1"/>
  <c r="BB106" i="1"/>
  <c r="I106" i="1"/>
  <c r="BA104" i="1"/>
  <c r="BC93" i="1"/>
  <c r="BA92" i="1"/>
  <c r="BA90" i="1"/>
  <c r="BB86" i="1"/>
  <c r="I85" i="1"/>
  <c r="AZ83" i="1"/>
  <c r="AZ81" i="1"/>
  <c r="BA80" i="1"/>
  <c r="BC80" i="1"/>
  <c r="AO80" i="1"/>
  <c r="BA59" i="1"/>
  <c r="BA56" i="1"/>
  <c r="AM50" i="1"/>
  <c r="BA50" i="1"/>
  <c r="AN44" i="1"/>
  <c r="BB44" i="1"/>
  <c r="BA43" i="1"/>
  <c r="BA37" i="1"/>
  <c r="BB37" i="1"/>
  <c r="AN37" i="1"/>
  <c r="BB34" i="1"/>
  <c r="I32" i="1"/>
  <c r="AO31" i="1"/>
  <c r="BC31" i="1"/>
  <c r="AU22" i="1"/>
  <c r="AT22" i="1"/>
  <c r="AF22" i="1"/>
  <c r="AJ20" i="1"/>
  <c r="AX20" i="1"/>
  <c r="AT16" i="1"/>
  <c r="AQ211" i="18"/>
  <c r="AQ189" i="18"/>
  <c r="AQ166" i="18"/>
  <c r="AQ327" i="18"/>
  <c r="AQ220" i="18"/>
  <c r="AQ267" i="18"/>
  <c r="AQ252" i="18"/>
  <c r="I55" i="1"/>
  <c r="I42" i="1"/>
  <c r="I39" i="1"/>
  <c r="I31" i="1"/>
  <c r="I20" i="1"/>
  <c r="I19" i="1"/>
  <c r="I15" i="1"/>
  <c r="I7" i="1"/>
  <c r="I6" i="1"/>
  <c r="I5" i="1"/>
  <c r="AQ174" i="18"/>
  <c r="AQ142" i="18"/>
  <c r="AQ117" i="18"/>
  <c r="AQ176" i="18"/>
  <c r="I25" i="1"/>
  <c r="I22" i="1"/>
  <c r="I16" i="1"/>
  <c r="I12" i="1"/>
  <c r="I11" i="1"/>
  <c r="I10" i="1"/>
  <c r="AQ161" i="18"/>
  <c r="AQ129" i="18"/>
  <c r="AQ251" i="18"/>
  <c r="AQ179" i="18"/>
  <c r="AQ173" i="18"/>
  <c r="AQ141" i="18"/>
  <c r="AQ205" i="18"/>
  <c r="AQ146" i="18"/>
  <c r="AQ154" i="18"/>
  <c r="AQ165" i="18"/>
  <c r="AQ150" i="18"/>
  <c r="AQ187" i="18"/>
  <c r="AQ268" i="18"/>
  <c r="AQ235" i="18"/>
  <c r="AQ207" i="18"/>
  <c r="AQ191" i="18"/>
  <c r="AQ197" i="18"/>
  <c r="AQ158" i="18"/>
  <c r="AQ126" i="18"/>
  <c r="AQ253" i="18"/>
  <c r="AQ203" i="18"/>
  <c r="AQ177" i="18"/>
  <c r="AQ145" i="18"/>
  <c r="AQ121" i="18"/>
  <c r="AQ247" i="18"/>
  <c r="AQ170" i="18"/>
  <c r="AQ109" i="18"/>
  <c r="AQ195" i="18"/>
  <c r="AQ149" i="18"/>
  <c r="AQ134" i="18"/>
  <c r="AQ264" i="18"/>
  <c r="AQ256" i="18"/>
  <c r="AQ219" i="18"/>
  <c r="AQ200" i="18"/>
  <c r="AQ260" i="18"/>
  <c r="AQ239" i="18"/>
  <c r="AQ223" i="18"/>
  <c r="AQ262" i="18"/>
  <c r="AQ243" i="18"/>
  <c r="AQ227" i="18"/>
  <c r="AQ157" i="18"/>
  <c r="AQ125" i="18"/>
  <c r="AQ231" i="18"/>
  <c r="AQ162" i="18"/>
  <c r="AQ130" i="18"/>
  <c r="AQ133" i="18"/>
  <c r="AQ138" i="18"/>
  <c r="AQ362" i="1"/>
  <c r="AQ366" i="1"/>
  <c r="AZ268" i="1"/>
  <c r="AL268" i="1"/>
  <c r="AO227" i="1"/>
  <c r="BC227" i="1"/>
  <c r="AN214" i="1"/>
  <c r="BB214" i="1"/>
  <c r="AM200" i="1"/>
  <c r="BA200" i="1"/>
  <c r="BA199" i="1"/>
  <c r="AM199" i="1"/>
  <c r="AL197" i="1"/>
  <c r="AZ197" i="1"/>
  <c r="AL196" i="1"/>
  <c r="AZ196" i="1"/>
  <c r="BA183" i="1"/>
  <c r="AM183" i="1"/>
  <c r="AL170" i="1"/>
  <c r="AZ170" i="1"/>
  <c r="AO19" i="1"/>
  <c r="BC19" i="1"/>
  <c r="BA18" i="1"/>
  <c r="AM18" i="1"/>
  <c r="AM354" i="1"/>
  <c r="AQ365" i="1"/>
  <c r="AQ358" i="1"/>
  <c r="BC356" i="1"/>
  <c r="AU356" i="1"/>
  <c r="AZ355" i="1"/>
  <c r="BC354" i="1"/>
  <c r="AU354" i="1"/>
  <c r="I354" i="1"/>
  <c r="BA353" i="1"/>
  <c r="AW353" i="1"/>
  <c r="I353" i="1"/>
  <c r="BA352" i="1"/>
  <c r="AW352" i="1"/>
  <c r="AG352" i="1"/>
  <c r="BB351" i="1"/>
  <c r="I351" i="1"/>
  <c r="AX350" i="1"/>
  <c r="AX348" i="1"/>
  <c r="AZ347" i="1"/>
  <c r="AU346" i="1"/>
  <c r="I346" i="1"/>
  <c r="AQ345" i="1"/>
  <c r="I345" i="1"/>
  <c r="I336" i="1"/>
  <c r="AN335" i="1"/>
  <c r="BB335" i="1"/>
  <c r="BC334" i="1"/>
  <c r="AN332" i="1"/>
  <c r="BB332" i="1"/>
  <c r="AO331" i="1"/>
  <c r="BC331" i="1"/>
  <c r="AG331" i="1"/>
  <c r="AU331" i="1"/>
  <c r="AG330" i="1"/>
  <c r="I326" i="1"/>
  <c r="BB323" i="1"/>
  <c r="AN323" i="1"/>
  <c r="BC313" i="1"/>
  <c r="AQ313" i="1" s="1"/>
  <c r="AO310" i="1"/>
  <c r="BC310" i="1"/>
  <c r="AQ310" i="1" s="1"/>
  <c r="BC295" i="1"/>
  <c r="AO295" i="1"/>
  <c r="I295" i="1"/>
  <c r="AZ288" i="1"/>
  <c r="AL288" i="1"/>
  <c r="BC287" i="1"/>
  <c r="AO287" i="1"/>
  <c r="AL274" i="1"/>
  <c r="AZ274" i="1"/>
  <c r="AM272" i="1"/>
  <c r="BA272" i="1"/>
  <c r="BA259" i="1"/>
  <c r="AN234" i="1"/>
  <c r="BB234" i="1"/>
  <c r="AM222" i="1"/>
  <c r="BA222" i="1"/>
  <c r="AM190" i="1"/>
  <c r="BA190" i="1"/>
  <c r="BC179" i="1"/>
  <c r="AO179" i="1"/>
  <c r="AL174" i="1"/>
  <c r="AZ174" i="1"/>
  <c r="AL173" i="1"/>
  <c r="AZ173" i="1"/>
  <c r="AO149" i="1"/>
  <c r="BC149" i="1"/>
  <c r="BC145" i="1"/>
  <c r="AO145" i="1"/>
  <c r="BC43" i="1"/>
  <c r="AO43" i="1"/>
  <c r="BC42" i="1"/>
  <c r="AO42" i="1"/>
  <c r="AO33" i="1"/>
  <c r="BC33" i="1"/>
  <c r="AM30" i="1"/>
  <c r="BA30" i="1"/>
  <c r="AM24" i="1"/>
  <c r="BA24" i="1"/>
  <c r="AQ361" i="1"/>
  <c r="AM346" i="1"/>
  <c r="BA346" i="1"/>
  <c r="AO333" i="1"/>
  <c r="BC333" i="1"/>
  <c r="BC300" i="1"/>
  <c r="AO300" i="1"/>
  <c r="AW292" i="1"/>
  <c r="AI292" i="1"/>
  <c r="BA267" i="1"/>
  <c r="AM267" i="1"/>
  <c r="AL246" i="1"/>
  <c r="AZ246" i="1"/>
  <c r="BC225" i="1"/>
  <c r="AO225" i="1"/>
  <c r="BB208" i="1"/>
  <c r="AN208" i="1"/>
  <c r="AL198" i="1"/>
  <c r="AZ198" i="1"/>
  <c r="AG19" i="1"/>
  <c r="AU19" i="1"/>
  <c r="I357" i="1"/>
  <c r="AF355" i="1"/>
  <c r="AM349" i="1"/>
  <c r="BA349" i="1"/>
  <c r="BB347" i="1"/>
  <c r="AN265" i="1"/>
  <c r="BB265" i="1"/>
  <c r="AO262" i="1"/>
  <c r="BC262" i="1"/>
  <c r="AO254" i="1"/>
  <c r="BC254" i="1"/>
  <c r="BC253" i="1"/>
  <c r="AO253" i="1"/>
  <c r="AL250" i="1"/>
  <c r="AZ250" i="1"/>
  <c r="BB248" i="1"/>
  <c r="AN248" i="1"/>
  <c r="AL244" i="1"/>
  <c r="AZ244" i="1"/>
  <c r="AN236" i="1"/>
  <c r="BB236" i="1"/>
  <c r="AM230" i="1"/>
  <c r="BA230" i="1"/>
  <c r="AZ216" i="1"/>
  <c r="AL216" i="1"/>
  <c r="AN209" i="1"/>
  <c r="BB209" i="1"/>
  <c r="AL205" i="1"/>
  <c r="AZ205" i="1"/>
  <c r="BB204" i="1"/>
  <c r="AN204" i="1"/>
  <c r="AL187" i="1"/>
  <c r="AZ187" i="1"/>
  <c r="BC185" i="1"/>
  <c r="AO185" i="1"/>
  <c r="AO182" i="1"/>
  <c r="BC182" i="1"/>
  <c r="AM175" i="1"/>
  <c r="BA175" i="1"/>
  <c r="AO164" i="1"/>
  <c r="BC164" i="1"/>
  <c r="AO135" i="1"/>
  <c r="BC135" i="1"/>
  <c r="AN133" i="1"/>
  <c r="BB133" i="1"/>
  <c r="AM130" i="1"/>
  <c r="BA130" i="1"/>
  <c r="AO129" i="1"/>
  <c r="BC129" i="1"/>
  <c r="AN115" i="1"/>
  <c r="BB115" i="1"/>
  <c r="AM101" i="1"/>
  <c r="BA101" i="1"/>
  <c r="AN96" i="1"/>
  <c r="BB96" i="1"/>
  <c r="BC60" i="1"/>
  <c r="AO60" i="1"/>
  <c r="AO51" i="1"/>
  <c r="BC51" i="1"/>
  <c r="BA334" i="1"/>
  <c r="AM334" i="1"/>
  <c r="AO329" i="1"/>
  <c r="BC329" i="1"/>
  <c r="BA294" i="1"/>
  <c r="AM294" i="1"/>
  <c r="AO279" i="1"/>
  <c r="BC279" i="1"/>
  <c r="BB177" i="1"/>
  <c r="AN177" i="1"/>
  <c r="AL169" i="1"/>
  <c r="AZ169" i="1"/>
  <c r="I358" i="1"/>
  <c r="BB350" i="1"/>
  <c r="AU349" i="1"/>
  <c r="AI349" i="1"/>
  <c r="AW349" i="1"/>
  <c r="BC332" i="1"/>
  <c r="AO330" i="1"/>
  <c r="BC330" i="1"/>
  <c r="BC327" i="1"/>
  <c r="AO327" i="1"/>
  <c r="AO317" i="1"/>
  <c r="BC317" i="1"/>
  <c r="AQ317" i="1" s="1"/>
  <c r="AO316" i="1"/>
  <c r="BC316" i="1"/>
  <c r="AQ316" i="1" s="1"/>
  <c r="AO315" i="1"/>
  <c r="BC315" i="1"/>
  <c r="BC284" i="1"/>
  <c r="AO284" i="1"/>
  <c r="I362" i="1"/>
  <c r="BA356" i="1"/>
  <c r="AW356" i="1"/>
  <c r="BB355" i="1"/>
  <c r="BC353" i="1"/>
  <c r="AU353" i="1"/>
  <c r="BC352" i="1"/>
  <c r="AZ351" i="1"/>
  <c r="BA350" i="1"/>
  <c r="AO350" i="1"/>
  <c r="BC350" i="1"/>
  <c r="AG350" i="1"/>
  <c r="AU350" i="1"/>
  <c r="AT349" i="1"/>
  <c r="AU348" i="1"/>
  <c r="AM348" i="1"/>
  <c r="BA348" i="1"/>
  <c r="AI348" i="1"/>
  <c r="AW348" i="1"/>
  <c r="BC346" i="1"/>
  <c r="I339" i="1"/>
  <c r="BB336" i="1"/>
  <c r="AJ336" i="1"/>
  <c r="AF335" i="1"/>
  <c r="AZ335" i="1"/>
  <c r="AL335" i="1"/>
  <c r="BB333" i="1"/>
  <c r="AW333" i="1"/>
  <c r="AG333" i="1"/>
  <c r="AU332" i="1"/>
  <c r="AZ331" i="1"/>
  <c r="BB330" i="1"/>
  <c r="AN330" i="1"/>
  <c r="BB329" i="1"/>
  <c r="AW329" i="1"/>
  <c r="AG329" i="1"/>
  <c r="AL323" i="1"/>
  <c r="AZ323" i="1"/>
  <c r="AO314" i="1"/>
  <c r="BC314" i="1"/>
  <c r="BC311" i="1"/>
  <c r="BA292" i="1"/>
  <c r="AT292" i="1"/>
  <c r="AF292" i="1"/>
  <c r="AZ291" i="1"/>
  <c r="BA291" i="1"/>
  <c r="AM291" i="1"/>
  <c r="AJ290" i="1"/>
  <c r="AX290" i="1"/>
  <c r="BA289" i="1"/>
  <c r="AM289" i="1"/>
  <c r="BA285" i="1"/>
  <c r="AM285" i="1"/>
  <c r="BA281" i="1"/>
  <c r="AM281" i="1"/>
  <c r="AO278" i="1"/>
  <c r="BC278" i="1"/>
  <c r="AO263" i="1"/>
  <c r="BC263" i="1"/>
  <c r="AM241" i="1"/>
  <c r="BA241" i="1"/>
  <c r="AO239" i="1"/>
  <c r="BC239" i="1"/>
  <c r="AM238" i="1"/>
  <c r="BA238" i="1"/>
  <c r="AO233" i="1"/>
  <c r="BC233" i="1"/>
  <c r="BB231" i="1"/>
  <c r="AN231" i="1"/>
  <c r="AN219" i="1"/>
  <c r="BB219" i="1"/>
  <c r="AM218" i="1"/>
  <c r="BA218" i="1"/>
  <c r="AM213" i="1"/>
  <c r="BA213" i="1"/>
  <c r="AN202" i="1"/>
  <c r="BB202" i="1"/>
  <c r="BB188" i="1"/>
  <c r="AN188" i="1"/>
  <c r="AN166" i="1"/>
  <c r="BB166" i="1"/>
  <c r="AQ166" i="1" s="1"/>
  <c r="AM323" i="1"/>
  <c r="BA323" i="1"/>
  <c r="BC320" i="1"/>
  <c r="AO320" i="1"/>
  <c r="I315" i="1"/>
  <c r="I311" i="1"/>
  <c r="BC296" i="1"/>
  <c r="AO296" i="1"/>
  <c r="I293" i="1"/>
  <c r="AU290" i="1"/>
  <c r="BA286" i="1"/>
  <c r="AM286" i="1"/>
  <c r="BC283" i="1"/>
  <c r="AO283" i="1"/>
  <c r="AG282" i="1"/>
  <c r="BB280" i="1"/>
  <c r="AN280" i="1"/>
  <c r="BB278" i="1"/>
  <c r="AN278" i="1"/>
  <c r="BB275" i="1"/>
  <c r="AN275" i="1"/>
  <c r="I273" i="1"/>
  <c r="AM269" i="1"/>
  <c r="BA269" i="1"/>
  <c r="BA266" i="1"/>
  <c r="AM266" i="1"/>
  <c r="BB264" i="1"/>
  <c r="AN264" i="1"/>
  <c r="BB262" i="1"/>
  <c r="AN262" i="1"/>
  <c r="I257" i="1"/>
  <c r="AL255" i="1"/>
  <c r="AZ255" i="1"/>
  <c r="AQ255" i="1" s="1"/>
  <c r="AN253" i="1"/>
  <c r="BB253" i="1"/>
  <c r="BA251" i="1"/>
  <c r="AM251" i="1"/>
  <c r="AO250" i="1"/>
  <c r="BC250" i="1"/>
  <c r="I250" i="1"/>
  <c r="AM248" i="1"/>
  <c r="BA248" i="1"/>
  <c r="AZ247" i="1"/>
  <c r="AO246" i="1"/>
  <c r="BC246" i="1"/>
  <c r="I246" i="1"/>
  <c r="AM242" i="1"/>
  <c r="BA242" i="1"/>
  <c r="BB241" i="1"/>
  <c r="AN239" i="1"/>
  <c r="BB239" i="1"/>
  <c r="BB235" i="1"/>
  <c r="AM234" i="1"/>
  <c r="BA234" i="1"/>
  <c r="AL232" i="1"/>
  <c r="AZ232" i="1"/>
  <c r="I232" i="1"/>
  <c r="BA231" i="1"/>
  <c r="AM231" i="1"/>
  <c r="BB227" i="1"/>
  <c r="AN227" i="1"/>
  <c r="AO226" i="1"/>
  <c r="BC226" i="1"/>
  <c r="I226" i="1"/>
  <c r="BB224" i="1"/>
  <c r="AN224" i="1"/>
  <c r="AM223" i="1"/>
  <c r="BA223" i="1"/>
  <c r="AL222" i="1"/>
  <c r="AZ222" i="1"/>
  <c r="BC221" i="1"/>
  <c r="AO221" i="1"/>
  <c r="I221" i="1"/>
  <c r="BA219" i="1"/>
  <c r="AM219" i="1"/>
  <c r="AL218" i="1"/>
  <c r="AZ218" i="1"/>
  <c r="BB217" i="1"/>
  <c r="I217" i="1"/>
  <c r="BA214" i="1"/>
  <c r="AM214" i="1"/>
  <c r="AN210" i="1"/>
  <c r="BB210" i="1"/>
  <c r="AM209" i="1"/>
  <c r="BA209" i="1"/>
  <c r="BC208" i="1"/>
  <c r="BB200" i="1"/>
  <c r="AM194" i="1"/>
  <c r="BA194" i="1"/>
  <c r="AM193" i="1"/>
  <c r="BA193" i="1"/>
  <c r="BB192" i="1"/>
  <c r="AN192" i="1"/>
  <c r="AM191" i="1"/>
  <c r="BA191" i="1"/>
  <c r="AL190" i="1"/>
  <c r="AZ190" i="1"/>
  <c r="BA189" i="1"/>
  <c r="BB183" i="1"/>
  <c r="AN179" i="1"/>
  <c r="BB179" i="1"/>
  <c r="BA177" i="1"/>
  <c r="AM177" i="1"/>
  <c r="BB153" i="1"/>
  <c r="AN146" i="1"/>
  <c r="BB146" i="1"/>
  <c r="AQ146" i="1" s="1"/>
  <c r="AL111" i="1"/>
  <c r="AZ111" i="1"/>
  <c r="AJ108" i="1"/>
  <c r="AX108" i="1"/>
  <c r="BA107" i="1"/>
  <c r="AM107" i="1"/>
  <c r="AI107" i="1"/>
  <c r="AW107" i="1"/>
  <c r="AM106" i="1"/>
  <c r="BA106" i="1"/>
  <c r="AO105" i="1"/>
  <c r="BC105" i="1"/>
  <c r="AO91" i="1"/>
  <c r="BC91" i="1"/>
  <c r="AN83" i="1"/>
  <c r="BB83" i="1"/>
  <c r="AO81" i="1"/>
  <c r="BC81" i="1"/>
  <c r="AU81" i="1"/>
  <c r="AG81" i="1"/>
  <c r="AQ69" i="1"/>
  <c r="AO282" i="1"/>
  <c r="BC282" i="1"/>
  <c r="AM280" i="1"/>
  <c r="BA280" i="1"/>
  <c r="AZ279" i="1"/>
  <c r="AZ276" i="1"/>
  <c r="AL276" i="1"/>
  <c r="I276" i="1"/>
  <c r="BA275" i="1"/>
  <c r="AM275" i="1"/>
  <c r="AN273" i="1"/>
  <c r="BB273" i="1"/>
  <c r="AO270" i="1"/>
  <c r="BC270" i="1"/>
  <c r="AL266" i="1"/>
  <c r="AZ266" i="1"/>
  <c r="AM264" i="1"/>
  <c r="BA264" i="1"/>
  <c r="AZ263" i="1"/>
  <c r="AN258" i="1"/>
  <c r="BB258" i="1"/>
  <c r="AM256" i="1"/>
  <c r="BA256" i="1"/>
  <c r="AO255" i="1"/>
  <c r="BC255" i="1"/>
  <c r="I252" i="1"/>
  <c r="AL245" i="1"/>
  <c r="AZ245" i="1"/>
  <c r="AL242" i="1"/>
  <c r="AZ242" i="1"/>
  <c r="AL240" i="1"/>
  <c r="AZ240" i="1"/>
  <c r="I240" i="1"/>
  <c r="AM237" i="1"/>
  <c r="BA237" i="1"/>
  <c r="AO232" i="1"/>
  <c r="BC232" i="1"/>
  <c r="AN229" i="1"/>
  <c r="BB229" i="1"/>
  <c r="BB228" i="1"/>
  <c r="AN228" i="1"/>
  <c r="AN226" i="1"/>
  <c r="BB226" i="1"/>
  <c r="AM224" i="1"/>
  <c r="BA224" i="1"/>
  <c r="AL223" i="1"/>
  <c r="AZ223" i="1"/>
  <c r="BA215" i="1"/>
  <c r="AM215" i="1"/>
  <c r="AN212" i="1"/>
  <c r="BB212" i="1"/>
  <c r="BB211" i="1"/>
  <c r="AN211" i="1"/>
  <c r="AM210" i="1"/>
  <c r="BA210" i="1"/>
  <c r="AN207" i="1"/>
  <c r="BB207" i="1"/>
  <c r="AN203" i="1"/>
  <c r="BB203" i="1"/>
  <c r="BC202" i="1"/>
  <c r="BA201" i="1"/>
  <c r="AL194" i="1"/>
  <c r="AZ194" i="1"/>
  <c r="AL193" i="1"/>
  <c r="AZ193" i="1"/>
  <c r="AL191" i="1"/>
  <c r="AZ191" i="1"/>
  <c r="AQ191" i="1" s="1"/>
  <c r="BA184" i="1"/>
  <c r="AM180" i="1"/>
  <c r="BA180" i="1"/>
  <c r="AZ178" i="1"/>
  <c r="AO178" i="1"/>
  <c r="BC178" i="1"/>
  <c r="I176" i="1"/>
  <c r="AL167" i="1"/>
  <c r="AZ167" i="1"/>
  <c r="BC155" i="1"/>
  <c r="AO155" i="1"/>
  <c r="AN148" i="1"/>
  <c r="BB148" i="1"/>
  <c r="AO143" i="1"/>
  <c r="BC143" i="1"/>
  <c r="BC131" i="1"/>
  <c r="AO131" i="1"/>
  <c r="AM126" i="1"/>
  <c r="BA126" i="1"/>
  <c r="AL125" i="1"/>
  <c r="AZ125" i="1"/>
  <c r="AO123" i="1"/>
  <c r="BC123" i="1"/>
  <c r="AN121" i="1"/>
  <c r="BB121" i="1"/>
  <c r="AM120" i="1"/>
  <c r="BA120" i="1"/>
  <c r="AQ120" i="1" s="1"/>
  <c r="AM109" i="1"/>
  <c r="BA109" i="1"/>
  <c r="AI109" i="1"/>
  <c r="AW109" i="1"/>
  <c r="AQ73" i="1"/>
  <c r="AL50" i="1"/>
  <c r="AZ50" i="1"/>
  <c r="AL48" i="1"/>
  <c r="AZ48" i="1"/>
  <c r="BC47" i="1"/>
  <c r="AO47" i="1"/>
  <c r="BC46" i="1"/>
  <c r="AO46" i="1"/>
  <c r="AO36" i="1"/>
  <c r="BC36" i="1"/>
  <c r="AM31" i="1"/>
  <c r="BA31" i="1"/>
  <c r="AM26" i="1"/>
  <c r="BA26" i="1"/>
  <c r="AU16" i="1"/>
  <c r="AG16" i="1"/>
  <c r="AO273" i="1"/>
  <c r="I290" i="1"/>
  <c r="AT289" i="1"/>
  <c r="AF289" i="1"/>
  <c r="BC288" i="1"/>
  <c r="AO288" i="1"/>
  <c r="AZ284" i="1"/>
  <c r="AL284" i="1"/>
  <c r="AT281" i="1"/>
  <c r="AF281" i="1"/>
  <c r="AM277" i="1"/>
  <c r="BA277" i="1"/>
  <c r="BA274" i="1"/>
  <c r="AM274" i="1"/>
  <c r="BB272" i="1"/>
  <c r="AN272" i="1"/>
  <c r="BB270" i="1"/>
  <c r="AN270" i="1"/>
  <c r="BB267" i="1"/>
  <c r="AN267" i="1"/>
  <c r="AM261" i="1"/>
  <c r="BA261" i="1"/>
  <c r="BB260" i="1"/>
  <c r="AN260" i="1"/>
  <c r="BB259" i="1"/>
  <c r="AN259" i="1"/>
  <c r="AM258" i="1"/>
  <c r="BA258" i="1"/>
  <c r="AL256" i="1"/>
  <c r="AZ256" i="1"/>
  <c r="BC252" i="1"/>
  <c r="AO252" i="1"/>
  <c r="BC245" i="1"/>
  <c r="AO245" i="1"/>
  <c r="BC240" i="1"/>
  <c r="AO240" i="1"/>
  <c r="AN238" i="1"/>
  <c r="BB238" i="1"/>
  <c r="AN230" i="1"/>
  <c r="BB230" i="1"/>
  <c r="AM229" i="1"/>
  <c r="BA229" i="1"/>
  <c r="AN213" i="1"/>
  <c r="BB213" i="1"/>
  <c r="AM212" i="1"/>
  <c r="BA212" i="1"/>
  <c r="AM207" i="1"/>
  <c r="BA207" i="1"/>
  <c r="BC204" i="1"/>
  <c r="AO204" i="1"/>
  <c r="AM203" i="1"/>
  <c r="BA203" i="1"/>
  <c r="AM198" i="1"/>
  <c r="BA198" i="1"/>
  <c r="AM197" i="1"/>
  <c r="BA197" i="1"/>
  <c r="AQ197" i="1" s="1"/>
  <c r="AM196" i="1"/>
  <c r="BA196" i="1"/>
  <c r="BC188" i="1"/>
  <c r="AO188" i="1"/>
  <c r="AL180" i="1"/>
  <c r="AZ180" i="1"/>
  <c r="AN175" i="1"/>
  <c r="BB175" i="1"/>
  <c r="BA172" i="1"/>
  <c r="AM172" i="1"/>
  <c r="BC171" i="1"/>
  <c r="AO171" i="1"/>
  <c r="AN140" i="1"/>
  <c r="BB140" i="1"/>
  <c r="AO133" i="1"/>
  <c r="BC133" i="1"/>
  <c r="AQ133" i="1" s="1"/>
  <c r="BB99" i="1"/>
  <c r="AN99" i="1"/>
  <c r="AM98" i="1"/>
  <c r="BA98" i="1"/>
  <c r="BC88" i="1"/>
  <c r="AO88" i="1"/>
  <c r="AM87" i="1"/>
  <c r="BA87" i="1"/>
  <c r="AN56" i="1"/>
  <c r="BB56" i="1"/>
  <c r="AL32" i="1"/>
  <c r="AZ32" i="1"/>
  <c r="AM28" i="1"/>
  <c r="BA28" i="1"/>
  <c r="AO23" i="1"/>
  <c r="BC23" i="1"/>
  <c r="AX17" i="1"/>
  <c r="AJ17" i="1"/>
  <c r="AF17" i="1"/>
  <c r="AT17" i="1"/>
  <c r="AO265" i="1"/>
  <c r="BA128" i="1"/>
  <c r="AM128" i="1"/>
  <c r="AM127" i="1"/>
  <c r="BA127" i="1"/>
  <c r="AN123" i="1"/>
  <c r="BB123" i="1"/>
  <c r="AO122" i="1"/>
  <c r="BC122" i="1"/>
  <c r="I119" i="1"/>
  <c r="AN117" i="1"/>
  <c r="BB117" i="1"/>
  <c r="AM115" i="1"/>
  <c r="BA115" i="1"/>
  <c r="AN112" i="1"/>
  <c r="BB112" i="1"/>
  <c r="AJ112" i="1"/>
  <c r="AX112" i="1"/>
  <c r="AL106" i="1"/>
  <c r="AZ106" i="1"/>
  <c r="AO104" i="1"/>
  <c r="BC104" i="1"/>
  <c r="I104" i="1"/>
  <c r="AQ98" i="1"/>
  <c r="I95" i="1"/>
  <c r="AO90" i="1"/>
  <c r="BC90" i="1"/>
  <c r="I90" i="1"/>
  <c r="AL87" i="1"/>
  <c r="AZ87" i="1"/>
  <c r="AL84" i="1"/>
  <c r="AZ84" i="1"/>
  <c r="AN81" i="1"/>
  <c r="BB81" i="1"/>
  <c r="AQ77" i="1"/>
  <c r="BB60" i="1"/>
  <c r="AN60" i="1"/>
  <c r="AO58" i="1"/>
  <c r="BC58" i="1"/>
  <c r="AQ58" i="1" s="1"/>
  <c r="AO50" i="1"/>
  <c r="BC50" i="1"/>
  <c r="AO48" i="1"/>
  <c r="BC48" i="1"/>
  <c r="BB47" i="1"/>
  <c r="AN47" i="1"/>
  <c r="I44" i="1"/>
  <c r="BB43" i="1"/>
  <c r="AN43" i="1"/>
  <c r="AO37" i="1"/>
  <c r="BC37" i="1"/>
  <c r="AL20" i="1"/>
  <c r="AZ20" i="1"/>
  <c r="AN19" i="1"/>
  <c r="BB19" i="1"/>
  <c r="AJ19" i="1"/>
  <c r="AX19" i="1"/>
  <c r="AQ6" i="1"/>
  <c r="AM55" i="1"/>
  <c r="I350" i="1"/>
  <c r="I349" i="1"/>
  <c r="I344" i="1"/>
  <c r="I338" i="1"/>
  <c r="BA336" i="1"/>
  <c r="AM336" i="1"/>
  <c r="BC335" i="1"/>
  <c r="AO335" i="1"/>
  <c r="BB334" i="1"/>
  <c r="AN334" i="1"/>
  <c r="BA330" i="1"/>
  <c r="AM330" i="1"/>
  <c r="I327" i="1"/>
  <c r="BA295" i="1"/>
  <c r="AM295" i="1"/>
  <c r="AZ292" i="1"/>
  <c r="AL292" i="1"/>
  <c r="BC291" i="1"/>
  <c r="AO291" i="1"/>
  <c r="BA290" i="1"/>
  <c r="AM290" i="1"/>
  <c r="AZ280" i="1"/>
  <c r="AL280" i="1"/>
  <c r="BB279" i="1"/>
  <c r="AN279" i="1"/>
  <c r="BA278" i="1"/>
  <c r="AM278" i="1"/>
  <c r="AZ272" i="1"/>
  <c r="AL272" i="1"/>
  <c r="BB271" i="1"/>
  <c r="AN271" i="1"/>
  <c r="BA270" i="1"/>
  <c r="AM270" i="1"/>
  <c r="AZ264" i="1"/>
  <c r="AL264" i="1"/>
  <c r="BB263" i="1"/>
  <c r="AN263" i="1"/>
  <c r="BA262" i="1"/>
  <c r="AM262" i="1"/>
  <c r="BC256" i="1"/>
  <c r="AO256" i="1"/>
  <c r="BB247" i="1"/>
  <c r="AN247" i="1"/>
  <c r="BA235" i="1"/>
  <c r="AM235" i="1"/>
  <c r="I223" i="1"/>
  <c r="BC220" i="1"/>
  <c r="AO220" i="1"/>
  <c r="BA202" i="1"/>
  <c r="AM202" i="1"/>
  <c r="I191" i="1"/>
  <c r="BC184" i="1"/>
  <c r="AO184" i="1"/>
  <c r="BA182" i="1"/>
  <c r="AM182" i="1"/>
  <c r="BB178" i="1"/>
  <c r="AN178" i="1"/>
  <c r="BB176" i="1"/>
  <c r="AN176" i="1"/>
  <c r="BB174" i="1"/>
  <c r="AN174" i="1"/>
  <c r="I173" i="1"/>
  <c r="BC172" i="1"/>
  <c r="AO172" i="1"/>
  <c r="BB170" i="1"/>
  <c r="AN170" i="1"/>
  <c r="I161" i="1"/>
  <c r="AO160" i="1"/>
  <c r="BC160" i="1"/>
  <c r="AQ160" i="1" s="1"/>
  <c r="I157" i="1"/>
  <c r="AO156" i="1"/>
  <c r="BC156" i="1"/>
  <c r="I156" i="1"/>
  <c r="AL127" i="1"/>
  <c r="AZ127" i="1"/>
  <c r="AL124" i="1"/>
  <c r="AZ124" i="1"/>
  <c r="AN122" i="1"/>
  <c r="BB122" i="1"/>
  <c r="AQ122" i="1" s="1"/>
  <c r="AO118" i="1"/>
  <c r="BC118" i="1"/>
  <c r="AM117" i="1"/>
  <c r="BA117" i="1"/>
  <c r="AO113" i="1"/>
  <c r="BC113" i="1"/>
  <c r="AM112" i="1"/>
  <c r="BA112" i="1"/>
  <c r="AI112" i="1"/>
  <c r="AW112" i="1"/>
  <c r="BC111" i="1"/>
  <c r="AY111" i="1"/>
  <c r="AN104" i="1"/>
  <c r="BB104" i="1"/>
  <c r="AM102" i="1"/>
  <c r="BA102" i="1"/>
  <c r="AO94" i="1"/>
  <c r="BC94" i="1"/>
  <c r="I94" i="1"/>
  <c r="AN90" i="1"/>
  <c r="BB90" i="1"/>
  <c r="AO89" i="1"/>
  <c r="BC89" i="1"/>
  <c r="BA86" i="1"/>
  <c r="AM86" i="1"/>
  <c r="AO84" i="1"/>
  <c r="BC84" i="1"/>
  <c r="AT81" i="1"/>
  <c r="I67" i="1"/>
  <c r="AQ66" i="1"/>
  <c r="AO59" i="1"/>
  <c r="BC59" i="1"/>
  <c r="I57" i="1"/>
  <c r="I54" i="1"/>
  <c r="AM52" i="1"/>
  <c r="BA52" i="1"/>
  <c r="AL49" i="1"/>
  <c r="AZ49" i="1"/>
  <c r="AO41" i="1"/>
  <c r="BC41" i="1"/>
  <c r="BC34" i="1"/>
  <c r="AO34" i="1"/>
  <c r="AN21" i="1"/>
  <c r="BB21" i="1"/>
  <c r="AJ21" i="1"/>
  <c r="AX21" i="1"/>
  <c r="AL15" i="1"/>
  <c r="AZ15" i="1"/>
  <c r="BC14" i="1"/>
  <c r="AO14" i="1"/>
  <c r="AQ10" i="1"/>
  <c r="AM287" i="1"/>
  <c r="AO277" i="1"/>
  <c r="AO269" i="1"/>
  <c r="AO261" i="1"/>
  <c r="AO237" i="1"/>
  <c r="AO205" i="1"/>
  <c r="AO189" i="1"/>
  <c r="AM99" i="1"/>
  <c r="I306" i="1"/>
  <c r="I300" i="1"/>
  <c r="BC299" i="1"/>
  <c r="AO299" i="1"/>
  <c r="I299" i="1"/>
  <c r="BA293" i="1"/>
  <c r="AM293" i="1"/>
  <c r="BA283" i="1"/>
  <c r="BA282" i="1"/>
  <c r="AM282" i="1"/>
  <c r="BA279" i="1"/>
  <c r="AM279" i="1"/>
  <c r="I278" i="1"/>
  <c r="AZ275" i="1"/>
  <c r="BB274" i="1"/>
  <c r="AN274" i="1"/>
  <c r="BA271" i="1"/>
  <c r="AM271" i="1"/>
  <c r="I270" i="1"/>
  <c r="AZ267" i="1"/>
  <c r="BB266" i="1"/>
  <c r="AN266" i="1"/>
  <c r="BA263" i="1"/>
  <c r="AM263" i="1"/>
  <c r="I262" i="1"/>
  <c r="BB254" i="1"/>
  <c r="BA247" i="1"/>
  <c r="AM247" i="1"/>
  <c r="BC244" i="1"/>
  <c r="BC243" i="1"/>
  <c r="BB243" i="1"/>
  <c r="AN243" i="1"/>
  <c r="BC236" i="1"/>
  <c r="AO236" i="1"/>
  <c r="AZ231" i="1"/>
  <c r="I228" i="1"/>
  <c r="BC224" i="1"/>
  <c r="AO224" i="1"/>
  <c r="BC222" i="1"/>
  <c r="BC215" i="1"/>
  <c r="I208" i="1"/>
  <c r="I204" i="1"/>
  <c r="I203" i="1"/>
  <c r="BC200" i="1"/>
  <c r="AO200" i="1"/>
  <c r="BC195" i="1"/>
  <c r="BB195" i="1"/>
  <c r="AN195" i="1"/>
  <c r="BC190" i="1"/>
  <c r="I188" i="1"/>
  <c r="BA187" i="1"/>
  <c r="AM187" i="1"/>
  <c r="I183" i="1"/>
  <c r="AZ177" i="1"/>
  <c r="I177" i="1"/>
  <c r="BA176" i="1"/>
  <c r="AM176" i="1"/>
  <c r="BC175" i="1"/>
  <c r="AO175" i="1"/>
  <c r="BB173" i="1"/>
  <c r="AN173" i="1"/>
  <c r="BB172" i="1"/>
  <c r="AN172" i="1"/>
  <c r="BB169" i="1"/>
  <c r="AN169" i="1"/>
  <c r="AN163" i="1"/>
  <c r="BB163" i="1"/>
  <c r="AQ163" i="1" s="1"/>
  <c r="BB162" i="1"/>
  <c r="AN162" i="1"/>
  <c r="BC159" i="1"/>
  <c r="AN159" i="1"/>
  <c r="BB159" i="1"/>
  <c r="BB158" i="1"/>
  <c r="AN158" i="1"/>
  <c r="BC157" i="1"/>
  <c r="AQ152" i="1"/>
  <c r="I150" i="1"/>
  <c r="AO144" i="1"/>
  <c r="BC144" i="1"/>
  <c r="I144" i="1"/>
  <c r="BC138" i="1"/>
  <c r="AO138" i="1"/>
  <c r="I136" i="1"/>
  <c r="AQ135" i="1"/>
  <c r="BC134" i="1"/>
  <c r="AO134" i="1"/>
  <c r="AZ130" i="1"/>
  <c r="I129" i="1"/>
  <c r="AM125" i="1"/>
  <c r="BA125" i="1"/>
  <c r="AO124" i="1"/>
  <c r="BC124" i="1"/>
  <c r="I124" i="1"/>
  <c r="AN118" i="1"/>
  <c r="BB118" i="1"/>
  <c r="AQ118" i="1" s="1"/>
  <c r="AN113" i="1"/>
  <c r="BB113" i="1"/>
  <c r="BB110" i="1"/>
  <c r="AK108" i="1"/>
  <c r="AY108" i="1"/>
  <c r="AL105" i="1"/>
  <c r="AZ105" i="1"/>
  <c r="I105" i="1"/>
  <c r="AL102" i="1"/>
  <c r="AZ102" i="1"/>
  <c r="I100" i="1"/>
  <c r="BC96" i="1"/>
  <c r="AO96" i="1"/>
  <c r="AN94" i="1"/>
  <c r="BB94" i="1"/>
  <c r="AO92" i="1"/>
  <c r="BC92" i="1"/>
  <c r="AQ92" i="1" s="1"/>
  <c r="I91" i="1"/>
  <c r="AN89" i="1"/>
  <c r="BB89" i="1"/>
  <c r="BB88" i="1"/>
  <c r="BC83" i="1"/>
  <c r="AO83" i="1"/>
  <c r="BC82" i="1"/>
  <c r="I73" i="1"/>
  <c r="I69" i="1"/>
  <c r="I66" i="1"/>
  <c r="AQ62" i="1"/>
  <c r="AO56" i="1"/>
  <c r="BC56" i="1"/>
  <c r="I56" i="1"/>
  <c r="AM54" i="1"/>
  <c r="BA54" i="1"/>
  <c r="AO53" i="1"/>
  <c r="BC53" i="1"/>
  <c r="AK53" i="1"/>
  <c r="AY53" i="1"/>
  <c r="AL51" i="1"/>
  <c r="AZ51" i="1"/>
  <c r="AO49" i="1"/>
  <c r="BC49" i="1"/>
  <c r="AL46" i="1"/>
  <c r="AZ46" i="1"/>
  <c r="I46" i="1"/>
  <c r="BA45" i="1"/>
  <c r="BA40" i="1"/>
  <c r="AM40" i="1"/>
  <c r="AM39" i="1"/>
  <c r="BA39" i="1"/>
  <c r="AQ39" i="1" s="1"/>
  <c r="AO38" i="1"/>
  <c r="BC38" i="1"/>
  <c r="AL36" i="1"/>
  <c r="AZ36" i="1"/>
  <c r="AL33" i="1"/>
  <c r="AZ33" i="1"/>
  <c r="BB27" i="1"/>
  <c r="AZ22" i="1"/>
  <c r="AW21" i="1"/>
  <c r="AI21" i="1"/>
  <c r="AT19" i="1"/>
  <c r="AJ18" i="1"/>
  <c r="AX18" i="1"/>
  <c r="AF18" i="1"/>
  <c r="AT18" i="1"/>
  <c r="AU17" i="1"/>
  <c r="AG17" i="1"/>
  <c r="AO15" i="1"/>
  <c r="BC15" i="1"/>
  <c r="AN276" i="1"/>
  <c r="AN268" i="1"/>
  <c r="AN244" i="1"/>
  <c r="AM121" i="1"/>
  <c r="BB144" i="1"/>
  <c r="AN144" i="1"/>
  <c r="BC142" i="1"/>
  <c r="AO142" i="1"/>
  <c r="BC130" i="1"/>
  <c r="AO130" i="1"/>
  <c r="I126" i="1"/>
  <c r="I121" i="1"/>
  <c r="I117" i="1"/>
  <c r="BA116" i="1"/>
  <c r="AM116" i="1"/>
  <c r="I110" i="1"/>
  <c r="I109" i="1"/>
  <c r="AZ108" i="1"/>
  <c r="BA108" i="1"/>
  <c r="AM108" i="1"/>
  <c r="BB107" i="1"/>
  <c r="AZ101" i="1"/>
  <c r="AL101" i="1"/>
  <c r="I101" i="1"/>
  <c r="BA100" i="1"/>
  <c r="AM100" i="1"/>
  <c r="BC99" i="1"/>
  <c r="I99" i="1"/>
  <c r="BB91" i="1"/>
  <c r="AN91" i="1"/>
  <c r="I88" i="1"/>
  <c r="BB82" i="1"/>
  <c r="AN82" i="1"/>
  <c r="AV81" i="1"/>
  <c r="BA81" i="1"/>
  <c r="AM81" i="1"/>
  <c r="I79" i="1"/>
  <c r="I71" i="1"/>
  <c r="BB59" i="1"/>
  <c r="AN59" i="1"/>
  <c r="BB46" i="1"/>
  <c r="AN46" i="1"/>
  <c r="BA44" i="1"/>
  <c r="AM44" i="1"/>
  <c r="BB42" i="1"/>
  <c r="AN42" i="1"/>
  <c r="AZ37" i="1"/>
  <c r="AM35" i="1"/>
  <c r="BA35" i="1"/>
  <c r="AN22" i="1"/>
  <c r="BB22" i="1"/>
  <c r="AL21" i="1"/>
  <c r="AZ21" i="1"/>
  <c r="BA20" i="1"/>
  <c r="AM17" i="1"/>
  <c r="BA17" i="1"/>
  <c r="AM16" i="1"/>
  <c r="BA16" i="1"/>
  <c r="AI16" i="1"/>
  <c r="AW16" i="1"/>
  <c r="AM14" i="1"/>
  <c r="BA14" i="1"/>
  <c r="AO146" i="1"/>
  <c r="BA173" i="1"/>
  <c r="AM173" i="1"/>
  <c r="I172" i="1"/>
  <c r="BA169" i="1"/>
  <c r="AM169" i="1"/>
  <c r="BC167" i="1"/>
  <c r="AO167" i="1"/>
  <c r="I153" i="1"/>
  <c r="BC141" i="1"/>
  <c r="I138" i="1"/>
  <c r="I133" i="1"/>
  <c r="BA132" i="1"/>
  <c r="AM132" i="1"/>
  <c r="BC126" i="1"/>
  <c r="AO126" i="1"/>
  <c r="I122" i="1"/>
  <c r="I118" i="1"/>
  <c r="I113" i="1"/>
  <c r="I97" i="1"/>
  <c r="I96" i="1"/>
  <c r="BA95" i="1"/>
  <c r="AM95" i="1"/>
  <c r="I89" i="1"/>
  <c r="I84" i="1"/>
  <c r="BA82" i="1"/>
  <c r="AM82" i="1"/>
  <c r="I80" i="1"/>
  <c r="I72" i="1"/>
  <c r="I68" i="1"/>
  <c r="BC57" i="1"/>
  <c r="AO57" i="1"/>
  <c r="I52" i="1"/>
  <c r="BA51" i="1"/>
  <c r="AM51" i="1"/>
  <c r="AZ47" i="1"/>
  <c r="AL47" i="1"/>
  <c r="I47" i="1"/>
  <c r="I43" i="1"/>
  <c r="AO27" i="1"/>
  <c r="BC27" i="1"/>
  <c r="BB24" i="1"/>
  <c r="AN24" i="1"/>
  <c r="BA23" i="1"/>
  <c r="AM23" i="1"/>
  <c r="AL19" i="1"/>
  <c r="AZ19" i="1"/>
  <c r="AO18" i="1"/>
  <c r="BC18" i="1"/>
  <c r="I14" i="1"/>
  <c r="AN141" i="1"/>
  <c r="AO28" i="1"/>
  <c r="I9" i="1"/>
  <c r="I37" i="1"/>
  <c r="BA36" i="1"/>
  <c r="AM36" i="1"/>
  <c r="I35" i="1"/>
  <c r="I33" i="1"/>
  <c r="BA32" i="1"/>
  <c r="AM32" i="1"/>
  <c r="BB28" i="1"/>
  <c r="AN28" i="1"/>
  <c r="BC25" i="1"/>
  <c r="AO25" i="1"/>
  <c r="I17" i="1"/>
  <c r="AV297" i="1"/>
  <c r="AW266" i="1"/>
  <c r="AT256" i="1"/>
  <c r="AT224" i="1"/>
  <c r="AZ186" i="1"/>
  <c r="AW182" i="1"/>
  <c r="AW116" i="1"/>
  <c r="AQ360" i="1"/>
  <c r="AZ344" i="1"/>
  <c r="AQ344" i="1" s="1"/>
  <c r="AW340" i="1"/>
  <c r="AW336" i="1"/>
  <c r="AX330" i="1"/>
  <c r="AT330" i="1"/>
  <c r="AY327" i="1"/>
  <c r="AU327" i="1"/>
  <c r="AX326" i="1"/>
  <c r="AT326" i="1"/>
  <c r="AX323" i="1"/>
  <c r="AT323" i="1"/>
  <c r="AW322" i="1"/>
  <c r="AQ322" i="1" s="1"/>
  <c r="AZ320" i="1"/>
  <c r="AV320" i="1"/>
  <c r="AX315" i="1"/>
  <c r="AQ312" i="1"/>
  <c r="AQ306" i="1"/>
  <c r="AZ293" i="1"/>
  <c r="AV293" i="1"/>
  <c r="AY292" i="1"/>
  <c r="AG292" i="1"/>
  <c r="AU292" i="1"/>
  <c r="AZ289" i="1"/>
  <c r="AV289" i="1"/>
  <c r="AY288" i="1"/>
  <c r="AG288" i="1"/>
  <c r="AU288" i="1"/>
  <c r="AZ285" i="1"/>
  <c r="AV285" i="1"/>
  <c r="AY284" i="1"/>
  <c r="AG284" i="1"/>
  <c r="AU284" i="1"/>
  <c r="AJ283" i="1"/>
  <c r="AX283" i="1"/>
  <c r="AF283" i="1"/>
  <c r="AT283" i="1"/>
  <c r="AY273" i="1"/>
  <c r="AU273" i="1"/>
  <c r="AY265" i="1"/>
  <c r="AU265" i="1"/>
  <c r="AY252" i="1"/>
  <c r="AU252" i="1"/>
  <c r="AY241" i="1"/>
  <c r="AU241" i="1"/>
  <c r="AX231" i="1"/>
  <c r="AT231" i="1"/>
  <c r="AY220" i="1"/>
  <c r="AU220" i="1"/>
  <c r="AZ206" i="1"/>
  <c r="AV206" i="1"/>
  <c r="AX204" i="1"/>
  <c r="AT204" i="1"/>
  <c r="AW199" i="1"/>
  <c r="AZ175" i="1"/>
  <c r="AV175" i="1"/>
  <c r="AW299" i="1"/>
  <c r="AV272" i="1"/>
  <c r="AX256" i="1"/>
  <c r="AZ237" i="1"/>
  <c r="AV237" i="1"/>
  <c r="AW235" i="1"/>
  <c r="AX224" i="1"/>
  <c r="AQ364" i="1"/>
  <c r="AX343" i="1"/>
  <c r="AQ343" i="1" s="1"/>
  <c r="AX341" i="1"/>
  <c r="AT341" i="1"/>
  <c r="AZ340" i="1"/>
  <c r="AX339" i="1"/>
  <c r="AQ339" i="1" s="1"/>
  <c r="AX337" i="1"/>
  <c r="AT337" i="1"/>
  <c r="AZ336" i="1"/>
  <c r="AV336" i="1"/>
  <c r="AV335" i="1"/>
  <c r="AX334" i="1"/>
  <c r="AT334" i="1"/>
  <c r="AZ332" i="1"/>
  <c r="AV332" i="1"/>
  <c r="AW330" i="1"/>
  <c r="AQ328" i="1"/>
  <c r="AX327" i="1"/>
  <c r="AT327" i="1"/>
  <c r="AW326" i="1"/>
  <c r="AZ324" i="1"/>
  <c r="AV324" i="1"/>
  <c r="AY320" i="1"/>
  <c r="AU320" i="1"/>
  <c r="AX314" i="1"/>
  <c r="AT314" i="1"/>
  <c r="AX298" i="1"/>
  <c r="AT298" i="1"/>
  <c r="AZ294" i="1"/>
  <c r="AV294" i="1"/>
  <c r="AZ290" i="1"/>
  <c r="AV290" i="1"/>
  <c r="AZ286" i="1"/>
  <c r="AV286" i="1"/>
  <c r="AI282" i="1"/>
  <c r="AW282" i="1"/>
  <c r="AW278" i="1"/>
  <c r="AV276" i="1"/>
  <c r="AW270" i="1"/>
  <c r="AV268" i="1"/>
  <c r="AW262" i="1"/>
  <c r="AZ253" i="1"/>
  <c r="AV253" i="1"/>
  <c r="AW251" i="1"/>
  <c r="I251" i="1"/>
  <c r="AX240" i="1"/>
  <c r="AT240" i="1"/>
  <c r="AZ221" i="1"/>
  <c r="AV221" i="1"/>
  <c r="AW219" i="1"/>
  <c r="AQ219" i="1" s="1"/>
  <c r="I219" i="1"/>
  <c r="AY205" i="1"/>
  <c r="AU205" i="1"/>
  <c r="AQ319" i="1"/>
  <c r="AZ297" i="1"/>
  <c r="AV280" i="1"/>
  <c r="AW274" i="1"/>
  <c r="AV264" i="1"/>
  <c r="AV186" i="1"/>
  <c r="AW342" i="1"/>
  <c r="AQ342" i="1" s="1"/>
  <c r="AW338" i="1"/>
  <c r="AY335" i="1"/>
  <c r="AU335" i="1"/>
  <c r="AW334" i="1"/>
  <c r="AQ311" i="1"/>
  <c r="AZ309" i="1"/>
  <c r="AV309" i="1"/>
  <c r="AQ308" i="1"/>
  <c r="AQ303" i="1"/>
  <c r="AZ301" i="1"/>
  <c r="AV301" i="1"/>
  <c r="AI295" i="1"/>
  <c r="AW295" i="1"/>
  <c r="AI291" i="1"/>
  <c r="AW291" i="1"/>
  <c r="AI287" i="1"/>
  <c r="AW287" i="1"/>
  <c r="AI281" i="1"/>
  <c r="AW281" i="1"/>
  <c r="AY277" i="1"/>
  <c r="AU277" i="1"/>
  <c r="AY269" i="1"/>
  <c r="AU269" i="1"/>
  <c r="AY261" i="1"/>
  <c r="AU261" i="1"/>
  <c r="AY257" i="1"/>
  <c r="AU257" i="1"/>
  <c r="AX247" i="1"/>
  <c r="AT247" i="1"/>
  <c r="AY236" i="1"/>
  <c r="AU236" i="1"/>
  <c r="AY225" i="1"/>
  <c r="AU225" i="1"/>
  <c r="AY200" i="1"/>
  <c r="AU200" i="1"/>
  <c r="AX195" i="1"/>
  <c r="AT195" i="1"/>
  <c r="AW187" i="1"/>
  <c r="AW173" i="1"/>
  <c r="AW301" i="1"/>
  <c r="AU299" i="1"/>
  <c r="AW297" i="1"/>
  <c r="AU295" i="1"/>
  <c r="AW294" i="1"/>
  <c r="AW293" i="1"/>
  <c r="AU291" i="1"/>
  <c r="AW290" i="1"/>
  <c r="AW289" i="1"/>
  <c r="AU287" i="1"/>
  <c r="AW286" i="1"/>
  <c r="AW285" i="1"/>
  <c r="AX282" i="1"/>
  <c r="AT282" i="1"/>
  <c r="AX280" i="1"/>
  <c r="AX278" i="1"/>
  <c r="AT278" i="1"/>
  <c r="AZ277" i="1"/>
  <c r="AX276" i="1"/>
  <c r="AX274" i="1"/>
  <c r="AT274" i="1"/>
  <c r="AZ273" i="1"/>
  <c r="AX272" i="1"/>
  <c r="AX270" i="1"/>
  <c r="AT270" i="1"/>
  <c r="AZ269" i="1"/>
  <c r="AX268" i="1"/>
  <c r="AX266" i="1"/>
  <c r="AT266" i="1"/>
  <c r="AZ265" i="1"/>
  <c r="AX264" i="1"/>
  <c r="AX262" i="1"/>
  <c r="AT262" i="1"/>
  <c r="AZ261" i="1"/>
  <c r="AX260" i="1"/>
  <c r="AX244" i="1"/>
  <c r="AX228" i="1"/>
  <c r="AV216" i="1"/>
  <c r="AX208" i="1"/>
  <c r="AT208" i="1"/>
  <c r="AZ201" i="1"/>
  <c r="AV201" i="1"/>
  <c r="AY188" i="1"/>
  <c r="AU188" i="1"/>
  <c r="AZ185" i="1"/>
  <c r="AV185" i="1"/>
  <c r="AY184" i="1"/>
  <c r="AU184" i="1"/>
  <c r="AY175" i="1"/>
  <c r="AU175" i="1"/>
  <c r="AU171" i="1"/>
  <c r="AZ168" i="1"/>
  <c r="AV168" i="1"/>
  <c r="AY155" i="1"/>
  <c r="AU155" i="1"/>
  <c r="AX300" i="1"/>
  <c r="AQ300" i="1" s="1"/>
  <c r="AX296" i="1"/>
  <c r="AX295" i="1"/>
  <c r="AT295" i="1"/>
  <c r="AV292" i="1"/>
  <c r="AX291" i="1"/>
  <c r="AT291" i="1"/>
  <c r="AV288" i="1"/>
  <c r="AX287" i="1"/>
  <c r="AT287" i="1"/>
  <c r="AV284" i="1"/>
  <c r="AU283" i="1"/>
  <c r="AW279" i="1"/>
  <c r="AW275" i="1"/>
  <c r="AW271" i="1"/>
  <c r="AW267" i="1"/>
  <c r="AW263" i="1"/>
  <c r="AX259" i="1"/>
  <c r="AT259" i="1"/>
  <c r="AY253" i="1"/>
  <c r="AU253" i="1"/>
  <c r="AZ249" i="1"/>
  <c r="AV249" i="1"/>
  <c r="AW247" i="1"/>
  <c r="AX243" i="1"/>
  <c r="AT243" i="1"/>
  <c r="AY237" i="1"/>
  <c r="AU237" i="1"/>
  <c r="AZ233" i="1"/>
  <c r="AV233" i="1"/>
  <c r="AW231" i="1"/>
  <c r="AX227" i="1"/>
  <c r="AT227" i="1"/>
  <c r="AY221" i="1"/>
  <c r="AU221" i="1"/>
  <c r="AZ217" i="1"/>
  <c r="AV217" i="1"/>
  <c r="AU215" i="1"/>
  <c r="AX211" i="1"/>
  <c r="AT211" i="1"/>
  <c r="AZ189" i="1"/>
  <c r="AY189" i="1"/>
  <c r="AU189" i="1"/>
  <c r="AX188" i="1"/>
  <c r="AT188" i="1"/>
  <c r="I187" i="1"/>
  <c r="AZ179" i="1"/>
  <c r="AV179" i="1"/>
  <c r="AZ148" i="1"/>
  <c r="AV148" i="1"/>
  <c r="AY204" i="1"/>
  <c r="AU204" i="1"/>
  <c r="AW202" i="1"/>
  <c r="AX192" i="1"/>
  <c r="AT192" i="1"/>
  <c r="AW183" i="1"/>
  <c r="AW176" i="1"/>
  <c r="AW169" i="1"/>
  <c r="AX158" i="1"/>
  <c r="AT158" i="1"/>
  <c r="AY126" i="1"/>
  <c r="AU126" i="1"/>
  <c r="AW215" i="1"/>
  <c r="AU179" i="1"/>
  <c r="AW177" i="1"/>
  <c r="AX172" i="1"/>
  <c r="AT172" i="1"/>
  <c r="I169" i="1"/>
  <c r="AY167" i="1"/>
  <c r="AU167" i="1"/>
  <c r="AQ156" i="1"/>
  <c r="AY134" i="1"/>
  <c r="AU134" i="1"/>
  <c r="AY185" i="1"/>
  <c r="AU185" i="1"/>
  <c r="AZ181" i="1"/>
  <c r="AV181" i="1"/>
  <c r="AX176" i="1"/>
  <c r="AT176" i="1"/>
  <c r="AW172" i="1"/>
  <c r="AZ171" i="1"/>
  <c r="AV171" i="1"/>
  <c r="AZ164" i="1"/>
  <c r="AV164" i="1"/>
  <c r="AX162" i="1"/>
  <c r="AT162" i="1"/>
  <c r="AW153" i="1"/>
  <c r="AW145" i="1"/>
  <c r="AX144" i="1"/>
  <c r="AT144" i="1"/>
  <c r="AY130" i="1"/>
  <c r="AU130" i="1"/>
  <c r="AZ107" i="1"/>
  <c r="AV107" i="1"/>
  <c r="AX178" i="1"/>
  <c r="AX174" i="1"/>
  <c r="AX170" i="1"/>
  <c r="AQ147" i="1"/>
  <c r="AZ143" i="1"/>
  <c r="AV143" i="1"/>
  <c r="AI108" i="1"/>
  <c r="AW108" i="1"/>
  <c r="AY88" i="1"/>
  <c r="AU88" i="1"/>
  <c r="AQ165" i="1"/>
  <c r="AY142" i="1"/>
  <c r="AU142" i="1"/>
  <c r="AY138" i="1"/>
  <c r="AU138" i="1"/>
  <c r="AW81" i="1"/>
  <c r="AU145" i="1"/>
  <c r="AX141" i="1"/>
  <c r="AQ137" i="1"/>
  <c r="AQ129" i="1"/>
  <c r="AZ119" i="1"/>
  <c r="AZ103" i="1"/>
  <c r="AQ103" i="1" s="1"/>
  <c r="AW99" i="1"/>
  <c r="AW86" i="1"/>
  <c r="AZ85" i="1"/>
  <c r="AV85" i="1"/>
  <c r="AV101" i="1"/>
  <c r="AQ101" i="1" s="1"/>
  <c r="AY96" i="1"/>
  <c r="AU96" i="1"/>
  <c r="AW95" i="1"/>
  <c r="AW70" i="1"/>
  <c r="AQ70" i="1" s="1"/>
  <c r="AW140" i="1"/>
  <c r="AW136" i="1"/>
  <c r="AQ136" i="1" s="1"/>
  <c r="AW132" i="1"/>
  <c r="AW128" i="1"/>
  <c r="AX91" i="1"/>
  <c r="AT91" i="1"/>
  <c r="AX99" i="1"/>
  <c r="AT99" i="1"/>
  <c r="AY80" i="1"/>
  <c r="AU80" i="1"/>
  <c r="AQ65" i="1"/>
  <c r="AW100" i="1"/>
  <c r="AZ97" i="1"/>
  <c r="AV97" i="1"/>
  <c r="AZ93" i="1"/>
  <c r="AV93" i="1"/>
  <c r="I82" i="1"/>
  <c r="AY76" i="1"/>
  <c r="AU76" i="1"/>
  <c r="AX67" i="1"/>
  <c r="AT67" i="1"/>
  <c r="AQ79" i="1"/>
  <c r="AQ75" i="1"/>
  <c r="AQ72" i="1"/>
  <c r="AY61" i="1"/>
  <c r="AU61" i="1"/>
  <c r="AX82" i="1"/>
  <c r="AT82" i="1"/>
  <c r="AX78" i="1"/>
  <c r="AT78" i="1"/>
  <c r="AQ71" i="1"/>
  <c r="AQ68" i="1"/>
  <c r="AX60" i="1"/>
  <c r="AT60" i="1"/>
  <c r="AY57" i="1"/>
  <c r="AU57" i="1"/>
  <c r="AQ51" i="1"/>
  <c r="AW82" i="1"/>
  <c r="AW78" i="1"/>
  <c r="I59" i="1"/>
  <c r="AQ74" i="1"/>
  <c r="AX64" i="1"/>
  <c r="AQ64" i="1" s="1"/>
  <c r="AX46" i="1"/>
  <c r="AT46" i="1"/>
  <c r="AX43" i="1"/>
  <c r="AT43" i="1"/>
  <c r="AW32" i="1"/>
  <c r="AX63" i="1"/>
  <c r="AT63" i="1"/>
  <c r="AX59" i="1"/>
  <c r="AT59" i="1"/>
  <c r="AW44" i="1"/>
  <c r="AX42" i="1"/>
  <c r="AT42" i="1"/>
  <c r="AX47" i="1"/>
  <c r="AT47" i="1"/>
  <c r="AW36" i="1"/>
  <c r="AV47" i="1"/>
  <c r="AZ45" i="1"/>
  <c r="AV45" i="1"/>
  <c r="AV43" i="1"/>
  <c r="AY34" i="1"/>
  <c r="AU34" i="1"/>
  <c r="AU46" i="1"/>
  <c r="AU42" i="1"/>
  <c r="AW40" i="1"/>
  <c r="AZ35" i="1"/>
  <c r="AX24" i="1"/>
  <c r="AT24" i="1"/>
  <c r="AQ5" i="1"/>
  <c r="AQ3" i="1"/>
  <c r="AX9" i="1"/>
  <c r="AT9" i="1"/>
  <c r="AW23" i="1"/>
  <c r="AZ17" i="1"/>
  <c r="AV17" i="1"/>
  <c r="AQ11" i="1"/>
  <c r="AI18" i="1"/>
  <c r="AW18" i="1"/>
  <c r="AX13" i="1"/>
  <c r="AT13" i="1"/>
  <c r="AT28" i="1"/>
  <c r="AZ26" i="1"/>
  <c r="AV26" i="1"/>
  <c r="AY25" i="1"/>
  <c r="AU25" i="1"/>
  <c r="AQ7" i="1"/>
  <c r="AQ12" i="1"/>
  <c r="AQ8" i="1"/>
  <c r="AQ4" i="1"/>
  <c r="AY14" i="1"/>
  <c r="AU14" i="1"/>
  <c r="AQ223" i="1" l="1"/>
  <c r="AQ348" i="1"/>
  <c r="AQ29" i="1"/>
  <c r="AQ193" i="1"/>
  <c r="AQ106" i="1"/>
  <c r="AQ207" i="1"/>
  <c r="AQ127" i="1"/>
  <c r="AQ149" i="1"/>
  <c r="AQ151" i="1"/>
  <c r="AQ33" i="1"/>
  <c r="AQ30" i="1"/>
  <c r="AQ123" i="1"/>
  <c r="AQ212" i="1"/>
  <c r="AQ153" i="1"/>
  <c r="AQ170" i="1"/>
  <c r="AQ216" i="1"/>
  <c r="AQ198" i="1"/>
  <c r="AQ154" i="1"/>
  <c r="AQ119" i="1"/>
  <c r="AQ89" i="1"/>
  <c r="AQ128" i="1"/>
  <c r="AQ296" i="1"/>
  <c r="AQ199" i="1"/>
  <c r="AQ52" i="1"/>
  <c r="AQ121" i="1"/>
  <c r="AQ90" i="1"/>
  <c r="AQ169" i="1"/>
  <c r="AQ49" i="1"/>
  <c r="AQ53" i="1"/>
  <c r="AQ105" i="1"/>
  <c r="AQ114" i="1"/>
  <c r="AQ55" i="1"/>
  <c r="AQ248" i="1"/>
  <c r="AQ110" i="1"/>
  <c r="AQ54" i="1"/>
  <c r="AQ94" i="1"/>
  <c r="AQ239" i="1"/>
  <c r="AQ38" i="1"/>
  <c r="AQ112" i="1"/>
  <c r="AQ125" i="1"/>
  <c r="AQ245" i="1"/>
  <c r="AQ349" i="1"/>
  <c r="AQ209" i="1"/>
  <c r="AQ41" i="1"/>
  <c r="AQ157" i="1"/>
  <c r="AQ230" i="1"/>
  <c r="AQ131" i="1"/>
  <c r="AQ250" i="1"/>
  <c r="AQ17" i="1"/>
  <c r="AQ203" i="1"/>
  <c r="AQ31" i="1"/>
  <c r="AQ226" i="1"/>
  <c r="AQ86" i="1"/>
  <c r="AQ183" i="1"/>
  <c r="AQ211" i="1"/>
  <c r="AQ227" i="1"/>
  <c r="AQ263" i="1"/>
  <c r="AQ279" i="1"/>
  <c r="AQ184" i="1"/>
  <c r="AQ254" i="1"/>
  <c r="AQ315" i="1"/>
  <c r="AQ140" i="1"/>
  <c r="AQ260" i="1"/>
  <c r="AQ187" i="1"/>
  <c r="AQ56" i="1"/>
  <c r="AQ83" i="1"/>
  <c r="AQ102" i="1"/>
  <c r="AQ113" i="1"/>
  <c r="AQ115" i="1"/>
  <c r="AQ180" i="1"/>
  <c r="AQ229" i="1"/>
  <c r="AQ194" i="1"/>
  <c r="AQ246" i="1"/>
  <c r="AQ22" i="1"/>
  <c r="AQ19" i="1"/>
  <c r="AQ21" i="1"/>
  <c r="AQ111" i="1"/>
  <c r="AQ117" i="1"/>
  <c r="AQ87" i="1"/>
  <c r="AQ213" i="1"/>
  <c r="AQ258" i="1"/>
  <c r="AQ48" i="1"/>
  <c r="AQ232" i="1"/>
  <c r="AQ353" i="1"/>
  <c r="AQ173" i="1"/>
  <c r="AQ159" i="1"/>
  <c r="AQ109" i="1"/>
  <c r="AQ347" i="1"/>
  <c r="AQ354" i="1"/>
  <c r="AQ27" i="1"/>
  <c r="AQ84" i="1"/>
  <c r="AQ179" i="1"/>
  <c r="AQ228" i="1"/>
  <c r="AQ281" i="1"/>
  <c r="AQ116" i="1"/>
  <c r="AQ256" i="1"/>
  <c r="AQ37" i="1"/>
  <c r="AQ210" i="1"/>
  <c r="AQ15" i="1"/>
  <c r="AQ242" i="1"/>
  <c r="AQ174" i="1"/>
  <c r="AQ275" i="1"/>
  <c r="AQ264" i="1"/>
  <c r="AQ280" i="1"/>
  <c r="AQ297" i="1"/>
  <c r="AQ200" i="1"/>
  <c r="AQ251" i="1"/>
  <c r="AQ329" i="1"/>
  <c r="AQ331" i="1"/>
  <c r="AQ333" i="1"/>
  <c r="AQ352" i="1"/>
  <c r="AQ356" i="1"/>
  <c r="AQ301" i="1"/>
  <c r="AQ16" i="1"/>
  <c r="AQ190" i="1"/>
  <c r="AQ196" i="1"/>
  <c r="AQ214" i="1"/>
  <c r="AQ42" i="1"/>
  <c r="AQ276" i="1"/>
  <c r="AQ40" i="1"/>
  <c r="AQ93" i="1"/>
  <c r="AQ100" i="1"/>
  <c r="AQ141" i="1"/>
  <c r="AQ168" i="1"/>
  <c r="AQ309" i="1"/>
  <c r="AQ235" i="1"/>
  <c r="AQ272" i="1"/>
  <c r="AQ231" i="1"/>
  <c r="AQ265" i="1"/>
  <c r="AQ288" i="1"/>
  <c r="AQ218" i="1"/>
  <c r="AQ238" i="1"/>
  <c r="AQ20" i="1"/>
  <c r="AQ45" i="1"/>
  <c r="AQ32" i="1"/>
  <c r="AQ95" i="1"/>
  <c r="AQ201" i="1"/>
  <c r="AQ186" i="1"/>
  <c r="AQ104" i="1"/>
  <c r="AQ124" i="1"/>
  <c r="AQ81" i="1"/>
  <c r="AQ222" i="1"/>
  <c r="AQ234" i="1"/>
  <c r="AQ14" i="1"/>
  <c r="AQ142" i="1"/>
  <c r="AQ88" i="1"/>
  <c r="AQ178" i="1"/>
  <c r="AQ215" i="1"/>
  <c r="AQ202" i="1"/>
  <c r="AQ217" i="1"/>
  <c r="AQ233" i="1"/>
  <c r="AQ247" i="1"/>
  <c r="AQ332" i="1"/>
  <c r="AQ335" i="1"/>
  <c r="AQ284" i="1"/>
  <c r="AQ289" i="1"/>
  <c r="AQ182" i="1"/>
  <c r="AQ50" i="1"/>
  <c r="AQ43" i="1"/>
  <c r="AQ25" i="1"/>
  <c r="AQ36" i="1"/>
  <c r="AQ44" i="1"/>
  <c r="AQ63" i="1"/>
  <c r="AQ107" i="1"/>
  <c r="AQ162" i="1"/>
  <c r="AQ148" i="1"/>
  <c r="AQ267" i="1"/>
  <c r="AQ206" i="1"/>
  <c r="AQ220" i="1"/>
  <c r="AQ350" i="1"/>
  <c r="AQ355" i="1"/>
  <c r="AQ181" i="1"/>
  <c r="AQ126" i="1"/>
  <c r="AQ249" i="1"/>
  <c r="AQ259" i="1"/>
  <c r="AQ271" i="1"/>
  <c r="AQ244" i="1"/>
  <c r="AQ285" i="1"/>
  <c r="AQ268" i="1"/>
  <c r="AQ336" i="1"/>
  <c r="AQ292" i="1"/>
  <c r="AQ351" i="1"/>
  <c r="AQ346" i="1"/>
  <c r="AQ57" i="1"/>
  <c r="AQ185" i="1"/>
  <c r="AQ167" i="1"/>
  <c r="AQ155" i="1"/>
  <c r="AQ274" i="1"/>
  <c r="AQ338" i="1"/>
  <c r="AQ18" i="1"/>
  <c r="AQ24" i="1"/>
  <c r="AQ78" i="1"/>
  <c r="AQ35" i="1"/>
  <c r="AQ341" i="1"/>
  <c r="AQ9" i="1"/>
  <c r="AQ28" i="1"/>
  <c r="AQ26" i="1"/>
  <c r="AQ176" i="1"/>
  <c r="AQ237" i="1"/>
  <c r="AQ171" i="1"/>
  <c r="AQ298" i="1"/>
  <c r="AQ47" i="1"/>
  <c r="AQ46" i="1"/>
  <c r="AQ97" i="1"/>
  <c r="AQ132" i="1"/>
  <c r="AQ143" i="1"/>
  <c r="AQ130" i="1"/>
  <c r="AQ158" i="1"/>
  <c r="AQ266" i="1"/>
  <c r="AQ282" i="1"/>
  <c r="AQ257" i="1"/>
  <c r="AQ277" i="1"/>
  <c r="AQ286" i="1"/>
  <c r="AQ294" i="1"/>
  <c r="AQ327" i="1"/>
  <c r="AQ337" i="1"/>
  <c r="AQ340" i="1"/>
  <c r="AQ273" i="1"/>
  <c r="AQ67" i="1"/>
  <c r="AQ76" i="1"/>
  <c r="AQ144" i="1"/>
  <c r="AQ291" i="1"/>
  <c r="AQ204" i="1"/>
  <c r="AQ59" i="1"/>
  <c r="AQ295" i="1"/>
  <c r="AQ270" i="1"/>
  <c r="AQ241" i="1"/>
  <c r="AQ61" i="1"/>
  <c r="AQ80" i="1"/>
  <c r="AQ85" i="1"/>
  <c r="AQ138" i="1"/>
  <c r="AQ164" i="1"/>
  <c r="AQ172" i="1"/>
  <c r="AQ192" i="1"/>
  <c r="AQ236" i="1"/>
  <c r="AQ252" i="1"/>
  <c r="AQ175" i="1"/>
  <c r="AQ177" i="1"/>
  <c r="AQ208" i="1"/>
  <c r="AQ195" i="1"/>
  <c r="AQ225" i="1"/>
  <c r="AQ261" i="1"/>
  <c r="AQ269" i="1"/>
  <c r="AQ290" i="1"/>
  <c r="AQ299" i="1"/>
  <c r="AQ240" i="1"/>
  <c r="AQ283" i="1"/>
  <c r="AQ330" i="1"/>
  <c r="AQ224" i="1"/>
  <c r="AQ13" i="1"/>
  <c r="AQ23" i="1"/>
  <c r="AQ34" i="1"/>
  <c r="AQ60" i="1"/>
  <c r="AQ82" i="1"/>
  <c r="AQ96" i="1"/>
  <c r="AQ99" i="1"/>
  <c r="AQ108" i="1"/>
  <c r="AQ91" i="1"/>
  <c r="AQ145" i="1"/>
  <c r="AQ134" i="1"/>
  <c r="AQ188" i="1"/>
  <c r="AQ189" i="1"/>
  <c r="AQ221" i="1"/>
  <c r="AQ243" i="1"/>
  <c r="AQ253" i="1"/>
  <c r="AQ287" i="1"/>
  <c r="AQ293" i="1"/>
  <c r="AQ262" i="1"/>
  <c r="AQ278" i="1"/>
  <c r="AQ205" i="1"/>
  <c r="AQ314" i="1"/>
  <c r="AQ320" i="1"/>
  <c r="AQ334" i="1"/>
  <c r="AQ323" i="1"/>
  <c r="AP323" i="1"/>
  <c r="AQ324" i="1"/>
  <c r="AQ326" i="1"/>
  <c r="D3" i="18"/>
  <c r="D3" i="1" s="1"/>
  <c r="E3" i="18"/>
  <c r="E3" i="1" s="1"/>
  <c r="D4" i="18"/>
  <c r="D4" i="1" s="1"/>
  <c r="E4" i="18"/>
  <c r="E4" i="1" s="1"/>
  <c r="D5" i="18"/>
  <c r="D5" i="1" s="1"/>
  <c r="E5" i="18"/>
  <c r="E5" i="1" s="1"/>
  <c r="D6" i="18"/>
  <c r="D6" i="1" s="1"/>
  <c r="E6" i="18"/>
  <c r="E6" i="1" s="1"/>
  <c r="D7" i="18"/>
  <c r="D7" i="1" s="1"/>
  <c r="E7" i="18"/>
  <c r="E7" i="1" s="1"/>
  <c r="D8" i="18"/>
  <c r="D8" i="1" s="1"/>
  <c r="E8" i="18"/>
  <c r="E8" i="1" s="1"/>
  <c r="D9" i="18"/>
  <c r="D9" i="1" s="1"/>
  <c r="E9" i="18"/>
  <c r="E9" i="1" s="1"/>
  <c r="D10" i="18"/>
  <c r="D10" i="1" s="1"/>
  <c r="E10" i="18"/>
  <c r="E10" i="1" s="1"/>
  <c r="D11" i="18"/>
  <c r="D11" i="1" s="1"/>
  <c r="E11" i="18"/>
  <c r="E11" i="1" s="1"/>
  <c r="D12" i="18"/>
  <c r="D12" i="1" s="1"/>
  <c r="E12" i="18"/>
  <c r="E12" i="1" s="1"/>
  <c r="D13" i="18"/>
  <c r="D13" i="1" s="1"/>
  <c r="E13" i="18"/>
  <c r="E13" i="1" s="1"/>
  <c r="B3" i="18"/>
  <c r="B3" i="1" s="1"/>
  <c r="B4" i="18"/>
  <c r="B4" i="1" s="1"/>
  <c r="B5" i="18"/>
  <c r="B5" i="1" s="1"/>
  <c r="B6" i="18"/>
  <c r="B6" i="1" s="1"/>
  <c r="B7" i="18"/>
  <c r="B7" i="1" s="1"/>
  <c r="B8" i="18"/>
  <c r="B8" i="1" s="1"/>
  <c r="B9" i="18"/>
  <c r="B9" i="1" s="1"/>
  <c r="B10" i="18"/>
  <c r="B10" i="1" s="1"/>
  <c r="B11" i="18"/>
  <c r="B11" i="1" s="1"/>
  <c r="B12" i="18"/>
  <c r="B12" i="1" s="1"/>
  <c r="B13" i="18"/>
  <c r="B13" i="1" s="1"/>
  <c r="F8" i="18"/>
  <c r="F8" i="1" s="1"/>
  <c r="I8" i="1" s="1"/>
  <c r="B60" i="18"/>
  <c r="B61" i="1" s="1"/>
  <c r="C60" i="18"/>
  <c r="C61" i="1" s="1"/>
  <c r="D60" i="18"/>
  <c r="D61" i="1" s="1"/>
  <c r="E60" i="18"/>
  <c r="E61" i="1" s="1"/>
  <c r="B61" i="18"/>
  <c r="B62" i="1" s="1"/>
  <c r="C61" i="18"/>
  <c r="C62" i="1" s="1"/>
  <c r="D61" i="18"/>
  <c r="D62" i="1" s="1"/>
  <c r="E61" i="18"/>
  <c r="E62" i="1" s="1"/>
  <c r="B62" i="18"/>
  <c r="B63" i="1" s="1"/>
  <c r="C62" i="18"/>
  <c r="C63" i="1" s="1"/>
  <c r="D62" i="18"/>
  <c r="D63" i="1" s="1"/>
  <c r="E62" i="18"/>
  <c r="E63" i="1" s="1"/>
  <c r="B63" i="18"/>
  <c r="B64" i="1" s="1"/>
  <c r="C63" i="18"/>
  <c r="C64" i="1" s="1"/>
  <c r="D63" i="18"/>
  <c r="D64" i="1" s="1"/>
  <c r="E63" i="18"/>
  <c r="E64" i="1" s="1"/>
  <c r="B64" i="18"/>
  <c r="B65" i="1" s="1"/>
  <c r="C64" i="18"/>
  <c r="C65" i="1" s="1"/>
  <c r="D64" i="18"/>
  <c r="D65" i="1" s="1"/>
  <c r="E64" i="18"/>
  <c r="E65" i="1" s="1"/>
  <c r="B65" i="18"/>
  <c r="B66" i="1" s="1"/>
  <c r="C65" i="18"/>
  <c r="C66" i="1" s="1"/>
  <c r="D65" i="18"/>
  <c r="D66" i="1" s="1"/>
  <c r="E65" i="18"/>
  <c r="E66" i="1" s="1"/>
  <c r="B66" i="18"/>
  <c r="B67" i="1" s="1"/>
  <c r="C66" i="18"/>
  <c r="C67" i="1" s="1"/>
  <c r="D66" i="18"/>
  <c r="D67" i="1" s="1"/>
  <c r="E66" i="18"/>
  <c r="E67" i="1" s="1"/>
  <c r="B67" i="18"/>
  <c r="B68" i="1" s="1"/>
  <c r="C67" i="18"/>
  <c r="C68" i="1" s="1"/>
  <c r="D67" i="18"/>
  <c r="D68" i="1" s="1"/>
  <c r="E67" i="18"/>
  <c r="E68" i="1" s="1"/>
  <c r="B68" i="18"/>
  <c r="B69" i="1" s="1"/>
  <c r="C68" i="18"/>
  <c r="C69" i="1" s="1"/>
  <c r="D68" i="18"/>
  <c r="D69" i="1" s="1"/>
  <c r="E68" i="18"/>
  <c r="E69" i="1" s="1"/>
  <c r="B69" i="18"/>
  <c r="B70" i="1" s="1"/>
  <c r="C69" i="18"/>
  <c r="C70" i="1" s="1"/>
  <c r="D69" i="18"/>
  <c r="D70" i="1" s="1"/>
  <c r="E69" i="18"/>
  <c r="E70" i="1" s="1"/>
  <c r="B77" i="18"/>
  <c r="B78" i="1" s="1"/>
  <c r="C77" i="18"/>
  <c r="C78" i="1" s="1"/>
  <c r="D77" i="18"/>
  <c r="D78" i="1" s="1"/>
  <c r="E77" i="18"/>
  <c r="E78" i="1" s="1"/>
  <c r="B78" i="18"/>
  <c r="B79" i="1" s="1"/>
  <c r="C78" i="18"/>
  <c r="C79" i="1" s="1"/>
  <c r="D78" i="18"/>
  <c r="D79" i="1" s="1"/>
  <c r="E78" i="18"/>
  <c r="E79" i="1" s="1"/>
  <c r="I382" i="1"/>
  <c r="E382" i="1"/>
  <c r="D382" i="1"/>
  <c r="I381" i="1"/>
  <c r="E381" i="1"/>
  <c r="D381" i="1"/>
  <c r="I380" i="1"/>
  <c r="E380" i="1"/>
  <c r="D380" i="1"/>
  <c r="I379" i="1"/>
  <c r="E379" i="1"/>
  <c r="D379" i="1"/>
  <c r="I378" i="1"/>
  <c r="E378" i="1"/>
  <c r="D378" i="1"/>
  <c r="I377" i="1"/>
  <c r="E377" i="1"/>
  <c r="D377" i="1"/>
  <c r="I376" i="1"/>
  <c r="E376" i="1"/>
  <c r="D376" i="1"/>
  <c r="I375" i="1"/>
  <c r="E375" i="1"/>
  <c r="D375" i="1"/>
  <c r="I374" i="1"/>
  <c r="E374" i="1"/>
  <c r="D374" i="1"/>
  <c r="I373" i="1"/>
  <c r="E373" i="1"/>
  <c r="D373" i="1"/>
  <c r="I372" i="1"/>
  <c r="E372" i="1"/>
  <c r="D372" i="1"/>
  <c r="I371" i="1"/>
  <c r="E371" i="1"/>
  <c r="D371" i="1"/>
  <c r="I370" i="1"/>
  <c r="E370" i="1"/>
  <c r="D370" i="1"/>
  <c r="I369" i="1"/>
  <c r="E369" i="1"/>
  <c r="D369" i="1"/>
  <c r="I368" i="1"/>
  <c r="E368" i="1"/>
  <c r="D368" i="1"/>
  <c r="BA2" i="1"/>
  <c r="BB2" i="1"/>
  <c r="BC2" i="1"/>
  <c r="AR323" i="1" l="1"/>
  <c r="B345" i="18"/>
  <c r="B346" i="1" s="1"/>
  <c r="C345" i="18"/>
  <c r="C346" i="1" s="1"/>
  <c r="D345" i="18"/>
  <c r="D346" i="1" s="1"/>
  <c r="E345" i="18"/>
  <c r="E346" i="1" s="1"/>
  <c r="B346" i="18"/>
  <c r="B347" i="1" s="1"/>
  <c r="C346" i="18"/>
  <c r="C347" i="1" s="1"/>
  <c r="D346" i="18"/>
  <c r="D347" i="1" s="1"/>
  <c r="E346" i="18"/>
  <c r="E347" i="1" s="1"/>
  <c r="B347" i="18"/>
  <c r="B348" i="1" s="1"/>
  <c r="C347" i="18"/>
  <c r="C348" i="1" s="1"/>
  <c r="D347" i="18"/>
  <c r="D348" i="1" s="1"/>
  <c r="E347" i="18"/>
  <c r="E348" i="1" s="1"/>
  <c r="B348" i="18"/>
  <c r="B349" i="1" s="1"/>
  <c r="C348" i="18"/>
  <c r="C349" i="1" s="1"/>
  <c r="D348" i="18"/>
  <c r="D349" i="1" s="1"/>
  <c r="E348" i="18"/>
  <c r="E349" i="1" s="1"/>
  <c r="B349" i="18"/>
  <c r="B350" i="1" s="1"/>
  <c r="C349" i="18"/>
  <c r="C350" i="1" s="1"/>
  <c r="D349" i="18"/>
  <c r="D350" i="1" s="1"/>
  <c r="E349" i="18"/>
  <c r="E350" i="1" s="1"/>
  <c r="B350" i="18"/>
  <c r="B351" i="1" s="1"/>
  <c r="C350" i="18"/>
  <c r="C351" i="1" s="1"/>
  <c r="D350" i="18"/>
  <c r="D351" i="1" s="1"/>
  <c r="E350" i="18"/>
  <c r="E351" i="1" s="1"/>
  <c r="B351" i="18"/>
  <c r="B352" i="1" s="1"/>
  <c r="C351" i="18"/>
  <c r="C352" i="1" s="1"/>
  <c r="D351" i="18"/>
  <c r="D352" i="1" s="1"/>
  <c r="E351" i="18"/>
  <c r="E352" i="1" s="1"/>
  <c r="B352" i="18"/>
  <c r="B353" i="1" s="1"/>
  <c r="C352" i="18"/>
  <c r="C353" i="1" s="1"/>
  <c r="D352" i="18"/>
  <c r="D353" i="1" s="1"/>
  <c r="E352" i="18"/>
  <c r="E353" i="1" s="1"/>
  <c r="B353" i="18"/>
  <c r="B354" i="1" s="1"/>
  <c r="C353" i="18"/>
  <c r="C354" i="1" s="1"/>
  <c r="D353" i="18"/>
  <c r="D354" i="1" s="1"/>
  <c r="E353" i="18"/>
  <c r="E354" i="1" s="1"/>
  <c r="B354" i="18"/>
  <c r="B355" i="1" s="1"/>
  <c r="C354" i="18"/>
  <c r="C355" i="1" s="1"/>
  <c r="D354" i="18"/>
  <c r="D355" i="1" s="1"/>
  <c r="E354" i="18"/>
  <c r="E355" i="1" s="1"/>
  <c r="B355" i="18"/>
  <c r="B356" i="1" s="1"/>
  <c r="C355" i="18"/>
  <c r="C356" i="1" s="1"/>
  <c r="D355" i="18"/>
  <c r="D356" i="1" s="1"/>
  <c r="E355" i="18"/>
  <c r="E356" i="1" s="1"/>
  <c r="B328" i="18" l="1"/>
  <c r="B329" i="1" s="1"/>
  <c r="C328" i="18"/>
  <c r="C329" i="1" s="1"/>
  <c r="D328" i="18"/>
  <c r="D329" i="1" s="1"/>
  <c r="E328" i="18"/>
  <c r="E329" i="1" s="1"/>
  <c r="B329" i="18"/>
  <c r="B330" i="1" s="1"/>
  <c r="C329" i="18"/>
  <c r="C330" i="1" s="1"/>
  <c r="D329" i="18"/>
  <c r="D330" i="1" s="1"/>
  <c r="E329" i="18"/>
  <c r="E330" i="1" s="1"/>
  <c r="B330" i="18"/>
  <c r="B331" i="1" s="1"/>
  <c r="C330" i="18"/>
  <c r="C331" i="1" s="1"/>
  <c r="D330" i="18"/>
  <c r="D331" i="1" s="1"/>
  <c r="E330" i="18"/>
  <c r="E331" i="1" s="1"/>
  <c r="B331" i="18"/>
  <c r="B332" i="1" s="1"/>
  <c r="C331" i="18"/>
  <c r="C332" i="1" s="1"/>
  <c r="D331" i="18"/>
  <c r="D332" i="1" s="1"/>
  <c r="E331" i="18"/>
  <c r="E332" i="1" s="1"/>
  <c r="B332" i="18"/>
  <c r="B333" i="1" s="1"/>
  <c r="C332" i="18"/>
  <c r="C333" i="1" s="1"/>
  <c r="D332" i="18"/>
  <c r="D333" i="1" s="1"/>
  <c r="E332" i="18"/>
  <c r="E333" i="1" s="1"/>
  <c r="B333" i="18"/>
  <c r="B334" i="1" s="1"/>
  <c r="C333" i="18"/>
  <c r="C334" i="1" s="1"/>
  <c r="D333" i="18"/>
  <c r="D334" i="1" s="1"/>
  <c r="E333" i="18"/>
  <c r="E334" i="1" s="1"/>
  <c r="B334" i="18"/>
  <c r="B335" i="1" s="1"/>
  <c r="C334" i="18"/>
  <c r="C335" i="1" s="1"/>
  <c r="D334" i="18"/>
  <c r="D335" i="1" s="1"/>
  <c r="E334" i="18"/>
  <c r="E335" i="1" s="1"/>
  <c r="B335" i="18"/>
  <c r="B336" i="1" s="1"/>
  <c r="C335" i="18"/>
  <c r="C336" i="1" s="1"/>
  <c r="D335" i="18"/>
  <c r="D336" i="1" s="1"/>
  <c r="E335" i="18"/>
  <c r="E336" i="1" s="1"/>
  <c r="B336" i="18"/>
  <c r="B337" i="1" s="1"/>
  <c r="C336" i="18"/>
  <c r="C337" i="1" s="1"/>
  <c r="D336" i="18"/>
  <c r="D337" i="1" s="1"/>
  <c r="E336" i="18"/>
  <c r="E337" i="1" s="1"/>
  <c r="B337" i="18"/>
  <c r="B338" i="1" s="1"/>
  <c r="C337" i="18"/>
  <c r="C338" i="1" s="1"/>
  <c r="D337" i="18"/>
  <c r="D338" i="1" s="1"/>
  <c r="E337" i="18"/>
  <c r="E338" i="1" s="1"/>
  <c r="B338" i="18"/>
  <c r="B339" i="1" s="1"/>
  <c r="C338" i="18"/>
  <c r="C339" i="1" s="1"/>
  <c r="D338" i="18"/>
  <c r="D339" i="1" s="1"/>
  <c r="E338" i="18"/>
  <c r="E339" i="1" s="1"/>
  <c r="B339" i="18"/>
  <c r="B340" i="1" s="1"/>
  <c r="C339" i="18"/>
  <c r="C340" i="1" s="1"/>
  <c r="D339" i="18"/>
  <c r="D340" i="1" s="1"/>
  <c r="E339" i="18"/>
  <c r="E340" i="1" s="1"/>
  <c r="B340" i="18"/>
  <c r="B341" i="1" s="1"/>
  <c r="C340" i="18"/>
  <c r="C341" i="1" s="1"/>
  <c r="D340" i="18"/>
  <c r="D341" i="1" s="1"/>
  <c r="E340" i="18"/>
  <c r="E341" i="1" s="1"/>
  <c r="B341" i="18"/>
  <c r="B342" i="1" s="1"/>
  <c r="C341" i="18"/>
  <c r="C342" i="1" s="1"/>
  <c r="D341" i="18"/>
  <c r="D342" i="1" s="1"/>
  <c r="E341" i="18"/>
  <c r="E342" i="1" s="1"/>
  <c r="B342" i="18"/>
  <c r="B343" i="1" s="1"/>
  <c r="C342" i="18"/>
  <c r="C343" i="1" s="1"/>
  <c r="D342" i="18"/>
  <c r="D343" i="1" s="1"/>
  <c r="E342" i="18"/>
  <c r="E343" i="1" s="1"/>
  <c r="B343" i="18"/>
  <c r="B344" i="1" s="1"/>
  <c r="C343" i="18"/>
  <c r="C344" i="1" s="1"/>
  <c r="D343" i="18"/>
  <c r="D344" i="1" s="1"/>
  <c r="E343" i="18"/>
  <c r="E344" i="1" s="1"/>
  <c r="B344" i="18"/>
  <c r="B345" i="1" s="1"/>
  <c r="C344" i="18"/>
  <c r="C345" i="1" s="1"/>
  <c r="D344" i="18"/>
  <c r="D345" i="1" s="1"/>
  <c r="E344" i="18"/>
  <c r="E345" i="1" s="1"/>
  <c r="B317" i="18" l="1"/>
  <c r="B318" i="1" s="1"/>
  <c r="C317" i="18"/>
  <c r="C318" i="1" s="1"/>
  <c r="D317" i="18"/>
  <c r="D318" i="1" s="1"/>
  <c r="E317" i="18"/>
  <c r="E318" i="1" s="1"/>
  <c r="B318" i="18"/>
  <c r="B319" i="1" s="1"/>
  <c r="C318" i="18"/>
  <c r="C319" i="1" s="1"/>
  <c r="D318" i="18"/>
  <c r="D319" i="1" s="1"/>
  <c r="E318" i="18"/>
  <c r="E319" i="1" s="1"/>
  <c r="B319" i="18"/>
  <c r="B320" i="1" s="1"/>
  <c r="C319" i="18"/>
  <c r="C320" i="1" s="1"/>
  <c r="D319" i="18"/>
  <c r="D320" i="1" s="1"/>
  <c r="E319" i="18"/>
  <c r="E320" i="1" s="1"/>
  <c r="B320" i="18"/>
  <c r="B321" i="1" s="1"/>
  <c r="C320" i="18"/>
  <c r="C321" i="1" s="1"/>
  <c r="D320" i="18"/>
  <c r="D321" i="1" s="1"/>
  <c r="E320" i="18"/>
  <c r="E321" i="1" s="1"/>
  <c r="B321" i="18"/>
  <c r="B322" i="1" s="1"/>
  <c r="C321" i="18"/>
  <c r="C322" i="1" s="1"/>
  <c r="D321" i="18"/>
  <c r="D322" i="1" s="1"/>
  <c r="E321" i="18"/>
  <c r="E322" i="1" s="1"/>
  <c r="B322" i="18"/>
  <c r="B323" i="1" s="1"/>
  <c r="C322" i="18"/>
  <c r="C323" i="1" s="1"/>
  <c r="D322" i="18"/>
  <c r="D323" i="1" s="1"/>
  <c r="E322" i="18"/>
  <c r="E323" i="1" s="1"/>
  <c r="B323" i="18"/>
  <c r="B324" i="1" s="1"/>
  <c r="C323" i="18"/>
  <c r="C324" i="1" s="1"/>
  <c r="D323" i="18"/>
  <c r="D324" i="1" s="1"/>
  <c r="E323" i="18"/>
  <c r="E324" i="1" s="1"/>
  <c r="B324" i="18"/>
  <c r="B325" i="1" s="1"/>
  <c r="C324" i="18"/>
  <c r="C325" i="1" s="1"/>
  <c r="D324" i="18"/>
  <c r="D325" i="1" s="1"/>
  <c r="E324" i="18"/>
  <c r="E325" i="1" s="1"/>
  <c r="B325" i="18"/>
  <c r="B326" i="1" s="1"/>
  <c r="C325" i="18"/>
  <c r="C326" i="1" s="1"/>
  <c r="D325" i="18"/>
  <c r="D326" i="1" s="1"/>
  <c r="E325" i="18"/>
  <c r="E326" i="1" s="1"/>
  <c r="B326" i="18"/>
  <c r="B327" i="1" s="1"/>
  <c r="C326" i="18"/>
  <c r="C327" i="1" s="1"/>
  <c r="D326" i="18"/>
  <c r="D327" i="1" s="1"/>
  <c r="E326" i="18"/>
  <c r="E327" i="1" s="1"/>
  <c r="B327" i="18"/>
  <c r="B328" i="1" s="1"/>
  <c r="C327" i="18"/>
  <c r="C328" i="1" s="1"/>
  <c r="D327" i="18"/>
  <c r="D328" i="1" s="1"/>
  <c r="E327" i="18"/>
  <c r="E328" i="1" s="1"/>
  <c r="B305" i="18" l="1"/>
  <c r="B306" i="1" s="1"/>
  <c r="C305" i="18"/>
  <c r="C306" i="1" s="1"/>
  <c r="D305" i="18"/>
  <c r="D306" i="1" s="1"/>
  <c r="E305" i="18"/>
  <c r="E306" i="1" s="1"/>
  <c r="B306" i="18"/>
  <c r="B307" i="1" s="1"/>
  <c r="C306" i="18"/>
  <c r="C307" i="1" s="1"/>
  <c r="D306" i="18"/>
  <c r="D307" i="1" s="1"/>
  <c r="E306" i="18"/>
  <c r="E307" i="1" s="1"/>
  <c r="B307" i="18"/>
  <c r="B308" i="1" s="1"/>
  <c r="C307" i="18"/>
  <c r="C308" i="1" s="1"/>
  <c r="D307" i="18"/>
  <c r="D308" i="1" s="1"/>
  <c r="E307" i="18"/>
  <c r="E308" i="1" s="1"/>
  <c r="B308" i="18"/>
  <c r="B309" i="1" s="1"/>
  <c r="C308" i="18"/>
  <c r="C309" i="1" s="1"/>
  <c r="D308" i="18"/>
  <c r="D309" i="1" s="1"/>
  <c r="E308" i="18"/>
  <c r="E309" i="1" s="1"/>
  <c r="B309" i="18"/>
  <c r="B310" i="1" s="1"/>
  <c r="C309" i="18"/>
  <c r="C310" i="1" s="1"/>
  <c r="D309" i="18"/>
  <c r="D310" i="1" s="1"/>
  <c r="E309" i="18"/>
  <c r="E310" i="1" s="1"/>
  <c r="B310" i="18"/>
  <c r="B311" i="1" s="1"/>
  <c r="C310" i="18"/>
  <c r="C311" i="1" s="1"/>
  <c r="D310" i="18"/>
  <c r="D311" i="1" s="1"/>
  <c r="E310" i="18"/>
  <c r="E311" i="1" s="1"/>
  <c r="B311" i="18"/>
  <c r="B312" i="1" s="1"/>
  <c r="C311" i="18"/>
  <c r="C312" i="1" s="1"/>
  <c r="D311" i="18"/>
  <c r="D312" i="1" s="1"/>
  <c r="E311" i="18"/>
  <c r="E312" i="1" s="1"/>
  <c r="B312" i="18"/>
  <c r="B313" i="1" s="1"/>
  <c r="C312" i="18"/>
  <c r="C313" i="1" s="1"/>
  <c r="D312" i="18"/>
  <c r="D313" i="1" s="1"/>
  <c r="E312" i="18"/>
  <c r="E313" i="1" s="1"/>
  <c r="B313" i="18"/>
  <c r="B314" i="1" s="1"/>
  <c r="C313" i="18"/>
  <c r="C314" i="1" s="1"/>
  <c r="D313" i="18"/>
  <c r="D314" i="1" s="1"/>
  <c r="E313" i="18"/>
  <c r="E314" i="1" s="1"/>
  <c r="B314" i="18"/>
  <c r="B315" i="1" s="1"/>
  <c r="C314" i="18"/>
  <c r="C315" i="1" s="1"/>
  <c r="D314" i="18"/>
  <c r="D315" i="1" s="1"/>
  <c r="E314" i="18"/>
  <c r="E315" i="1" s="1"/>
  <c r="B315" i="18"/>
  <c r="B316" i="1" s="1"/>
  <c r="C315" i="18"/>
  <c r="C316" i="1" s="1"/>
  <c r="D315" i="18"/>
  <c r="D316" i="1" s="1"/>
  <c r="E315" i="18"/>
  <c r="E316" i="1" s="1"/>
  <c r="B316" i="18"/>
  <c r="B317" i="1" s="1"/>
  <c r="C316" i="18"/>
  <c r="C317" i="1" s="1"/>
  <c r="D316" i="18"/>
  <c r="D317" i="1" s="1"/>
  <c r="E316" i="18"/>
  <c r="E317" i="1" s="1"/>
  <c r="F8" i="24"/>
  <c r="G8" i="24"/>
  <c r="H8" i="24"/>
  <c r="I8" i="24"/>
  <c r="J8" i="24"/>
  <c r="K8" i="24"/>
  <c r="L8" i="24"/>
  <c r="M8" i="24"/>
  <c r="N8" i="24"/>
  <c r="O8" i="24"/>
  <c r="P8" i="24"/>
  <c r="Q8" i="24"/>
  <c r="R8" i="24"/>
  <c r="S8" i="24"/>
  <c r="T8" i="24"/>
  <c r="U8" i="24"/>
  <c r="V8" i="24"/>
  <c r="W8" i="24"/>
  <c r="X8" i="24"/>
  <c r="Y8" i="24"/>
  <c r="E8" i="24"/>
  <c r="F9" i="24"/>
  <c r="G9" i="24"/>
  <c r="H9" i="24"/>
  <c r="I9" i="24"/>
  <c r="J9" i="24"/>
  <c r="K9" i="24"/>
  <c r="L9" i="24"/>
  <c r="M9" i="24"/>
  <c r="N9" i="24"/>
  <c r="O9" i="24"/>
  <c r="P9" i="24"/>
  <c r="Q9" i="24"/>
  <c r="R9" i="24"/>
  <c r="S9" i="24"/>
  <c r="T9" i="24"/>
  <c r="U9" i="24"/>
  <c r="V9" i="24"/>
  <c r="W9" i="24"/>
  <c r="X9" i="24"/>
  <c r="Y9" i="24"/>
  <c r="F10" i="24"/>
  <c r="G10" i="24"/>
  <c r="H10" i="24"/>
  <c r="I10" i="24"/>
  <c r="J10" i="24"/>
  <c r="K10" i="24"/>
  <c r="L10" i="24"/>
  <c r="M10" i="24"/>
  <c r="N10" i="24"/>
  <c r="O10" i="24"/>
  <c r="P10" i="24"/>
  <c r="Q10" i="24"/>
  <c r="R10" i="24"/>
  <c r="S10" i="24"/>
  <c r="T10" i="24"/>
  <c r="U10" i="24"/>
  <c r="V10" i="24"/>
  <c r="W10" i="24"/>
  <c r="X10" i="24"/>
  <c r="Y10" i="24"/>
  <c r="F12" i="24"/>
  <c r="G12" i="24"/>
  <c r="H12" i="24"/>
  <c r="I12" i="24"/>
  <c r="J12" i="24"/>
  <c r="K12" i="24"/>
  <c r="L12" i="24"/>
  <c r="M12" i="24"/>
  <c r="N12" i="24"/>
  <c r="O12" i="24"/>
  <c r="P12" i="24"/>
  <c r="Q12" i="24"/>
  <c r="R12" i="24"/>
  <c r="S12" i="24"/>
  <c r="T12" i="24"/>
  <c r="U12" i="24"/>
  <c r="V12" i="24"/>
  <c r="W12" i="24"/>
  <c r="X12" i="24"/>
  <c r="Y12" i="24"/>
  <c r="E12" i="24"/>
  <c r="E10" i="24"/>
  <c r="E9" i="24"/>
  <c r="F6" i="24"/>
  <c r="G6" i="24"/>
  <c r="H6" i="24"/>
  <c r="I6" i="24"/>
  <c r="J6" i="24"/>
  <c r="K6" i="24"/>
  <c r="L6" i="24"/>
  <c r="M6" i="24"/>
  <c r="N6" i="24"/>
  <c r="O6" i="24"/>
  <c r="P6" i="24"/>
  <c r="Q6" i="24"/>
  <c r="R6" i="24"/>
  <c r="S6" i="24"/>
  <c r="T6" i="24"/>
  <c r="U6" i="24"/>
  <c r="V6" i="24"/>
  <c r="W6" i="24"/>
  <c r="X6" i="24"/>
  <c r="Y6" i="24"/>
  <c r="E6" i="24"/>
  <c r="F7" i="24"/>
  <c r="G7" i="24"/>
  <c r="H7" i="24"/>
  <c r="I7" i="24"/>
  <c r="J7" i="24"/>
  <c r="K7" i="24"/>
  <c r="L7" i="24"/>
  <c r="M7" i="24"/>
  <c r="N7" i="24"/>
  <c r="O7" i="24"/>
  <c r="P7" i="24"/>
  <c r="Q7" i="24"/>
  <c r="R7" i="24"/>
  <c r="S7" i="24"/>
  <c r="T7" i="24"/>
  <c r="U7" i="24"/>
  <c r="V7" i="24"/>
  <c r="W7" i="24"/>
  <c r="X7" i="24"/>
  <c r="Y7" i="24"/>
  <c r="E7" i="24"/>
  <c r="F5" i="24"/>
  <c r="G5" i="24"/>
  <c r="H5" i="24"/>
  <c r="I5" i="24"/>
  <c r="J5" i="24"/>
  <c r="K5" i="24"/>
  <c r="L5" i="24"/>
  <c r="M5" i="24"/>
  <c r="N5" i="24"/>
  <c r="O5" i="24"/>
  <c r="P5" i="24"/>
  <c r="Q5" i="24"/>
  <c r="R5" i="24"/>
  <c r="S5" i="24"/>
  <c r="T5" i="24"/>
  <c r="U5" i="24"/>
  <c r="V5" i="24"/>
  <c r="W5" i="24"/>
  <c r="X5" i="24"/>
  <c r="Y5" i="24"/>
  <c r="E5" i="24"/>
  <c r="V4" i="24"/>
  <c r="E4" i="24"/>
  <c r="E11" i="24" s="1"/>
  <c r="E13" i="24" s="1"/>
  <c r="F3" i="24"/>
  <c r="G3" i="24"/>
  <c r="H3" i="24"/>
  <c r="I3" i="24"/>
  <c r="J3" i="24"/>
  <c r="K3" i="24"/>
  <c r="L3" i="24"/>
  <c r="M3" i="24"/>
  <c r="N3" i="24"/>
  <c r="O3" i="24"/>
  <c r="P3" i="24"/>
  <c r="Q3" i="24"/>
  <c r="R3" i="24"/>
  <c r="S3" i="24"/>
  <c r="T3" i="24"/>
  <c r="U3" i="24"/>
  <c r="V3" i="24"/>
  <c r="W3" i="24"/>
  <c r="X3" i="24"/>
  <c r="Y3" i="24"/>
  <c r="E3" i="24"/>
  <c r="O2" i="24"/>
  <c r="O4" i="24" s="1"/>
  <c r="P2" i="24"/>
  <c r="P4" i="24" s="1"/>
  <c r="Q2" i="24"/>
  <c r="Q4" i="24" s="1"/>
  <c r="R2" i="24"/>
  <c r="R4" i="24" s="1"/>
  <c r="S2" i="24"/>
  <c r="S4" i="24" s="1"/>
  <c r="T2" i="24"/>
  <c r="T4" i="24" s="1"/>
  <c r="U2" i="24"/>
  <c r="U4" i="24" s="1"/>
  <c r="V2" i="24"/>
  <c r="W2" i="24"/>
  <c r="W4" i="24" s="1"/>
  <c r="X2" i="24"/>
  <c r="X4" i="24" s="1"/>
  <c r="Y2" i="24"/>
  <c r="Y4" i="24" s="1"/>
  <c r="F2" i="24"/>
  <c r="F4" i="24" s="1"/>
  <c r="G2" i="24"/>
  <c r="G4" i="24" s="1"/>
  <c r="H2" i="24"/>
  <c r="H4" i="24" s="1"/>
  <c r="I2" i="24"/>
  <c r="I4" i="24" s="1"/>
  <c r="J2" i="24"/>
  <c r="J4" i="24" s="1"/>
  <c r="J11" i="24" s="1"/>
  <c r="J13" i="24" s="1"/>
  <c r="K2" i="24"/>
  <c r="K4" i="24" s="1"/>
  <c r="L2" i="24"/>
  <c r="L4" i="24" s="1"/>
  <c r="M2" i="24"/>
  <c r="M4" i="24" s="1"/>
  <c r="N2" i="24"/>
  <c r="N4" i="24" s="1"/>
  <c r="E2" i="24"/>
  <c r="W38" i="24"/>
  <c r="V38" i="24"/>
  <c r="U38" i="24"/>
  <c r="T38" i="24"/>
  <c r="S38" i="24"/>
  <c r="R38" i="24"/>
  <c r="Q38" i="24"/>
  <c r="P38" i="24"/>
  <c r="O38" i="24"/>
  <c r="N38" i="24"/>
  <c r="M38" i="24"/>
  <c r="L38" i="24"/>
  <c r="K38" i="24"/>
  <c r="J38" i="24"/>
  <c r="I38" i="24"/>
  <c r="H38" i="24"/>
  <c r="G38" i="24"/>
  <c r="F38" i="24"/>
  <c r="E38" i="24"/>
  <c r="D38" i="24"/>
  <c r="C38" i="24"/>
  <c r="B295" i="18"/>
  <c r="B296" i="1" s="1"/>
  <c r="C295" i="18"/>
  <c r="C296" i="1" s="1"/>
  <c r="D295" i="18"/>
  <c r="D296" i="1" s="1"/>
  <c r="E295" i="18"/>
  <c r="E296" i="1" s="1"/>
  <c r="B296" i="18"/>
  <c r="B297" i="1" s="1"/>
  <c r="C296" i="18"/>
  <c r="C297" i="1" s="1"/>
  <c r="D296" i="18"/>
  <c r="D297" i="1" s="1"/>
  <c r="E296" i="18"/>
  <c r="E297" i="1" s="1"/>
  <c r="B297" i="18"/>
  <c r="B298" i="1" s="1"/>
  <c r="C297" i="18"/>
  <c r="C298" i="1" s="1"/>
  <c r="D297" i="18"/>
  <c r="D298" i="1" s="1"/>
  <c r="E297" i="18"/>
  <c r="E298" i="1" s="1"/>
  <c r="B298" i="18"/>
  <c r="B299" i="1" s="1"/>
  <c r="C298" i="18"/>
  <c r="C299" i="1" s="1"/>
  <c r="D298" i="18"/>
  <c r="D299" i="1" s="1"/>
  <c r="E298" i="18"/>
  <c r="E299" i="1" s="1"/>
  <c r="B299" i="18"/>
  <c r="B300" i="1" s="1"/>
  <c r="C299" i="18"/>
  <c r="C300" i="1" s="1"/>
  <c r="D299" i="18"/>
  <c r="D300" i="1" s="1"/>
  <c r="E299" i="18"/>
  <c r="E300" i="1" s="1"/>
  <c r="B300" i="18"/>
  <c r="B301" i="1" s="1"/>
  <c r="C300" i="18"/>
  <c r="C301" i="1" s="1"/>
  <c r="D300" i="18"/>
  <c r="D301" i="1" s="1"/>
  <c r="E300" i="18"/>
  <c r="E301" i="1" s="1"/>
  <c r="B301" i="18"/>
  <c r="B302" i="1" s="1"/>
  <c r="C301" i="18"/>
  <c r="C302" i="1" s="1"/>
  <c r="D301" i="18"/>
  <c r="D302" i="1" s="1"/>
  <c r="E301" i="18"/>
  <c r="E302" i="1" s="1"/>
  <c r="B302" i="18"/>
  <c r="B303" i="1" s="1"/>
  <c r="C302" i="18"/>
  <c r="C303" i="1" s="1"/>
  <c r="D302" i="18"/>
  <c r="D303" i="1" s="1"/>
  <c r="E302" i="18"/>
  <c r="E303" i="1" s="1"/>
  <c r="B303" i="18"/>
  <c r="B304" i="1" s="1"/>
  <c r="C303" i="18"/>
  <c r="C304" i="1" s="1"/>
  <c r="D303" i="18"/>
  <c r="D304" i="1" s="1"/>
  <c r="E303" i="18"/>
  <c r="E304" i="1" s="1"/>
  <c r="B304" i="18"/>
  <c r="B305" i="1" s="1"/>
  <c r="C304" i="18"/>
  <c r="C305" i="1" s="1"/>
  <c r="D304" i="18"/>
  <c r="D305" i="1" s="1"/>
  <c r="E304" i="18"/>
  <c r="E305" i="1" s="1"/>
  <c r="U2" i="28"/>
  <c r="V2" i="28"/>
  <c r="W2" i="28"/>
  <c r="X2" i="28"/>
  <c r="Y2" i="28"/>
  <c r="U3" i="28"/>
  <c r="V3" i="28"/>
  <c r="W3" i="28"/>
  <c r="X3" i="28"/>
  <c r="Y3" i="28"/>
  <c r="U4" i="28"/>
  <c r="U11" i="28" s="1"/>
  <c r="V4" i="28"/>
  <c r="V11" i="28" s="1"/>
  <c r="W4" i="28"/>
  <c r="W11" i="28" s="1"/>
  <c r="X4" i="28"/>
  <c r="X11" i="28" s="1"/>
  <c r="Y4" i="28"/>
  <c r="Y11" i="28" s="1"/>
  <c r="U5" i="28"/>
  <c r="V5" i="28"/>
  <c r="W5" i="28"/>
  <c r="X5" i="28"/>
  <c r="Y5" i="28"/>
  <c r="U6" i="28"/>
  <c r="V6" i="28"/>
  <c r="W6" i="28"/>
  <c r="X6" i="28"/>
  <c r="Y6" i="28"/>
  <c r="U7" i="28"/>
  <c r="V7" i="28"/>
  <c r="W7" i="28"/>
  <c r="X7" i="28"/>
  <c r="Y7" i="28"/>
  <c r="U8" i="28"/>
  <c r="V8" i="28"/>
  <c r="W8" i="28"/>
  <c r="X8" i="28"/>
  <c r="Y8" i="28"/>
  <c r="U9" i="28"/>
  <c r="V9" i="28"/>
  <c r="W9" i="28"/>
  <c r="X9" i="28"/>
  <c r="Y9" i="28"/>
  <c r="U10" i="28"/>
  <c r="V10" i="28"/>
  <c r="W10" i="28"/>
  <c r="X10" i="28"/>
  <c r="Y10" i="28"/>
  <c r="T10" i="28"/>
  <c r="T9" i="28"/>
  <c r="T8" i="28"/>
  <c r="T7" i="28"/>
  <c r="T6" i="28"/>
  <c r="T5" i="28"/>
  <c r="T4" i="28"/>
  <c r="T11" i="28" s="1"/>
  <c r="T3" i="28"/>
  <c r="T2" i="28"/>
  <c r="I2" i="28"/>
  <c r="J2" i="28"/>
  <c r="K2" i="28"/>
  <c r="L2" i="28"/>
  <c r="M2" i="28"/>
  <c r="N2" i="28"/>
  <c r="O2" i="28"/>
  <c r="P2" i="28"/>
  <c r="Q2" i="28"/>
  <c r="R2" i="28"/>
  <c r="S2" i="28"/>
  <c r="I3" i="28"/>
  <c r="J3" i="28"/>
  <c r="K3" i="28"/>
  <c r="L3" i="28"/>
  <c r="M3" i="28"/>
  <c r="N3" i="28"/>
  <c r="O3" i="28"/>
  <c r="P3" i="28"/>
  <c r="Q3" i="28"/>
  <c r="R3" i="28"/>
  <c r="S3" i="28"/>
  <c r="I4" i="28"/>
  <c r="J4" i="28"/>
  <c r="K4" i="28"/>
  <c r="K11" i="28" s="1"/>
  <c r="L4" i="28"/>
  <c r="L11" i="28" s="1"/>
  <c r="M4" i="28"/>
  <c r="N4" i="28"/>
  <c r="O4" i="28"/>
  <c r="O11" i="28" s="1"/>
  <c r="P4" i="28"/>
  <c r="P11" i="28" s="1"/>
  <c r="Q4" i="28"/>
  <c r="R4" i="28"/>
  <c r="S4" i="28"/>
  <c r="S11" i="28" s="1"/>
  <c r="I5" i="28"/>
  <c r="I11" i="28" s="1"/>
  <c r="J5" i="28"/>
  <c r="K5" i="28"/>
  <c r="L5" i="28"/>
  <c r="M5" i="28"/>
  <c r="M11" i="28" s="1"/>
  <c r="N5" i="28"/>
  <c r="O5" i="28"/>
  <c r="P5" i="28"/>
  <c r="Q5" i="28"/>
  <c r="Q11" i="28" s="1"/>
  <c r="R5" i="28"/>
  <c r="S5" i="28"/>
  <c r="I6" i="28"/>
  <c r="J6" i="28"/>
  <c r="J11" i="28" s="1"/>
  <c r="K6" i="28"/>
  <c r="L6" i="28"/>
  <c r="M6" i="28"/>
  <c r="N6" i="28"/>
  <c r="N11" i="28" s="1"/>
  <c r="O6" i="28"/>
  <c r="P6" i="28"/>
  <c r="Q6" i="28"/>
  <c r="R6" i="28"/>
  <c r="R11" i="28" s="1"/>
  <c r="S6" i="28"/>
  <c r="I7" i="28"/>
  <c r="J7" i="28"/>
  <c r="K7" i="28"/>
  <c r="L7" i="28"/>
  <c r="M7" i="28"/>
  <c r="N7" i="28"/>
  <c r="O7" i="28"/>
  <c r="P7" i="28"/>
  <c r="Q7" i="28"/>
  <c r="R7" i="28"/>
  <c r="S7" i="28"/>
  <c r="I8" i="28"/>
  <c r="J8" i="28"/>
  <c r="K8" i="28"/>
  <c r="L8" i="28"/>
  <c r="M8" i="28"/>
  <c r="N8" i="28"/>
  <c r="O8" i="28"/>
  <c r="P8" i="28"/>
  <c r="Q8" i="28"/>
  <c r="R8" i="28"/>
  <c r="S8" i="28"/>
  <c r="I9" i="28"/>
  <c r="J9" i="28"/>
  <c r="K9" i="28"/>
  <c r="L9" i="28"/>
  <c r="M9" i="28"/>
  <c r="N9" i="28"/>
  <c r="O9" i="28"/>
  <c r="P9" i="28"/>
  <c r="Q9" i="28"/>
  <c r="R9" i="28"/>
  <c r="S9" i="28"/>
  <c r="I10" i="28"/>
  <c r="J10" i="28"/>
  <c r="K10" i="28"/>
  <c r="L10" i="28"/>
  <c r="M10" i="28"/>
  <c r="N10" i="28"/>
  <c r="O10" i="28"/>
  <c r="P10" i="28"/>
  <c r="Q10" i="28"/>
  <c r="R10" i="28"/>
  <c r="S10" i="28"/>
  <c r="H10" i="28"/>
  <c r="H9" i="28"/>
  <c r="F9" i="28"/>
  <c r="G9" i="28"/>
  <c r="E9" i="28"/>
  <c r="H8" i="28"/>
  <c r="H7" i="28"/>
  <c r="H6" i="28"/>
  <c r="H5" i="28"/>
  <c r="H4" i="28"/>
  <c r="H11" i="28" s="1"/>
  <c r="H3" i="28"/>
  <c r="H2" i="28"/>
  <c r="F2" i="28"/>
  <c r="G2" i="28"/>
  <c r="F3" i="28"/>
  <c r="G3" i="28"/>
  <c r="F4" i="28"/>
  <c r="G4" i="28"/>
  <c r="G11" i="28" s="1"/>
  <c r="F5" i="28"/>
  <c r="F11" i="28" s="1"/>
  <c r="G5" i="28"/>
  <c r="F6" i="28"/>
  <c r="G6" i="28"/>
  <c r="F7" i="28"/>
  <c r="G7" i="28"/>
  <c r="F8" i="28"/>
  <c r="G8" i="28"/>
  <c r="F10" i="28"/>
  <c r="G10" i="28"/>
  <c r="E10" i="28"/>
  <c r="E8" i="28"/>
  <c r="E7" i="28"/>
  <c r="E11" i="28" s="1"/>
  <c r="E6" i="28"/>
  <c r="E5" i="28"/>
  <c r="E4" i="28"/>
  <c r="E3" i="28"/>
  <c r="E2" i="28"/>
  <c r="C10" i="28"/>
  <c r="C9" i="28"/>
  <c r="C8" i="28"/>
  <c r="C7" i="28"/>
  <c r="C6" i="28"/>
  <c r="C5" i="28"/>
  <c r="C4" i="28"/>
  <c r="C3" i="28"/>
  <c r="C2" i="28"/>
  <c r="K11" i="24" l="1"/>
  <c r="K13" i="24" s="1"/>
  <c r="G11" i="24"/>
  <c r="G13" i="24" s="1"/>
  <c r="W11" i="24"/>
  <c r="W13" i="24" s="1"/>
  <c r="S11" i="24"/>
  <c r="S13" i="24" s="1"/>
  <c r="O11" i="24"/>
  <c r="O13" i="24" s="1"/>
  <c r="N11" i="24"/>
  <c r="N13" i="24" s="1"/>
  <c r="R11" i="24"/>
  <c r="R13" i="24" s="1"/>
  <c r="M11" i="24"/>
  <c r="M13" i="24" s="1"/>
  <c r="I11" i="24"/>
  <c r="I13" i="24" s="1"/>
  <c r="Y11" i="24"/>
  <c r="Y13" i="24" s="1"/>
  <c r="U11" i="24"/>
  <c r="U13" i="24" s="1"/>
  <c r="Q11" i="24"/>
  <c r="Q13" i="24" s="1"/>
  <c r="F11" i="24"/>
  <c r="F13" i="24" s="1"/>
  <c r="X11" i="24"/>
  <c r="X13" i="24" s="1"/>
  <c r="P11" i="24"/>
  <c r="P13" i="24" s="1"/>
  <c r="V11" i="24"/>
  <c r="V13" i="24" s="1"/>
  <c r="L11" i="24"/>
  <c r="L13" i="24" s="1"/>
  <c r="H11" i="24"/>
  <c r="H13" i="24" s="1"/>
  <c r="T11" i="24"/>
  <c r="T13" i="24" s="1"/>
  <c r="B286" i="18"/>
  <c r="B287" i="1" s="1"/>
  <c r="C286" i="18"/>
  <c r="C287" i="1" s="1"/>
  <c r="D286" i="18"/>
  <c r="D287" i="1" s="1"/>
  <c r="E286" i="18"/>
  <c r="E287" i="1" s="1"/>
  <c r="B287" i="18"/>
  <c r="B288" i="1" s="1"/>
  <c r="C287" i="18"/>
  <c r="C288" i="1" s="1"/>
  <c r="D287" i="18"/>
  <c r="D288" i="1" s="1"/>
  <c r="E287" i="18"/>
  <c r="E288" i="1" s="1"/>
  <c r="B288" i="18"/>
  <c r="B289" i="1" s="1"/>
  <c r="C288" i="18"/>
  <c r="C289" i="1" s="1"/>
  <c r="D288" i="18"/>
  <c r="D289" i="1" s="1"/>
  <c r="E288" i="18"/>
  <c r="E289" i="1" s="1"/>
  <c r="B289" i="18"/>
  <c r="B290" i="1" s="1"/>
  <c r="C289" i="18"/>
  <c r="C290" i="1" s="1"/>
  <c r="D289" i="18"/>
  <c r="D290" i="1" s="1"/>
  <c r="E289" i="18"/>
  <c r="E290" i="1" s="1"/>
  <c r="B290" i="18"/>
  <c r="B291" i="1" s="1"/>
  <c r="C290" i="18"/>
  <c r="C291" i="1" s="1"/>
  <c r="D290" i="18"/>
  <c r="D291" i="1" s="1"/>
  <c r="E290" i="18"/>
  <c r="E291" i="1" s="1"/>
  <c r="B291" i="18"/>
  <c r="B292" i="1" s="1"/>
  <c r="C291" i="18"/>
  <c r="C292" i="1" s="1"/>
  <c r="D291" i="18"/>
  <c r="D292" i="1" s="1"/>
  <c r="E291" i="18"/>
  <c r="E292" i="1" s="1"/>
  <c r="B292" i="18"/>
  <c r="B293" i="1" s="1"/>
  <c r="C292" i="18"/>
  <c r="C293" i="1" s="1"/>
  <c r="D292" i="18"/>
  <c r="D293" i="1" s="1"/>
  <c r="E292" i="18"/>
  <c r="E293" i="1" s="1"/>
  <c r="B293" i="18"/>
  <c r="B294" i="1" s="1"/>
  <c r="C293" i="18"/>
  <c r="C294" i="1" s="1"/>
  <c r="D293" i="18"/>
  <c r="D294" i="1" s="1"/>
  <c r="E293" i="18"/>
  <c r="E294" i="1" s="1"/>
  <c r="B294" i="18"/>
  <c r="B295" i="1" s="1"/>
  <c r="C294" i="18"/>
  <c r="C295" i="1" s="1"/>
  <c r="D294" i="18"/>
  <c r="D295" i="1" s="1"/>
  <c r="E294" i="18"/>
  <c r="E295" i="1" s="1"/>
  <c r="F9" i="27"/>
  <c r="H9" i="27"/>
  <c r="I9" i="27"/>
  <c r="K9" i="27"/>
  <c r="L9" i="27"/>
  <c r="N9" i="27"/>
  <c r="O9" i="27"/>
  <c r="Q9" i="27"/>
  <c r="R9" i="27"/>
  <c r="T9" i="27"/>
  <c r="U9" i="27"/>
  <c r="W9" i="27"/>
  <c r="X9" i="27"/>
  <c r="E9" i="27"/>
  <c r="C24" i="27"/>
  <c r="G24" i="27"/>
  <c r="J24" i="27"/>
  <c r="M24" i="27"/>
  <c r="P24" i="27"/>
  <c r="S24" i="27"/>
  <c r="V24" i="27"/>
  <c r="Y24" i="27"/>
  <c r="F7" i="27"/>
  <c r="H7" i="27"/>
  <c r="I7" i="27"/>
  <c r="K7" i="27"/>
  <c r="L7" i="27"/>
  <c r="M7" i="27"/>
  <c r="N7" i="27"/>
  <c r="O7" i="27"/>
  <c r="Q7" i="27"/>
  <c r="R7" i="27"/>
  <c r="T7" i="27"/>
  <c r="U7" i="27"/>
  <c r="W7" i="27"/>
  <c r="X7" i="27"/>
  <c r="E7" i="27"/>
  <c r="F6" i="27"/>
  <c r="H6" i="27"/>
  <c r="I6" i="27"/>
  <c r="K6" i="27"/>
  <c r="L6" i="27"/>
  <c r="N6" i="27"/>
  <c r="O6" i="27"/>
  <c r="P6" i="27"/>
  <c r="Q6" i="27"/>
  <c r="R6" i="27"/>
  <c r="T6" i="27"/>
  <c r="U6" i="27"/>
  <c r="W6" i="27"/>
  <c r="X6" i="27"/>
  <c r="E6" i="27"/>
  <c r="F5" i="27"/>
  <c r="H5" i="27"/>
  <c r="I5" i="27"/>
  <c r="K5" i="27"/>
  <c r="L5" i="27"/>
  <c r="N5" i="27"/>
  <c r="O5" i="27"/>
  <c r="Q5" i="27"/>
  <c r="R5" i="27"/>
  <c r="T5" i="27"/>
  <c r="U5" i="27"/>
  <c r="W5" i="27"/>
  <c r="X5" i="27"/>
  <c r="E5" i="27"/>
  <c r="F3" i="27"/>
  <c r="H3" i="27"/>
  <c r="I3" i="27"/>
  <c r="K3" i="27"/>
  <c r="L3" i="27"/>
  <c r="N3" i="27"/>
  <c r="O3" i="27"/>
  <c r="Q3" i="27"/>
  <c r="R3" i="27"/>
  <c r="T3" i="27"/>
  <c r="U3" i="27"/>
  <c r="W3" i="27"/>
  <c r="W4" i="27" s="1"/>
  <c r="W8" i="27" s="1"/>
  <c r="W10" i="27" s="1"/>
  <c r="X3" i="27"/>
  <c r="E3" i="27"/>
  <c r="E4" i="27" s="1"/>
  <c r="F2" i="27"/>
  <c r="H2" i="27"/>
  <c r="H4" i="27" s="1"/>
  <c r="I2" i="27"/>
  <c r="K2" i="27"/>
  <c r="L2" i="27"/>
  <c r="N2" i="27"/>
  <c r="N4" i="27" s="1"/>
  <c r="N8" i="27" s="1"/>
  <c r="N10" i="27" s="1"/>
  <c r="O2" i="27"/>
  <c r="Q2" i="27"/>
  <c r="R2" i="27"/>
  <c r="T2" i="27"/>
  <c r="T4" i="27" s="1"/>
  <c r="T8" i="27" s="1"/>
  <c r="T10" i="27" s="1"/>
  <c r="U2" i="27"/>
  <c r="W2" i="27"/>
  <c r="X2" i="27"/>
  <c r="Y2" i="27"/>
  <c r="E2" i="27"/>
  <c r="C13" i="27"/>
  <c r="G13" i="27"/>
  <c r="J13" i="27"/>
  <c r="M13" i="27"/>
  <c r="P13" i="27"/>
  <c r="S13" i="27"/>
  <c r="V13" i="27"/>
  <c r="Y13" i="27"/>
  <c r="C14" i="27"/>
  <c r="G14" i="27"/>
  <c r="J14" i="27"/>
  <c r="M14" i="27"/>
  <c r="M6" i="27" s="1"/>
  <c r="P14" i="27"/>
  <c r="S14" i="27"/>
  <c r="V14" i="27"/>
  <c r="Y14" i="27"/>
  <c r="C15" i="27"/>
  <c r="G15" i="27"/>
  <c r="G7" i="27" s="1"/>
  <c r="J15" i="27"/>
  <c r="J7" i="27" s="1"/>
  <c r="M15" i="27"/>
  <c r="P15" i="27"/>
  <c r="P7" i="27" s="1"/>
  <c r="S15" i="27"/>
  <c r="S7" i="27" s="1"/>
  <c r="V15" i="27"/>
  <c r="V7" i="27" s="1"/>
  <c r="Y15" i="27"/>
  <c r="Y7" i="27" s="1"/>
  <c r="C16" i="27"/>
  <c r="G16" i="27"/>
  <c r="G2" i="27" s="1"/>
  <c r="J16" i="27"/>
  <c r="J2" i="27" s="1"/>
  <c r="M16" i="27"/>
  <c r="M2" i="27" s="1"/>
  <c r="P16" i="27"/>
  <c r="P2" i="27" s="1"/>
  <c r="S16" i="27"/>
  <c r="S2" i="27" s="1"/>
  <c r="V16" i="27"/>
  <c r="V2" i="27" s="1"/>
  <c r="Y16" i="27"/>
  <c r="C17" i="27"/>
  <c r="G17" i="27"/>
  <c r="G3" i="27" s="1"/>
  <c r="J17" i="27"/>
  <c r="J3" i="27" s="1"/>
  <c r="M17" i="27"/>
  <c r="M3" i="27" s="1"/>
  <c r="P17" i="27"/>
  <c r="P3" i="27" s="1"/>
  <c r="S17" i="27"/>
  <c r="S3" i="27" s="1"/>
  <c r="V17" i="27"/>
  <c r="V3" i="27" s="1"/>
  <c r="Y17" i="27"/>
  <c r="Y3" i="27" s="1"/>
  <c r="C18" i="27"/>
  <c r="G18" i="27"/>
  <c r="J18" i="27"/>
  <c r="M18" i="27"/>
  <c r="P18" i="27"/>
  <c r="S18" i="27"/>
  <c r="V18" i="27"/>
  <c r="Y18" i="27"/>
  <c r="C19" i="27"/>
  <c r="G19" i="27"/>
  <c r="J19" i="27"/>
  <c r="M19" i="27"/>
  <c r="P19" i="27"/>
  <c r="S19" i="27"/>
  <c r="V19" i="27"/>
  <c r="Y19" i="27"/>
  <c r="C20" i="27"/>
  <c r="G20" i="27"/>
  <c r="J20" i="27"/>
  <c r="M20" i="27"/>
  <c r="P20" i="27"/>
  <c r="P9" i="27" s="1"/>
  <c r="S20" i="27"/>
  <c r="V20" i="27"/>
  <c r="Y20" i="27"/>
  <c r="C21" i="27"/>
  <c r="G21" i="27"/>
  <c r="J21" i="27"/>
  <c r="M21" i="27"/>
  <c r="P21" i="27"/>
  <c r="S21" i="27"/>
  <c r="V21" i="27"/>
  <c r="Y21" i="27"/>
  <c r="C22" i="27"/>
  <c r="G22" i="27"/>
  <c r="J22" i="27"/>
  <c r="M22" i="27"/>
  <c r="P22" i="27"/>
  <c r="S22" i="27"/>
  <c r="V22" i="27"/>
  <c r="Y22" i="27"/>
  <c r="C23" i="27"/>
  <c r="G23" i="27"/>
  <c r="J23" i="27"/>
  <c r="M23" i="27"/>
  <c r="P23" i="27"/>
  <c r="S23" i="27"/>
  <c r="V23" i="27"/>
  <c r="Y23" i="27"/>
  <c r="C12" i="27"/>
  <c r="G12" i="27"/>
  <c r="J12" i="27"/>
  <c r="M12" i="27"/>
  <c r="P12" i="27"/>
  <c r="S12" i="27"/>
  <c r="V12" i="27"/>
  <c r="Y12" i="27"/>
  <c r="J9" i="27" l="1"/>
  <c r="Y4" i="27"/>
  <c r="F4" i="27"/>
  <c r="F8" i="27" s="1"/>
  <c r="F10" i="27" s="1"/>
  <c r="V9" i="27"/>
  <c r="G9" i="27"/>
  <c r="X4" i="27"/>
  <c r="X8" i="27" s="1"/>
  <c r="X10" i="27" s="1"/>
  <c r="L4" i="27"/>
  <c r="L8" i="27" s="1"/>
  <c r="L10" i="27" s="1"/>
  <c r="Q4" i="27"/>
  <c r="K4" i="27"/>
  <c r="K8" i="27" s="1"/>
  <c r="K10" i="27" s="1"/>
  <c r="S9" i="27"/>
  <c r="R4" i="27"/>
  <c r="R8" i="27" s="1"/>
  <c r="R10" i="27" s="1"/>
  <c r="E8" i="27"/>
  <c r="E10" i="27" s="1"/>
  <c r="Y9" i="27"/>
  <c r="M9" i="27"/>
  <c r="Y6" i="27"/>
  <c r="O4" i="27"/>
  <c r="O8" i="27" s="1"/>
  <c r="O10" i="27" s="1"/>
  <c r="I4" i="27"/>
  <c r="I8" i="27" s="1"/>
  <c r="I10" i="27" s="1"/>
  <c r="Q8" i="27"/>
  <c r="Q10" i="27" s="1"/>
  <c r="H8" i="27"/>
  <c r="H10" i="27" s="1"/>
  <c r="M4" i="27"/>
  <c r="V5" i="27"/>
  <c r="V6" i="27"/>
  <c r="S5" i="27"/>
  <c r="G5" i="27"/>
  <c r="S6" i="27"/>
  <c r="J5" i="27"/>
  <c r="J6" i="27"/>
  <c r="G4" i="27"/>
  <c r="G6" i="27"/>
  <c r="P5" i="27"/>
  <c r="Y5" i="27"/>
  <c r="Y8" i="27" s="1"/>
  <c r="Y10" i="27" s="1"/>
  <c r="M5" i="27"/>
  <c r="U4" i="27"/>
  <c r="U8" i="27" s="1"/>
  <c r="U10" i="27" s="1"/>
  <c r="S4" i="27"/>
  <c r="P4" i="27"/>
  <c r="P8" i="27" s="1"/>
  <c r="P10" i="27" s="1"/>
  <c r="V4" i="27"/>
  <c r="J4" i="27"/>
  <c r="S8" i="27" l="1"/>
  <c r="S10" i="27" s="1"/>
  <c r="J8" i="27"/>
  <c r="J10" i="27" s="1"/>
  <c r="V8" i="27"/>
  <c r="V10" i="27" s="1"/>
  <c r="G8" i="27"/>
  <c r="G10" i="27" s="1"/>
  <c r="M8" i="27"/>
  <c r="M10" i="27" s="1"/>
  <c r="B280" i="18" l="1"/>
  <c r="B281" i="1" s="1"/>
  <c r="B281" i="18"/>
  <c r="B282" i="1" s="1"/>
  <c r="B282" i="18"/>
  <c r="B283" i="1" s="1"/>
  <c r="B283" i="18"/>
  <c r="B284" i="1" s="1"/>
  <c r="B284" i="18"/>
  <c r="B285" i="1" s="1"/>
  <c r="B285" i="18"/>
  <c r="B286" i="1" s="1"/>
  <c r="D280" i="18"/>
  <c r="D281" i="1" s="1"/>
  <c r="E280" i="18"/>
  <c r="E281" i="1" s="1"/>
  <c r="D281" i="18"/>
  <c r="D282" i="1" s="1"/>
  <c r="E281" i="18"/>
  <c r="E282" i="1" s="1"/>
  <c r="D282" i="18"/>
  <c r="D283" i="1" s="1"/>
  <c r="E282" i="18"/>
  <c r="E283" i="1" s="1"/>
  <c r="D283" i="18"/>
  <c r="D284" i="1" s="1"/>
  <c r="E283" i="18"/>
  <c r="E284" i="1" s="1"/>
  <c r="D284" i="18"/>
  <c r="D285" i="1" s="1"/>
  <c r="E284" i="18"/>
  <c r="E285" i="1" s="1"/>
  <c r="D285" i="18"/>
  <c r="D286" i="1" s="1"/>
  <c r="E285" i="18"/>
  <c r="E286" i="1" s="1"/>
  <c r="C280" i="18"/>
  <c r="C281" i="1" s="1"/>
  <c r="C281" i="18"/>
  <c r="C282" i="1" s="1"/>
  <c r="C282" i="18"/>
  <c r="C283" i="1" s="1"/>
  <c r="C283" i="18"/>
  <c r="C284" i="1" s="1"/>
  <c r="C284" i="18"/>
  <c r="C285" i="1" s="1"/>
  <c r="C285" i="18"/>
  <c r="C286" i="1" s="1"/>
  <c r="V7" i="22"/>
  <c r="Y7" i="22" s="1"/>
  <c r="S8" i="22"/>
  <c r="V8" i="22" s="1"/>
  <c r="Y8" i="22" s="1"/>
  <c r="S7" i="22"/>
  <c r="S6" i="22"/>
  <c r="V6" i="22" s="1"/>
  <c r="Y6" i="22" s="1"/>
  <c r="S5" i="22"/>
  <c r="V5" i="22" s="1"/>
  <c r="Y5" i="22" s="1"/>
  <c r="S4" i="22"/>
  <c r="V4" i="22" s="1"/>
  <c r="Y4" i="22" s="1"/>
  <c r="J8" i="22"/>
  <c r="M8" i="22" s="1"/>
  <c r="J4" i="22"/>
  <c r="M4" i="22" s="1"/>
  <c r="G8" i="22"/>
  <c r="G6" i="22"/>
  <c r="J6" i="22" s="1"/>
  <c r="M6" i="22" s="1"/>
  <c r="G7" i="22"/>
  <c r="J7" i="22" s="1"/>
  <c r="M7" i="22" s="1"/>
  <c r="G5" i="22"/>
  <c r="J5" i="22" s="1"/>
  <c r="M5" i="22" s="1"/>
  <c r="G4" i="22"/>
  <c r="B166" i="18" l="1"/>
  <c r="B167" i="1" s="1"/>
  <c r="C166" i="18"/>
  <c r="C167" i="1" s="1"/>
  <c r="D166" i="18"/>
  <c r="D167" i="1" s="1"/>
  <c r="E166" i="18"/>
  <c r="E167" i="1" s="1"/>
  <c r="B167" i="18"/>
  <c r="B168" i="1" s="1"/>
  <c r="C167" i="18"/>
  <c r="C168" i="1" s="1"/>
  <c r="D167" i="18"/>
  <c r="D168" i="1" s="1"/>
  <c r="E167" i="18"/>
  <c r="E168" i="1" s="1"/>
  <c r="B168" i="18"/>
  <c r="B169" i="1" s="1"/>
  <c r="C168" i="18"/>
  <c r="C169" i="1" s="1"/>
  <c r="D168" i="18"/>
  <c r="D169" i="1" s="1"/>
  <c r="E168" i="18"/>
  <c r="E169" i="1" s="1"/>
  <c r="B169" i="18"/>
  <c r="B170" i="1" s="1"/>
  <c r="C169" i="18"/>
  <c r="C170" i="1" s="1"/>
  <c r="D169" i="18"/>
  <c r="D170" i="1" s="1"/>
  <c r="E169" i="18"/>
  <c r="E170" i="1" s="1"/>
  <c r="B170" i="18"/>
  <c r="B171" i="1" s="1"/>
  <c r="C170" i="18"/>
  <c r="C171" i="1" s="1"/>
  <c r="D170" i="18"/>
  <c r="D171" i="1" s="1"/>
  <c r="E170" i="18"/>
  <c r="E171" i="1" s="1"/>
  <c r="B171" i="18"/>
  <c r="B172" i="1" s="1"/>
  <c r="C171" i="18"/>
  <c r="C172" i="1" s="1"/>
  <c r="D171" i="18"/>
  <c r="D172" i="1" s="1"/>
  <c r="E171" i="18"/>
  <c r="E172" i="1" s="1"/>
  <c r="B172" i="18"/>
  <c r="B173" i="1" s="1"/>
  <c r="C172" i="18"/>
  <c r="C173" i="1" s="1"/>
  <c r="D172" i="18"/>
  <c r="D173" i="1" s="1"/>
  <c r="E172" i="18"/>
  <c r="E173" i="1" s="1"/>
  <c r="B173" i="18"/>
  <c r="B174" i="1" s="1"/>
  <c r="C173" i="18"/>
  <c r="C174" i="1" s="1"/>
  <c r="D173" i="18"/>
  <c r="D174" i="1" s="1"/>
  <c r="E173" i="18"/>
  <c r="E174" i="1" s="1"/>
  <c r="B174" i="18"/>
  <c r="B175" i="1" s="1"/>
  <c r="C174" i="18"/>
  <c r="C175" i="1" s="1"/>
  <c r="D174" i="18"/>
  <c r="D175" i="1" s="1"/>
  <c r="E174" i="18"/>
  <c r="E175" i="1" s="1"/>
  <c r="B175" i="18"/>
  <c r="B176" i="1" s="1"/>
  <c r="C175" i="18"/>
  <c r="C176" i="1" s="1"/>
  <c r="D175" i="18"/>
  <c r="D176" i="1" s="1"/>
  <c r="E175" i="18"/>
  <c r="E176" i="1" s="1"/>
  <c r="B176" i="18"/>
  <c r="B177" i="1" s="1"/>
  <c r="C176" i="18"/>
  <c r="C177" i="1" s="1"/>
  <c r="D176" i="18"/>
  <c r="D177" i="1" s="1"/>
  <c r="E176" i="18"/>
  <c r="E177" i="1" s="1"/>
  <c r="B177" i="18"/>
  <c r="B178" i="1" s="1"/>
  <c r="C177" i="18"/>
  <c r="C178" i="1" s="1"/>
  <c r="D177" i="18"/>
  <c r="D178" i="1" s="1"/>
  <c r="E177" i="18"/>
  <c r="E178" i="1" s="1"/>
  <c r="B178" i="18"/>
  <c r="B179" i="1" s="1"/>
  <c r="C178" i="18"/>
  <c r="C179" i="1" s="1"/>
  <c r="D178" i="18"/>
  <c r="D179" i="1" s="1"/>
  <c r="E178" i="18"/>
  <c r="E179" i="1" s="1"/>
  <c r="B179" i="18"/>
  <c r="B180" i="1" s="1"/>
  <c r="C179" i="18"/>
  <c r="C180" i="1" s="1"/>
  <c r="D179" i="18"/>
  <c r="D180" i="1" s="1"/>
  <c r="E179" i="18"/>
  <c r="E180" i="1" s="1"/>
  <c r="B180" i="18"/>
  <c r="B181" i="1" s="1"/>
  <c r="C180" i="18"/>
  <c r="C181" i="1" s="1"/>
  <c r="D180" i="18"/>
  <c r="D181" i="1" s="1"/>
  <c r="E180" i="18"/>
  <c r="E181" i="1" s="1"/>
  <c r="B181" i="18"/>
  <c r="B182" i="1" s="1"/>
  <c r="C181" i="18"/>
  <c r="C182" i="1" s="1"/>
  <c r="D181" i="18"/>
  <c r="D182" i="1" s="1"/>
  <c r="E181" i="18"/>
  <c r="E182" i="1" s="1"/>
  <c r="B182" i="18"/>
  <c r="B183" i="1" s="1"/>
  <c r="C182" i="18"/>
  <c r="C183" i="1" s="1"/>
  <c r="D182" i="18"/>
  <c r="D183" i="1" s="1"/>
  <c r="E182" i="18"/>
  <c r="E183" i="1" s="1"/>
  <c r="B183" i="18"/>
  <c r="B184" i="1" s="1"/>
  <c r="C183" i="18"/>
  <c r="C184" i="1" s="1"/>
  <c r="D183" i="18"/>
  <c r="D184" i="1" s="1"/>
  <c r="E183" i="18"/>
  <c r="E184" i="1" s="1"/>
  <c r="B184" i="18"/>
  <c r="B185" i="1" s="1"/>
  <c r="C184" i="18"/>
  <c r="C185" i="1" s="1"/>
  <c r="D184" i="18"/>
  <c r="D185" i="1" s="1"/>
  <c r="E184" i="18"/>
  <c r="E185" i="1" s="1"/>
  <c r="B185" i="18"/>
  <c r="B186" i="1" s="1"/>
  <c r="C185" i="18"/>
  <c r="C186" i="1" s="1"/>
  <c r="D185" i="18"/>
  <c r="D186" i="1" s="1"/>
  <c r="E185" i="18"/>
  <c r="E186" i="1" s="1"/>
  <c r="B186" i="18"/>
  <c r="B187" i="1" s="1"/>
  <c r="C186" i="18"/>
  <c r="C187" i="1" s="1"/>
  <c r="D186" i="18"/>
  <c r="D187" i="1" s="1"/>
  <c r="E186" i="18"/>
  <c r="E187" i="1" s="1"/>
  <c r="B187" i="18"/>
  <c r="B188" i="1" s="1"/>
  <c r="C187" i="18"/>
  <c r="C188" i="1" s="1"/>
  <c r="D187" i="18"/>
  <c r="D188" i="1" s="1"/>
  <c r="E187" i="18"/>
  <c r="E188" i="1" s="1"/>
  <c r="B188" i="18"/>
  <c r="B189" i="1" s="1"/>
  <c r="C188" i="18"/>
  <c r="C189" i="1" s="1"/>
  <c r="D188" i="18"/>
  <c r="D189" i="1" s="1"/>
  <c r="E188" i="18"/>
  <c r="E189" i="1" s="1"/>
  <c r="B189" i="18"/>
  <c r="B190" i="1" s="1"/>
  <c r="C189" i="18"/>
  <c r="C190" i="1" s="1"/>
  <c r="D189" i="18"/>
  <c r="D190" i="1" s="1"/>
  <c r="E189" i="18"/>
  <c r="E190" i="1" s="1"/>
  <c r="B190" i="18"/>
  <c r="B191" i="1" s="1"/>
  <c r="C190" i="18"/>
  <c r="C191" i="1" s="1"/>
  <c r="D190" i="18"/>
  <c r="D191" i="1" s="1"/>
  <c r="E190" i="18"/>
  <c r="E191" i="1" s="1"/>
  <c r="B191" i="18"/>
  <c r="B192" i="1" s="1"/>
  <c r="C191" i="18"/>
  <c r="C192" i="1" s="1"/>
  <c r="D191" i="18"/>
  <c r="D192" i="1" s="1"/>
  <c r="E191" i="18"/>
  <c r="E192" i="1" s="1"/>
  <c r="B192" i="18"/>
  <c r="B193" i="1" s="1"/>
  <c r="C192" i="18"/>
  <c r="C193" i="1" s="1"/>
  <c r="D192" i="18"/>
  <c r="D193" i="1" s="1"/>
  <c r="E192" i="18"/>
  <c r="E193" i="1" s="1"/>
  <c r="B193" i="18"/>
  <c r="B194" i="1" s="1"/>
  <c r="C193" i="18"/>
  <c r="C194" i="1" s="1"/>
  <c r="D193" i="18"/>
  <c r="D194" i="1" s="1"/>
  <c r="E193" i="18"/>
  <c r="E194" i="1" s="1"/>
  <c r="B194" i="18"/>
  <c r="B195" i="1" s="1"/>
  <c r="C194" i="18"/>
  <c r="C195" i="1" s="1"/>
  <c r="D194" i="18"/>
  <c r="D195" i="1" s="1"/>
  <c r="E194" i="18"/>
  <c r="E195" i="1" s="1"/>
  <c r="B195" i="18"/>
  <c r="B196" i="1" s="1"/>
  <c r="C195" i="18"/>
  <c r="C196" i="1" s="1"/>
  <c r="D195" i="18"/>
  <c r="D196" i="1" s="1"/>
  <c r="E195" i="18"/>
  <c r="E196" i="1" s="1"/>
  <c r="B196" i="18"/>
  <c r="B197" i="1" s="1"/>
  <c r="C196" i="18"/>
  <c r="C197" i="1" s="1"/>
  <c r="D196" i="18"/>
  <c r="D197" i="1" s="1"/>
  <c r="E196" i="18"/>
  <c r="E197" i="1" s="1"/>
  <c r="B197" i="18"/>
  <c r="B198" i="1" s="1"/>
  <c r="C197" i="18"/>
  <c r="C198" i="1" s="1"/>
  <c r="D197" i="18"/>
  <c r="D198" i="1" s="1"/>
  <c r="E197" i="18"/>
  <c r="E198" i="1" s="1"/>
  <c r="B198" i="18"/>
  <c r="B199" i="1" s="1"/>
  <c r="C198" i="18"/>
  <c r="C199" i="1" s="1"/>
  <c r="D198" i="18"/>
  <c r="D199" i="1" s="1"/>
  <c r="E198" i="18"/>
  <c r="E199" i="1" s="1"/>
  <c r="B199" i="18"/>
  <c r="B200" i="1" s="1"/>
  <c r="C199" i="18"/>
  <c r="C200" i="1" s="1"/>
  <c r="D199" i="18"/>
  <c r="D200" i="1" s="1"/>
  <c r="E199" i="18"/>
  <c r="E200" i="1" s="1"/>
  <c r="B200" i="18"/>
  <c r="B201" i="1" s="1"/>
  <c r="C200" i="18"/>
  <c r="C201" i="1" s="1"/>
  <c r="D200" i="18"/>
  <c r="D201" i="1" s="1"/>
  <c r="E200" i="18"/>
  <c r="E201" i="1" s="1"/>
  <c r="B201" i="18"/>
  <c r="B202" i="1" s="1"/>
  <c r="C201" i="18"/>
  <c r="C202" i="1" s="1"/>
  <c r="D201" i="18"/>
  <c r="D202" i="1" s="1"/>
  <c r="E201" i="18"/>
  <c r="E202" i="1" s="1"/>
  <c r="B202" i="18"/>
  <c r="B203" i="1" s="1"/>
  <c r="C202" i="18"/>
  <c r="C203" i="1" s="1"/>
  <c r="D202" i="18"/>
  <c r="D203" i="1" s="1"/>
  <c r="E202" i="18"/>
  <c r="E203" i="1" s="1"/>
  <c r="B203" i="18"/>
  <c r="B204" i="1" s="1"/>
  <c r="C203" i="18"/>
  <c r="C204" i="1" s="1"/>
  <c r="D203" i="18"/>
  <c r="D204" i="1" s="1"/>
  <c r="E203" i="18"/>
  <c r="E204" i="1" s="1"/>
  <c r="B204" i="18"/>
  <c r="B205" i="1" s="1"/>
  <c r="C204" i="18"/>
  <c r="C205" i="1" s="1"/>
  <c r="D204" i="18"/>
  <c r="D205" i="1" s="1"/>
  <c r="E204" i="18"/>
  <c r="E205" i="1" s="1"/>
  <c r="B205" i="18"/>
  <c r="B206" i="1" s="1"/>
  <c r="C205" i="18"/>
  <c r="C206" i="1" s="1"/>
  <c r="D205" i="18"/>
  <c r="D206" i="1" s="1"/>
  <c r="E205" i="18"/>
  <c r="E206" i="1" s="1"/>
  <c r="B206" i="18"/>
  <c r="B207" i="1" s="1"/>
  <c r="C206" i="18"/>
  <c r="C207" i="1" s="1"/>
  <c r="D206" i="18"/>
  <c r="D207" i="1" s="1"/>
  <c r="E206" i="18"/>
  <c r="E207" i="1" s="1"/>
  <c r="B207" i="18"/>
  <c r="B208" i="1" s="1"/>
  <c r="C207" i="18"/>
  <c r="C208" i="1" s="1"/>
  <c r="D207" i="18"/>
  <c r="D208" i="1" s="1"/>
  <c r="E207" i="18"/>
  <c r="E208" i="1" s="1"/>
  <c r="B208" i="18"/>
  <c r="B209" i="1" s="1"/>
  <c r="C208" i="18"/>
  <c r="C209" i="1" s="1"/>
  <c r="D208" i="18"/>
  <c r="D209" i="1" s="1"/>
  <c r="E208" i="18"/>
  <c r="E209" i="1" s="1"/>
  <c r="B209" i="18"/>
  <c r="B210" i="1" s="1"/>
  <c r="C209" i="18"/>
  <c r="C210" i="1" s="1"/>
  <c r="D209" i="18"/>
  <c r="D210" i="1" s="1"/>
  <c r="E209" i="18"/>
  <c r="E210" i="1" s="1"/>
  <c r="B210" i="18"/>
  <c r="B211" i="1" s="1"/>
  <c r="C210" i="18"/>
  <c r="C211" i="1" s="1"/>
  <c r="D210" i="18"/>
  <c r="D211" i="1" s="1"/>
  <c r="E210" i="18"/>
  <c r="E211" i="1" s="1"/>
  <c r="B211" i="18"/>
  <c r="B212" i="1" s="1"/>
  <c r="C211" i="18"/>
  <c r="C212" i="1" s="1"/>
  <c r="D211" i="18"/>
  <c r="D212" i="1" s="1"/>
  <c r="E211" i="18"/>
  <c r="E212" i="1" s="1"/>
  <c r="B212" i="18"/>
  <c r="B213" i="1" s="1"/>
  <c r="C212" i="18"/>
  <c r="C213" i="1" s="1"/>
  <c r="D212" i="18"/>
  <c r="D213" i="1" s="1"/>
  <c r="E212" i="18"/>
  <c r="E213" i="1" s="1"/>
  <c r="B213" i="18"/>
  <c r="B214" i="1" s="1"/>
  <c r="C213" i="18"/>
  <c r="C214" i="1" s="1"/>
  <c r="D213" i="18"/>
  <c r="D214" i="1" s="1"/>
  <c r="E213" i="18"/>
  <c r="E214" i="1" s="1"/>
  <c r="B214" i="18"/>
  <c r="B215" i="1" s="1"/>
  <c r="C214" i="18"/>
  <c r="C215" i="1" s="1"/>
  <c r="D214" i="18"/>
  <c r="D215" i="1" s="1"/>
  <c r="E214" i="18"/>
  <c r="E215" i="1" s="1"/>
  <c r="B215" i="18"/>
  <c r="B216" i="1" s="1"/>
  <c r="C215" i="18"/>
  <c r="C216" i="1" s="1"/>
  <c r="D215" i="18"/>
  <c r="D216" i="1" s="1"/>
  <c r="E215" i="18"/>
  <c r="E216" i="1" s="1"/>
  <c r="B216" i="18"/>
  <c r="B217" i="1" s="1"/>
  <c r="C216" i="18"/>
  <c r="C217" i="1" s="1"/>
  <c r="D216" i="18"/>
  <c r="D217" i="1" s="1"/>
  <c r="E216" i="18"/>
  <c r="E217" i="1" s="1"/>
  <c r="B217" i="18"/>
  <c r="B218" i="1" s="1"/>
  <c r="C217" i="18"/>
  <c r="C218" i="1" s="1"/>
  <c r="D217" i="18"/>
  <c r="D218" i="1" s="1"/>
  <c r="E217" i="18"/>
  <c r="E218" i="1" s="1"/>
  <c r="B218" i="18"/>
  <c r="B219" i="1" s="1"/>
  <c r="C218" i="18"/>
  <c r="C219" i="1" s="1"/>
  <c r="D218" i="18"/>
  <c r="D219" i="1" s="1"/>
  <c r="E218" i="18"/>
  <c r="E219" i="1" s="1"/>
  <c r="B219" i="18"/>
  <c r="B220" i="1" s="1"/>
  <c r="C219" i="18"/>
  <c r="C220" i="1" s="1"/>
  <c r="D219" i="18"/>
  <c r="D220" i="1" s="1"/>
  <c r="E219" i="18"/>
  <c r="E220" i="1" s="1"/>
  <c r="B220" i="18"/>
  <c r="B221" i="1" s="1"/>
  <c r="C220" i="18"/>
  <c r="C221" i="1" s="1"/>
  <c r="D220" i="18"/>
  <c r="D221" i="1" s="1"/>
  <c r="E220" i="18"/>
  <c r="E221" i="1" s="1"/>
  <c r="B221" i="18"/>
  <c r="B222" i="1" s="1"/>
  <c r="C221" i="18"/>
  <c r="C222" i="1" s="1"/>
  <c r="D221" i="18"/>
  <c r="D222" i="1" s="1"/>
  <c r="E221" i="18"/>
  <c r="E222" i="1" s="1"/>
  <c r="B222" i="18"/>
  <c r="B223" i="1" s="1"/>
  <c r="C222" i="18"/>
  <c r="C223" i="1" s="1"/>
  <c r="D222" i="18"/>
  <c r="D223" i="1" s="1"/>
  <c r="E222" i="18"/>
  <c r="E223" i="1" s="1"/>
  <c r="B223" i="18"/>
  <c r="B224" i="1" s="1"/>
  <c r="C223" i="18"/>
  <c r="C224" i="1" s="1"/>
  <c r="D223" i="18"/>
  <c r="D224" i="1" s="1"/>
  <c r="E223" i="18"/>
  <c r="E224" i="1" s="1"/>
  <c r="B224" i="18"/>
  <c r="B225" i="1" s="1"/>
  <c r="C224" i="18"/>
  <c r="C225" i="1" s="1"/>
  <c r="D224" i="18"/>
  <c r="D225" i="1" s="1"/>
  <c r="E224" i="18"/>
  <c r="E225" i="1" s="1"/>
  <c r="B225" i="18"/>
  <c r="B226" i="1" s="1"/>
  <c r="C225" i="18"/>
  <c r="C226" i="1" s="1"/>
  <c r="D225" i="18"/>
  <c r="D226" i="1" s="1"/>
  <c r="E225" i="18"/>
  <c r="E226" i="1" s="1"/>
  <c r="B226" i="18"/>
  <c r="B227" i="1" s="1"/>
  <c r="C226" i="18"/>
  <c r="C227" i="1" s="1"/>
  <c r="D226" i="18"/>
  <c r="D227" i="1" s="1"/>
  <c r="E226" i="18"/>
  <c r="E227" i="1" s="1"/>
  <c r="B227" i="18"/>
  <c r="B228" i="1" s="1"/>
  <c r="C227" i="18"/>
  <c r="C228" i="1" s="1"/>
  <c r="D227" i="18"/>
  <c r="D228" i="1" s="1"/>
  <c r="E227" i="18"/>
  <c r="E228" i="1" s="1"/>
  <c r="B228" i="18"/>
  <c r="B229" i="1" s="1"/>
  <c r="C228" i="18"/>
  <c r="C229" i="1" s="1"/>
  <c r="D228" i="18"/>
  <c r="D229" i="1" s="1"/>
  <c r="E228" i="18"/>
  <c r="E229" i="1" s="1"/>
  <c r="B229" i="18"/>
  <c r="B230" i="1" s="1"/>
  <c r="C229" i="18"/>
  <c r="C230" i="1" s="1"/>
  <c r="D229" i="18"/>
  <c r="D230" i="1" s="1"/>
  <c r="E229" i="18"/>
  <c r="E230" i="1" s="1"/>
  <c r="B230" i="18"/>
  <c r="B231" i="1" s="1"/>
  <c r="C230" i="18"/>
  <c r="C231" i="1" s="1"/>
  <c r="D230" i="18"/>
  <c r="D231" i="1" s="1"/>
  <c r="E230" i="18"/>
  <c r="E231" i="1" s="1"/>
  <c r="B231" i="18"/>
  <c r="B232" i="1" s="1"/>
  <c r="C231" i="18"/>
  <c r="C232" i="1" s="1"/>
  <c r="D231" i="18"/>
  <c r="D232" i="1" s="1"/>
  <c r="E231" i="18"/>
  <c r="E232" i="1" s="1"/>
  <c r="B232" i="18"/>
  <c r="B233" i="1" s="1"/>
  <c r="C232" i="18"/>
  <c r="C233" i="1" s="1"/>
  <c r="D232" i="18"/>
  <c r="D233" i="1" s="1"/>
  <c r="E232" i="18"/>
  <c r="E233" i="1" s="1"/>
  <c r="B233" i="18"/>
  <c r="B234" i="1" s="1"/>
  <c r="C233" i="18"/>
  <c r="C234" i="1" s="1"/>
  <c r="D233" i="18"/>
  <c r="D234" i="1" s="1"/>
  <c r="E233" i="18"/>
  <c r="E234" i="1" s="1"/>
  <c r="B234" i="18"/>
  <c r="B235" i="1" s="1"/>
  <c r="C234" i="18"/>
  <c r="C235" i="1" s="1"/>
  <c r="D234" i="18"/>
  <c r="D235" i="1" s="1"/>
  <c r="E234" i="18"/>
  <c r="E235" i="1" s="1"/>
  <c r="B235" i="18"/>
  <c r="B236" i="1" s="1"/>
  <c r="C235" i="18"/>
  <c r="C236" i="1" s="1"/>
  <c r="D235" i="18"/>
  <c r="D236" i="1" s="1"/>
  <c r="E235" i="18"/>
  <c r="E236" i="1" s="1"/>
  <c r="B236" i="18"/>
  <c r="B237" i="1" s="1"/>
  <c r="C236" i="18"/>
  <c r="C237" i="1" s="1"/>
  <c r="D236" i="18"/>
  <c r="D237" i="1" s="1"/>
  <c r="E236" i="18"/>
  <c r="E237" i="1" s="1"/>
  <c r="B237" i="18"/>
  <c r="B238" i="1" s="1"/>
  <c r="C237" i="18"/>
  <c r="C238" i="1" s="1"/>
  <c r="D237" i="18"/>
  <c r="D238" i="1" s="1"/>
  <c r="E237" i="18"/>
  <c r="E238" i="1" s="1"/>
  <c r="B238" i="18"/>
  <c r="B239" i="1" s="1"/>
  <c r="C238" i="18"/>
  <c r="C239" i="1" s="1"/>
  <c r="D238" i="18"/>
  <c r="D239" i="1" s="1"/>
  <c r="E238" i="18"/>
  <c r="E239" i="1" s="1"/>
  <c r="B239" i="18"/>
  <c r="B240" i="1" s="1"/>
  <c r="C239" i="18"/>
  <c r="C240" i="1" s="1"/>
  <c r="D239" i="18"/>
  <c r="D240" i="1" s="1"/>
  <c r="E239" i="18"/>
  <c r="E240" i="1" s="1"/>
  <c r="B240" i="18"/>
  <c r="B241" i="1" s="1"/>
  <c r="C240" i="18"/>
  <c r="C241" i="1" s="1"/>
  <c r="D240" i="18"/>
  <c r="D241" i="1" s="1"/>
  <c r="E240" i="18"/>
  <c r="E241" i="1" s="1"/>
  <c r="B241" i="18"/>
  <c r="B242" i="1" s="1"/>
  <c r="C241" i="18"/>
  <c r="C242" i="1" s="1"/>
  <c r="D241" i="18"/>
  <c r="D242" i="1" s="1"/>
  <c r="E241" i="18"/>
  <c r="E242" i="1" s="1"/>
  <c r="B242" i="18"/>
  <c r="B243" i="1" s="1"/>
  <c r="C242" i="18"/>
  <c r="C243" i="1" s="1"/>
  <c r="D242" i="18"/>
  <c r="D243" i="1" s="1"/>
  <c r="E242" i="18"/>
  <c r="E243" i="1" s="1"/>
  <c r="B243" i="18"/>
  <c r="B244" i="1" s="1"/>
  <c r="C243" i="18"/>
  <c r="C244" i="1" s="1"/>
  <c r="D243" i="18"/>
  <c r="D244" i="1" s="1"/>
  <c r="E243" i="18"/>
  <c r="E244" i="1" s="1"/>
  <c r="B244" i="18"/>
  <c r="B245" i="1" s="1"/>
  <c r="C244" i="18"/>
  <c r="C245" i="1" s="1"/>
  <c r="D244" i="18"/>
  <c r="D245" i="1" s="1"/>
  <c r="E244" i="18"/>
  <c r="E245" i="1" s="1"/>
  <c r="B245" i="18"/>
  <c r="B246" i="1" s="1"/>
  <c r="C245" i="18"/>
  <c r="C246" i="1" s="1"/>
  <c r="D245" i="18"/>
  <c r="D246" i="1" s="1"/>
  <c r="E245" i="18"/>
  <c r="E246" i="1" s="1"/>
  <c r="B246" i="18"/>
  <c r="B247" i="1" s="1"/>
  <c r="C246" i="18"/>
  <c r="C247" i="1" s="1"/>
  <c r="D246" i="18"/>
  <c r="D247" i="1" s="1"/>
  <c r="E246" i="18"/>
  <c r="E247" i="1" s="1"/>
  <c r="B247" i="18"/>
  <c r="B248" i="1" s="1"/>
  <c r="C247" i="18"/>
  <c r="C248" i="1" s="1"/>
  <c r="D247" i="18"/>
  <c r="D248" i="1" s="1"/>
  <c r="E247" i="18"/>
  <c r="E248" i="1" s="1"/>
  <c r="B248" i="18"/>
  <c r="B249" i="1" s="1"/>
  <c r="C248" i="18"/>
  <c r="C249" i="1" s="1"/>
  <c r="D248" i="18"/>
  <c r="D249" i="1" s="1"/>
  <c r="E248" i="18"/>
  <c r="E249" i="1" s="1"/>
  <c r="B249" i="18"/>
  <c r="B250" i="1" s="1"/>
  <c r="C249" i="18"/>
  <c r="C250" i="1" s="1"/>
  <c r="D249" i="18"/>
  <c r="D250" i="1" s="1"/>
  <c r="E249" i="18"/>
  <c r="E250" i="1" s="1"/>
  <c r="B250" i="18"/>
  <c r="B251" i="1" s="1"/>
  <c r="C250" i="18"/>
  <c r="C251" i="1" s="1"/>
  <c r="D250" i="18"/>
  <c r="D251" i="1" s="1"/>
  <c r="E250" i="18"/>
  <c r="E251" i="1" s="1"/>
  <c r="B251" i="18"/>
  <c r="B252" i="1" s="1"/>
  <c r="C251" i="18"/>
  <c r="C252" i="1" s="1"/>
  <c r="D251" i="18"/>
  <c r="D252" i="1" s="1"/>
  <c r="E251" i="18"/>
  <c r="E252" i="1" s="1"/>
  <c r="B252" i="18"/>
  <c r="B253" i="1" s="1"/>
  <c r="C252" i="18"/>
  <c r="C253" i="1" s="1"/>
  <c r="D252" i="18"/>
  <c r="D253" i="1" s="1"/>
  <c r="E252" i="18"/>
  <c r="E253" i="1" s="1"/>
  <c r="B253" i="18"/>
  <c r="B254" i="1" s="1"/>
  <c r="C253" i="18"/>
  <c r="C254" i="1" s="1"/>
  <c r="D253" i="18"/>
  <c r="D254" i="1" s="1"/>
  <c r="E253" i="18"/>
  <c r="E254" i="1" s="1"/>
  <c r="B254" i="18"/>
  <c r="B255" i="1" s="1"/>
  <c r="C254" i="18"/>
  <c r="C255" i="1" s="1"/>
  <c r="D254" i="18"/>
  <c r="D255" i="1" s="1"/>
  <c r="E254" i="18"/>
  <c r="E255" i="1" s="1"/>
  <c r="B255" i="18"/>
  <c r="B256" i="1" s="1"/>
  <c r="C255" i="18"/>
  <c r="C256" i="1" s="1"/>
  <c r="D255" i="18"/>
  <c r="D256" i="1" s="1"/>
  <c r="E255" i="18"/>
  <c r="E256" i="1" s="1"/>
  <c r="B256" i="18"/>
  <c r="B257" i="1" s="1"/>
  <c r="C256" i="18"/>
  <c r="C257" i="1" s="1"/>
  <c r="D256" i="18"/>
  <c r="D257" i="1" s="1"/>
  <c r="E256" i="18"/>
  <c r="E257" i="1" s="1"/>
  <c r="B257" i="18"/>
  <c r="B258" i="1" s="1"/>
  <c r="C257" i="18"/>
  <c r="C258" i="1" s="1"/>
  <c r="D257" i="18"/>
  <c r="D258" i="1" s="1"/>
  <c r="E257" i="18"/>
  <c r="E258" i="1" s="1"/>
  <c r="B258" i="18"/>
  <c r="B259" i="1" s="1"/>
  <c r="C258" i="18"/>
  <c r="C259" i="1" s="1"/>
  <c r="D258" i="18"/>
  <c r="D259" i="1" s="1"/>
  <c r="E258" i="18"/>
  <c r="E259" i="1" s="1"/>
  <c r="B259" i="18"/>
  <c r="B260" i="1" s="1"/>
  <c r="C259" i="18"/>
  <c r="C260" i="1" s="1"/>
  <c r="D259" i="18"/>
  <c r="D260" i="1" s="1"/>
  <c r="E259" i="18"/>
  <c r="E260" i="1" s="1"/>
  <c r="B260" i="18"/>
  <c r="B261" i="1" s="1"/>
  <c r="C260" i="18"/>
  <c r="C261" i="1" s="1"/>
  <c r="D260" i="18"/>
  <c r="D261" i="1" s="1"/>
  <c r="E260" i="18"/>
  <c r="E261" i="1" s="1"/>
  <c r="B261" i="18"/>
  <c r="B262" i="1" s="1"/>
  <c r="C261" i="18"/>
  <c r="C262" i="1" s="1"/>
  <c r="D261" i="18"/>
  <c r="D262" i="1" s="1"/>
  <c r="E261" i="18"/>
  <c r="E262" i="1" s="1"/>
  <c r="B262" i="18"/>
  <c r="B263" i="1" s="1"/>
  <c r="C262" i="18"/>
  <c r="C263" i="1" s="1"/>
  <c r="D262" i="18"/>
  <c r="D263" i="1" s="1"/>
  <c r="E262" i="18"/>
  <c r="E263" i="1" s="1"/>
  <c r="B263" i="18"/>
  <c r="B264" i="1" s="1"/>
  <c r="C263" i="18"/>
  <c r="C264" i="1" s="1"/>
  <c r="D263" i="18"/>
  <c r="D264" i="1" s="1"/>
  <c r="E263" i="18"/>
  <c r="E264" i="1" s="1"/>
  <c r="B264" i="18"/>
  <c r="B265" i="1" s="1"/>
  <c r="C264" i="18"/>
  <c r="C265" i="1" s="1"/>
  <c r="D264" i="18"/>
  <c r="D265" i="1" s="1"/>
  <c r="E264" i="18"/>
  <c r="E265" i="1" s="1"/>
  <c r="B265" i="18"/>
  <c r="B266" i="1" s="1"/>
  <c r="C265" i="18"/>
  <c r="C266" i="1" s="1"/>
  <c r="D265" i="18"/>
  <c r="D266" i="1" s="1"/>
  <c r="E265" i="18"/>
  <c r="E266" i="1" s="1"/>
  <c r="B266" i="18"/>
  <c r="B267" i="1" s="1"/>
  <c r="C266" i="18"/>
  <c r="C267" i="1" s="1"/>
  <c r="D266" i="18"/>
  <c r="D267" i="1" s="1"/>
  <c r="E266" i="18"/>
  <c r="E267" i="1" s="1"/>
  <c r="B267" i="18"/>
  <c r="B268" i="1" s="1"/>
  <c r="C267" i="18"/>
  <c r="C268" i="1" s="1"/>
  <c r="D267" i="18"/>
  <c r="D268" i="1" s="1"/>
  <c r="E267" i="18"/>
  <c r="E268" i="1" s="1"/>
  <c r="B268" i="18"/>
  <c r="B269" i="1" s="1"/>
  <c r="C268" i="18"/>
  <c r="C269" i="1" s="1"/>
  <c r="D268" i="18"/>
  <c r="D269" i="1" s="1"/>
  <c r="E268" i="18"/>
  <c r="E269" i="1" s="1"/>
  <c r="B269" i="18"/>
  <c r="B270" i="1" s="1"/>
  <c r="C269" i="18"/>
  <c r="C270" i="1" s="1"/>
  <c r="D269" i="18"/>
  <c r="D270" i="1" s="1"/>
  <c r="E269" i="18"/>
  <c r="E270" i="1" s="1"/>
  <c r="B270" i="18"/>
  <c r="B271" i="1" s="1"/>
  <c r="C270" i="18"/>
  <c r="C271" i="1" s="1"/>
  <c r="D270" i="18"/>
  <c r="D271" i="1" s="1"/>
  <c r="E270" i="18"/>
  <c r="E271" i="1" s="1"/>
  <c r="B271" i="18"/>
  <c r="B272" i="1" s="1"/>
  <c r="C271" i="18"/>
  <c r="C272" i="1" s="1"/>
  <c r="D271" i="18"/>
  <c r="D272" i="1" s="1"/>
  <c r="E271" i="18"/>
  <c r="E272" i="1" s="1"/>
  <c r="B272" i="18"/>
  <c r="B273" i="1" s="1"/>
  <c r="C272" i="18"/>
  <c r="C273" i="1" s="1"/>
  <c r="D272" i="18"/>
  <c r="D273" i="1" s="1"/>
  <c r="E272" i="18"/>
  <c r="E273" i="1" s="1"/>
  <c r="B273" i="18"/>
  <c r="B274" i="1" s="1"/>
  <c r="C273" i="18"/>
  <c r="C274" i="1" s="1"/>
  <c r="D273" i="18"/>
  <c r="D274" i="1" s="1"/>
  <c r="E273" i="18"/>
  <c r="E274" i="1" s="1"/>
  <c r="B274" i="18"/>
  <c r="B275" i="1" s="1"/>
  <c r="C274" i="18"/>
  <c r="C275" i="1" s="1"/>
  <c r="D274" i="18"/>
  <c r="D275" i="1" s="1"/>
  <c r="E274" i="18"/>
  <c r="E275" i="1" s="1"/>
  <c r="B275" i="18"/>
  <c r="B276" i="1" s="1"/>
  <c r="C275" i="18"/>
  <c r="C276" i="1" s="1"/>
  <c r="D275" i="18"/>
  <c r="D276" i="1" s="1"/>
  <c r="E275" i="18"/>
  <c r="E276" i="1" s="1"/>
  <c r="B276" i="18"/>
  <c r="B277" i="1" s="1"/>
  <c r="C276" i="18"/>
  <c r="C277" i="1" s="1"/>
  <c r="D276" i="18"/>
  <c r="D277" i="1" s="1"/>
  <c r="E276" i="18"/>
  <c r="E277" i="1" s="1"/>
  <c r="B277" i="18"/>
  <c r="B278" i="1" s="1"/>
  <c r="C277" i="18"/>
  <c r="C278" i="1" s="1"/>
  <c r="D277" i="18"/>
  <c r="D278" i="1" s="1"/>
  <c r="E277" i="18"/>
  <c r="E278" i="1" s="1"/>
  <c r="B278" i="18"/>
  <c r="B279" i="1" s="1"/>
  <c r="C278" i="18"/>
  <c r="C279" i="1" s="1"/>
  <c r="D278" i="18"/>
  <c r="D279" i="1" s="1"/>
  <c r="E278" i="18"/>
  <c r="E279" i="1" s="1"/>
  <c r="B279" i="18"/>
  <c r="B280" i="1" s="1"/>
  <c r="C279" i="18"/>
  <c r="C280" i="1" s="1"/>
  <c r="D279" i="18"/>
  <c r="D280" i="1" s="1"/>
  <c r="E279" i="18"/>
  <c r="E280" i="1" s="1"/>
  <c r="AI106" i="23"/>
  <c r="AH106" i="23"/>
  <c r="AG106" i="23"/>
  <c r="AF106" i="23"/>
  <c r="AE106" i="23"/>
  <c r="AD106" i="23"/>
  <c r="AC106" i="23"/>
  <c r="AB106" i="23"/>
  <c r="AA106" i="23"/>
  <c r="Z106" i="23"/>
  <c r="Y106" i="23"/>
  <c r="X106" i="23"/>
  <c r="W106" i="23"/>
  <c r="V106" i="23"/>
  <c r="U106" i="23"/>
  <c r="T106" i="23"/>
  <c r="S106" i="23"/>
  <c r="R106" i="23"/>
  <c r="Q106" i="23"/>
  <c r="P106" i="23"/>
  <c r="O106" i="23"/>
  <c r="N106" i="23"/>
  <c r="M106" i="23"/>
  <c r="L106" i="23"/>
  <c r="K106" i="23"/>
  <c r="J106" i="23"/>
  <c r="I106" i="23"/>
  <c r="H106" i="23"/>
  <c r="G106" i="23"/>
  <c r="F106" i="23"/>
  <c r="AI75" i="23"/>
  <c r="AH75" i="23"/>
  <c r="AG75" i="23"/>
  <c r="AF75" i="23"/>
  <c r="AE75" i="23"/>
  <c r="AD75" i="23"/>
  <c r="AC75" i="23"/>
  <c r="AB75" i="23"/>
  <c r="AA75" i="23"/>
  <c r="Z75" i="23"/>
  <c r="Y75" i="23"/>
  <c r="X75" i="23"/>
  <c r="W75" i="23"/>
  <c r="V75" i="23"/>
  <c r="U75" i="23"/>
  <c r="T75" i="23"/>
  <c r="S75" i="23"/>
  <c r="R75" i="23"/>
  <c r="Q75" i="23"/>
  <c r="P75" i="23"/>
  <c r="O75" i="23"/>
  <c r="N75" i="23"/>
  <c r="M75" i="23"/>
  <c r="L75" i="23"/>
  <c r="K75" i="23"/>
  <c r="J75" i="23"/>
  <c r="I75" i="23"/>
  <c r="H75" i="23"/>
  <c r="G75" i="23"/>
  <c r="F75" i="23"/>
  <c r="G60" i="23"/>
  <c r="H60" i="23"/>
  <c r="I60" i="23"/>
  <c r="J60" i="23"/>
  <c r="K60" i="23"/>
  <c r="L60" i="23"/>
  <c r="M60" i="23"/>
  <c r="N60" i="23"/>
  <c r="O60" i="23"/>
  <c r="P60" i="23"/>
  <c r="Q60" i="23"/>
  <c r="R60" i="23"/>
  <c r="S60" i="23"/>
  <c r="T60" i="23"/>
  <c r="U60" i="23"/>
  <c r="V60" i="23"/>
  <c r="W60" i="23"/>
  <c r="X60" i="23"/>
  <c r="Y60" i="23"/>
  <c r="Z60" i="23"/>
  <c r="AA60" i="23"/>
  <c r="AB60" i="23"/>
  <c r="AC60" i="23"/>
  <c r="AD60" i="23"/>
  <c r="AE60" i="23"/>
  <c r="AF60" i="23"/>
  <c r="AG60" i="23"/>
  <c r="AH60" i="23"/>
  <c r="AI60" i="23"/>
  <c r="F60" i="23"/>
  <c r="D4" i="23"/>
  <c r="D5" i="23"/>
  <c r="D6" i="23"/>
  <c r="D7" i="23"/>
  <c r="D8" i="23"/>
  <c r="D11" i="23"/>
  <c r="D12" i="23"/>
  <c r="D13" i="23"/>
  <c r="D15" i="23"/>
  <c r="D16" i="23"/>
  <c r="D17" i="23"/>
  <c r="D18" i="23"/>
  <c r="D19" i="23"/>
  <c r="D20" i="23"/>
  <c r="D21" i="23"/>
  <c r="D23" i="23"/>
  <c r="D24" i="23"/>
  <c r="D25" i="23"/>
  <c r="D28" i="23"/>
  <c r="D30" i="23"/>
  <c r="D31" i="23"/>
  <c r="D32" i="23"/>
  <c r="D33" i="23"/>
  <c r="D34" i="23"/>
  <c r="D35" i="23"/>
  <c r="D36" i="23"/>
  <c r="D38" i="23"/>
  <c r="D39" i="23"/>
  <c r="D40" i="23"/>
  <c r="D43" i="23"/>
  <c r="D45" i="23"/>
  <c r="D46" i="23"/>
  <c r="D47" i="23"/>
  <c r="D48" i="23"/>
  <c r="D49" i="23"/>
  <c r="D50" i="23"/>
  <c r="D51" i="23"/>
  <c r="D53" i="23"/>
  <c r="D54" i="23"/>
  <c r="D55" i="23"/>
  <c r="D56" i="23"/>
  <c r="D58" i="23"/>
  <c r="D61" i="23"/>
  <c r="D62" i="23"/>
  <c r="D63" i="23"/>
  <c r="D64" i="23"/>
  <c r="D65" i="23"/>
  <c r="D66" i="23"/>
  <c r="D68" i="23"/>
  <c r="D69" i="23"/>
  <c r="D70" i="23"/>
  <c r="D72" i="23"/>
  <c r="D73" i="23"/>
  <c r="D76" i="23"/>
  <c r="D77" i="23"/>
  <c r="D78" i="23"/>
  <c r="D79" i="23"/>
  <c r="D80" i="23"/>
  <c r="D81" i="23"/>
  <c r="D82" i="23"/>
  <c r="D84" i="23"/>
  <c r="D85" i="23"/>
  <c r="D86" i="23"/>
  <c r="D87" i="23"/>
  <c r="D89" i="23"/>
  <c r="D90" i="23"/>
  <c r="D91" i="23"/>
  <c r="D92" i="23"/>
  <c r="D93" i="23"/>
  <c r="D94" i="23"/>
  <c r="D95" i="23"/>
  <c r="D97" i="23"/>
  <c r="D98" i="23"/>
  <c r="D99" i="23"/>
  <c r="D100" i="23"/>
  <c r="D103" i="23"/>
  <c r="D104" i="23"/>
  <c r="D107" i="23"/>
  <c r="D108" i="23"/>
  <c r="D109" i="23"/>
  <c r="D111" i="23"/>
  <c r="D112" i="23"/>
  <c r="D114" i="23"/>
  <c r="D118" i="23"/>
  <c r="D119" i="23"/>
  <c r="D120" i="23"/>
  <c r="D121" i="23"/>
  <c r="D122" i="23"/>
  <c r="D123" i="23"/>
  <c r="D124" i="23"/>
  <c r="D125" i="23"/>
  <c r="D126" i="23"/>
  <c r="D127" i="23"/>
  <c r="D128" i="23"/>
  <c r="D129" i="23"/>
  <c r="D130" i="23"/>
  <c r="D131" i="23"/>
  <c r="D132" i="23"/>
  <c r="D133" i="23"/>
  <c r="D134" i="23"/>
  <c r="D135" i="23"/>
  <c r="D136" i="23"/>
  <c r="D3" i="23"/>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2" i="17"/>
  <c r="H286" i="1" s="1"/>
  <c r="H282" i="1" l="1"/>
  <c r="O282" i="1" s="1"/>
  <c r="AK282" i="1" s="1"/>
  <c r="O286" i="1"/>
  <c r="AK286" i="1" s="1"/>
  <c r="L286" i="1"/>
  <c r="R286" i="1"/>
  <c r="AN286" i="1" s="1"/>
  <c r="L282"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367" i="1"/>
  <c r="H359" i="1"/>
  <c r="H365" i="1"/>
  <c r="H360" i="1"/>
  <c r="H364" i="1"/>
  <c r="H358" i="1"/>
  <c r="H362" i="1"/>
  <c r="H357" i="1"/>
  <c r="H366" i="1"/>
  <c r="H361" i="1"/>
  <c r="H363" i="1"/>
  <c r="H382" i="1"/>
  <c r="H381" i="1"/>
  <c r="H380" i="1"/>
  <c r="H379" i="1"/>
  <c r="H378" i="1"/>
  <c r="H377" i="1"/>
  <c r="H376" i="1"/>
  <c r="H375" i="1"/>
  <c r="H374" i="1"/>
  <c r="H373" i="1"/>
  <c r="H372" i="1"/>
  <c r="H371" i="1"/>
  <c r="H370" i="1"/>
  <c r="H369" i="1"/>
  <c r="H368" i="1"/>
  <c r="H70" i="1"/>
  <c r="H3" i="1"/>
  <c r="H65" i="1"/>
  <c r="H9" i="1"/>
  <c r="H69" i="1"/>
  <c r="H12" i="1"/>
  <c r="H13" i="1"/>
  <c r="H67" i="1"/>
  <c r="H62" i="1"/>
  <c r="H5" i="1"/>
  <c r="H66" i="1"/>
  <c r="H79" i="1"/>
  <c r="H4" i="1"/>
  <c r="H64" i="1"/>
  <c r="H10" i="1"/>
  <c r="H78" i="1"/>
  <c r="H11" i="1"/>
  <c r="H63" i="1"/>
  <c r="H8" i="1"/>
  <c r="H61" i="1"/>
  <c r="H6" i="1"/>
  <c r="H68" i="1"/>
  <c r="H7" i="1"/>
  <c r="H356" i="1"/>
  <c r="H352" i="1"/>
  <c r="H348" i="1"/>
  <c r="H353" i="1"/>
  <c r="H355" i="1"/>
  <c r="H351" i="1"/>
  <c r="H347" i="1"/>
  <c r="H354" i="1"/>
  <c r="H350" i="1"/>
  <c r="H346" i="1"/>
  <c r="H349" i="1"/>
  <c r="H343" i="1"/>
  <c r="H332" i="1"/>
  <c r="H338" i="1"/>
  <c r="H339" i="1"/>
  <c r="H330" i="1"/>
  <c r="H334" i="1"/>
  <c r="H341" i="1"/>
  <c r="H342" i="1"/>
  <c r="H331" i="1"/>
  <c r="H340" i="1"/>
  <c r="H329" i="1"/>
  <c r="H333" i="1"/>
  <c r="H336" i="1"/>
  <c r="H337" i="1"/>
  <c r="H345" i="1"/>
  <c r="H344" i="1"/>
  <c r="H335" i="1"/>
  <c r="H328" i="1"/>
  <c r="H324" i="1"/>
  <c r="H320" i="1"/>
  <c r="H327" i="1"/>
  <c r="H323" i="1"/>
  <c r="H319" i="1"/>
  <c r="H321" i="1"/>
  <c r="H326" i="1"/>
  <c r="H322" i="1"/>
  <c r="H318" i="1"/>
  <c r="H325" i="1"/>
  <c r="H303" i="1"/>
  <c r="H315" i="1"/>
  <c r="H305" i="1"/>
  <c r="H316" i="1"/>
  <c r="H304" i="1"/>
  <c r="H311" i="1"/>
  <c r="H296" i="1"/>
  <c r="H301" i="1"/>
  <c r="H312" i="1"/>
  <c r="H302" i="1"/>
  <c r="H313" i="1"/>
  <c r="H300" i="1"/>
  <c r="H308" i="1"/>
  <c r="H306" i="1"/>
  <c r="H307" i="1"/>
  <c r="H298" i="1"/>
  <c r="H310" i="1"/>
  <c r="H299" i="1"/>
  <c r="H309" i="1"/>
  <c r="H297" i="1"/>
  <c r="H317" i="1"/>
  <c r="H314" i="1"/>
  <c r="H295" i="1"/>
  <c r="H291" i="1"/>
  <c r="H287" i="1"/>
  <c r="H289" i="1"/>
  <c r="H294" i="1"/>
  <c r="H290" i="1"/>
  <c r="H293" i="1"/>
  <c r="H288" i="1"/>
  <c r="H292" i="1"/>
  <c r="H281" i="1"/>
  <c r="H284" i="1"/>
  <c r="H285" i="1"/>
  <c r="H283" i="1"/>
  <c r="B153" i="18"/>
  <c r="B154" i="1" s="1"/>
  <c r="H154" i="1" s="1"/>
  <c r="C153" i="18"/>
  <c r="C154" i="1" s="1"/>
  <c r="D153" i="18"/>
  <c r="D154" i="1" s="1"/>
  <c r="E153" i="18"/>
  <c r="E154" i="1" s="1"/>
  <c r="B154" i="18"/>
  <c r="B155" i="1" s="1"/>
  <c r="H155" i="1" s="1"/>
  <c r="C154" i="18"/>
  <c r="C155" i="1" s="1"/>
  <c r="D154" i="18"/>
  <c r="D155" i="1" s="1"/>
  <c r="E154" i="18"/>
  <c r="E155" i="1" s="1"/>
  <c r="B155" i="18"/>
  <c r="B156" i="1" s="1"/>
  <c r="H156" i="1" s="1"/>
  <c r="C155" i="18"/>
  <c r="C156" i="1" s="1"/>
  <c r="D155" i="18"/>
  <c r="D156" i="1" s="1"/>
  <c r="E155" i="18"/>
  <c r="E156" i="1" s="1"/>
  <c r="B156" i="18"/>
  <c r="B157" i="1" s="1"/>
  <c r="H157" i="1" s="1"/>
  <c r="C156" i="18"/>
  <c r="C157" i="1" s="1"/>
  <c r="D156" i="18"/>
  <c r="D157" i="1" s="1"/>
  <c r="E156" i="18"/>
  <c r="E157" i="1" s="1"/>
  <c r="B157" i="18"/>
  <c r="B158" i="1" s="1"/>
  <c r="H158" i="1" s="1"/>
  <c r="C157" i="18"/>
  <c r="C158" i="1" s="1"/>
  <c r="D157" i="18"/>
  <c r="D158" i="1" s="1"/>
  <c r="E157" i="18"/>
  <c r="E158" i="1" s="1"/>
  <c r="B158" i="18"/>
  <c r="B159" i="1" s="1"/>
  <c r="H159" i="1" s="1"/>
  <c r="C158" i="18"/>
  <c r="C159" i="1" s="1"/>
  <c r="D158" i="18"/>
  <c r="D159" i="1" s="1"/>
  <c r="E158" i="18"/>
  <c r="E159" i="1" s="1"/>
  <c r="B159" i="18"/>
  <c r="B160" i="1" s="1"/>
  <c r="H160" i="1" s="1"/>
  <c r="C159" i="18"/>
  <c r="C160" i="1" s="1"/>
  <c r="D159" i="18"/>
  <c r="D160" i="1" s="1"/>
  <c r="E159" i="18"/>
  <c r="E160" i="1" s="1"/>
  <c r="B160" i="18"/>
  <c r="B161" i="1" s="1"/>
  <c r="H161" i="1" s="1"/>
  <c r="C160" i="18"/>
  <c r="C161" i="1" s="1"/>
  <c r="D160" i="18"/>
  <c r="D161" i="1" s="1"/>
  <c r="E160" i="18"/>
  <c r="E161" i="1" s="1"/>
  <c r="B161" i="18"/>
  <c r="B162" i="1" s="1"/>
  <c r="H162" i="1" s="1"/>
  <c r="C161" i="18"/>
  <c r="C162" i="1" s="1"/>
  <c r="D161" i="18"/>
  <c r="D162" i="1" s="1"/>
  <c r="E161" i="18"/>
  <c r="E162" i="1" s="1"/>
  <c r="B162" i="18"/>
  <c r="B163" i="1" s="1"/>
  <c r="H163" i="1" s="1"/>
  <c r="C162" i="18"/>
  <c r="C163" i="1" s="1"/>
  <c r="D162" i="18"/>
  <c r="D163" i="1" s="1"/>
  <c r="E162" i="18"/>
  <c r="E163" i="1" s="1"/>
  <c r="B163" i="18"/>
  <c r="B164" i="1" s="1"/>
  <c r="H164" i="1" s="1"/>
  <c r="C163" i="18"/>
  <c r="C164" i="1" s="1"/>
  <c r="D163" i="18"/>
  <c r="D164" i="1" s="1"/>
  <c r="E163" i="18"/>
  <c r="E164" i="1" s="1"/>
  <c r="B164" i="18"/>
  <c r="B165" i="1" s="1"/>
  <c r="H165" i="1" s="1"/>
  <c r="C164" i="18"/>
  <c r="C165" i="1" s="1"/>
  <c r="D164" i="18"/>
  <c r="D165" i="1" s="1"/>
  <c r="E164" i="18"/>
  <c r="E165" i="1" s="1"/>
  <c r="B165" i="18"/>
  <c r="B166" i="1" s="1"/>
  <c r="H166" i="1" s="1"/>
  <c r="C165" i="18"/>
  <c r="C166" i="1" s="1"/>
  <c r="D165" i="18"/>
  <c r="D166" i="1" s="1"/>
  <c r="E165" i="18"/>
  <c r="E166" i="1" s="1"/>
  <c r="B152" i="18"/>
  <c r="B153" i="1" s="1"/>
  <c r="H153" i="1" s="1"/>
  <c r="C152" i="18"/>
  <c r="C153" i="1" s="1"/>
  <c r="D152" i="18"/>
  <c r="D153" i="1" s="1"/>
  <c r="E152" i="18"/>
  <c r="E153" i="1" s="1"/>
  <c r="J378" i="1" l="1"/>
  <c r="N378" i="1"/>
  <c r="R378" i="1"/>
  <c r="M378" i="1"/>
  <c r="U378" i="1"/>
  <c r="K378" i="1"/>
  <c r="O378" i="1"/>
  <c r="S378" i="1"/>
  <c r="Q378" i="1"/>
  <c r="L378" i="1"/>
  <c r="P378" i="1"/>
  <c r="T378" i="1"/>
  <c r="J382" i="1"/>
  <c r="N382" i="1"/>
  <c r="R382" i="1"/>
  <c r="M382" i="1"/>
  <c r="Q382" i="1"/>
  <c r="U382" i="1"/>
  <c r="K382" i="1"/>
  <c r="O382" i="1"/>
  <c r="S382" i="1"/>
  <c r="L382" i="1"/>
  <c r="P382" i="1"/>
  <c r="T382" i="1"/>
  <c r="J381" i="1"/>
  <c r="N381" i="1"/>
  <c r="R381" i="1"/>
  <c r="M381" i="1"/>
  <c r="Q381" i="1"/>
  <c r="U381" i="1"/>
  <c r="K381" i="1"/>
  <c r="O381" i="1"/>
  <c r="S381" i="1"/>
  <c r="L381" i="1"/>
  <c r="P381" i="1"/>
  <c r="T381" i="1"/>
  <c r="J379" i="1"/>
  <c r="N379" i="1"/>
  <c r="R379" i="1"/>
  <c r="M379" i="1"/>
  <c r="Q379" i="1"/>
  <c r="U379" i="1"/>
  <c r="K379" i="1"/>
  <c r="O379" i="1"/>
  <c r="S379" i="1"/>
  <c r="L379" i="1"/>
  <c r="P379" i="1"/>
  <c r="T379" i="1"/>
  <c r="J380" i="1"/>
  <c r="N380" i="1"/>
  <c r="R380" i="1"/>
  <c r="M380" i="1"/>
  <c r="Q380" i="1"/>
  <c r="U380" i="1"/>
  <c r="K380" i="1"/>
  <c r="O380" i="1"/>
  <c r="S380" i="1"/>
  <c r="L380" i="1"/>
  <c r="P380" i="1"/>
  <c r="T380" i="1"/>
  <c r="R282" i="1"/>
  <c r="AN282" i="1" s="1"/>
  <c r="M153" i="1"/>
  <c r="AI153" i="1" s="1"/>
  <c r="Q153" i="1"/>
  <c r="AM153" i="1" s="1"/>
  <c r="U153" i="1"/>
  <c r="N153" i="1"/>
  <c r="AJ153" i="1" s="1"/>
  <c r="S153" i="1"/>
  <c r="R153" i="1"/>
  <c r="L153" i="1"/>
  <c r="AH153" i="1" s="1"/>
  <c r="K153" i="1"/>
  <c r="AG153" i="1" s="1"/>
  <c r="P153" i="1"/>
  <c r="AL153" i="1" s="1"/>
  <c r="O153" i="1"/>
  <c r="AK153" i="1" s="1"/>
  <c r="T153" i="1"/>
  <c r="J153" i="1"/>
  <c r="L164" i="1"/>
  <c r="AH164" i="1" s="1"/>
  <c r="P164" i="1"/>
  <c r="AL164" i="1" s="1"/>
  <c r="T164" i="1"/>
  <c r="J164" i="1"/>
  <c r="O164" i="1"/>
  <c r="AK164" i="1" s="1"/>
  <c r="M164" i="1"/>
  <c r="AI164" i="1" s="1"/>
  <c r="N164" i="1"/>
  <c r="AJ164" i="1" s="1"/>
  <c r="S164" i="1"/>
  <c r="Q164" i="1"/>
  <c r="AM164" i="1" s="1"/>
  <c r="R164" i="1"/>
  <c r="K164" i="1"/>
  <c r="AG164" i="1" s="1"/>
  <c r="U164" i="1"/>
  <c r="U161" i="1"/>
  <c r="M161" i="1"/>
  <c r="AI161" i="1" s="1"/>
  <c r="Q161" i="1"/>
  <c r="AM161" i="1" s="1"/>
  <c r="K161" i="1"/>
  <c r="AG161" i="1" s="1"/>
  <c r="P161" i="1"/>
  <c r="AL161" i="1" s="1"/>
  <c r="J161" i="1"/>
  <c r="O161" i="1"/>
  <c r="AK161" i="1" s="1"/>
  <c r="T161" i="1"/>
  <c r="N161" i="1"/>
  <c r="AJ161" i="1" s="1"/>
  <c r="S161" i="1"/>
  <c r="L161" i="1"/>
  <c r="AH161" i="1" s="1"/>
  <c r="R161" i="1"/>
  <c r="J159" i="1"/>
  <c r="L159" i="1"/>
  <c r="AH159" i="1" s="1"/>
  <c r="Q159" i="1"/>
  <c r="AM159" i="1" s="1"/>
  <c r="M159" i="1"/>
  <c r="AI159" i="1" s="1"/>
  <c r="S159" i="1"/>
  <c r="O159" i="1"/>
  <c r="AK159" i="1" s="1"/>
  <c r="T159" i="1"/>
  <c r="K159" i="1"/>
  <c r="AG159" i="1" s="1"/>
  <c r="P159" i="1"/>
  <c r="AL159" i="1" s="1"/>
  <c r="U159" i="1"/>
  <c r="N159" i="1"/>
  <c r="AJ159" i="1" s="1"/>
  <c r="R159" i="1"/>
  <c r="T156" i="1"/>
  <c r="J156" i="1"/>
  <c r="O156" i="1"/>
  <c r="AK156" i="1" s="1"/>
  <c r="M156" i="1"/>
  <c r="AI156" i="1" s="1"/>
  <c r="N156" i="1"/>
  <c r="AJ156" i="1" s="1"/>
  <c r="S156" i="1"/>
  <c r="Q156" i="1"/>
  <c r="AM156" i="1" s="1"/>
  <c r="R156" i="1"/>
  <c r="L156" i="1"/>
  <c r="AH156" i="1" s="1"/>
  <c r="U156" i="1"/>
  <c r="K156" i="1"/>
  <c r="AG156" i="1" s="1"/>
  <c r="P156" i="1"/>
  <c r="AL156" i="1" s="1"/>
  <c r="L281" i="1"/>
  <c r="O281" i="1"/>
  <c r="AK281" i="1" s="1"/>
  <c r="R281" i="1"/>
  <c r="AN281" i="1" s="1"/>
  <c r="L291" i="1"/>
  <c r="U291" i="1"/>
  <c r="R291" i="1"/>
  <c r="AN291" i="1" s="1"/>
  <c r="O291" i="1"/>
  <c r="AK291" i="1" s="1"/>
  <c r="O300" i="1"/>
  <c r="AK300" i="1" s="1"/>
  <c r="U300" i="1"/>
  <c r="R300" i="1"/>
  <c r="AN300" i="1" s="1"/>
  <c r="K300" i="1"/>
  <c r="AG300" i="1" s="1"/>
  <c r="N300" i="1"/>
  <c r="AJ300" i="1" s="1"/>
  <c r="J300" i="1"/>
  <c r="T300" i="1"/>
  <c r="M300" i="1"/>
  <c r="AI300" i="1" s="1"/>
  <c r="P300" i="1"/>
  <c r="AL300" i="1" s="1"/>
  <c r="S300" i="1"/>
  <c r="Q300" i="1"/>
  <c r="AM300" i="1" s="1"/>
  <c r="L300" i="1"/>
  <c r="AH300" i="1" s="1"/>
  <c r="U316" i="1"/>
  <c r="T316" i="1"/>
  <c r="S316" i="1"/>
  <c r="J316" i="1"/>
  <c r="L316" i="1"/>
  <c r="AH316" i="1" s="1"/>
  <c r="O316" i="1"/>
  <c r="AK316" i="1" s="1"/>
  <c r="K316" i="1"/>
  <c r="AG316" i="1" s="1"/>
  <c r="P316" i="1"/>
  <c r="AL316" i="1" s="1"/>
  <c r="M316" i="1"/>
  <c r="AI316" i="1" s="1"/>
  <c r="N316" i="1"/>
  <c r="AJ316" i="1" s="1"/>
  <c r="R316" i="1"/>
  <c r="AN316" i="1" s="1"/>
  <c r="Q316" i="1"/>
  <c r="AM316" i="1" s="1"/>
  <c r="P320" i="1"/>
  <c r="AL320" i="1" s="1"/>
  <c r="L320" i="1"/>
  <c r="AH320" i="1" s="1"/>
  <c r="O320" i="1"/>
  <c r="AK320" i="1" s="1"/>
  <c r="K320" i="1"/>
  <c r="AG320" i="1" s="1"/>
  <c r="Q320" i="1"/>
  <c r="AM320" i="1" s="1"/>
  <c r="J320" i="1"/>
  <c r="M320" i="1"/>
  <c r="AI320" i="1" s="1"/>
  <c r="N320" i="1"/>
  <c r="AJ320" i="1" s="1"/>
  <c r="R320" i="1"/>
  <c r="AN320" i="1" s="1"/>
  <c r="U339" i="1"/>
  <c r="R339" i="1"/>
  <c r="AN339" i="1" s="1"/>
  <c r="O339" i="1"/>
  <c r="AK339" i="1" s="1"/>
  <c r="K339" i="1"/>
  <c r="AG339" i="1" s="1"/>
  <c r="J339" i="1"/>
  <c r="T339" i="1"/>
  <c r="M339" i="1"/>
  <c r="AI339" i="1" s="1"/>
  <c r="P339" i="1"/>
  <c r="AL339" i="1" s="1"/>
  <c r="N339" i="1"/>
  <c r="AJ339" i="1" s="1"/>
  <c r="L339" i="1"/>
  <c r="AH339" i="1" s="1"/>
  <c r="S339" i="1"/>
  <c r="AO339" i="1" s="1"/>
  <c r="Q339" i="1"/>
  <c r="AM339" i="1" s="1"/>
  <c r="U348" i="1"/>
  <c r="R348" i="1"/>
  <c r="AN348" i="1" s="1"/>
  <c r="O348" i="1"/>
  <c r="AK348" i="1" s="1"/>
  <c r="L348" i="1"/>
  <c r="R5" i="1"/>
  <c r="AN5" i="1" s="1"/>
  <c r="L5" i="1"/>
  <c r="AH5" i="1" s="1"/>
  <c r="Q5" i="1"/>
  <c r="AM5" i="1" s="1"/>
  <c r="N5" i="1"/>
  <c r="AJ5" i="1" s="1"/>
  <c r="M5" i="1"/>
  <c r="AI5" i="1" s="1"/>
  <c r="K5" i="1"/>
  <c r="AG5" i="1" s="1"/>
  <c r="P5" i="1"/>
  <c r="AL5" i="1" s="1"/>
  <c r="U5" i="1"/>
  <c r="T5" i="1"/>
  <c r="O5" i="1"/>
  <c r="AK5" i="1" s="1"/>
  <c r="S5" i="1"/>
  <c r="AO5" i="1" s="1"/>
  <c r="J5" i="1"/>
  <c r="R357" i="1"/>
  <c r="AN357" i="1" s="1"/>
  <c r="J357" i="1"/>
  <c r="N357" i="1"/>
  <c r="AJ357" i="1" s="1"/>
  <c r="K357" i="1"/>
  <c r="AG357" i="1" s="1"/>
  <c r="L357" i="1"/>
  <c r="AH357" i="1" s="1"/>
  <c r="M357" i="1"/>
  <c r="AI357" i="1" s="1"/>
  <c r="O357" i="1"/>
  <c r="AK357" i="1" s="1"/>
  <c r="P357" i="1"/>
  <c r="AL357" i="1" s="1"/>
  <c r="Q357" i="1"/>
  <c r="AM357" i="1" s="1"/>
  <c r="S357" i="1"/>
  <c r="AO357" i="1" s="1"/>
  <c r="T357" i="1"/>
  <c r="U357" i="1"/>
  <c r="T171" i="1"/>
  <c r="O171" i="1"/>
  <c r="AK171" i="1" s="1"/>
  <c r="S171" i="1"/>
  <c r="M171" i="1"/>
  <c r="AI171" i="1" s="1"/>
  <c r="K171" i="1"/>
  <c r="AG171" i="1" s="1"/>
  <c r="Q171" i="1"/>
  <c r="J171" i="1"/>
  <c r="P171" i="1"/>
  <c r="N171" i="1"/>
  <c r="AJ171" i="1" s="1"/>
  <c r="U171" i="1"/>
  <c r="R171" i="1"/>
  <c r="L171" i="1"/>
  <c r="AH171" i="1" s="1"/>
  <c r="J195" i="1"/>
  <c r="R195" i="1"/>
  <c r="M195" i="1"/>
  <c r="AI195" i="1" s="1"/>
  <c r="U195" i="1"/>
  <c r="N195" i="1"/>
  <c r="AJ195" i="1" s="1"/>
  <c r="Q195" i="1"/>
  <c r="K195" i="1"/>
  <c r="AG195" i="1" s="1"/>
  <c r="P195" i="1"/>
  <c r="O195" i="1"/>
  <c r="AK195" i="1" s="1"/>
  <c r="T195" i="1"/>
  <c r="S195" i="1"/>
  <c r="L195" i="1"/>
  <c r="AH195" i="1" s="1"/>
  <c r="N207" i="1"/>
  <c r="AJ207" i="1" s="1"/>
  <c r="M207" i="1"/>
  <c r="AI207" i="1" s="1"/>
  <c r="Q207" i="1"/>
  <c r="R207" i="1"/>
  <c r="J207" i="1"/>
  <c r="U207" i="1"/>
  <c r="K207" i="1"/>
  <c r="AG207" i="1" s="1"/>
  <c r="P207" i="1"/>
  <c r="O207" i="1"/>
  <c r="AK207" i="1" s="1"/>
  <c r="T207" i="1"/>
  <c r="S207" i="1"/>
  <c r="L207" i="1"/>
  <c r="AH207" i="1" s="1"/>
  <c r="N215" i="1"/>
  <c r="AJ215" i="1" s="1"/>
  <c r="R215" i="1"/>
  <c r="S215" i="1"/>
  <c r="M215" i="1"/>
  <c r="AI215" i="1" s="1"/>
  <c r="L215" i="1"/>
  <c r="AH215" i="1" s="1"/>
  <c r="U215" i="1"/>
  <c r="P215" i="1"/>
  <c r="J215" i="1"/>
  <c r="T215" i="1"/>
  <c r="Q215" i="1"/>
  <c r="K215" i="1"/>
  <c r="AG215" i="1" s="1"/>
  <c r="O215" i="1"/>
  <c r="AK215" i="1" s="1"/>
  <c r="M219" i="1"/>
  <c r="AI219" i="1" s="1"/>
  <c r="S219" i="1"/>
  <c r="N219" i="1"/>
  <c r="AJ219" i="1" s="1"/>
  <c r="L219" i="1"/>
  <c r="AH219" i="1" s="1"/>
  <c r="Q219" i="1"/>
  <c r="K219" i="1"/>
  <c r="AG219" i="1" s="1"/>
  <c r="P219" i="1"/>
  <c r="J219" i="1"/>
  <c r="T219" i="1"/>
  <c r="R219" i="1"/>
  <c r="U219" i="1"/>
  <c r="O219" i="1"/>
  <c r="AK219" i="1" s="1"/>
  <c r="U231" i="1"/>
  <c r="M231" i="1"/>
  <c r="AI231" i="1" s="1"/>
  <c r="N231" i="1"/>
  <c r="AJ231" i="1" s="1"/>
  <c r="Q231" i="1"/>
  <c r="S231" i="1"/>
  <c r="L231" i="1"/>
  <c r="AH231" i="1" s="1"/>
  <c r="P231" i="1"/>
  <c r="J231" i="1"/>
  <c r="T231" i="1"/>
  <c r="K231" i="1"/>
  <c r="AG231" i="1" s="1"/>
  <c r="R231" i="1"/>
  <c r="O231" i="1"/>
  <c r="AK231" i="1" s="1"/>
  <c r="N243" i="1"/>
  <c r="AJ243" i="1" s="1"/>
  <c r="Q243" i="1"/>
  <c r="J243" i="1"/>
  <c r="R243" i="1"/>
  <c r="M243" i="1"/>
  <c r="AI243" i="1" s="1"/>
  <c r="U243" i="1"/>
  <c r="O243" i="1"/>
  <c r="AK243" i="1" s="1"/>
  <c r="T243" i="1"/>
  <c r="S243" i="1"/>
  <c r="L243" i="1"/>
  <c r="AH243" i="1" s="1"/>
  <c r="P243" i="1"/>
  <c r="K243" i="1"/>
  <c r="AG243" i="1" s="1"/>
  <c r="N255" i="1"/>
  <c r="AJ255" i="1" s="1"/>
  <c r="J255" i="1"/>
  <c r="M255" i="1"/>
  <c r="AI255" i="1" s="1"/>
  <c r="R255" i="1"/>
  <c r="U255" i="1"/>
  <c r="Q255" i="1"/>
  <c r="K255" i="1"/>
  <c r="AG255" i="1" s="1"/>
  <c r="P255" i="1"/>
  <c r="O255" i="1"/>
  <c r="AK255" i="1" s="1"/>
  <c r="T255" i="1"/>
  <c r="S255" i="1"/>
  <c r="L255" i="1"/>
  <c r="AH255" i="1" s="1"/>
  <c r="M271" i="1"/>
  <c r="AI271" i="1" s="1"/>
  <c r="N271" i="1"/>
  <c r="AJ271" i="1" s="1"/>
  <c r="U271" i="1"/>
  <c r="O271" i="1"/>
  <c r="AK271" i="1" s="1"/>
  <c r="J271" i="1"/>
  <c r="Q271" i="1"/>
  <c r="S271" i="1"/>
  <c r="K271" i="1"/>
  <c r="AG271" i="1" s="1"/>
  <c r="L271" i="1"/>
  <c r="AH271" i="1" s="1"/>
  <c r="R271" i="1"/>
  <c r="P271" i="1"/>
  <c r="T271" i="1"/>
  <c r="L283" i="1"/>
  <c r="O283" i="1"/>
  <c r="AK283" i="1" s="1"/>
  <c r="R283" i="1"/>
  <c r="AN283" i="1" s="1"/>
  <c r="R292" i="1"/>
  <c r="AN292" i="1" s="1"/>
  <c r="O292" i="1"/>
  <c r="AK292" i="1" s="1"/>
  <c r="L292" i="1"/>
  <c r="U292" i="1"/>
  <c r="O294" i="1"/>
  <c r="AK294" i="1" s="1"/>
  <c r="U294" i="1"/>
  <c r="L294" i="1"/>
  <c r="R294" i="1"/>
  <c r="AN294" i="1" s="1"/>
  <c r="L295" i="1"/>
  <c r="O295" i="1"/>
  <c r="AK295" i="1" s="1"/>
  <c r="R295" i="1"/>
  <c r="AN295" i="1" s="1"/>
  <c r="U295" i="1"/>
  <c r="L309" i="1"/>
  <c r="AH309" i="1" s="1"/>
  <c r="P309" i="1"/>
  <c r="AL309" i="1" s="1"/>
  <c r="T309" i="1"/>
  <c r="M309" i="1"/>
  <c r="AI309" i="1" s="1"/>
  <c r="N309" i="1"/>
  <c r="AJ309" i="1" s="1"/>
  <c r="S309" i="1"/>
  <c r="Q309" i="1"/>
  <c r="AM309" i="1" s="1"/>
  <c r="R309" i="1"/>
  <c r="AN309" i="1" s="1"/>
  <c r="O309" i="1"/>
  <c r="AK309" i="1" s="1"/>
  <c r="U309" i="1"/>
  <c r="J309" i="1"/>
  <c r="K309" i="1"/>
  <c r="AG309" i="1" s="1"/>
  <c r="R307" i="1"/>
  <c r="AN307" i="1" s="1"/>
  <c r="N307" i="1"/>
  <c r="AJ307" i="1" s="1"/>
  <c r="J307" i="1"/>
  <c r="AF307" i="1" s="1"/>
  <c r="L307" i="1"/>
  <c r="AH307" i="1" s="1"/>
  <c r="Q307" i="1"/>
  <c r="AM307" i="1" s="1"/>
  <c r="K307" i="1"/>
  <c r="P307" i="1"/>
  <c r="AL307" i="1" s="1"/>
  <c r="U307" i="1"/>
  <c r="O307" i="1"/>
  <c r="AK307" i="1" s="1"/>
  <c r="T307" i="1"/>
  <c r="S307" i="1"/>
  <c r="M307" i="1"/>
  <c r="AI307" i="1" s="1"/>
  <c r="L313" i="1"/>
  <c r="AH313" i="1" s="1"/>
  <c r="P313" i="1"/>
  <c r="AL313" i="1" s="1"/>
  <c r="T313" i="1"/>
  <c r="Q313" i="1"/>
  <c r="AM313" i="1" s="1"/>
  <c r="R313" i="1"/>
  <c r="AN313" i="1" s="1"/>
  <c r="U313" i="1"/>
  <c r="K313" i="1"/>
  <c r="AG313" i="1" s="1"/>
  <c r="M313" i="1"/>
  <c r="AI313" i="1" s="1"/>
  <c r="J313" i="1"/>
  <c r="O313" i="1"/>
  <c r="AK313" i="1" s="1"/>
  <c r="N313" i="1"/>
  <c r="AJ313" i="1" s="1"/>
  <c r="S313" i="1"/>
  <c r="T296" i="1"/>
  <c r="J296" i="1"/>
  <c r="M296" i="1"/>
  <c r="AI296" i="1" s="1"/>
  <c r="P296" i="1"/>
  <c r="AL296" i="1" s="1"/>
  <c r="S296" i="1"/>
  <c r="Q296" i="1"/>
  <c r="AM296" i="1" s="1"/>
  <c r="L296" i="1"/>
  <c r="AH296" i="1" s="1"/>
  <c r="O296" i="1"/>
  <c r="AK296" i="1" s="1"/>
  <c r="U296" i="1"/>
  <c r="R296" i="1"/>
  <c r="AN296" i="1" s="1"/>
  <c r="N296" i="1"/>
  <c r="AJ296" i="1" s="1"/>
  <c r="K296" i="1"/>
  <c r="AG296" i="1" s="1"/>
  <c r="T305" i="1"/>
  <c r="L305" i="1"/>
  <c r="AH305" i="1" s="1"/>
  <c r="M305" i="1"/>
  <c r="AI305" i="1" s="1"/>
  <c r="N305" i="1"/>
  <c r="AJ305" i="1" s="1"/>
  <c r="S305" i="1"/>
  <c r="P305" i="1"/>
  <c r="AL305" i="1" s="1"/>
  <c r="Q305" i="1"/>
  <c r="AM305" i="1" s="1"/>
  <c r="R305" i="1"/>
  <c r="AN305" i="1" s="1"/>
  <c r="U305" i="1"/>
  <c r="K305" i="1"/>
  <c r="AG305" i="1" s="1"/>
  <c r="O305" i="1"/>
  <c r="AK305" i="1" s="1"/>
  <c r="J305" i="1"/>
  <c r="M318" i="1"/>
  <c r="AI318" i="1" s="1"/>
  <c r="N318" i="1"/>
  <c r="AJ318" i="1" s="1"/>
  <c r="Q318" i="1"/>
  <c r="AM318" i="1" s="1"/>
  <c r="L318" i="1"/>
  <c r="AH318" i="1" s="1"/>
  <c r="P318" i="1"/>
  <c r="AL318" i="1" s="1"/>
  <c r="K318" i="1"/>
  <c r="AG318" i="1" s="1"/>
  <c r="R318" i="1"/>
  <c r="AN318" i="1" s="1"/>
  <c r="O318" i="1"/>
  <c r="AK318" i="1" s="1"/>
  <c r="J318" i="1"/>
  <c r="K319" i="1"/>
  <c r="AG319" i="1" s="1"/>
  <c r="P319" i="1"/>
  <c r="AL319" i="1" s="1"/>
  <c r="O319" i="1"/>
  <c r="AK319" i="1" s="1"/>
  <c r="M319" i="1"/>
  <c r="AI319" i="1" s="1"/>
  <c r="Q319" i="1"/>
  <c r="AM319" i="1" s="1"/>
  <c r="R319" i="1"/>
  <c r="AN319" i="1" s="1"/>
  <c r="N319" i="1"/>
  <c r="AJ319" i="1" s="1"/>
  <c r="J319" i="1"/>
  <c r="L319" i="1"/>
  <c r="AH319" i="1" s="1"/>
  <c r="L324" i="1"/>
  <c r="AH324" i="1" s="1"/>
  <c r="J324" i="1"/>
  <c r="K324" i="1"/>
  <c r="AG324" i="1" s="1"/>
  <c r="O324" i="1"/>
  <c r="AK324" i="1" s="1"/>
  <c r="N324" i="1"/>
  <c r="AJ324" i="1" s="1"/>
  <c r="P324" i="1"/>
  <c r="AL324" i="1" s="1"/>
  <c r="M324" i="1"/>
  <c r="AI324" i="1" s="1"/>
  <c r="R324" i="1"/>
  <c r="AN324" i="1" s="1"/>
  <c r="Q324" i="1"/>
  <c r="AM324" i="1" s="1"/>
  <c r="J345" i="1"/>
  <c r="N345" i="1"/>
  <c r="AJ345" i="1" s="1"/>
  <c r="R345" i="1"/>
  <c r="AN345" i="1" s="1"/>
  <c r="K345" i="1"/>
  <c r="AG345" i="1" s="1"/>
  <c r="L345" i="1"/>
  <c r="AH345" i="1" s="1"/>
  <c r="M345" i="1"/>
  <c r="AI345" i="1" s="1"/>
  <c r="O345" i="1"/>
  <c r="AK345" i="1" s="1"/>
  <c r="P345" i="1"/>
  <c r="AL345" i="1" s="1"/>
  <c r="Q345" i="1"/>
  <c r="AM345" i="1" s="1"/>
  <c r="U345" i="1"/>
  <c r="S345" i="1"/>
  <c r="AO345" i="1" s="1"/>
  <c r="T345" i="1"/>
  <c r="U329" i="1"/>
  <c r="L329" i="1"/>
  <c r="R329" i="1"/>
  <c r="O329" i="1"/>
  <c r="AK329" i="1" s="1"/>
  <c r="N341" i="1"/>
  <c r="AJ341" i="1" s="1"/>
  <c r="L341" i="1"/>
  <c r="AH341" i="1" s="1"/>
  <c r="R341" i="1"/>
  <c r="AN341" i="1" s="1"/>
  <c r="M341" i="1"/>
  <c r="AI341" i="1" s="1"/>
  <c r="Q341" i="1"/>
  <c r="AM341" i="1" s="1"/>
  <c r="U341" i="1"/>
  <c r="O341" i="1"/>
  <c r="AK341" i="1" s="1"/>
  <c r="P341" i="1"/>
  <c r="AL341" i="1" s="1"/>
  <c r="S341" i="1"/>
  <c r="AO341" i="1" s="1"/>
  <c r="J341" i="1"/>
  <c r="K341" i="1"/>
  <c r="AG341" i="1" s="1"/>
  <c r="T341" i="1"/>
  <c r="M338" i="1"/>
  <c r="AI338" i="1" s="1"/>
  <c r="K338" i="1"/>
  <c r="AG338" i="1" s="1"/>
  <c r="U338" i="1"/>
  <c r="O338" i="1"/>
  <c r="AK338" i="1" s="1"/>
  <c r="J338" i="1"/>
  <c r="Q338" i="1"/>
  <c r="AM338" i="1" s="1"/>
  <c r="S338" i="1"/>
  <c r="AO338" i="1" s="1"/>
  <c r="N338" i="1"/>
  <c r="AJ338" i="1" s="1"/>
  <c r="R338" i="1"/>
  <c r="AN338" i="1" s="1"/>
  <c r="L338" i="1"/>
  <c r="AH338" i="1" s="1"/>
  <c r="P338" i="1"/>
  <c r="AL338" i="1" s="1"/>
  <c r="T338" i="1"/>
  <c r="U346" i="1"/>
  <c r="O346" i="1"/>
  <c r="AK346" i="1" s="1"/>
  <c r="L346" i="1"/>
  <c r="R346" i="1"/>
  <c r="AN346" i="1" s="1"/>
  <c r="U351" i="1"/>
  <c r="R351" i="1"/>
  <c r="AN351" i="1" s="1"/>
  <c r="O351" i="1"/>
  <c r="AK351" i="1" s="1"/>
  <c r="L351" i="1"/>
  <c r="L352" i="1"/>
  <c r="R352" i="1"/>
  <c r="AN352" i="1" s="1"/>
  <c r="O352" i="1"/>
  <c r="AK352" i="1" s="1"/>
  <c r="U352" i="1"/>
  <c r="S6" i="1"/>
  <c r="AO6" i="1" s="1"/>
  <c r="L6" i="1"/>
  <c r="AH6" i="1" s="1"/>
  <c r="Q6" i="1"/>
  <c r="AM6" i="1" s="1"/>
  <c r="R6" i="1"/>
  <c r="AN6" i="1" s="1"/>
  <c r="T6" i="1"/>
  <c r="M6" i="1"/>
  <c r="AI6" i="1" s="1"/>
  <c r="P6" i="1"/>
  <c r="AL6" i="1" s="1"/>
  <c r="U6" i="1"/>
  <c r="J6" i="1"/>
  <c r="N6" i="1"/>
  <c r="AJ6" i="1" s="1"/>
  <c r="O6" i="1"/>
  <c r="AK6" i="1" s="1"/>
  <c r="K6" i="1"/>
  <c r="AG6" i="1" s="1"/>
  <c r="L11" i="1"/>
  <c r="AH11" i="1" s="1"/>
  <c r="T11" i="1"/>
  <c r="P11" i="1"/>
  <c r="AL11" i="1" s="1"/>
  <c r="U11" i="1"/>
  <c r="K11" i="1"/>
  <c r="AG11" i="1" s="1"/>
  <c r="M11" i="1"/>
  <c r="AI11" i="1" s="1"/>
  <c r="S11" i="1"/>
  <c r="AO11" i="1" s="1"/>
  <c r="J11" i="1"/>
  <c r="O11" i="1"/>
  <c r="AK11" i="1" s="1"/>
  <c r="N11" i="1"/>
  <c r="AJ11" i="1" s="1"/>
  <c r="Q11" i="1"/>
  <c r="AM11" i="1" s="1"/>
  <c r="R11" i="1"/>
  <c r="AN11" i="1" s="1"/>
  <c r="J4" i="1"/>
  <c r="L4" i="1"/>
  <c r="AH4" i="1" s="1"/>
  <c r="T4" i="1"/>
  <c r="Q4" i="1"/>
  <c r="AM4" i="1" s="1"/>
  <c r="U4" i="1"/>
  <c r="M4" i="1"/>
  <c r="AI4" i="1" s="1"/>
  <c r="P4" i="1"/>
  <c r="AL4" i="1" s="1"/>
  <c r="K4" i="1"/>
  <c r="AG4" i="1" s="1"/>
  <c r="O4" i="1"/>
  <c r="AK4" i="1" s="1"/>
  <c r="R4" i="1"/>
  <c r="AN4" i="1" s="1"/>
  <c r="S4" i="1"/>
  <c r="AO4" i="1" s="1"/>
  <c r="N4" i="1"/>
  <c r="AJ4" i="1" s="1"/>
  <c r="P62" i="1"/>
  <c r="AL62" i="1" s="1"/>
  <c r="L62" i="1"/>
  <c r="AH62" i="1" s="1"/>
  <c r="Q62" i="1"/>
  <c r="AM62" i="1" s="1"/>
  <c r="T62" i="1"/>
  <c r="N62" i="1"/>
  <c r="AJ62" i="1" s="1"/>
  <c r="S62" i="1"/>
  <c r="AO62" i="1" s="1"/>
  <c r="O62" i="1"/>
  <c r="AK62" i="1" s="1"/>
  <c r="R62" i="1"/>
  <c r="AN62" i="1" s="1"/>
  <c r="J62" i="1"/>
  <c r="M62" i="1"/>
  <c r="AI62" i="1" s="1"/>
  <c r="K62" i="1"/>
  <c r="AG62" i="1" s="1"/>
  <c r="U62" i="1"/>
  <c r="L69" i="1"/>
  <c r="AH69" i="1" s="1"/>
  <c r="T69" i="1"/>
  <c r="Q69" i="1"/>
  <c r="AM69" i="1" s="1"/>
  <c r="R69" i="1"/>
  <c r="AN69" i="1" s="1"/>
  <c r="M69" i="1"/>
  <c r="AI69" i="1" s="1"/>
  <c r="U69" i="1"/>
  <c r="K69" i="1"/>
  <c r="AG69" i="1" s="1"/>
  <c r="P69" i="1"/>
  <c r="AL69" i="1" s="1"/>
  <c r="S69" i="1"/>
  <c r="AO69" i="1" s="1"/>
  <c r="J69" i="1"/>
  <c r="O69" i="1"/>
  <c r="AK69" i="1" s="1"/>
  <c r="N69" i="1"/>
  <c r="AJ69" i="1" s="1"/>
  <c r="Q70" i="1"/>
  <c r="AM70" i="1" s="1"/>
  <c r="U70" i="1"/>
  <c r="R70" i="1"/>
  <c r="AN70" i="1" s="1"/>
  <c r="L70" i="1"/>
  <c r="AH70" i="1" s="1"/>
  <c r="N70" i="1"/>
  <c r="AJ70" i="1" s="1"/>
  <c r="K70" i="1"/>
  <c r="AG70" i="1" s="1"/>
  <c r="P70" i="1"/>
  <c r="AL70" i="1" s="1"/>
  <c r="M70" i="1"/>
  <c r="AI70" i="1" s="1"/>
  <c r="J70" i="1"/>
  <c r="O70" i="1"/>
  <c r="AK70" i="1" s="1"/>
  <c r="T70" i="1"/>
  <c r="S70" i="1"/>
  <c r="AO70" i="1" s="1"/>
  <c r="M363" i="1"/>
  <c r="AI363" i="1" s="1"/>
  <c r="S363" i="1"/>
  <c r="AO363" i="1" s="1"/>
  <c r="K363" i="1"/>
  <c r="AG363" i="1" s="1"/>
  <c r="O363" i="1"/>
  <c r="AK363" i="1" s="1"/>
  <c r="R363" i="1"/>
  <c r="AN363" i="1" s="1"/>
  <c r="T363" i="1"/>
  <c r="U363" i="1"/>
  <c r="N363" i="1"/>
  <c r="AJ363" i="1" s="1"/>
  <c r="P363" i="1"/>
  <c r="AL363" i="1" s="1"/>
  <c r="Q363" i="1"/>
  <c r="AM363" i="1" s="1"/>
  <c r="J363" i="1"/>
  <c r="L363" i="1"/>
  <c r="AH363" i="1" s="1"/>
  <c r="O362" i="1"/>
  <c r="AK362" i="1" s="1"/>
  <c r="L362" i="1"/>
  <c r="AH362" i="1" s="1"/>
  <c r="U362" i="1"/>
  <c r="P362" i="1"/>
  <c r="AL362" i="1" s="1"/>
  <c r="T362" i="1"/>
  <c r="Q362" i="1"/>
  <c r="AM362" i="1" s="1"/>
  <c r="K362" i="1"/>
  <c r="AG362" i="1" s="1"/>
  <c r="N362" i="1"/>
  <c r="AJ362" i="1" s="1"/>
  <c r="R362" i="1"/>
  <c r="AN362" i="1" s="1"/>
  <c r="M362" i="1"/>
  <c r="AI362" i="1" s="1"/>
  <c r="S362" i="1"/>
  <c r="AO362" i="1" s="1"/>
  <c r="J362" i="1"/>
  <c r="J365" i="1"/>
  <c r="T365" i="1"/>
  <c r="U365" i="1"/>
  <c r="K365" i="1"/>
  <c r="AG365" i="1" s="1"/>
  <c r="R365" i="1"/>
  <c r="AN365" i="1" s="1"/>
  <c r="Q365" i="1"/>
  <c r="AM365" i="1" s="1"/>
  <c r="O365" i="1"/>
  <c r="AK365" i="1" s="1"/>
  <c r="L365" i="1"/>
  <c r="AH365" i="1" s="1"/>
  <c r="N365" i="1"/>
  <c r="AJ365" i="1" s="1"/>
  <c r="S365" i="1"/>
  <c r="AO365" i="1" s="1"/>
  <c r="P365" i="1"/>
  <c r="AL365" i="1" s="1"/>
  <c r="M365" i="1"/>
  <c r="AI365" i="1" s="1"/>
  <c r="Q168" i="1"/>
  <c r="P168" i="1"/>
  <c r="T168" i="1"/>
  <c r="L168" i="1"/>
  <c r="AH168" i="1" s="1"/>
  <c r="U168" i="1"/>
  <c r="M168" i="1"/>
  <c r="AI168" i="1" s="1"/>
  <c r="J168" i="1"/>
  <c r="O168" i="1"/>
  <c r="AK168" i="1" s="1"/>
  <c r="N168" i="1"/>
  <c r="AJ168" i="1" s="1"/>
  <c r="S168" i="1"/>
  <c r="R168" i="1"/>
  <c r="K168" i="1"/>
  <c r="AG168" i="1" s="1"/>
  <c r="M172" i="1"/>
  <c r="AI172" i="1" s="1"/>
  <c r="J172" i="1"/>
  <c r="Q172" i="1"/>
  <c r="K172" i="1"/>
  <c r="AG172" i="1" s="1"/>
  <c r="R172" i="1"/>
  <c r="U172" i="1"/>
  <c r="O172" i="1"/>
  <c r="AK172" i="1" s="1"/>
  <c r="N172" i="1"/>
  <c r="AJ172" i="1" s="1"/>
  <c r="L172" i="1"/>
  <c r="AH172" i="1" s="1"/>
  <c r="P172" i="1"/>
  <c r="S172" i="1"/>
  <c r="T172" i="1"/>
  <c r="J176" i="1"/>
  <c r="P176" i="1"/>
  <c r="Q176" i="1"/>
  <c r="U176" i="1"/>
  <c r="M176" i="1"/>
  <c r="AI176" i="1" s="1"/>
  <c r="K176" i="1"/>
  <c r="AG176" i="1" s="1"/>
  <c r="R176" i="1"/>
  <c r="O176" i="1"/>
  <c r="AK176" i="1" s="1"/>
  <c r="N176" i="1"/>
  <c r="AJ176" i="1" s="1"/>
  <c r="L176" i="1"/>
  <c r="AH176" i="1" s="1"/>
  <c r="S176" i="1"/>
  <c r="T176" i="1"/>
  <c r="N180" i="1"/>
  <c r="AJ180" i="1" s="1"/>
  <c r="O180" i="1"/>
  <c r="AK180" i="1" s="1"/>
  <c r="J180" i="1"/>
  <c r="R180" i="1"/>
  <c r="K180" i="1"/>
  <c r="AG180" i="1" s="1"/>
  <c r="S180" i="1"/>
  <c r="T180" i="1"/>
  <c r="M180" i="1"/>
  <c r="AI180" i="1" s="1"/>
  <c r="L180" i="1"/>
  <c r="AH180" i="1" s="1"/>
  <c r="Q180" i="1"/>
  <c r="U180" i="1"/>
  <c r="P180" i="1"/>
  <c r="O184" i="1"/>
  <c r="AK184" i="1" s="1"/>
  <c r="R184" i="1"/>
  <c r="J184" i="1"/>
  <c r="N184" i="1"/>
  <c r="AJ184" i="1" s="1"/>
  <c r="T184" i="1"/>
  <c r="S184" i="1"/>
  <c r="M184" i="1"/>
  <c r="AI184" i="1" s="1"/>
  <c r="K184" i="1"/>
  <c r="AG184" i="1" s="1"/>
  <c r="L184" i="1"/>
  <c r="AH184" i="1" s="1"/>
  <c r="Q184" i="1"/>
  <c r="P184" i="1"/>
  <c r="U184" i="1"/>
  <c r="N188" i="1"/>
  <c r="AJ188" i="1" s="1"/>
  <c r="M188" i="1"/>
  <c r="AI188" i="1" s="1"/>
  <c r="R188" i="1"/>
  <c r="O188" i="1"/>
  <c r="AK188" i="1" s="1"/>
  <c r="L188" i="1"/>
  <c r="AH188" i="1" s="1"/>
  <c r="Q188" i="1"/>
  <c r="K188" i="1"/>
  <c r="AG188" i="1" s="1"/>
  <c r="P188" i="1"/>
  <c r="U188" i="1"/>
  <c r="S188" i="1"/>
  <c r="T188" i="1"/>
  <c r="J188" i="1"/>
  <c r="T192" i="1"/>
  <c r="O192" i="1"/>
  <c r="AK192" i="1" s="1"/>
  <c r="N192" i="1"/>
  <c r="AJ192" i="1" s="1"/>
  <c r="M192" i="1"/>
  <c r="AI192" i="1" s="1"/>
  <c r="J192" i="1"/>
  <c r="L192" i="1"/>
  <c r="AH192" i="1" s="1"/>
  <c r="Q192" i="1"/>
  <c r="R192" i="1"/>
  <c r="S192" i="1"/>
  <c r="P192" i="1"/>
  <c r="U192" i="1"/>
  <c r="K192" i="1"/>
  <c r="AG192" i="1" s="1"/>
  <c r="O196" i="1"/>
  <c r="AK196" i="1" s="1"/>
  <c r="N196" i="1"/>
  <c r="AJ196" i="1" s="1"/>
  <c r="R196" i="1"/>
  <c r="J196" i="1"/>
  <c r="S196" i="1"/>
  <c r="K196" i="1"/>
  <c r="AG196" i="1" s="1"/>
  <c r="T196" i="1"/>
  <c r="M196" i="1"/>
  <c r="AI196" i="1" s="1"/>
  <c r="L196" i="1"/>
  <c r="AH196" i="1" s="1"/>
  <c r="Q196" i="1"/>
  <c r="P196" i="1"/>
  <c r="U196" i="1"/>
  <c r="J200" i="1"/>
  <c r="R200" i="1"/>
  <c r="K200" i="1"/>
  <c r="AG200" i="1" s="1"/>
  <c r="S200" i="1"/>
  <c r="N200" i="1"/>
  <c r="AJ200" i="1" s="1"/>
  <c r="O200" i="1"/>
  <c r="AK200" i="1" s="1"/>
  <c r="P200" i="1"/>
  <c r="U200" i="1"/>
  <c r="T200" i="1"/>
  <c r="M200" i="1"/>
  <c r="AI200" i="1" s="1"/>
  <c r="L200" i="1"/>
  <c r="AH200" i="1" s="1"/>
  <c r="Q200" i="1"/>
  <c r="T204" i="1"/>
  <c r="J204" i="1"/>
  <c r="N204" i="1"/>
  <c r="AJ204" i="1" s="1"/>
  <c r="M204" i="1"/>
  <c r="AI204" i="1" s="1"/>
  <c r="R204" i="1"/>
  <c r="O204" i="1"/>
  <c r="AK204" i="1" s="1"/>
  <c r="U204" i="1"/>
  <c r="L204" i="1"/>
  <c r="AH204" i="1" s="1"/>
  <c r="K204" i="1"/>
  <c r="AG204" i="1" s="1"/>
  <c r="P204" i="1"/>
  <c r="S204" i="1"/>
  <c r="Q204" i="1"/>
  <c r="N208" i="1"/>
  <c r="AJ208" i="1" s="1"/>
  <c r="S208" i="1"/>
  <c r="K208" i="1"/>
  <c r="AG208" i="1" s="1"/>
  <c r="M208" i="1"/>
  <c r="AI208" i="1" s="1"/>
  <c r="J208" i="1"/>
  <c r="L208" i="1"/>
  <c r="AH208" i="1" s="1"/>
  <c r="Q208" i="1"/>
  <c r="R208" i="1"/>
  <c r="P208" i="1"/>
  <c r="U208" i="1"/>
  <c r="T208" i="1"/>
  <c r="O208" i="1"/>
  <c r="AK208" i="1" s="1"/>
  <c r="O212" i="1"/>
  <c r="AK212" i="1" s="1"/>
  <c r="K212" i="1"/>
  <c r="AG212" i="1" s="1"/>
  <c r="N212" i="1"/>
  <c r="AJ212" i="1" s="1"/>
  <c r="R212" i="1"/>
  <c r="S212" i="1"/>
  <c r="J212" i="1"/>
  <c r="T212" i="1"/>
  <c r="M212" i="1"/>
  <c r="AI212" i="1" s="1"/>
  <c r="L212" i="1"/>
  <c r="AH212" i="1" s="1"/>
  <c r="Q212" i="1"/>
  <c r="U212" i="1"/>
  <c r="P212" i="1"/>
  <c r="S216" i="1"/>
  <c r="J216" i="1"/>
  <c r="P216" i="1"/>
  <c r="M216" i="1"/>
  <c r="AI216" i="1" s="1"/>
  <c r="O216" i="1"/>
  <c r="AK216" i="1" s="1"/>
  <c r="L216" i="1"/>
  <c r="AH216" i="1" s="1"/>
  <c r="Q216" i="1"/>
  <c r="T216" i="1"/>
  <c r="N216" i="1"/>
  <c r="AJ216" i="1" s="1"/>
  <c r="R216" i="1"/>
  <c r="U216" i="1"/>
  <c r="K216" i="1"/>
  <c r="AG216" i="1" s="1"/>
  <c r="O220" i="1"/>
  <c r="AK220" i="1" s="1"/>
  <c r="R220" i="1"/>
  <c r="J220" i="1"/>
  <c r="N220" i="1"/>
  <c r="AJ220" i="1" s="1"/>
  <c r="T220" i="1"/>
  <c r="M220" i="1"/>
  <c r="AI220" i="1" s="1"/>
  <c r="P220" i="1"/>
  <c r="S220" i="1"/>
  <c r="Q220" i="1"/>
  <c r="K220" i="1"/>
  <c r="AG220" i="1" s="1"/>
  <c r="U220" i="1"/>
  <c r="L220" i="1"/>
  <c r="AH220" i="1" s="1"/>
  <c r="N224" i="1"/>
  <c r="AJ224" i="1" s="1"/>
  <c r="P224" i="1"/>
  <c r="U224" i="1"/>
  <c r="K224" i="1"/>
  <c r="AG224" i="1" s="1"/>
  <c r="T224" i="1"/>
  <c r="O224" i="1"/>
  <c r="AK224" i="1" s="1"/>
  <c r="S224" i="1"/>
  <c r="L224" i="1"/>
  <c r="AH224" i="1" s="1"/>
  <c r="R224" i="1"/>
  <c r="M224" i="1"/>
  <c r="AI224" i="1" s="1"/>
  <c r="Q224" i="1"/>
  <c r="J224" i="1"/>
  <c r="O228" i="1"/>
  <c r="AK228" i="1" s="1"/>
  <c r="S228" i="1"/>
  <c r="K228" i="1"/>
  <c r="AG228" i="1" s="1"/>
  <c r="N228" i="1"/>
  <c r="AJ228" i="1" s="1"/>
  <c r="R228" i="1"/>
  <c r="P228" i="1"/>
  <c r="U228" i="1"/>
  <c r="T228" i="1"/>
  <c r="M228" i="1"/>
  <c r="AI228" i="1" s="1"/>
  <c r="J228" i="1"/>
  <c r="L228" i="1"/>
  <c r="AH228" i="1" s="1"/>
  <c r="Q228" i="1"/>
  <c r="K232" i="1"/>
  <c r="AG232" i="1" s="1"/>
  <c r="S232" i="1"/>
  <c r="N232" i="1"/>
  <c r="AJ232" i="1" s="1"/>
  <c r="O232" i="1"/>
  <c r="AK232" i="1" s="1"/>
  <c r="J232" i="1"/>
  <c r="R232" i="1"/>
  <c r="L232" i="1"/>
  <c r="AH232" i="1" s="1"/>
  <c r="Q232" i="1"/>
  <c r="P232" i="1"/>
  <c r="U232" i="1"/>
  <c r="T232" i="1"/>
  <c r="M232" i="1"/>
  <c r="AI232" i="1" s="1"/>
  <c r="J236" i="1"/>
  <c r="N236" i="1"/>
  <c r="AJ236" i="1" s="1"/>
  <c r="O236" i="1"/>
  <c r="AK236" i="1" s="1"/>
  <c r="R236" i="1"/>
  <c r="T236" i="1"/>
  <c r="M236" i="1"/>
  <c r="AI236" i="1" s="1"/>
  <c r="L236" i="1"/>
  <c r="AH236" i="1" s="1"/>
  <c r="P236" i="1"/>
  <c r="Q236" i="1"/>
  <c r="S236" i="1"/>
  <c r="U236" i="1"/>
  <c r="K236" i="1"/>
  <c r="AG236" i="1" s="1"/>
  <c r="N240" i="1"/>
  <c r="AJ240" i="1" s="1"/>
  <c r="L240" i="1"/>
  <c r="AH240" i="1" s="1"/>
  <c r="Q240" i="1"/>
  <c r="R240" i="1"/>
  <c r="P240" i="1"/>
  <c r="U240" i="1"/>
  <c r="K240" i="1"/>
  <c r="AG240" i="1" s="1"/>
  <c r="T240" i="1"/>
  <c r="O240" i="1"/>
  <c r="AK240" i="1" s="1"/>
  <c r="S240" i="1"/>
  <c r="J240" i="1"/>
  <c r="M240" i="1"/>
  <c r="AI240" i="1" s="1"/>
  <c r="O244" i="1"/>
  <c r="AK244" i="1" s="1"/>
  <c r="K244" i="1"/>
  <c r="AG244" i="1" s="1"/>
  <c r="N244" i="1"/>
  <c r="AJ244" i="1" s="1"/>
  <c r="S244" i="1"/>
  <c r="R244" i="1"/>
  <c r="J244" i="1"/>
  <c r="M244" i="1"/>
  <c r="AI244" i="1" s="1"/>
  <c r="L244" i="1"/>
  <c r="AH244" i="1" s="1"/>
  <c r="Q244" i="1"/>
  <c r="P244" i="1"/>
  <c r="U244" i="1"/>
  <c r="T244" i="1"/>
  <c r="O248" i="1"/>
  <c r="AK248" i="1" s="1"/>
  <c r="J248" i="1"/>
  <c r="R248" i="1"/>
  <c r="K248" i="1"/>
  <c r="AG248" i="1" s="1"/>
  <c r="S248" i="1"/>
  <c r="N248" i="1"/>
  <c r="AJ248" i="1" s="1"/>
  <c r="T248" i="1"/>
  <c r="M248" i="1"/>
  <c r="AI248" i="1" s="1"/>
  <c r="L248" i="1"/>
  <c r="AH248" i="1" s="1"/>
  <c r="Q248" i="1"/>
  <c r="P248" i="1"/>
  <c r="U248" i="1"/>
  <c r="O252" i="1"/>
  <c r="AK252" i="1" s="1"/>
  <c r="R252" i="1"/>
  <c r="J252" i="1"/>
  <c r="N252" i="1"/>
  <c r="AJ252" i="1" s="1"/>
  <c r="L252" i="1"/>
  <c r="AH252" i="1" s="1"/>
  <c r="Q252" i="1"/>
  <c r="P252" i="1"/>
  <c r="U252" i="1"/>
  <c r="S252" i="1"/>
  <c r="T252" i="1"/>
  <c r="K252" i="1"/>
  <c r="AG252" i="1" s="1"/>
  <c r="M252" i="1"/>
  <c r="AI252" i="1" s="1"/>
  <c r="N256" i="1"/>
  <c r="AJ256" i="1" s="1"/>
  <c r="L256" i="1"/>
  <c r="AH256" i="1" s="1"/>
  <c r="Q256" i="1"/>
  <c r="R256" i="1"/>
  <c r="P256" i="1"/>
  <c r="U256" i="1"/>
  <c r="K256" i="1"/>
  <c r="AG256" i="1" s="1"/>
  <c r="O256" i="1"/>
  <c r="AK256" i="1" s="1"/>
  <c r="J256" i="1"/>
  <c r="T256" i="1"/>
  <c r="S256" i="1"/>
  <c r="M256" i="1"/>
  <c r="AI256" i="1" s="1"/>
  <c r="O260" i="1"/>
  <c r="AK260" i="1" s="1"/>
  <c r="S260" i="1"/>
  <c r="K260" i="1"/>
  <c r="AG260" i="1" s="1"/>
  <c r="N260" i="1"/>
  <c r="AJ260" i="1" s="1"/>
  <c r="R260" i="1"/>
  <c r="L260" i="1"/>
  <c r="AH260" i="1" s="1"/>
  <c r="Q260" i="1"/>
  <c r="J260" i="1"/>
  <c r="P260" i="1"/>
  <c r="U260" i="1"/>
  <c r="T260" i="1"/>
  <c r="M260" i="1"/>
  <c r="AI260" i="1" s="1"/>
  <c r="N264" i="1"/>
  <c r="AJ264" i="1" s="1"/>
  <c r="S264" i="1"/>
  <c r="J264" i="1"/>
  <c r="P264" i="1"/>
  <c r="M264" i="1"/>
  <c r="AI264" i="1" s="1"/>
  <c r="O264" i="1"/>
  <c r="AK264" i="1" s="1"/>
  <c r="L264" i="1"/>
  <c r="AH264" i="1" s="1"/>
  <c r="Q264" i="1"/>
  <c r="T264" i="1"/>
  <c r="R264" i="1"/>
  <c r="K264" i="1"/>
  <c r="AG264" i="1" s="1"/>
  <c r="U264" i="1"/>
  <c r="N268" i="1"/>
  <c r="AJ268" i="1" s="1"/>
  <c r="S268" i="1"/>
  <c r="U268" i="1"/>
  <c r="K268" i="1"/>
  <c r="AG268" i="1" s="1"/>
  <c r="J268" i="1"/>
  <c r="P268" i="1"/>
  <c r="O268" i="1"/>
  <c r="AK268" i="1" s="1"/>
  <c r="T268" i="1"/>
  <c r="M268" i="1"/>
  <c r="AI268" i="1" s="1"/>
  <c r="L268" i="1"/>
  <c r="AH268" i="1" s="1"/>
  <c r="R268" i="1"/>
  <c r="Q268" i="1"/>
  <c r="N272" i="1"/>
  <c r="AJ272" i="1" s="1"/>
  <c r="S272" i="1"/>
  <c r="M272" i="1"/>
  <c r="AI272" i="1" s="1"/>
  <c r="O272" i="1"/>
  <c r="AK272" i="1" s="1"/>
  <c r="L272" i="1"/>
  <c r="AH272" i="1" s="1"/>
  <c r="Q272" i="1"/>
  <c r="T272" i="1"/>
  <c r="R272" i="1"/>
  <c r="U272" i="1"/>
  <c r="K272" i="1"/>
  <c r="AG272" i="1" s="1"/>
  <c r="J272" i="1"/>
  <c r="P272" i="1"/>
  <c r="N276" i="1"/>
  <c r="AJ276" i="1" s="1"/>
  <c r="Q276" i="1"/>
  <c r="T276" i="1"/>
  <c r="R276" i="1"/>
  <c r="S276" i="1"/>
  <c r="U276" i="1"/>
  <c r="K276" i="1"/>
  <c r="AG276" i="1" s="1"/>
  <c r="P276" i="1"/>
  <c r="M276" i="1"/>
  <c r="AI276" i="1" s="1"/>
  <c r="L276" i="1"/>
  <c r="AH276" i="1" s="1"/>
  <c r="J276" i="1"/>
  <c r="O276" i="1"/>
  <c r="AK276" i="1" s="1"/>
  <c r="N280" i="1"/>
  <c r="AJ280" i="1" s="1"/>
  <c r="S280" i="1"/>
  <c r="Q280" i="1"/>
  <c r="T280" i="1"/>
  <c r="R280" i="1"/>
  <c r="U280" i="1"/>
  <c r="K280" i="1"/>
  <c r="AG280" i="1" s="1"/>
  <c r="J280" i="1"/>
  <c r="P280" i="1"/>
  <c r="L280" i="1"/>
  <c r="AH280" i="1" s="1"/>
  <c r="M280" i="1"/>
  <c r="AI280" i="1" s="1"/>
  <c r="O280" i="1"/>
  <c r="AK280" i="1" s="1"/>
  <c r="R166" i="1"/>
  <c r="O166" i="1"/>
  <c r="AK166" i="1" s="1"/>
  <c r="T166" i="1"/>
  <c r="J166" i="1"/>
  <c r="S166" i="1"/>
  <c r="M166" i="1"/>
  <c r="AI166" i="1" s="1"/>
  <c r="N166" i="1"/>
  <c r="AJ166" i="1" s="1"/>
  <c r="L166" i="1"/>
  <c r="AH166" i="1" s="1"/>
  <c r="Q166" i="1"/>
  <c r="AM166" i="1" s="1"/>
  <c r="K166" i="1"/>
  <c r="AG166" i="1" s="1"/>
  <c r="P166" i="1"/>
  <c r="AL166" i="1" s="1"/>
  <c r="U166" i="1"/>
  <c r="J163" i="1"/>
  <c r="O163" i="1"/>
  <c r="AK163" i="1" s="1"/>
  <c r="T163" i="1"/>
  <c r="K163" i="1"/>
  <c r="AG163" i="1" s="1"/>
  <c r="P163" i="1"/>
  <c r="AL163" i="1" s="1"/>
  <c r="U163" i="1"/>
  <c r="L163" i="1"/>
  <c r="AH163" i="1" s="1"/>
  <c r="Q163" i="1"/>
  <c r="AM163" i="1" s="1"/>
  <c r="M163" i="1"/>
  <c r="AI163" i="1" s="1"/>
  <c r="S163" i="1"/>
  <c r="R163" i="1"/>
  <c r="N163" i="1"/>
  <c r="AJ163" i="1" s="1"/>
  <c r="L160" i="1"/>
  <c r="AH160" i="1" s="1"/>
  <c r="T160" i="1"/>
  <c r="U160" i="1"/>
  <c r="K160" i="1"/>
  <c r="AG160" i="1" s="1"/>
  <c r="J160" i="1"/>
  <c r="O160" i="1"/>
  <c r="AK160" i="1" s="1"/>
  <c r="M160" i="1"/>
  <c r="AI160" i="1" s="1"/>
  <c r="N160" i="1"/>
  <c r="AJ160" i="1" s="1"/>
  <c r="S160" i="1"/>
  <c r="P160" i="1"/>
  <c r="AL160" i="1" s="1"/>
  <c r="Q160" i="1"/>
  <c r="AM160" i="1" s="1"/>
  <c r="R160" i="1"/>
  <c r="U157" i="1"/>
  <c r="M157" i="1"/>
  <c r="AI157" i="1" s="1"/>
  <c r="Q157" i="1"/>
  <c r="AM157" i="1" s="1"/>
  <c r="K157" i="1"/>
  <c r="AG157" i="1" s="1"/>
  <c r="P157" i="1"/>
  <c r="AL157" i="1" s="1"/>
  <c r="J157" i="1"/>
  <c r="O157" i="1"/>
  <c r="AK157" i="1" s="1"/>
  <c r="T157" i="1"/>
  <c r="N157" i="1"/>
  <c r="AJ157" i="1" s="1"/>
  <c r="S157" i="1"/>
  <c r="R157" i="1"/>
  <c r="L157" i="1"/>
  <c r="AH157" i="1" s="1"/>
  <c r="J154" i="1"/>
  <c r="AF154" i="1" s="1"/>
  <c r="N154" i="1"/>
  <c r="AJ154" i="1" s="1"/>
  <c r="R154" i="1"/>
  <c r="S154" i="1"/>
  <c r="M154" i="1"/>
  <c r="AI154" i="1" s="1"/>
  <c r="L154" i="1"/>
  <c r="AH154" i="1" s="1"/>
  <c r="Q154" i="1"/>
  <c r="AM154" i="1" s="1"/>
  <c r="K154" i="1"/>
  <c r="AG154" i="1" s="1"/>
  <c r="P154" i="1"/>
  <c r="AL154" i="1" s="1"/>
  <c r="U154" i="1"/>
  <c r="T154" i="1"/>
  <c r="O154" i="1"/>
  <c r="O290" i="1"/>
  <c r="AK290" i="1" s="1"/>
  <c r="L290" i="1"/>
  <c r="U290" i="1"/>
  <c r="R290" i="1"/>
  <c r="AN290" i="1" s="1"/>
  <c r="N298" i="1"/>
  <c r="AJ298" i="1" s="1"/>
  <c r="M298" i="1"/>
  <c r="AI298" i="1" s="1"/>
  <c r="L298" i="1"/>
  <c r="AH298" i="1" s="1"/>
  <c r="Q298" i="1"/>
  <c r="AM298" i="1" s="1"/>
  <c r="R298" i="1"/>
  <c r="AN298" i="1" s="1"/>
  <c r="U298" i="1"/>
  <c r="J298" i="1"/>
  <c r="T298" i="1"/>
  <c r="K298" i="1"/>
  <c r="AG298" i="1" s="1"/>
  <c r="O298" i="1"/>
  <c r="AK298" i="1" s="1"/>
  <c r="S298" i="1"/>
  <c r="P298" i="1"/>
  <c r="AL298" i="1" s="1"/>
  <c r="Q325" i="1"/>
  <c r="AM325" i="1" s="1"/>
  <c r="M325" i="1"/>
  <c r="AI325" i="1" s="1"/>
  <c r="P325" i="1"/>
  <c r="AL325" i="1" s="1"/>
  <c r="J325" i="1"/>
  <c r="O325" i="1"/>
  <c r="AK325" i="1" s="1"/>
  <c r="L325" i="1"/>
  <c r="AH325" i="1" s="1"/>
  <c r="N325" i="1"/>
  <c r="AJ325" i="1" s="1"/>
  <c r="R325" i="1"/>
  <c r="AN325" i="1" s="1"/>
  <c r="K325" i="1"/>
  <c r="AG325" i="1" s="1"/>
  <c r="P344" i="1"/>
  <c r="AL344" i="1" s="1"/>
  <c r="O344" i="1"/>
  <c r="AK344" i="1" s="1"/>
  <c r="K344" i="1"/>
  <c r="AG344" i="1" s="1"/>
  <c r="S344" i="1"/>
  <c r="AO344" i="1" s="1"/>
  <c r="U344" i="1"/>
  <c r="M344" i="1"/>
  <c r="AI344" i="1" s="1"/>
  <c r="T344" i="1"/>
  <c r="Q344" i="1"/>
  <c r="AM344" i="1" s="1"/>
  <c r="J344" i="1"/>
  <c r="L344" i="1"/>
  <c r="AH344" i="1" s="1"/>
  <c r="N344" i="1"/>
  <c r="AJ344" i="1" s="1"/>
  <c r="R344" i="1"/>
  <c r="AN344" i="1" s="1"/>
  <c r="L333" i="1"/>
  <c r="U333" i="1"/>
  <c r="O333" i="1"/>
  <c r="AK333" i="1" s="1"/>
  <c r="R333" i="1"/>
  <c r="U349" i="1"/>
  <c r="O349" i="1"/>
  <c r="AK349" i="1" s="1"/>
  <c r="R349" i="1"/>
  <c r="AN349" i="1" s="1"/>
  <c r="L349" i="1"/>
  <c r="M68" i="1"/>
  <c r="AI68" i="1" s="1"/>
  <c r="O68" i="1"/>
  <c r="AK68" i="1" s="1"/>
  <c r="K68" i="1"/>
  <c r="AG68" i="1" s="1"/>
  <c r="T68" i="1"/>
  <c r="L68" i="1"/>
  <c r="AH68" i="1" s="1"/>
  <c r="S68" i="1"/>
  <c r="AO68" i="1" s="1"/>
  <c r="P68" i="1"/>
  <c r="AL68" i="1" s="1"/>
  <c r="U68" i="1"/>
  <c r="R68" i="1"/>
  <c r="AN68" i="1" s="1"/>
  <c r="Q68" i="1"/>
  <c r="AM68" i="1" s="1"/>
  <c r="N68" i="1"/>
  <c r="AJ68" i="1" s="1"/>
  <c r="J68" i="1"/>
  <c r="J12" i="1"/>
  <c r="P12" i="1"/>
  <c r="AL12" i="1" s="1"/>
  <c r="M12" i="1"/>
  <c r="AI12" i="1" s="1"/>
  <c r="Q12" i="1"/>
  <c r="AM12" i="1" s="1"/>
  <c r="L12" i="1"/>
  <c r="AH12" i="1" s="1"/>
  <c r="T12" i="1"/>
  <c r="U12" i="1"/>
  <c r="S12" i="1"/>
  <c r="AO12" i="1" s="1"/>
  <c r="N12" i="1"/>
  <c r="AJ12" i="1" s="1"/>
  <c r="O12" i="1"/>
  <c r="AK12" i="1" s="1"/>
  <c r="R12" i="1"/>
  <c r="AN12" i="1" s="1"/>
  <c r="K12" i="1"/>
  <c r="AG12" i="1" s="1"/>
  <c r="Q360" i="1"/>
  <c r="AM360" i="1" s="1"/>
  <c r="M360" i="1"/>
  <c r="AI360" i="1" s="1"/>
  <c r="T360" i="1"/>
  <c r="J360" i="1"/>
  <c r="K360" i="1"/>
  <c r="AG360" i="1" s="1"/>
  <c r="U360" i="1"/>
  <c r="N360" i="1"/>
  <c r="AJ360" i="1" s="1"/>
  <c r="O360" i="1"/>
  <c r="AK360" i="1" s="1"/>
  <c r="L360" i="1"/>
  <c r="AH360" i="1" s="1"/>
  <c r="R360" i="1"/>
  <c r="AN360" i="1" s="1"/>
  <c r="S360" i="1"/>
  <c r="AO360" i="1" s="1"/>
  <c r="P360" i="1"/>
  <c r="AL360" i="1" s="1"/>
  <c r="O175" i="1"/>
  <c r="AK175" i="1" s="1"/>
  <c r="R175" i="1"/>
  <c r="L175" i="1"/>
  <c r="AH175" i="1" s="1"/>
  <c r="K175" i="1"/>
  <c r="AG175" i="1" s="1"/>
  <c r="Q175" i="1"/>
  <c r="J175" i="1"/>
  <c r="P175" i="1"/>
  <c r="T175" i="1"/>
  <c r="S175" i="1"/>
  <c r="M175" i="1"/>
  <c r="AI175" i="1" s="1"/>
  <c r="U175" i="1"/>
  <c r="N175" i="1"/>
  <c r="AJ175" i="1" s="1"/>
  <c r="U183" i="1"/>
  <c r="M183" i="1"/>
  <c r="AI183" i="1" s="1"/>
  <c r="N183" i="1"/>
  <c r="AJ183" i="1" s="1"/>
  <c r="K183" i="1"/>
  <c r="AG183" i="1" s="1"/>
  <c r="P183" i="1"/>
  <c r="R183" i="1"/>
  <c r="O183" i="1"/>
  <c r="AK183" i="1" s="1"/>
  <c r="T183" i="1"/>
  <c r="S183" i="1"/>
  <c r="Q183" i="1"/>
  <c r="J183" i="1"/>
  <c r="L183" i="1"/>
  <c r="AH183" i="1" s="1"/>
  <c r="N191" i="1"/>
  <c r="AJ191" i="1" s="1"/>
  <c r="R191" i="1"/>
  <c r="J191" i="1"/>
  <c r="U191" i="1"/>
  <c r="M191" i="1"/>
  <c r="AI191" i="1" s="1"/>
  <c r="Q191" i="1"/>
  <c r="K191" i="1"/>
  <c r="AG191" i="1" s="1"/>
  <c r="P191" i="1"/>
  <c r="O191" i="1"/>
  <c r="AK191" i="1" s="1"/>
  <c r="T191" i="1"/>
  <c r="S191" i="1"/>
  <c r="L191" i="1"/>
  <c r="AH191" i="1" s="1"/>
  <c r="U203" i="1"/>
  <c r="R203" i="1"/>
  <c r="J203" i="1"/>
  <c r="M203" i="1"/>
  <c r="AI203" i="1" s="1"/>
  <c r="L203" i="1"/>
  <c r="AH203" i="1" s="1"/>
  <c r="Q203" i="1"/>
  <c r="K203" i="1"/>
  <c r="AG203" i="1" s="1"/>
  <c r="P203" i="1"/>
  <c r="O203" i="1"/>
  <c r="AK203" i="1" s="1"/>
  <c r="T203" i="1"/>
  <c r="N203" i="1"/>
  <c r="AJ203" i="1" s="1"/>
  <c r="S203" i="1"/>
  <c r="Q211" i="1"/>
  <c r="J211" i="1"/>
  <c r="R211" i="1"/>
  <c r="M211" i="1"/>
  <c r="AI211" i="1" s="1"/>
  <c r="U211" i="1"/>
  <c r="N211" i="1"/>
  <c r="AJ211" i="1" s="1"/>
  <c r="K211" i="1"/>
  <c r="AG211" i="1" s="1"/>
  <c r="P211" i="1"/>
  <c r="O211" i="1"/>
  <c r="AK211" i="1" s="1"/>
  <c r="T211" i="1"/>
  <c r="S211" i="1"/>
  <c r="L211" i="1"/>
  <c r="AH211" i="1" s="1"/>
  <c r="N223" i="1"/>
  <c r="AJ223" i="1" s="1"/>
  <c r="J223" i="1"/>
  <c r="M223" i="1"/>
  <c r="AI223" i="1" s="1"/>
  <c r="R223" i="1"/>
  <c r="U223" i="1"/>
  <c r="Q223" i="1"/>
  <c r="O223" i="1"/>
  <c r="AK223" i="1" s="1"/>
  <c r="T223" i="1"/>
  <c r="S223" i="1"/>
  <c r="L223" i="1"/>
  <c r="AH223" i="1" s="1"/>
  <c r="P223" i="1"/>
  <c r="K223" i="1"/>
  <c r="AG223" i="1" s="1"/>
  <c r="M235" i="1"/>
  <c r="AI235" i="1" s="1"/>
  <c r="U235" i="1"/>
  <c r="L235" i="1"/>
  <c r="AH235" i="1" s="1"/>
  <c r="Q235" i="1"/>
  <c r="K235" i="1"/>
  <c r="AG235" i="1" s="1"/>
  <c r="P235" i="1"/>
  <c r="J235" i="1"/>
  <c r="O235" i="1"/>
  <c r="AK235" i="1" s="1"/>
  <c r="R235" i="1"/>
  <c r="S235" i="1"/>
  <c r="T235" i="1"/>
  <c r="N235" i="1"/>
  <c r="AJ235" i="1" s="1"/>
  <c r="N247" i="1"/>
  <c r="AJ247" i="1" s="1"/>
  <c r="Q247" i="1"/>
  <c r="U247" i="1"/>
  <c r="M247" i="1"/>
  <c r="AI247" i="1" s="1"/>
  <c r="K247" i="1"/>
  <c r="AG247" i="1" s="1"/>
  <c r="P247" i="1"/>
  <c r="O247" i="1"/>
  <c r="AK247" i="1" s="1"/>
  <c r="T247" i="1"/>
  <c r="S247" i="1"/>
  <c r="L247" i="1"/>
  <c r="AH247" i="1" s="1"/>
  <c r="R247" i="1"/>
  <c r="J247" i="1"/>
  <c r="J259" i="1"/>
  <c r="R259" i="1"/>
  <c r="M259" i="1"/>
  <c r="AI259" i="1" s="1"/>
  <c r="U259" i="1"/>
  <c r="N259" i="1"/>
  <c r="AJ259" i="1" s="1"/>
  <c r="Q259" i="1"/>
  <c r="O259" i="1"/>
  <c r="AK259" i="1" s="1"/>
  <c r="T259" i="1"/>
  <c r="S259" i="1"/>
  <c r="L259" i="1"/>
  <c r="AH259" i="1" s="1"/>
  <c r="P259" i="1"/>
  <c r="K259" i="1"/>
  <c r="AG259" i="1" s="1"/>
  <c r="M267" i="1"/>
  <c r="AI267" i="1" s="1"/>
  <c r="K267" i="1"/>
  <c r="AG267" i="1" s="1"/>
  <c r="S267" i="1"/>
  <c r="N267" i="1"/>
  <c r="AJ267" i="1" s="1"/>
  <c r="U267" i="1"/>
  <c r="O267" i="1"/>
  <c r="AK267" i="1" s="1"/>
  <c r="Q267" i="1"/>
  <c r="J267" i="1"/>
  <c r="R267" i="1"/>
  <c r="P267" i="1"/>
  <c r="T267" i="1"/>
  <c r="L267" i="1"/>
  <c r="AH267" i="1" s="1"/>
  <c r="M275" i="1"/>
  <c r="AI275" i="1" s="1"/>
  <c r="N275" i="1"/>
  <c r="AJ275" i="1" s="1"/>
  <c r="U275" i="1"/>
  <c r="O275" i="1"/>
  <c r="AK275" i="1" s="1"/>
  <c r="J275" i="1"/>
  <c r="Q275" i="1"/>
  <c r="K275" i="1"/>
  <c r="AG275" i="1" s="1"/>
  <c r="S275" i="1"/>
  <c r="R275" i="1"/>
  <c r="P275" i="1"/>
  <c r="T275" i="1"/>
  <c r="L275" i="1"/>
  <c r="AH275" i="1" s="1"/>
  <c r="AH282" i="1"/>
  <c r="AP282" i="1"/>
  <c r="AR282" i="1" s="1"/>
  <c r="R285" i="1"/>
  <c r="AN285" i="1" s="1"/>
  <c r="L285" i="1"/>
  <c r="O285" i="1"/>
  <c r="AK285" i="1" s="1"/>
  <c r="R288" i="1"/>
  <c r="AN288" i="1" s="1"/>
  <c r="U288" i="1"/>
  <c r="O288" i="1"/>
  <c r="AK288" i="1" s="1"/>
  <c r="L288" i="1"/>
  <c r="R289" i="1"/>
  <c r="AN289" i="1" s="1"/>
  <c r="O289" i="1"/>
  <c r="AK289" i="1" s="1"/>
  <c r="L289" i="1"/>
  <c r="U289" i="1"/>
  <c r="J314" i="1"/>
  <c r="R314" i="1"/>
  <c r="AN314" i="1" s="1"/>
  <c r="Q314" i="1"/>
  <c r="AM314" i="1" s="1"/>
  <c r="M314" i="1"/>
  <c r="AI314" i="1" s="1"/>
  <c r="U314" i="1"/>
  <c r="N314" i="1"/>
  <c r="AJ314" i="1" s="1"/>
  <c r="L314" i="1"/>
  <c r="AH314" i="1" s="1"/>
  <c r="K314" i="1"/>
  <c r="AG314" i="1" s="1"/>
  <c r="P314" i="1"/>
  <c r="AL314" i="1" s="1"/>
  <c r="O314" i="1"/>
  <c r="AK314" i="1" s="1"/>
  <c r="T314" i="1"/>
  <c r="S314" i="1"/>
  <c r="M299" i="1"/>
  <c r="AI299" i="1" s="1"/>
  <c r="J299" i="1"/>
  <c r="U299" i="1"/>
  <c r="K299" i="1"/>
  <c r="AG299" i="1" s="1"/>
  <c r="O299" i="1"/>
  <c r="AK299" i="1" s="1"/>
  <c r="Q299" i="1"/>
  <c r="AM299" i="1" s="1"/>
  <c r="R299" i="1"/>
  <c r="AN299" i="1" s="1"/>
  <c r="T299" i="1"/>
  <c r="S299" i="1"/>
  <c r="N299" i="1"/>
  <c r="AJ299" i="1" s="1"/>
  <c r="L299" i="1"/>
  <c r="AH299" i="1" s="1"/>
  <c r="P299" i="1"/>
  <c r="AL299" i="1" s="1"/>
  <c r="Q306" i="1"/>
  <c r="AM306" i="1" s="1"/>
  <c r="N306" i="1"/>
  <c r="AJ306" i="1" s="1"/>
  <c r="S306" i="1"/>
  <c r="R306" i="1"/>
  <c r="AN306" i="1" s="1"/>
  <c r="L306" i="1"/>
  <c r="AH306" i="1" s="1"/>
  <c r="K306" i="1"/>
  <c r="AG306" i="1" s="1"/>
  <c r="P306" i="1"/>
  <c r="AL306" i="1" s="1"/>
  <c r="J306" i="1"/>
  <c r="M306" i="1"/>
  <c r="AI306" i="1" s="1"/>
  <c r="O306" i="1"/>
  <c r="AK306" i="1" s="1"/>
  <c r="T306" i="1"/>
  <c r="U306" i="1"/>
  <c r="N302" i="1"/>
  <c r="AJ302" i="1" s="1"/>
  <c r="Q302" i="1"/>
  <c r="AM302" i="1" s="1"/>
  <c r="R302" i="1"/>
  <c r="AN302" i="1" s="1"/>
  <c r="M302" i="1"/>
  <c r="AI302" i="1" s="1"/>
  <c r="L302" i="1"/>
  <c r="AH302" i="1" s="1"/>
  <c r="U302" i="1"/>
  <c r="T302" i="1"/>
  <c r="S302" i="1"/>
  <c r="J302" i="1"/>
  <c r="K302" i="1"/>
  <c r="AG302" i="1" s="1"/>
  <c r="O302" i="1"/>
  <c r="AK302" i="1" s="1"/>
  <c r="P302" i="1"/>
  <c r="AL302" i="1" s="1"/>
  <c r="N311" i="1"/>
  <c r="AJ311" i="1" s="1"/>
  <c r="S311" i="1"/>
  <c r="M311" i="1"/>
  <c r="AI311" i="1" s="1"/>
  <c r="L311" i="1"/>
  <c r="AH311" i="1" s="1"/>
  <c r="Q311" i="1"/>
  <c r="AM311" i="1" s="1"/>
  <c r="R311" i="1"/>
  <c r="AN311" i="1" s="1"/>
  <c r="K311" i="1"/>
  <c r="AG311" i="1" s="1"/>
  <c r="P311" i="1"/>
  <c r="AL311" i="1" s="1"/>
  <c r="U311" i="1"/>
  <c r="O311" i="1"/>
  <c r="AK311" i="1" s="1"/>
  <c r="T311" i="1"/>
  <c r="J311" i="1"/>
  <c r="O315" i="1"/>
  <c r="AK315" i="1" s="1"/>
  <c r="S315" i="1"/>
  <c r="N315" i="1"/>
  <c r="AJ315" i="1" s="1"/>
  <c r="K315" i="1"/>
  <c r="AG315" i="1" s="1"/>
  <c r="J315" i="1"/>
  <c r="P315" i="1"/>
  <c r="AL315" i="1" s="1"/>
  <c r="U315" i="1"/>
  <c r="T315" i="1"/>
  <c r="R315" i="1"/>
  <c r="AN315" i="1" s="1"/>
  <c r="M315" i="1"/>
  <c r="AI315" i="1" s="1"/>
  <c r="Q315" i="1"/>
  <c r="AM315" i="1" s="1"/>
  <c r="L315" i="1"/>
  <c r="AH315" i="1" s="1"/>
  <c r="Q322" i="1"/>
  <c r="AM322" i="1" s="1"/>
  <c r="N322" i="1"/>
  <c r="AJ322" i="1" s="1"/>
  <c r="J322" i="1"/>
  <c r="R322" i="1"/>
  <c r="AN322" i="1" s="1"/>
  <c r="M322" i="1"/>
  <c r="AI322" i="1" s="1"/>
  <c r="P322" i="1"/>
  <c r="AL322" i="1" s="1"/>
  <c r="K322" i="1"/>
  <c r="AG322" i="1" s="1"/>
  <c r="O322" i="1"/>
  <c r="AK322" i="1" s="1"/>
  <c r="L322" i="1"/>
  <c r="AH322" i="1" s="1"/>
  <c r="O328" i="1"/>
  <c r="AK328" i="1" s="1"/>
  <c r="P328" i="1"/>
  <c r="AL328" i="1" s="1"/>
  <c r="K328" i="1"/>
  <c r="AG328" i="1" s="1"/>
  <c r="J328" i="1"/>
  <c r="N328" i="1"/>
  <c r="AJ328" i="1" s="1"/>
  <c r="L328" i="1"/>
  <c r="AH328" i="1" s="1"/>
  <c r="M328" i="1"/>
  <c r="AI328" i="1" s="1"/>
  <c r="R328" i="1"/>
  <c r="AN328" i="1" s="1"/>
  <c r="Q328" i="1"/>
  <c r="AM328" i="1" s="1"/>
  <c r="N337" i="1"/>
  <c r="AJ337" i="1" s="1"/>
  <c r="Q337" i="1"/>
  <c r="AM337" i="1" s="1"/>
  <c r="M337" i="1"/>
  <c r="AI337" i="1" s="1"/>
  <c r="R337" i="1"/>
  <c r="AN337" i="1" s="1"/>
  <c r="L337" i="1"/>
  <c r="AH337" i="1" s="1"/>
  <c r="P337" i="1"/>
  <c r="AL337" i="1" s="1"/>
  <c r="T337" i="1"/>
  <c r="K337" i="1"/>
  <c r="AG337" i="1" s="1"/>
  <c r="J337" i="1"/>
  <c r="O337" i="1"/>
  <c r="AK337" i="1" s="1"/>
  <c r="S337" i="1"/>
  <c r="AO337" i="1" s="1"/>
  <c r="U337" i="1"/>
  <c r="K340" i="1"/>
  <c r="AG340" i="1" s="1"/>
  <c r="S340" i="1"/>
  <c r="AO340" i="1" s="1"/>
  <c r="M340" i="1"/>
  <c r="AI340" i="1" s="1"/>
  <c r="T340" i="1"/>
  <c r="P340" i="1"/>
  <c r="AL340" i="1" s="1"/>
  <c r="O340" i="1"/>
  <c r="AK340" i="1" s="1"/>
  <c r="U340" i="1"/>
  <c r="J340" i="1"/>
  <c r="N340" i="1"/>
  <c r="AJ340" i="1" s="1"/>
  <c r="Q340" i="1"/>
  <c r="AM340" i="1" s="1"/>
  <c r="R340" i="1"/>
  <c r="AN340" i="1" s="1"/>
  <c r="L340" i="1"/>
  <c r="AH340" i="1" s="1"/>
  <c r="O334" i="1"/>
  <c r="AK334" i="1" s="1"/>
  <c r="U334" i="1"/>
  <c r="L334" i="1"/>
  <c r="R334" i="1"/>
  <c r="L332" i="1"/>
  <c r="O332" i="1"/>
  <c r="AK332" i="1" s="1"/>
  <c r="U332" i="1"/>
  <c r="R332" i="1"/>
  <c r="U350" i="1"/>
  <c r="L350" i="1"/>
  <c r="AH350" i="1" s="1"/>
  <c r="O350" i="1"/>
  <c r="AK350" i="1" s="1"/>
  <c r="R350" i="1"/>
  <c r="AN350" i="1" s="1"/>
  <c r="U355" i="1"/>
  <c r="L355" i="1"/>
  <c r="R355" i="1"/>
  <c r="AN355" i="1" s="1"/>
  <c r="O355" i="1"/>
  <c r="AK355" i="1" s="1"/>
  <c r="L356" i="1"/>
  <c r="R356" i="1"/>
  <c r="AN356" i="1" s="1"/>
  <c r="U356" i="1"/>
  <c r="O356" i="1"/>
  <c r="AK356" i="1" s="1"/>
  <c r="S61" i="1"/>
  <c r="AO61" i="1" s="1"/>
  <c r="K61" i="1"/>
  <c r="AG61" i="1" s="1"/>
  <c r="O61" i="1"/>
  <c r="AK61" i="1" s="1"/>
  <c r="P61" i="1"/>
  <c r="AL61" i="1" s="1"/>
  <c r="J61" i="1"/>
  <c r="T61" i="1"/>
  <c r="M61" i="1"/>
  <c r="AI61" i="1" s="1"/>
  <c r="N61" i="1"/>
  <c r="AJ61" i="1" s="1"/>
  <c r="L61" i="1"/>
  <c r="AH61" i="1" s="1"/>
  <c r="Q61" i="1"/>
  <c r="AM61" i="1" s="1"/>
  <c r="R61" i="1"/>
  <c r="AN61" i="1" s="1"/>
  <c r="U61" i="1"/>
  <c r="N78" i="1"/>
  <c r="AJ78" i="1" s="1"/>
  <c r="Q78" i="1"/>
  <c r="AM78" i="1" s="1"/>
  <c r="M78" i="1"/>
  <c r="AI78" i="1" s="1"/>
  <c r="U78" i="1"/>
  <c r="S78" i="1"/>
  <c r="AO78" i="1" s="1"/>
  <c r="T78" i="1"/>
  <c r="J78" i="1"/>
  <c r="L78" i="1"/>
  <c r="AH78" i="1" s="1"/>
  <c r="K78" i="1"/>
  <c r="AG78" i="1" s="1"/>
  <c r="P78" i="1"/>
  <c r="AL78" i="1" s="1"/>
  <c r="R78" i="1"/>
  <c r="AN78" i="1" s="1"/>
  <c r="O78" i="1"/>
  <c r="AK78" i="1" s="1"/>
  <c r="O79" i="1"/>
  <c r="AK79" i="1" s="1"/>
  <c r="J79" i="1"/>
  <c r="R79" i="1"/>
  <c r="AN79" i="1" s="1"/>
  <c r="N79" i="1"/>
  <c r="AJ79" i="1" s="1"/>
  <c r="S79" i="1"/>
  <c r="AO79" i="1" s="1"/>
  <c r="K79" i="1"/>
  <c r="AG79" i="1" s="1"/>
  <c r="P79" i="1"/>
  <c r="AL79" i="1" s="1"/>
  <c r="U79" i="1"/>
  <c r="T79" i="1"/>
  <c r="Q79" i="1"/>
  <c r="AM79" i="1" s="1"/>
  <c r="M79" i="1"/>
  <c r="AI79" i="1" s="1"/>
  <c r="L79" i="1"/>
  <c r="AH79" i="1" s="1"/>
  <c r="M67" i="1"/>
  <c r="AI67" i="1" s="1"/>
  <c r="N67" i="1"/>
  <c r="AJ67" i="1" s="1"/>
  <c r="Q67" i="1"/>
  <c r="AM67" i="1" s="1"/>
  <c r="U67" i="1"/>
  <c r="K67" i="1"/>
  <c r="AG67" i="1" s="1"/>
  <c r="P67" i="1"/>
  <c r="AL67" i="1" s="1"/>
  <c r="L67" i="1"/>
  <c r="AH67" i="1" s="1"/>
  <c r="O67" i="1"/>
  <c r="AK67" i="1" s="1"/>
  <c r="T67" i="1"/>
  <c r="S67" i="1"/>
  <c r="AO67" i="1" s="1"/>
  <c r="R67" i="1"/>
  <c r="AN67" i="1" s="1"/>
  <c r="J67" i="1"/>
  <c r="R9" i="1"/>
  <c r="AN9" i="1" s="1"/>
  <c r="L9" i="1"/>
  <c r="AH9" i="1" s="1"/>
  <c r="Q9" i="1"/>
  <c r="AM9" i="1" s="1"/>
  <c r="J9" i="1"/>
  <c r="O9" i="1"/>
  <c r="AK9" i="1" s="1"/>
  <c r="M9" i="1"/>
  <c r="AI9" i="1" s="1"/>
  <c r="K9" i="1"/>
  <c r="AG9" i="1" s="1"/>
  <c r="P9" i="1"/>
  <c r="AL9" i="1" s="1"/>
  <c r="U9" i="1"/>
  <c r="N9" i="1"/>
  <c r="AJ9" i="1" s="1"/>
  <c r="T9" i="1"/>
  <c r="S9" i="1"/>
  <c r="AO9" i="1" s="1"/>
  <c r="N361" i="1"/>
  <c r="AJ361" i="1" s="1"/>
  <c r="J361" i="1"/>
  <c r="U361" i="1"/>
  <c r="K361" i="1"/>
  <c r="AG361" i="1" s="1"/>
  <c r="L361" i="1"/>
  <c r="AH361" i="1" s="1"/>
  <c r="R361" i="1"/>
  <c r="AN361" i="1" s="1"/>
  <c r="O361" i="1"/>
  <c r="AK361" i="1" s="1"/>
  <c r="P361" i="1"/>
  <c r="AL361" i="1" s="1"/>
  <c r="M361" i="1"/>
  <c r="AI361" i="1" s="1"/>
  <c r="S361" i="1"/>
  <c r="AO361" i="1" s="1"/>
  <c r="T361" i="1"/>
  <c r="Q361" i="1"/>
  <c r="AM361" i="1" s="1"/>
  <c r="L358" i="1"/>
  <c r="AH358" i="1" s="1"/>
  <c r="P358" i="1"/>
  <c r="AL358" i="1" s="1"/>
  <c r="N358" i="1"/>
  <c r="AJ358" i="1" s="1"/>
  <c r="T358" i="1"/>
  <c r="K358" i="1"/>
  <c r="AG358" i="1" s="1"/>
  <c r="J358" i="1"/>
  <c r="U358" i="1"/>
  <c r="O358" i="1"/>
  <c r="AK358" i="1" s="1"/>
  <c r="Q358" i="1"/>
  <c r="AM358" i="1" s="1"/>
  <c r="R358" i="1"/>
  <c r="AN358" i="1" s="1"/>
  <c r="M358" i="1"/>
  <c r="AI358" i="1" s="1"/>
  <c r="S358" i="1"/>
  <c r="AO358" i="1" s="1"/>
  <c r="M359" i="1"/>
  <c r="AI359" i="1" s="1"/>
  <c r="S359" i="1"/>
  <c r="AO359" i="1" s="1"/>
  <c r="J359" i="1"/>
  <c r="T359" i="1"/>
  <c r="Q359" i="1"/>
  <c r="AM359" i="1" s="1"/>
  <c r="O359" i="1"/>
  <c r="AK359" i="1" s="1"/>
  <c r="P359" i="1"/>
  <c r="AL359" i="1" s="1"/>
  <c r="K359" i="1"/>
  <c r="AG359" i="1" s="1"/>
  <c r="R359" i="1"/>
  <c r="AN359" i="1" s="1"/>
  <c r="L359" i="1"/>
  <c r="AH359" i="1" s="1"/>
  <c r="N359" i="1"/>
  <c r="AJ359" i="1" s="1"/>
  <c r="U359" i="1"/>
  <c r="R169" i="1"/>
  <c r="L169" i="1"/>
  <c r="AH169" i="1" s="1"/>
  <c r="Q169" i="1"/>
  <c r="K169" i="1"/>
  <c r="AG169" i="1" s="1"/>
  <c r="P169" i="1"/>
  <c r="J169" i="1"/>
  <c r="O169" i="1"/>
  <c r="AK169" i="1" s="1"/>
  <c r="T169" i="1"/>
  <c r="M169" i="1"/>
  <c r="AI169" i="1" s="1"/>
  <c r="U169" i="1"/>
  <c r="S169" i="1"/>
  <c r="N169" i="1"/>
  <c r="AJ169" i="1" s="1"/>
  <c r="M173" i="1"/>
  <c r="AI173" i="1" s="1"/>
  <c r="K173" i="1"/>
  <c r="AG173" i="1" s="1"/>
  <c r="S173" i="1"/>
  <c r="N173" i="1"/>
  <c r="AJ173" i="1" s="1"/>
  <c r="U173" i="1"/>
  <c r="O173" i="1"/>
  <c r="AK173" i="1" s="1"/>
  <c r="Q173" i="1"/>
  <c r="J173" i="1"/>
  <c r="L173" i="1"/>
  <c r="AH173" i="1" s="1"/>
  <c r="R173" i="1"/>
  <c r="P173" i="1"/>
  <c r="T173" i="1"/>
  <c r="M177" i="1"/>
  <c r="AI177" i="1" s="1"/>
  <c r="N177" i="1"/>
  <c r="AJ177" i="1" s="1"/>
  <c r="U177" i="1"/>
  <c r="O177" i="1"/>
  <c r="AK177" i="1" s="1"/>
  <c r="J177" i="1"/>
  <c r="Q177" i="1"/>
  <c r="K177" i="1"/>
  <c r="AG177" i="1" s="1"/>
  <c r="S177" i="1"/>
  <c r="P177" i="1"/>
  <c r="T177" i="1"/>
  <c r="L177" i="1"/>
  <c r="AH177" i="1" s="1"/>
  <c r="R177" i="1"/>
  <c r="T181" i="1"/>
  <c r="U181" i="1"/>
  <c r="P181" i="1"/>
  <c r="O181" i="1"/>
  <c r="AK181" i="1" s="1"/>
  <c r="J181" i="1"/>
  <c r="K181" i="1"/>
  <c r="AG181" i="1" s="1"/>
  <c r="Q181" i="1"/>
  <c r="L181" i="1"/>
  <c r="AH181" i="1" s="1"/>
  <c r="N181" i="1"/>
  <c r="AJ181" i="1" s="1"/>
  <c r="R181" i="1"/>
  <c r="S181" i="1"/>
  <c r="M181" i="1"/>
  <c r="AI181" i="1" s="1"/>
  <c r="K185" i="1"/>
  <c r="AG185" i="1" s="1"/>
  <c r="S185" i="1"/>
  <c r="L185" i="1"/>
  <c r="AH185" i="1" s="1"/>
  <c r="T185" i="1"/>
  <c r="O185" i="1"/>
  <c r="AK185" i="1" s="1"/>
  <c r="P185" i="1"/>
  <c r="U185" i="1"/>
  <c r="J185" i="1"/>
  <c r="M185" i="1"/>
  <c r="AI185" i="1" s="1"/>
  <c r="N185" i="1"/>
  <c r="AJ185" i="1" s="1"/>
  <c r="R185" i="1"/>
  <c r="Q185" i="1"/>
  <c r="K189" i="1"/>
  <c r="AG189" i="1" s="1"/>
  <c r="S189" i="1"/>
  <c r="L189" i="1"/>
  <c r="AH189" i="1" s="1"/>
  <c r="T189" i="1"/>
  <c r="O189" i="1"/>
  <c r="AK189" i="1" s="1"/>
  <c r="P189" i="1"/>
  <c r="U189" i="1"/>
  <c r="J189" i="1"/>
  <c r="M189" i="1"/>
  <c r="AI189" i="1" s="1"/>
  <c r="N189" i="1"/>
  <c r="AJ189" i="1" s="1"/>
  <c r="R189" i="1"/>
  <c r="Q189" i="1"/>
  <c r="Q193" i="1"/>
  <c r="R193" i="1"/>
  <c r="T193" i="1"/>
  <c r="U193" i="1"/>
  <c r="K193" i="1"/>
  <c r="AG193" i="1" s="1"/>
  <c r="N193" i="1"/>
  <c r="AJ193" i="1" s="1"/>
  <c r="O193" i="1"/>
  <c r="AK193" i="1" s="1"/>
  <c r="S193" i="1"/>
  <c r="P193" i="1"/>
  <c r="M193" i="1"/>
  <c r="AI193" i="1" s="1"/>
  <c r="L193" i="1"/>
  <c r="AH193" i="1" s="1"/>
  <c r="J193" i="1"/>
  <c r="L197" i="1"/>
  <c r="AH197" i="1" s="1"/>
  <c r="O197" i="1"/>
  <c r="AK197" i="1" s="1"/>
  <c r="T197" i="1"/>
  <c r="Q197" i="1"/>
  <c r="R197" i="1"/>
  <c r="U197" i="1"/>
  <c r="P197" i="1"/>
  <c r="J197" i="1"/>
  <c r="K197" i="1"/>
  <c r="AG197" i="1" s="1"/>
  <c r="M197" i="1"/>
  <c r="AI197" i="1" s="1"/>
  <c r="N197" i="1"/>
  <c r="AJ197" i="1" s="1"/>
  <c r="S197" i="1"/>
  <c r="P201" i="1"/>
  <c r="K201" i="1"/>
  <c r="AG201" i="1" s="1"/>
  <c r="T201" i="1"/>
  <c r="L201" i="1"/>
  <c r="AH201" i="1" s="1"/>
  <c r="O201" i="1"/>
  <c r="AK201" i="1" s="1"/>
  <c r="S201" i="1"/>
  <c r="Q201" i="1"/>
  <c r="R201" i="1"/>
  <c r="U201" i="1"/>
  <c r="J201" i="1"/>
  <c r="M201" i="1"/>
  <c r="AI201" i="1" s="1"/>
  <c r="N201" i="1"/>
  <c r="AJ201" i="1" s="1"/>
  <c r="L205" i="1"/>
  <c r="AH205" i="1" s="1"/>
  <c r="T205" i="1"/>
  <c r="O205" i="1"/>
  <c r="AK205" i="1" s="1"/>
  <c r="P205" i="1"/>
  <c r="S205" i="1"/>
  <c r="K205" i="1"/>
  <c r="AG205" i="1" s="1"/>
  <c r="Q205" i="1"/>
  <c r="R205" i="1"/>
  <c r="U205" i="1"/>
  <c r="J205" i="1"/>
  <c r="M205" i="1"/>
  <c r="AI205" i="1" s="1"/>
  <c r="N205" i="1"/>
  <c r="AJ205" i="1" s="1"/>
  <c r="O209" i="1"/>
  <c r="AK209" i="1" s="1"/>
  <c r="P209" i="1"/>
  <c r="M209" i="1"/>
  <c r="AI209" i="1" s="1"/>
  <c r="N209" i="1"/>
  <c r="AJ209" i="1" s="1"/>
  <c r="L209" i="1"/>
  <c r="AH209" i="1" s="1"/>
  <c r="Q209" i="1"/>
  <c r="R209" i="1"/>
  <c r="T209" i="1"/>
  <c r="U209" i="1"/>
  <c r="K209" i="1"/>
  <c r="AG209" i="1" s="1"/>
  <c r="J209" i="1"/>
  <c r="S209" i="1"/>
  <c r="T213" i="1"/>
  <c r="M213" i="1"/>
  <c r="AI213" i="1" s="1"/>
  <c r="N213" i="1"/>
  <c r="AJ213" i="1" s="1"/>
  <c r="S213" i="1"/>
  <c r="Q213" i="1"/>
  <c r="R213" i="1"/>
  <c r="J213" i="1"/>
  <c r="P213" i="1"/>
  <c r="K213" i="1"/>
  <c r="AG213" i="1" s="1"/>
  <c r="L213" i="1"/>
  <c r="AH213" i="1" s="1"/>
  <c r="U213" i="1"/>
  <c r="O213" i="1"/>
  <c r="AK213" i="1" s="1"/>
  <c r="P217" i="1"/>
  <c r="L217" i="1"/>
  <c r="AH217" i="1" s="1"/>
  <c r="O217" i="1"/>
  <c r="AK217" i="1" s="1"/>
  <c r="T217" i="1"/>
  <c r="S217" i="1"/>
  <c r="K217" i="1"/>
  <c r="AG217" i="1" s="1"/>
  <c r="J217" i="1"/>
  <c r="M217" i="1"/>
  <c r="AI217" i="1" s="1"/>
  <c r="N217" i="1"/>
  <c r="AJ217" i="1" s="1"/>
  <c r="Q217" i="1"/>
  <c r="R217" i="1"/>
  <c r="U217" i="1"/>
  <c r="K221" i="1"/>
  <c r="AG221" i="1" s="1"/>
  <c r="S221" i="1"/>
  <c r="L221" i="1"/>
  <c r="AH221" i="1" s="1"/>
  <c r="T221" i="1"/>
  <c r="O221" i="1"/>
  <c r="AK221" i="1" s="1"/>
  <c r="P221" i="1"/>
  <c r="U221" i="1"/>
  <c r="J221" i="1"/>
  <c r="M221" i="1"/>
  <c r="AI221" i="1" s="1"/>
  <c r="N221" i="1"/>
  <c r="AJ221" i="1" s="1"/>
  <c r="Q221" i="1"/>
  <c r="R221" i="1"/>
  <c r="P225" i="1"/>
  <c r="S225" i="1"/>
  <c r="K225" i="1"/>
  <c r="AG225" i="1" s="1"/>
  <c r="O225" i="1"/>
  <c r="AK225" i="1" s="1"/>
  <c r="U225" i="1"/>
  <c r="J225" i="1"/>
  <c r="Q225" i="1"/>
  <c r="N225" i="1"/>
  <c r="AJ225" i="1" s="1"/>
  <c r="R225" i="1"/>
  <c r="T225" i="1"/>
  <c r="M225" i="1"/>
  <c r="AI225" i="1" s="1"/>
  <c r="L225" i="1"/>
  <c r="AH225" i="1" s="1"/>
  <c r="U229" i="1"/>
  <c r="P229" i="1"/>
  <c r="T229" i="1"/>
  <c r="O229" i="1"/>
  <c r="AK229" i="1" s="1"/>
  <c r="J229" i="1"/>
  <c r="K229" i="1"/>
  <c r="AG229" i="1" s="1"/>
  <c r="M229" i="1"/>
  <c r="AI229" i="1" s="1"/>
  <c r="N229" i="1"/>
  <c r="AJ229" i="1" s="1"/>
  <c r="S229" i="1"/>
  <c r="Q229" i="1"/>
  <c r="R229" i="1"/>
  <c r="L229" i="1"/>
  <c r="AH229" i="1" s="1"/>
  <c r="P233" i="1"/>
  <c r="T233" i="1"/>
  <c r="L233" i="1"/>
  <c r="AH233" i="1" s="1"/>
  <c r="O233" i="1"/>
  <c r="AK233" i="1" s="1"/>
  <c r="K233" i="1"/>
  <c r="AG233" i="1" s="1"/>
  <c r="Q233" i="1"/>
  <c r="R233" i="1"/>
  <c r="S233" i="1"/>
  <c r="U233" i="1"/>
  <c r="J233" i="1"/>
  <c r="M233" i="1"/>
  <c r="AI233" i="1" s="1"/>
  <c r="N233" i="1"/>
  <c r="AJ233" i="1" s="1"/>
  <c r="O237" i="1"/>
  <c r="AK237" i="1" s="1"/>
  <c r="P237" i="1"/>
  <c r="K237" i="1"/>
  <c r="AG237" i="1" s="1"/>
  <c r="S237" i="1"/>
  <c r="L237" i="1"/>
  <c r="AH237" i="1" s="1"/>
  <c r="T237" i="1"/>
  <c r="M237" i="1"/>
  <c r="AI237" i="1" s="1"/>
  <c r="N237" i="1"/>
  <c r="AJ237" i="1" s="1"/>
  <c r="Q237" i="1"/>
  <c r="R237" i="1"/>
  <c r="U237" i="1"/>
  <c r="J237" i="1"/>
  <c r="K241" i="1"/>
  <c r="AG241" i="1" s="1"/>
  <c r="O241" i="1"/>
  <c r="AK241" i="1" s="1"/>
  <c r="P241" i="1"/>
  <c r="S241" i="1"/>
  <c r="J241" i="1"/>
  <c r="M241" i="1"/>
  <c r="AI241" i="1" s="1"/>
  <c r="N241" i="1"/>
  <c r="AJ241" i="1" s="1"/>
  <c r="Q241" i="1"/>
  <c r="T241" i="1"/>
  <c r="U241" i="1"/>
  <c r="L241" i="1"/>
  <c r="AH241" i="1" s="1"/>
  <c r="R241" i="1"/>
  <c r="O245" i="1"/>
  <c r="AK245" i="1" s="1"/>
  <c r="U245" i="1"/>
  <c r="P245" i="1"/>
  <c r="T245" i="1"/>
  <c r="J245" i="1"/>
  <c r="K245" i="1"/>
  <c r="AG245" i="1" s="1"/>
  <c r="M245" i="1"/>
  <c r="AI245" i="1" s="1"/>
  <c r="N245" i="1"/>
  <c r="AJ245" i="1" s="1"/>
  <c r="S245" i="1"/>
  <c r="Q245" i="1"/>
  <c r="R245" i="1"/>
  <c r="L245" i="1"/>
  <c r="AH245" i="1" s="1"/>
  <c r="P249" i="1"/>
  <c r="L249" i="1"/>
  <c r="AH249" i="1" s="1"/>
  <c r="O249" i="1"/>
  <c r="AK249" i="1" s="1"/>
  <c r="T249" i="1"/>
  <c r="S249" i="1"/>
  <c r="J249" i="1"/>
  <c r="M249" i="1"/>
  <c r="AI249" i="1" s="1"/>
  <c r="N249" i="1"/>
  <c r="AJ249" i="1" s="1"/>
  <c r="K249" i="1"/>
  <c r="AG249" i="1" s="1"/>
  <c r="Q249" i="1"/>
  <c r="R249" i="1"/>
  <c r="U249" i="1"/>
  <c r="K253" i="1"/>
  <c r="AG253" i="1" s="1"/>
  <c r="S253" i="1"/>
  <c r="L253" i="1"/>
  <c r="AH253" i="1" s="1"/>
  <c r="T253" i="1"/>
  <c r="O253" i="1"/>
  <c r="AK253" i="1" s="1"/>
  <c r="P253" i="1"/>
  <c r="Q253" i="1"/>
  <c r="R253" i="1"/>
  <c r="U253" i="1"/>
  <c r="J253" i="1"/>
  <c r="M253" i="1"/>
  <c r="AI253" i="1" s="1"/>
  <c r="N253" i="1"/>
  <c r="AJ253" i="1" s="1"/>
  <c r="P257" i="1"/>
  <c r="S257" i="1"/>
  <c r="K257" i="1"/>
  <c r="AG257" i="1" s="1"/>
  <c r="O257" i="1"/>
  <c r="AK257" i="1" s="1"/>
  <c r="Q257" i="1"/>
  <c r="R257" i="1"/>
  <c r="U257" i="1"/>
  <c r="L257" i="1"/>
  <c r="AH257" i="1" s="1"/>
  <c r="M257" i="1"/>
  <c r="AI257" i="1" s="1"/>
  <c r="J257" i="1"/>
  <c r="T257" i="1"/>
  <c r="N257" i="1"/>
  <c r="AJ257" i="1" s="1"/>
  <c r="S261" i="1"/>
  <c r="R261" i="1"/>
  <c r="P261" i="1"/>
  <c r="O261" i="1"/>
  <c r="AK261" i="1" s="1"/>
  <c r="U261" i="1"/>
  <c r="M261" i="1"/>
  <c r="AI261" i="1" s="1"/>
  <c r="J261" i="1"/>
  <c r="T261" i="1"/>
  <c r="L261" i="1"/>
  <c r="AH261" i="1" s="1"/>
  <c r="N261" i="1"/>
  <c r="AJ261" i="1" s="1"/>
  <c r="K261" i="1"/>
  <c r="AG261" i="1" s="1"/>
  <c r="Q261" i="1"/>
  <c r="M265" i="1"/>
  <c r="AI265" i="1" s="1"/>
  <c r="S265" i="1"/>
  <c r="N265" i="1"/>
  <c r="AJ265" i="1" s="1"/>
  <c r="K265" i="1"/>
  <c r="AG265" i="1" s="1"/>
  <c r="Q265" i="1"/>
  <c r="R265" i="1"/>
  <c r="P265" i="1"/>
  <c r="O265" i="1"/>
  <c r="AK265" i="1" s="1"/>
  <c r="U265" i="1"/>
  <c r="T265" i="1"/>
  <c r="L265" i="1"/>
  <c r="AH265" i="1" s="1"/>
  <c r="J265" i="1"/>
  <c r="N269" i="1"/>
  <c r="AJ269" i="1" s="1"/>
  <c r="K269" i="1"/>
  <c r="AG269" i="1" s="1"/>
  <c r="Q269" i="1"/>
  <c r="R269" i="1"/>
  <c r="P269" i="1"/>
  <c r="M269" i="1"/>
  <c r="AI269" i="1" s="1"/>
  <c r="O269" i="1"/>
  <c r="AK269" i="1" s="1"/>
  <c r="U269" i="1"/>
  <c r="L269" i="1"/>
  <c r="AH269" i="1" s="1"/>
  <c r="J269" i="1"/>
  <c r="T269" i="1"/>
  <c r="S269" i="1"/>
  <c r="S273" i="1"/>
  <c r="M273" i="1"/>
  <c r="AI273" i="1" s="1"/>
  <c r="O273" i="1"/>
  <c r="AK273" i="1" s="1"/>
  <c r="U273" i="1"/>
  <c r="J273" i="1"/>
  <c r="T273" i="1"/>
  <c r="L273" i="1"/>
  <c r="AH273" i="1" s="1"/>
  <c r="N273" i="1"/>
  <c r="AJ273" i="1" s="1"/>
  <c r="K273" i="1"/>
  <c r="AG273" i="1" s="1"/>
  <c r="Q273" i="1"/>
  <c r="P273" i="1"/>
  <c r="R273" i="1"/>
  <c r="N277" i="1"/>
  <c r="AJ277" i="1" s="1"/>
  <c r="K277" i="1"/>
  <c r="AG277" i="1" s="1"/>
  <c r="Q277" i="1"/>
  <c r="S277" i="1"/>
  <c r="R277" i="1"/>
  <c r="P277" i="1"/>
  <c r="O277" i="1"/>
  <c r="AK277" i="1" s="1"/>
  <c r="U277" i="1"/>
  <c r="M277" i="1"/>
  <c r="AI277" i="1" s="1"/>
  <c r="L277" i="1"/>
  <c r="AH277" i="1" s="1"/>
  <c r="J277" i="1"/>
  <c r="T277" i="1"/>
  <c r="AH286" i="1"/>
  <c r="AP286" i="1"/>
  <c r="AR286" i="1" s="1"/>
  <c r="M165" i="1"/>
  <c r="AI165" i="1" s="1"/>
  <c r="Q165" i="1"/>
  <c r="AM165" i="1" s="1"/>
  <c r="U165" i="1"/>
  <c r="J165" i="1"/>
  <c r="O165" i="1"/>
  <c r="AK165" i="1" s="1"/>
  <c r="T165" i="1"/>
  <c r="N165" i="1"/>
  <c r="AJ165" i="1" s="1"/>
  <c r="S165" i="1"/>
  <c r="R165" i="1"/>
  <c r="L165" i="1"/>
  <c r="AH165" i="1" s="1"/>
  <c r="K165" i="1"/>
  <c r="AG165" i="1" s="1"/>
  <c r="P165" i="1"/>
  <c r="AL165" i="1" s="1"/>
  <c r="J162" i="1"/>
  <c r="N162" i="1"/>
  <c r="AJ162" i="1" s="1"/>
  <c r="R162" i="1"/>
  <c r="K162" i="1"/>
  <c r="AG162" i="1" s="1"/>
  <c r="P162" i="1"/>
  <c r="AL162" i="1" s="1"/>
  <c r="U162" i="1"/>
  <c r="O162" i="1"/>
  <c r="AK162" i="1" s="1"/>
  <c r="T162" i="1"/>
  <c r="S162" i="1"/>
  <c r="M162" i="1"/>
  <c r="AI162" i="1" s="1"/>
  <c r="Q162" i="1"/>
  <c r="AM162" i="1" s="1"/>
  <c r="L162" i="1"/>
  <c r="AH162" i="1" s="1"/>
  <c r="R158" i="1"/>
  <c r="J158" i="1"/>
  <c r="N158" i="1"/>
  <c r="AJ158" i="1" s="1"/>
  <c r="K158" i="1"/>
  <c r="AG158" i="1" s="1"/>
  <c r="P158" i="1"/>
  <c r="AL158" i="1" s="1"/>
  <c r="U158" i="1"/>
  <c r="O158" i="1"/>
  <c r="AK158" i="1" s="1"/>
  <c r="T158" i="1"/>
  <c r="S158" i="1"/>
  <c r="M158" i="1"/>
  <c r="AI158" i="1" s="1"/>
  <c r="L158" i="1"/>
  <c r="AH158" i="1" s="1"/>
  <c r="Q158" i="1"/>
  <c r="AM158" i="1" s="1"/>
  <c r="M155" i="1"/>
  <c r="AI155" i="1" s="1"/>
  <c r="K155" i="1"/>
  <c r="AG155" i="1" s="1"/>
  <c r="S155" i="1"/>
  <c r="P155" i="1"/>
  <c r="AL155" i="1" s="1"/>
  <c r="T155" i="1"/>
  <c r="L155" i="1"/>
  <c r="AH155" i="1" s="1"/>
  <c r="O155" i="1"/>
  <c r="AK155" i="1" s="1"/>
  <c r="U155" i="1"/>
  <c r="R155" i="1"/>
  <c r="Q155" i="1"/>
  <c r="AM155" i="1" s="1"/>
  <c r="N155" i="1"/>
  <c r="AJ155" i="1" s="1"/>
  <c r="J155" i="1"/>
  <c r="K297" i="1"/>
  <c r="AG297" i="1" s="1"/>
  <c r="P297" i="1"/>
  <c r="AL297" i="1" s="1"/>
  <c r="U297" i="1"/>
  <c r="L297" i="1"/>
  <c r="AH297" i="1" s="1"/>
  <c r="Q297" i="1"/>
  <c r="AM297" i="1" s="1"/>
  <c r="O297" i="1"/>
  <c r="AK297" i="1" s="1"/>
  <c r="S297" i="1"/>
  <c r="M297" i="1"/>
  <c r="AI297" i="1" s="1"/>
  <c r="T297" i="1"/>
  <c r="J297" i="1"/>
  <c r="N297" i="1"/>
  <c r="AJ297" i="1" s="1"/>
  <c r="R297" i="1"/>
  <c r="AN297" i="1" s="1"/>
  <c r="L301" i="1"/>
  <c r="AH301" i="1" s="1"/>
  <c r="Q301" i="1"/>
  <c r="AM301" i="1" s="1"/>
  <c r="M301" i="1"/>
  <c r="AI301" i="1" s="1"/>
  <c r="S301" i="1"/>
  <c r="K301" i="1"/>
  <c r="AG301" i="1" s="1"/>
  <c r="P301" i="1"/>
  <c r="AL301" i="1" s="1"/>
  <c r="U301" i="1"/>
  <c r="O301" i="1"/>
  <c r="AK301" i="1" s="1"/>
  <c r="T301" i="1"/>
  <c r="J301" i="1"/>
  <c r="N301" i="1"/>
  <c r="AJ301" i="1" s="1"/>
  <c r="R301" i="1"/>
  <c r="AN301" i="1" s="1"/>
  <c r="P321" i="1"/>
  <c r="AL321" i="1" s="1"/>
  <c r="Q321" i="1"/>
  <c r="AM321" i="1" s="1"/>
  <c r="M321" i="1"/>
  <c r="AI321" i="1" s="1"/>
  <c r="L321" i="1"/>
  <c r="AH321" i="1" s="1"/>
  <c r="R321" i="1"/>
  <c r="AN321" i="1" s="1"/>
  <c r="K321" i="1"/>
  <c r="AG321" i="1" s="1"/>
  <c r="J321" i="1"/>
  <c r="O321" i="1"/>
  <c r="AK321" i="1" s="1"/>
  <c r="N321" i="1"/>
  <c r="AJ321" i="1" s="1"/>
  <c r="M342" i="1"/>
  <c r="AI342" i="1" s="1"/>
  <c r="Q342" i="1"/>
  <c r="AM342" i="1" s="1"/>
  <c r="O342" i="1"/>
  <c r="AK342" i="1" s="1"/>
  <c r="J342" i="1"/>
  <c r="U342" i="1"/>
  <c r="K342" i="1"/>
  <c r="AG342" i="1" s="1"/>
  <c r="R342" i="1"/>
  <c r="AN342" i="1" s="1"/>
  <c r="L342" i="1"/>
  <c r="AH342" i="1" s="1"/>
  <c r="S342" i="1"/>
  <c r="AO342" i="1" s="1"/>
  <c r="P342" i="1"/>
  <c r="AL342" i="1" s="1"/>
  <c r="N342" i="1"/>
  <c r="AJ342" i="1" s="1"/>
  <c r="T342" i="1"/>
  <c r="U347" i="1"/>
  <c r="O347" i="1"/>
  <c r="AK347" i="1" s="1"/>
  <c r="R347" i="1"/>
  <c r="AN347" i="1" s="1"/>
  <c r="L347" i="1"/>
  <c r="M63" i="1"/>
  <c r="AI63" i="1" s="1"/>
  <c r="U63" i="1"/>
  <c r="Q63" i="1"/>
  <c r="AM63" i="1" s="1"/>
  <c r="R63" i="1"/>
  <c r="AN63" i="1" s="1"/>
  <c r="J63" i="1"/>
  <c r="N63" i="1"/>
  <c r="AJ63" i="1" s="1"/>
  <c r="K63" i="1"/>
  <c r="AG63" i="1" s="1"/>
  <c r="P63" i="1"/>
  <c r="AL63" i="1" s="1"/>
  <c r="L63" i="1"/>
  <c r="AH63" i="1" s="1"/>
  <c r="O63" i="1"/>
  <c r="AK63" i="1" s="1"/>
  <c r="T63" i="1"/>
  <c r="S63" i="1"/>
  <c r="AO63" i="1" s="1"/>
  <c r="O64" i="1"/>
  <c r="AK64" i="1" s="1"/>
  <c r="K64" i="1"/>
  <c r="AG64" i="1" s="1"/>
  <c r="N64" i="1"/>
  <c r="AJ64" i="1" s="1"/>
  <c r="S64" i="1"/>
  <c r="AO64" i="1" s="1"/>
  <c r="R64" i="1"/>
  <c r="AN64" i="1" s="1"/>
  <c r="P64" i="1"/>
  <c r="AL64" i="1" s="1"/>
  <c r="U64" i="1"/>
  <c r="M64" i="1"/>
  <c r="AI64" i="1" s="1"/>
  <c r="J64" i="1"/>
  <c r="T64" i="1"/>
  <c r="L64" i="1"/>
  <c r="AH64" i="1" s="1"/>
  <c r="Q64" i="1"/>
  <c r="AM64" i="1" s="1"/>
  <c r="J3" i="1"/>
  <c r="O3" i="1"/>
  <c r="AK3" i="1" s="1"/>
  <c r="T3" i="1"/>
  <c r="M3" i="1"/>
  <c r="AI3" i="1" s="1"/>
  <c r="N3" i="1"/>
  <c r="AJ3" i="1" s="1"/>
  <c r="S3" i="1"/>
  <c r="AO3" i="1" s="1"/>
  <c r="Q3" i="1"/>
  <c r="AM3" i="1" s="1"/>
  <c r="R3" i="1"/>
  <c r="AN3" i="1" s="1"/>
  <c r="L3" i="1"/>
  <c r="AH3" i="1" s="1"/>
  <c r="U3" i="1"/>
  <c r="K3" i="1"/>
  <c r="AG3" i="1" s="1"/>
  <c r="P3" i="1"/>
  <c r="AL3" i="1" s="1"/>
  <c r="M167" i="1"/>
  <c r="AI167" i="1" s="1"/>
  <c r="P167" i="1"/>
  <c r="K167" i="1"/>
  <c r="AG167" i="1" s="1"/>
  <c r="S167" i="1"/>
  <c r="L167" i="1"/>
  <c r="AH167" i="1" s="1"/>
  <c r="T167" i="1"/>
  <c r="O167" i="1"/>
  <c r="AK167" i="1" s="1"/>
  <c r="J167" i="1"/>
  <c r="R167" i="1"/>
  <c r="Q167" i="1"/>
  <c r="N167" i="1"/>
  <c r="AJ167" i="1" s="1"/>
  <c r="U167" i="1"/>
  <c r="R179" i="1"/>
  <c r="L179" i="1"/>
  <c r="AH179" i="1" s="1"/>
  <c r="S179" i="1"/>
  <c r="K179" i="1"/>
  <c r="AG179" i="1" s="1"/>
  <c r="Q179" i="1"/>
  <c r="T179" i="1"/>
  <c r="J179" i="1"/>
  <c r="P179" i="1"/>
  <c r="M179" i="1"/>
  <c r="AI179" i="1" s="1"/>
  <c r="N179" i="1"/>
  <c r="AJ179" i="1" s="1"/>
  <c r="U179" i="1"/>
  <c r="O179" i="1"/>
  <c r="AK179" i="1" s="1"/>
  <c r="R187" i="1"/>
  <c r="U187" i="1"/>
  <c r="K187" i="1"/>
  <c r="AG187" i="1" s="1"/>
  <c r="P187" i="1"/>
  <c r="O187" i="1"/>
  <c r="AK187" i="1" s="1"/>
  <c r="T187" i="1"/>
  <c r="N187" i="1"/>
  <c r="AJ187" i="1" s="1"/>
  <c r="Q187" i="1"/>
  <c r="J187" i="1"/>
  <c r="S187" i="1"/>
  <c r="L187" i="1"/>
  <c r="AH187" i="1" s="1"/>
  <c r="M187" i="1"/>
  <c r="AI187" i="1" s="1"/>
  <c r="U199" i="1"/>
  <c r="L199" i="1"/>
  <c r="AH199" i="1" s="1"/>
  <c r="J199" i="1"/>
  <c r="K199" i="1"/>
  <c r="AG199" i="1" s="1"/>
  <c r="P199" i="1"/>
  <c r="R199" i="1"/>
  <c r="T199" i="1"/>
  <c r="Q199" i="1"/>
  <c r="O199" i="1"/>
  <c r="AK199" i="1" s="1"/>
  <c r="M199" i="1"/>
  <c r="AI199" i="1" s="1"/>
  <c r="S199" i="1"/>
  <c r="N199" i="1"/>
  <c r="AJ199" i="1" s="1"/>
  <c r="J227" i="1"/>
  <c r="R227" i="1"/>
  <c r="M227" i="1"/>
  <c r="AI227" i="1" s="1"/>
  <c r="U227" i="1"/>
  <c r="N227" i="1"/>
  <c r="AJ227" i="1" s="1"/>
  <c r="Q227" i="1"/>
  <c r="S227" i="1"/>
  <c r="L227" i="1"/>
  <c r="AH227" i="1" s="1"/>
  <c r="K227" i="1"/>
  <c r="AG227" i="1" s="1"/>
  <c r="P227" i="1"/>
  <c r="O227" i="1"/>
  <c r="AK227" i="1" s="1"/>
  <c r="T227" i="1"/>
  <c r="N239" i="1"/>
  <c r="AJ239" i="1" s="1"/>
  <c r="U239" i="1"/>
  <c r="J239" i="1"/>
  <c r="M239" i="1"/>
  <c r="AI239" i="1" s="1"/>
  <c r="R239" i="1"/>
  <c r="S239" i="1"/>
  <c r="L239" i="1"/>
  <c r="AH239" i="1" s="1"/>
  <c r="K239" i="1"/>
  <c r="AG239" i="1" s="1"/>
  <c r="P239" i="1"/>
  <c r="Q239" i="1"/>
  <c r="T239" i="1"/>
  <c r="O239" i="1"/>
  <c r="AK239" i="1" s="1"/>
  <c r="M251" i="1"/>
  <c r="AI251" i="1" s="1"/>
  <c r="L251" i="1"/>
  <c r="AH251" i="1" s="1"/>
  <c r="Q251" i="1"/>
  <c r="K251" i="1"/>
  <c r="AG251" i="1" s="1"/>
  <c r="P251" i="1"/>
  <c r="J251" i="1"/>
  <c r="O251" i="1"/>
  <c r="AK251" i="1" s="1"/>
  <c r="T251" i="1"/>
  <c r="R251" i="1"/>
  <c r="S251" i="1"/>
  <c r="U251" i="1"/>
  <c r="N251" i="1"/>
  <c r="AJ251" i="1" s="1"/>
  <c r="M263" i="1"/>
  <c r="AI263" i="1" s="1"/>
  <c r="K263" i="1"/>
  <c r="AG263" i="1" s="1"/>
  <c r="S263" i="1"/>
  <c r="N263" i="1"/>
  <c r="AJ263" i="1" s="1"/>
  <c r="U263" i="1"/>
  <c r="O263" i="1"/>
  <c r="AK263" i="1" s="1"/>
  <c r="J263" i="1"/>
  <c r="Q263" i="1"/>
  <c r="R263" i="1"/>
  <c r="L263" i="1"/>
  <c r="AH263" i="1" s="1"/>
  <c r="P263" i="1"/>
  <c r="T263" i="1"/>
  <c r="M279" i="1"/>
  <c r="AI279" i="1" s="1"/>
  <c r="O279" i="1"/>
  <c r="AK279" i="1" s="1"/>
  <c r="J279" i="1"/>
  <c r="Q279" i="1"/>
  <c r="K279" i="1"/>
  <c r="AG279" i="1" s="1"/>
  <c r="S279" i="1"/>
  <c r="N279" i="1"/>
  <c r="AJ279" i="1" s="1"/>
  <c r="U279" i="1"/>
  <c r="L279" i="1"/>
  <c r="AH279" i="1" s="1"/>
  <c r="R279" i="1"/>
  <c r="P279" i="1"/>
  <c r="T279" i="1"/>
  <c r="O284" i="1"/>
  <c r="AK284" i="1" s="1"/>
  <c r="R284" i="1"/>
  <c r="AN284" i="1" s="1"/>
  <c r="L284" i="1"/>
  <c r="R293" i="1"/>
  <c r="AN293" i="1" s="1"/>
  <c r="O293" i="1"/>
  <c r="AK293" i="1" s="1"/>
  <c r="L293" i="1"/>
  <c r="U293" i="1"/>
  <c r="L287" i="1"/>
  <c r="O287" i="1"/>
  <c r="AK287" i="1" s="1"/>
  <c r="R287" i="1"/>
  <c r="AN287" i="1" s="1"/>
  <c r="U287" i="1"/>
  <c r="M317" i="1"/>
  <c r="AI317" i="1" s="1"/>
  <c r="N317" i="1"/>
  <c r="AJ317" i="1" s="1"/>
  <c r="S317" i="1"/>
  <c r="P317" i="1"/>
  <c r="AL317" i="1" s="1"/>
  <c r="R317" i="1"/>
  <c r="AN317" i="1" s="1"/>
  <c r="T317" i="1"/>
  <c r="K317" i="1"/>
  <c r="AG317" i="1" s="1"/>
  <c r="L317" i="1"/>
  <c r="AH317" i="1" s="1"/>
  <c r="O317" i="1"/>
  <c r="AK317" i="1" s="1"/>
  <c r="Q317" i="1"/>
  <c r="AM317" i="1" s="1"/>
  <c r="U317" i="1"/>
  <c r="J317" i="1"/>
  <c r="U310" i="1"/>
  <c r="M310" i="1"/>
  <c r="AI310" i="1" s="1"/>
  <c r="Q310" i="1"/>
  <c r="AM310" i="1" s="1"/>
  <c r="J310" i="1"/>
  <c r="O310" i="1"/>
  <c r="AK310" i="1" s="1"/>
  <c r="T310" i="1"/>
  <c r="N310" i="1"/>
  <c r="AJ310" i="1" s="1"/>
  <c r="S310" i="1"/>
  <c r="R310" i="1"/>
  <c r="AN310" i="1" s="1"/>
  <c r="L310" i="1"/>
  <c r="AH310" i="1" s="1"/>
  <c r="K310" i="1"/>
  <c r="AG310" i="1" s="1"/>
  <c r="P310" i="1"/>
  <c r="AL310" i="1" s="1"/>
  <c r="M308" i="1"/>
  <c r="AI308" i="1" s="1"/>
  <c r="O308" i="1"/>
  <c r="AK308" i="1" s="1"/>
  <c r="T308" i="1"/>
  <c r="P308" i="1"/>
  <c r="AL308" i="1" s="1"/>
  <c r="L308" i="1"/>
  <c r="AH308" i="1" s="1"/>
  <c r="K308" i="1"/>
  <c r="AG308" i="1" s="1"/>
  <c r="S308" i="1"/>
  <c r="N308" i="1"/>
  <c r="AJ308" i="1" s="1"/>
  <c r="J308" i="1"/>
  <c r="U308" i="1"/>
  <c r="R308" i="1"/>
  <c r="AN308" i="1" s="1"/>
  <c r="Q308" i="1"/>
  <c r="AM308" i="1" s="1"/>
  <c r="M312" i="1"/>
  <c r="AI312" i="1" s="1"/>
  <c r="K312" i="1"/>
  <c r="AG312" i="1" s="1"/>
  <c r="S312" i="1"/>
  <c r="P312" i="1"/>
  <c r="AL312" i="1" s="1"/>
  <c r="L312" i="1"/>
  <c r="AH312" i="1" s="1"/>
  <c r="T312" i="1"/>
  <c r="O312" i="1"/>
  <c r="AK312" i="1" s="1"/>
  <c r="R312" i="1"/>
  <c r="AN312" i="1" s="1"/>
  <c r="Q312" i="1"/>
  <c r="AM312" i="1" s="1"/>
  <c r="N312" i="1"/>
  <c r="AJ312" i="1" s="1"/>
  <c r="J312" i="1"/>
  <c r="U312" i="1"/>
  <c r="M304" i="1"/>
  <c r="AI304" i="1" s="1"/>
  <c r="L304" i="1"/>
  <c r="AH304" i="1" s="1"/>
  <c r="T304" i="1"/>
  <c r="K304" i="1"/>
  <c r="AG304" i="1" s="1"/>
  <c r="O304" i="1"/>
  <c r="AK304" i="1" s="1"/>
  <c r="S304" i="1"/>
  <c r="P304" i="1"/>
  <c r="AL304" i="1" s="1"/>
  <c r="J304" i="1"/>
  <c r="Q304" i="1"/>
  <c r="AM304" i="1" s="1"/>
  <c r="R304" i="1"/>
  <c r="AN304" i="1" s="1"/>
  <c r="U304" i="1"/>
  <c r="N304" i="1"/>
  <c r="AJ304" i="1" s="1"/>
  <c r="J303" i="1"/>
  <c r="AF303" i="1" s="1"/>
  <c r="K303" i="1"/>
  <c r="P303" i="1"/>
  <c r="AL303" i="1" s="1"/>
  <c r="U303" i="1"/>
  <c r="R303" i="1"/>
  <c r="AN303" i="1" s="1"/>
  <c r="O303" i="1"/>
  <c r="AK303" i="1" s="1"/>
  <c r="T303" i="1"/>
  <c r="S303" i="1"/>
  <c r="M303" i="1"/>
  <c r="AI303" i="1" s="1"/>
  <c r="L303" i="1"/>
  <c r="AH303" i="1" s="1"/>
  <c r="Q303" i="1"/>
  <c r="AM303" i="1" s="1"/>
  <c r="N303" i="1"/>
  <c r="AJ303" i="1" s="1"/>
  <c r="N326" i="1"/>
  <c r="AJ326" i="1" s="1"/>
  <c r="J326" i="1"/>
  <c r="M326" i="1"/>
  <c r="AI326" i="1" s="1"/>
  <c r="R326" i="1"/>
  <c r="AN326" i="1" s="1"/>
  <c r="Q326" i="1"/>
  <c r="AM326" i="1" s="1"/>
  <c r="O326" i="1"/>
  <c r="AK326" i="1" s="1"/>
  <c r="L326" i="1"/>
  <c r="AH326" i="1" s="1"/>
  <c r="P326" i="1"/>
  <c r="AL326" i="1" s="1"/>
  <c r="K326" i="1"/>
  <c r="AG326" i="1" s="1"/>
  <c r="J327" i="1"/>
  <c r="R327" i="1"/>
  <c r="AN327" i="1" s="1"/>
  <c r="O327" i="1"/>
  <c r="AK327" i="1" s="1"/>
  <c r="K327" i="1"/>
  <c r="AG327" i="1" s="1"/>
  <c r="N327" i="1"/>
  <c r="AJ327" i="1" s="1"/>
  <c r="L327" i="1"/>
  <c r="AH327" i="1" s="1"/>
  <c r="P327" i="1"/>
  <c r="AL327" i="1" s="1"/>
  <c r="M327" i="1"/>
  <c r="AI327" i="1" s="1"/>
  <c r="Q327" i="1"/>
  <c r="AM327" i="1" s="1"/>
  <c r="R335" i="1"/>
  <c r="U335" i="1"/>
  <c r="O335" i="1"/>
  <c r="AK335" i="1" s="1"/>
  <c r="L335" i="1"/>
  <c r="R336" i="1"/>
  <c r="O336" i="1"/>
  <c r="AK336" i="1" s="1"/>
  <c r="L336" i="1"/>
  <c r="U336" i="1"/>
  <c r="R331" i="1"/>
  <c r="O331" i="1"/>
  <c r="AK331" i="1" s="1"/>
  <c r="L331" i="1"/>
  <c r="U331" i="1"/>
  <c r="R330" i="1"/>
  <c r="U330" i="1"/>
  <c r="O330" i="1"/>
  <c r="AK330" i="1" s="1"/>
  <c r="L330" i="1"/>
  <c r="K343" i="1"/>
  <c r="AG343" i="1" s="1"/>
  <c r="O343" i="1"/>
  <c r="AK343" i="1" s="1"/>
  <c r="T343" i="1"/>
  <c r="M343" i="1"/>
  <c r="AI343" i="1" s="1"/>
  <c r="P343" i="1"/>
  <c r="AL343" i="1" s="1"/>
  <c r="N343" i="1"/>
  <c r="AJ343" i="1" s="1"/>
  <c r="Q343" i="1"/>
  <c r="AM343" i="1" s="1"/>
  <c r="L343" i="1"/>
  <c r="AH343" i="1" s="1"/>
  <c r="S343" i="1"/>
  <c r="AO343" i="1" s="1"/>
  <c r="U343" i="1"/>
  <c r="R343" i="1"/>
  <c r="AN343" i="1" s="1"/>
  <c r="J343" i="1"/>
  <c r="U354" i="1"/>
  <c r="O354" i="1"/>
  <c r="AK354" i="1" s="1"/>
  <c r="L354" i="1"/>
  <c r="AH354" i="1" s="1"/>
  <c r="R354" i="1"/>
  <c r="AN354" i="1" s="1"/>
  <c r="U353" i="1"/>
  <c r="O353" i="1"/>
  <c r="AK353" i="1" s="1"/>
  <c r="R353" i="1"/>
  <c r="AN353" i="1" s="1"/>
  <c r="L353" i="1"/>
  <c r="L7" i="1"/>
  <c r="AH7" i="1" s="1"/>
  <c r="T7" i="1"/>
  <c r="P7" i="1"/>
  <c r="AL7" i="1" s="1"/>
  <c r="J7" i="1"/>
  <c r="O7" i="1"/>
  <c r="AK7" i="1" s="1"/>
  <c r="R7" i="1"/>
  <c r="AN7" i="1" s="1"/>
  <c r="K7" i="1"/>
  <c r="AG7" i="1" s="1"/>
  <c r="M7" i="1"/>
  <c r="AI7" i="1" s="1"/>
  <c r="N7" i="1"/>
  <c r="AJ7" i="1" s="1"/>
  <c r="S7" i="1"/>
  <c r="AO7" i="1" s="1"/>
  <c r="Q7" i="1"/>
  <c r="AM7" i="1" s="1"/>
  <c r="U7" i="1"/>
  <c r="J8" i="1"/>
  <c r="L8" i="1"/>
  <c r="AH8" i="1" s="1"/>
  <c r="T8" i="1"/>
  <c r="M8" i="1"/>
  <c r="AI8" i="1" s="1"/>
  <c r="P8" i="1"/>
  <c r="AL8" i="1" s="1"/>
  <c r="U8" i="1"/>
  <c r="Q8" i="1"/>
  <c r="AM8" i="1" s="1"/>
  <c r="O8" i="1"/>
  <c r="AK8" i="1" s="1"/>
  <c r="N8" i="1"/>
  <c r="AJ8" i="1" s="1"/>
  <c r="K8" i="1"/>
  <c r="AG8" i="1" s="1"/>
  <c r="S8" i="1"/>
  <c r="AO8" i="1" s="1"/>
  <c r="R8" i="1"/>
  <c r="AN8" i="1" s="1"/>
  <c r="S10" i="1"/>
  <c r="AO10" i="1" s="1"/>
  <c r="P10" i="1"/>
  <c r="AL10" i="1" s="1"/>
  <c r="U10" i="1"/>
  <c r="O10" i="1"/>
  <c r="AK10" i="1" s="1"/>
  <c r="M10" i="1"/>
  <c r="AI10" i="1" s="1"/>
  <c r="Q10" i="1"/>
  <c r="AM10" i="1" s="1"/>
  <c r="K10" i="1"/>
  <c r="AG10" i="1" s="1"/>
  <c r="T10" i="1"/>
  <c r="J10" i="1"/>
  <c r="N10" i="1"/>
  <c r="AJ10" i="1" s="1"/>
  <c r="L10" i="1"/>
  <c r="AH10" i="1" s="1"/>
  <c r="R10" i="1"/>
  <c r="AN10" i="1" s="1"/>
  <c r="N66" i="1"/>
  <c r="AJ66" i="1" s="1"/>
  <c r="S66" i="1"/>
  <c r="AO66" i="1" s="1"/>
  <c r="M66" i="1"/>
  <c r="AI66" i="1" s="1"/>
  <c r="J66" i="1"/>
  <c r="R66" i="1"/>
  <c r="AN66" i="1" s="1"/>
  <c r="Q66" i="1"/>
  <c r="AM66" i="1" s="1"/>
  <c r="U66" i="1"/>
  <c r="T66" i="1"/>
  <c r="K66" i="1"/>
  <c r="AG66" i="1" s="1"/>
  <c r="L66" i="1"/>
  <c r="AH66" i="1" s="1"/>
  <c r="P66" i="1"/>
  <c r="AL66" i="1" s="1"/>
  <c r="O66" i="1"/>
  <c r="AK66" i="1" s="1"/>
  <c r="R13" i="1"/>
  <c r="AN13" i="1" s="1"/>
  <c r="K13" i="1"/>
  <c r="AG13" i="1" s="1"/>
  <c r="P13" i="1"/>
  <c r="AL13" i="1" s="1"/>
  <c r="U13" i="1"/>
  <c r="S13" i="1"/>
  <c r="AO13" i="1" s="1"/>
  <c r="L13" i="1"/>
  <c r="AH13" i="1" s="1"/>
  <c r="O13" i="1"/>
  <c r="AK13" i="1" s="1"/>
  <c r="T13" i="1"/>
  <c r="N13" i="1"/>
  <c r="AJ13" i="1" s="1"/>
  <c r="J13" i="1"/>
  <c r="M13" i="1"/>
  <c r="AI13" i="1" s="1"/>
  <c r="Q13" i="1"/>
  <c r="AM13" i="1" s="1"/>
  <c r="O65" i="1"/>
  <c r="AK65" i="1" s="1"/>
  <c r="U65" i="1"/>
  <c r="P65" i="1"/>
  <c r="AL65" i="1" s="1"/>
  <c r="T65" i="1"/>
  <c r="R65" i="1"/>
  <c r="AN65" i="1" s="1"/>
  <c r="J65" i="1"/>
  <c r="K65" i="1"/>
  <c r="AG65" i="1" s="1"/>
  <c r="L65" i="1"/>
  <c r="AH65" i="1" s="1"/>
  <c r="M65" i="1"/>
  <c r="AI65" i="1" s="1"/>
  <c r="N65" i="1"/>
  <c r="AJ65" i="1" s="1"/>
  <c r="S65" i="1"/>
  <c r="AO65" i="1" s="1"/>
  <c r="Q65" i="1"/>
  <c r="AM65" i="1" s="1"/>
  <c r="L366" i="1"/>
  <c r="AH366" i="1" s="1"/>
  <c r="Q366" i="1"/>
  <c r="AM366" i="1" s="1"/>
  <c r="M366" i="1"/>
  <c r="AI366" i="1" s="1"/>
  <c r="T366" i="1"/>
  <c r="O366" i="1"/>
  <c r="AK366" i="1" s="1"/>
  <c r="P366" i="1"/>
  <c r="AL366" i="1" s="1"/>
  <c r="R366" i="1"/>
  <c r="AN366" i="1" s="1"/>
  <c r="J366" i="1"/>
  <c r="S366" i="1"/>
  <c r="AO366" i="1" s="1"/>
  <c r="U366" i="1"/>
  <c r="K366" i="1"/>
  <c r="AG366" i="1" s="1"/>
  <c r="N366" i="1"/>
  <c r="AJ366" i="1" s="1"/>
  <c r="Q364" i="1"/>
  <c r="AM364" i="1" s="1"/>
  <c r="L364" i="1"/>
  <c r="AH364" i="1" s="1"/>
  <c r="P364" i="1"/>
  <c r="AL364" i="1" s="1"/>
  <c r="J364" i="1"/>
  <c r="K364" i="1"/>
  <c r="AG364" i="1" s="1"/>
  <c r="T364" i="1"/>
  <c r="N364" i="1"/>
  <c r="AJ364" i="1" s="1"/>
  <c r="O364" i="1"/>
  <c r="AK364" i="1" s="1"/>
  <c r="M364" i="1"/>
  <c r="AI364" i="1" s="1"/>
  <c r="S364" i="1"/>
  <c r="AO364" i="1" s="1"/>
  <c r="U364" i="1"/>
  <c r="R364" i="1"/>
  <c r="AN364" i="1" s="1"/>
  <c r="M367" i="1"/>
  <c r="AI367" i="1" s="1"/>
  <c r="R367" i="1"/>
  <c r="AN367" i="1" s="1"/>
  <c r="L367" i="1"/>
  <c r="AH367" i="1" s="1"/>
  <c r="Q367" i="1"/>
  <c r="AM367" i="1" s="1"/>
  <c r="S367" i="1"/>
  <c r="AO367" i="1" s="1"/>
  <c r="O367" i="1"/>
  <c r="AK367" i="1" s="1"/>
  <c r="N367" i="1"/>
  <c r="AJ367" i="1" s="1"/>
  <c r="K367" i="1"/>
  <c r="AG367" i="1" s="1"/>
  <c r="J367" i="1"/>
  <c r="T367" i="1"/>
  <c r="U367" i="1"/>
  <c r="P367" i="1"/>
  <c r="AL367" i="1" s="1"/>
  <c r="J170" i="1"/>
  <c r="M170" i="1"/>
  <c r="AI170" i="1" s="1"/>
  <c r="P170" i="1"/>
  <c r="O170" i="1"/>
  <c r="AK170" i="1" s="1"/>
  <c r="Q170" i="1"/>
  <c r="L170" i="1"/>
  <c r="AH170" i="1" s="1"/>
  <c r="U170" i="1"/>
  <c r="T170" i="1"/>
  <c r="S170" i="1"/>
  <c r="K170" i="1"/>
  <c r="AG170" i="1" s="1"/>
  <c r="R170" i="1"/>
  <c r="N170" i="1"/>
  <c r="AJ170" i="1" s="1"/>
  <c r="S174" i="1"/>
  <c r="T174" i="1"/>
  <c r="J174" i="1"/>
  <c r="N174" i="1"/>
  <c r="AJ174" i="1" s="1"/>
  <c r="M174" i="1"/>
  <c r="AI174" i="1" s="1"/>
  <c r="P174" i="1"/>
  <c r="Q174" i="1"/>
  <c r="L174" i="1"/>
  <c r="AH174" i="1" s="1"/>
  <c r="O174" i="1"/>
  <c r="AK174" i="1" s="1"/>
  <c r="U174" i="1"/>
  <c r="R174" i="1"/>
  <c r="K174" i="1"/>
  <c r="AG174" i="1" s="1"/>
  <c r="S178" i="1"/>
  <c r="J178" i="1"/>
  <c r="T178" i="1"/>
  <c r="N178" i="1"/>
  <c r="AJ178" i="1" s="1"/>
  <c r="O178" i="1"/>
  <c r="AK178" i="1" s="1"/>
  <c r="M178" i="1"/>
  <c r="AI178" i="1" s="1"/>
  <c r="P178" i="1"/>
  <c r="Q178" i="1"/>
  <c r="L178" i="1"/>
  <c r="AH178" i="1" s="1"/>
  <c r="U178" i="1"/>
  <c r="R178" i="1"/>
  <c r="K178" i="1"/>
  <c r="AG178" i="1" s="1"/>
  <c r="U182" i="1"/>
  <c r="N182" i="1"/>
  <c r="AJ182" i="1" s="1"/>
  <c r="S182" i="1"/>
  <c r="M182" i="1"/>
  <c r="AI182" i="1" s="1"/>
  <c r="R182" i="1"/>
  <c r="Q182" i="1"/>
  <c r="P182" i="1"/>
  <c r="K182" i="1"/>
  <c r="AG182" i="1" s="1"/>
  <c r="L182" i="1"/>
  <c r="AH182" i="1" s="1"/>
  <c r="J182" i="1"/>
  <c r="O182" i="1"/>
  <c r="AK182" i="1" s="1"/>
  <c r="T182" i="1"/>
  <c r="P186" i="1"/>
  <c r="Q186" i="1"/>
  <c r="L186" i="1"/>
  <c r="AH186" i="1" s="1"/>
  <c r="T186" i="1"/>
  <c r="M186" i="1"/>
  <c r="AI186" i="1" s="1"/>
  <c r="U186" i="1"/>
  <c r="R186" i="1"/>
  <c r="K186" i="1"/>
  <c r="AG186" i="1" s="1"/>
  <c r="J186" i="1"/>
  <c r="O186" i="1"/>
  <c r="AK186" i="1" s="1"/>
  <c r="S186" i="1"/>
  <c r="N186" i="1"/>
  <c r="AJ186" i="1" s="1"/>
  <c r="M190" i="1"/>
  <c r="AI190" i="1" s="1"/>
  <c r="U190" i="1"/>
  <c r="P190" i="1"/>
  <c r="Q190" i="1"/>
  <c r="T190" i="1"/>
  <c r="L190" i="1"/>
  <c r="AH190" i="1" s="1"/>
  <c r="J190" i="1"/>
  <c r="O190" i="1"/>
  <c r="AK190" i="1" s="1"/>
  <c r="N190" i="1"/>
  <c r="AJ190" i="1" s="1"/>
  <c r="S190" i="1"/>
  <c r="R190" i="1"/>
  <c r="K190" i="1"/>
  <c r="AG190" i="1" s="1"/>
  <c r="J194" i="1"/>
  <c r="O194" i="1"/>
  <c r="AK194" i="1" s="1"/>
  <c r="M194" i="1"/>
  <c r="AI194" i="1" s="1"/>
  <c r="N194" i="1"/>
  <c r="AJ194" i="1" s="1"/>
  <c r="S194" i="1"/>
  <c r="U194" i="1"/>
  <c r="K194" i="1"/>
  <c r="AG194" i="1" s="1"/>
  <c r="Q194" i="1"/>
  <c r="L194" i="1"/>
  <c r="AH194" i="1" s="1"/>
  <c r="T194" i="1"/>
  <c r="P194" i="1"/>
  <c r="R194" i="1"/>
  <c r="U198" i="1"/>
  <c r="K198" i="1"/>
  <c r="AG198" i="1" s="1"/>
  <c r="L198" i="1"/>
  <c r="AH198" i="1" s="1"/>
  <c r="J198" i="1"/>
  <c r="O198" i="1"/>
  <c r="AK198" i="1" s="1"/>
  <c r="T198" i="1"/>
  <c r="Q198" i="1"/>
  <c r="P198" i="1"/>
  <c r="N198" i="1"/>
  <c r="AJ198" i="1" s="1"/>
  <c r="R198" i="1"/>
  <c r="M198" i="1"/>
  <c r="AI198" i="1" s="1"/>
  <c r="S198" i="1"/>
  <c r="Q202" i="1"/>
  <c r="L202" i="1"/>
  <c r="AH202" i="1" s="1"/>
  <c r="U202" i="1"/>
  <c r="M202" i="1"/>
  <c r="AI202" i="1" s="1"/>
  <c r="P202" i="1"/>
  <c r="T202" i="1"/>
  <c r="K202" i="1"/>
  <c r="AG202" i="1" s="1"/>
  <c r="J202" i="1"/>
  <c r="O202" i="1"/>
  <c r="AK202" i="1" s="1"/>
  <c r="N202" i="1"/>
  <c r="AJ202" i="1" s="1"/>
  <c r="S202" i="1"/>
  <c r="R202" i="1"/>
  <c r="M206" i="1"/>
  <c r="AI206" i="1" s="1"/>
  <c r="U206" i="1"/>
  <c r="P206" i="1"/>
  <c r="Q206" i="1"/>
  <c r="T206" i="1"/>
  <c r="L206" i="1"/>
  <c r="AH206" i="1" s="1"/>
  <c r="K206" i="1"/>
  <c r="AG206" i="1" s="1"/>
  <c r="J206" i="1"/>
  <c r="O206" i="1"/>
  <c r="AK206" i="1" s="1"/>
  <c r="N206" i="1"/>
  <c r="AJ206" i="1" s="1"/>
  <c r="S206" i="1"/>
  <c r="R206" i="1"/>
  <c r="Q210" i="1"/>
  <c r="P210" i="1"/>
  <c r="R210" i="1"/>
  <c r="L210" i="1"/>
  <c r="AH210" i="1" s="1"/>
  <c r="K210" i="1"/>
  <c r="AG210" i="1" s="1"/>
  <c r="T210" i="1"/>
  <c r="J210" i="1"/>
  <c r="O210" i="1"/>
  <c r="AK210" i="1" s="1"/>
  <c r="M210" i="1"/>
  <c r="AI210" i="1" s="1"/>
  <c r="N210" i="1"/>
  <c r="AJ210" i="1" s="1"/>
  <c r="S210" i="1"/>
  <c r="U210" i="1"/>
  <c r="P214" i="1"/>
  <c r="U214" i="1"/>
  <c r="M214" i="1"/>
  <c r="AI214" i="1" s="1"/>
  <c r="K214" i="1"/>
  <c r="AG214" i="1" s="1"/>
  <c r="L214" i="1"/>
  <c r="AH214" i="1" s="1"/>
  <c r="J214" i="1"/>
  <c r="O214" i="1"/>
  <c r="AK214" i="1" s="1"/>
  <c r="T214" i="1"/>
  <c r="N214" i="1"/>
  <c r="AJ214" i="1" s="1"/>
  <c r="S214" i="1"/>
  <c r="R214" i="1"/>
  <c r="Q214" i="1"/>
  <c r="Q218" i="1"/>
  <c r="U218" i="1"/>
  <c r="M218" i="1"/>
  <c r="AI218" i="1" s="1"/>
  <c r="P218" i="1"/>
  <c r="T218" i="1"/>
  <c r="N218" i="1"/>
  <c r="AJ218" i="1" s="1"/>
  <c r="S218" i="1"/>
  <c r="R218" i="1"/>
  <c r="K218" i="1"/>
  <c r="AG218" i="1" s="1"/>
  <c r="L218" i="1"/>
  <c r="AH218" i="1" s="1"/>
  <c r="J218" i="1"/>
  <c r="O218" i="1"/>
  <c r="AK218" i="1" s="1"/>
  <c r="P222" i="1"/>
  <c r="Q222" i="1"/>
  <c r="L222" i="1"/>
  <c r="AH222" i="1" s="1"/>
  <c r="T222" i="1"/>
  <c r="U222" i="1"/>
  <c r="M222" i="1"/>
  <c r="AI222" i="1" s="1"/>
  <c r="R222" i="1"/>
  <c r="K222" i="1"/>
  <c r="AG222" i="1" s="1"/>
  <c r="J222" i="1"/>
  <c r="O222" i="1"/>
  <c r="AK222" i="1" s="1"/>
  <c r="N222" i="1"/>
  <c r="AJ222" i="1" s="1"/>
  <c r="S222" i="1"/>
  <c r="L226" i="1"/>
  <c r="AH226" i="1" s="1"/>
  <c r="P226" i="1"/>
  <c r="Q226" i="1"/>
  <c r="T226" i="1"/>
  <c r="J226" i="1"/>
  <c r="O226" i="1"/>
  <c r="AK226" i="1" s="1"/>
  <c r="N226" i="1"/>
  <c r="AJ226" i="1" s="1"/>
  <c r="S226" i="1"/>
  <c r="U226" i="1"/>
  <c r="R226" i="1"/>
  <c r="M226" i="1"/>
  <c r="AI226" i="1" s="1"/>
  <c r="K226" i="1"/>
  <c r="AG226" i="1" s="1"/>
  <c r="P230" i="1"/>
  <c r="N230" i="1"/>
  <c r="AJ230" i="1" s="1"/>
  <c r="S230" i="1"/>
  <c r="M230" i="1"/>
  <c r="R230" i="1"/>
  <c r="Q230" i="1"/>
  <c r="U230" i="1"/>
  <c r="K230" i="1"/>
  <c r="AG230" i="1" s="1"/>
  <c r="L230" i="1"/>
  <c r="AH230" i="1" s="1"/>
  <c r="J230" i="1"/>
  <c r="AF230" i="1" s="1"/>
  <c r="O230" i="1"/>
  <c r="AK230" i="1" s="1"/>
  <c r="T230" i="1"/>
  <c r="Q234" i="1"/>
  <c r="M234" i="1"/>
  <c r="AI234" i="1" s="1"/>
  <c r="P234" i="1"/>
  <c r="U234" i="1"/>
  <c r="T234" i="1"/>
  <c r="L234" i="1"/>
  <c r="AH234" i="1" s="1"/>
  <c r="K234" i="1"/>
  <c r="AG234" i="1" s="1"/>
  <c r="J234" i="1"/>
  <c r="O234" i="1"/>
  <c r="AK234" i="1" s="1"/>
  <c r="N234" i="1"/>
  <c r="AJ234" i="1" s="1"/>
  <c r="S234" i="1"/>
  <c r="R234" i="1"/>
  <c r="L238" i="1"/>
  <c r="AH238" i="1" s="1"/>
  <c r="T238" i="1"/>
  <c r="M238" i="1"/>
  <c r="AI238" i="1" s="1"/>
  <c r="U238" i="1"/>
  <c r="P238" i="1"/>
  <c r="Q238" i="1"/>
  <c r="J238" i="1"/>
  <c r="O238" i="1"/>
  <c r="AK238" i="1" s="1"/>
  <c r="N238" i="1"/>
  <c r="AJ238" i="1" s="1"/>
  <c r="S238" i="1"/>
  <c r="R238" i="1"/>
  <c r="K238" i="1"/>
  <c r="AG238" i="1" s="1"/>
  <c r="Q242" i="1"/>
  <c r="T242" i="1"/>
  <c r="L242" i="1"/>
  <c r="AH242" i="1" s="1"/>
  <c r="P242" i="1"/>
  <c r="N242" i="1"/>
  <c r="AJ242" i="1" s="1"/>
  <c r="S242" i="1"/>
  <c r="R242" i="1"/>
  <c r="J242" i="1"/>
  <c r="K242" i="1"/>
  <c r="AG242" i="1" s="1"/>
  <c r="U242" i="1"/>
  <c r="M242" i="1"/>
  <c r="AI242" i="1" s="1"/>
  <c r="O242" i="1"/>
  <c r="AK242" i="1" s="1"/>
  <c r="P246" i="1"/>
  <c r="R246" i="1"/>
  <c r="Q246" i="1"/>
  <c r="U246" i="1"/>
  <c r="K246" i="1"/>
  <c r="AG246" i="1" s="1"/>
  <c r="L246" i="1"/>
  <c r="AH246" i="1" s="1"/>
  <c r="O246" i="1"/>
  <c r="AK246" i="1" s="1"/>
  <c r="S246" i="1"/>
  <c r="J246" i="1"/>
  <c r="T246" i="1"/>
  <c r="N246" i="1"/>
  <c r="AJ246" i="1" s="1"/>
  <c r="M246" i="1"/>
  <c r="AI246" i="1" s="1"/>
  <c r="Q250" i="1"/>
  <c r="U250" i="1"/>
  <c r="M250" i="1"/>
  <c r="AI250" i="1" s="1"/>
  <c r="P250" i="1"/>
  <c r="T250" i="1"/>
  <c r="N250" i="1"/>
  <c r="AJ250" i="1" s="1"/>
  <c r="S250" i="1"/>
  <c r="L250" i="1"/>
  <c r="AH250" i="1" s="1"/>
  <c r="R250" i="1"/>
  <c r="K250" i="1"/>
  <c r="AG250" i="1" s="1"/>
  <c r="J250" i="1"/>
  <c r="O250" i="1"/>
  <c r="AK250" i="1" s="1"/>
  <c r="P254" i="1"/>
  <c r="Q254" i="1"/>
  <c r="L254" i="1"/>
  <c r="AH254" i="1" s="1"/>
  <c r="T254" i="1"/>
  <c r="M254" i="1"/>
  <c r="AI254" i="1" s="1"/>
  <c r="U254" i="1"/>
  <c r="N254" i="1"/>
  <c r="AJ254" i="1" s="1"/>
  <c r="S254" i="1"/>
  <c r="R254" i="1"/>
  <c r="K254" i="1"/>
  <c r="AG254" i="1" s="1"/>
  <c r="J254" i="1"/>
  <c r="O254" i="1"/>
  <c r="AK254" i="1" s="1"/>
  <c r="L258" i="1"/>
  <c r="AH258" i="1" s="1"/>
  <c r="P258" i="1"/>
  <c r="Q258" i="1"/>
  <c r="T258" i="1"/>
  <c r="K258" i="1"/>
  <c r="AG258" i="1" s="1"/>
  <c r="J258" i="1"/>
  <c r="O258" i="1"/>
  <c r="AK258" i="1" s="1"/>
  <c r="S258" i="1"/>
  <c r="U258" i="1"/>
  <c r="N258" i="1"/>
  <c r="AJ258" i="1" s="1"/>
  <c r="M258" i="1"/>
  <c r="AI258" i="1" s="1"/>
  <c r="R258" i="1"/>
  <c r="J262" i="1"/>
  <c r="P262" i="1"/>
  <c r="U262" i="1"/>
  <c r="K262" i="1"/>
  <c r="AG262" i="1" s="1"/>
  <c r="Q262" i="1"/>
  <c r="T262" i="1"/>
  <c r="O262" i="1"/>
  <c r="AK262" i="1" s="1"/>
  <c r="M262" i="1"/>
  <c r="AI262" i="1" s="1"/>
  <c r="S262" i="1"/>
  <c r="R262" i="1"/>
  <c r="N262" i="1"/>
  <c r="AJ262" i="1" s="1"/>
  <c r="L262" i="1"/>
  <c r="AH262" i="1" s="1"/>
  <c r="J266" i="1"/>
  <c r="S266" i="1"/>
  <c r="R266" i="1"/>
  <c r="P266" i="1"/>
  <c r="L266" i="1"/>
  <c r="AH266" i="1" s="1"/>
  <c r="N266" i="1"/>
  <c r="AJ266" i="1" s="1"/>
  <c r="K266" i="1"/>
  <c r="AG266" i="1" s="1"/>
  <c r="Q266" i="1"/>
  <c r="T266" i="1"/>
  <c r="O266" i="1"/>
  <c r="AK266" i="1" s="1"/>
  <c r="M266" i="1"/>
  <c r="AI266" i="1" s="1"/>
  <c r="U266" i="1"/>
  <c r="J270" i="1"/>
  <c r="P270" i="1"/>
  <c r="U270" i="1"/>
  <c r="K270" i="1"/>
  <c r="AG270" i="1" s="1"/>
  <c r="Q270" i="1"/>
  <c r="T270" i="1"/>
  <c r="O270" i="1"/>
  <c r="AK270" i="1" s="1"/>
  <c r="M270" i="1"/>
  <c r="AI270" i="1" s="1"/>
  <c r="S270" i="1"/>
  <c r="R270" i="1"/>
  <c r="L270" i="1"/>
  <c r="AH270" i="1" s="1"/>
  <c r="N270" i="1"/>
  <c r="AJ270" i="1" s="1"/>
  <c r="P274" i="1"/>
  <c r="O274" i="1"/>
  <c r="AK274" i="1" s="1"/>
  <c r="M274" i="1"/>
  <c r="AI274" i="1" s="1"/>
  <c r="J274" i="1"/>
  <c r="S274" i="1"/>
  <c r="R274" i="1"/>
  <c r="U274" i="1"/>
  <c r="L274" i="1"/>
  <c r="AH274" i="1" s="1"/>
  <c r="N274" i="1"/>
  <c r="AJ274" i="1" s="1"/>
  <c r="K274" i="1"/>
  <c r="AG274" i="1" s="1"/>
  <c r="Q274" i="1"/>
  <c r="T274" i="1"/>
  <c r="P278" i="1"/>
  <c r="U278" i="1"/>
  <c r="J278" i="1"/>
  <c r="L278" i="1"/>
  <c r="AH278" i="1" s="1"/>
  <c r="N278" i="1"/>
  <c r="AJ278" i="1" s="1"/>
  <c r="K278" i="1"/>
  <c r="AG278" i="1" s="1"/>
  <c r="Q278" i="1"/>
  <c r="T278" i="1"/>
  <c r="O278" i="1"/>
  <c r="AK278" i="1" s="1"/>
  <c r="M278" i="1"/>
  <c r="AI278" i="1" s="1"/>
  <c r="S278" i="1"/>
  <c r="R278" i="1"/>
  <c r="B139" i="18"/>
  <c r="B140" i="1" s="1"/>
  <c r="H140" i="1" s="1"/>
  <c r="C139" i="18"/>
  <c r="C140" i="1" s="1"/>
  <c r="D139" i="18"/>
  <c r="D140" i="1" s="1"/>
  <c r="E139" i="18"/>
  <c r="E140" i="1" s="1"/>
  <c r="B140" i="18"/>
  <c r="B141" i="1" s="1"/>
  <c r="H141" i="1" s="1"/>
  <c r="C140" i="18"/>
  <c r="C141" i="1" s="1"/>
  <c r="D140" i="18"/>
  <c r="D141" i="1" s="1"/>
  <c r="E140" i="18"/>
  <c r="E141" i="1" s="1"/>
  <c r="B141" i="18"/>
  <c r="B142" i="1" s="1"/>
  <c r="H142" i="1" s="1"/>
  <c r="C141" i="18"/>
  <c r="C142" i="1" s="1"/>
  <c r="D141" i="18"/>
  <c r="D142" i="1" s="1"/>
  <c r="E141" i="18"/>
  <c r="E142" i="1" s="1"/>
  <c r="B142" i="18"/>
  <c r="B143" i="1" s="1"/>
  <c r="H143" i="1" s="1"/>
  <c r="C142" i="18"/>
  <c r="C143" i="1" s="1"/>
  <c r="D142" i="18"/>
  <c r="D143" i="1" s="1"/>
  <c r="E142" i="18"/>
  <c r="E143" i="1" s="1"/>
  <c r="B143" i="18"/>
  <c r="B144" i="1" s="1"/>
  <c r="H144" i="1" s="1"/>
  <c r="C143" i="18"/>
  <c r="C144" i="1" s="1"/>
  <c r="D143" i="18"/>
  <c r="D144" i="1" s="1"/>
  <c r="E143" i="18"/>
  <c r="E144" i="1" s="1"/>
  <c r="B144" i="18"/>
  <c r="B145" i="1" s="1"/>
  <c r="H145" i="1" s="1"/>
  <c r="C144" i="18"/>
  <c r="C145" i="1" s="1"/>
  <c r="D144" i="18"/>
  <c r="D145" i="1" s="1"/>
  <c r="E144" i="18"/>
  <c r="E145" i="1" s="1"/>
  <c r="B145" i="18"/>
  <c r="B146" i="1" s="1"/>
  <c r="H146" i="1" s="1"/>
  <c r="C145" i="18"/>
  <c r="C146" i="1" s="1"/>
  <c r="D145" i="18"/>
  <c r="D146" i="1" s="1"/>
  <c r="E145" i="18"/>
  <c r="E146" i="1" s="1"/>
  <c r="B146" i="18"/>
  <c r="B147" i="1" s="1"/>
  <c r="H147" i="1" s="1"/>
  <c r="C146" i="18"/>
  <c r="C147" i="1" s="1"/>
  <c r="D146" i="18"/>
  <c r="D147" i="1" s="1"/>
  <c r="E146" i="18"/>
  <c r="E147" i="1" s="1"/>
  <c r="B147" i="18"/>
  <c r="B148" i="1" s="1"/>
  <c r="H148" i="1" s="1"/>
  <c r="C147" i="18"/>
  <c r="C148" i="1" s="1"/>
  <c r="D147" i="18"/>
  <c r="D148" i="1" s="1"/>
  <c r="E147" i="18"/>
  <c r="E148" i="1" s="1"/>
  <c r="B148" i="18"/>
  <c r="B149" i="1" s="1"/>
  <c r="H149" i="1" s="1"/>
  <c r="C148" i="18"/>
  <c r="C149" i="1" s="1"/>
  <c r="D148" i="18"/>
  <c r="D149" i="1" s="1"/>
  <c r="E148" i="18"/>
  <c r="E149" i="1" s="1"/>
  <c r="B149" i="18"/>
  <c r="B150" i="1" s="1"/>
  <c r="H150" i="1" s="1"/>
  <c r="C149" i="18"/>
  <c r="C150" i="1" s="1"/>
  <c r="D149" i="18"/>
  <c r="D150" i="1" s="1"/>
  <c r="E149" i="18"/>
  <c r="E150" i="1" s="1"/>
  <c r="B150" i="18"/>
  <c r="B151" i="1" s="1"/>
  <c r="H151" i="1" s="1"/>
  <c r="C150" i="18"/>
  <c r="C151" i="1" s="1"/>
  <c r="D150" i="18"/>
  <c r="D151" i="1" s="1"/>
  <c r="E150" i="18"/>
  <c r="E151" i="1" s="1"/>
  <c r="B151" i="18"/>
  <c r="B152" i="1" s="1"/>
  <c r="H152" i="1" s="1"/>
  <c r="C151" i="18"/>
  <c r="C152" i="1" s="1"/>
  <c r="D151" i="18"/>
  <c r="D152" i="1" s="1"/>
  <c r="E151" i="18"/>
  <c r="E152" i="1" s="1"/>
  <c r="AF178" i="1" l="1"/>
  <c r="AP178" i="1"/>
  <c r="AR178" i="1" s="1"/>
  <c r="AH284" i="1"/>
  <c r="AP284" i="1"/>
  <c r="AR284" i="1" s="1"/>
  <c r="AF279" i="1"/>
  <c r="AP279" i="1"/>
  <c r="AR279" i="1" s="1"/>
  <c r="AF179" i="1"/>
  <c r="AP179" i="1"/>
  <c r="AR179" i="1" s="1"/>
  <c r="AP165" i="1"/>
  <c r="AR165" i="1" s="1"/>
  <c r="AF165" i="1"/>
  <c r="AP233" i="1"/>
  <c r="AR233" i="1" s="1"/>
  <c r="AF233" i="1"/>
  <c r="AF225" i="1"/>
  <c r="AP225" i="1"/>
  <c r="AR225" i="1" s="1"/>
  <c r="AP201" i="1"/>
  <c r="AR201" i="1" s="1"/>
  <c r="AF201" i="1"/>
  <c r="AF169" i="1"/>
  <c r="AP169" i="1"/>
  <c r="AR169" i="1" s="1"/>
  <c r="AP358" i="1"/>
  <c r="AR358" i="1" s="1"/>
  <c r="AF358" i="1"/>
  <c r="AF361" i="1"/>
  <c r="AP361" i="1"/>
  <c r="AR361" i="1" s="1"/>
  <c r="AF12" i="1"/>
  <c r="AP12" i="1"/>
  <c r="AR12" i="1" s="1"/>
  <c r="AP157" i="1"/>
  <c r="AR157" i="1" s="1"/>
  <c r="AF157" i="1"/>
  <c r="AP216" i="1"/>
  <c r="AR216" i="1" s="1"/>
  <c r="AF216" i="1"/>
  <c r="AF204" i="1"/>
  <c r="AP204" i="1"/>
  <c r="AR204" i="1" s="1"/>
  <c r="AF313" i="1"/>
  <c r="AP313" i="1"/>
  <c r="AR313" i="1" s="1"/>
  <c r="AP219" i="1"/>
  <c r="AR219" i="1" s="1"/>
  <c r="AF219" i="1"/>
  <c r="AP215" i="1"/>
  <c r="AR215" i="1" s="1"/>
  <c r="AF215" i="1"/>
  <c r="AF164" i="1"/>
  <c r="AP164" i="1"/>
  <c r="AR164" i="1" s="1"/>
  <c r="P152" i="1"/>
  <c r="AL152" i="1" s="1"/>
  <c r="T152" i="1"/>
  <c r="L152" i="1"/>
  <c r="AH152" i="1" s="1"/>
  <c r="M152" i="1"/>
  <c r="AI152" i="1" s="1"/>
  <c r="N152" i="1"/>
  <c r="AJ152" i="1" s="1"/>
  <c r="S152" i="1"/>
  <c r="Q152" i="1"/>
  <c r="AM152" i="1" s="1"/>
  <c r="R152" i="1"/>
  <c r="U152" i="1"/>
  <c r="K152" i="1"/>
  <c r="AG152" i="1" s="1"/>
  <c r="O152" i="1"/>
  <c r="AK152" i="1" s="1"/>
  <c r="J152" i="1"/>
  <c r="O150" i="1"/>
  <c r="AK150" i="1" s="1"/>
  <c r="T150" i="1"/>
  <c r="J150" i="1"/>
  <c r="S150" i="1"/>
  <c r="M150" i="1"/>
  <c r="AI150" i="1" s="1"/>
  <c r="N150" i="1"/>
  <c r="AJ150" i="1" s="1"/>
  <c r="Q150" i="1"/>
  <c r="AM150" i="1" s="1"/>
  <c r="K150" i="1"/>
  <c r="AG150" i="1" s="1"/>
  <c r="U150" i="1"/>
  <c r="L150" i="1"/>
  <c r="AH150" i="1" s="1"/>
  <c r="R150" i="1"/>
  <c r="P150" i="1"/>
  <c r="AL150" i="1" s="1"/>
  <c r="L148" i="1"/>
  <c r="AH148" i="1" s="1"/>
  <c r="T148" i="1"/>
  <c r="P148" i="1"/>
  <c r="AL148" i="1" s="1"/>
  <c r="J148" i="1"/>
  <c r="O148" i="1"/>
  <c r="AK148" i="1" s="1"/>
  <c r="M148" i="1"/>
  <c r="AI148" i="1" s="1"/>
  <c r="N148" i="1"/>
  <c r="AJ148" i="1" s="1"/>
  <c r="S148" i="1"/>
  <c r="Q148" i="1"/>
  <c r="AM148" i="1" s="1"/>
  <c r="R148" i="1"/>
  <c r="U148" i="1"/>
  <c r="K148" i="1"/>
  <c r="AG148" i="1" s="1"/>
  <c r="O146" i="1"/>
  <c r="AK146" i="1" s="1"/>
  <c r="T146" i="1"/>
  <c r="J146" i="1"/>
  <c r="AF146" i="1" s="1"/>
  <c r="Q146" i="1"/>
  <c r="AM146" i="1" s="1"/>
  <c r="L146" i="1"/>
  <c r="AH146" i="1" s="1"/>
  <c r="U146" i="1"/>
  <c r="R146" i="1"/>
  <c r="K146" i="1"/>
  <c r="AG146" i="1" s="1"/>
  <c r="N146" i="1"/>
  <c r="AJ146" i="1" s="1"/>
  <c r="P146" i="1"/>
  <c r="AL146" i="1" s="1"/>
  <c r="M146" i="1"/>
  <c r="AI146" i="1" s="1"/>
  <c r="S146" i="1"/>
  <c r="N145" i="1"/>
  <c r="AJ145" i="1" s="1"/>
  <c r="M145" i="1"/>
  <c r="AI145" i="1" s="1"/>
  <c r="U145" i="1"/>
  <c r="O145" i="1"/>
  <c r="AK145" i="1" s="1"/>
  <c r="J145" i="1"/>
  <c r="Q145" i="1"/>
  <c r="AM145" i="1" s="1"/>
  <c r="K145" i="1"/>
  <c r="AG145" i="1" s="1"/>
  <c r="R145" i="1"/>
  <c r="P145" i="1"/>
  <c r="AL145" i="1" s="1"/>
  <c r="S145" i="1"/>
  <c r="T145" i="1"/>
  <c r="L145" i="1"/>
  <c r="AH145" i="1" s="1"/>
  <c r="J144" i="1"/>
  <c r="M144" i="1"/>
  <c r="AI144" i="1" s="1"/>
  <c r="T144" i="1"/>
  <c r="N144" i="1"/>
  <c r="AJ144" i="1" s="1"/>
  <c r="Q144" i="1"/>
  <c r="AM144" i="1" s="1"/>
  <c r="L144" i="1"/>
  <c r="AH144" i="1" s="1"/>
  <c r="R144" i="1"/>
  <c r="P144" i="1"/>
  <c r="AL144" i="1" s="1"/>
  <c r="S144" i="1"/>
  <c r="O144" i="1"/>
  <c r="AK144" i="1" s="1"/>
  <c r="K144" i="1"/>
  <c r="AG144" i="1" s="1"/>
  <c r="U144" i="1"/>
  <c r="L143" i="1"/>
  <c r="AH143" i="1" s="1"/>
  <c r="Q143" i="1"/>
  <c r="AM143" i="1" s="1"/>
  <c r="M143" i="1"/>
  <c r="AI143" i="1" s="1"/>
  <c r="S143" i="1"/>
  <c r="O143" i="1"/>
  <c r="AK143" i="1" s="1"/>
  <c r="T143" i="1"/>
  <c r="K143" i="1"/>
  <c r="AG143" i="1" s="1"/>
  <c r="P143" i="1"/>
  <c r="AL143" i="1" s="1"/>
  <c r="U143" i="1"/>
  <c r="J143" i="1"/>
  <c r="N143" i="1"/>
  <c r="AJ143" i="1" s="1"/>
  <c r="R143" i="1"/>
  <c r="P142" i="1"/>
  <c r="AL142" i="1" s="1"/>
  <c r="Q142" i="1"/>
  <c r="AM142" i="1" s="1"/>
  <c r="R142" i="1"/>
  <c r="T142" i="1"/>
  <c r="U142" i="1"/>
  <c r="K142" i="1"/>
  <c r="AG142" i="1" s="1"/>
  <c r="O142" i="1"/>
  <c r="AK142" i="1" s="1"/>
  <c r="J142" i="1"/>
  <c r="S142" i="1"/>
  <c r="M142" i="1"/>
  <c r="AI142" i="1" s="1"/>
  <c r="N142" i="1"/>
  <c r="AJ142" i="1" s="1"/>
  <c r="L142" i="1"/>
  <c r="AH142" i="1" s="1"/>
  <c r="J141" i="1"/>
  <c r="K141" i="1"/>
  <c r="AG141" i="1" s="1"/>
  <c r="N141" i="1"/>
  <c r="AJ141" i="1" s="1"/>
  <c r="O141" i="1"/>
  <c r="AK141" i="1" s="1"/>
  <c r="S141" i="1"/>
  <c r="P141" i="1"/>
  <c r="AL141" i="1" s="1"/>
  <c r="U141" i="1"/>
  <c r="R141" i="1"/>
  <c r="T141" i="1"/>
  <c r="Q141" i="1"/>
  <c r="AM141" i="1" s="1"/>
  <c r="L141" i="1"/>
  <c r="AH141" i="1" s="1"/>
  <c r="M141" i="1"/>
  <c r="AI141" i="1" s="1"/>
  <c r="N140" i="1"/>
  <c r="AJ140" i="1" s="1"/>
  <c r="M140" i="1"/>
  <c r="AI140" i="1" s="1"/>
  <c r="Q140" i="1"/>
  <c r="AM140" i="1" s="1"/>
  <c r="U140" i="1"/>
  <c r="L140" i="1"/>
  <c r="AH140" i="1" s="1"/>
  <c r="K140" i="1"/>
  <c r="AG140" i="1" s="1"/>
  <c r="P140" i="1"/>
  <c r="AL140" i="1" s="1"/>
  <c r="O140" i="1"/>
  <c r="AK140" i="1" s="1"/>
  <c r="J140" i="1"/>
  <c r="S140" i="1"/>
  <c r="T140" i="1"/>
  <c r="R140" i="1"/>
  <c r="AF270" i="1"/>
  <c r="AP270" i="1"/>
  <c r="AR270" i="1" s="1"/>
  <c r="AF266" i="1"/>
  <c r="AP266" i="1"/>
  <c r="AR266" i="1" s="1"/>
  <c r="AF262" i="1"/>
  <c r="AP262" i="1"/>
  <c r="AR262" i="1" s="1"/>
  <c r="AF246" i="1"/>
  <c r="AP246" i="1"/>
  <c r="AR246" i="1" s="1"/>
  <c r="AF226" i="1"/>
  <c r="AP226" i="1"/>
  <c r="AR226" i="1" s="1"/>
  <c r="AF222" i="1"/>
  <c r="AP222" i="1"/>
  <c r="AR222" i="1" s="1"/>
  <c r="AF194" i="1"/>
  <c r="AP194" i="1"/>
  <c r="AR194" i="1" s="1"/>
  <c r="AF186" i="1"/>
  <c r="AP186" i="1"/>
  <c r="AR186" i="1" s="1"/>
  <c r="AF170" i="1"/>
  <c r="AP170" i="1"/>
  <c r="AR170" i="1" s="1"/>
  <c r="AF367" i="1"/>
  <c r="AP367" i="1"/>
  <c r="AR367" i="1" s="1"/>
  <c r="AP10" i="1"/>
  <c r="AR10" i="1" s="1"/>
  <c r="AF10" i="1"/>
  <c r="AF8" i="1"/>
  <c r="AP8" i="1"/>
  <c r="AR8" i="1" s="1"/>
  <c r="AP312" i="1"/>
  <c r="AR312" i="1" s="1"/>
  <c r="AF312" i="1"/>
  <c r="AH293" i="1"/>
  <c r="AP293" i="1"/>
  <c r="AR293" i="1" s="1"/>
  <c r="AF251" i="1"/>
  <c r="AP251" i="1"/>
  <c r="AR251" i="1" s="1"/>
  <c r="AF321" i="1"/>
  <c r="AP321" i="1"/>
  <c r="AR321" i="1" s="1"/>
  <c r="AP273" i="1"/>
  <c r="AR273" i="1" s="1"/>
  <c r="AF273" i="1"/>
  <c r="AF245" i="1"/>
  <c r="AP245" i="1"/>
  <c r="AR245" i="1" s="1"/>
  <c r="AF241" i="1"/>
  <c r="AP241" i="1"/>
  <c r="AR241" i="1" s="1"/>
  <c r="AP229" i="1"/>
  <c r="AR229" i="1" s="1"/>
  <c r="AF229" i="1"/>
  <c r="AF181" i="1"/>
  <c r="AP181" i="1"/>
  <c r="AR181" i="1" s="1"/>
  <c r="AF177" i="1"/>
  <c r="AP177" i="1"/>
  <c r="AR177" i="1" s="1"/>
  <c r="AF61" i="1"/>
  <c r="AP61" i="1"/>
  <c r="AR61" i="1" s="1"/>
  <c r="AH356" i="1"/>
  <c r="AP356" i="1"/>
  <c r="AR356" i="1" s="1"/>
  <c r="AH332" i="1"/>
  <c r="AP332" i="1"/>
  <c r="AR332" i="1" s="1"/>
  <c r="AF337" i="1"/>
  <c r="AP337" i="1"/>
  <c r="AR337" i="1" s="1"/>
  <c r="AF322" i="1"/>
  <c r="AP322" i="1"/>
  <c r="AR322" i="1" s="1"/>
  <c r="AH289" i="1"/>
  <c r="AP289" i="1"/>
  <c r="AR289" i="1" s="1"/>
  <c r="AH285" i="1"/>
  <c r="AP285" i="1"/>
  <c r="AR285" i="1" s="1"/>
  <c r="AF267" i="1"/>
  <c r="AP267" i="1"/>
  <c r="AR267" i="1" s="1"/>
  <c r="AP247" i="1"/>
  <c r="AR247" i="1" s="1"/>
  <c r="AF247" i="1"/>
  <c r="AF360" i="1"/>
  <c r="AP360" i="1"/>
  <c r="AR360" i="1" s="1"/>
  <c r="AF68" i="1"/>
  <c r="AP68" i="1"/>
  <c r="AR68" i="1" s="1"/>
  <c r="AH349" i="1"/>
  <c r="AP349" i="1"/>
  <c r="AR349" i="1" s="1"/>
  <c r="AF160" i="1"/>
  <c r="AP160" i="1"/>
  <c r="AR160" i="1" s="1"/>
  <c r="AF163" i="1"/>
  <c r="AP163" i="1"/>
  <c r="AR163" i="1" s="1"/>
  <c r="AF268" i="1"/>
  <c r="AP268" i="1"/>
  <c r="AR268" i="1" s="1"/>
  <c r="AF256" i="1"/>
  <c r="AP256" i="1"/>
  <c r="AR256" i="1" s="1"/>
  <c r="AF236" i="1"/>
  <c r="AP236" i="1"/>
  <c r="AR236" i="1" s="1"/>
  <c r="AF232" i="1"/>
  <c r="AP232" i="1"/>
  <c r="AR232" i="1" s="1"/>
  <c r="AF208" i="1"/>
  <c r="AP208" i="1"/>
  <c r="AR208" i="1" s="1"/>
  <c r="AF200" i="1"/>
  <c r="AP200" i="1"/>
  <c r="AR200" i="1" s="1"/>
  <c r="AP192" i="1"/>
  <c r="AR192" i="1" s="1"/>
  <c r="AF192" i="1"/>
  <c r="AF176" i="1"/>
  <c r="AP176" i="1"/>
  <c r="AR176" i="1" s="1"/>
  <c r="AP365" i="1"/>
  <c r="AR365" i="1" s="1"/>
  <c r="AF365" i="1"/>
  <c r="AF70" i="1"/>
  <c r="AP70" i="1"/>
  <c r="AR70" i="1" s="1"/>
  <c r="AF62" i="1"/>
  <c r="AP62" i="1"/>
  <c r="AR62" i="1" s="1"/>
  <c r="AF4" i="1"/>
  <c r="AP4" i="1"/>
  <c r="AR4" i="1" s="1"/>
  <c r="AF6" i="1"/>
  <c r="AP6" i="1"/>
  <c r="AR6" i="1" s="1"/>
  <c r="AH352" i="1"/>
  <c r="AP352" i="1"/>
  <c r="AR352" i="1" s="1"/>
  <c r="AF338" i="1"/>
  <c r="AP338" i="1"/>
  <c r="AR338" i="1" s="1"/>
  <c r="AP345" i="1"/>
  <c r="AR345" i="1" s="1"/>
  <c r="AF345" i="1"/>
  <c r="AF324" i="1"/>
  <c r="AP324" i="1"/>
  <c r="AR324" i="1" s="1"/>
  <c r="AF305" i="1"/>
  <c r="AP305" i="1"/>
  <c r="AR305" i="1" s="1"/>
  <c r="AF243" i="1"/>
  <c r="AP243" i="1"/>
  <c r="AR243" i="1" s="1"/>
  <c r="AP171" i="1"/>
  <c r="AR171" i="1" s="1"/>
  <c r="AF171" i="1"/>
  <c r="AP316" i="1"/>
  <c r="AR316" i="1" s="1"/>
  <c r="AF316" i="1"/>
  <c r="AF182" i="1"/>
  <c r="AP182" i="1"/>
  <c r="AR182" i="1" s="1"/>
  <c r="AF65" i="1"/>
  <c r="AP65" i="1"/>
  <c r="AR65" i="1" s="1"/>
  <c r="AF310" i="1"/>
  <c r="AP310" i="1"/>
  <c r="AR310" i="1" s="1"/>
  <c r="AP263" i="1"/>
  <c r="AR263" i="1" s="1"/>
  <c r="AF263" i="1"/>
  <c r="AF155" i="1"/>
  <c r="AP155" i="1"/>
  <c r="AR155" i="1" s="1"/>
  <c r="AF269" i="1"/>
  <c r="AP269" i="1"/>
  <c r="AR269" i="1" s="1"/>
  <c r="AF253" i="1"/>
  <c r="AP253" i="1"/>
  <c r="AR253" i="1" s="1"/>
  <c r="AF249" i="1"/>
  <c r="AP249" i="1"/>
  <c r="AR249" i="1" s="1"/>
  <c r="AF79" i="1"/>
  <c r="AP79" i="1"/>
  <c r="AR79" i="1" s="1"/>
  <c r="AP355" i="1"/>
  <c r="AR355" i="1" s="1"/>
  <c r="AH355" i="1"/>
  <c r="AF311" i="1"/>
  <c r="AP311" i="1"/>
  <c r="AR311" i="1" s="1"/>
  <c r="AH288" i="1"/>
  <c r="AP288" i="1"/>
  <c r="AR288" i="1" s="1"/>
  <c r="AF344" i="1"/>
  <c r="AP344" i="1"/>
  <c r="AR344" i="1" s="1"/>
  <c r="AH290" i="1"/>
  <c r="AP290" i="1"/>
  <c r="AR290" i="1" s="1"/>
  <c r="AF248" i="1"/>
  <c r="AP248" i="1"/>
  <c r="AR248" i="1" s="1"/>
  <c r="AF244" i="1"/>
  <c r="AP244" i="1"/>
  <c r="AR244" i="1" s="1"/>
  <c r="AF228" i="1"/>
  <c r="AP228" i="1"/>
  <c r="AR228" i="1" s="1"/>
  <c r="AF212" i="1"/>
  <c r="AP212" i="1"/>
  <c r="AR212" i="1" s="1"/>
  <c r="AF172" i="1"/>
  <c r="AP172" i="1"/>
  <c r="AR172" i="1" s="1"/>
  <c r="AF69" i="1"/>
  <c r="AP69" i="1"/>
  <c r="AR69" i="1" s="1"/>
  <c r="AF341" i="1"/>
  <c r="AP341" i="1"/>
  <c r="AR341" i="1" s="1"/>
  <c r="AH329" i="1"/>
  <c r="AP329" i="1"/>
  <c r="AR329" i="1" s="1"/>
  <c r="AP319" i="1"/>
  <c r="AR319" i="1" s="1"/>
  <c r="AF319" i="1"/>
  <c r="AF318" i="1"/>
  <c r="AP318" i="1"/>
  <c r="AR318" i="1" s="1"/>
  <c r="AH295" i="1"/>
  <c r="AP295" i="1"/>
  <c r="AR295" i="1" s="1"/>
  <c r="AF231" i="1"/>
  <c r="AP231" i="1"/>
  <c r="AR231" i="1" s="1"/>
  <c r="AF5" i="1"/>
  <c r="AP5" i="1"/>
  <c r="AR5" i="1" s="1"/>
  <c r="AH348" i="1"/>
  <c r="AP348" i="1"/>
  <c r="AR348" i="1" s="1"/>
  <c r="AH291" i="1"/>
  <c r="AP291" i="1"/>
  <c r="AR291" i="1" s="1"/>
  <c r="AF153" i="1"/>
  <c r="AP153" i="1"/>
  <c r="AR153" i="1" s="1"/>
  <c r="J151" i="1"/>
  <c r="K151" i="1"/>
  <c r="AG151" i="1" s="1"/>
  <c r="P151" i="1"/>
  <c r="AL151" i="1" s="1"/>
  <c r="U151" i="1"/>
  <c r="L151" i="1"/>
  <c r="AH151" i="1" s="1"/>
  <c r="Q151" i="1"/>
  <c r="AM151" i="1" s="1"/>
  <c r="O151" i="1"/>
  <c r="AK151" i="1" s="1"/>
  <c r="S151" i="1"/>
  <c r="T151" i="1"/>
  <c r="M151" i="1"/>
  <c r="AI151" i="1" s="1"/>
  <c r="R151" i="1"/>
  <c r="N151" i="1"/>
  <c r="AJ151" i="1" s="1"/>
  <c r="U149" i="1"/>
  <c r="Q149" i="1"/>
  <c r="AM149" i="1" s="1"/>
  <c r="M149" i="1"/>
  <c r="AI149" i="1" s="1"/>
  <c r="J149" i="1"/>
  <c r="O149" i="1"/>
  <c r="AK149" i="1" s="1"/>
  <c r="T149" i="1"/>
  <c r="N149" i="1"/>
  <c r="AJ149" i="1" s="1"/>
  <c r="S149" i="1"/>
  <c r="R149" i="1"/>
  <c r="L149" i="1"/>
  <c r="AH149" i="1" s="1"/>
  <c r="K149" i="1"/>
  <c r="AG149" i="1" s="1"/>
  <c r="P149" i="1"/>
  <c r="AL149" i="1" s="1"/>
  <c r="K147" i="1"/>
  <c r="AG147" i="1" s="1"/>
  <c r="P147" i="1"/>
  <c r="AL147" i="1" s="1"/>
  <c r="T147" i="1"/>
  <c r="L147" i="1"/>
  <c r="AH147" i="1" s="1"/>
  <c r="Q147" i="1"/>
  <c r="AM147" i="1" s="1"/>
  <c r="U147" i="1"/>
  <c r="M147" i="1"/>
  <c r="AI147" i="1" s="1"/>
  <c r="R147" i="1"/>
  <c r="O147" i="1"/>
  <c r="AK147" i="1" s="1"/>
  <c r="S147" i="1"/>
  <c r="J147" i="1"/>
  <c r="N147" i="1"/>
  <c r="AJ147" i="1" s="1"/>
  <c r="AF274" i="1"/>
  <c r="AP274" i="1"/>
  <c r="AR274" i="1" s="1"/>
  <c r="AF242" i="1"/>
  <c r="AP242" i="1"/>
  <c r="AR242" i="1" s="1"/>
  <c r="AF234" i="1"/>
  <c r="AP234" i="1"/>
  <c r="AR234" i="1" s="1"/>
  <c r="AP230" i="1"/>
  <c r="AR230" i="1" s="1"/>
  <c r="AI230" i="1"/>
  <c r="AF206" i="1"/>
  <c r="AP206" i="1"/>
  <c r="AR206" i="1" s="1"/>
  <c r="AF202" i="1"/>
  <c r="AP202" i="1"/>
  <c r="AR202" i="1" s="1"/>
  <c r="AF198" i="1"/>
  <c r="AP198" i="1"/>
  <c r="AR198" i="1" s="1"/>
  <c r="AF364" i="1"/>
  <c r="AP364" i="1"/>
  <c r="AR364" i="1" s="1"/>
  <c r="AP366" i="1"/>
  <c r="AR366" i="1" s="1"/>
  <c r="AF366" i="1"/>
  <c r="AF66" i="1"/>
  <c r="AP66" i="1"/>
  <c r="AR66" i="1" s="1"/>
  <c r="AP7" i="1"/>
  <c r="AR7" i="1" s="1"/>
  <c r="AF7" i="1"/>
  <c r="AH353" i="1"/>
  <c r="AP353" i="1"/>
  <c r="AR353" i="1" s="1"/>
  <c r="AP354" i="1"/>
  <c r="AR354" i="1" s="1"/>
  <c r="AF343" i="1"/>
  <c r="AP343" i="1"/>
  <c r="AR343" i="1" s="1"/>
  <c r="AH330" i="1"/>
  <c r="AP330" i="1"/>
  <c r="AR330" i="1" s="1"/>
  <c r="AH335" i="1"/>
  <c r="AP335" i="1"/>
  <c r="AR335" i="1" s="1"/>
  <c r="AF327" i="1"/>
  <c r="AP327" i="1"/>
  <c r="AR327" i="1" s="1"/>
  <c r="AF326" i="1"/>
  <c r="AP326" i="1"/>
  <c r="AR326" i="1" s="1"/>
  <c r="AP303" i="1"/>
  <c r="AR303" i="1" s="1"/>
  <c r="AG303" i="1"/>
  <c r="AF227" i="1"/>
  <c r="AP227" i="1"/>
  <c r="AR227" i="1" s="1"/>
  <c r="AP187" i="1"/>
  <c r="AR187" i="1" s="1"/>
  <c r="AF187" i="1"/>
  <c r="AF3" i="1"/>
  <c r="AP3" i="1"/>
  <c r="AR3" i="1" s="1"/>
  <c r="AF64" i="1"/>
  <c r="AP64" i="1"/>
  <c r="AR64" i="1" s="1"/>
  <c r="AF63" i="1"/>
  <c r="AP63" i="1"/>
  <c r="AR63" i="1" s="1"/>
  <c r="AF301" i="1"/>
  <c r="AP301" i="1"/>
  <c r="AR301" i="1" s="1"/>
  <c r="AF297" i="1"/>
  <c r="AP297" i="1"/>
  <c r="AR297" i="1" s="1"/>
  <c r="AF158" i="1"/>
  <c r="AP158" i="1"/>
  <c r="AR158" i="1" s="1"/>
  <c r="AF265" i="1"/>
  <c r="AP265" i="1"/>
  <c r="AR265" i="1" s="1"/>
  <c r="AF237" i="1"/>
  <c r="AP237" i="1"/>
  <c r="AR237" i="1" s="1"/>
  <c r="AF221" i="1"/>
  <c r="AP221" i="1"/>
  <c r="AR221" i="1" s="1"/>
  <c r="AP197" i="1"/>
  <c r="AR197" i="1" s="1"/>
  <c r="AF197" i="1"/>
  <c r="AF193" i="1"/>
  <c r="AP193" i="1"/>
  <c r="AR193" i="1" s="1"/>
  <c r="AF189" i="1"/>
  <c r="AP189" i="1"/>
  <c r="AR189" i="1" s="1"/>
  <c r="AF185" i="1"/>
  <c r="AP185" i="1"/>
  <c r="AR185" i="1" s="1"/>
  <c r="AF173" i="1"/>
  <c r="AP173" i="1"/>
  <c r="AR173" i="1" s="1"/>
  <c r="AF9" i="1"/>
  <c r="AP9" i="1"/>
  <c r="AR9" i="1" s="1"/>
  <c r="AF67" i="1"/>
  <c r="AP67" i="1"/>
  <c r="AR67" i="1" s="1"/>
  <c r="AP350" i="1"/>
  <c r="AR350" i="1" s="1"/>
  <c r="AF340" i="1"/>
  <c r="AP340" i="1"/>
  <c r="AR340" i="1" s="1"/>
  <c r="AF299" i="1"/>
  <c r="AP299" i="1"/>
  <c r="AR299" i="1" s="1"/>
  <c r="AF235" i="1"/>
  <c r="AP235" i="1"/>
  <c r="AR235" i="1" s="1"/>
  <c r="AF203" i="1"/>
  <c r="AP203" i="1"/>
  <c r="AR203" i="1" s="1"/>
  <c r="AF191" i="1"/>
  <c r="AP191" i="1"/>
  <c r="AR191" i="1" s="1"/>
  <c r="AF183" i="1"/>
  <c r="AP183" i="1"/>
  <c r="AR183" i="1" s="1"/>
  <c r="AF325" i="1"/>
  <c r="AP325" i="1"/>
  <c r="AR325" i="1" s="1"/>
  <c r="AP154" i="1"/>
  <c r="AR154" i="1" s="1"/>
  <c r="AK154" i="1"/>
  <c r="AF166" i="1"/>
  <c r="AP166" i="1"/>
  <c r="AR166" i="1" s="1"/>
  <c r="AF280" i="1"/>
  <c r="AP280" i="1"/>
  <c r="AR280" i="1" s="1"/>
  <c r="AF260" i="1"/>
  <c r="AP260" i="1"/>
  <c r="AR260" i="1" s="1"/>
  <c r="AP224" i="1"/>
  <c r="AR224" i="1" s="1"/>
  <c r="AF224" i="1"/>
  <c r="AF196" i="1"/>
  <c r="AP196" i="1"/>
  <c r="AR196" i="1" s="1"/>
  <c r="AP188" i="1"/>
  <c r="AR188" i="1" s="1"/>
  <c r="AF188" i="1"/>
  <c r="AF362" i="1"/>
  <c r="AP362" i="1"/>
  <c r="AR362" i="1" s="1"/>
  <c r="AF11" i="1"/>
  <c r="AP11" i="1"/>
  <c r="AR11" i="1" s="1"/>
  <c r="AP351" i="1"/>
  <c r="AR351" i="1" s="1"/>
  <c r="AH351" i="1"/>
  <c r="AF309" i="1"/>
  <c r="AP309" i="1"/>
  <c r="AR309" i="1" s="1"/>
  <c r="AH294" i="1"/>
  <c r="AP294" i="1"/>
  <c r="AR294" i="1" s="1"/>
  <c r="AH292" i="1"/>
  <c r="AP292" i="1"/>
  <c r="AR292" i="1" s="1"/>
  <c r="AF255" i="1"/>
  <c r="AP255" i="1"/>
  <c r="AR255" i="1" s="1"/>
  <c r="AP357" i="1"/>
  <c r="AR357" i="1" s="1"/>
  <c r="AF357" i="1"/>
  <c r="AF156" i="1"/>
  <c r="AP156" i="1"/>
  <c r="AR156" i="1" s="1"/>
  <c r="AP161" i="1"/>
  <c r="AR161" i="1" s="1"/>
  <c r="AF161" i="1"/>
  <c r="AF258" i="1"/>
  <c r="AP258" i="1"/>
  <c r="AR258" i="1" s="1"/>
  <c r="AF214" i="1"/>
  <c r="AP214" i="1"/>
  <c r="AR214" i="1" s="1"/>
  <c r="AF13" i="1"/>
  <c r="AP13" i="1"/>
  <c r="AR13" i="1" s="1"/>
  <c r="AP304" i="1"/>
  <c r="AR304" i="1" s="1"/>
  <c r="AF304" i="1"/>
  <c r="AF317" i="1"/>
  <c r="AP317" i="1"/>
  <c r="AR317" i="1" s="1"/>
  <c r="AF239" i="1"/>
  <c r="AP239" i="1"/>
  <c r="AR239" i="1" s="1"/>
  <c r="AP199" i="1"/>
  <c r="AR199" i="1" s="1"/>
  <c r="AF199" i="1"/>
  <c r="AF257" i="1"/>
  <c r="AP257" i="1"/>
  <c r="AR257" i="1" s="1"/>
  <c r="AF205" i="1"/>
  <c r="AP205" i="1"/>
  <c r="AR205" i="1" s="1"/>
  <c r="AF306" i="1"/>
  <c r="AP306" i="1"/>
  <c r="AR306" i="1" s="1"/>
  <c r="AF275" i="1"/>
  <c r="AP275" i="1"/>
  <c r="AR275" i="1" s="1"/>
  <c r="AF259" i="1"/>
  <c r="AP259" i="1"/>
  <c r="AR259" i="1" s="1"/>
  <c r="AH333" i="1"/>
  <c r="AP333" i="1"/>
  <c r="AR333" i="1" s="1"/>
  <c r="AF278" i="1"/>
  <c r="AP278" i="1"/>
  <c r="AR278" i="1" s="1"/>
  <c r="AF254" i="1"/>
  <c r="AP254" i="1"/>
  <c r="AR254" i="1" s="1"/>
  <c r="AF250" i="1"/>
  <c r="AP250" i="1"/>
  <c r="AR250" i="1" s="1"/>
  <c r="AF238" i="1"/>
  <c r="AP238" i="1"/>
  <c r="AR238" i="1" s="1"/>
  <c r="AF218" i="1"/>
  <c r="AP218" i="1"/>
  <c r="AR218" i="1" s="1"/>
  <c r="AF210" i="1"/>
  <c r="AP210" i="1"/>
  <c r="AR210" i="1" s="1"/>
  <c r="AF190" i="1"/>
  <c r="AP190" i="1"/>
  <c r="AR190" i="1" s="1"/>
  <c r="AP174" i="1"/>
  <c r="AR174" i="1" s="1"/>
  <c r="AH331" i="1"/>
  <c r="AP331" i="1"/>
  <c r="AR331" i="1" s="1"/>
  <c r="AH336" i="1"/>
  <c r="AP336" i="1"/>
  <c r="AR336" i="1" s="1"/>
  <c r="AF308" i="1"/>
  <c r="AP308" i="1"/>
  <c r="AR308" i="1" s="1"/>
  <c r="AH287" i="1"/>
  <c r="AP287" i="1"/>
  <c r="AR287" i="1" s="1"/>
  <c r="AF167" i="1"/>
  <c r="AP167" i="1"/>
  <c r="AR167" i="1" s="1"/>
  <c r="AP347" i="1"/>
  <c r="AR347" i="1" s="1"/>
  <c r="AH347" i="1"/>
  <c r="AF342" i="1"/>
  <c r="AP342" i="1"/>
  <c r="AR342" i="1" s="1"/>
  <c r="AF162" i="1"/>
  <c r="AP162" i="1"/>
  <c r="AR162" i="1" s="1"/>
  <c r="AP277" i="1"/>
  <c r="AR277" i="1" s="1"/>
  <c r="AF277" i="1"/>
  <c r="AP261" i="1"/>
  <c r="AR261" i="1" s="1"/>
  <c r="AF261" i="1"/>
  <c r="AF217" i="1"/>
  <c r="AP217" i="1"/>
  <c r="AR217" i="1" s="1"/>
  <c r="AP213" i="1"/>
  <c r="AR213" i="1" s="1"/>
  <c r="AF213" i="1"/>
  <c r="AF209" i="1"/>
  <c r="AP209" i="1"/>
  <c r="AR209" i="1" s="1"/>
  <c r="AP359" i="1"/>
  <c r="AR359" i="1" s="1"/>
  <c r="AF359" i="1"/>
  <c r="AF78" i="1"/>
  <c r="AP78" i="1"/>
  <c r="AR78" i="1" s="1"/>
  <c r="AH334" i="1"/>
  <c r="AP334" i="1"/>
  <c r="AR334" i="1" s="1"/>
  <c r="AF328" i="1"/>
  <c r="AP328" i="1"/>
  <c r="AR328" i="1" s="1"/>
  <c r="AF315" i="1"/>
  <c r="AP315" i="1"/>
  <c r="AR315" i="1" s="1"/>
  <c r="AF302" i="1"/>
  <c r="AP302" i="1"/>
  <c r="AR302" i="1" s="1"/>
  <c r="AF314" i="1"/>
  <c r="AP314" i="1"/>
  <c r="AR314" i="1" s="1"/>
  <c r="AF223" i="1"/>
  <c r="AP223" i="1"/>
  <c r="AR223" i="1" s="1"/>
  <c r="AF211" i="1"/>
  <c r="AP211" i="1"/>
  <c r="AR211" i="1" s="1"/>
  <c r="AF175" i="1"/>
  <c r="AP175" i="1"/>
  <c r="AR175" i="1" s="1"/>
  <c r="AF298" i="1"/>
  <c r="AP298" i="1"/>
  <c r="AR298" i="1" s="1"/>
  <c r="AP276" i="1"/>
  <c r="AR276" i="1" s="1"/>
  <c r="AF276" i="1"/>
  <c r="AF272" i="1"/>
  <c r="AP272" i="1"/>
  <c r="AR272" i="1" s="1"/>
  <c r="AF264" i="1"/>
  <c r="AP264" i="1"/>
  <c r="AR264" i="1" s="1"/>
  <c r="AF252" i="1"/>
  <c r="AP252" i="1"/>
  <c r="AR252" i="1" s="1"/>
  <c r="AP240" i="1"/>
  <c r="AR240" i="1" s="1"/>
  <c r="AF240" i="1"/>
  <c r="AF220" i="1"/>
  <c r="AP220" i="1"/>
  <c r="AR220" i="1" s="1"/>
  <c r="AF184" i="1"/>
  <c r="AP184" i="1"/>
  <c r="AR184" i="1" s="1"/>
  <c r="AF180" i="1"/>
  <c r="AP180" i="1"/>
  <c r="AR180" i="1" s="1"/>
  <c r="AF168" i="1"/>
  <c r="AP168" i="1"/>
  <c r="AR168" i="1" s="1"/>
  <c r="AP363" i="1"/>
  <c r="AR363" i="1" s="1"/>
  <c r="AF363" i="1"/>
  <c r="AH346" i="1"/>
  <c r="AP346" i="1"/>
  <c r="AR346" i="1" s="1"/>
  <c r="AF296" i="1"/>
  <c r="AP296" i="1"/>
  <c r="AR296" i="1" s="1"/>
  <c r="AP307" i="1"/>
  <c r="AR307" i="1" s="1"/>
  <c r="AG307" i="1"/>
  <c r="AH283" i="1"/>
  <c r="AP283" i="1"/>
  <c r="AR283" i="1" s="1"/>
  <c r="AF271" i="1"/>
  <c r="AP271" i="1"/>
  <c r="AR271" i="1" s="1"/>
  <c r="AF207" i="1"/>
  <c r="AP207" i="1"/>
  <c r="AR207" i="1" s="1"/>
  <c r="AF195" i="1"/>
  <c r="AP195" i="1"/>
  <c r="AR195" i="1" s="1"/>
  <c r="AF339" i="1"/>
  <c r="AP339" i="1"/>
  <c r="AR339" i="1" s="1"/>
  <c r="AF320" i="1"/>
  <c r="AP320" i="1"/>
  <c r="AR320" i="1" s="1"/>
  <c r="AF300" i="1"/>
  <c r="AP300" i="1"/>
  <c r="AR300" i="1" s="1"/>
  <c r="AH281" i="1"/>
  <c r="AP281" i="1"/>
  <c r="AR281" i="1" s="1"/>
  <c r="AF159" i="1"/>
  <c r="AP159" i="1"/>
  <c r="AR159" i="1" s="1"/>
  <c r="B134" i="18"/>
  <c r="B135" i="1" s="1"/>
  <c r="H135" i="1" s="1"/>
  <c r="C134" i="18"/>
  <c r="C135" i="1" s="1"/>
  <c r="D134" i="18"/>
  <c r="D135" i="1" s="1"/>
  <c r="E134" i="18"/>
  <c r="E135" i="1" s="1"/>
  <c r="B135" i="18"/>
  <c r="B136" i="1" s="1"/>
  <c r="H136" i="1" s="1"/>
  <c r="C135" i="18"/>
  <c r="C136" i="1" s="1"/>
  <c r="D135" i="18"/>
  <c r="D136" i="1" s="1"/>
  <c r="E135" i="18"/>
  <c r="E136" i="1" s="1"/>
  <c r="B136" i="18"/>
  <c r="B137" i="1" s="1"/>
  <c r="H137" i="1" s="1"/>
  <c r="C136" i="18"/>
  <c r="C137" i="1" s="1"/>
  <c r="D136" i="18"/>
  <c r="D137" i="1" s="1"/>
  <c r="E136" i="18"/>
  <c r="E137" i="1" s="1"/>
  <c r="B137" i="18"/>
  <c r="B138" i="1" s="1"/>
  <c r="H138" i="1" s="1"/>
  <c r="C137" i="18"/>
  <c r="C138" i="1" s="1"/>
  <c r="D137" i="18"/>
  <c r="D138" i="1" s="1"/>
  <c r="E137" i="18"/>
  <c r="E138" i="1" s="1"/>
  <c r="B138" i="18"/>
  <c r="B139" i="1" s="1"/>
  <c r="H139" i="1" s="1"/>
  <c r="C138" i="18"/>
  <c r="C139" i="1" s="1"/>
  <c r="D138" i="18"/>
  <c r="D139" i="1" s="1"/>
  <c r="E138" i="18"/>
  <c r="E139" i="1" s="1"/>
  <c r="J137" i="1" l="1"/>
  <c r="R137" i="1"/>
  <c r="AN137" i="1" s="1"/>
  <c r="K137" i="1"/>
  <c r="AG137" i="1" s="1"/>
  <c r="S137" i="1"/>
  <c r="N137" i="1"/>
  <c r="AJ137" i="1" s="1"/>
  <c r="O137" i="1"/>
  <c r="AK137" i="1" s="1"/>
  <c r="M137" i="1"/>
  <c r="AI137" i="1" s="1"/>
  <c r="L137" i="1"/>
  <c r="AH137" i="1" s="1"/>
  <c r="Q137" i="1"/>
  <c r="AM137" i="1" s="1"/>
  <c r="U137" i="1"/>
  <c r="T137" i="1"/>
  <c r="P137" i="1"/>
  <c r="AL137" i="1" s="1"/>
  <c r="AP147" i="1"/>
  <c r="AR147" i="1" s="1"/>
  <c r="AF147" i="1"/>
  <c r="AF140" i="1"/>
  <c r="AP140" i="1"/>
  <c r="AR140" i="1" s="1"/>
  <c r="AF141" i="1"/>
  <c r="AP141" i="1"/>
  <c r="AR141" i="1" s="1"/>
  <c r="AF144" i="1"/>
  <c r="AP144" i="1"/>
  <c r="AR144" i="1" s="1"/>
  <c r="AF145" i="1"/>
  <c r="AP145" i="1"/>
  <c r="AR145" i="1" s="1"/>
  <c r="M139" i="1"/>
  <c r="AI139" i="1" s="1"/>
  <c r="P139" i="1"/>
  <c r="AL139" i="1" s="1"/>
  <c r="Q139" i="1"/>
  <c r="AM139" i="1" s="1"/>
  <c r="U139" i="1"/>
  <c r="J139" i="1"/>
  <c r="O139" i="1"/>
  <c r="AK139" i="1" s="1"/>
  <c r="N139" i="1"/>
  <c r="AJ139" i="1" s="1"/>
  <c r="S139" i="1"/>
  <c r="T139" i="1"/>
  <c r="R139" i="1"/>
  <c r="AN139" i="1" s="1"/>
  <c r="L139" i="1"/>
  <c r="AH139" i="1" s="1"/>
  <c r="K139" i="1"/>
  <c r="AG139" i="1" s="1"/>
  <c r="M135" i="1"/>
  <c r="AI135" i="1" s="1"/>
  <c r="P135" i="1"/>
  <c r="AL135" i="1" s="1"/>
  <c r="Q135" i="1"/>
  <c r="AM135" i="1" s="1"/>
  <c r="U135" i="1"/>
  <c r="K135" i="1"/>
  <c r="AG135" i="1" s="1"/>
  <c r="L135" i="1"/>
  <c r="AH135" i="1" s="1"/>
  <c r="J135" i="1"/>
  <c r="O135" i="1"/>
  <c r="AK135" i="1" s="1"/>
  <c r="N135" i="1"/>
  <c r="AJ135" i="1" s="1"/>
  <c r="S135" i="1"/>
  <c r="T135" i="1"/>
  <c r="R135" i="1"/>
  <c r="AN135" i="1" s="1"/>
  <c r="AP142" i="1"/>
  <c r="AR142" i="1" s="1"/>
  <c r="AF142" i="1"/>
  <c r="AF148" i="1"/>
  <c r="AP148" i="1"/>
  <c r="AR148" i="1" s="1"/>
  <c r="AF152" i="1"/>
  <c r="AP152" i="1"/>
  <c r="AR152" i="1" s="1"/>
  <c r="P138" i="1"/>
  <c r="AL138" i="1" s="1"/>
  <c r="U138" i="1"/>
  <c r="K138" i="1"/>
  <c r="AG138" i="1" s="1"/>
  <c r="O138" i="1"/>
  <c r="AK138" i="1" s="1"/>
  <c r="J138" i="1"/>
  <c r="S138" i="1"/>
  <c r="M138" i="1"/>
  <c r="AI138" i="1" s="1"/>
  <c r="N138" i="1"/>
  <c r="AJ138" i="1" s="1"/>
  <c r="L138" i="1"/>
  <c r="AH138" i="1" s="1"/>
  <c r="R138" i="1"/>
  <c r="AN138" i="1" s="1"/>
  <c r="Q138" i="1"/>
  <c r="AM138" i="1" s="1"/>
  <c r="T138" i="1"/>
  <c r="N136" i="1"/>
  <c r="AJ136" i="1" s="1"/>
  <c r="M136" i="1"/>
  <c r="AI136" i="1" s="1"/>
  <c r="Q136" i="1"/>
  <c r="AM136" i="1" s="1"/>
  <c r="U136" i="1"/>
  <c r="K136" i="1"/>
  <c r="AG136" i="1" s="1"/>
  <c r="P136" i="1"/>
  <c r="AL136" i="1" s="1"/>
  <c r="R136" i="1"/>
  <c r="O136" i="1"/>
  <c r="AK136" i="1" s="1"/>
  <c r="T136" i="1"/>
  <c r="J136" i="1"/>
  <c r="AF136" i="1" s="1"/>
  <c r="S136" i="1"/>
  <c r="L136" i="1"/>
  <c r="AH136" i="1" s="1"/>
  <c r="AF149" i="1"/>
  <c r="AP149" i="1"/>
  <c r="AR149" i="1" s="1"/>
  <c r="AF143" i="1"/>
  <c r="AP143" i="1"/>
  <c r="AR143" i="1" s="1"/>
  <c r="AF151" i="1"/>
  <c r="AP151" i="1"/>
  <c r="AR151" i="1" s="1"/>
  <c r="AP146" i="1"/>
  <c r="AR146" i="1" s="1"/>
  <c r="AF150" i="1"/>
  <c r="AP150" i="1"/>
  <c r="AR150" i="1" s="1"/>
  <c r="E14" i="18"/>
  <c r="E14" i="1" s="1"/>
  <c r="E15" i="18"/>
  <c r="E15" i="1" s="1"/>
  <c r="E16" i="18"/>
  <c r="E16" i="1" s="1"/>
  <c r="E17" i="18"/>
  <c r="E17" i="1" s="1"/>
  <c r="E18" i="18"/>
  <c r="E18" i="1" s="1"/>
  <c r="E19" i="18"/>
  <c r="E19" i="1" s="1"/>
  <c r="E20" i="18"/>
  <c r="E20" i="1" s="1"/>
  <c r="E21" i="18"/>
  <c r="E21" i="1" s="1"/>
  <c r="E22" i="18"/>
  <c r="E22" i="1" s="1"/>
  <c r="E23" i="18"/>
  <c r="E23" i="1" s="1"/>
  <c r="E24" i="18"/>
  <c r="E24" i="1" s="1"/>
  <c r="E25" i="18"/>
  <c r="E25" i="1" s="1"/>
  <c r="E26" i="18"/>
  <c r="E26" i="1" s="1"/>
  <c r="E27" i="18"/>
  <c r="E27" i="1" s="1"/>
  <c r="E28" i="18"/>
  <c r="E28" i="1" s="1"/>
  <c r="E29" i="18"/>
  <c r="E29" i="1" s="1"/>
  <c r="E30" i="18"/>
  <c r="E30" i="1" s="1"/>
  <c r="E31" i="18"/>
  <c r="E31" i="1" s="1"/>
  <c r="E32" i="18"/>
  <c r="E32" i="1" s="1"/>
  <c r="E33" i="18"/>
  <c r="E33" i="1" s="1"/>
  <c r="E34" i="18"/>
  <c r="E34" i="1" s="1"/>
  <c r="E35" i="18"/>
  <c r="E35" i="1" s="1"/>
  <c r="E36" i="18"/>
  <c r="E36" i="1" s="1"/>
  <c r="E37" i="18"/>
  <c r="E37" i="1" s="1"/>
  <c r="E38" i="18"/>
  <c r="E38" i="1" s="1"/>
  <c r="E39" i="18"/>
  <c r="E39" i="1" s="1"/>
  <c r="E40" i="18"/>
  <c r="E40" i="1" s="1"/>
  <c r="E41" i="18"/>
  <c r="E41" i="1" s="1"/>
  <c r="E42" i="18"/>
  <c r="E42" i="1" s="1"/>
  <c r="E43" i="18"/>
  <c r="E43" i="1" s="1"/>
  <c r="E44" i="18"/>
  <c r="E44" i="1" s="1"/>
  <c r="E45" i="18"/>
  <c r="E45" i="1" s="1"/>
  <c r="E46" i="18"/>
  <c r="E46" i="1" s="1"/>
  <c r="E47" i="18"/>
  <c r="E47" i="1" s="1"/>
  <c r="E48" i="18"/>
  <c r="E48" i="1" s="1"/>
  <c r="E49" i="18"/>
  <c r="E49" i="1" s="1"/>
  <c r="E50" i="18"/>
  <c r="E50" i="1" s="1"/>
  <c r="E51" i="1"/>
  <c r="E51" i="18"/>
  <c r="E52" i="1" s="1"/>
  <c r="E52" i="18"/>
  <c r="E53" i="1" s="1"/>
  <c r="E53" i="18"/>
  <c r="E54" i="1" s="1"/>
  <c r="E54" i="18"/>
  <c r="E55" i="1" s="1"/>
  <c r="E55" i="18"/>
  <c r="E56" i="1" s="1"/>
  <c r="E56" i="18"/>
  <c r="E57" i="1" s="1"/>
  <c r="E57" i="18"/>
  <c r="E58" i="1" s="1"/>
  <c r="E58" i="18"/>
  <c r="E59" i="1" s="1"/>
  <c r="E59" i="18"/>
  <c r="E60" i="1" s="1"/>
  <c r="E71" i="18"/>
  <c r="E72" i="1" s="1"/>
  <c r="E74" i="18"/>
  <c r="E75" i="1" s="1"/>
  <c r="E73" i="18"/>
  <c r="E74" i="1" s="1"/>
  <c r="E72" i="18"/>
  <c r="E73" i="1" s="1"/>
  <c r="E75" i="18"/>
  <c r="E76" i="1" s="1"/>
  <c r="E70" i="18"/>
  <c r="E71" i="1" s="1"/>
  <c r="E76" i="18"/>
  <c r="E77" i="1" s="1"/>
  <c r="E79" i="18"/>
  <c r="E80" i="1" s="1"/>
  <c r="E80" i="18"/>
  <c r="E81" i="1" s="1"/>
  <c r="E81" i="18"/>
  <c r="E82" i="1" s="1"/>
  <c r="E82" i="18"/>
  <c r="E83" i="1" s="1"/>
  <c r="E83" i="18"/>
  <c r="E84" i="1" s="1"/>
  <c r="E84" i="18"/>
  <c r="E85" i="1" s="1"/>
  <c r="E85" i="18"/>
  <c r="E86" i="1" s="1"/>
  <c r="E86" i="18"/>
  <c r="E87" i="1" s="1"/>
  <c r="E87" i="18"/>
  <c r="E88" i="1" s="1"/>
  <c r="E88" i="18"/>
  <c r="E89" i="1" s="1"/>
  <c r="E89" i="18"/>
  <c r="E90" i="1" s="1"/>
  <c r="E90" i="18"/>
  <c r="E91" i="1" s="1"/>
  <c r="E91" i="18"/>
  <c r="E92" i="1" s="1"/>
  <c r="E92" i="18"/>
  <c r="E93" i="1" s="1"/>
  <c r="E93" i="18"/>
  <c r="E94" i="1" s="1"/>
  <c r="E94" i="18"/>
  <c r="E95" i="1" s="1"/>
  <c r="E95" i="18"/>
  <c r="E96" i="1" s="1"/>
  <c r="E96" i="18"/>
  <c r="E97" i="1" s="1"/>
  <c r="E97" i="18"/>
  <c r="E98" i="1" s="1"/>
  <c r="E98" i="18"/>
  <c r="E99" i="1" s="1"/>
  <c r="E99" i="18"/>
  <c r="E100" i="1" s="1"/>
  <c r="E100" i="18"/>
  <c r="E101" i="1" s="1"/>
  <c r="E101" i="18"/>
  <c r="E102" i="1" s="1"/>
  <c r="E102" i="18"/>
  <c r="E103" i="1" s="1"/>
  <c r="E103" i="18"/>
  <c r="E104" i="1" s="1"/>
  <c r="E104" i="18"/>
  <c r="E105" i="1" s="1"/>
  <c r="E105" i="18"/>
  <c r="E106" i="1" s="1"/>
  <c r="E106" i="18"/>
  <c r="E107" i="1" s="1"/>
  <c r="E107" i="18"/>
  <c r="E108" i="1" s="1"/>
  <c r="E108" i="18"/>
  <c r="E109" i="1" s="1"/>
  <c r="E109" i="18"/>
  <c r="E110" i="1" s="1"/>
  <c r="E110" i="18"/>
  <c r="E111" i="1" s="1"/>
  <c r="E111" i="18"/>
  <c r="E112" i="1" s="1"/>
  <c r="E112" i="18"/>
  <c r="E113" i="1" s="1"/>
  <c r="E113" i="18"/>
  <c r="E114" i="1" s="1"/>
  <c r="E114" i="18"/>
  <c r="E115" i="1" s="1"/>
  <c r="E115" i="18"/>
  <c r="E116" i="1" s="1"/>
  <c r="E116" i="18"/>
  <c r="E117" i="1" s="1"/>
  <c r="E117" i="18"/>
  <c r="E118" i="1" s="1"/>
  <c r="E118" i="18"/>
  <c r="E119" i="1" s="1"/>
  <c r="E119" i="18"/>
  <c r="E120" i="1" s="1"/>
  <c r="E120" i="18"/>
  <c r="E121" i="1" s="1"/>
  <c r="E121" i="18"/>
  <c r="E122" i="1" s="1"/>
  <c r="E122" i="18"/>
  <c r="E123" i="1" s="1"/>
  <c r="E123" i="18"/>
  <c r="E124" i="1" s="1"/>
  <c r="E124" i="18"/>
  <c r="E125" i="1" s="1"/>
  <c r="E125" i="18"/>
  <c r="E126" i="1" s="1"/>
  <c r="E126" i="18"/>
  <c r="E127" i="1" s="1"/>
  <c r="E127" i="18"/>
  <c r="E128" i="1" s="1"/>
  <c r="E128" i="18"/>
  <c r="E129" i="1" s="1"/>
  <c r="E129" i="18"/>
  <c r="E130" i="1" s="1"/>
  <c r="E130" i="18"/>
  <c r="E131" i="1" s="1"/>
  <c r="E131" i="18"/>
  <c r="E132" i="1" s="1"/>
  <c r="E132" i="18"/>
  <c r="E133" i="1" s="1"/>
  <c r="E133" i="18"/>
  <c r="E134" i="1" s="1"/>
  <c r="E2" i="18"/>
  <c r="B14" i="18"/>
  <c r="B14" i="1" s="1"/>
  <c r="H14" i="1" s="1"/>
  <c r="C14" i="18"/>
  <c r="C14" i="1" s="1"/>
  <c r="D14" i="18"/>
  <c r="D14" i="1" s="1"/>
  <c r="B15" i="18"/>
  <c r="B15" i="1" s="1"/>
  <c r="H15" i="1" s="1"/>
  <c r="C15" i="18"/>
  <c r="C15" i="1" s="1"/>
  <c r="D15" i="18"/>
  <c r="D15" i="1" s="1"/>
  <c r="B16" i="18"/>
  <c r="B16" i="1" s="1"/>
  <c r="H16" i="1" s="1"/>
  <c r="C16" i="18"/>
  <c r="C16" i="1" s="1"/>
  <c r="D16" i="18"/>
  <c r="D16" i="1" s="1"/>
  <c r="B17" i="18"/>
  <c r="B17" i="1" s="1"/>
  <c r="H17" i="1" s="1"/>
  <c r="C17" i="18"/>
  <c r="C17" i="1" s="1"/>
  <c r="D17" i="18"/>
  <c r="D17" i="1" s="1"/>
  <c r="B18" i="18"/>
  <c r="B18" i="1" s="1"/>
  <c r="H18" i="1" s="1"/>
  <c r="C18" i="18"/>
  <c r="C18" i="1" s="1"/>
  <c r="D18" i="18"/>
  <c r="D18" i="1" s="1"/>
  <c r="B19" i="18"/>
  <c r="B19" i="1" s="1"/>
  <c r="H19" i="1" s="1"/>
  <c r="C19" i="18"/>
  <c r="C19" i="1" s="1"/>
  <c r="D19" i="18"/>
  <c r="D19" i="1" s="1"/>
  <c r="B20" i="18"/>
  <c r="B20" i="1" s="1"/>
  <c r="H20" i="1" s="1"/>
  <c r="C20" i="18"/>
  <c r="C20" i="1" s="1"/>
  <c r="D20" i="18"/>
  <c r="D20" i="1" s="1"/>
  <c r="B21" i="18"/>
  <c r="B21" i="1" s="1"/>
  <c r="H21" i="1" s="1"/>
  <c r="C21" i="18"/>
  <c r="C21" i="1" s="1"/>
  <c r="D21" i="18"/>
  <c r="D21" i="1" s="1"/>
  <c r="B22" i="18"/>
  <c r="B22" i="1" s="1"/>
  <c r="H22" i="1" s="1"/>
  <c r="C22" i="18"/>
  <c r="C22" i="1" s="1"/>
  <c r="D22" i="18"/>
  <c r="D22" i="1" s="1"/>
  <c r="B23" i="18"/>
  <c r="B23" i="1" s="1"/>
  <c r="H23" i="1" s="1"/>
  <c r="C23" i="18"/>
  <c r="C23" i="1" s="1"/>
  <c r="D23" i="18"/>
  <c r="D23" i="1" s="1"/>
  <c r="B24" i="18"/>
  <c r="B24" i="1" s="1"/>
  <c r="H24" i="1" s="1"/>
  <c r="C24" i="18"/>
  <c r="C24" i="1" s="1"/>
  <c r="D24" i="18"/>
  <c r="D24" i="1" s="1"/>
  <c r="B25" i="18"/>
  <c r="B25" i="1" s="1"/>
  <c r="H25" i="1" s="1"/>
  <c r="C25" i="18"/>
  <c r="C25" i="1" s="1"/>
  <c r="D25" i="18"/>
  <c r="D25" i="1" s="1"/>
  <c r="B26" i="18"/>
  <c r="B26" i="1" s="1"/>
  <c r="H26" i="1" s="1"/>
  <c r="C26" i="18"/>
  <c r="C26" i="1" s="1"/>
  <c r="D26" i="18"/>
  <c r="D26" i="1" s="1"/>
  <c r="B27" i="18"/>
  <c r="B27" i="1" s="1"/>
  <c r="H27" i="1" s="1"/>
  <c r="C27" i="18"/>
  <c r="C27" i="1" s="1"/>
  <c r="D27" i="18"/>
  <c r="D27" i="1" s="1"/>
  <c r="B28" i="18"/>
  <c r="B28" i="1" s="1"/>
  <c r="H28" i="1" s="1"/>
  <c r="C28" i="18"/>
  <c r="C28" i="1" s="1"/>
  <c r="D28" i="18"/>
  <c r="D28" i="1" s="1"/>
  <c r="B29" i="18"/>
  <c r="B29" i="1" s="1"/>
  <c r="H29" i="1" s="1"/>
  <c r="C29" i="18"/>
  <c r="C29" i="1" s="1"/>
  <c r="D29" i="18"/>
  <c r="D29" i="1" s="1"/>
  <c r="B30" i="18"/>
  <c r="B30" i="1" s="1"/>
  <c r="H30" i="1" s="1"/>
  <c r="C30" i="18"/>
  <c r="C30" i="1" s="1"/>
  <c r="D30" i="18"/>
  <c r="D30" i="1" s="1"/>
  <c r="B31" i="18"/>
  <c r="B31" i="1" s="1"/>
  <c r="H31" i="1" s="1"/>
  <c r="C31" i="18"/>
  <c r="C31" i="1" s="1"/>
  <c r="D31" i="18"/>
  <c r="D31" i="1" s="1"/>
  <c r="B32" i="18"/>
  <c r="B32" i="1" s="1"/>
  <c r="H32" i="1" s="1"/>
  <c r="C32" i="18"/>
  <c r="C32" i="1" s="1"/>
  <c r="D32" i="18"/>
  <c r="D32" i="1" s="1"/>
  <c r="B33" i="18"/>
  <c r="B33" i="1" s="1"/>
  <c r="H33" i="1" s="1"/>
  <c r="C33" i="18"/>
  <c r="C33" i="1" s="1"/>
  <c r="D33" i="18"/>
  <c r="D33" i="1" s="1"/>
  <c r="B34" i="18"/>
  <c r="B34" i="1" s="1"/>
  <c r="H34" i="1" s="1"/>
  <c r="C34" i="18"/>
  <c r="C34" i="1" s="1"/>
  <c r="D34" i="18"/>
  <c r="D34" i="1" s="1"/>
  <c r="B35" i="18"/>
  <c r="B35" i="1" s="1"/>
  <c r="H35" i="1" s="1"/>
  <c r="C35" i="18"/>
  <c r="C35" i="1" s="1"/>
  <c r="D35" i="18"/>
  <c r="D35" i="1" s="1"/>
  <c r="B36" i="18"/>
  <c r="B36" i="1" s="1"/>
  <c r="H36" i="1" s="1"/>
  <c r="C36" i="18"/>
  <c r="C36" i="1" s="1"/>
  <c r="D36" i="18"/>
  <c r="D36" i="1" s="1"/>
  <c r="B37" i="18"/>
  <c r="B37" i="1" s="1"/>
  <c r="H37" i="1" s="1"/>
  <c r="C37" i="18"/>
  <c r="C37" i="1" s="1"/>
  <c r="D37" i="18"/>
  <c r="D37" i="1" s="1"/>
  <c r="B38" i="18"/>
  <c r="B38" i="1" s="1"/>
  <c r="H38" i="1" s="1"/>
  <c r="C38" i="18"/>
  <c r="C38" i="1" s="1"/>
  <c r="D38" i="18"/>
  <c r="D38" i="1" s="1"/>
  <c r="B39" i="18"/>
  <c r="B39" i="1" s="1"/>
  <c r="H39" i="1" s="1"/>
  <c r="C39" i="18"/>
  <c r="C39" i="1" s="1"/>
  <c r="D39" i="18"/>
  <c r="D39" i="1" s="1"/>
  <c r="B40" i="18"/>
  <c r="B40" i="1" s="1"/>
  <c r="H40" i="1" s="1"/>
  <c r="C40" i="18"/>
  <c r="C40" i="1" s="1"/>
  <c r="D40" i="18"/>
  <c r="D40" i="1" s="1"/>
  <c r="B41" i="18"/>
  <c r="B41" i="1" s="1"/>
  <c r="H41" i="1" s="1"/>
  <c r="C41" i="18"/>
  <c r="C41" i="1" s="1"/>
  <c r="D41" i="18"/>
  <c r="D41" i="1" s="1"/>
  <c r="B42" i="18"/>
  <c r="B42" i="1" s="1"/>
  <c r="H42" i="1" s="1"/>
  <c r="C42" i="18"/>
  <c r="C42" i="1" s="1"/>
  <c r="D42" i="18"/>
  <c r="D42" i="1" s="1"/>
  <c r="B43" i="18"/>
  <c r="B43" i="1" s="1"/>
  <c r="H43" i="1" s="1"/>
  <c r="C43" i="18"/>
  <c r="C43" i="1" s="1"/>
  <c r="D43" i="18"/>
  <c r="D43" i="1" s="1"/>
  <c r="B44" i="18"/>
  <c r="B44" i="1" s="1"/>
  <c r="H44" i="1" s="1"/>
  <c r="C44" i="18"/>
  <c r="C44" i="1" s="1"/>
  <c r="D44" i="18"/>
  <c r="D44" i="1" s="1"/>
  <c r="B45" i="18"/>
  <c r="B45" i="1" s="1"/>
  <c r="H45" i="1" s="1"/>
  <c r="C45" i="18"/>
  <c r="C45" i="1" s="1"/>
  <c r="D45" i="18"/>
  <c r="D45" i="1" s="1"/>
  <c r="B46" i="18"/>
  <c r="B46" i="1" s="1"/>
  <c r="H46" i="1" s="1"/>
  <c r="C46" i="18"/>
  <c r="C46" i="1" s="1"/>
  <c r="D46" i="18"/>
  <c r="D46" i="1" s="1"/>
  <c r="B47" i="18"/>
  <c r="B47" i="1" s="1"/>
  <c r="H47" i="1" s="1"/>
  <c r="C47" i="18"/>
  <c r="C47" i="1" s="1"/>
  <c r="D47" i="18"/>
  <c r="D47" i="1" s="1"/>
  <c r="B48" i="18"/>
  <c r="B48" i="1" s="1"/>
  <c r="H48" i="1" s="1"/>
  <c r="C48" i="18"/>
  <c r="C48" i="1" s="1"/>
  <c r="D48" i="18"/>
  <c r="D48" i="1" s="1"/>
  <c r="B49" i="18"/>
  <c r="B49" i="1" s="1"/>
  <c r="H49" i="1" s="1"/>
  <c r="C49" i="18"/>
  <c r="C49" i="1" s="1"/>
  <c r="D49" i="18"/>
  <c r="D49" i="1" s="1"/>
  <c r="B50" i="18"/>
  <c r="B50" i="1" s="1"/>
  <c r="H50" i="1" s="1"/>
  <c r="C50" i="18"/>
  <c r="C50" i="1" s="1"/>
  <c r="D50" i="18"/>
  <c r="D50" i="1" s="1"/>
  <c r="B51" i="1"/>
  <c r="H51" i="1" s="1"/>
  <c r="C51" i="1"/>
  <c r="D51" i="1"/>
  <c r="B51" i="18"/>
  <c r="B52" i="1" s="1"/>
  <c r="H52" i="1" s="1"/>
  <c r="C51" i="18"/>
  <c r="C52" i="1" s="1"/>
  <c r="D51" i="18"/>
  <c r="D52" i="1" s="1"/>
  <c r="B52" i="18"/>
  <c r="B53" i="1" s="1"/>
  <c r="H53" i="1" s="1"/>
  <c r="C52" i="18"/>
  <c r="C53" i="1" s="1"/>
  <c r="D52" i="18"/>
  <c r="D53" i="1" s="1"/>
  <c r="B53" i="18"/>
  <c r="B54" i="1" s="1"/>
  <c r="H54" i="1" s="1"/>
  <c r="C53" i="18"/>
  <c r="C54" i="1" s="1"/>
  <c r="D53" i="18"/>
  <c r="D54" i="1" s="1"/>
  <c r="B54" i="18"/>
  <c r="B55" i="1" s="1"/>
  <c r="H55" i="1" s="1"/>
  <c r="C54" i="18"/>
  <c r="C55" i="1" s="1"/>
  <c r="D54" i="18"/>
  <c r="D55" i="1" s="1"/>
  <c r="B55" i="18"/>
  <c r="B56" i="1" s="1"/>
  <c r="H56" i="1" s="1"/>
  <c r="C55" i="18"/>
  <c r="C56" i="1" s="1"/>
  <c r="D55" i="18"/>
  <c r="D56" i="1" s="1"/>
  <c r="B56" i="18"/>
  <c r="B57" i="1" s="1"/>
  <c r="H57" i="1" s="1"/>
  <c r="C56" i="18"/>
  <c r="C57" i="1" s="1"/>
  <c r="D56" i="18"/>
  <c r="D57" i="1" s="1"/>
  <c r="B57" i="18"/>
  <c r="B58" i="1" s="1"/>
  <c r="H58" i="1" s="1"/>
  <c r="C57" i="18"/>
  <c r="C58" i="1" s="1"/>
  <c r="D57" i="18"/>
  <c r="D58" i="1" s="1"/>
  <c r="B58" i="18"/>
  <c r="B59" i="1" s="1"/>
  <c r="H59" i="1" s="1"/>
  <c r="C58" i="18"/>
  <c r="C59" i="1" s="1"/>
  <c r="D58" i="18"/>
  <c r="D59" i="1" s="1"/>
  <c r="B59" i="18"/>
  <c r="B60" i="1" s="1"/>
  <c r="H60" i="1" s="1"/>
  <c r="C59" i="18"/>
  <c r="C60" i="1" s="1"/>
  <c r="D59" i="18"/>
  <c r="D60" i="1" s="1"/>
  <c r="B71" i="18"/>
  <c r="B72" i="1" s="1"/>
  <c r="H72" i="1" s="1"/>
  <c r="C71" i="18"/>
  <c r="C72" i="1" s="1"/>
  <c r="D71" i="18"/>
  <c r="D72" i="1" s="1"/>
  <c r="B74" i="18"/>
  <c r="B75" i="1" s="1"/>
  <c r="H75" i="1" s="1"/>
  <c r="C74" i="18"/>
  <c r="C75" i="1" s="1"/>
  <c r="D74" i="18"/>
  <c r="D75" i="1" s="1"/>
  <c r="B73" i="18"/>
  <c r="B74" i="1" s="1"/>
  <c r="H74" i="1" s="1"/>
  <c r="C73" i="18"/>
  <c r="C74" i="1" s="1"/>
  <c r="D73" i="18"/>
  <c r="D74" i="1" s="1"/>
  <c r="B72" i="18"/>
  <c r="B73" i="1" s="1"/>
  <c r="H73" i="1" s="1"/>
  <c r="C72" i="18"/>
  <c r="C73" i="1" s="1"/>
  <c r="D72" i="18"/>
  <c r="D73" i="1" s="1"/>
  <c r="B75" i="18"/>
  <c r="B76" i="1" s="1"/>
  <c r="H76" i="1" s="1"/>
  <c r="C75" i="18"/>
  <c r="C76" i="1" s="1"/>
  <c r="D75" i="18"/>
  <c r="D76" i="1" s="1"/>
  <c r="B70" i="18"/>
  <c r="B71" i="1" s="1"/>
  <c r="H71" i="1" s="1"/>
  <c r="C70" i="18"/>
  <c r="C71" i="1" s="1"/>
  <c r="D70" i="18"/>
  <c r="D71" i="1" s="1"/>
  <c r="B76" i="18"/>
  <c r="B77" i="1" s="1"/>
  <c r="H77" i="1" s="1"/>
  <c r="C76" i="18"/>
  <c r="C77" i="1" s="1"/>
  <c r="D76" i="18"/>
  <c r="D77" i="1" s="1"/>
  <c r="B79" i="18"/>
  <c r="B80" i="1" s="1"/>
  <c r="H80" i="1" s="1"/>
  <c r="C79" i="18"/>
  <c r="C80" i="1" s="1"/>
  <c r="D79" i="18"/>
  <c r="D80" i="1" s="1"/>
  <c r="B80" i="18"/>
  <c r="B81" i="1" s="1"/>
  <c r="H81" i="1" s="1"/>
  <c r="M81" i="1" s="1"/>
  <c r="C80" i="18"/>
  <c r="C81" i="1" s="1"/>
  <c r="D80" i="18"/>
  <c r="D81" i="1" s="1"/>
  <c r="B81" i="18"/>
  <c r="B82" i="1" s="1"/>
  <c r="H82" i="1" s="1"/>
  <c r="C81" i="18"/>
  <c r="C82" i="1" s="1"/>
  <c r="D81" i="18"/>
  <c r="D82" i="1" s="1"/>
  <c r="B82" i="18"/>
  <c r="B83" i="1" s="1"/>
  <c r="H83" i="1" s="1"/>
  <c r="C82" i="18"/>
  <c r="C83" i="1" s="1"/>
  <c r="D82" i="18"/>
  <c r="D83" i="1" s="1"/>
  <c r="B83" i="18"/>
  <c r="B84" i="1" s="1"/>
  <c r="H84" i="1" s="1"/>
  <c r="C83" i="18"/>
  <c r="C84" i="1" s="1"/>
  <c r="D83" i="18"/>
  <c r="D84" i="1" s="1"/>
  <c r="B84" i="18"/>
  <c r="B85" i="1" s="1"/>
  <c r="H85" i="1" s="1"/>
  <c r="C84" i="18"/>
  <c r="C85" i="1" s="1"/>
  <c r="D84" i="18"/>
  <c r="D85" i="1" s="1"/>
  <c r="B85" i="18"/>
  <c r="B86" i="1" s="1"/>
  <c r="H86" i="1" s="1"/>
  <c r="C85" i="18"/>
  <c r="C86" i="1" s="1"/>
  <c r="D85" i="18"/>
  <c r="D86" i="1" s="1"/>
  <c r="B86" i="18"/>
  <c r="B87" i="1" s="1"/>
  <c r="H87" i="1" s="1"/>
  <c r="C86" i="18"/>
  <c r="C87" i="1" s="1"/>
  <c r="D86" i="18"/>
  <c r="D87" i="1" s="1"/>
  <c r="B87" i="18"/>
  <c r="B88" i="1" s="1"/>
  <c r="H88" i="1" s="1"/>
  <c r="C87" i="18"/>
  <c r="C88" i="1" s="1"/>
  <c r="D87" i="18"/>
  <c r="D88" i="1" s="1"/>
  <c r="B88" i="18"/>
  <c r="B89" i="1" s="1"/>
  <c r="H89" i="1" s="1"/>
  <c r="C88" i="18"/>
  <c r="C89" i="1" s="1"/>
  <c r="D88" i="18"/>
  <c r="D89" i="1" s="1"/>
  <c r="B89" i="18"/>
  <c r="B90" i="1" s="1"/>
  <c r="H90" i="1" s="1"/>
  <c r="C89" i="18"/>
  <c r="C90" i="1" s="1"/>
  <c r="D89" i="18"/>
  <c r="D90" i="1" s="1"/>
  <c r="B90" i="18"/>
  <c r="B91" i="1" s="1"/>
  <c r="H91" i="1" s="1"/>
  <c r="C90" i="18"/>
  <c r="C91" i="1" s="1"/>
  <c r="D90" i="18"/>
  <c r="D91" i="1" s="1"/>
  <c r="B91" i="18"/>
  <c r="B92" i="1" s="1"/>
  <c r="H92" i="1" s="1"/>
  <c r="C91" i="18"/>
  <c r="C92" i="1" s="1"/>
  <c r="D91" i="18"/>
  <c r="D92" i="1" s="1"/>
  <c r="B92" i="18"/>
  <c r="B93" i="1" s="1"/>
  <c r="H93" i="1" s="1"/>
  <c r="C92" i="18"/>
  <c r="C93" i="1" s="1"/>
  <c r="D92" i="18"/>
  <c r="D93" i="1" s="1"/>
  <c r="B93" i="18"/>
  <c r="B94" i="1" s="1"/>
  <c r="H94" i="1" s="1"/>
  <c r="C93" i="18"/>
  <c r="C94" i="1" s="1"/>
  <c r="D93" i="18"/>
  <c r="D94" i="1" s="1"/>
  <c r="B94" i="18"/>
  <c r="B95" i="1" s="1"/>
  <c r="H95" i="1" s="1"/>
  <c r="C94" i="18"/>
  <c r="C95" i="1" s="1"/>
  <c r="D94" i="18"/>
  <c r="D95" i="1" s="1"/>
  <c r="B95" i="18"/>
  <c r="B96" i="1" s="1"/>
  <c r="H96" i="1" s="1"/>
  <c r="C95" i="18"/>
  <c r="C96" i="1" s="1"/>
  <c r="D95" i="18"/>
  <c r="D96" i="1" s="1"/>
  <c r="B96" i="18"/>
  <c r="B97" i="1" s="1"/>
  <c r="H97" i="1" s="1"/>
  <c r="C96" i="18"/>
  <c r="C97" i="1" s="1"/>
  <c r="D96" i="18"/>
  <c r="D97" i="1" s="1"/>
  <c r="B97" i="18"/>
  <c r="B98" i="1" s="1"/>
  <c r="H98" i="1" s="1"/>
  <c r="C97" i="18"/>
  <c r="C98" i="1" s="1"/>
  <c r="D97" i="18"/>
  <c r="D98" i="1" s="1"/>
  <c r="B98" i="18"/>
  <c r="B99" i="1" s="1"/>
  <c r="H99" i="1" s="1"/>
  <c r="C98" i="18"/>
  <c r="C99" i="1" s="1"/>
  <c r="D98" i="18"/>
  <c r="D99" i="1" s="1"/>
  <c r="B99" i="18"/>
  <c r="B100" i="1" s="1"/>
  <c r="H100" i="1" s="1"/>
  <c r="C99" i="18"/>
  <c r="C100" i="1" s="1"/>
  <c r="D99" i="18"/>
  <c r="D100" i="1" s="1"/>
  <c r="B100" i="18"/>
  <c r="B101" i="1" s="1"/>
  <c r="H101" i="1" s="1"/>
  <c r="C100" i="18"/>
  <c r="C101" i="1" s="1"/>
  <c r="D100" i="18"/>
  <c r="D101" i="1" s="1"/>
  <c r="B101" i="18"/>
  <c r="B102" i="1" s="1"/>
  <c r="H102" i="1" s="1"/>
  <c r="C101" i="18"/>
  <c r="C102" i="1" s="1"/>
  <c r="D101" i="18"/>
  <c r="D102" i="1" s="1"/>
  <c r="B102" i="18"/>
  <c r="B103" i="1" s="1"/>
  <c r="H103" i="1" s="1"/>
  <c r="C102" i="18"/>
  <c r="C103" i="1" s="1"/>
  <c r="D102" i="18"/>
  <c r="D103" i="1" s="1"/>
  <c r="B103" i="18"/>
  <c r="B104" i="1" s="1"/>
  <c r="H104" i="1" s="1"/>
  <c r="C103" i="18"/>
  <c r="C104" i="1" s="1"/>
  <c r="D103" i="18"/>
  <c r="D104" i="1" s="1"/>
  <c r="B104" i="18"/>
  <c r="B105" i="1" s="1"/>
  <c r="H105" i="1" s="1"/>
  <c r="C104" i="18"/>
  <c r="C105" i="1" s="1"/>
  <c r="D104" i="18"/>
  <c r="D105" i="1" s="1"/>
  <c r="B105" i="18"/>
  <c r="B106" i="1" s="1"/>
  <c r="H106" i="1" s="1"/>
  <c r="C105" i="18"/>
  <c r="C106" i="1" s="1"/>
  <c r="D105" i="18"/>
  <c r="D106" i="1" s="1"/>
  <c r="B106" i="18"/>
  <c r="B107" i="1" s="1"/>
  <c r="H107" i="1" s="1"/>
  <c r="C106" i="18"/>
  <c r="C107" i="1" s="1"/>
  <c r="D106" i="18"/>
  <c r="D107" i="1" s="1"/>
  <c r="B107" i="18"/>
  <c r="B108" i="1" s="1"/>
  <c r="H108" i="1" s="1"/>
  <c r="C107" i="18"/>
  <c r="C108" i="1" s="1"/>
  <c r="D107" i="18"/>
  <c r="D108" i="1" s="1"/>
  <c r="B108" i="18"/>
  <c r="B109" i="1" s="1"/>
  <c r="H109" i="1" s="1"/>
  <c r="C108" i="18"/>
  <c r="C109" i="1" s="1"/>
  <c r="D108" i="18"/>
  <c r="D109" i="1" s="1"/>
  <c r="B109" i="18"/>
  <c r="B110" i="1" s="1"/>
  <c r="H110" i="1" s="1"/>
  <c r="C109" i="18"/>
  <c r="C110" i="1" s="1"/>
  <c r="D109" i="18"/>
  <c r="D110" i="1" s="1"/>
  <c r="B110" i="18"/>
  <c r="B111" i="1" s="1"/>
  <c r="H111" i="1" s="1"/>
  <c r="C110" i="18"/>
  <c r="C111" i="1" s="1"/>
  <c r="D110" i="18"/>
  <c r="D111" i="1" s="1"/>
  <c r="B111" i="18"/>
  <c r="B112" i="1" s="1"/>
  <c r="H112" i="1" s="1"/>
  <c r="C111" i="18"/>
  <c r="C112" i="1" s="1"/>
  <c r="D111" i="18"/>
  <c r="D112" i="1" s="1"/>
  <c r="B112" i="18"/>
  <c r="B113" i="1" s="1"/>
  <c r="H113" i="1" s="1"/>
  <c r="C112" i="18"/>
  <c r="C113" i="1" s="1"/>
  <c r="D112" i="18"/>
  <c r="D113" i="1" s="1"/>
  <c r="B113" i="18"/>
  <c r="B114" i="1" s="1"/>
  <c r="H114" i="1" s="1"/>
  <c r="C113" i="18"/>
  <c r="C114" i="1" s="1"/>
  <c r="D113" i="18"/>
  <c r="D114" i="1" s="1"/>
  <c r="B114" i="18"/>
  <c r="B115" i="1" s="1"/>
  <c r="H115" i="1" s="1"/>
  <c r="C114" i="18"/>
  <c r="C115" i="1" s="1"/>
  <c r="D114" i="18"/>
  <c r="D115" i="1" s="1"/>
  <c r="B115" i="18"/>
  <c r="B116" i="1" s="1"/>
  <c r="H116" i="1" s="1"/>
  <c r="C115" i="18"/>
  <c r="C116" i="1" s="1"/>
  <c r="D115" i="18"/>
  <c r="D116" i="1" s="1"/>
  <c r="B116" i="18"/>
  <c r="B117" i="1" s="1"/>
  <c r="H117" i="1" s="1"/>
  <c r="C116" i="18"/>
  <c r="C117" i="1" s="1"/>
  <c r="D116" i="18"/>
  <c r="D117" i="1" s="1"/>
  <c r="B117" i="18"/>
  <c r="B118" i="1" s="1"/>
  <c r="H118" i="1" s="1"/>
  <c r="C117" i="18"/>
  <c r="C118" i="1" s="1"/>
  <c r="D117" i="18"/>
  <c r="D118" i="1" s="1"/>
  <c r="B118" i="18"/>
  <c r="B119" i="1" s="1"/>
  <c r="H119" i="1" s="1"/>
  <c r="C118" i="18"/>
  <c r="C119" i="1" s="1"/>
  <c r="D118" i="18"/>
  <c r="D119" i="1" s="1"/>
  <c r="B119" i="18"/>
  <c r="B120" i="1" s="1"/>
  <c r="H120" i="1" s="1"/>
  <c r="C119" i="18"/>
  <c r="C120" i="1" s="1"/>
  <c r="D119" i="18"/>
  <c r="D120" i="1" s="1"/>
  <c r="B120" i="18"/>
  <c r="B121" i="1" s="1"/>
  <c r="H121" i="1" s="1"/>
  <c r="C120" i="18"/>
  <c r="C121" i="1" s="1"/>
  <c r="D120" i="18"/>
  <c r="D121" i="1" s="1"/>
  <c r="B121" i="18"/>
  <c r="B122" i="1" s="1"/>
  <c r="H122" i="1" s="1"/>
  <c r="C121" i="18"/>
  <c r="C122" i="1" s="1"/>
  <c r="D121" i="18"/>
  <c r="D122" i="1" s="1"/>
  <c r="B122" i="18"/>
  <c r="B123" i="1" s="1"/>
  <c r="H123" i="1" s="1"/>
  <c r="C122" i="18"/>
  <c r="C123" i="1" s="1"/>
  <c r="D122" i="18"/>
  <c r="D123" i="1" s="1"/>
  <c r="B123" i="18"/>
  <c r="B124" i="1" s="1"/>
  <c r="H124" i="1" s="1"/>
  <c r="C123" i="18"/>
  <c r="C124" i="1" s="1"/>
  <c r="D123" i="18"/>
  <c r="D124" i="1" s="1"/>
  <c r="B124" i="18"/>
  <c r="B125" i="1" s="1"/>
  <c r="H125" i="1" s="1"/>
  <c r="C124" i="18"/>
  <c r="C125" i="1" s="1"/>
  <c r="D124" i="18"/>
  <c r="D125" i="1" s="1"/>
  <c r="B125" i="18"/>
  <c r="B126" i="1" s="1"/>
  <c r="H126" i="1" s="1"/>
  <c r="C125" i="18"/>
  <c r="C126" i="1" s="1"/>
  <c r="D125" i="18"/>
  <c r="D126" i="1" s="1"/>
  <c r="B126" i="18"/>
  <c r="B127" i="1" s="1"/>
  <c r="H127" i="1" s="1"/>
  <c r="C126" i="18"/>
  <c r="C127" i="1" s="1"/>
  <c r="D126" i="18"/>
  <c r="D127" i="1" s="1"/>
  <c r="B127" i="18"/>
  <c r="B128" i="1" s="1"/>
  <c r="H128" i="1" s="1"/>
  <c r="C127" i="18"/>
  <c r="C128" i="1" s="1"/>
  <c r="D127" i="18"/>
  <c r="D128" i="1" s="1"/>
  <c r="B128" i="18"/>
  <c r="B129" i="1" s="1"/>
  <c r="H129" i="1" s="1"/>
  <c r="C128" i="18"/>
  <c r="C129" i="1" s="1"/>
  <c r="D128" i="18"/>
  <c r="D129" i="1" s="1"/>
  <c r="B129" i="18"/>
  <c r="B130" i="1" s="1"/>
  <c r="H130" i="1" s="1"/>
  <c r="C129" i="18"/>
  <c r="C130" i="1" s="1"/>
  <c r="D129" i="18"/>
  <c r="D130" i="1" s="1"/>
  <c r="B130" i="18"/>
  <c r="B131" i="1" s="1"/>
  <c r="H131" i="1" s="1"/>
  <c r="C130" i="18"/>
  <c r="C131" i="1" s="1"/>
  <c r="D130" i="18"/>
  <c r="D131" i="1" s="1"/>
  <c r="B131" i="18"/>
  <c r="B132" i="1" s="1"/>
  <c r="H132" i="1" s="1"/>
  <c r="C131" i="18"/>
  <c r="C132" i="1" s="1"/>
  <c r="D131" i="18"/>
  <c r="D132" i="1" s="1"/>
  <c r="B132" i="18"/>
  <c r="B133" i="1" s="1"/>
  <c r="H133" i="1" s="1"/>
  <c r="C132" i="18"/>
  <c r="C133" i="1" s="1"/>
  <c r="D132" i="18"/>
  <c r="D133" i="1" s="1"/>
  <c r="B133" i="18"/>
  <c r="B134" i="1" s="1"/>
  <c r="H134" i="1" s="1"/>
  <c r="C133" i="18"/>
  <c r="C134" i="1" s="1"/>
  <c r="D133" i="18"/>
  <c r="D134" i="1" s="1"/>
  <c r="B2" i="18"/>
  <c r="C2" i="18"/>
  <c r="D2" i="18"/>
  <c r="R125" i="1" l="1"/>
  <c r="O125" i="1"/>
  <c r="AK125" i="1" s="1"/>
  <c r="T125" i="1"/>
  <c r="J125" i="1"/>
  <c r="S125" i="1"/>
  <c r="M125" i="1"/>
  <c r="AI125" i="1" s="1"/>
  <c r="N125" i="1"/>
  <c r="AJ125" i="1" s="1"/>
  <c r="L125" i="1"/>
  <c r="AH125" i="1" s="1"/>
  <c r="Q125" i="1"/>
  <c r="K125" i="1"/>
  <c r="AG125" i="1" s="1"/>
  <c r="P125" i="1"/>
  <c r="U125" i="1"/>
  <c r="R117" i="1"/>
  <c r="J117" i="1"/>
  <c r="AF117" i="1" s="1"/>
  <c r="N117" i="1"/>
  <c r="AJ117" i="1" s="1"/>
  <c r="L117" i="1"/>
  <c r="AH117" i="1" s="1"/>
  <c r="Q117" i="1"/>
  <c r="K117" i="1"/>
  <c r="P117" i="1"/>
  <c r="AL117" i="1" s="1"/>
  <c r="U117" i="1"/>
  <c r="M117" i="1"/>
  <c r="AI117" i="1" s="1"/>
  <c r="O117" i="1"/>
  <c r="AK117" i="1" s="1"/>
  <c r="T117" i="1"/>
  <c r="S117" i="1"/>
  <c r="N105" i="1"/>
  <c r="AJ105" i="1" s="1"/>
  <c r="R105" i="1"/>
  <c r="O105" i="1"/>
  <c r="AK105" i="1" s="1"/>
  <c r="T105" i="1"/>
  <c r="S105" i="1"/>
  <c r="M105" i="1"/>
  <c r="AI105" i="1" s="1"/>
  <c r="L105" i="1"/>
  <c r="AH105" i="1" s="1"/>
  <c r="K105" i="1"/>
  <c r="AG105" i="1" s="1"/>
  <c r="P105" i="1"/>
  <c r="J105" i="1"/>
  <c r="U105" i="1"/>
  <c r="Q105" i="1"/>
  <c r="L89" i="1"/>
  <c r="AH89" i="1" s="1"/>
  <c r="T89" i="1"/>
  <c r="M89" i="1"/>
  <c r="AI89" i="1" s="1"/>
  <c r="N89" i="1"/>
  <c r="AJ89" i="1" s="1"/>
  <c r="S89" i="1"/>
  <c r="O89" i="1"/>
  <c r="AK89" i="1" s="1"/>
  <c r="P89" i="1"/>
  <c r="AL89" i="1" s="1"/>
  <c r="Q89" i="1"/>
  <c r="R89" i="1"/>
  <c r="J89" i="1"/>
  <c r="U89" i="1"/>
  <c r="K89" i="1"/>
  <c r="AG89" i="1" s="1"/>
  <c r="P126" i="1"/>
  <c r="M126" i="1"/>
  <c r="AI126" i="1" s="1"/>
  <c r="N126" i="1"/>
  <c r="AJ126" i="1" s="1"/>
  <c r="L126" i="1"/>
  <c r="AH126" i="1" s="1"/>
  <c r="Q126" i="1"/>
  <c r="R126" i="1"/>
  <c r="T126" i="1"/>
  <c r="U126" i="1"/>
  <c r="K126" i="1"/>
  <c r="AG126" i="1" s="1"/>
  <c r="O126" i="1"/>
  <c r="AK126" i="1" s="1"/>
  <c r="S126" i="1"/>
  <c r="J126" i="1"/>
  <c r="M122" i="1"/>
  <c r="AI122" i="1" s="1"/>
  <c r="K122" i="1"/>
  <c r="AG122" i="1" s="1"/>
  <c r="S122" i="1"/>
  <c r="L122" i="1"/>
  <c r="AH122" i="1" s="1"/>
  <c r="T122" i="1"/>
  <c r="O122" i="1"/>
  <c r="AK122" i="1" s="1"/>
  <c r="P122" i="1"/>
  <c r="AL122" i="1" s="1"/>
  <c r="N122" i="1"/>
  <c r="AJ122" i="1" s="1"/>
  <c r="J122" i="1"/>
  <c r="U122" i="1"/>
  <c r="Q122" i="1"/>
  <c r="R122" i="1"/>
  <c r="M102" i="1"/>
  <c r="AI102" i="1" s="1"/>
  <c r="K102" i="1"/>
  <c r="AG102" i="1" s="1"/>
  <c r="S102" i="1"/>
  <c r="L102" i="1"/>
  <c r="AH102" i="1" s="1"/>
  <c r="T102" i="1"/>
  <c r="O102" i="1"/>
  <c r="AK102" i="1" s="1"/>
  <c r="P102" i="1"/>
  <c r="J102" i="1"/>
  <c r="Q102" i="1"/>
  <c r="N102" i="1"/>
  <c r="AJ102" i="1" s="1"/>
  <c r="R102" i="1"/>
  <c r="U102" i="1"/>
  <c r="N71" i="1"/>
  <c r="AJ71" i="1" s="1"/>
  <c r="R71" i="1"/>
  <c r="AN71" i="1" s="1"/>
  <c r="J71" i="1"/>
  <c r="S71" i="1"/>
  <c r="AO71" i="1" s="1"/>
  <c r="M71" i="1"/>
  <c r="AI71" i="1" s="1"/>
  <c r="T71" i="1"/>
  <c r="L71" i="1"/>
  <c r="AH71" i="1" s="1"/>
  <c r="Q71" i="1"/>
  <c r="AM71" i="1" s="1"/>
  <c r="O71" i="1"/>
  <c r="AK71" i="1" s="1"/>
  <c r="K71" i="1"/>
  <c r="AG71" i="1" s="1"/>
  <c r="P71" i="1"/>
  <c r="AL71" i="1" s="1"/>
  <c r="U71" i="1"/>
  <c r="R75" i="1"/>
  <c r="AN75" i="1" s="1"/>
  <c r="J75" i="1"/>
  <c r="S75" i="1"/>
  <c r="AO75" i="1" s="1"/>
  <c r="M75" i="1"/>
  <c r="AI75" i="1" s="1"/>
  <c r="N75" i="1"/>
  <c r="AJ75" i="1" s="1"/>
  <c r="T75" i="1"/>
  <c r="L75" i="1"/>
  <c r="AH75" i="1" s="1"/>
  <c r="Q75" i="1"/>
  <c r="AM75" i="1" s="1"/>
  <c r="O75" i="1"/>
  <c r="AK75" i="1" s="1"/>
  <c r="K75" i="1"/>
  <c r="AG75" i="1" s="1"/>
  <c r="P75" i="1"/>
  <c r="AL75" i="1" s="1"/>
  <c r="U75" i="1"/>
  <c r="P58" i="1"/>
  <c r="AL58" i="1" s="1"/>
  <c r="L58" i="1"/>
  <c r="AH58" i="1" s="1"/>
  <c r="O58" i="1"/>
  <c r="AK58" i="1" s="1"/>
  <c r="K58" i="1"/>
  <c r="AG58" i="1" s="1"/>
  <c r="J58" i="1"/>
  <c r="M58" i="1"/>
  <c r="AI58" i="1" s="1"/>
  <c r="N58" i="1"/>
  <c r="AJ58" i="1" s="1"/>
  <c r="M54" i="1"/>
  <c r="AI54" i="1" s="1"/>
  <c r="O54" i="1"/>
  <c r="J54" i="1"/>
  <c r="P54" i="1"/>
  <c r="L54" i="1"/>
  <c r="AH54" i="1" s="1"/>
  <c r="N54" i="1"/>
  <c r="K54" i="1"/>
  <c r="AG54" i="1" s="1"/>
  <c r="L50" i="1"/>
  <c r="AH50" i="1" s="1"/>
  <c r="T50" i="1"/>
  <c r="U50" i="1"/>
  <c r="K50" i="1"/>
  <c r="AG50" i="1" s="1"/>
  <c r="P50" i="1"/>
  <c r="J50" i="1"/>
  <c r="O50" i="1"/>
  <c r="AK50" i="1" s="1"/>
  <c r="Q50" i="1"/>
  <c r="M50" i="1"/>
  <c r="AI50" i="1" s="1"/>
  <c r="N50" i="1"/>
  <c r="AJ50" i="1" s="1"/>
  <c r="S50" i="1"/>
  <c r="R50" i="1"/>
  <c r="K46" i="1"/>
  <c r="AG46" i="1" s="1"/>
  <c r="Q46" i="1"/>
  <c r="P46" i="1"/>
  <c r="N46" i="1"/>
  <c r="AJ46" i="1" s="1"/>
  <c r="U46" i="1"/>
  <c r="L46" i="1"/>
  <c r="AH46" i="1" s="1"/>
  <c r="T46" i="1"/>
  <c r="S46" i="1"/>
  <c r="R46" i="1"/>
  <c r="M46" i="1"/>
  <c r="AI46" i="1" s="1"/>
  <c r="J46" i="1"/>
  <c r="O46" i="1"/>
  <c r="AK46" i="1" s="1"/>
  <c r="O42" i="1"/>
  <c r="AK42" i="1" s="1"/>
  <c r="Q42" i="1"/>
  <c r="R42" i="1"/>
  <c r="K42" i="1"/>
  <c r="AG42" i="1" s="1"/>
  <c r="M42" i="1"/>
  <c r="AI42" i="1" s="1"/>
  <c r="S42" i="1"/>
  <c r="L42" i="1"/>
  <c r="AH42" i="1" s="1"/>
  <c r="N42" i="1"/>
  <c r="AJ42" i="1" s="1"/>
  <c r="U42" i="1"/>
  <c r="P42" i="1"/>
  <c r="AL42" i="1" s="1"/>
  <c r="J42" i="1"/>
  <c r="T42" i="1"/>
  <c r="S38" i="1"/>
  <c r="K38" i="1"/>
  <c r="AG38" i="1" s="1"/>
  <c r="O38" i="1"/>
  <c r="AK38" i="1" s="1"/>
  <c r="P38" i="1"/>
  <c r="AL38" i="1" s="1"/>
  <c r="U38" i="1"/>
  <c r="N38" i="1"/>
  <c r="AJ38" i="1" s="1"/>
  <c r="L38" i="1"/>
  <c r="AH38" i="1" s="1"/>
  <c r="T38" i="1"/>
  <c r="J38" i="1"/>
  <c r="R38" i="1"/>
  <c r="M38" i="1"/>
  <c r="AI38" i="1" s="1"/>
  <c r="Q38" i="1"/>
  <c r="K34" i="1"/>
  <c r="AG34" i="1" s="1"/>
  <c r="O34" i="1"/>
  <c r="AK34" i="1" s="1"/>
  <c r="J34" i="1"/>
  <c r="M34" i="1"/>
  <c r="AI34" i="1" s="1"/>
  <c r="N34" i="1"/>
  <c r="AJ34" i="1" s="1"/>
  <c r="L34" i="1"/>
  <c r="AH34" i="1" s="1"/>
  <c r="O30" i="1"/>
  <c r="AK30" i="1" s="1"/>
  <c r="T30" i="1"/>
  <c r="J30" i="1"/>
  <c r="K30" i="1"/>
  <c r="AG30" i="1" s="1"/>
  <c r="R30" i="1"/>
  <c r="S30" i="1"/>
  <c r="M30" i="1"/>
  <c r="AI30" i="1" s="1"/>
  <c r="N30" i="1"/>
  <c r="AJ30" i="1" s="1"/>
  <c r="L30" i="1"/>
  <c r="AH30" i="1" s="1"/>
  <c r="U30" i="1"/>
  <c r="Q30" i="1"/>
  <c r="P30" i="1"/>
  <c r="AL30" i="1" s="1"/>
  <c r="P26" i="1"/>
  <c r="AL26" i="1" s="1"/>
  <c r="K26" i="1"/>
  <c r="AG26" i="1" s="1"/>
  <c r="S26" i="1"/>
  <c r="L26" i="1"/>
  <c r="AH26" i="1" s="1"/>
  <c r="O26" i="1"/>
  <c r="AK26" i="1" s="1"/>
  <c r="T26" i="1"/>
  <c r="U26" i="1"/>
  <c r="M26" i="1"/>
  <c r="AI26" i="1" s="1"/>
  <c r="Q26" i="1"/>
  <c r="J26" i="1"/>
  <c r="N26" i="1"/>
  <c r="AJ26" i="1" s="1"/>
  <c r="R26" i="1"/>
  <c r="U22" i="1"/>
  <c r="L22" i="1"/>
  <c r="AH22" i="1" s="1"/>
  <c r="O22" i="1"/>
  <c r="AK22" i="1" s="1"/>
  <c r="R22" i="1"/>
  <c r="L18" i="1"/>
  <c r="U18" i="1"/>
  <c r="O18" i="1"/>
  <c r="AK18" i="1" s="1"/>
  <c r="R18" i="1"/>
  <c r="R14" i="1"/>
  <c r="O14" i="1"/>
  <c r="AK14" i="1" s="1"/>
  <c r="U14" i="1"/>
  <c r="L14" i="1"/>
  <c r="N85" i="1"/>
  <c r="AJ85" i="1" s="1"/>
  <c r="L85" i="1"/>
  <c r="AH85" i="1" s="1"/>
  <c r="M85" i="1"/>
  <c r="AI85" i="1" s="1"/>
  <c r="R85" i="1"/>
  <c r="P85" i="1"/>
  <c r="J85" i="1"/>
  <c r="K85" i="1"/>
  <c r="AG85" i="1" s="1"/>
  <c r="O85" i="1"/>
  <c r="AK85" i="1" s="1"/>
  <c r="Q85" i="1"/>
  <c r="M76" i="1"/>
  <c r="AI76" i="1" s="1"/>
  <c r="P76" i="1"/>
  <c r="AL76" i="1" s="1"/>
  <c r="L76" i="1"/>
  <c r="AH76" i="1" s="1"/>
  <c r="O76" i="1"/>
  <c r="AK76" i="1" s="1"/>
  <c r="S76" i="1"/>
  <c r="AO76" i="1" s="1"/>
  <c r="T76" i="1"/>
  <c r="K76" i="1"/>
  <c r="AG76" i="1" s="1"/>
  <c r="U76" i="1"/>
  <c r="J76" i="1"/>
  <c r="R76" i="1"/>
  <c r="AN76" i="1" s="1"/>
  <c r="Q76" i="1"/>
  <c r="AM76" i="1" s="1"/>
  <c r="N76" i="1"/>
  <c r="AJ76" i="1" s="1"/>
  <c r="P134" i="1"/>
  <c r="AL134" i="1" s="1"/>
  <c r="J134" i="1"/>
  <c r="S134" i="1"/>
  <c r="M134" i="1"/>
  <c r="AI134" i="1" s="1"/>
  <c r="N134" i="1"/>
  <c r="AJ134" i="1" s="1"/>
  <c r="L134" i="1"/>
  <c r="AH134" i="1" s="1"/>
  <c r="Q134" i="1"/>
  <c r="AM134" i="1" s="1"/>
  <c r="R134" i="1"/>
  <c r="T134" i="1"/>
  <c r="K134" i="1"/>
  <c r="AG134" i="1" s="1"/>
  <c r="O134" i="1"/>
  <c r="AK134" i="1" s="1"/>
  <c r="U134" i="1"/>
  <c r="M118" i="1"/>
  <c r="AI118" i="1" s="1"/>
  <c r="K118" i="1"/>
  <c r="AG118" i="1" s="1"/>
  <c r="S118" i="1"/>
  <c r="L118" i="1"/>
  <c r="AH118" i="1" s="1"/>
  <c r="O118" i="1"/>
  <c r="AK118" i="1" s="1"/>
  <c r="P118" i="1"/>
  <c r="AL118" i="1" s="1"/>
  <c r="T118" i="1"/>
  <c r="R118" i="1"/>
  <c r="Q118" i="1"/>
  <c r="N118" i="1"/>
  <c r="AJ118" i="1" s="1"/>
  <c r="J118" i="1"/>
  <c r="U118" i="1"/>
  <c r="M114" i="1"/>
  <c r="L114" i="1"/>
  <c r="AH114" i="1" s="1"/>
  <c r="T114" i="1"/>
  <c r="P114" i="1"/>
  <c r="S114" i="1"/>
  <c r="K114" i="1"/>
  <c r="AG114" i="1" s="1"/>
  <c r="O114" i="1"/>
  <c r="N114" i="1"/>
  <c r="U114" i="1"/>
  <c r="J114" i="1"/>
  <c r="Q114" i="1"/>
  <c r="R114" i="1"/>
  <c r="M110" i="1"/>
  <c r="P110" i="1"/>
  <c r="K110" i="1"/>
  <c r="AG110" i="1" s="1"/>
  <c r="S110" i="1"/>
  <c r="T110" i="1"/>
  <c r="L110" i="1"/>
  <c r="AH110" i="1" s="1"/>
  <c r="O110" i="1"/>
  <c r="N110" i="1"/>
  <c r="J110" i="1"/>
  <c r="Q110" i="1"/>
  <c r="U110" i="1"/>
  <c r="R110" i="1"/>
  <c r="M106" i="1"/>
  <c r="AI106" i="1" s="1"/>
  <c r="O106" i="1"/>
  <c r="AK106" i="1" s="1"/>
  <c r="P106" i="1"/>
  <c r="T106" i="1"/>
  <c r="K106" i="1"/>
  <c r="AG106" i="1" s="1"/>
  <c r="L106" i="1"/>
  <c r="AH106" i="1" s="1"/>
  <c r="S106" i="1"/>
  <c r="J106" i="1"/>
  <c r="U106" i="1"/>
  <c r="N106" i="1"/>
  <c r="AJ106" i="1" s="1"/>
  <c r="Q106" i="1"/>
  <c r="R106" i="1"/>
  <c r="Q98" i="1"/>
  <c r="M98" i="1"/>
  <c r="AI98" i="1" s="1"/>
  <c r="P98" i="1"/>
  <c r="AL98" i="1" s="1"/>
  <c r="U98" i="1"/>
  <c r="K98" i="1"/>
  <c r="AG98" i="1" s="1"/>
  <c r="R98" i="1"/>
  <c r="T98" i="1"/>
  <c r="J98" i="1"/>
  <c r="O98" i="1"/>
  <c r="AK98" i="1" s="1"/>
  <c r="L98" i="1"/>
  <c r="AH98" i="1" s="1"/>
  <c r="N98" i="1"/>
  <c r="AJ98" i="1" s="1"/>
  <c r="S98" i="1"/>
  <c r="Q94" i="1"/>
  <c r="P94" i="1"/>
  <c r="AL94" i="1" s="1"/>
  <c r="U94" i="1"/>
  <c r="M94" i="1"/>
  <c r="AI94" i="1" s="1"/>
  <c r="T94" i="1"/>
  <c r="K94" i="1"/>
  <c r="AG94" i="1" s="1"/>
  <c r="R94" i="1"/>
  <c r="L94" i="1"/>
  <c r="AH94" i="1" s="1"/>
  <c r="J94" i="1"/>
  <c r="O94" i="1"/>
  <c r="AK94" i="1" s="1"/>
  <c r="N94" i="1"/>
  <c r="AJ94" i="1" s="1"/>
  <c r="S94" i="1"/>
  <c r="J90" i="1"/>
  <c r="P90" i="1"/>
  <c r="AL90" i="1" s="1"/>
  <c r="Q90" i="1"/>
  <c r="M90" i="1"/>
  <c r="AI90" i="1" s="1"/>
  <c r="T90" i="1"/>
  <c r="U90" i="1"/>
  <c r="L90" i="1"/>
  <c r="AH90" i="1" s="1"/>
  <c r="K90" i="1"/>
  <c r="AG90" i="1" s="1"/>
  <c r="O90" i="1"/>
  <c r="AK90" i="1" s="1"/>
  <c r="N90" i="1"/>
  <c r="AJ90" i="1" s="1"/>
  <c r="S90" i="1"/>
  <c r="R90" i="1"/>
  <c r="J86" i="1"/>
  <c r="M86" i="1"/>
  <c r="AI86" i="1" s="1"/>
  <c r="P86" i="1"/>
  <c r="L86" i="1"/>
  <c r="AH86" i="1" s="1"/>
  <c r="Q86" i="1"/>
  <c r="R86" i="1"/>
  <c r="O86" i="1"/>
  <c r="AK86" i="1" s="1"/>
  <c r="N86" i="1"/>
  <c r="AJ86" i="1" s="1"/>
  <c r="K86" i="1"/>
  <c r="AG86" i="1" s="1"/>
  <c r="P82" i="1"/>
  <c r="R82" i="1"/>
  <c r="K82" i="1"/>
  <c r="AG82" i="1" s="1"/>
  <c r="N82" i="1"/>
  <c r="AJ82" i="1" s="1"/>
  <c r="J82" i="1"/>
  <c r="O82" i="1"/>
  <c r="AK82" i="1" s="1"/>
  <c r="Q82" i="1"/>
  <c r="M82" i="1"/>
  <c r="AI82" i="1" s="1"/>
  <c r="L82" i="1"/>
  <c r="AH82" i="1" s="1"/>
  <c r="M131" i="1"/>
  <c r="AI131" i="1" s="1"/>
  <c r="P131" i="1"/>
  <c r="AL131" i="1" s="1"/>
  <c r="Q131" i="1"/>
  <c r="U131" i="1"/>
  <c r="R131" i="1"/>
  <c r="K131" i="1"/>
  <c r="AG131" i="1" s="1"/>
  <c r="T131" i="1"/>
  <c r="J131" i="1"/>
  <c r="O131" i="1"/>
  <c r="AK131" i="1" s="1"/>
  <c r="S131" i="1"/>
  <c r="N131" i="1"/>
  <c r="AJ131" i="1" s="1"/>
  <c r="L131" i="1"/>
  <c r="AH131" i="1" s="1"/>
  <c r="P127" i="1"/>
  <c r="Q127" i="1"/>
  <c r="R127" i="1"/>
  <c r="K127" i="1"/>
  <c r="AG127" i="1" s="1"/>
  <c r="U127" i="1"/>
  <c r="T127" i="1"/>
  <c r="J127" i="1"/>
  <c r="O127" i="1"/>
  <c r="AK127" i="1" s="1"/>
  <c r="S127" i="1"/>
  <c r="L127" i="1"/>
  <c r="AH127" i="1" s="1"/>
  <c r="N127" i="1"/>
  <c r="AJ127" i="1" s="1"/>
  <c r="M127" i="1"/>
  <c r="AI127" i="1" s="1"/>
  <c r="U123" i="1"/>
  <c r="K123" i="1"/>
  <c r="AG123" i="1" s="1"/>
  <c r="P123" i="1"/>
  <c r="AL123" i="1" s="1"/>
  <c r="J123" i="1"/>
  <c r="O123" i="1"/>
  <c r="AK123" i="1" s="1"/>
  <c r="T123" i="1"/>
  <c r="M123" i="1"/>
  <c r="AI123" i="1" s="1"/>
  <c r="N123" i="1"/>
  <c r="AJ123" i="1" s="1"/>
  <c r="S123" i="1"/>
  <c r="Q123" i="1"/>
  <c r="R123" i="1"/>
  <c r="L123" i="1"/>
  <c r="AH123" i="1" s="1"/>
  <c r="P119" i="1"/>
  <c r="AL119" i="1" s="1"/>
  <c r="T119" i="1"/>
  <c r="Q119" i="1"/>
  <c r="R119" i="1"/>
  <c r="L119" i="1"/>
  <c r="AH119" i="1" s="1"/>
  <c r="U119" i="1"/>
  <c r="K119" i="1"/>
  <c r="AG119" i="1" s="1"/>
  <c r="J119" i="1"/>
  <c r="O119" i="1"/>
  <c r="AK119" i="1" s="1"/>
  <c r="M119" i="1"/>
  <c r="AI119" i="1" s="1"/>
  <c r="N119" i="1"/>
  <c r="AJ119" i="1" s="1"/>
  <c r="S119" i="1"/>
  <c r="L115" i="1"/>
  <c r="AH115" i="1" s="1"/>
  <c r="T115" i="1"/>
  <c r="Q115" i="1"/>
  <c r="R115" i="1"/>
  <c r="P115" i="1"/>
  <c r="AL115" i="1" s="1"/>
  <c r="U115" i="1"/>
  <c r="K115" i="1"/>
  <c r="AG115" i="1" s="1"/>
  <c r="N115" i="1"/>
  <c r="AJ115" i="1" s="1"/>
  <c r="J115" i="1"/>
  <c r="O115" i="1"/>
  <c r="AK115" i="1" s="1"/>
  <c r="M115" i="1"/>
  <c r="AI115" i="1" s="1"/>
  <c r="S115" i="1"/>
  <c r="L111" i="1"/>
  <c r="AH111" i="1" s="1"/>
  <c r="T111" i="1"/>
  <c r="U111" i="1"/>
  <c r="K111" i="1"/>
  <c r="AG111" i="1" s="1"/>
  <c r="P111" i="1"/>
  <c r="J111" i="1"/>
  <c r="O111" i="1"/>
  <c r="M111" i="1"/>
  <c r="S111" i="1"/>
  <c r="Q111" i="1"/>
  <c r="R111" i="1"/>
  <c r="N111" i="1"/>
  <c r="T107" i="1"/>
  <c r="L107" i="1"/>
  <c r="AH107" i="1" s="1"/>
  <c r="P107" i="1"/>
  <c r="M107" i="1"/>
  <c r="N107" i="1"/>
  <c r="S107" i="1"/>
  <c r="Q107" i="1"/>
  <c r="R107" i="1"/>
  <c r="J107" i="1"/>
  <c r="K107" i="1"/>
  <c r="AG107" i="1" s="1"/>
  <c r="O107" i="1"/>
  <c r="U107" i="1"/>
  <c r="P103" i="1"/>
  <c r="T103" i="1"/>
  <c r="J103" i="1"/>
  <c r="O103" i="1"/>
  <c r="AK103" i="1" s="1"/>
  <c r="M103" i="1"/>
  <c r="AI103" i="1" s="1"/>
  <c r="N103" i="1"/>
  <c r="AJ103" i="1" s="1"/>
  <c r="S103" i="1"/>
  <c r="L103" i="1"/>
  <c r="AH103" i="1" s="1"/>
  <c r="K103" i="1"/>
  <c r="AG103" i="1" s="1"/>
  <c r="Q103" i="1"/>
  <c r="U103" i="1"/>
  <c r="R103" i="1"/>
  <c r="U99" i="1"/>
  <c r="P99" i="1"/>
  <c r="AL99" i="1" s="1"/>
  <c r="S99" i="1"/>
  <c r="R99" i="1"/>
  <c r="J99" i="1"/>
  <c r="L99" i="1"/>
  <c r="AH99" i="1" s="1"/>
  <c r="N99" i="1"/>
  <c r="AJ99" i="1" s="1"/>
  <c r="K99" i="1"/>
  <c r="AG99" i="1" s="1"/>
  <c r="T99" i="1"/>
  <c r="O99" i="1"/>
  <c r="AK99" i="1" s="1"/>
  <c r="M99" i="1"/>
  <c r="AI99" i="1" s="1"/>
  <c r="Q99" i="1"/>
  <c r="U95" i="1"/>
  <c r="O95" i="1"/>
  <c r="AK95" i="1" s="1"/>
  <c r="T95" i="1"/>
  <c r="R95" i="1"/>
  <c r="S95" i="1"/>
  <c r="N95" i="1"/>
  <c r="AJ95" i="1" s="1"/>
  <c r="M95" i="1"/>
  <c r="AI95" i="1" s="1"/>
  <c r="Q95" i="1"/>
  <c r="P95" i="1"/>
  <c r="AL95" i="1" s="1"/>
  <c r="K95" i="1"/>
  <c r="AG95" i="1" s="1"/>
  <c r="J95" i="1"/>
  <c r="L95" i="1"/>
  <c r="AH95" i="1" s="1"/>
  <c r="R91" i="1"/>
  <c r="J91" i="1"/>
  <c r="S91" i="1"/>
  <c r="M91" i="1"/>
  <c r="AI91" i="1" s="1"/>
  <c r="N91" i="1"/>
  <c r="AJ91" i="1" s="1"/>
  <c r="O91" i="1"/>
  <c r="AK91" i="1" s="1"/>
  <c r="L91" i="1"/>
  <c r="AH91" i="1" s="1"/>
  <c r="Q91" i="1"/>
  <c r="T91" i="1"/>
  <c r="K91" i="1"/>
  <c r="AG91" i="1" s="1"/>
  <c r="P91" i="1"/>
  <c r="AL91" i="1" s="1"/>
  <c r="U91" i="1"/>
  <c r="N87" i="1"/>
  <c r="AJ87" i="1" s="1"/>
  <c r="R87" i="1"/>
  <c r="J87" i="1"/>
  <c r="O87" i="1"/>
  <c r="AK87" i="1" s="1"/>
  <c r="Q87" i="1"/>
  <c r="L87" i="1"/>
  <c r="AH87" i="1" s="1"/>
  <c r="M87" i="1"/>
  <c r="AI87" i="1" s="1"/>
  <c r="P87" i="1"/>
  <c r="K87" i="1"/>
  <c r="AG87" i="1" s="1"/>
  <c r="M83" i="1"/>
  <c r="AI83" i="1" s="1"/>
  <c r="R83" i="1"/>
  <c r="N83" i="1"/>
  <c r="AJ83" i="1" s="1"/>
  <c r="J83" i="1"/>
  <c r="K83" i="1"/>
  <c r="AG83" i="1" s="1"/>
  <c r="O83" i="1"/>
  <c r="AK83" i="1" s="1"/>
  <c r="Q83" i="1"/>
  <c r="P83" i="1"/>
  <c r="L83" i="1"/>
  <c r="AH83" i="1" s="1"/>
  <c r="P77" i="1"/>
  <c r="AL77" i="1" s="1"/>
  <c r="Q77" i="1"/>
  <c r="AM77" i="1" s="1"/>
  <c r="N77" i="1"/>
  <c r="AJ77" i="1" s="1"/>
  <c r="S77" i="1"/>
  <c r="AO77" i="1" s="1"/>
  <c r="U77" i="1"/>
  <c r="J77" i="1"/>
  <c r="R77" i="1"/>
  <c r="AN77" i="1" s="1"/>
  <c r="M77" i="1"/>
  <c r="AI77" i="1" s="1"/>
  <c r="T77" i="1"/>
  <c r="K77" i="1"/>
  <c r="AG77" i="1" s="1"/>
  <c r="L77" i="1"/>
  <c r="AH77" i="1" s="1"/>
  <c r="O77" i="1"/>
  <c r="AK77" i="1" s="1"/>
  <c r="Q74" i="1"/>
  <c r="AM74" i="1" s="1"/>
  <c r="R74" i="1"/>
  <c r="AN74" i="1" s="1"/>
  <c r="L74" i="1"/>
  <c r="AH74" i="1" s="1"/>
  <c r="M74" i="1"/>
  <c r="AI74" i="1" s="1"/>
  <c r="N74" i="1"/>
  <c r="AJ74" i="1" s="1"/>
  <c r="K74" i="1"/>
  <c r="AG74" i="1" s="1"/>
  <c r="P74" i="1"/>
  <c r="AL74" i="1" s="1"/>
  <c r="U74" i="1"/>
  <c r="J74" i="1"/>
  <c r="O74" i="1"/>
  <c r="AK74" i="1" s="1"/>
  <c r="T74" i="1"/>
  <c r="S74" i="1"/>
  <c r="AO74" i="1" s="1"/>
  <c r="M59" i="1"/>
  <c r="AI59" i="1" s="1"/>
  <c r="O59" i="1"/>
  <c r="AK59" i="1" s="1"/>
  <c r="J59" i="1"/>
  <c r="L59" i="1"/>
  <c r="AH59" i="1" s="1"/>
  <c r="N59" i="1"/>
  <c r="AJ59" i="1" s="1"/>
  <c r="P59" i="1"/>
  <c r="AL59" i="1" s="1"/>
  <c r="K59" i="1"/>
  <c r="AG59" i="1" s="1"/>
  <c r="M55" i="1"/>
  <c r="AI55" i="1" s="1"/>
  <c r="N55" i="1"/>
  <c r="AJ55" i="1" s="1"/>
  <c r="P55" i="1"/>
  <c r="AL55" i="1" s="1"/>
  <c r="K55" i="1"/>
  <c r="AG55" i="1" s="1"/>
  <c r="O55" i="1"/>
  <c r="AK55" i="1" s="1"/>
  <c r="J55" i="1"/>
  <c r="L55" i="1"/>
  <c r="AH55" i="1" s="1"/>
  <c r="R51" i="1"/>
  <c r="L51" i="1"/>
  <c r="AH51" i="1" s="1"/>
  <c r="M51" i="1"/>
  <c r="AI51" i="1" s="1"/>
  <c r="Q51" i="1"/>
  <c r="S51" i="1"/>
  <c r="K51" i="1"/>
  <c r="AG51" i="1" s="1"/>
  <c r="P51" i="1"/>
  <c r="N51" i="1"/>
  <c r="AJ51" i="1" s="1"/>
  <c r="U51" i="1"/>
  <c r="J51" i="1"/>
  <c r="O51" i="1"/>
  <c r="AK51" i="1" s="1"/>
  <c r="T51" i="1"/>
  <c r="K47" i="1"/>
  <c r="AG47" i="1" s="1"/>
  <c r="P47" i="1"/>
  <c r="M47" i="1"/>
  <c r="AI47" i="1" s="1"/>
  <c r="R47" i="1"/>
  <c r="O47" i="1"/>
  <c r="AK47" i="1" s="1"/>
  <c r="J47" i="1"/>
  <c r="Q47" i="1"/>
  <c r="N47" i="1"/>
  <c r="AJ47" i="1" s="1"/>
  <c r="T47" i="1"/>
  <c r="U47" i="1"/>
  <c r="S47" i="1"/>
  <c r="L47" i="1"/>
  <c r="AH47" i="1" s="1"/>
  <c r="K43" i="1"/>
  <c r="AG43" i="1" s="1"/>
  <c r="Q43" i="1"/>
  <c r="N43" i="1"/>
  <c r="AJ43" i="1" s="1"/>
  <c r="T43" i="1"/>
  <c r="P43" i="1"/>
  <c r="AL43" i="1" s="1"/>
  <c r="R43" i="1"/>
  <c r="U43" i="1"/>
  <c r="S43" i="1"/>
  <c r="J43" i="1"/>
  <c r="M43" i="1"/>
  <c r="AI43" i="1" s="1"/>
  <c r="O43" i="1"/>
  <c r="AK43" i="1" s="1"/>
  <c r="L43" i="1"/>
  <c r="AH43" i="1" s="1"/>
  <c r="L39" i="1"/>
  <c r="AH39" i="1" s="1"/>
  <c r="T39" i="1"/>
  <c r="Q39" i="1"/>
  <c r="R39" i="1"/>
  <c r="P39" i="1"/>
  <c r="AL39" i="1" s="1"/>
  <c r="J39" i="1"/>
  <c r="M39" i="1"/>
  <c r="AI39" i="1" s="1"/>
  <c r="U39" i="1"/>
  <c r="K39" i="1"/>
  <c r="AG39" i="1" s="1"/>
  <c r="N39" i="1"/>
  <c r="AJ39" i="1" s="1"/>
  <c r="O39" i="1"/>
  <c r="AK39" i="1" s="1"/>
  <c r="S39" i="1"/>
  <c r="L35" i="1"/>
  <c r="AH35" i="1" s="1"/>
  <c r="J35" i="1"/>
  <c r="K35" i="1"/>
  <c r="AG35" i="1" s="1"/>
  <c r="O35" i="1"/>
  <c r="AK35" i="1" s="1"/>
  <c r="N35" i="1"/>
  <c r="AJ35" i="1" s="1"/>
  <c r="M35" i="1"/>
  <c r="AI35" i="1" s="1"/>
  <c r="T31" i="1"/>
  <c r="L31" i="1"/>
  <c r="AH31" i="1" s="1"/>
  <c r="P31" i="1"/>
  <c r="AL31" i="1" s="1"/>
  <c r="U31" i="1"/>
  <c r="K31" i="1"/>
  <c r="AG31" i="1" s="1"/>
  <c r="M31" i="1"/>
  <c r="AI31" i="1" s="1"/>
  <c r="S31" i="1"/>
  <c r="R31" i="1"/>
  <c r="J31" i="1"/>
  <c r="O31" i="1"/>
  <c r="AK31" i="1" s="1"/>
  <c r="Q31" i="1"/>
  <c r="N31" i="1"/>
  <c r="AJ31" i="1" s="1"/>
  <c r="K27" i="1"/>
  <c r="AG27" i="1" s="1"/>
  <c r="L27" i="1"/>
  <c r="AH27" i="1" s="1"/>
  <c r="P27" i="1"/>
  <c r="AL27" i="1" s="1"/>
  <c r="R27" i="1"/>
  <c r="J27" i="1"/>
  <c r="O27" i="1"/>
  <c r="AK27" i="1" s="1"/>
  <c r="T27" i="1"/>
  <c r="Q27" i="1"/>
  <c r="N27" i="1"/>
  <c r="AJ27" i="1" s="1"/>
  <c r="S27" i="1"/>
  <c r="M27" i="1"/>
  <c r="AI27" i="1" s="1"/>
  <c r="U27" i="1"/>
  <c r="J23" i="1"/>
  <c r="Q23" i="1"/>
  <c r="M23" i="1"/>
  <c r="AI23" i="1" s="1"/>
  <c r="P23" i="1"/>
  <c r="AL23" i="1" s="1"/>
  <c r="L23" i="1"/>
  <c r="AH23" i="1" s="1"/>
  <c r="U23" i="1"/>
  <c r="T23" i="1"/>
  <c r="S23" i="1"/>
  <c r="K23" i="1"/>
  <c r="AG23" i="1" s="1"/>
  <c r="N23" i="1"/>
  <c r="AJ23" i="1" s="1"/>
  <c r="O23" i="1"/>
  <c r="AK23" i="1" s="1"/>
  <c r="R23" i="1"/>
  <c r="R19" i="1"/>
  <c r="L19" i="1"/>
  <c r="U19" i="1"/>
  <c r="O19" i="1"/>
  <c r="AK19" i="1" s="1"/>
  <c r="O15" i="1"/>
  <c r="AK15" i="1" s="1"/>
  <c r="L15" i="1"/>
  <c r="AH15" i="1" s="1"/>
  <c r="U15" i="1"/>
  <c r="R15" i="1"/>
  <c r="AP136" i="1"/>
  <c r="AR136" i="1" s="1"/>
  <c r="AN136" i="1"/>
  <c r="AF139" i="1"/>
  <c r="AP139" i="1"/>
  <c r="AR139" i="1" s="1"/>
  <c r="J133" i="1"/>
  <c r="R133" i="1"/>
  <c r="K133" i="1"/>
  <c r="AG133" i="1" s="1"/>
  <c r="S133" i="1"/>
  <c r="N133" i="1"/>
  <c r="AJ133" i="1" s="1"/>
  <c r="O133" i="1"/>
  <c r="AK133" i="1" s="1"/>
  <c r="P133" i="1"/>
  <c r="AL133" i="1" s="1"/>
  <c r="U133" i="1"/>
  <c r="T133" i="1"/>
  <c r="L133" i="1"/>
  <c r="AH133" i="1" s="1"/>
  <c r="Q133" i="1"/>
  <c r="M133" i="1"/>
  <c r="AI133" i="1" s="1"/>
  <c r="J121" i="1"/>
  <c r="AF121" i="1" s="1"/>
  <c r="R121" i="1"/>
  <c r="K121" i="1"/>
  <c r="P121" i="1"/>
  <c r="AL121" i="1" s="1"/>
  <c r="U121" i="1"/>
  <c r="O121" i="1"/>
  <c r="AK121" i="1" s="1"/>
  <c r="T121" i="1"/>
  <c r="S121" i="1"/>
  <c r="L121" i="1"/>
  <c r="AH121" i="1" s="1"/>
  <c r="Q121" i="1"/>
  <c r="M121" i="1"/>
  <c r="AI121" i="1" s="1"/>
  <c r="N121" i="1"/>
  <c r="AJ121" i="1" s="1"/>
  <c r="N113" i="1"/>
  <c r="AJ113" i="1" s="1"/>
  <c r="R113" i="1"/>
  <c r="K113" i="1"/>
  <c r="AG113" i="1" s="1"/>
  <c r="P113" i="1"/>
  <c r="U113" i="1"/>
  <c r="O113" i="1"/>
  <c r="AK113" i="1" s="1"/>
  <c r="T113" i="1"/>
  <c r="S113" i="1"/>
  <c r="M113" i="1"/>
  <c r="AI113" i="1" s="1"/>
  <c r="Q113" i="1"/>
  <c r="J113" i="1"/>
  <c r="L113" i="1"/>
  <c r="AH113" i="1" s="1"/>
  <c r="K97" i="1"/>
  <c r="AG97" i="1" s="1"/>
  <c r="S97" i="1"/>
  <c r="L97" i="1"/>
  <c r="AH97" i="1" s="1"/>
  <c r="T97" i="1"/>
  <c r="O97" i="1"/>
  <c r="AK97" i="1" s="1"/>
  <c r="P97" i="1"/>
  <c r="AL97" i="1" s="1"/>
  <c r="J97" i="1"/>
  <c r="U97" i="1"/>
  <c r="M97" i="1"/>
  <c r="AI97" i="1" s="1"/>
  <c r="N97" i="1"/>
  <c r="AJ97" i="1" s="1"/>
  <c r="Q97" i="1"/>
  <c r="R97" i="1"/>
  <c r="M57" i="1"/>
  <c r="AI57" i="1" s="1"/>
  <c r="K57" i="1"/>
  <c r="AG57" i="1" s="1"/>
  <c r="P57" i="1"/>
  <c r="AL57" i="1" s="1"/>
  <c r="L57" i="1"/>
  <c r="AH57" i="1" s="1"/>
  <c r="O57" i="1"/>
  <c r="AK57" i="1" s="1"/>
  <c r="N57" i="1"/>
  <c r="AJ57" i="1" s="1"/>
  <c r="J57" i="1"/>
  <c r="M130" i="1"/>
  <c r="AI130" i="1" s="1"/>
  <c r="N130" i="1"/>
  <c r="AJ130" i="1" s="1"/>
  <c r="L130" i="1"/>
  <c r="AH130" i="1" s="1"/>
  <c r="Q130" i="1"/>
  <c r="R130" i="1"/>
  <c r="T130" i="1"/>
  <c r="U130" i="1"/>
  <c r="K130" i="1"/>
  <c r="AG130" i="1" s="1"/>
  <c r="O130" i="1"/>
  <c r="AK130" i="1" s="1"/>
  <c r="S130" i="1"/>
  <c r="J130" i="1"/>
  <c r="P130" i="1"/>
  <c r="N132" i="1"/>
  <c r="AJ132" i="1" s="1"/>
  <c r="M132" i="1"/>
  <c r="AI132" i="1" s="1"/>
  <c r="Q132" i="1"/>
  <c r="U132" i="1"/>
  <c r="O132" i="1"/>
  <c r="AK132" i="1" s="1"/>
  <c r="T132" i="1"/>
  <c r="S132" i="1"/>
  <c r="L132" i="1"/>
  <c r="AH132" i="1" s="1"/>
  <c r="P132" i="1"/>
  <c r="AL132" i="1" s="1"/>
  <c r="R132" i="1"/>
  <c r="K132" i="1"/>
  <c r="AG132" i="1" s="1"/>
  <c r="J132" i="1"/>
  <c r="N128" i="1"/>
  <c r="AJ128" i="1" s="1"/>
  <c r="M128" i="1"/>
  <c r="AI128" i="1" s="1"/>
  <c r="Q128" i="1"/>
  <c r="U128" i="1"/>
  <c r="O128" i="1"/>
  <c r="AK128" i="1" s="1"/>
  <c r="T128" i="1"/>
  <c r="J128" i="1"/>
  <c r="S128" i="1"/>
  <c r="L128" i="1"/>
  <c r="AH128" i="1" s="1"/>
  <c r="R128" i="1"/>
  <c r="P128" i="1"/>
  <c r="AL128" i="1" s="1"/>
  <c r="K128" i="1"/>
  <c r="AG128" i="1" s="1"/>
  <c r="U124" i="1"/>
  <c r="M124" i="1"/>
  <c r="AI124" i="1" s="1"/>
  <c r="Q124" i="1"/>
  <c r="K124" i="1"/>
  <c r="AG124" i="1" s="1"/>
  <c r="P124" i="1"/>
  <c r="J124" i="1"/>
  <c r="O124" i="1"/>
  <c r="AK124" i="1" s="1"/>
  <c r="T124" i="1"/>
  <c r="R124" i="1"/>
  <c r="S124" i="1"/>
  <c r="N124" i="1"/>
  <c r="AJ124" i="1" s="1"/>
  <c r="L124" i="1"/>
  <c r="AH124" i="1" s="1"/>
  <c r="Q120" i="1"/>
  <c r="R120" i="1"/>
  <c r="L120" i="1"/>
  <c r="AH120" i="1" s="1"/>
  <c r="M120" i="1"/>
  <c r="AI120" i="1" s="1"/>
  <c r="K120" i="1"/>
  <c r="AG120" i="1" s="1"/>
  <c r="P120" i="1"/>
  <c r="AL120" i="1" s="1"/>
  <c r="J120" i="1"/>
  <c r="O120" i="1"/>
  <c r="AK120" i="1" s="1"/>
  <c r="T120" i="1"/>
  <c r="S120" i="1"/>
  <c r="N120" i="1"/>
  <c r="AJ120" i="1" s="1"/>
  <c r="U120" i="1"/>
  <c r="Q116" i="1"/>
  <c r="U116" i="1"/>
  <c r="M116" i="1"/>
  <c r="AI116" i="1" s="1"/>
  <c r="N116" i="1"/>
  <c r="AJ116" i="1" s="1"/>
  <c r="S116" i="1"/>
  <c r="R116" i="1"/>
  <c r="L116" i="1"/>
  <c r="AH116" i="1" s="1"/>
  <c r="K116" i="1"/>
  <c r="AG116" i="1" s="1"/>
  <c r="P116" i="1"/>
  <c r="AL116" i="1" s="1"/>
  <c r="J116" i="1"/>
  <c r="O116" i="1"/>
  <c r="AK116" i="1" s="1"/>
  <c r="T116" i="1"/>
  <c r="Q112" i="1"/>
  <c r="R112" i="1"/>
  <c r="L112" i="1"/>
  <c r="AH112" i="1" s="1"/>
  <c r="M112" i="1"/>
  <c r="K112" i="1"/>
  <c r="AG112" i="1" s="1"/>
  <c r="P112" i="1"/>
  <c r="J112" i="1"/>
  <c r="O112" i="1"/>
  <c r="T112" i="1"/>
  <c r="U112" i="1"/>
  <c r="N112" i="1"/>
  <c r="S112" i="1"/>
  <c r="U108" i="1"/>
  <c r="Q108" i="1"/>
  <c r="R108" i="1"/>
  <c r="L108" i="1"/>
  <c r="AH108" i="1" s="1"/>
  <c r="K108" i="1"/>
  <c r="AG108" i="1" s="1"/>
  <c r="P108" i="1"/>
  <c r="M108" i="1"/>
  <c r="O108" i="1"/>
  <c r="S108" i="1"/>
  <c r="N108" i="1"/>
  <c r="J108" i="1"/>
  <c r="T108" i="1"/>
  <c r="Q104" i="1"/>
  <c r="J104" i="1"/>
  <c r="O104" i="1"/>
  <c r="AK104" i="1" s="1"/>
  <c r="T104" i="1"/>
  <c r="N104" i="1"/>
  <c r="AJ104" i="1" s="1"/>
  <c r="S104" i="1"/>
  <c r="U104" i="1"/>
  <c r="R104" i="1"/>
  <c r="L104" i="1"/>
  <c r="AH104" i="1" s="1"/>
  <c r="M104" i="1"/>
  <c r="AI104" i="1" s="1"/>
  <c r="K104" i="1"/>
  <c r="AG104" i="1" s="1"/>
  <c r="P104" i="1"/>
  <c r="J100" i="1"/>
  <c r="O100" i="1"/>
  <c r="AK100" i="1" s="1"/>
  <c r="U100" i="1"/>
  <c r="K100" i="1"/>
  <c r="AG100" i="1" s="1"/>
  <c r="Q100" i="1"/>
  <c r="S100" i="1"/>
  <c r="M100" i="1"/>
  <c r="AI100" i="1" s="1"/>
  <c r="N100" i="1"/>
  <c r="AJ100" i="1" s="1"/>
  <c r="R100" i="1"/>
  <c r="P100" i="1"/>
  <c r="AL100" i="1" s="1"/>
  <c r="T100" i="1"/>
  <c r="L100" i="1"/>
  <c r="AH100" i="1" s="1"/>
  <c r="N96" i="1"/>
  <c r="AJ96" i="1" s="1"/>
  <c r="O96" i="1"/>
  <c r="AK96" i="1" s="1"/>
  <c r="J96" i="1"/>
  <c r="R96" i="1"/>
  <c r="M96" i="1"/>
  <c r="AI96" i="1" s="1"/>
  <c r="K96" i="1"/>
  <c r="AG96" i="1" s="1"/>
  <c r="T96" i="1"/>
  <c r="L96" i="1"/>
  <c r="AH96" i="1" s="1"/>
  <c r="Q96" i="1"/>
  <c r="P96" i="1"/>
  <c r="AL96" i="1" s="1"/>
  <c r="U96" i="1"/>
  <c r="S96" i="1"/>
  <c r="K92" i="1"/>
  <c r="AG92" i="1" s="1"/>
  <c r="S92" i="1"/>
  <c r="L92" i="1"/>
  <c r="AH92" i="1" s="1"/>
  <c r="Q92" i="1"/>
  <c r="R92" i="1"/>
  <c r="O92" i="1"/>
  <c r="AK92" i="1" s="1"/>
  <c r="P92" i="1"/>
  <c r="AL92" i="1" s="1"/>
  <c r="U92" i="1"/>
  <c r="N92" i="1"/>
  <c r="AJ92" i="1" s="1"/>
  <c r="T92" i="1"/>
  <c r="J92" i="1"/>
  <c r="M92" i="1"/>
  <c r="AI92" i="1" s="1"/>
  <c r="M88" i="1"/>
  <c r="AI88" i="1" s="1"/>
  <c r="R88" i="1"/>
  <c r="Q88" i="1"/>
  <c r="K88" i="1"/>
  <c r="AG88" i="1" s="1"/>
  <c r="J88" i="1"/>
  <c r="P88" i="1"/>
  <c r="N88" i="1"/>
  <c r="AJ88" i="1" s="1"/>
  <c r="L88" i="1"/>
  <c r="AH88" i="1" s="1"/>
  <c r="O88" i="1"/>
  <c r="AK88" i="1" s="1"/>
  <c r="Q84" i="1"/>
  <c r="O84" i="1"/>
  <c r="AK84" i="1" s="1"/>
  <c r="R84" i="1"/>
  <c r="L84" i="1"/>
  <c r="AH84" i="1" s="1"/>
  <c r="J84" i="1"/>
  <c r="K84" i="1"/>
  <c r="AG84" i="1" s="1"/>
  <c r="M84" i="1"/>
  <c r="AI84" i="1" s="1"/>
  <c r="P84" i="1"/>
  <c r="N84" i="1"/>
  <c r="AJ84" i="1" s="1"/>
  <c r="U80" i="1"/>
  <c r="K80" i="1"/>
  <c r="AG80" i="1" s="1"/>
  <c r="O80" i="1"/>
  <c r="AK80" i="1" s="1"/>
  <c r="J80" i="1"/>
  <c r="S80" i="1"/>
  <c r="P80" i="1"/>
  <c r="Q80" i="1"/>
  <c r="T80" i="1"/>
  <c r="M80" i="1"/>
  <c r="AI80" i="1" s="1"/>
  <c r="N80" i="1"/>
  <c r="AJ80" i="1" s="1"/>
  <c r="L80" i="1"/>
  <c r="AH80" i="1" s="1"/>
  <c r="R80" i="1"/>
  <c r="T73" i="1"/>
  <c r="Q73" i="1"/>
  <c r="AM73" i="1" s="1"/>
  <c r="R73" i="1"/>
  <c r="AN73" i="1" s="1"/>
  <c r="N73" i="1"/>
  <c r="AJ73" i="1" s="1"/>
  <c r="U73" i="1"/>
  <c r="K73" i="1"/>
  <c r="AG73" i="1" s="1"/>
  <c r="P73" i="1"/>
  <c r="AL73" i="1" s="1"/>
  <c r="L73" i="1"/>
  <c r="AH73" i="1" s="1"/>
  <c r="M73" i="1"/>
  <c r="AI73" i="1" s="1"/>
  <c r="S73" i="1"/>
  <c r="AO73" i="1" s="1"/>
  <c r="J73" i="1"/>
  <c r="O73" i="1"/>
  <c r="AK73" i="1" s="1"/>
  <c r="O60" i="1"/>
  <c r="AK60" i="1" s="1"/>
  <c r="N60" i="1"/>
  <c r="AJ60" i="1" s="1"/>
  <c r="K60" i="1"/>
  <c r="AG60" i="1" s="1"/>
  <c r="P60" i="1"/>
  <c r="AL60" i="1" s="1"/>
  <c r="L60" i="1"/>
  <c r="AH60" i="1" s="1"/>
  <c r="M60" i="1"/>
  <c r="AI60" i="1" s="1"/>
  <c r="J60" i="1"/>
  <c r="J56" i="1"/>
  <c r="N56" i="1"/>
  <c r="AJ56" i="1" s="1"/>
  <c r="L56" i="1"/>
  <c r="AH56" i="1" s="1"/>
  <c r="M56" i="1"/>
  <c r="AI56" i="1" s="1"/>
  <c r="O56" i="1"/>
  <c r="AK56" i="1" s="1"/>
  <c r="P56" i="1"/>
  <c r="AL56" i="1" s="1"/>
  <c r="K56" i="1"/>
  <c r="AG56" i="1" s="1"/>
  <c r="J52" i="1"/>
  <c r="P52" i="1"/>
  <c r="AL52" i="1" s="1"/>
  <c r="L52" i="1"/>
  <c r="AH52" i="1" s="1"/>
  <c r="M52" i="1"/>
  <c r="AI52" i="1" s="1"/>
  <c r="K52" i="1"/>
  <c r="AG52" i="1" s="1"/>
  <c r="N52" i="1"/>
  <c r="AJ52" i="1" s="1"/>
  <c r="M48" i="1"/>
  <c r="AI48" i="1" s="1"/>
  <c r="L48" i="1"/>
  <c r="AH48" i="1" s="1"/>
  <c r="R48" i="1"/>
  <c r="N48" i="1"/>
  <c r="AJ48" i="1" s="1"/>
  <c r="S48" i="1"/>
  <c r="O48" i="1"/>
  <c r="AK48" i="1" s="1"/>
  <c r="P48" i="1"/>
  <c r="T48" i="1"/>
  <c r="J48" i="1"/>
  <c r="AF48" i="1" s="1"/>
  <c r="K48" i="1"/>
  <c r="AG48" i="1" s="1"/>
  <c r="U48" i="1"/>
  <c r="Q48" i="1"/>
  <c r="O44" i="1"/>
  <c r="AK44" i="1" s="1"/>
  <c r="M44" i="1"/>
  <c r="AI44" i="1" s="1"/>
  <c r="P44" i="1"/>
  <c r="AL44" i="1" s="1"/>
  <c r="K44" i="1"/>
  <c r="AG44" i="1" s="1"/>
  <c r="S44" i="1"/>
  <c r="U44" i="1"/>
  <c r="J44" i="1"/>
  <c r="Q44" i="1"/>
  <c r="R44" i="1"/>
  <c r="N44" i="1"/>
  <c r="AJ44" i="1" s="1"/>
  <c r="L44" i="1"/>
  <c r="AH44" i="1" s="1"/>
  <c r="T44" i="1"/>
  <c r="J40" i="1"/>
  <c r="K40" i="1"/>
  <c r="AG40" i="1" s="1"/>
  <c r="P40" i="1"/>
  <c r="AL40" i="1" s="1"/>
  <c r="U40" i="1"/>
  <c r="L40" i="1"/>
  <c r="AH40" i="1" s="1"/>
  <c r="Q40" i="1"/>
  <c r="T40" i="1"/>
  <c r="M40" i="1"/>
  <c r="AI40" i="1" s="1"/>
  <c r="O40" i="1"/>
  <c r="AK40" i="1" s="1"/>
  <c r="S40" i="1"/>
  <c r="R40" i="1"/>
  <c r="N40" i="1"/>
  <c r="AJ40" i="1" s="1"/>
  <c r="J36" i="1"/>
  <c r="O36" i="1"/>
  <c r="AK36" i="1" s="1"/>
  <c r="K36" i="1"/>
  <c r="AG36" i="1" s="1"/>
  <c r="L36" i="1"/>
  <c r="AH36" i="1" s="1"/>
  <c r="M36" i="1"/>
  <c r="AI36" i="1" s="1"/>
  <c r="N36" i="1"/>
  <c r="AJ36" i="1" s="1"/>
  <c r="J32" i="1"/>
  <c r="M32" i="1"/>
  <c r="AI32" i="1" s="1"/>
  <c r="O32" i="1"/>
  <c r="AK32" i="1" s="1"/>
  <c r="L32" i="1"/>
  <c r="AH32" i="1" s="1"/>
  <c r="K32" i="1"/>
  <c r="AG32" i="1" s="1"/>
  <c r="N32" i="1"/>
  <c r="AJ32" i="1" s="1"/>
  <c r="P28" i="1"/>
  <c r="AL28" i="1" s="1"/>
  <c r="J28" i="1"/>
  <c r="Q28" i="1"/>
  <c r="L28" i="1"/>
  <c r="AH28" i="1" s="1"/>
  <c r="M28" i="1"/>
  <c r="AI28" i="1" s="1"/>
  <c r="U28" i="1"/>
  <c r="R28" i="1"/>
  <c r="K28" i="1"/>
  <c r="AG28" i="1" s="1"/>
  <c r="S28" i="1"/>
  <c r="O28" i="1"/>
  <c r="AK28" i="1" s="1"/>
  <c r="T28" i="1"/>
  <c r="N28" i="1"/>
  <c r="AJ28" i="1" s="1"/>
  <c r="N24" i="1"/>
  <c r="AJ24" i="1" s="1"/>
  <c r="R24" i="1"/>
  <c r="L24" i="1"/>
  <c r="AH24" i="1" s="1"/>
  <c r="Q24" i="1"/>
  <c r="J24" i="1"/>
  <c r="T24" i="1"/>
  <c r="S24" i="1"/>
  <c r="K24" i="1"/>
  <c r="AG24" i="1" s="1"/>
  <c r="P24" i="1"/>
  <c r="AL24" i="1" s="1"/>
  <c r="U24" i="1"/>
  <c r="O24" i="1"/>
  <c r="AK24" i="1" s="1"/>
  <c r="M24" i="1"/>
  <c r="AI24" i="1" s="1"/>
  <c r="R20" i="1"/>
  <c r="L20" i="1"/>
  <c r="U20" i="1"/>
  <c r="O20" i="1"/>
  <c r="AK20" i="1" s="1"/>
  <c r="L16" i="1"/>
  <c r="AH16" i="1" s="1"/>
  <c r="U16" i="1"/>
  <c r="R16" i="1"/>
  <c r="O16" i="1"/>
  <c r="AK16" i="1" s="1"/>
  <c r="J129" i="1"/>
  <c r="R129" i="1"/>
  <c r="K129" i="1"/>
  <c r="AG129" i="1" s="1"/>
  <c r="S129" i="1"/>
  <c r="N129" i="1"/>
  <c r="AJ129" i="1" s="1"/>
  <c r="O129" i="1"/>
  <c r="AK129" i="1" s="1"/>
  <c r="L129" i="1"/>
  <c r="AH129" i="1" s="1"/>
  <c r="Q129" i="1"/>
  <c r="P129" i="1"/>
  <c r="AL129" i="1" s="1"/>
  <c r="U129" i="1"/>
  <c r="T129" i="1"/>
  <c r="M129" i="1"/>
  <c r="AI129" i="1" s="1"/>
  <c r="J109" i="1"/>
  <c r="AF109" i="1" s="1"/>
  <c r="R109" i="1"/>
  <c r="K109" i="1"/>
  <c r="P109" i="1"/>
  <c r="U109" i="1"/>
  <c r="O109" i="1"/>
  <c r="T109" i="1"/>
  <c r="M109" i="1"/>
  <c r="Q109" i="1"/>
  <c r="N109" i="1"/>
  <c r="S109" i="1"/>
  <c r="L109" i="1"/>
  <c r="AH109" i="1" s="1"/>
  <c r="N101" i="1"/>
  <c r="AJ101" i="1" s="1"/>
  <c r="S101" i="1"/>
  <c r="U101" i="1"/>
  <c r="K101" i="1"/>
  <c r="AG101" i="1" s="1"/>
  <c r="J101" i="1"/>
  <c r="P101" i="1"/>
  <c r="O101" i="1"/>
  <c r="AK101" i="1" s="1"/>
  <c r="R101" i="1"/>
  <c r="T101" i="1"/>
  <c r="Q101" i="1"/>
  <c r="M101" i="1"/>
  <c r="AI101" i="1" s="1"/>
  <c r="L101" i="1"/>
  <c r="AH101" i="1" s="1"/>
  <c r="L93" i="1"/>
  <c r="AH93" i="1" s="1"/>
  <c r="T93" i="1"/>
  <c r="Q93" i="1"/>
  <c r="R93" i="1"/>
  <c r="P93" i="1"/>
  <c r="AL93" i="1" s="1"/>
  <c r="S93" i="1"/>
  <c r="U93" i="1"/>
  <c r="K93" i="1"/>
  <c r="AG93" i="1" s="1"/>
  <c r="M93" i="1"/>
  <c r="AI93" i="1" s="1"/>
  <c r="J93" i="1"/>
  <c r="O93" i="1"/>
  <c r="AK93" i="1" s="1"/>
  <c r="N93" i="1"/>
  <c r="AJ93" i="1" s="1"/>
  <c r="AI81" i="1"/>
  <c r="AP81" i="1"/>
  <c r="AR81" i="1" s="1"/>
  <c r="M72" i="1"/>
  <c r="AI72" i="1" s="1"/>
  <c r="O72" i="1"/>
  <c r="AK72" i="1" s="1"/>
  <c r="K72" i="1"/>
  <c r="AG72" i="1" s="1"/>
  <c r="T72" i="1"/>
  <c r="L72" i="1"/>
  <c r="AH72" i="1" s="1"/>
  <c r="P72" i="1"/>
  <c r="AL72" i="1" s="1"/>
  <c r="S72" i="1"/>
  <c r="AO72" i="1" s="1"/>
  <c r="Q72" i="1"/>
  <c r="AM72" i="1" s="1"/>
  <c r="R72" i="1"/>
  <c r="J72" i="1"/>
  <c r="AF72" i="1" s="1"/>
  <c r="N72" i="1"/>
  <c r="AJ72" i="1" s="1"/>
  <c r="U72" i="1"/>
  <c r="M53" i="1"/>
  <c r="AI53" i="1" s="1"/>
  <c r="K53" i="1"/>
  <c r="AG53" i="1" s="1"/>
  <c r="L53" i="1"/>
  <c r="AH53" i="1" s="1"/>
  <c r="P53" i="1"/>
  <c r="O53" i="1"/>
  <c r="N53" i="1"/>
  <c r="J53" i="1"/>
  <c r="M49" i="1"/>
  <c r="AI49" i="1" s="1"/>
  <c r="P49" i="1"/>
  <c r="K49" i="1"/>
  <c r="AG49" i="1" s="1"/>
  <c r="S49" i="1"/>
  <c r="T49" i="1"/>
  <c r="L49" i="1"/>
  <c r="AH49" i="1" s="1"/>
  <c r="O49" i="1"/>
  <c r="AK49" i="1" s="1"/>
  <c r="J49" i="1"/>
  <c r="U49" i="1"/>
  <c r="R49" i="1"/>
  <c r="Q49" i="1"/>
  <c r="N49" i="1"/>
  <c r="AJ49" i="1" s="1"/>
  <c r="M45" i="1"/>
  <c r="AI45" i="1" s="1"/>
  <c r="K45" i="1"/>
  <c r="AG45" i="1" s="1"/>
  <c r="T45" i="1"/>
  <c r="L45" i="1"/>
  <c r="AH45" i="1" s="1"/>
  <c r="N45" i="1"/>
  <c r="AJ45" i="1" s="1"/>
  <c r="O45" i="1"/>
  <c r="AK45" i="1" s="1"/>
  <c r="J45" i="1"/>
  <c r="Q45" i="1"/>
  <c r="S45" i="1"/>
  <c r="R45" i="1"/>
  <c r="U45" i="1"/>
  <c r="P45" i="1"/>
  <c r="AL45" i="1" s="1"/>
  <c r="N41" i="1"/>
  <c r="AJ41" i="1" s="1"/>
  <c r="R41" i="1"/>
  <c r="J41" i="1"/>
  <c r="L41" i="1"/>
  <c r="AH41" i="1" s="1"/>
  <c r="Q41" i="1"/>
  <c r="O41" i="1"/>
  <c r="AK41" i="1" s="1"/>
  <c r="M41" i="1"/>
  <c r="AI41" i="1" s="1"/>
  <c r="K41" i="1"/>
  <c r="AG41" i="1" s="1"/>
  <c r="P41" i="1"/>
  <c r="AL41" i="1" s="1"/>
  <c r="U41" i="1"/>
  <c r="T41" i="1"/>
  <c r="S41" i="1"/>
  <c r="J37" i="1"/>
  <c r="N37" i="1"/>
  <c r="AJ37" i="1" s="1"/>
  <c r="K37" i="1"/>
  <c r="AG37" i="1" s="1"/>
  <c r="M37" i="1"/>
  <c r="AI37" i="1" s="1"/>
  <c r="O37" i="1"/>
  <c r="AK37" i="1" s="1"/>
  <c r="L37" i="1"/>
  <c r="AH37" i="1" s="1"/>
  <c r="J33" i="1"/>
  <c r="N33" i="1"/>
  <c r="AJ33" i="1" s="1"/>
  <c r="L33" i="1"/>
  <c r="AH33" i="1" s="1"/>
  <c r="K33" i="1"/>
  <c r="AG33" i="1" s="1"/>
  <c r="M33" i="1"/>
  <c r="AI33" i="1" s="1"/>
  <c r="O33" i="1"/>
  <c r="AK33" i="1" s="1"/>
  <c r="L29" i="1"/>
  <c r="AH29" i="1" s="1"/>
  <c r="Q29" i="1"/>
  <c r="R29" i="1"/>
  <c r="M29" i="1"/>
  <c r="AI29" i="1" s="1"/>
  <c r="K29" i="1"/>
  <c r="AG29" i="1" s="1"/>
  <c r="P29" i="1"/>
  <c r="AL29" i="1" s="1"/>
  <c r="U29" i="1"/>
  <c r="N29" i="1"/>
  <c r="AJ29" i="1" s="1"/>
  <c r="O29" i="1"/>
  <c r="AK29" i="1" s="1"/>
  <c r="T29" i="1"/>
  <c r="J29" i="1"/>
  <c r="S29" i="1"/>
  <c r="O25" i="1"/>
  <c r="AK25" i="1" s="1"/>
  <c r="J25" i="1"/>
  <c r="N25" i="1"/>
  <c r="AJ25" i="1" s="1"/>
  <c r="R25" i="1"/>
  <c r="P25" i="1"/>
  <c r="AL25" i="1" s="1"/>
  <c r="U25" i="1"/>
  <c r="S25" i="1"/>
  <c r="Q25" i="1"/>
  <c r="K25" i="1"/>
  <c r="AG25" i="1" s="1"/>
  <c r="T25" i="1"/>
  <c r="M25" i="1"/>
  <c r="AI25" i="1" s="1"/>
  <c r="L25" i="1"/>
  <c r="AH25" i="1" s="1"/>
  <c r="O21" i="1"/>
  <c r="AK21" i="1" s="1"/>
  <c r="U21" i="1"/>
  <c r="R21" i="1"/>
  <c r="L21" i="1"/>
  <c r="O17" i="1"/>
  <c r="AK17" i="1" s="1"/>
  <c r="U17" i="1"/>
  <c r="L17" i="1"/>
  <c r="R17" i="1"/>
  <c r="AF138" i="1"/>
  <c r="AP138" i="1"/>
  <c r="AR138" i="1" s="1"/>
  <c r="AF135" i="1"/>
  <c r="AP135" i="1"/>
  <c r="AR135" i="1" s="1"/>
  <c r="AF137" i="1"/>
  <c r="AP137" i="1"/>
  <c r="AR137" i="1" s="1"/>
  <c r="F2" i="1"/>
  <c r="G2" i="1"/>
  <c r="M217" i="16"/>
  <c r="M216" i="16"/>
  <c r="J216" i="16"/>
  <c r="F216" i="16"/>
  <c r="M215" i="16"/>
  <c r="J215" i="16"/>
  <c r="F215" i="16"/>
  <c r="M214" i="16"/>
  <c r="J214" i="16"/>
  <c r="F214" i="16"/>
  <c r="M213" i="16"/>
  <c r="J213" i="16"/>
  <c r="F213" i="16"/>
  <c r="M212" i="16"/>
  <c r="F212" i="16"/>
  <c r="M211" i="16"/>
  <c r="J211" i="16"/>
  <c r="F211" i="16"/>
  <c r="M210" i="16"/>
  <c r="F210" i="16"/>
  <c r="M209" i="16"/>
  <c r="J209" i="16"/>
  <c r="F209" i="16"/>
  <c r="M208" i="16"/>
  <c r="J208" i="16"/>
  <c r="F208" i="16"/>
  <c r="M207" i="16"/>
  <c r="J207" i="16"/>
  <c r="F207" i="16"/>
  <c r="M206" i="16"/>
  <c r="J206" i="16"/>
  <c r="F206" i="16"/>
  <c r="M205" i="16"/>
  <c r="J205" i="16"/>
  <c r="F205" i="16"/>
  <c r="M204" i="16"/>
  <c r="J204" i="16"/>
  <c r="F204" i="16"/>
  <c r="M203" i="16"/>
  <c r="J203" i="16"/>
  <c r="F203" i="16"/>
  <c r="M202" i="16"/>
  <c r="J202" i="16"/>
  <c r="F202" i="16"/>
  <c r="M201" i="16"/>
  <c r="J201" i="16"/>
  <c r="F201" i="16"/>
  <c r="M200" i="16"/>
  <c r="J200" i="16"/>
  <c r="F200" i="16"/>
  <c r="M199" i="16"/>
  <c r="J199" i="16"/>
  <c r="F199" i="16"/>
  <c r="M198" i="16"/>
  <c r="J198" i="16"/>
  <c r="F198" i="16"/>
  <c r="M197" i="16"/>
  <c r="J197" i="16"/>
  <c r="F197" i="16"/>
  <c r="M196" i="16"/>
  <c r="J196" i="16"/>
  <c r="F196" i="16"/>
  <c r="M195" i="16"/>
  <c r="J195" i="16"/>
  <c r="F195" i="16"/>
  <c r="M194" i="16"/>
  <c r="J194" i="16"/>
  <c r="F194" i="16"/>
  <c r="M193" i="16"/>
  <c r="J193" i="16"/>
  <c r="F193" i="16"/>
  <c r="M192" i="16"/>
  <c r="F192" i="16"/>
  <c r="M191" i="16"/>
  <c r="J191" i="16"/>
  <c r="F191" i="16"/>
  <c r="M190" i="16"/>
  <c r="J190" i="16"/>
  <c r="F190" i="16"/>
  <c r="M189" i="16"/>
  <c r="J189" i="16"/>
  <c r="F189" i="16"/>
  <c r="M188" i="16"/>
  <c r="J188" i="16"/>
  <c r="F188" i="16"/>
  <c r="M187" i="16"/>
  <c r="J187" i="16"/>
  <c r="F187" i="16"/>
  <c r="M186" i="16"/>
  <c r="J186" i="16"/>
  <c r="F186" i="16"/>
  <c r="M185" i="16"/>
  <c r="J185" i="16"/>
  <c r="F185" i="16"/>
  <c r="M184" i="16"/>
  <c r="J184" i="16"/>
  <c r="F184" i="16"/>
  <c r="M183" i="16"/>
  <c r="J183" i="16"/>
  <c r="F183" i="16"/>
  <c r="M182" i="16"/>
  <c r="J182" i="16"/>
  <c r="F182" i="16"/>
  <c r="M181" i="16"/>
  <c r="J181" i="16"/>
  <c r="F181" i="16"/>
  <c r="M180" i="16"/>
  <c r="J180" i="16"/>
  <c r="F180" i="16"/>
  <c r="M179" i="16"/>
  <c r="J179" i="16"/>
  <c r="F179" i="16"/>
  <c r="M178" i="16"/>
  <c r="J178" i="16"/>
  <c r="F178" i="16"/>
  <c r="M177" i="16"/>
  <c r="J177" i="16"/>
  <c r="F177" i="16"/>
  <c r="M176" i="16"/>
  <c r="J176" i="16"/>
  <c r="F176" i="16"/>
  <c r="M175" i="16"/>
  <c r="J175" i="16"/>
  <c r="F175" i="16"/>
  <c r="M174" i="16"/>
  <c r="J174" i="16"/>
  <c r="F174" i="16"/>
  <c r="M173" i="16"/>
  <c r="J173" i="16"/>
  <c r="F173" i="16"/>
  <c r="M172" i="16"/>
  <c r="J172" i="16"/>
  <c r="F172" i="16"/>
  <c r="M171" i="16"/>
  <c r="J171" i="16"/>
  <c r="F171" i="16"/>
  <c r="M170" i="16"/>
  <c r="J170" i="16"/>
  <c r="F170" i="16"/>
  <c r="M169" i="16"/>
  <c r="J169" i="16"/>
  <c r="F169" i="16"/>
  <c r="M168" i="16"/>
  <c r="J168" i="16"/>
  <c r="F168" i="16"/>
  <c r="M167" i="16"/>
  <c r="J167" i="16"/>
  <c r="F167" i="16"/>
  <c r="M166" i="16"/>
  <c r="J166" i="16"/>
  <c r="F166" i="16"/>
  <c r="M165" i="16"/>
  <c r="J165" i="16"/>
  <c r="F165" i="16"/>
  <c r="M164" i="16"/>
  <c r="J164" i="16"/>
  <c r="F164" i="16"/>
  <c r="M163" i="16"/>
  <c r="J163" i="16"/>
  <c r="F163" i="16"/>
  <c r="M162" i="16"/>
  <c r="J162" i="16"/>
  <c r="F162" i="16"/>
  <c r="M161" i="16"/>
  <c r="J161" i="16"/>
  <c r="F161" i="16"/>
  <c r="M160" i="16"/>
  <c r="J160" i="16"/>
  <c r="F160" i="16"/>
  <c r="M159" i="16"/>
  <c r="J159" i="16"/>
  <c r="F159" i="16"/>
  <c r="M158" i="16"/>
  <c r="J158" i="16"/>
  <c r="F158" i="16"/>
  <c r="M157" i="16"/>
  <c r="J157" i="16"/>
  <c r="F157" i="16"/>
  <c r="M156" i="16"/>
  <c r="J156" i="16"/>
  <c r="F156" i="16"/>
  <c r="M155" i="16"/>
  <c r="J155" i="16"/>
  <c r="F155" i="16"/>
  <c r="M154" i="16"/>
  <c r="J154" i="16"/>
  <c r="F154" i="16"/>
  <c r="M153" i="16"/>
  <c r="J153" i="16"/>
  <c r="F153" i="16"/>
  <c r="M152" i="16"/>
  <c r="J152" i="16"/>
  <c r="F152" i="16"/>
  <c r="M151" i="16"/>
  <c r="J151" i="16"/>
  <c r="F151" i="16"/>
  <c r="M150" i="16"/>
  <c r="J150" i="16"/>
  <c r="F150" i="16"/>
  <c r="M149" i="16"/>
  <c r="J149" i="16"/>
  <c r="M148" i="16"/>
  <c r="J148" i="16"/>
  <c r="F148" i="16"/>
  <c r="M147" i="16"/>
  <c r="J147" i="16"/>
  <c r="F147" i="16"/>
  <c r="M146" i="16"/>
  <c r="J146" i="16"/>
  <c r="F146" i="16"/>
  <c r="M145" i="16"/>
  <c r="J145" i="16"/>
  <c r="F145" i="16"/>
  <c r="M144" i="16"/>
  <c r="J144" i="16"/>
  <c r="F144" i="16"/>
  <c r="M143" i="16"/>
  <c r="J143" i="16"/>
  <c r="F143" i="16"/>
  <c r="M142" i="16"/>
  <c r="J142" i="16"/>
  <c r="F142" i="16"/>
  <c r="M141" i="16"/>
  <c r="J141" i="16"/>
  <c r="F141" i="16"/>
  <c r="M140" i="16"/>
  <c r="J140" i="16"/>
  <c r="F140" i="16"/>
  <c r="M139" i="16"/>
  <c r="J139" i="16"/>
  <c r="F139" i="16"/>
  <c r="M138" i="16"/>
  <c r="J138" i="16"/>
  <c r="F138" i="16"/>
  <c r="M137" i="16"/>
  <c r="J137" i="16"/>
  <c r="F137" i="16"/>
  <c r="M136" i="16"/>
  <c r="J136" i="16"/>
  <c r="F136" i="16"/>
  <c r="M135" i="16"/>
  <c r="J135" i="16"/>
  <c r="F135" i="16"/>
  <c r="M134" i="16"/>
  <c r="J134" i="16"/>
  <c r="F134" i="16"/>
  <c r="M133" i="16"/>
  <c r="J133" i="16"/>
  <c r="F133" i="16"/>
  <c r="M132" i="16"/>
  <c r="J132" i="16"/>
  <c r="F132" i="16"/>
  <c r="M131" i="16"/>
  <c r="J131" i="16"/>
  <c r="F131" i="16"/>
  <c r="M130" i="16"/>
  <c r="J130" i="16"/>
  <c r="F130" i="16"/>
  <c r="M129" i="16"/>
  <c r="J129" i="16"/>
  <c r="F129" i="16"/>
  <c r="M128" i="16"/>
  <c r="J128" i="16"/>
  <c r="F128" i="16"/>
  <c r="M127" i="16"/>
  <c r="J127" i="16"/>
  <c r="F127" i="16"/>
  <c r="M126" i="16"/>
  <c r="J126" i="16"/>
  <c r="F126" i="16"/>
  <c r="M125" i="16"/>
  <c r="J125" i="16"/>
  <c r="F125" i="16"/>
  <c r="M124" i="16"/>
  <c r="J124" i="16"/>
  <c r="F124" i="16"/>
  <c r="M123" i="16"/>
  <c r="J123" i="16"/>
  <c r="F123" i="16"/>
  <c r="M122" i="16"/>
  <c r="J122" i="16"/>
  <c r="F122" i="16"/>
  <c r="M121" i="16"/>
  <c r="J121" i="16"/>
  <c r="F121" i="16"/>
  <c r="M120" i="16"/>
  <c r="J120" i="16"/>
  <c r="F120" i="16"/>
  <c r="M119" i="16"/>
  <c r="J119" i="16"/>
  <c r="F119" i="16"/>
  <c r="M118" i="16"/>
  <c r="J118" i="16"/>
  <c r="F118" i="16"/>
  <c r="M117" i="16"/>
  <c r="J117" i="16"/>
  <c r="F117" i="16"/>
  <c r="M116" i="16"/>
  <c r="J116" i="16"/>
  <c r="F116" i="16"/>
  <c r="M115" i="16"/>
  <c r="J115" i="16"/>
  <c r="F115" i="16"/>
  <c r="M114" i="16"/>
  <c r="J114" i="16"/>
  <c r="F114" i="16"/>
  <c r="M113" i="16"/>
  <c r="J113" i="16"/>
  <c r="F113" i="16"/>
  <c r="M112" i="16"/>
  <c r="J112" i="16"/>
  <c r="F112" i="16"/>
  <c r="M111" i="16"/>
  <c r="J111" i="16"/>
  <c r="F111" i="16"/>
  <c r="M110" i="16"/>
  <c r="J110" i="16"/>
  <c r="F110" i="16"/>
  <c r="M109" i="16"/>
  <c r="J109" i="16"/>
  <c r="F109" i="16"/>
  <c r="M108" i="16"/>
  <c r="J108" i="16"/>
  <c r="F108" i="16"/>
  <c r="M107" i="16"/>
  <c r="J107" i="16"/>
  <c r="F107" i="16"/>
  <c r="M106" i="16"/>
  <c r="J106" i="16"/>
  <c r="F106" i="16"/>
  <c r="M105" i="16"/>
  <c r="J105" i="16"/>
  <c r="F105" i="16"/>
  <c r="M104" i="16"/>
  <c r="J104" i="16"/>
  <c r="F104" i="16"/>
  <c r="M103" i="16"/>
  <c r="J103" i="16"/>
  <c r="F103" i="16"/>
  <c r="M102" i="16"/>
  <c r="J102" i="16"/>
  <c r="F102" i="16"/>
  <c r="M101" i="16"/>
  <c r="J101" i="16"/>
  <c r="F101" i="16"/>
  <c r="M100" i="16"/>
  <c r="J100" i="16"/>
  <c r="F100" i="16"/>
  <c r="M99" i="16"/>
  <c r="J99" i="16"/>
  <c r="F99" i="16"/>
  <c r="M98" i="16"/>
  <c r="J98" i="16"/>
  <c r="F98" i="16"/>
  <c r="M97" i="16"/>
  <c r="J97" i="16"/>
  <c r="F97" i="16"/>
  <c r="M96" i="16"/>
  <c r="J96" i="16"/>
  <c r="F96" i="16"/>
  <c r="M95" i="16"/>
  <c r="J95" i="16"/>
  <c r="F95" i="16"/>
  <c r="M94" i="16"/>
  <c r="J94" i="16"/>
  <c r="F94" i="16"/>
  <c r="M93" i="16"/>
  <c r="J93" i="16"/>
  <c r="F93" i="16"/>
  <c r="M92" i="16"/>
  <c r="J92" i="16"/>
  <c r="F92" i="16"/>
  <c r="M91" i="16"/>
  <c r="J91" i="16"/>
  <c r="F91" i="16"/>
  <c r="M90" i="16"/>
  <c r="F90" i="16"/>
  <c r="M89" i="16"/>
  <c r="J89" i="16"/>
  <c r="F89" i="16"/>
  <c r="M88" i="16"/>
  <c r="J88" i="16"/>
  <c r="F88" i="16"/>
  <c r="M87" i="16"/>
  <c r="J87" i="16"/>
  <c r="F87" i="16"/>
  <c r="M86" i="16"/>
  <c r="J86" i="16"/>
  <c r="F86" i="16"/>
  <c r="M85" i="16"/>
  <c r="J85" i="16"/>
  <c r="F85" i="16"/>
  <c r="M84" i="16"/>
  <c r="J84" i="16"/>
  <c r="F84" i="16"/>
  <c r="M83" i="16"/>
  <c r="J83" i="16"/>
  <c r="F83" i="16"/>
  <c r="M82" i="16"/>
  <c r="J82" i="16"/>
  <c r="F82" i="16"/>
  <c r="M81" i="16"/>
  <c r="J81" i="16"/>
  <c r="F81" i="16"/>
  <c r="M80" i="16"/>
  <c r="J80" i="16"/>
  <c r="F80" i="16"/>
  <c r="M79" i="16"/>
  <c r="J79" i="16"/>
  <c r="F79" i="16"/>
  <c r="M78" i="16"/>
  <c r="J78" i="16"/>
  <c r="F78" i="16"/>
  <c r="M77" i="16"/>
  <c r="J77" i="16"/>
  <c r="F77" i="16"/>
  <c r="M76" i="16"/>
  <c r="J76" i="16"/>
  <c r="F76" i="16"/>
  <c r="M75" i="16"/>
  <c r="J75" i="16"/>
  <c r="F75" i="16"/>
  <c r="M74" i="16"/>
  <c r="J74" i="16"/>
  <c r="F74" i="16"/>
  <c r="M73" i="16"/>
  <c r="J73" i="16"/>
  <c r="F73" i="16"/>
  <c r="M72" i="16"/>
  <c r="J72" i="16"/>
  <c r="F72" i="16"/>
  <c r="M71" i="16"/>
  <c r="J71" i="16"/>
  <c r="F71" i="16"/>
  <c r="M70" i="16"/>
  <c r="J70" i="16"/>
  <c r="F70" i="16"/>
  <c r="M69" i="16"/>
  <c r="J69" i="16"/>
  <c r="F69" i="16"/>
  <c r="M68" i="16"/>
  <c r="J68" i="16"/>
  <c r="F68" i="16"/>
  <c r="M67" i="16"/>
  <c r="J67" i="16"/>
  <c r="F67" i="16"/>
  <c r="M66" i="16"/>
  <c r="J66" i="16"/>
  <c r="F66" i="16"/>
  <c r="M65" i="16"/>
  <c r="J65" i="16"/>
  <c r="F65" i="16"/>
  <c r="M64" i="16"/>
  <c r="J64" i="16"/>
  <c r="F64" i="16"/>
  <c r="M63" i="16"/>
  <c r="J63" i="16"/>
  <c r="F63" i="16"/>
  <c r="M62" i="16"/>
  <c r="J62" i="16"/>
  <c r="F62" i="16"/>
  <c r="M61" i="16"/>
  <c r="J61" i="16"/>
  <c r="F61" i="16"/>
  <c r="M60" i="16"/>
  <c r="J60" i="16"/>
  <c r="F60" i="16"/>
  <c r="M59" i="16"/>
  <c r="J59" i="16"/>
  <c r="F59" i="16"/>
  <c r="M58" i="16"/>
  <c r="J58" i="16"/>
  <c r="F58" i="16"/>
  <c r="M57" i="16"/>
  <c r="J57" i="16"/>
  <c r="F57" i="16"/>
  <c r="M56" i="16"/>
  <c r="J56" i="16"/>
  <c r="F56" i="16"/>
  <c r="M55" i="16"/>
  <c r="J55" i="16"/>
  <c r="F55" i="16"/>
  <c r="M54" i="16"/>
  <c r="J54" i="16"/>
  <c r="F54" i="16"/>
  <c r="M53" i="16"/>
  <c r="J53" i="16"/>
  <c r="F53" i="16"/>
  <c r="M52" i="16"/>
  <c r="J52" i="16"/>
  <c r="F52" i="16"/>
  <c r="M51" i="16"/>
  <c r="J51" i="16"/>
  <c r="F51" i="16"/>
  <c r="M50" i="16"/>
  <c r="J50" i="16"/>
  <c r="F50" i="16"/>
  <c r="M49" i="16"/>
  <c r="J49" i="16"/>
  <c r="F49" i="16"/>
  <c r="M48" i="16"/>
  <c r="J48" i="16"/>
  <c r="F48" i="16"/>
  <c r="M47" i="16"/>
  <c r="J47" i="16"/>
  <c r="F47" i="16"/>
  <c r="M46" i="16"/>
  <c r="J46" i="16"/>
  <c r="F46" i="16"/>
  <c r="M45" i="16"/>
  <c r="J45" i="16"/>
  <c r="F45" i="16"/>
  <c r="M44" i="16"/>
  <c r="J44" i="16"/>
  <c r="F44" i="16"/>
  <c r="M43" i="16"/>
  <c r="J43" i="16"/>
  <c r="F43" i="16"/>
  <c r="M42" i="16"/>
  <c r="J42" i="16"/>
  <c r="F42" i="16"/>
  <c r="M41" i="16"/>
  <c r="J41" i="16"/>
  <c r="F41" i="16"/>
  <c r="M40" i="16"/>
  <c r="J40" i="16"/>
  <c r="F40" i="16"/>
  <c r="M39" i="16"/>
  <c r="J39" i="16"/>
  <c r="F39" i="16"/>
  <c r="M38" i="16"/>
  <c r="F38" i="16"/>
  <c r="M37" i="16"/>
  <c r="J37" i="16"/>
  <c r="F37" i="16"/>
  <c r="M36" i="16"/>
  <c r="J36" i="16"/>
  <c r="F36" i="16"/>
  <c r="M35" i="16"/>
  <c r="J35" i="16"/>
  <c r="F35" i="16"/>
  <c r="M34" i="16"/>
  <c r="J34" i="16"/>
  <c r="F34" i="16"/>
  <c r="M33" i="16"/>
  <c r="J33" i="16"/>
  <c r="F33" i="16"/>
  <c r="M32" i="16"/>
  <c r="J32" i="16"/>
  <c r="F32" i="16"/>
  <c r="M31" i="16"/>
  <c r="J31" i="16"/>
  <c r="F31" i="16"/>
  <c r="M30" i="16"/>
  <c r="J30" i="16"/>
  <c r="F30" i="16"/>
  <c r="M29" i="16"/>
  <c r="J29" i="16"/>
  <c r="F29" i="16"/>
  <c r="M28" i="16"/>
  <c r="J28" i="16"/>
  <c r="F28" i="16"/>
  <c r="M27" i="16"/>
  <c r="J27" i="16"/>
  <c r="F27" i="16"/>
  <c r="M26" i="16"/>
  <c r="J26" i="16"/>
  <c r="F26" i="16"/>
  <c r="M25" i="16"/>
  <c r="J25" i="16"/>
  <c r="F25" i="16"/>
  <c r="M24" i="16"/>
  <c r="J24" i="16"/>
  <c r="F24" i="16"/>
  <c r="M23" i="16"/>
  <c r="J23" i="16"/>
  <c r="F23" i="16"/>
  <c r="M22" i="16"/>
  <c r="J22" i="16"/>
  <c r="F22" i="16"/>
  <c r="M21" i="16"/>
  <c r="J21" i="16"/>
  <c r="F21" i="16"/>
  <c r="M20" i="16"/>
  <c r="J20" i="16"/>
  <c r="F20" i="16"/>
  <c r="M19" i="16"/>
  <c r="J19" i="16"/>
  <c r="F19" i="16"/>
  <c r="M18" i="16"/>
  <c r="J18" i="16"/>
  <c r="F18" i="16"/>
  <c r="M17" i="16"/>
  <c r="J17" i="16"/>
  <c r="F17" i="16"/>
  <c r="M16" i="16"/>
  <c r="J16" i="16"/>
  <c r="F16" i="16"/>
  <c r="M15" i="16"/>
  <c r="J15" i="16"/>
  <c r="F15" i="16"/>
  <c r="M14" i="16"/>
  <c r="J14" i="16"/>
  <c r="F14" i="16"/>
  <c r="M13" i="16"/>
  <c r="J13" i="16"/>
  <c r="F13" i="16"/>
  <c r="M12" i="16"/>
  <c r="J12" i="16"/>
  <c r="F12" i="16"/>
  <c r="M11" i="16"/>
  <c r="J11" i="16"/>
  <c r="F11" i="16"/>
  <c r="M10" i="16"/>
  <c r="J10" i="16"/>
  <c r="F10" i="16"/>
  <c r="M9" i="16"/>
  <c r="J9" i="16"/>
  <c r="F9" i="16"/>
  <c r="M8" i="16"/>
  <c r="J8" i="16"/>
  <c r="F8" i="16"/>
  <c r="M7" i="16"/>
  <c r="J7" i="16"/>
  <c r="F7" i="16"/>
  <c r="M6" i="16"/>
  <c r="M5" i="16"/>
  <c r="J5" i="16"/>
  <c r="F5" i="16"/>
  <c r="M4" i="16"/>
  <c r="J4" i="16"/>
  <c r="F4" i="16"/>
  <c r="M3" i="16"/>
  <c r="F3" i="16"/>
  <c r="M2" i="16"/>
  <c r="J2" i="16"/>
  <c r="F2" i="16"/>
  <c r="AP22" i="1" l="1"/>
  <c r="AR22" i="1" s="1"/>
  <c r="AP16" i="1"/>
  <c r="AR16" i="1" s="1"/>
  <c r="AP15" i="1"/>
  <c r="AR15" i="1" s="1"/>
  <c r="AF37" i="1"/>
  <c r="AP37" i="1"/>
  <c r="AR37" i="1" s="1"/>
  <c r="AF93" i="1"/>
  <c r="AP93" i="1"/>
  <c r="AR93" i="1" s="1"/>
  <c r="AH20" i="1"/>
  <c r="AP20" i="1"/>
  <c r="AR20" i="1" s="1"/>
  <c r="AF28" i="1"/>
  <c r="AP28" i="1"/>
  <c r="AR28" i="1" s="1"/>
  <c r="AF132" i="1"/>
  <c r="AP132" i="1"/>
  <c r="AR132" i="1" s="1"/>
  <c r="AF57" i="1"/>
  <c r="AP57" i="1"/>
  <c r="AR57" i="1" s="1"/>
  <c r="AF97" i="1"/>
  <c r="AP97" i="1"/>
  <c r="AR97" i="1" s="1"/>
  <c r="AF113" i="1"/>
  <c r="AP113" i="1"/>
  <c r="AR113" i="1" s="1"/>
  <c r="AP121" i="1"/>
  <c r="AR121" i="1" s="1"/>
  <c r="AG121" i="1"/>
  <c r="AF43" i="1"/>
  <c r="AP43" i="1"/>
  <c r="AR43" i="1" s="1"/>
  <c r="AF59" i="1"/>
  <c r="AP59" i="1"/>
  <c r="AR59" i="1" s="1"/>
  <c r="AF83" i="1"/>
  <c r="AP83" i="1"/>
  <c r="AR83" i="1" s="1"/>
  <c r="AF99" i="1"/>
  <c r="AP99" i="1"/>
  <c r="AR99" i="1" s="1"/>
  <c r="AP107" i="1"/>
  <c r="AR107" i="1" s="1"/>
  <c r="AF107" i="1"/>
  <c r="AP115" i="1"/>
  <c r="AR115" i="1" s="1"/>
  <c r="AF115" i="1"/>
  <c r="AF118" i="1"/>
  <c r="AP118" i="1"/>
  <c r="AR118" i="1" s="1"/>
  <c r="AH14" i="1"/>
  <c r="AP14" i="1"/>
  <c r="AR14" i="1" s="1"/>
  <c r="AF50" i="1"/>
  <c r="AP50" i="1"/>
  <c r="AR50" i="1" s="1"/>
  <c r="AF102" i="1"/>
  <c r="AP102" i="1"/>
  <c r="AR102" i="1" s="1"/>
  <c r="AF126" i="1"/>
  <c r="AP126" i="1"/>
  <c r="AR126" i="1" s="1"/>
  <c r="AP125" i="1"/>
  <c r="AR125" i="1" s="1"/>
  <c r="AF125" i="1"/>
  <c r="AP21" i="1"/>
  <c r="AR21" i="1" s="1"/>
  <c r="AH21" i="1"/>
  <c r="AF49" i="1"/>
  <c r="AP49" i="1"/>
  <c r="AR49" i="1" s="1"/>
  <c r="AP53" i="1"/>
  <c r="AR53" i="1" s="1"/>
  <c r="AF53" i="1"/>
  <c r="AP101" i="1"/>
  <c r="AR101" i="1" s="1"/>
  <c r="AF101" i="1"/>
  <c r="AF129" i="1"/>
  <c r="AP129" i="1"/>
  <c r="AR129" i="1" s="1"/>
  <c r="AF24" i="1"/>
  <c r="AP24" i="1"/>
  <c r="AR24" i="1" s="1"/>
  <c r="AF36" i="1"/>
  <c r="AP36" i="1"/>
  <c r="AR36" i="1" s="1"/>
  <c r="AF40" i="1"/>
  <c r="AP40" i="1"/>
  <c r="AR40" i="1" s="1"/>
  <c r="AP92" i="1"/>
  <c r="AR92" i="1" s="1"/>
  <c r="AF92" i="1"/>
  <c r="AF96" i="1"/>
  <c r="AP96" i="1"/>
  <c r="AR96" i="1" s="1"/>
  <c r="AF108" i="1"/>
  <c r="AP108" i="1"/>
  <c r="AR108" i="1" s="1"/>
  <c r="AF112" i="1"/>
  <c r="AP112" i="1"/>
  <c r="AR112" i="1" s="1"/>
  <c r="AF120" i="1"/>
  <c r="AP120" i="1"/>
  <c r="AR120" i="1" s="1"/>
  <c r="AF128" i="1"/>
  <c r="AP128" i="1"/>
  <c r="AR128" i="1" s="1"/>
  <c r="AF130" i="1"/>
  <c r="AP130" i="1"/>
  <c r="AR130" i="1" s="1"/>
  <c r="AH19" i="1"/>
  <c r="AP19" i="1"/>
  <c r="AR19" i="1" s="1"/>
  <c r="AF77" i="1"/>
  <c r="AP77" i="1"/>
  <c r="AR77" i="1" s="1"/>
  <c r="AF119" i="1"/>
  <c r="AP119" i="1"/>
  <c r="AR119" i="1" s="1"/>
  <c r="AP123" i="1"/>
  <c r="AR123" i="1" s="1"/>
  <c r="AF123" i="1"/>
  <c r="AP131" i="1"/>
  <c r="AR131" i="1" s="1"/>
  <c r="AF131" i="1"/>
  <c r="AF82" i="1"/>
  <c r="AP82" i="1"/>
  <c r="AR82" i="1" s="1"/>
  <c r="AP114" i="1"/>
  <c r="AR114" i="1" s="1"/>
  <c r="AF114" i="1"/>
  <c r="AP134" i="1"/>
  <c r="AR134" i="1" s="1"/>
  <c r="AF134" i="1"/>
  <c r="AF30" i="1"/>
  <c r="AP30" i="1"/>
  <c r="AR30" i="1" s="1"/>
  <c r="AP38" i="1"/>
  <c r="AR38" i="1" s="1"/>
  <c r="AF38" i="1"/>
  <c r="AF71" i="1"/>
  <c r="AP71" i="1"/>
  <c r="AR71" i="1" s="1"/>
  <c r="AP17" i="1"/>
  <c r="AR17" i="1" s="1"/>
  <c r="AH17" i="1"/>
  <c r="AF29" i="1"/>
  <c r="AP29" i="1"/>
  <c r="AR29" i="1" s="1"/>
  <c r="AF33" i="1"/>
  <c r="AP33" i="1"/>
  <c r="AR33" i="1" s="1"/>
  <c r="AF41" i="1"/>
  <c r="AP41" i="1"/>
  <c r="AR41" i="1" s="1"/>
  <c r="AF45" i="1"/>
  <c r="AP45" i="1"/>
  <c r="AR45" i="1" s="1"/>
  <c r="AP48" i="1"/>
  <c r="AR48" i="1" s="1"/>
  <c r="AF56" i="1"/>
  <c r="AP56" i="1"/>
  <c r="AR56" i="1" s="1"/>
  <c r="AF80" i="1"/>
  <c r="AP80" i="1"/>
  <c r="AR80" i="1" s="1"/>
  <c r="AP84" i="1"/>
  <c r="AR84" i="1" s="1"/>
  <c r="AF84" i="1"/>
  <c r="AF104" i="1"/>
  <c r="AP104" i="1"/>
  <c r="AR104" i="1" s="1"/>
  <c r="AF116" i="1"/>
  <c r="AP116" i="1"/>
  <c r="AR116" i="1" s="1"/>
  <c r="AF124" i="1"/>
  <c r="AP124" i="1"/>
  <c r="AR124" i="1" s="1"/>
  <c r="AF133" i="1"/>
  <c r="AP133" i="1"/>
  <c r="AR133" i="1" s="1"/>
  <c r="AF23" i="1"/>
  <c r="AP23" i="1"/>
  <c r="AR23" i="1" s="1"/>
  <c r="AP27" i="1"/>
  <c r="AR27" i="1" s="1"/>
  <c r="AF27" i="1"/>
  <c r="AP31" i="1"/>
  <c r="AR31" i="1" s="1"/>
  <c r="AF31" i="1"/>
  <c r="AF55" i="1"/>
  <c r="AP55" i="1"/>
  <c r="AR55" i="1" s="1"/>
  <c r="AF74" i="1"/>
  <c r="AP74" i="1"/>
  <c r="AR74" i="1" s="1"/>
  <c r="AF87" i="1"/>
  <c r="AP87" i="1"/>
  <c r="AR87" i="1" s="1"/>
  <c r="AF95" i="1"/>
  <c r="AP95" i="1"/>
  <c r="AR95" i="1" s="1"/>
  <c r="AP103" i="1"/>
  <c r="AR103" i="1" s="1"/>
  <c r="AF103" i="1"/>
  <c r="AP127" i="1"/>
  <c r="AR127" i="1" s="1"/>
  <c r="AF127" i="1"/>
  <c r="AF86" i="1"/>
  <c r="AP86" i="1"/>
  <c r="AR86" i="1" s="1"/>
  <c r="AF90" i="1"/>
  <c r="AP90" i="1"/>
  <c r="AR90" i="1" s="1"/>
  <c r="AP94" i="1"/>
  <c r="AR94" i="1" s="1"/>
  <c r="AF94" i="1"/>
  <c r="AF110" i="1"/>
  <c r="AP110" i="1"/>
  <c r="AR110" i="1" s="1"/>
  <c r="AF76" i="1"/>
  <c r="AP76" i="1"/>
  <c r="AR76" i="1" s="1"/>
  <c r="AF85" i="1"/>
  <c r="AP85" i="1"/>
  <c r="AR85" i="1" s="1"/>
  <c r="AF26" i="1"/>
  <c r="AP26" i="1"/>
  <c r="AR26" i="1" s="1"/>
  <c r="AF54" i="1"/>
  <c r="AP54" i="1"/>
  <c r="AR54" i="1" s="1"/>
  <c r="AF75" i="1"/>
  <c r="AP75" i="1"/>
  <c r="AR75" i="1" s="1"/>
  <c r="AP89" i="1"/>
  <c r="AR89" i="1" s="1"/>
  <c r="AF89" i="1"/>
  <c r="AF105" i="1"/>
  <c r="AP105" i="1"/>
  <c r="AR105" i="1" s="1"/>
  <c r="AP117" i="1"/>
  <c r="AR117" i="1" s="1"/>
  <c r="AG117" i="1"/>
  <c r="AF25" i="1"/>
  <c r="AP25" i="1"/>
  <c r="AR25" i="1" s="1"/>
  <c r="AP72" i="1"/>
  <c r="AR72" i="1" s="1"/>
  <c r="AN72" i="1"/>
  <c r="AP109" i="1"/>
  <c r="AR109" i="1" s="1"/>
  <c r="AG109" i="1"/>
  <c r="AF32" i="1"/>
  <c r="AP32" i="1"/>
  <c r="AR32" i="1" s="1"/>
  <c r="AF44" i="1"/>
  <c r="AP44" i="1"/>
  <c r="AR44" i="1" s="1"/>
  <c r="AF52" i="1"/>
  <c r="AP52" i="1"/>
  <c r="AR52" i="1" s="1"/>
  <c r="AF60" i="1"/>
  <c r="AP60" i="1"/>
  <c r="AR60" i="1" s="1"/>
  <c r="AP73" i="1"/>
  <c r="AR73" i="1" s="1"/>
  <c r="AF73" i="1"/>
  <c r="AF88" i="1"/>
  <c r="AP88" i="1"/>
  <c r="AR88" i="1" s="1"/>
  <c r="AF100" i="1"/>
  <c r="AP100" i="1"/>
  <c r="AR100" i="1" s="1"/>
  <c r="AF35" i="1"/>
  <c r="AP35" i="1"/>
  <c r="AR35" i="1" s="1"/>
  <c r="AP39" i="1"/>
  <c r="AR39" i="1" s="1"/>
  <c r="AF39" i="1"/>
  <c r="AP47" i="1"/>
  <c r="AR47" i="1" s="1"/>
  <c r="AF47" i="1"/>
  <c r="AF51" i="1"/>
  <c r="AP51" i="1"/>
  <c r="AR51" i="1" s="1"/>
  <c r="AF91" i="1"/>
  <c r="AP91" i="1"/>
  <c r="AR91" i="1" s="1"/>
  <c r="AF111" i="1"/>
  <c r="AP111" i="1"/>
  <c r="AR111" i="1" s="1"/>
  <c r="AP98" i="1"/>
  <c r="AR98" i="1" s="1"/>
  <c r="AF98" i="1"/>
  <c r="AF106" i="1"/>
  <c r="AP106" i="1"/>
  <c r="AR106" i="1" s="1"/>
  <c r="AH18" i="1"/>
  <c r="AP18" i="1"/>
  <c r="AR18" i="1" s="1"/>
  <c r="AF34" i="1"/>
  <c r="AP34" i="1"/>
  <c r="AR34" i="1" s="1"/>
  <c r="AP42" i="1"/>
  <c r="AR42" i="1" s="1"/>
  <c r="AF42" i="1"/>
  <c r="AF46" i="1"/>
  <c r="AP46" i="1"/>
  <c r="AR46" i="1" s="1"/>
  <c r="AF58" i="1"/>
  <c r="AP58" i="1"/>
  <c r="AR58" i="1" s="1"/>
  <c r="AF122" i="1"/>
  <c r="AP122" i="1"/>
  <c r="AR122" i="1" s="1"/>
  <c r="AU2" i="1"/>
  <c r="AV2" i="1"/>
  <c r="AW2" i="1"/>
  <c r="AX2" i="1"/>
  <c r="AY2" i="1"/>
  <c r="AZ2" i="1"/>
  <c r="AT2" i="1"/>
  <c r="C2" i="1"/>
  <c r="S3" i="22"/>
  <c r="V3" i="22" s="1"/>
  <c r="Y3" i="22" s="1"/>
  <c r="G3" i="22"/>
  <c r="J3" i="22" s="1"/>
  <c r="M3" i="22" s="1"/>
  <c r="AQ2" i="1" l="1"/>
  <c r="AI3" i="13"/>
  <c r="AI4" i="13"/>
  <c r="AI5" i="13"/>
  <c r="AI6" i="13"/>
  <c r="AI7" i="13"/>
  <c r="AI8" i="13"/>
  <c r="AI9" i="13"/>
  <c r="AI10" i="13"/>
  <c r="AI11" i="13"/>
  <c r="AI13" i="13"/>
  <c r="AI12" i="13"/>
  <c r="AI14" i="13"/>
  <c r="AI15" i="13"/>
  <c r="AI16" i="13"/>
  <c r="AI17" i="13"/>
  <c r="AI18" i="13"/>
  <c r="AI19" i="13"/>
  <c r="AI20" i="13"/>
  <c r="AI21" i="13"/>
  <c r="AI22" i="13"/>
  <c r="AI23" i="13"/>
  <c r="AI24" i="13"/>
  <c r="AI26" i="13"/>
  <c r="AI25" i="13"/>
  <c r="AI27" i="13"/>
  <c r="AI28" i="13"/>
  <c r="AI29" i="13"/>
  <c r="AI30" i="13"/>
  <c r="AI32" i="13"/>
  <c r="AI35" i="13"/>
  <c r="AI33" i="13"/>
  <c r="AI31" i="13"/>
  <c r="AI34" i="13"/>
  <c r="AI36" i="13"/>
  <c r="AI37" i="13"/>
  <c r="AI38" i="13"/>
  <c r="AI39" i="13"/>
  <c r="AI40" i="13"/>
  <c r="AI41" i="13"/>
  <c r="AI2" i="13"/>
  <c r="A2" i="1" l="1"/>
  <c r="I2" i="1" s="1"/>
  <c r="AH6" i="13" l="1"/>
  <c r="AH24" i="13"/>
  <c r="AH16" i="13"/>
  <c r="AH30" i="13"/>
  <c r="AH21" i="13"/>
  <c r="AH36" i="13"/>
  <c r="AH14" i="13"/>
  <c r="G58" i="7" l="1"/>
  <c r="F58" i="7"/>
  <c r="E58" i="7"/>
  <c r="D58" i="7"/>
  <c r="C58" i="7"/>
  <c r="CG57" i="7"/>
  <c r="CF57" i="7"/>
  <c r="CE57" i="7"/>
  <c r="CD57" i="7"/>
  <c r="CC57" i="7"/>
  <c r="CB57" i="7"/>
  <c r="CA57" i="7"/>
  <c r="BZ57" i="7"/>
  <c r="BY57" i="7"/>
  <c r="BX57" i="7"/>
  <c r="BW57" i="7"/>
  <c r="BV57" i="7"/>
  <c r="BU57" i="7"/>
  <c r="BT57" i="7"/>
  <c r="BS57" i="7"/>
  <c r="BR57" i="7"/>
  <c r="BQ57" i="7"/>
  <c r="BP57" i="7"/>
  <c r="BO57" i="7"/>
  <c r="BN57" i="7"/>
  <c r="BM57" i="7"/>
  <c r="BL57" i="7"/>
  <c r="BK57" i="7"/>
  <c r="BJ57" i="7"/>
  <c r="BI57" i="7"/>
  <c r="BH57" i="7"/>
  <c r="BG57" i="7"/>
  <c r="BF57" i="7"/>
  <c r="BE57" i="7"/>
  <c r="BD57" i="7"/>
  <c r="BC57" i="7"/>
  <c r="BB57" i="7"/>
  <c r="BA57" i="7"/>
  <c r="AZ57" i="7"/>
  <c r="AY57" i="7"/>
  <c r="AX57" i="7"/>
  <c r="AW57" i="7"/>
  <c r="AV57" i="7"/>
  <c r="AU57" i="7"/>
  <c r="AT57" i="7"/>
  <c r="AS57" i="7"/>
  <c r="AR57" i="7"/>
  <c r="AQ57" i="7"/>
  <c r="AP57" i="7"/>
  <c r="AO57" i="7"/>
  <c r="AN57" i="7"/>
  <c r="AM57" i="7"/>
  <c r="AL57" i="7"/>
  <c r="AK57" i="7"/>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D57" i="7"/>
  <c r="C57" i="7"/>
  <c r="CG56" i="7"/>
  <c r="CF56" i="7"/>
  <c r="CE56" i="7"/>
  <c r="CD56" i="7"/>
  <c r="CC56" i="7"/>
  <c r="CB56" i="7"/>
  <c r="CA56" i="7"/>
  <c r="BZ56" i="7"/>
  <c r="BY56" i="7"/>
  <c r="BX56" i="7"/>
  <c r="BW56" i="7"/>
  <c r="BV56" i="7"/>
  <c r="BU56" i="7"/>
  <c r="BT56" i="7"/>
  <c r="BS56" i="7"/>
  <c r="BR56" i="7"/>
  <c r="BQ56" i="7"/>
  <c r="BP56" i="7"/>
  <c r="BO56" i="7"/>
  <c r="BN56" i="7"/>
  <c r="BM56" i="7"/>
  <c r="BL56" i="7"/>
  <c r="BK56" i="7"/>
  <c r="BJ56" i="7"/>
  <c r="BI56" i="7"/>
  <c r="BH56" i="7"/>
  <c r="BG56" i="7"/>
  <c r="BF56" i="7"/>
  <c r="BE56" i="7"/>
  <c r="BD56" i="7"/>
  <c r="BC56" i="7"/>
  <c r="BB56" i="7"/>
  <c r="BA56" i="7"/>
  <c r="AZ56" i="7"/>
  <c r="AY56" i="7"/>
  <c r="AX56" i="7"/>
  <c r="AW56" i="7"/>
  <c r="AV56" i="7"/>
  <c r="AU56" i="7"/>
  <c r="AT56" i="7"/>
  <c r="AS56" i="7"/>
  <c r="AR56" i="7"/>
  <c r="AQ56" i="7"/>
  <c r="AP56" i="7"/>
  <c r="AO56" i="7"/>
  <c r="AN56" i="7"/>
  <c r="AM56" i="7"/>
  <c r="AL56" i="7"/>
  <c r="AK56" i="7"/>
  <c r="AJ56" i="7"/>
  <c r="AI56" i="7"/>
  <c r="AH56" i="7"/>
  <c r="AG56" i="7"/>
  <c r="AF56" i="7"/>
  <c r="AE56" i="7"/>
  <c r="AD56" i="7"/>
  <c r="AC56" i="7"/>
  <c r="AB56" i="7"/>
  <c r="AA56" i="7"/>
  <c r="Z56" i="7"/>
  <c r="Y56" i="7"/>
  <c r="X56" i="7"/>
  <c r="W56" i="7"/>
  <c r="V56" i="7"/>
  <c r="U56" i="7"/>
  <c r="T56" i="7"/>
  <c r="S56" i="7"/>
  <c r="R56" i="7"/>
  <c r="Q56" i="7"/>
  <c r="P56" i="7"/>
  <c r="O56" i="7"/>
  <c r="N56" i="7"/>
  <c r="M56" i="7"/>
  <c r="L56" i="7"/>
  <c r="K56" i="7"/>
  <c r="J56" i="7"/>
  <c r="I56" i="7"/>
  <c r="H56" i="7"/>
  <c r="G56" i="7"/>
  <c r="F56" i="7"/>
  <c r="E56" i="7"/>
  <c r="D56" i="7"/>
  <c r="C56" i="7"/>
  <c r="CG55" i="7"/>
  <c r="CF55" i="7"/>
  <c r="CE55" i="7"/>
  <c r="CD55" i="7"/>
  <c r="CC55" i="7"/>
  <c r="CB55" i="7"/>
  <c r="CA55" i="7"/>
  <c r="BZ55" i="7"/>
  <c r="BY55" i="7"/>
  <c r="BX55" i="7"/>
  <c r="BW55" i="7"/>
  <c r="BV55" i="7"/>
  <c r="BU55" i="7"/>
  <c r="BT55" i="7"/>
  <c r="BS55" i="7"/>
  <c r="BR55" i="7"/>
  <c r="BQ55" i="7"/>
  <c r="BP55" i="7"/>
  <c r="BO55" i="7"/>
  <c r="BN55" i="7"/>
  <c r="BM55" i="7"/>
  <c r="BL55" i="7"/>
  <c r="BK55" i="7"/>
  <c r="BJ55" i="7"/>
  <c r="BI55" i="7"/>
  <c r="BH55" i="7"/>
  <c r="BG55" i="7"/>
  <c r="BF55" i="7"/>
  <c r="BE55" i="7"/>
  <c r="BD55" i="7"/>
  <c r="BC55" i="7"/>
  <c r="BB55" i="7"/>
  <c r="BA55" i="7"/>
  <c r="AZ55" i="7"/>
  <c r="AY55" i="7"/>
  <c r="AX55" i="7"/>
  <c r="AW55" i="7"/>
  <c r="AV55" i="7"/>
  <c r="AU55" i="7"/>
  <c r="AT55" i="7"/>
  <c r="AS55" i="7"/>
  <c r="AR55" i="7"/>
  <c r="AQ55" i="7"/>
  <c r="AP55" i="7"/>
  <c r="AO55" i="7"/>
  <c r="AN55" i="7"/>
  <c r="AM55" i="7"/>
  <c r="AL55" i="7"/>
  <c r="AK55" i="7"/>
  <c r="AJ55" i="7"/>
  <c r="AI55" i="7"/>
  <c r="AH55" i="7"/>
  <c r="AG55" i="7"/>
  <c r="AF55" i="7"/>
  <c r="AE55" i="7"/>
  <c r="AD55" i="7"/>
  <c r="AC55" i="7"/>
  <c r="AB55" i="7"/>
  <c r="AA55" i="7"/>
  <c r="Z55" i="7"/>
  <c r="Y55" i="7"/>
  <c r="X55" i="7"/>
  <c r="W55" i="7"/>
  <c r="V55" i="7"/>
  <c r="U55" i="7"/>
  <c r="T55" i="7"/>
  <c r="S55" i="7"/>
  <c r="R55" i="7"/>
  <c r="Q55" i="7"/>
  <c r="P55" i="7"/>
  <c r="O55" i="7"/>
  <c r="N55" i="7"/>
  <c r="M55" i="7"/>
  <c r="L55" i="7"/>
  <c r="K55" i="7"/>
  <c r="J55" i="7"/>
  <c r="I55" i="7"/>
  <c r="H55" i="7"/>
  <c r="G55" i="7"/>
  <c r="F55" i="7"/>
  <c r="E55" i="7"/>
  <c r="D55" i="7"/>
  <c r="C55" i="7"/>
  <c r="CG54" i="7"/>
  <c r="CF54" i="7"/>
  <c r="CE54" i="7"/>
  <c r="CD54" i="7"/>
  <c r="CC54" i="7"/>
  <c r="CB54" i="7"/>
  <c r="CA54" i="7"/>
  <c r="BZ54" i="7"/>
  <c r="BY54" i="7"/>
  <c r="BX54" i="7"/>
  <c r="BW54" i="7"/>
  <c r="BV54" i="7"/>
  <c r="BU54" i="7"/>
  <c r="BT54" i="7"/>
  <c r="BS54" i="7"/>
  <c r="BR54" i="7"/>
  <c r="BQ54" i="7"/>
  <c r="BP54" i="7"/>
  <c r="BO54" i="7"/>
  <c r="BN54" i="7"/>
  <c r="BM54" i="7"/>
  <c r="BL54" i="7"/>
  <c r="BK54" i="7"/>
  <c r="BJ54" i="7"/>
  <c r="BI54" i="7"/>
  <c r="BH54" i="7"/>
  <c r="BG54" i="7"/>
  <c r="BF54" i="7"/>
  <c r="BE54" i="7"/>
  <c r="BD54" i="7"/>
  <c r="BC54" i="7"/>
  <c r="BB54" i="7"/>
  <c r="BA54" i="7"/>
  <c r="AZ54" i="7"/>
  <c r="AY54" i="7"/>
  <c r="AX54" i="7"/>
  <c r="AW54" i="7"/>
  <c r="AV54" i="7"/>
  <c r="AU54" i="7"/>
  <c r="AT54" i="7"/>
  <c r="AS54" i="7"/>
  <c r="AR54" i="7"/>
  <c r="AQ54" i="7"/>
  <c r="AP54" i="7"/>
  <c r="AO54" i="7"/>
  <c r="AN54" i="7"/>
  <c r="AM54" i="7"/>
  <c r="AL54" i="7"/>
  <c r="AK54" i="7"/>
  <c r="AJ54" i="7"/>
  <c r="AI54" i="7"/>
  <c r="AH54" i="7"/>
  <c r="AG54"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E54" i="7"/>
  <c r="D54" i="7"/>
  <c r="C54" i="7"/>
  <c r="CG53" i="7"/>
  <c r="CF53" i="7"/>
  <c r="CE53" i="7"/>
  <c r="CD53" i="7"/>
  <c r="CC53" i="7"/>
  <c r="CB53" i="7"/>
  <c r="CA53" i="7"/>
  <c r="BZ53" i="7"/>
  <c r="BY53" i="7"/>
  <c r="BX53" i="7"/>
  <c r="BW53" i="7"/>
  <c r="BV53" i="7"/>
  <c r="BU53" i="7"/>
  <c r="BT53" i="7"/>
  <c r="BS53" i="7"/>
  <c r="BR53" i="7"/>
  <c r="BQ53" i="7"/>
  <c r="BP53" i="7"/>
  <c r="BO53" i="7"/>
  <c r="BN53" i="7"/>
  <c r="BM53" i="7"/>
  <c r="BL53" i="7"/>
  <c r="BK53" i="7"/>
  <c r="BJ53" i="7"/>
  <c r="BI53" i="7"/>
  <c r="BH53" i="7"/>
  <c r="BG53" i="7"/>
  <c r="BF53" i="7"/>
  <c r="BE53" i="7"/>
  <c r="BD53" i="7"/>
  <c r="BC53" i="7"/>
  <c r="BB53" i="7"/>
  <c r="BA53" i="7"/>
  <c r="AZ53" i="7"/>
  <c r="AY53" i="7"/>
  <c r="AX53" i="7"/>
  <c r="AW53" i="7"/>
  <c r="AV53" i="7"/>
  <c r="AU53" i="7"/>
  <c r="AT53" i="7"/>
  <c r="AS53" i="7"/>
  <c r="AR53" i="7"/>
  <c r="AQ53" i="7"/>
  <c r="AP53" i="7"/>
  <c r="AO53" i="7"/>
  <c r="AN53" i="7"/>
  <c r="AM53" i="7"/>
  <c r="AL53" i="7"/>
  <c r="AK53" i="7"/>
  <c r="AJ53" i="7"/>
  <c r="AI53" i="7"/>
  <c r="AH53" i="7"/>
  <c r="AG53" i="7"/>
  <c r="AF53" i="7"/>
  <c r="AE53" i="7"/>
  <c r="AD53" i="7"/>
  <c r="AC53" i="7"/>
  <c r="AB53" i="7"/>
  <c r="AA53" i="7"/>
  <c r="Z53" i="7"/>
  <c r="Y53" i="7"/>
  <c r="X53" i="7"/>
  <c r="W53" i="7"/>
  <c r="V53" i="7"/>
  <c r="U53" i="7"/>
  <c r="T53" i="7"/>
  <c r="S53" i="7"/>
  <c r="R53" i="7"/>
  <c r="Q53" i="7"/>
  <c r="P53" i="7"/>
  <c r="O53" i="7"/>
  <c r="N53" i="7"/>
  <c r="M53" i="7"/>
  <c r="L53" i="7"/>
  <c r="K53" i="7"/>
  <c r="J53" i="7"/>
  <c r="I53" i="7"/>
  <c r="H53" i="7"/>
  <c r="G53" i="7"/>
  <c r="F53" i="7"/>
  <c r="E53" i="7"/>
  <c r="D53" i="7"/>
  <c r="C53" i="7"/>
  <c r="CG52" i="7"/>
  <c r="CF52" i="7"/>
  <c r="CE52" i="7"/>
  <c r="CD52" i="7"/>
  <c r="CC52" i="7"/>
  <c r="CB52" i="7"/>
  <c r="CA52" i="7"/>
  <c r="BZ52" i="7"/>
  <c r="BY52" i="7"/>
  <c r="BX52" i="7"/>
  <c r="BW52" i="7"/>
  <c r="BV52" i="7"/>
  <c r="BU52" i="7"/>
  <c r="BT52" i="7"/>
  <c r="BS52" i="7"/>
  <c r="BR52" i="7"/>
  <c r="BQ52" i="7"/>
  <c r="BP52" i="7"/>
  <c r="BO52" i="7"/>
  <c r="BN52" i="7"/>
  <c r="BM52" i="7"/>
  <c r="BL52" i="7"/>
  <c r="BK52" i="7"/>
  <c r="BJ52" i="7"/>
  <c r="BI52" i="7"/>
  <c r="BH52" i="7"/>
  <c r="BG52" i="7"/>
  <c r="BF52" i="7"/>
  <c r="BE52" i="7"/>
  <c r="BD52" i="7"/>
  <c r="BC52" i="7"/>
  <c r="BB52" i="7"/>
  <c r="BA52" i="7"/>
  <c r="AZ52" i="7"/>
  <c r="AY52" i="7"/>
  <c r="AX52" i="7"/>
  <c r="AW52" i="7"/>
  <c r="AV52" i="7"/>
  <c r="AU52" i="7"/>
  <c r="AT52" i="7"/>
  <c r="AS52" i="7"/>
  <c r="AR52" i="7"/>
  <c r="AQ52" i="7"/>
  <c r="AP52" i="7"/>
  <c r="AO52" i="7"/>
  <c r="AN52" i="7"/>
  <c r="AM52" i="7"/>
  <c r="AL52" i="7"/>
  <c r="AK52" i="7"/>
  <c r="AJ52" i="7"/>
  <c r="AI52" i="7"/>
  <c r="AH52" i="7"/>
  <c r="AG52" i="7"/>
  <c r="AF52" i="7"/>
  <c r="AE52" i="7"/>
  <c r="AD52" i="7"/>
  <c r="AC52" i="7"/>
  <c r="AB52" i="7"/>
  <c r="AA52" i="7"/>
  <c r="Z52" i="7"/>
  <c r="Y52" i="7"/>
  <c r="X52" i="7"/>
  <c r="W52" i="7"/>
  <c r="V52" i="7"/>
  <c r="U52" i="7"/>
  <c r="T52" i="7"/>
  <c r="S52" i="7"/>
  <c r="R52" i="7"/>
  <c r="Q52" i="7"/>
  <c r="P52" i="7"/>
  <c r="O52" i="7"/>
  <c r="N52" i="7"/>
  <c r="M52" i="7"/>
  <c r="L52" i="7"/>
  <c r="K52" i="7"/>
  <c r="J52" i="7"/>
  <c r="I52" i="7"/>
  <c r="H52" i="7"/>
  <c r="G52" i="7"/>
  <c r="F52" i="7"/>
  <c r="E52" i="7"/>
  <c r="D52" i="7"/>
  <c r="C52" i="7"/>
  <c r="CG51" i="7"/>
  <c r="CF51" i="7"/>
  <c r="CE51" i="7"/>
  <c r="CD51" i="7"/>
  <c r="CC51" i="7"/>
  <c r="CB51" i="7"/>
  <c r="CA51" i="7"/>
  <c r="BZ51" i="7"/>
  <c r="BY51" i="7"/>
  <c r="BX51" i="7"/>
  <c r="BW51" i="7"/>
  <c r="BV51" i="7"/>
  <c r="BU51" i="7"/>
  <c r="BT51" i="7"/>
  <c r="BS51" i="7"/>
  <c r="BR51" i="7"/>
  <c r="BQ51" i="7"/>
  <c r="BP51" i="7"/>
  <c r="BO51" i="7"/>
  <c r="BN51" i="7"/>
  <c r="BM51" i="7"/>
  <c r="BL51" i="7"/>
  <c r="BK51" i="7"/>
  <c r="BJ51" i="7"/>
  <c r="BI51" i="7"/>
  <c r="BH51" i="7"/>
  <c r="BG51" i="7"/>
  <c r="BF51" i="7"/>
  <c r="BE51" i="7"/>
  <c r="BD51" i="7"/>
  <c r="BC51" i="7"/>
  <c r="BB51" i="7"/>
  <c r="BA51" i="7"/>
  <c r="AZ51" i="7"/>
  <c r="AY51" i="7"/>
  <c r="AX51" i="7"/>
  <c r="AW51" i="7"/>
  <c r="AV51" i="7"/>
  <c r="AU51" i="7"/>
  <c r="AT51" i="7"/>
  <c r="AS51" i="7"/>
  <c r="AR51" i="7"/>
  <c r="AQ51" i="7"/>
  <c r="AP51" i="7"/>
  <c r="AO51" i="7"/>
  <c r="AN51" i="7"/>
  <c r="AM51" i="7"/>
  <c r="AL51" i="7"/>
  <c r="AK51"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C51" i="7"/>
  <c r="CG50" i="7"/>
  <c r="CF50" i="7"/>
  <c r="CE50" i="7"/>
  <c r="CD50" i="7"/>
  <c r="CC50" i="7"/>
  <c r="CB50" i="7"/>
  <c r="CA50" i="7"/>
  <c r="BZ50" i="7"/>
  <c r="BY50" i="7"/>
  <c r="BX50" i="7"/>
  <c r="BW50" i="7"/>
  <c r="BV50" i="7"/>
  <c r="BU50" i="7"/>
  <c r="BT50" i="7"/>
  <c r="BS50" i="7"/>
  <c r="BR50" i="7"/>
  <c r="BQ50" i="7"/>
  <c r="BP50" i="7"/>
  <c r="BO50" i="7"/>
  <c r="BN50" i="7"/>
  <c r="BM50" i="7"/>
  <c r="BL50" i="7"/>
  <c r="BK50" i="7"/>
  <c r="BJ50" i="7"/>
  <c r="BI50" i="7"/>
  <c r="BH50" i="7"/>
  <c r="BG50" i="7"/>
  <c r="BF50" i="7"/>
  <c r="BE50" i="7"/>
  <c r="BD50" i="7"/>
  <c r="BC50" i="7"/>
  <c r="BB50" i="7"/>
  <c r="BA50" i="7"/>
  <c r="AZ50" i="7"/>
  <c r="AY50" i="7"/>
  <c r="AX50" i="7"/>
  <c r="AW50" i="7"/>
  <c r="AV50" i="7"/>
  <c r="AU50" i="7"/>
  <c r="AT50" i="7"/>
  <c r="AS50" i="7"/>
  <c r="AR50" i="7"/>
  <c r="AQ50" i="7"/>
  <c r="AP50" i="7"/>
  <c r="AO50" i="7"/>
  <c r="AN50" i="7"/>
  <c r="AM50" i="7"/>
  <c r="AL50" i="7"/>
  <c r="AK50" i="7"/>
  <c r="AJ50" i="7"/>
  <c r="AI50" i="7"/>
  <c r="AH50" i="7"/>
  <c r="AG50"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D50" i="7"/>
  <c r="C50" i="7"/>
  <c r="CG49" i="7"/>
  <c r="CF49" i="7"/>
  <c r="CE49" i="7"/>
  <c r="CD49" i="7"/>
  <c r="CC49" i="7"/>
  <c r="CB49" i="7"/>
  <c r="CA49" i="7"/>
  <c r="BZ49" i="7"/>
  <c r="BY49" i="7"/>
  <c r="BX49" i="7"/>
  <c r="BW49" i="7"/>
  <c r="BV49" i="7"/>
  <c r="BU49" i="7"/>
  <c r="BT49" i="7"/>
  <c r="BS49" i="7"/>
  <c r="BR49" i="7"/>
  <c r="BQ49" i="7"/>
  <c r="BP49" i="7"/>
  <c r="BO49" i="7"/>
  <c r="BN49" i="7"/>
  <c r="BM49" i="7"/>
  <c r="BL49" i="7"/>
  <c r="BK49" i="7"/>
  <c r="BJ49" i="7"/>
  <c r="BI49" i="7"/>
  <c r="BH49" i="7"/>
  <c r="BG49" i="7"/>
  <c r="BF49" i="7"/>
  <c r="BE49" i="7"/>
  <c r="BD49" i="7"/>
  <c r="BC49" i="7"/>
  <c r="BB49" i="7"/>
  <c r="BA49" i="7"/>
  <c r="AZ49" i="7"/>
  <c r="AY49" i="7"/>
  <c r="AX49" i="7"/>
  <c r="AW49" i="7"/>
  <c r="AV49" i="7"/>
  <c r="AU49" i="7"/>
  <c r="AT49" i="7"/>
  <c r="AS49" i="7"/>
  <c r="AR49" i="7"/>
  <c r="AQ49" i="7"/>
  <c r="AP49" i="7"/>
  <c r="AO49" i="7"/>
  <c r="AN49" i="7"/>
  <c r="AM49" i="7"/>
  <c r="AL49" i="7"/>
  <c r="AK49" i="7"/>
  <c r="AJ49" i="7"/>
  <c r="AI49" i="7"/>
  <c r="AH49" i="7"/>
  <c r="AG49" i="7"/>
  <c r="AF49" i="7"/>
  <c r="AE49" i="7"/>
  <c r="AD49" i="7"/>
  <c r="AC49" i="7"/>
  <c r="AB49" i="7"/>
  <c r="AA49" i="7"/>
  <c r="Z49" i="7"/>
  <c r="Y49" i="7"/>
  <c r="X49" i="7"/>
  <c r="W49" i="7"/>
  <c r="V49" i="7"/>
  <c r="U49" i="7"/>
  <c r="T49" i="7"/>
  <c r="S49" i="7"/>
  <c r="R49" i="7"/>
  <c r="Q49" i="7"/>
  <c r="P49" i="7"/>
  <c r="O49" i="7"/>
  <c r="N49" i="7"/>
  <c r="M49" i="7"/>
  <c r="L49" i="7"/>
  <c r="K49" i="7"/>
  <c r="J49" i="7"/>
  <c r="I49" i="7"/>
  <c r="H49" i="7"/>
  <c r="G49" i="7"/>
  <c r="F49" i="7"/>
  <c r="E49" i="7"/>
  <c r="D49" i="7"/>
  <c r="C49" i="7"/>
  <c r="CG48" i="7"/>
  <c r="CF48" i="7"/>
  <c r="CE48" i="7"/>
  <c r="CD48" i="7"/>
  <c r="CC48" i="7"/>
  <c r="CB48" i="7"/>
  <c r="CA48" i="7"/>
  <c r="BZ48" i="7"/>
  <c r="BY48" i="7"/>
  <c r="BX48" i="7"/>
  <c r="BW48" i="7"/>
  <c r="BV48" i="7"/>
  <c r="BU48" i="7"/>
  <c r="BT48" i="7"/>
  <c r="BS48" i="7"/>
  <c r="BR48" i="7"/>
  <c r="BQ48" i="7"/>
  <c r="BP48" i="7"/>
  <c r="BO48" i="7"/>
  <c r="BN48" i="7"/>
  <c r="BM48" i="7"/>
  <c r="BL48" i="7"/>
  <c r="BK48" i="7"/>
  <c r="BJ48" i="7"/>
  <c r="BI48" i="7"/>
  <c r="BH48" i="7"/>
  <c r="BG48" i="7"/>
  <c r="BF48" i="7"/>
  <c r="BE48" i="7"/>
  <c r="BD48" i="7"/>
  <c r="BC48" i="7"/>
  <c r="BB48" i="7"/>
  <c r="BA48" i="7"/>
  <c r="AZ48" i="7"/>
  <c r="AY48" i="7"/>
  <c r="AX48" i="7"/>
  <c r="AW48" i="7"/>
  <c r="AV48" i="7"/>
  <c r="AU48" i="7"/>
  <c r="AT48" i="7"/>
  <c r="AS48" i="7"/>
  <c r="AR48" i="7"/>
  <c r="AQ48" i="7"/>
  <c r="AP48" i="7"/>
  <c r="AO48" i="7"/>
  <c r="AN48" i="7"/>
  <c r="AM48" i="7"/>
  <c r="AL48" i="7"/>
  <c r="AK48" i="7"/>
  <c r="AJ48" i="7"/>
  <c r="AI48" i="7"/>
  <c r="AH48" i="7"/>
  <c r="AG48" i="7"/>
  <c r="AF48" i="7"/>
  <c r="AE48" i="7"/>
  <c r="AD48" i="7"/>
  <c r="AC48" i="7"/>
  <c r="AB48" i="7"/>
  <c r="AA48" i="7"/>
  <c r="Z48" i="7"/>
  <c r="Y48" i="7"/>
  <c r="X48" i="7"/>
  <c r="W48" i="7"/>
  <c r="V48" i="7"/>
  <c r="U48" i="7"/>
  <c r="T48" i="7"/>
  <c r="S48" i="7"/>
  <c r="R48" i="7"/>
  <c r="Q48" i="7"/>
  <c r="P48" i="7"/>
  <c r="O48" i="7"/>
  <c r="N48" i="7"/>
  <c r="M48" i="7"/>
  <c r="L48" i="7"/>
  <c r="K48" i="7"/>
  <c r="J48" i="7"/>
  <c r="I48" i="7"/>
  <c r="H48" i="7"/>
  <c r="G48" i="7"/>
  <c r="F48" i="7"/>
  <c r="E48" i="7"/>
  <c r="D48" i="7"/>
  <c r="C48" i="7"/>
  <c r="CG47" i="7"/>
  <c r="CF47" i="7"/>
  <c r="CE47" i="7"/>
  <c r="CD47" i="7"/>
  <c r="CC47" i="7"/>
  <c r="CB47" i="7"/>
  <c r="CA47" i="7"/>
  <c r="BZ47" i="7"/>
  <c r="BY47" i="7"/>
  <c r="BX47" i="7"/>
  <c r="BW47" i="7"/>
  <c r="BV47" i="7"/>
  <c r="BU47" i="7"/>
  <c r="BT47" i="7"/>
  <c r="BS47" i="7"/>
  <c r="BR47" i="7"/>
  <c r="BQ47" i="7"/>
  <c r="BP47" i="7"/>
  <c r="BO47" i="7"/>
  <c r="BN47" i="7"/>
  <c r="BM47" i="7"/>
  <c r="BL47" i="7"/>
  <c r="BK47" i="7"/>
  <c r="BJ47" i="7"/>
  <c r="BI47" i="7"/>
  <c r="BH47" i="7"/>
  <c r="BG47" i="7"/>
  <c r="BF47" i="7"/>
  <c r="BE47" i="7"/>
  <c r="BD47" i="7"/>
  <c r="BC47" i="7"/>
  <c r="BB47" i="7"/>
  <c r="BA47" i="7"/>
  <c r="AZ47" i="7"/>
  <c r="AY47" i="7"/>
  <c r="AX47" i="7"/>
  <c r="AW47" i="7"/>
  <c r="AV47" i="7"/>
  <c r="AU47" i="7"/>
  <c r="AT47" i="7"/>
  <c r="AS47" i="7"/>
  <c r="AR47" i="7"/>
  <c r="AQ47" i="7"/>
  <c r="AP47" i="7"/>
  <c r="AO47" i="7"/>
  <c r="AN47" i="7"/>
  <c r="AM47" i="7"/>
  <c r="AL47" i="7"/>
  <c r="AK47" i="7"/>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D47" i="7"/>
  <c r="C47" i="7"/>
  <c r="CG46" i="7"/>
  <c r="CF46" i="7"/>
  <c r="CE46" i="7"/>
  <c r="CD46" i="7"/>
  <c r="CC46" i="7"/>
  <c r="CB46" i="7"/>
  <c r="CA46" i="7"/>
  <c r="BZ46" i="7"/>
  <c r="BY46" i="7"/>
  <c r="BX46" i="7"/>
  <c r="BW46" i="7"/>
  <c r="BV46" i="7"/>
  <c r="BU46" i="7"/>
  <c r="BT46" i="7"/>
  <c r="BS46" i="7"/>
  <c r="BR46" i="7"/>
  <c r="BQ46" i="7"/>
  <c r="BP46" i="7"/>
  <c r="BO46" i="7"/>
  <c r="BN46" i="7"/>
  <c r="BM46" i="7"/>
  <c r="BL46" i="7"/>
  <c r="BK46" i="7"/>
  <c r="BJ46" i="7"/>
  <c r="BI46" i="7"/>
  <c r="BH46" i="7"/>
  <c r="BG46" i="7"/>
  <c r="BF46" i="7"/>
  <c r="BE46" i="7"/>
  <c r="BD46" i="7"/>
  <c r="BC46" i="7"/>
  <c r="BB46" i="7"/>
  <c r="BA46" i="7"/>
  <c r="AZ46" i="7"/>
  <c r="AY46" i="7"/>
  <c r="AX46" i="7"/>
  <c r="AW46" i="7"/>
  <c r="AV46" i="7"/>
  <c r="AU46" i="7"/>
  <c r="AT46" i="7"/>
  <c r="AS46" i="7"/>
  <c r="AR46" i="7"/>
  <c r="AQ46" i="7"/>
  <c r="AP46" i="7"/>
  <c r="AO46" i="7"/>
  <c r="AN46" i="7"/>
  <c r="AM46" i="7"/>
  <c r="AL46" i="7"/>
  <c r="AK46" i="7"/>
  <c r="AJ46" i="7"/>
  <c r="AI46" i="7"/>
  <c r="AH46" i="7"/>
  <c r="AG46" i="7"/>
  <c r="AF46" i="7"/>
  <c r="AE46" i="7"/>
  <c r="AD46" i="7"/>
  <c r="AC46" i="7"/>
  <c r="AB46" i="7"/>
  <c r="AA46" i="7"/>
  <c r="Z46" i="7"/>
  <c r="Y46" i="7"/>
  <c r="X46" i="7"/>
  <c r="W46" i="7"/>
  <c r="V46" i="7"/>
  <c r="U46" i="7"/>
  <c r="T46" i="7"/>
  <c r="S46" i="7"/>
  <c r="R46" i="7"/>
  <c r="Q46" i="7"/>
  <c r="P46" i="7"/>
  <c r="O46" i="7"/>
  <c r="N46" i="7"/>
  <c r="M46" i="7"/>
  <c r="L46" i="7"/>
  <c r="K46" i="7"/>
  <c r="J46" i="7"/>
  <c r="I46" i="7"/>
  <c r="H46" i="7"/>
  <c r="G46" i="7"/>
  <c r="F46" i="7"/>
  <c r="E46" i="7"/>
  <c r="D46" i="7"/>
  <c r="C46" i="7"/>
  <c r="CG45" i="7"/>
  <c r="CF45" i="7"/>
  <c r="CE45" i="7"/>
  <c r="CD45" i="7"/>
  <c r="CC45" i="7"/>
  <c r="CB45" i="7"/>
  <c r="CA45" i="7"/>
  <c r="BZ45" i="7"/>
  <c r="BY45" i="7"/>
  <c r="BX45" i="7"/>
  <c r="BW45" i="7"/>
  <c r="BV45" i="7"/>
  <c r="BU45" i="7"/>
  <c r="BT45" i="7"/>
  <c r="BS45" i="7"/>
  <c r="BR45" i="7"/>
  <c r="BQ45" i="7"/>
  <c r="BP45" i="7"/>
  <c r="BO45" i="7"/>
  <c r="BN45" i="7"/>
  <c r="BM45" i="7"/>
  <c r="BL45" i="7"/>
  <c r="BK45" i="7"/>
  <c r="BJ45" i="7"/>
  <c r="BI45" i="7"/>
  <c r="BH45" i="7"/>
  <c r="BG45" i="7"/>
  <c r="BF45" i="7"/>
  <c r="BE45" i="7"/>
  <c r="BD45" i="7"/>
  <c r="BC45" i="7"/>
  <c r="BB45" i="7"/>
  <c r="BA45" i="7"/>
  <c r="AZ45" i="7"/>
  <c r="AY45" i="7"/>
  <c r="AX45" i="7"/>
  <c r="AW45" i="7"/>
  <c r="AV45" i="7"/>
  <c r="AU45" i="7"/>
  <c r="AT45" i="7"/>
  <c r="AS45" i="7"/>
  <c r="AR45" i="7"/>
  <c r="AQ45" i="7"/>
  <c r="AP45" i="7"/>
  <c r="AO45" i="7"/>
  <c r="AN45" i="7"/>
  <c r="AM45" i="7"/>
  <c r="AL45" i="7"/>
  <c r="AK45" i="7"/>
  <c r="AJ45" i="7"/>
  <c r="AI45" i="7"/>
  <c r="AH45"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D45" i="7"/>
  <c r="C45" i="7"/>
  <c r="CG44" i="7"/>
  <c r="CF44" i="7"/>
  <c r="CE44" i="7"/>
  <c r="CD44" i="7"/>
  <c r="CC44" i="7"/>
  <c r="CB44" i="7"/>
  <c r="CA44" i="7"/>
  <c r="BZ44" i="7"/>
  <c r="BY44" i="7"/>
  <c r="BX44" i="7"/>
  <c r="BW44" i="7"/>
  <c r="BV44" i="7"/>
  <c r="BU44" i="7"/>
  <c r="BT44" i="7"/>
  <c r="BS44" i="7"/>
  <c r="BR44" i="7"/>
  <c r="BQ44" i="7"/>
  <c r="BP44" i="7"/>
  <c r="BO44" i="7"/>
  <c r="BN44" i="7"/>
  <c r="BM44" i="7"/>
  <c r="BL44" i="7"/>
  <c r="BK44" i="7"/>
  <c r="BJ44" i="7"/>
  <c r="BI44" i="7"/>
  <c r="BH44" i="7"/>
  <c r="BG44" i="7"/>
  <c r="BF44" i="7"/>
  <c r="BE44" i="7"/>
  <c r="BD44" i="7"/>
  <c r="BC44" i="7"/>
  <c r="BB44" i="7"/>
  <c r="BA44" i="7"/>
  <c r="AZ44" i="7"/>
  <c r="AY44" i="7"/>
  <c r="AX44" i="7"/>
  <c r="AW44" i="7"/>
  <c r="AV44" i="7"/>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W23" i="7"/>
  <c r="W21" i="7"/>
  <c r="W20" i="7"/>
  <c r="S16" i="7"/>
  <c r="CG15" i="7"/>
  <c r="CF15" i="7"/>
  <c r="CE15" i="7"/>
  <c r="CD15" i="7"/>
  <c r="CG14" i="7"/>
  <c r="CF14" i="7"/>
  <c r="CE14" i="7"/>
  <c r="CD14" i="7"/>
  <c r="CG13" i="7"/>
  <c r="CF13" i="7"/>
  <c r="CE13" i="7"/>
  <c r="CD13" i="7"/>
  <c r="CG12" i="7"/>
  <c r="CF12" i="7"/>
  <c r="CE12" i="7"/>
  <c r="CD12" i="7"/>
  <c r="CG11" i="7"/>
  <c r="CF11" i="7"/>
  <c r="CE11" i="7"/>
  <c r="CD11" i="7"/>
  <c r="CG10" i="7"/>
  <c r="CF10" i="7"/>
  <c r="CE10" i="7"/>
  <c r="CD10" i="7"/>
  <c r="CG9" i="7"/>
  <c r="CF9" i="7"/>
  <c r="CE9" i="7"/>
  <c r="CD9" i="7"/>
  <c r="CG8" i="7"/>
  <c r="CF8" i="7"/>
  <c r="CE8" i="7"/>
  <c r="CD8" i="7"/>
  <c r="CG7" i="7"/>
  <c r="CF7" i="7"/>
  <c r="CE7" i="7"/>
  <c r="CD7" i="7"/>
  <c r="W24" i="7" s="1"/>
  <c r="CG6" i="7"/>
  <c r="CF6" i="7"/>
  <c r="CE6" i="7"/>
  <c r="CD6" i="7"/>
  <c r="CG5" i="7"/>
  <c r="CF5" i="7"/>
  <c r="CE5" i="7"/>
  <c r="CD5" i="7"/>
  <c r="CG4" i="7"/>
  <c r="CF4" i="7"/>
  <c r="CE4" i="7"/>
  <c r="CD4" i="7"/>
  <c r="W51" i="4"/>
  <c r="V51" i="4"/>
  <c r="U51" i="4"/>
  <c r="T51" i="4"/>
  <c r="S51" i="4"/>
  <c r="R51" i="4"/>
  <c r="Q51" i="4"/>
  <c r="W45" i="4"/>
  <c r="V45" i="4"/>
  <c r="U45" i="4"/>
  <c r="T45" i="4"/>
  <c r="S45" i="4"/>
  <c r="R45" i="4"/>
  <c r="Q45" i="4"/>
  <c r="W38" i="4"/>
  <c r="V38" i="4"/>
  <c r="U38" i="4"/>
  <c r="T38" i="4"/>
  <c r="S38" i="4"/>
  <c r="R38" i="4"/>
  <c r="Q38" i="4"/>
  <c r="W34" i="4"/>
  <c r="V34" i="4"/>
  <c r="V18" i="4" s="1"/>
  <c r="U34" i="4"/>
  <c r="U18" i="4" s="1"/>
  <c r="T34" i="4"/>
  <c r="T18" i="4" s="1"/>
  <c r="S34" i="4"/>
  <c r="R34" i="4"/>
  <c r="R18" i="4" s="1"/>
  <c r="Q34" i="4"/>
  <c r="Q18" i="4" s="1"/>
  <c r="W31" i="4"/>
  <c r="V31" i="4"/>
  <c r="U31" i="4"/>
  <c r="U13" i="4" s="1"/>
  <c r="T31" i="4"/>
  <c r="S31" i="4"/>
  <c r="R31" i="4"/>
  <c r="Q31" i="4"/>
  <c r="W26" i="4"/>
  <c r="W13" i="4" s="1"/>
  <c r="V26" i="4"/>
  <c r="V13" i="4" s="1"/>
  <c r="U26" i="4"/>
  <c r="T26" i="4"/>
  <c r="S26" i="4"/>
  <c r="S13" i="4" s="1"/>
  <c r="R26" i="4"/>
  <c r="Q26" i="4"/>
  <c r="W23" i="4"/>
  <c r="V23" i="4"/>
  <c r="V14" i="4" s="1"/>
  <c r="U23" i="4"/>
  <c r="U14" i="4" s="1"/>
  <c r="T23" i="4"/>
  <c r="S23" i="4"/>
  <c r="R23" i="4"/>
  <c r="R22" i="4" s="1"/>
  <c r="Q23" i="4"/>
  <c r="Q14" i="4" s="1"/>
  <c r="W18" i="4"/>
  <c r="S18" i="4"/>
  <c r="P18" i="4"/>
  <c r="O18" i="4"/>
  <c r="N18" i="4"/>
  <c r="M18" i="4"/>
  <c r="L18" i="4"/>
  <c r="K18" i="4"/>
  <c r="J18" i="4"/>
  <c r="I18" i="4"/>
  <c r="H18" i="4"/>
  <c r="G18" i="4"/>
  <c r="F18" i="4"/>
  <c r="E18" i="4"/>
  <c r="W17" i="4"/>
  <c r="V17" i="4"/>
  <c r="U17" i="4"/>
  <c r="T17" i="4"/>
  <c r="S17" i="4"/>
  <c r="R17" i="4"/>
  <c r="Q17" i="4"/>
  <c r="P17" i="4"/>
  <c r="O17" i="4"/>
  <c r="N17" i="4"/>
  <c r="M17" i="4"/>
  <c r="L17" i="4"/>
  <c r="K17" i="4"/>
  <c r="J17" i="4"/>
  <c r="I17" i="4"/>
  <c r="H17" i="4"/>
  <c r="G17" i="4"/>
  <c r="F17" i="4"/>
  <c r="E17" i="4"/>
  <c r="V16" i="4"/>
  <c r="R16" i="4"/>
  <c r="P16" i="4"/>
  <c r="O16" i="4"/>
  <c r="N16" i="4"/>
  <c r="M16" i="4"/>
  <c r="L16" i="4"/>
  <c r="K16" i="4"/>
  <c r="J16" i="4"/>
  <c r="I16" i="4"/>
  <c r="H16" i="4"/>
  <c r="G16" i="4"/>
  <c r="F16" i="4"/>
  <c r="E16" i="4"/>
  <c r="W15" i="4"/>
  <c r="V15" i="4"/>
  <c r="U15" i="4"/>
  <c r="T15" i="4"/>
  <c r="S15" i="4"/>
  <c r="R15" i="4"/>
  <c r="Q15" i="4"/>
  <c r="P15" i="4"/>
  <c r="O15" i="4"/>
  <c r="N15" i="4"/>
  <c r="M15" i="4"/>
  <c r="L15" i="4"/>
  <c r="K15" i="4"/>
  <c r="J15" i="4"/>
  <c r="I15" i="4"/>
  <c r="H15" i="4"/>
  <c r="G15" i="4"/>
  <c r="F15" i="4"/>
  <c r="E15" i="4"/>
  <c r="T14" i="4"/>
  <c r="P14" i="4"/>
  <c r="O14" i="4"/>
  <c r="O11" i="4" s="1"/>
  <c r="N14" i="4"/>
  <c r="M14" i="4"/>
  <c r="L14" i="4"/>
  <c r="K14" i="4"/>
  <c r="J14" i="4"/>
  <c r="I14" i="4"/>
  <c r="H14" i="4"/>
  <c r="G14" i="4"/>
  <c r="F14" i="4"/>
  <c r="E14" i="4"/>
  <c r="R13" i="4"/>
  <c r="P13" i="4"/>
  <c r="O13" i="4"/>
  <c r="N13" i="4"/>
  <c r="M13" i="4"/>
  <c r="L13" i="4"/>
  <c r="K13" i="4"/>
  <c r="J13" i="4"/>
  <c r="I13" i="4"/>
  <c r="H13" i="4"/>
  <c r="G13" i="4"/>
  <c r="F13" i="4"/>
  <c r="E13" i="4"/>
  <c r="P12" i="4"/>
  <c r="O12" i="4"/>
  <c r="N12" i="4"/>
  <c r="M12" i="4"/>
  <c r="L12" i="4"/>
  <c r="K12" i="4"/>
  <c r="J12" i="4"/>
  <c r="I12" i="4"/>
  <c r="H12" i="4"/>
  <c r="G12" i="4"/>
  <c r="F12" i="4"/>
  <c r="E12" i="4"/>
  <c r="V5" i="4"/>
  <c r="S5" i="4"/>
  <c r="P5" i="4"/>
  <c r="M5" i="4"/>
  <c r="J5" i="4"/>
  <c r="G5" i="4"/>
  <c r="B7" i="12"/>
  <c r="F5" i="12" a="1"/>
  <c r="F120" i="12" s="1"/>
  <c r="B3" i="12"/>
  <c r="D7" i="12" s="1"/>
  <c r="C2" i="12"/>
  <c r="D6" i="12" s="1"/>
  <c r="B2" i="12"/>
  <c r="AG40" i="13"/>
  <c r="AF40" i="13"/>
  <c r="AE40" i="13"/>
  <c r="AD40" i="13"/>
  <c r="AC40" i="13"/>
  <c r="AB40" i="13"/>
  <c r="AA40" i="13"/>
  <c r="Z40" i="13"/>
  <c r="Y40" i="13"/>
  <c r="X40" i="13"/>
  <c r="AG39" i="13"/>
  <c r="AF39" i="13"/>
  <c r="AE39" i="13"/>
  <c r="AD39" i="13"/>
  <c r="AC39" i="13"/>
  <c r="AB39" i="13"/>
  <c r="AA39" i="13"/>
  <c r="Z39" i="13"/>
  <c r="Y39" i="13"/>
  <c r="X39" i="13"/>
  <c r="AH151" i="14"/>
  <c r="AG151" i="14"/>
  <c r="AF151" i="14"/>
  <c r="AE151" i="14"/>
  <c r="AD151" i="14"/>
  <c r="AC151" i="14"/>
  <c r="AB151" i="14"/>
  <c r="AA151" i="14"/>
  <c r="AH150" i="14"/>
  <c r="AG150" i="14"/>
  <c r="AF150" i="14"/>
  <c r="AE150" i="14"/>
  <c r="AD150" i="14"/>
  <c r="AC150" i="14"/>
  <c r="AB150" i="14"/>
  <c r="AA150" i="14"/>
  <c r="AH132" i="14"/>
  <c r="AG132" i="14"/>
  <c r="AF132" i="14"/>
  <c r="AE132" i="14"/>
  <c r="AD132" i="14"/>
  <c r="AC132" i="14"/>
  <c r="AB132" i="14"/>
  <c r="AA132" i="14"/>
  <c r="AH131" i="14"/>
  <c r="AG131" i="14"/>
  <c r="AF131" i="14"/>
  <c r="AE131" i="14"/>
  <c r="AD131" i="14"/>
  <c r="AC131" i="14"/>
  <c r="AB131" i="14"/>
  <c r="AA131" i="14"/>
  <c r="AH87" i="14"/>
  <c r="AG87" i="14"/>
  <c r="AF87" i="14"/>
  <c r="AE87" i="14"/>
  <c r="AD87" i="14"/>
  <c r="AC87" i="14"/>
  <c r="AB87" i="14"/>
  <c r="AA87" i="14"/>
  <c r="AH86" i="14"/>
  <c r="AG86" i="14"/>
  <c r="AF86" i="14"/>
  <c r="AE86" i="14"/>
  <c r="AD86" i="14"/>
  <c r="AC86" i="14"/>
  <c r="AB86" i="14"/>
  <c r="AA86" i="14"/>
  <c r="AH72" i="14"/>
  <c r="AG72" i="14"/>
  <c r="AF72" i="14"/>
  <c r="AE72" i="14"/>
  <c r="AD72" i="14"/>
  <c r="AC72" i="14"/>
  <c r="AB72" i="14"/>
  <c r="AA72" i="14"/>
  <c r="AH71" i="14"/>
  <c r="AG71" i="14"/>
  <c r="AF71" i="14"/>
  <c r="AE71" i="14"/>
  <c r="AD71" i="14"/>
  <c r="AC71" i="14"/>
  <c r="AB71" i="14"/>
  <c r="AA71" i="14"/>
  <c r="AH62" i="14"/>
  <c r="AG62" i="14"/>
  <c r="AF62" i="14"/>
  <c r="AE62" i="14"/>
  <c r="AD62" i="14"/>
  <c r="AC62" i="14"/>
  <c r="AB62" i="14"/>
  <c r="AA62" i="14"/>
  <c r="AH61" i="14"/>
  <c r="AG61" i="14"/>
  <c r="AF61" i="14"/>
  <c r="AE61" i="14"/>
  <c r="AD61" i="14"/>
  <c r="AC61" i="14"/>
  <c r="AB61" i="14"/>
  <c r="AA61" i="14"/>
  <c r="AH56" i="14"/>
  <c r="AG56" i="14"/>
  <c r="AF56" i="14"/>
  <c r="AE56" i="14"/>
  <c r="AD56" i="14"/>
  <c r="AC56" i="14"/>
  <c r="AB56" i="14"/>
  <c r="AA56" i="14"/>
  <c r="AH55" i="14"/>
  <c r="AG55" i="14"/>
  <c r="AF55" i="14"/>
  <c r="AE55" i="14"/>
  <c r="AD55" i="14"/>
  <c r="AC55" i="14"/>
  <c r="AB55" i="14"/>
  <c r="AA55" i="14"/>
  <c r="AH42" i="14"/>
  <c r="AG42" i="14"/>
  <c r="AF42" i="14"/>
  <c r="AE42" i="14"/>
  <c r="AD42" i="14"/>
  <c r="AC42" i="14"/>
  <c r="AB42" i="14"/>
  <c r="AA42" i="14"/>
  <c r="AH41" i="14"/>
  <c r="AG41" i="14"/>
  <c r="AF41" i="14"/>
  <c r="AE41" i="14"/>
  <c r="AD41" i="14"/>
  <c r="AC41" i="14"/>
  <c r="AB41" i="14"/>
  <c r="AA41" i="14"/>
  <c r="AH28" i="14"/>
  <c r="AG28" i="14"/>
  <c r="AF28" i="14"/>
  <c r="AE28" i="14"/>
  <c r="AD28" i="14"/>
  <c r="AC28" i="14"/>
  <c r="AB28" i="14"/>
  <c r="AA28" i="14"/>
  <c r="AH27" i="14"/>
  <c r="AG27" i="14"/>
  <c r="AF27" i="14"/>
  <c r="AE27" i="14"/>
  <c r="AD27" i="14"/>
  <c r="AC27" i="14"/>
  <c r="AB27" i="14"/>
  <c r="AA27" i="14"/>
  <c r="AH16" i="14"/>
  <c r="AG16" i="14"/>
  <c r="AF16" i="14"/>
  <c r="AE16" i="14"/>
  <c r="AD16" i="14"/>
  <c r="AC16" i="14"/>
  <c r="AB16" i="14"/>
  <c r="AA16" i="14"/>
  <c r="AH15" i="14"/>
  <c r="AG15" i="14"/>
  <c r="AF15" i="14"/>
  <c r="AE15" i="14"/>
  <c r="AD15" i="14"/>
  <c r="AC15" i="14"/>
  <c r="AB15" i="14"/>
  <c r="AA15" i="14"/>
  <c r="AH139" i="15"/>
  <c r="AG139" i="15"/>
  <c r="D139" i="15"/>
  <c r="B139" i="15"/>
  <c r="AH138" i="15"/>
  <c r="AG138" i="15"/>
  <c r="D138" i="15"/>
  <c r="B138" i="15"/>
  <c r="AH137" i="15"/>
  <c r="AI137" i="15" s="1"/>
  <c r="AG137" i="15"/>
  <c r="D137" i="15"/>
  <c r="B137" i="15"/>
  <c r="AH136" i="15"/>
  <c r="AG136" i="15"/>
  <c r="D136" i="15"/>
  <c r="B136" i="15"/>
  <c r="AH135" i="15"/>
  <c r="AG135" i="15"/>
  <c r="D135" i="15"/>
  <c r="B135" i="15"/>
  <c r="AH134" i="15"/>
  <c r="AG134" i="15"/>
  <c r="D134" i="15"/>
  <c r="B134" i="15"/>
  <c r="AH133" i="15"/>
  <c r="AG133" i="15"/>
  <c r="D133" i="15"/>
  <c r="B133" i="15"/>
  <c r="AH132" i="15"/>
  <c r="AI132" i="15" s="1"/>
  <c r="AG132" i="15"/>
  <c r="D132" i="15"/>
  <c r="B132" i="15"/>
  <c r="AH131" i="15"/>
  <c r="AG131" i="15"/>
  <c r="D131" i="15"/>
  <c r="B131" i="15"/>
  <c r="AH130" i="15"/>
  <c r="AG130" i="15"/>
  <c r="D130" i="15"/>
  <c r="B130" i="15"/>
  <c r="AH129" i="15"/>
  <c r="AG129" i="15"/>
  <c r="D129" i="15"/>
  <c r="B129" i="15"/>
  <c r="AK128" i="15"/>
  <c r="AF128" i="15"/>
  <c r="AQ128" i="15" s="1"/>
  <c r="AE128" i="15"/>
  <c r="AP128" i="15" s="1"/>
  <c r="AD128" i="15"/>
  <c r="AO128" i="15" s="1"/>
  <c r="AC128" i="15"/>
  <c r="AN128" i="15" s="1"/>
  <c r="AB128" i="15"/>
  <c r="AM128" i="15" s="1"/>
  <c r="AA128" i="15"/>
  <c r="AL128" i="15" s="1"/>
  <c r="Z128" i="15"/>
  <c r="D128" i="15"/>
  <c r="B128" i="15"/>
  <c r="AL127" i="15"/>
  <c r="AF127" i="15"/>
  <c r="AQ127" i="15" s="1"/>
  <c r="AE127" i="15"/>
  <c r="AP127" i="15" s="1"/>
  <c r="AD127" i="15"/>
  <c r="AO127" i="15" s="1"/>
  <c r="AC127" i="15"/>
  <c r="AN127" i="15" s="1"/>
  <c r="AB127" i="15"/>
  <c r="AM127" i="15" s="1"/>
  <c r="AA127" i="15"/>
  <c r="Z127" i="15"/>
  <c r="AK127" i="15" s="1"/>
  <c r="D127" i="15"/>
  <c r="B127" i="15"/>
  <c r="AF126" i="15"/>
  <c r="AQ126" i="15" s="1"/>
  <c r="AE126" i="15"/>
  <c r="AP126" i="15" s="1"/>
  <c r="AD126" i="15"/>
  <c r="AO126" i="15" s="1"/>
  <c r="AC126" i="15"/>
  <c r="AN126" i="15" s="1"/>
  <c r="AB126" i="15"/>
  <c r="AM126" i="15" s="1"/>
  <c r="AA126" i="15"/>
  <c r="AL126" i="15" s="1"/>
  <c r="Z126" i="15"/>
  <c r="AK126" i="15" s="1"/>
  <c r="D126" i="15"/>
  <c r="B126" i="15"/>
  <c r="AF125" i="15"/>
  <c r="AQ125" i="15" s="1"/>
  <c r="AE125" i="15"/>
  <c r="AP125" i="15" s="1"/>
  <c r="AD125" i="15"/>
  <c r="AO125" i="15" s="1"/>
  <c r="AC125" i="15"/>
  <c r="AN125" i="15" s="1"/>
  <c r="AB125" i="15"/>
  <c r="AM125" i="15" s="1"/>
  <c r="AA125" i="15"/>
  <c r="AL125" i="15" s="1"/>
  <c r="Z125" i="15"/>
  <c r="AK125" i="15" s="1"/>
  <c r="D125" i="15"/>
  <c r="B125" i="15"/>
  <c r="AF124" i="15"/>
  <c r="AQ124" i="15" s="1"/>
  <c r="AE124" i="15"/>
  <c r="AP124" i="15" s="1"/>
  <c r="AD124" i="15"/>
  <c r="AO124" i="15" s="1"/>
  <c r="AC124" i="15"/>
  <c r="AN124" i="15" s="1"/>
  <c r="AB124" i="15"/>
  <c r="AM124" i="15" s="1"/>
  <c r="AA124" i="15"/>
  <c r="AL124" i="15" s="1"/>
  <c r="Z124" i="15"/>
  <c r="AK124" i="15" s="1"/>
  <c r="D124" i="15"/>
  <c r="B124" i="15"/>
  <c r="AM123" i="15"/>
  <c r="AF123" i="15"/>
  <c r="AQ123" i="15" s="1"/>
  <c r="AE123" i="15"/>
  <c r="AP123" i="15" s="1"/>
  <c r="AD123" i="15"/>
  <c r="AO123" i="15" s="1"/>
  <c r="AC123" i="15"/>
  <c r="AN123" i="15" s="1"/>
  <c r="AB123" i="15"/>
  <c r="AA123" i="15"/>
  <c r="AL123" i="15" s="1"/>
  <c r="Z123" i="15"/>
  <c r="AK123" i="15" s="1"/>
  <c r="D123" i="15"/>
  <c r="B123" i="15"/>
  <c r="AP122" i="15"/>
  <c r="AF122" i="15"/>
  <c r="AQ122" i="15" s="1"/>
  <c r="AE122" i="15"/>
  <c r="AD122" i="15"/>
  <c r="AO122" i="15" s="1"/>
  <c r="AC122" i="15"/>
  <c r="AN122" i="15" s="1"/>
  <c r="AB122" i="15"/>
  <c r="AM122" i="15" s="1"/>
  <c r="AA122" i="15"/>
  <c r="AL122" i="15" s="1"/>
  <c r="Z122" i="15"/>
  <c r="AK122" i="15" s="1"/>
  <c r="D122" i="15"/>
  <c r="B122" i="15"/>
  <c r="AF121" i="15"/>
  <c r="AQ121" i="15" s="1"/>
  <c r="AE121" i="15"/>
  <c r="AP121" i="15" s="1"/>
  <c r="AD121" i="15"/>
  <c r="AO121" i="15" s="1"/>
  <c r="AC121" i="15"/>
  <c r="AN121" i="15" s="1"/>
  <c r="AB121" i="15"/>
  <c r="AM121" i="15" s="1"/>
  <c r="AA121" i="15"/>
  <c r="AL121" i="15" s="1"/>
  <c r="Z121" i="15"/>
  <c r="AK121" i="15" s="1"/>
  <c r="D121" i="15"/>
  <c r="B121" i="15"/>
  <c r="AF120" i="15"/>
  <c r="AQ120" i="15" s="1"/>
  <c r="AE120" i="15"/>
  <c r="AP120" i="15" s="1"/>
  <c r="AD120" i="15"/>
  <c r="AO120" i="15" s="1"/>
  <c r="AC120" i="15"/>
  <c r="AN120" i="15" s="1"/>
  <c r="AB120" i="15"/>
  <c r="AM120" i="15" s="1"/>
  <c r="AA120" i="15"/>
  <c r="AL120" i="15" s="1"/>
  <c r="Z120" i="15"/>
  <c r="AK120" i="15" s="1"/>
  <c r="D120" i="15"/>
  <c r="B120" i="15"/>
  <c r="AF119" i="15"/>
  <c r="AQ119" i="15" s="1"/>
  <c r="AE119" i="15"/>
  <c r="AP119" i="15" s="1"/>
  <c r="AD119" i="15"/>
  <c r="AO119" i="15" s="1"/>
  <c r="AC119" i="15"/>
  <c r="AN119" i="15" s="1"/>
  <c r="AB119" i="15"/>
  <c r="AM119" i="15" s="1"/>
  <c r="AA119" i="15"/>
  <c r="AL119" i="15" s="1"/>
  <c r="Z119" i="15"/>
  <c r="AK119" i="15" s="1"/>
  <c r="D119" i="15"/>
  <c r="B119" i="15"/>
  <c r="AL118" i="15"/>
  <c r="AF118" i="15"/>
  <c r="AQ118" i="15" s="1"/>
  <c r="AE118" i="15"/>
  <c r="AP118" i="15" s="1"/>
  <c r="AD118" i="15"/>
  <c r="AO118" i="15" s="1"/>
  <c r="AC118" i="15"/>
  <c r="AN118" i="15" s="1"/>
  <c r="AB118" i="15"/>
  <c r="AM118" i="15" s="1"/>
  <c r="AA118" i="15"/>
  <c r="Z118" i="15"/>
  <c r="AK118" i="15" s="1"/>
  <c r="D118" i="15"/>
  <c r="B118" i="15"/>
  <c r="AK117" i="15"/>
  <c r="AF117" i="15"/>
  <c r="AQ117" i="15" s="1"/>
  <c r="AE117" i="15"/>
  <c r="AP117" i="15" s="1"/>
  <c r="AD117" i="15"/>
  <c r="AO117" i="15" s="1"/>
  <c r="AC117" i="15"/>
  <c r="AN117" i="15" s="1"/>
  <c r="AB117" i="15"/>
  <c r="AM117" i="15" s="1"/>
  <c r="AA117" i="15"/>
  <c r="AL117" i="15" s="1"/>
  <c r="Z117" i="15"/>
  <c r="D117" i="15"/>
  <c r="B117" i="15"/>
  <c r="AK116" i="15"/>
  <c r="AF116" i="15"/>
  <c r="AQ116" i="15" s="1"/>
  <c r="AE116" i="15"/>
  <c r="AP116" i="15" s="1"/>
  <c r="AD116" i="15"/>
  <c r="AO116" i="15" s="1"/>
  <c r="AC116" i="15"/>
  <c r="AN116" i="15" s="1"/>
  <c r="AB116" i="15"/>
  <c r="AM116" i="15" s="1"/>
  <c r="AA116" i="15"/>
  <c r="AL116" i="15" s="1"/>
  <c r="Z116" i="15"/>
  <c r="D116" i="15"/>
  <c r="B116" i="15"/>
  <c r="AM115" i="15"/>
  <c r="AF115" i="15"/>
  <c r="AQ115" i="15" s="1"/>
  <c r="AE115" i="15"/>
  <c r="AP115" i="15" s="1"/>
  <c r="AD115" i="15"/>
  <c r="AO115" i="15" s="1"/>
  <c r="AC115" i="15"/>
  <c r="AN115" i="15" s="1"/>
  <c r="AB115" i="15"/>
  <c r="AA115" i="15"/>
  <c r="AL115" i="15" s="1"/>
  <c r="Z115" i="15"/>
  <c r="AK115" i="15" s="1"/>
  <c r="D115" i="15"/>
  <c r="B115" i="15"/>
  <c r="AM114" i="15"/>
  <c r="AL114" i="15"/>
  <c r="AF114" i="15"/>
  <c r="AQ114" i="15" s="1"/>
  <c r="AE114" i="15"/>
  <c r="AP114" i="15" s="1"/>
  <c r="AD114" i="15"/>
  <c r="AO114" i="15" s="1"/>
  <c r="AC114" i="15"/>
  <c r="AN114" i="15" s="1"/>
  <c r="AB114" i="15"/>
  <c r="AA114" i="15"/>
  <c r="Z114" i="15"/>
  <c r="AK114" i="15" s="1"/>
  <c r="D114" i="15"/>
  <c r="B114" i="15"/>
  <c r="AK113" i="15"/>
  <c r="AF113" i="15"/>
  <c r="AQ113" i="15" s="1"/>
  <c r="AE113" i="15"/>
  <c r="AP113" i="15" s="1"/>
  <c r="AD113" i="15"/>
  <c r="AO113" i="15" s="1"/>
  <c r="AC113" i="15"/>
  <c r="AN113" i="15" s="1"/>
  <c r="AB113" i="15"/>
  <c r="AM113" i="15" s="1"/>
  <c r="AA113" i="15"/>
  <c r="AL113" i="15" s="1"/>
  <c r="Z113" i="15"/>
  <c r="D113" i="15"/>
  <c r="B113" i="15"/>
  <c r="AK112" i="15"/>
  <c r="AF112" i="15"/>
  <c r="AQ112" i="15" s="1"/>
  <c r="AE112" i="15"/>
  <c r="AP112" i="15" s="1"/>
  <c r="AD112" i="15"/>
  <c r="AO112" i="15" s="1"/>
  <c r="AC112" i="15"/>
  <c r="AN112" i="15" s="1"/>
  <c r="AB112" i="15"/>
  <c r="AM112" i="15" s="1"/>
  <c r="AA112" i="15"/>
  <c r="AL112" i="15" s="1"/>
  <c r="Z112" i="15"/>
  <c r="D112" i="15"/>
  <c r="B112" i="15"/>
  <c r="AL111" i="15"/>
  <c r="AF111" i="15"/>
  <c r="AQ111" i="15" s="1"/>
  <c r="AE111" i="15"/>
  <c r="AP111" i="15" s="1"/>
  <c r="AD111" i="15"/>
  <c r="AO111" i="15" s="1"/>
  <c r="AC111" i="15"/>
  <c r="AN111" i="15" s="1"/>
  <c r="AB111" i="15"/>
  <c r="AM111" i="15" s="1"/>
  <c r="AA111" i="15"/>
  <c r="Z111" i="15"/>
  <c r="AK111" i="15" s="1"/>
  <c r="D111" i="15"/>
  <c r="B111" i="15"/>
  <c r="AN110" i="15"/>
  <c r="AF110" i="15"/>
  <c r="AQ110" i="15" s="1"/>
  <c r="AE110" i="15"/>
  <c r="AP110" i="15" s="1"/>
  <c r="AD110" i="15"/>
  <c r="AO110" i="15" s="1"/>
  <c r="AC110" i="15"/>
  <c r="AB110" i="15"/>
  <c r="AM110" i="15" s="1"/>
  <c r="AA110" i="15"/>
  <c r="AL110" i="15" s="1"/>
  <c r="Z110" i="15"/>
  <c r="AK110" i="15" s="1"/>
  <c r="D110" i="15"/>
  <c r="B110" i="15"/>
  <c r="AF109" i="15"/>
  <c r="AQ109" i="15" s="1"/>
  <c r="AE109" i="15"/>
  <c r="AP109" i="15" s="1"/>
  <c r="AD109" i="15"/>
  <c r="AO109" i="15" s="1"/>
  <c r="AC109" i="15"/>
  <c r="AN109" i="15" s="1"/>
  <c r="AB109" i="15"/>
  <c r="AM109" i="15" s="1"/>
  <c r="AA109" i="15"/>
  <c r="AL109" i="15" s="1"/>
  <c r="Z109" i="15"/>
  <c r="AK109" i="15" s="1"/>
  <c r="D109" i="15"/>
  <c r="B109" i="15"/>
  <c r="AQ108" i="15"/>
  <c r="AO108" i="15"/>
  <c r="AN108" i="15"/>
  <c r="AL108" i="15"/>
  <c r="AK108" i="15"/>
  <c r="AE108" i="15"/>
  <c r="AP108" i="15" s="1"/>
  <c r="AB108" i="15"/>
  <c r="AM108" i="15" s="1"/>
  <c r="D108" i="15"/>
  <c r="B108" i="15"/>
  <c r="AP107" i="15"/>
  <c r="AK107" i="15"/>
  <c r="AF107" i="15"/>
  <c r="AQ107" i="15" s="1"/>
  <c r="AD107" i="15"/>
  <c r="AO107" i="15" s="1"/>
  <c r="AC107" i="15"/>
  <c r="AN107" i="15" s="1"/>
  <c r="AB107" i="15"/>
  <c r="AM107" i="15" s="1"/>
  <c r="AA107" i="15"/>
  <c r="AL107" i="15" s="1"/>
  <c r="D107" i="15"/>
  <c r="B107" i="15"/>
  <c r="AK106" i="15"/>
  <c r="AF106" i="15"/>
  <c r="AQ106" i="15" s="1"/>
  <c r="AE106" i="15"/>
  <c r="AP106" i="15" s="1"/>
  <c r="AD106" i="15"/>
  <c r="AO106" i="15" s="1"/>
  <c r="AC106" i="15"/>
  <c r="AN106" i="15" s="1"/>
  <c r="AB106" i="15"/>
  <c r="AM106" i="15" s="1"/>
  <c r="AA106" i="15"/>
  <c r="AL106" i="15" s="1"/>
  <c r="Z106" i="15"/>
  <c r="D106" i="15"/>
  <c r="B106" i="15"/>
  <c r="AF105" i="15"/>
  <c r="AQ105" i="15" s="1"/>
  <c r="AE105" i="15"/>
  <c r="AP105" i="15" s="1"/>
  <c r="AD105" i="15"/>
  <c r="AO105" i="15" s="1"/>
  <c r="AC105" i="15"/>
  <c r="AN105" i="15" s="1"/>
  <c r="AB105" i="15"/>
  <c r="AM105" i="15" s="1"/>
  <c r="AA105" i="15"/>
  <c r="AL105" i="15" s="1"/>
  <c r="Z105" i="15"/>
  <c r="AK105" i="15" s="1"/>
  <c r="D105" i="15"/>
  <c r="B105" i="15"/>
  <c r="AM104" i="15"/>
  <c r="AK104" i="15"/>
  <c r="AF104" i="15"/>
  <c r="AQ104" i="15" s="1"/>
  <c r="AE104" i="15"/>
  <c r="AP104" i="15" s="1"/>
  <c r="AD104" i="15"/>
  <c r="AO104" i="15" s="1"/>
  <c r="AC104" i="15"/>
  <c r="AN104" i="15" s="1"/>
  <c r="AB104" i="15"/>
  <c r="AA104" i="15"/>
  <c r="AL104" i="15" s="1"/>
  <c r="D104" i="15"/>
  <c r="B104" i="15"/>
  <c r="AF103" i="15"/>
  <c r="AQ103" i="15" s="1"/>
  <c r="AE103" i="15"/>
  <c r="AP103" i="15" s="1"/>
  <c r="AD103" i="15"/>
  <c r="AO103" i="15" s="1"/>
  <c r="AC103" i="15"/>
  <c r="AN103" i="15" s="1"/>
  <c r="AB103" i="15"/>
  <c r="AM103" i="15" s="1"/>
  <c r="AA103" i="15"/>
  <c r="AL103" i="15" s="1"/>
  <c r="Z103" i="15"/>
  <c r="AK103" i="15" s="1"/>
  <c r="D103" i="15"/>
  <c r="B103" i="15"/>
  <c r="AF102" i="15"/>
  <c r="AQ102" i="15" s="1"/>
  <c r="AE102" i="15"/>
  <c r="AP102" i="15" s="1"/>
  <c r="AD102" i="15"/>
  <c r="AO102" i="15" s="1"/>
  <c r="AC102" i="15"/>
  <c r="AN102" i="15" s="1"/>
  <c r="AB102" i="15"/>
  <c r="AM102" i="15" s="1"/>
  <c r="AA102" i="15"/>
  <c r="AL102" i="15" s="1"/>
  <c r="Z102" i="15"/>
  <c r="AK102" i="15" s="1"/>
  <c r="D102" i="15"/>
  <c r="B102" i="15"/>
  <c r="AQ101" i="15"/>
  <c r="AP101" i="15"/>
  <c r="AO101" i="15"/>
  <c r="AN101" i="15"/>
  <c r="AL101" i="15"/>
  <c r="AK101" i="15"/>
  <c r="AH101" i="15" s="1"/>
  <c r="AB101" i="15"/>
  <c r="AM101" i="15" s="1"/>
  <c r="D101" i="15"/>
  <c r="B101" i="15"/>
  <c r="AM100" i="15"/>
  <c r="AF100" i="15"/>
  <c r="AQ100" i="15" s="1"/>
  <c r="AE100" i="15"/>
  <c r="AP100" i="15" s="1"/>
  <c r="AD100" i="15"/>
  <c r="AO100" i="15" s="1"/>
  <c r="AC100" i="15"/>
  <c r="AN100" i="15" s="1"/>
  <c r="AB100" i="15"/>
  <c r="AA100" i="15"/>
  <c r="AL100" i="15" s="1"/>
  <c r="Z100" i="15"/>
  <c r="AK100" i="15" s="1"/>
  <c r="D100" i="15"/>
  <c r="B100" i="15"/>
  <c r="AL99" i="15"/>
  <c r="AF99" i="15"/>
  <c r="AQ99" i="15" s="1"/>
  <c r="AE99" i="15"/>
  <c r="AP99" i="15" s="1"/>
  <c r="AD99" i="15"/>
  <c r="AO99" i="15" s="1"/>
  <c r="AC99" i="15"/>
  <c r="AN99" i="15" s="1"/>
  <c r="AB99" i="15"/>
  <c r="AM99" i="15" s="1"/>
  <c r="AA99" i="15"/>
  <c r="Z99" i="15"/>
  <c r="AK99" i="15" s="1"/>
  <c r="D99" i="15"/>
  <c r="B99" i="15"/>
  <c r="AF98" i="15"/>
  <c r="AQ98" i="15" s="1"/>
  <c r="AE98" i="15"/>
  <c r="AP98" i="15" s="1"/>
  <c r="AD98" i="15"/>
  <c r="AO98" i="15" s="1"/>
  <c r="AC98" i="15"/>
  <c r="AN98" i="15" s="1"/>
  <c r="AB98" i="15"/>
  <c r="AM98" i="15" s="1"/>
  <c r="AA98" i="15"/>
  <c r="AL98" i="15" s="1"/>
  <c r="Z98" i="15"/>
  <c r="AK98" i="15" s="1"/>
  <c r="D98" i="15"/>
  <c r="B98" i="15"/>
  <c r="AF97" i="15"/>
  <c r="AQ97" i="15" s="1"/>
  <c r="AE97" i="15"/>
  <c r="AP97" i="15" s="1"/>
  <c r="AD97" i="15"/>
  <c r="AO97" i="15" s="1"/>
  <c r="AC97" i="15"/>
  <c r="AN97" i="15" s="1"/>
  <c r="AB97" i="15"/>
  <c r="AM97" i="15" s="1"/>
  <c r="AA97" i="15"/>
  <c r="AL97" i="15" s="1"/>
  <c r="Z97" i="15"/>
  <c r="AK97" i="15" s="1"/>
  <c r="D97" i="15"/>
  <c r="B97" i="15"/>
  <c r="AF96" i="15"/>
  <c r="AQ96" i="15" s="1"/>
  <c r="AE96" i="15"/>
  <c r="AP96" i="15" s="1"/>
  <c r="AD96" i="15"/>
  <c r="AO96" i="15" s="1"/>
  <c r="AC96" i="15"/>
  <c r="AN96" i="15" s="1"/>
  <c r="AB96" i="15"/>
  <c r="AM96" i="15" s="1"/>
  <c r="AA96" i="15"/>
  <c r="AL96" i="15" s="1"/>
  <c r="Z96" i="15"/>
  <c r="AK96" i="15" s="1"/>
  <c r="D96" i="15"/>
  <c r="B96" i="15"/>
  <c r="AF95" i="15"/>
  <c r="AQ95" i="15" s="1"/>
  <c r="AE95" i="15"/>
  <c r="AP95" i="15" s="1"/>
  <c r="AD95" i="15"/>
  <c r="AO95" i="15" s="1"/>
  <c r="AC95" i="15"/>
  <c r="AN95" i="15" s="1"/>
  <c r="AB95" i="15"/>
  <c r="AM95" i="15" s="1"/>
  <c r="AA95" i="15"/>
  <c r="AL95" i="15" s="1"/>
  <c r="Z95" i="15"/>
  <c r="AK95" i="15" s="1"/>
  <c r="D95" i="15"/>
  <c r="B95" i="15"/>
  <c r="AL94" i="15"/>
  <c r="AF94" i="15"/>
  <c r="AQ94" i="15" s="1"/>
  <c r="AE94" i="15"/>
  <c r="AP94" i="15" s="1"/>
  <c r="AD94" i="15"/>
  <c r="AO94" i="15" s="1"/>
  <c r="AC94" i="15"/>
  <c r="AN94" i="15" s="1"/>
  <c r="AB94" i="15"/>
  <c r="AM94" i="15" s="1"/>
  <c r="AA94" i="15"/>
  <c r="Z94" i="15"/>
  <c r="AK94" i="15" s="1"/>
  <c r="D94" i="15"/>
  <c r="B94" i="15"/>
  <c r="AK93" i="15"/>
  <c r="AF93" i="15"/>
  <c r="AQ93" i="15" s="1"/>
  <c r="AE93" i="15"/>
  <c r="AP93" i="15" s="1"/>
  <c r="AD93" i="15"/>
  <c r="AO93" i="15" s="1"/>
  <c r="AC93" i="15"/>
  <c r="AN93" i="15" s="1"/>
  <c r="AB93" i="15"/>
  <c r="AM93" i="15" s="1"/>
  <c r="AA93" i="15"/>
  <c r="AL93" i="15" s="1"/>
  <c r="Z93" i="15"/>
  <c r="D93" i="15"/>
  <c r="B93" i="15"/>
  <c r="AK92" i="15"/>
  <c r="AF92" i="15"/>
  <c r="AQ92" i="15" s="1"/>
  <c r="AE92" i="15"/>
  <c r="AP92" i="15" s="1"/>
  <c r="AD92" i="15"/>
  <c r="AO92" i="15" s="1"/>
  <c r="AC92" i="15"/>
  <c r="AN92" i="15" s="1"/>
  <c r="AB92" i="15"/>
  <c r="AM92" i="15" s="1"/>
  <c r="AA92" i="15"/>
  <c r="AL92" i="15" s="1"/>
  <c r="Z92" i="15"/>
  <c r="D92" i="15"/>
  <c r="B92" i="15"/>
  <c r="AM91" i="15"/>
  <c r="AF91" i="15"/>
  <c r="AQ91" i="15" s="1"/>
  <c r="AE91" i="15"/>
  <c r="AP91" i="15" s="1"/>
  <c r="AD91" i="15"/>
  <c r="AO91" i="15" s="1"/>
  <c r="AC91" i="15"/>
  <c r="AN91" i="15" s="1"/>
  <c r="AB91" i="15"/>
  <c r="AA91" i="15"/>
  <c r="AL91" i="15" s="1"/>
  <c r="Z91" i="15"/>
  <c r="AK91" i="15" s="1"/>
  <c r="D91" i="15"/>
  <c r="B91" i="15"/>
  <c r="AM90" i="15"/>
  <c r="AF90" i="15"/>
  <c r="AQ90" i="15" s="1"/>
  <c r="AE90" i="15"/>
  <c r="AP90" i="15" s="1"/>
  <c r="AD90" i="15"/>
  <c r="AO90" i="15" s="1"/>
  <c r="AC90" i="15"/>
  <c r="AN90" i="15" s="1"/>
  <c r="AB90" i="15"/>
  <c r="AA90" i="15"/>
  <c r="AL90" i="15" s="1"/>
  <c r="Z90" i="15"/>
  <c r="AK90" i="15" s="1"/>
  <c r="D90" i="15"/>
  <c r="B90" i="15"/>
  <c r="AO89" i="15"/>
  <c r="AF89" i="15"/>
  <c r="AQ89" i="15" s="1"/>
  <c r="AE89" i="15"/>
  <c r="AP89" i="15" s="1"/>
  <c r="AD89" i="15"/>
  <c r="AC89" i="15"/>
  <c r="AN89" i="15" s="1"/>
  <c r="AB89" i="15"/>
  <c r="AM89" i="15" s="1"/>
  <c r="AA89" i="15"/>
  <c r="AL89" i="15" s="1"/>
  <c r="Z89" i="15"/>
  <c r="AK89" i="15" s="1"/>
  <c r="D89" i="15"/>
  <c r="B89" i="15"/>
  <c r="AF88" i="15"/>
  <c r="AQ88" i="15" s="1"/>
  <c r="AE88" i="15"/>
  <c r="AP88" i="15" s="1"/>
  <c r="AD88" i="15"/>
  <c r="AO88" i="15" s="1"/>
  <c r="AC88" i="15"/>
  <c r="AN88" i="15" s="1"/>
  <c r="AB88" i="15"/>
  <c r="AM88" i="15" s="1"/>
  <c r="AA88" i="15"/>
  <c r="AL88" i="15" s="1"/>
  <c r="Z88" i="15"/>
  <c r="AK88" i="15" s="1"/>
  <c r="D88" i="15"/>
  <c r="B88" i="15"/>
  <c r="AQ87" i="15"/>
  <c r="AF87" i="15"/>
  <c r="AE87" i="15"/>
  <c r="AP87" i="15" s="1"/>
  <c r="AD87" i="15"/>
  <c r="AO87" i="15" s="1"/>
  <c r="AC87" i="15"/>
  <c r="AN87" i="15" s="1"/>
  <c r="AB87" i="15"/>
  <c r="AM87" i="15" s="1"/>
  <c r="AA87" i="15"/>
  <c r="AL87" i="15" s="1"/>
  <c r="Z87" i="15"/>
  <c r="AK87" i="15" s="1"/>
  <c r="D87" i="15"/>
  <c r="B87" i="15"/>
  <c r="AF86" i="15"/>
  <c r="AQ86" i="15" s="1"/>
  <c r="AE86" i="15"/>
  <c r="AP86" i="15" s="1"/>
  <c r="AD86" i="15"/>
  <c r="AO86" i="15" s="1"/>
  <c r="AC86" i="15"/>
  <c r="AN86" i="15" s="1"/>
  <c r="AB86" i="15"/>
  <c r="AM86" i="15" s="1"/>
  <c r="AA86" i="15"/>
  <c r="AL86" i="15" s="1"/>
  <c r="Z86" i="15"/>
  <c r="AK86" i="15" s="1"/>
  <c r="D86" i="15"/>
  <c r="B86" i="15"/>
  <c r="AK85" i="15"/>
  <c r="AF85" i="15"/>
  <c r="AQ85" i="15" s="1"/>
  <c r="AE85" i="15"/>
  <c r="AP85" i="15" s="1"/>
  <c r="AD85" i="15"/>
  <c r="AO85" i="15" s="1"/>
  <c r="AC85" i="15"/>
  <c r="AN85" i="15" s="1"/>
  <c r="AB85" i="15"/>
  <c r="AM85" i="15" s="1"/>
  <c r="AA85" i="15"/>
  <c r="AL85" i="15" s="1"/>
  <c r="Z85" i="15"/>
  <c r="D85" i="15"/>
  <c r="B85" i="15"/>
  <c r="AK84" i="15"/>
  <c r="AF84" i="15"/>
  <c r="AQ84" i="15" s="1"/>
  <c r="AE84" i="15"/>
  <c r="AP84" i="15" s="1"/>
  <c r="AD84" i="15"/>
  <c r="AO84" i="15" s="1"/>
  <c r="AC84" i="15"/>
  <c r="AN84" i="15" s="1"/>
  <c r="AB84" i="15"/>
  <c r="AM84" i="15" s="1"/>
  <c r="AA84" i="15"/>
  <c r="AL84" i="15" s="1"/>
  <c r="Z84" i="15"/>
  <c r="D84" i="15"/>
  <c r="B84" i="15"/>
  <c r="AF83" i="15"/>
  <c r="AQ83" i="15" s="1"/>
  <c r="AE83" i="15"/>
  <c r="AP83" i="15" s="1"/>
  <c r="AD83" i="15"/>
  <c r="AO83" i="15" s="1"/>
  <c r="AC83" i="15"/>
  <c r="AN83" i="15" s="1"/>
  <c r="AB83" i="15"/>
  <c r="AM83" i="15" s="1"/>
  <c r="AA83" i="15"/>
  <c r="AL83" i="15" s="1"/>
  <c r="Z83" i="15"/>
  <c r="AK83" i="15" s="1"/>
  <c r="D83" i="15"/>
  <c r="B83" i="15"/>
  <c r="AM82" i="15"/>
  <c r="AF82" i="15"/>
  <c r="AQ82" i="15" s="1"/>
  <c r="AE82" i="15"/>
  <c r="AP82" i="15" s="1"/>
  <c r="AD82" i="15"/>
  <c r="AO82" i="15" s="1"/>
  <c r="AC82" i="15"/>
  <c r="AN82" i="15" s="1"/>
  <c r="AB82" i="15"/>
  <c r="AA82" i="15"/>
  <c r="AL82" i="15" s="1"/>
  <c r="Z82" i="15"/>
  <c r="AK82" i="15" s="1"/>
  <c r="D82" i="15"/>
  <c r="B82" i="15"/>
  <c r="AO81" i="15"/>
  <c r="AF81" i="15"/>
  <c r="AQ81" i="15" s="1"/>
  <c r="AE81" i="15"/>
  <c r="AP81" i="15" s="1"/>
  <c r="AD81" i="15"/>
  <c r="AC81" i="15"/>
  <c r="AN81" i="15" s="1"/>
  <c r="AB81" i="15"/>
  <c r="AM81" i="15" s="1"/>
  <c r="AA81" i="15"/>
  <c r="AL81" i="15" s="1"/>
  <c r="AG81" i="15" s="1"/>
  <c r="Z81" i="15"/>
  <c r="AK81" i="15" s="1"/>
  <c r="D81" i="15"/>
  <c r="B81" i="15"/>
  <c r="AF80" i="15"/>
  <c r="AQ80" i="15" s="1"/>
  <c r="AE80" i="15"/>
  <c r="AP80" i="15" s="1"/>
  <c r="AD80" i="15"/>
  <c r="AO80" i="15" s="1"/>
  <c r="AC80" i="15"/>
  <c r="AN80" i="15" s="1"/>
  <c r="AB80" i="15"/>
  <c r="AM80" i="15" s="1"/>
  <c r="AA80" i="15"/>
  <c r="AL80" i="15" s="1"/>
  <c r="Z80" i="15"/>
  <c r="AK80" i="15" s="1"/>
  <c r="D80" i="15"/>
  <c r="B80" i="15"/>
  <c r="AQ79" i="15"/>
  <c r="AF79" i="15"/>
  <c r="AE79" i="15"/>
  <c r="AP79" i="15" s="1"/>
  <c r="AD79" i="15"/>
  <c r="AO79" i="15" s="1"/>
  <c r="AC79" i="15"/>
  <c r="AN79" i="15" s="1"/>
  <c r="AB79" i="15"/>
  <c r="AM79" i="15" s="1"/>
  <c r="AA79" i="15"/>
  <c r="AL79" i="15" s="1"/>
  <c r="Z79" i="15"/>
  <c r="AK79" i="15" s="1"/>
  <c r="D79" i="15"/>
  <c r="B79" i="15"/>
  <c r="AF78" i="15"/>
  <c r="AQ78" i="15" s="1"/>
  <c r="AE78" i="15"/>
  <c r="AP78" i="15" s="1"/>
  <c r="AD78" i="15"/>
  <c r="AO78" i="15" s="1"/>
  <c r="AC78" i="15"/>
  <c r="AN78" i="15" s="1"/>
  <c r="AB78" i="15"/>
  <c r="AM78" i="15" s="1"/>
  <c r="AA78" i="15"/>
  <c r="AL78" i="15" s="1"/>
  <c r="Z78" i="15"/>
  <c r="AK78" i="15" s="1"/>
  <c r="D78" i="15"/>
  <c r="B78" i="15"/>
  <c r="AL77" i="15"/>
  <c r="AF77" i="15"/>
  <c r="AQ77" i="15" s="1"/>
  <c r="AE77" i="15"/>
  <c r="AP77" i="15" s="1"/>
  <c r="AD77" i="15"/>
  <c r="AO77" i="15" s="1"/>
  <c r="AC77" i="15"/>
  <c r="AN77" i="15" s="1"/>
  <c r="AB77" i="15"/>
  <c r="AM77" i="15" s="1"/>
  <c r="AA77" i="15"/>
  <c r="Z77" i="15"/>
  <c r="AK77" i="15" s="1"/>
  <c r="D77" i="15"/>
  <c r="B77" i="15"/>
  <c r="AF76" i="15"/>
  <c r="AQ76" i="15" s="1"/>
  <c r="AE76" i="15"/>
  <c r="AP76" i="15" s="1"/>
  <c r="AD76" i="15"/>
  <c r="AO76" i="15" s="1"/>
  <c r="AC76" i="15"/>
  <c r="AN76" i="15" s="1"/>
  <c r="AB76" i="15"/>
  <c r="AM76" i="15" s="1"/>
  <c r="AA76" i="15"/>
  <c r="AL76" i="15" s="1"/>
  <c r="Z76" i="15"/>
  <c r="AK76" i="15" s="1"/>
  <c r="D76" i="15"/>
  <c r="B76" i="15"/>
  <c r="AF75" i="15"/>
  <c r="AQ75" i="15" s="1"/>
  <c r="AE75" i="15"/>
  <c r="AP75" i="15" s="1"/>
  <c r="AD75" i="15"/>
  <c r="AO75" i="15" s="1"/>
  <c r="AC75" i="15"/>
  <c r="AN75" i="15" s="1"/>
  <c r="AB75" i="15"/>
  <c r="AM75" i="15" s="1"/>
  <c r="AA75" i="15"/>
  <c r="AL75" i="15" s="1"/>
  <c r="Z75" i="15"/>
  <c r="AK75" i="15" s="1"/>
  <c r="D75" i="15"/>
  <c r="B75" i="15"/>
  <c r="AF74" i="15"/>
  <c r="AQ74" i="15" s="1"/>
  <c r="AE74" i="15"/>
  <c r="AP74" i="15" s="1"/>
  <c r="AD74" i="15"/>
  <c r="AO74" i="15" s="1"/>
  <c r="AC74" i="15"/>
  <c r="AN74" i="15" s="1"/>
  <c r="AB74" i="15"/>
  <c r="AM74" i="15" s="1"/>
  <c r="AA74" i="15"/>
  <c r="AL74" i="15" s="1"/>
  <c r="Z74" i="15"/>
  <c r="AK74" i="15" s="1"/>
  <c r="D74" i="15"/>
  <c r="B74" i="15"/>
  <c r="AF73" i="15"/>
  <c r="AQ73" i="15" s="1"/>
  <c r="AE73" i="15"/>
  <c r="AP73" i="15" s="1"/>
  <c r="AD73" i="15"/>
  <c r="AO73" i="15" s="1"/>
  <c r="AC73" i="15"/>
  <c r="AN73" i="15" s="1"/>
  <c r="AB73" i="15"/>
  <c r="AM73" i="15" s="1"/>
  <c r="AA73" i="15"/>
  <c r="AL73" i="15" s="1"/>
  <c r="Z73" i="15"/>
  <c r="AK73" i="15" s="1"/>
  <c r="D73" i="15"/>
  <c r="B73" i="15"/>
  <c r="AF72" i="15"/>
  <c r="AQ72" i="15" s="1"/>
  <c r="AE72" i="15"/>
  <c r="AP72" i="15" s="1"/>
  <c r="AD72" i="15"/>
  <c r="AO72" i="15" s="1"/>
  <c r="AC72" i="15"/>
  <c r="AN72" i="15" s="1"/>
  <c r="AB72" i="15"/>
  <c r="AM72" i="15" s="1"/>
  <c r="AA72" i="15"/>
  <c r="AL72" i="15" s="1"/>
  <c r="Z72" i="15"/>
  <c r="AK72" i="15" s="1"/>
  <c r="D72" i="15"/>
  <c r="B72" i="15"/>
  <c r="AF71" i="15"/>
  <c r="AQ71" i="15" s="1"/>
  <c r="AE71" i="15"/>
  <c r="AP71" i="15" s="1"/>
  <c r="AD71" i="15"/>
  <c r="AO71" i="15" s="1"/>
  <c r="AC71" i="15"/>
  <c r="AN71" i="15" s="1"/>
  <c r="AB71" i="15"/>
  <c r="AM71" i="15" s="1"/>
  <c r="AA71" i="15"/>
  <c r="AL71" i="15" s="1"/>
  <c r="Z71" i="15"/>
  <c r="AK71" i="15" s="1"/>
  <c r="D71" i="15"/>
  <c r="B71" i="15"/>
  <c r="AF70" i="15"/>
  <c r="AQ70" i="15" s="1"/>
  <c r="AE70" i="15"/>
  <c r="AP70" i="15" s="1"/>
  <c r="AD70" i="15"/>
  <c r="AO70" i="15" s="1"/>
  <c r="AC70" i="15"/>
  <c r="AN70" i="15" s="1"/>
  <c r="AB70" i="15"/>
  <c r="AM70" i="15" s="1"/>
  <c r="AA70" i="15"/>
  <c r="AL70" i="15" s="1"/>
  <c r="Z70" i="15"/>
  <c r="AK70" i="15" s="1"/>
  <c r="D70" i="15"/>
  <c r="B70" i="15"/>
  <c r="AK69" i="15"/>
  <c r="AF69" i="15"/>
  <c r="AQ69" i="15" s="1"/>
  <c r="AE69" i="15"/>
  <c r="AP69" i="15" s="1"/>
  <c r="AD69" i="15"/>
  <c r="AO69" i="15" s="1"/>
  <c r="AC69" i="15"/>
  <c r="AN69" i="15" s="1"/>
  <c r="AB69" i="15"/>
  <c r="AM69" i="15" s="1"/>
  <c r="AA69" i="15"/>
  <c r="AL69" i="15" s="1"/>
  <c r="Z69" i="15"/>
  <c r="D69" i="15"/>
  <c r="B69" i="15"/>
  <c r="AK68" i="15"/>
  <c r="AF68" i="15"/>
  <c r="AQ68" i="15" s="1"/>
  <c r="AE68" i="15"/>
  <c r="AP68" i="15" s="1"/>
  <c r="AD68" i="15"/>
  <c r="AO68" i="15" s="1"/>
  <c r="AC68" i="15"/>
  <c r="AN68" i="15" s="1"/>
  <c r="AB68" i="15"/>
  <c r="AM68" i="15" s="1"/>
  <c r="AA68" i="15"/>
  <c r="AL68" i="15" s="1"/>
  <c r="Z68" i="15"/>
  <c r="D68" i="15"/>
  <c r="B68" i="15"/>
  <c r="AF67" i="15"/>
  <c r="AQ67" i="15" s="1"/>
  <c r="AE67" i="15"/>
  <c r="AP67" i="15" s="1"/>
  <c r="AD67" i="15"/>
  <c r="AO67" i="15" s="1"/>
  <c r="AC67" i="15"/>
  <c r="AN67" i="15" s="1"/>
  <c r="AB67" i="15"/>
  <c r="AM67" i="15" s="1"/>
  <c r="AA67" i="15"/>
  <c r="AL67" i="15" s="1"/>
  <c r="Z67" i="15"/>
  <c r="AK67" i="15" s="1"/>
  <c r="D67" i="15"/>
  <c r="B67" i="15"/>
  <c r="AM66" i="15"/>
  <c r="AF66" i="15"/>
  <c r="AQ66" i="15" s="1"/>
  <c r="AE66" i="15"/>
  <c r="AP66" i="15" s="1"/>
  <c r="AD66" i="15"/>
  <c r="AO66" i="15" s="1"/>
  <c r="AC66" i="15"/>
  <c r="AN66" i="15" s="1"/>
  <c r="AB66" i="15"/>
  <c r="AA66" i="15"/>
  <c r="AL66" i="15" s="1"/>
  <c r="Z66" i="15"/>
  <c r="AK66" i="15" s="1"/>
  <c r="D66" i="15"/>
  <c r="B66" i="15"/>
  <c r="AO65" i="15"/>
  <c r="AF65" i="15"/>
  <c r="AQ65" i="15" s="1"/>
  <c r="AE65" i="15"/>
  <c r="AP65" i="15" s="1"/>
  <c r="AD65" i="15"/>
  <c r="AC65" i="15"/>
  <c r="AN65" i="15" s="1"/>
  <c r="AB65" i="15"/>
  <c r="AM65" i="15" s="1"/>
  <c r="AA65" i="15"/>
  <c r="AL65" i="15" s="1"/>
  <c r="Z65" i="15"/>
  <c r="AK65" i="15" s="1"/>
  <c r="D65" i="15"/>
  <c r="B65" i="15"/>
  <c r="AF64" i="15"/>
  <c r="AQ64" i="15" s="1"/>
  <c r="AE64" i="15"/>
  <c r="AP64" i="15" s="1"/>
  <c r="AD64" i="15"/>
  <c r="AO64" i="15" s="1"/>
  <c r="AC64" i="15"/>
  <c r="AN64" i="15" s="1"/>
  <c r="AB64" i="15"/>
  <c r="AM64" i="15" s="1"/>
  <c r="AA64" i="15"/>
  <c r="AL64" i="15" s="1"/>
  <c r="Z64" i="15"/>
  <c r="AK64" i="15" s="1"/>
  <c r="D64" i="15"/>
  <c r="B64" i="15"/>
  <c r="AQ63" i="15"/>
  <c r="AF63" i="15"/>
  <c r="AE63" i="15"/>
  <c r="AP63" i="15" s="1"/>
  <c r="AD63" i="15"/>
  <c r="AO63" i="15" s="1"/>
  <c r="AC63" i="15"/>
  <c r="AN63" i="15" s="1"/>
  <c r="AB63" i="15"/>
  <c r="AM63" i="15" s="1"/>
  <c r="AA63" i="15"/>
  <c r="AL63" i="15" s="1"/>
  <c r="Z63" i="15"/>
  <c r="AK63" i="15" s="1"/>
  <c r="D63" i="15"/>
  <c r="B63" i="15"/>
  <c r="AL62" i="15"/>
  <c r="AF62" i="15"/>
  <c r="AQ62" i="15" s="1"/>
  <c r="AE62" i="15"/>
  <c r="AP62" i="15" s="1"/>
  <c r="AD62" i="15"/>
  <c r="AO62" i="15" s="1"/>
  <c r="AC62" i="15"/>
  <c r="AN62" i="15" s="1"/>
  <c r="AB62" i="15"/>
  <c r="AM62" i="15" s="1"/>
  <c r="AA62" i="15"/>
  <c r="Z62" i="15"/>
  <c r="AK62" i="15" s="1"/>
  <c r="D62" i="15"/>
  <c r="B62" i="15"/>
  <c r="AL61" i="15"/>
  <c r="AK61" i="15"/>
  <c r="AF61" i="15"/>
  <c r="AQ61" i="15" s="1"/>
  <c r="AE61" i="15"/>
  <c r="AP61" i="15" s="1"/>
  <c r="AD61" i="15"/>
  <c r="AO61" i="15" s="1"/>
  <c r="AC61" i="15"/>
  <c r="AN61" i="15" s="1"/>
  <c r="AB61" i="15"/>
  <c r="AM61" i="15" s="1"/>
  <c r="AA61" i="15"/>
  <c r="Z61" i="15"/>
  <c r="D61" i="15"/>
  <c r="B61" i="15"/>
  <c r="AF60" i="15"/>
  <c r="AQ60" i="15" s="1"/>
  <c r="AE60" i="15"/>
  <c r="AP60" i="15" s="1"/>
  <c r="AD60" i="15"/>
  <c r="AO60" i="15" s="1"/>
  <c r="AC60" i="15"/>
  <c r="AN60" i="15" s="1"/>
  <c r="AB60" i="15"/>
  <c r="AM60" i="15" s="1"/>
  <c r="AA60" i="15"/>
  <c r="AL60" i="15" s="1"/>
  <c r="Z60" i="15"/>
  <c r="AK60" i="15" s="1"/>
  <c r="D60" i="15"/>
  <c r="B60" i="15"/>
  <c r="AF59" i="15"/>
  <c r="AQ59" i="15" s="1"/>
  <c r="AE59" i="15"/>
  <c r="AP59" i="15" s="1"/>
  <c r="AD59" i="15"/>
  <c r="AO59" i="15" s="1"/>
  <c r="AC59" i="15"/>
  <c r="AN59" i="15" s="1"/>
  <c r="AB59" i="15"/>
  <c r="AM59" i="15" s="1"/>
  <c r="AA59" i="15"/>
  <c r="AL59" i="15" s="1"/>
  <c r="Z59" i="15"/>
  <c r="AK59" i="15" s="1"/>
  <c r="D59" i="15"/>
  <c r="B59" i="15"/>
  <c r="AF58" i="15"/>
  <c r="AQ58" i="15" s="1"/>
  <c r="AE58" i="15"/>
  <c r="AP58" i="15" s="1"/>
  <c r="AD58" i="15"/>
  <c r="AO58" i="15" s="1"/>
  <c r="AC58" i="15"/>
  <c r="AN58" i="15" s="1"/>
  <c r="AB58" i="15"/>
  <c r="AM58" i="15" s="1"/>
  <c r="AA58" i="15"/>
  <c r="AL58" i="15" s="1"/>
  <c r="Z58" i="15"/>
  <c r="AK58" i="15" s="1"/>
  <c r="D58" i="15"/>
  <c r="B58" i="15"/>
  <c r="AF57" i="15"/>
  <c r="AQ57" i="15" s="1"/>
  <c r="AE57" i="15"/>
  <c r="AP57" i="15" s="1"/>
  <c r="AD57" i="15"/>
  <c r="AO57" i="15" s="1"/>
  <c r="AC57" i="15"/>
  <c r="AN57" i="15" s="1"/>
  <c r="AB57" i="15"/>
  <c r="AM57" i="15" s="1"/>
  <c r="AA57" i="15"/>
  <c r="AL57" i="15" s="1"/>
  <c r="Z57" i="15"/>
  <c r="AK57" i="15" s="1"/>
  <c r="D57" i="15"/>
  <c r="B57" i="15"/>
  <c r="AF56" i="15"/>
  <c r="AQ56" i="15" s="1"/>
  <c r="AE56" i="15"/>
  <c r="AP56" i="15" s="1"/>
  <c r="AD56" i="15"/>
  <c r="AO56" i="15" s="1"/>
  <c r="AC56" i="15"/>
  <c r="AN56" i="15" s="1"/>
  <c r="AB56" i="15"/>
  <c r="AM56" i="15" s="1"/>
  <c r="AA56" i="15"/>
  <c r="AL56" i="15" s="1"/>
  <c r="Z56" i="15"/>
  <c r="AK56" i="15" s="1"/>
  <c r="D56" i="15"/>
  <c r="B56" i="15"/>
  <c r="AQ55" i="15"/>
  <c r="AF55" i="15"/>
  <c r="AE55" i="15"/>
  <c r="AP55" i="15" s="1"/>
  <c r="AD55" i="15"/>
  <c r="AO55" i="15" s="1"/>
  <c r="AC55" i="15"/>
  <c r="AN55" i="15" s="1"/>
  <c r="AB55" i="15"/>
  <c r="AM55" i="15" s="1"/>
  <c r="AA55" i="15"/>
  <c r="AL55" i="15" s="1"/>
  <c r="Z55" i="15"/>
  <c r="AK55" i="15" s="1"/>
  <c r="D55" i="15"/>
  <c r="B55" i="15"/>
  <c r="AF54" i="15"/>
  <c r="AQ54" i="15" s="1"/>
  <c r="AE54" i="15"/>
  <c r="AP54" i="15" s="1"/>
  <c r="AD54" i="15"/>
  <c r="AO54" i="15" s="1"/>
  <c r="AC54" i="15"/>
  <c r="AN54" i="15" s="1"/>
  <c r="AB54" i="15"/>
  <c r="AM54" i="15" s="1"/>
  <c r="AA54" i="15"/>
  <c r="AL54" i="15" s="1"/>
  <c r="Z54" i="15"/>
  <c r="AK54" i="15" s="1"/>
  <c r="D54" i="15"/>
  <c r="B54" i="15"/>
  <c r="AK53" i="15"/>
  <c r="AF53" i="15"/>
  <c r="AQ53" i="15" s="1"/>
  <c r="AE53" i="15"/>
  <c r="AP53" i="15" s="1"/>
  <c r="AD53" i="15"/>
  <c r="AO53" i="15" s="1"/>
  <c r="AC53" i="15"/>
  <c r="AN53" i="15" s="1"/>
  <c r="AB53" i="15"/>
  <c r="AM53" i="15" s="1"/>
  <c r="AA53" i="15"/>
  <c r="AL53" i="15" s="1"/>
  <c r="Z53" i="15"/>
  <c r="D53" i="15"/>
  <c r="B53" i="15"/>
  <c r="AF52" i="15"/>
  <c r="AQ52" i="15" s="1"/>
  <c r="AE52" i="15"/>
  <c r="AP52" i="15" s="1"/>
  <c r="AD52" i="15"/>
  <c r="AO52" i="15" s="1"/>
  <c r="AC52" i="15"/>
  <c r="AN52" i="15" s="1"/>
  <c r="AB52" i="15"/>
  <c r="AM52" i="15" s="1"/>
  <c r="AA52" i="15"/>
  <c r="AL52" i="15" s="1"/>
  <c r="Z52" i="15"/>
  <c r="AK52" i="15" s="1"/>
  <c r="D52" i="15"/>
  <c r="B52" i="15"/>
  <c r="AF51" i="15"/>
  <c r="AQ51" i="15" s="1"/>
  <c r="AE51" i="15"/>
  <c r="AP51" i="15" s="1"/>
  <c r="AD51" i="15"/>
  <c r="AO51" i="15" s="1"/>
  <c r="AC51" i="15"/>
  <c r="AN51" i="15" s="1"/>
  <c r="AB51" i="15"/>
  <c r="AM51" i="15" s="1"/>
  <c r="AA51" i="15"/>
  <c r="AL51" i="15" s="1"/>
  <c r="Z51" i="15"/>
  <c r="AK51" i="15" s="1"/>
  <c r="D51" i="15"/>
  <c r="B51" i="15"/>
  <c r="AF50" i="15"/>
  <c r="AQ50" i="15" s="1"/>
  <c r="AE50" i="15"/>
  <c r="AP50" i="15" s="1"/>
  <c r="AD50" i="15"/>
  <c r="AO50" i="15" s="1"/>
  <c r="AC50" i="15"/>
  <c r="AN50" i="15" s="1"/>
  <c r="AB50" i="15"/>
  <c r="AM50" i="15" s="1"/>
  <c r="AA50" i="15"/>
  <c r="AL50" i="15" s="1"/>
  <c r="Z50" i="15"/>
  <c r="AK50" i="15" s="1"/>
  <c r="D50" i="15"/>
  <c r="B50" i="15"/>
  <c r="AF49" i="15"/>
  <c r="AQ49" i="15" s="1"/>
  <c r="AE49" i="15"/>
  <c r="AP49" i="15" s="1"/>
  <c r="AD49" i="15"/>
  <c r="AO49" i="15" s="1"/>
  <c r="AC49" i="15"/>
  <c r="AN49" i="15" s="1"/>
  <c r="AB49" i="15"/>
  <c r="AM49" i="15" s="1"/>
  <c r="AA49" i="15"/>
  <c r="AL49" i="15" s="1"/>
  <c r="Z49" i="15"/>
  <c r="AK49" i="15" s="1"/>
  <c r="D49" i="15"/>
  <c r="B49" i="15"/>
  <c r="AK48" i="15"/>
  <c r="AF48" i="15"/>
  <c r="AQ48" i="15" s="1"/>
  <c r="AE48" i="15"/>
  <c r="AP48" i="15" s="1"/>
  <c r="AD48" i="15"/>
  <c r="AO48" i="15" s="1"/>
  <c r="AC48" i="15"/>
  <c r="AN48" i="15" s="1"/>
  <c r="AB48" i="15"/>
  <c r="AM48" i="15" s="1"/>
  <c r="AA48" i="15"/>
  <c r="AL48" i="15" s="1"/>
  <c r="Z48" i="15"/>
  <c r="D48" i="15"/>
  <c r="B48" i="15"/>
  <c r="AF47" i="15"/>
  <c r="AQ47" i="15" s="1"/>
  <c r="AE47" i="15"/>
  <c r="AP47" i="15" s="1"/>
  <c r="AD47" i="15"/>
  <c r="AO47" i="15" s="1"/>
  <c r="AC47" i="15"/>
  <c r="AN47" i="15" s="1"/>
  <c r="AB47" i="15"/>
  <c r="AM47" i="15" s="1"/>
  <c r="AA47" i="15"/>
  <c r="AL47" i="15" s="1"/>
  <c r="Z47" i="15"/>
  <c r="AK47" i="15" s="1"/>
  <c r="D47" i="15"/>
  <c r="B47" i="15"/>
  <c r="AM46" i="15"/>
  <c r="AL46" i="15"/>
  <c r="AF46" i="15"/>
  <c r="AQ46" i="15" s="1"/>
  <c r="AE46" i="15"/>
  <c r="AP46" i="15" s="1"/>
  <c r="AD46" i="15"/>
  <c r="AO46" i="15" s="1"/>
  <c r="AC46" i="15"/>
  <c r="AN46" i="15" s="1"/>
  <c r="AB46" i="15"/>
  <c r="AA46" i="15"/>
  <c r="Z46" i="15"/>
  <c r="AK46" i="15" s="1"/>
  <c r="D46" i="15"/>
  <c r="B46" i="15"/>
  <c r="AF45" i="15"/>
  <c r="AQ45" i="15" s="1"/>
  <c r="AE45" i="15"/>
  <c r="AP45" i="15" s="1"/>
  <c r="AD45" i="15"/>
  <c r="AO45" i="15" s="1"/>
  <c r="AC45" i="15"/>
  <c r="AN45" i="15" s="1"/>
  <c r="AB45" i="15"/>
  <c r="AM45" i="15" s="1"/>
  <c r="AA45" i="15"/>
  <c r="AL45" i="15" s="1"/>
  <c r="Z45" i="15"/>
  <c r="AK45" i="15" s="1"/>
  <c r="D45" i="15"/>
  <c r="B45" i="15"/>
  <c r="AF44" i="15"/>
  <c r="AQ44" i="15" s="1"/>
  <c r="AE44" i="15"/>
  <c r="AP44" i="15" s="1"/>
  <c r="AD44" i="15"/>
  <c r="AO44" i="15" s="1"/>
  <c r="AC44" i="15"/>
  <c r="AN44" i="15" s="1"/>
  <c r="AB44" i="15"/>
  <c r="AM44" i="15" s="1"/>
  <c r="AA44" i="15"/>
  <c r="AL44" i="15" s="1"/>
  <c r="Z44" i="15"/>
  <c r="AK44" i="15" s="1"/>
  <c r="D44" i="15"/>
  <c r="B44" i="15"/>
  <c r="AF43" i="15"/>
  <c r="AQ43" i="15" s="1"/>
  <c r="AE43" i="15"/>
  <c r="AP43" i="15" s="1"/>
  <c r="AD43" i="15"/>
  <c r="AO43" i="15" s="1"/>
  <c r="AC43" i="15"/>
  <c r="AN43" i="15" s="1"/>
  <c r="AB43" i="15"/>
  <c r="AM43" i="15" s="1"/>
  <c r="AA43" i="15"/>
  <c r="AL43" i="15" s="1"/>
  <c r="Z43" i="15"/>
  <c r="AK43" i="15" s="1"/>
  <c r="D43" i="15"/>
  <c r="B43" i="15"/>
  <c r="AF42" i="15"/>
  <c r="AQ42" i="15" s="1"/>
  <c r="AE42" i="15"/>
  <c r="AP42" i="15" s="1"/>
  <c r="AD42" i="15"/>
  <c r="AO42" i="15" s="1"/>
  <c r="AC42" i="15"/>
  <c r="AN42" i="15" s="1"/>
  <c r="AB42" i="15"/>
  <c r="AM42" i="15" s="1"/>
  <c r="AA42" i="15"/>
  <c r="AL42" i="15" s="1"/>
  <c r="Z42" i="15"/>
  <c r="AK42" i="15" s="1"/>
  <c r="D42" i="15"/>
  <c r="B42" i="15"/>
  <c r="AO41" i="15"/>
  <c r="AF41" i="15"/>
  <c r="AQ41" i="15" s="1"/>
  <c r="AE41" i="15"/>
  <c r="AP41" i="15" s="1"/>
  <c r="AD41" i="15"/>
  <c r="AC41" i="15"/>
  <c r="AN41" i="15" s="1"/>
  <c r="AB41" i="15"/>
  <c r="AM41" i="15" s="1"/>
  <c r="AA41" i="15"/>
  <c r="AL41" i="15" s="1"/>
  <c r="Z41" i="15"/>
  <c r="AK41" i="15" s="1"/>
  <c r="D41" i="15"/>
  <c r="B41" i="15"/>
  <c r="AF40" i="15"/>
  <c r="AQ40" i="15" s="1"/>
  <c r="AE40" i="15"/>
  <c r="AP40" i="15" s="1"/>
  <c r="AD40" i="15"/>
  <c r="AO40" i="15" s="1"/>
  <c r="AC40" i="15"/>
  <c r="AN40" i="15" s="1"/>
  <c r="AB40" i="15"/>
  <c r="AM40" i="15" s="1"/>
  <c r="AA40" i="15"/>
  <c r="AL40" i="15" s="1"/>
  <c r="Z40" i="15"/>
  <c r="AK40" i="15" s="1"/>
  <c r="D40" i="15"/>
  <c r="B40" i="15"/>
  <c r="AF39" i="15"/>
  <c r="AQ39" i="15" s="1"/>
  <c r="AE39" i="15"/>
  <c r="AP39" i="15" s="1"/>
  <c r="AD39" i="15"/>
  <c r="AO39" i="15" s="1"/>
  <c r="AC39" i="15"/>
  <c r="AN39" i="15" s="1"/>
  <c r="AB39" i="15"/>
  <c r="AM39" i="15" s="1"/>
  <c r="AA39" i="15"/>
  <c r="AL39" i="15" s="1"/>
  <c r="Z39" i="15"/>
  <c r="AK39" i="15" s="1"/>
  <c r="D39" i="15"/>
  <c r="B39" i="15"/>
  <c r="AM38" i="15"/>
  <c r="AF38" i="15"/>
  <c r="AQ38" i="15" s="1"/>
  <c r="AE38" i="15"/>
  <c r="AP38" i="15" s="1"/>
  <c r="AD38" i="15"/>
  <c r="AO38" i="15" s="1"/>
  <c r="AC38" i="15"/>
  <c r="AN38" i="15" s="1"/>
  <c r="AB38" i="15"/>
  <c r="AA38" i="15"/>
  <c r="AL38" i="15" s="1"/>
  <c r="Z38" i="15"/>
  <c r="AK38" i="15" s="1"/>
  <c r="D38" i="15"/>
  <c r="B38" i="15"/>
  <c r="AL37" i="15"/>
  <c r="AF37" i="15"/>
  <c r="AQ37" i="15" s="1"/>
  <c r="AE37" i="15"/>
  <c r="AP37" i="15" s="1"/>
  <c r="AD37" i="15"/>
  <c r="AO37" i="15" s="1"/>
  <c r="AC37" i="15"/>
  <c r="AN37" i="15" s="1"/>
  <c r="AB37" i="15"/>
  <c r="AM37" i="15" s="1"/>
  <c r="AA37" i="15"/>
  <c r="Z37" i="15"/>
  <c r="AK37" i="15" s="1"/>
  <c r="D37" i="15"/>
  <c r="B37" i="15"/>
  <c r="AF36" i="15"/>
  <c r="AQ36" i="15" s="1"/>
  <c r="AE36" i="15"/>
  <c r="AP36" i="15" s="1"/>
  <c r="AD36" i="15"/>
  <c r="AO36" i="15" s="1"/>
  <c r="AC36" i="15"/>
  <c r="AN36" i="15" s="1"/>
  <c r="AB36" i="15"/>
  <c r="AM36" i="15" s="1"/>
  <c r="AA36" i="15"/>
  <c r="AL36" i="15" s="1"/>
  <c r="Z36" i="15"/>
  <c r="AK36" i="15" s="1"/>
  <c r="D36" i="15"/>
  <c r="B36" i="15"/>
  <c r="AQ35" i="15"/>
  <c r="AN35" i="15"/>
  <c r="AF35" i="15"/>
  <c r="AE35" i="15"/>
  <c r="AP35" i="15" s="1"/>
  <c r="AD35" i="15"/>
  <c r="AO35" i="15" s="1"/>
  <c r="AC35" i="15"/>
  <c r="AB35" i="15"/>
  <c r="AM35" i="15" s="1"/>
  <c r="AA35" i="15"/>
  <c r="AL35" i="15" s="1"/>
  <c r="Z35" i="15"/>
  <c r="AK35" i="15" s="1"/>
  <c r="D35" i="15"/>
  <c r="B35" i="15"/>
  <c r="AF34" i="15"/>
  <c r="AQ34" i="15" s="1"/>
  <c r="AE34" i="15"/>
  <c r="AP34" i="15" s="1"/>
  <c r="AD34" i="15"/>
  <c r="AO34" i="15" s="1"/>
  <c r="AC34" i="15"/>
  <c r="AN34" i="15" s="1"/>
  <c r="AB34" i="15"/>
  <c r="AM34" i="15" s="1"/>
  <c r="AA34" i="15"/>
  <c r="AL34" i="15" s="1"/>
  <c r="Z34" i="15"/>
  <c r="AK34" i="15" s="1"/>
  <c r="D34" i="15"/>
  <c r="B34" i="15"/>
  <c r="AF33" i="15"/>
  <c r="AQ33" i="15" s="1"/>
  <c r="AE33" i="15"/>
  <c r="AP33" i="15" s="1"/>
  <c r="AD33" i="15"/>
  <c r="AO33" i="15" s="1"/>
  <c r="AC33" i="15"/>
  <c r="AN33" i="15" s="1"/>
  <c r="AB33" i="15"/>
  <c r="AM33" i="15" s="1"/>
  <c r="AA33" i="15"/>
  <c r="AL33" i="15" s="1"/>
  <c r="Z33" i="15"/>
  <c r="AK33" i="15" s="1"/>
  <c r="D33" i="15"/>
  <c r="B33" i="15"/>
  <c r="AK32" i="15"/>
  <c r="AF32" i="15"/>
  <c r="AQ32" i="15" s="1"/>
  <c r="AE32" i="15"/>
  <c r="AP32" i="15" s="1"/>
  <c r="AD32" i="15"/>
  <c r="AO32" i="15" s="1"/>
  <c r="AC32" i="15"/>
  <c r="AN32" i="15" s="1"/>
  <c r="AB32" i="15"/>
  <c r="AM32" i="15" s="1"/>
  <c r="AA32" i="15"/>
  <c r="AL32" i="15" s="1"/>
  <c r="Z32" i="15"/>
  <c r="D32" i="15"/>
  <c r="B32" i="15"/>
  <c r="AF31" i="15"/>
  <c r="AQ31" i="15" s="1"/>
  <c r="AE31" i="15"/>
  <c r="AP31" i="15" s="1"/>
  <c r="AD31" i="15"/>
  <c r="AO31" i="15" s="1"/>
  <c r="AC31" i="15"/>
  <c r="AN31" i="15" s="1"/>
  <c r="AB31" i="15"/>
  <c r="AM31" i="15" s="1"/>
  <c r="AA31" i="15"/>
  <c r="AL31" i="15" s="1"/>
  <c r="Z31" i="15"/>
  <c r="AK31" i="15" s="1"/>
  <c r="D31" i="15"/>
  <c r="B31" i="15"/>
  <c r="AL30" i="15"/>
  <c r="AF30" i="15"/>
  <c r="AQ30" i="15" s="1"/>
  <c r="AE30" i="15"/>
  <c r="AP30" i="15" s="1"/>
  <c r="AD30" i="15"/>
  <c r="AO30" i="15" s="1"/>
  <c r="AC30" i="15"/>
  <c r="AN30" i="15" s="1"/>
  <c r="AB30" i="15"/>
  <c r="AM30" i="15" s="1"/>
  <c r="AA30" i="15"/>
  <c r="Z30" i="15"/>
  <c r="AK30" i="15" s="1"/>
  <c r="D30" i="15"/>
  <c r="B30" i="15"/>
  <c r="AF29" i="15"/>
  <c r="AQ29" i="15" s="1"/>
  <c r="AE29" i="15"/>
  <c r="AP29" i="15" s="1"/>
  <c r="AD29" i="15"/>
  <c r="AO29" i="15" s="1"/>
  <c r="AC29" i="15"/>
  <c r="AN29" i="15" s="1"/>
  <c r="AB29" i="15"/>
  <c r="AM29" i="15" s="1"/>
  <c r="AA29" i="15"/>
  <c r="AL29" i="15" s="1"/>
  <c r="Z29" i="15"/>
  <c r="AK29" i="15" s="1"/>
  <c r="D29" i="15"/>
  <c r="B29" i="15"/>
  <c r="AF28" i="15"/>
  <c r="AQ28" i="15" s="1"/>
  <c r="AE28" i="15"/>
  <c r="AP28" i="15" s="1"/>
  <c r="AD28" i="15"/>
  <c r="AO28" i="15" s="1"/>
  <c r="AC28" i="15"/>
  <c r="AN28" i="15" s="1"/>
  <c r="AB28" i="15"/>
  <c r="AM28" i="15" s="1"/>
  <c r="AA28" i="15"/>
  <c r="AL28" i="15" s="1"/>
  <c r="Z28" i="15"/>
  <c r="AK28" i="15" s="1"/>
  <c r="D28" i="15"/>
  <c r="B28" i="15"/>
  <c r="AF27" i="15"/>
  <c r="AQ27" i="15" s="1"/>
  <c r="AE27" i="15"/>
  <c r="AP27" i="15" s="1"/>
  <c r="AD27" i="15"/>
  <c r="AO27" i="15" s="1"/>
  <c r="AC27" i="15"/>
  <c r="AN27" i="15" s="1"/>
  <c r="AB27" i="15"/>
  <c r="AM27" i="15" s="1"/>
  <c r="AA27" i="15"/>
  <c r="AL27" i="15" s="1"/>
  <c r="Z27" i="15"/>
  <c r="AK27" i="15" s="1"/>
  <c r="D27" i="15"/>
  <c r="B27" i="15"/>
  <c r="AF26" i="15"/>
  <c r="AQ26" i="15" s="1"/>
  <c r="AE26" i="15"/>
  <c r="AP26" i="15" s="1"/>
  <c r="AD26" i="15"/>
  <c r="AO26" i="15" s="1"/>
  <c r="AC26" i="15"/>
  <c r="AN26" i="15" s="1"/>
  <c r="AB26" i="15"/>
  <c r="AM26" i="15" s="1"/>
  <c r="AA26" i="15"/>
  <c r="AL26" i="15" s="1"/>
  <c r="Z26" i="15"/>
  <c r="AK26" i="15" s="1"/>
  <c r="D26" i="15"/>
  <c r="B26" i="15"/>
  <c r="AF25" i="15"/>
  <c r="AQ25" i="15" s="1"/>
  <c r="AE25" i="15"/>
  <c r="AP25" i="15" s="1"/>
  <c r="AD25" i="15"/>
  <c r="AO25" i="15" s="1"/>
  <c r="AC25" i="15"/>
  <c r="AN25" i="15" s="1"/>
  <c r="AB25" i="15"/>
  <c r="AM25" i="15" s="1"/>
  <c r="AA25" i="15"/>
  <c r="AL25" i="15" s="1"/>
  <c r="Z25" i="15"/>
  <c r="AK25" i="15" s="1"/>
  <c r="D25" i="15"/>
  <c r="B25" i="15"/>
  <c r="AK24" i="15"/>
  <c r="AF24" i="15"/>
  <c r="AQ24" i="15" s="1"/>
  <c r="AE24" i="15"/>
  <c r="AP24" i="15" s="1"/>
  <c r="AD24" i="15"/>
  <c r="AO24" i="15" s="1"/>
  <c r="AC24" i="15"/>
  <c r="AN24" i="15" s="1"/>
  <c r="AB24" i="15"/>
  <c r="AM24" i="15" s="1"/>
  <c r="AA24" i="15"/>
  <c r="AL24" i="15" s="1"/>
  <c r="Z24" i="15"/>
  <c r="D24" i="15"/>
  <c r="B24" i="15"/>
  <c r="AF23" i="15"/>
  <c r="AQ23" i="15" s="1"/>
  <c r="AE23" i="15"/>
  <c r="AP23" i="15" s="1"/>
  <c r="AD23" i="15"/>
  <c r="AO23" i="15" s="1"/>
  <c r="AC23" i="15"/>
  <c r="AN23" i="15" s="1"/>
  <c r="AB23" i="15"/>
  <c r="AM23" i="15" s="1"/>
  <c r="AA23" i="15"/>
  <c r="AL23" i="15" s="1"/>
  <c r="Z23" i="15"/>
  <c r="AK23" i="15" s="1"/>
  <c r="D23" i="15"/>
  <c r="B23" i="15"/>
  <c r="AL22" i="15"/>
  <c r="AF22" i="15"/>
  <c r="AQ22" i="15" s="1"/>
  <c r="AE22" i="15"/>
  <c r="AP22" i="15" s="1"/>
  <c r="AD22" i="15"/>
  <c r="AO22" i="15" s="1"/>
  <c r="AC22" i="15"/>
  <c r="AN22" i="15" s="1"/>
  <c r="AB22" i="15"/>
  <c r="AM22" i="15" s="1"/>
  <c r="AA22" i="15"/>
  <c r="Z22" i="15"/>
  <c r="AK22" i="15" s="1"/>
  <c r="D22" i="15"/>
  <c r="B22" i="15"/>
  <c r="AF21" i="15"/>
  <c r="AQ21" i="15" s="1"/>
  <c r="AE21" i="15"/>
  <c r="AP21" i="15" s="1"/>
  <c r="AD21" i="15"/>
  <c r="AO21" i="15" s="1"/>
  <c r="AC21" i="15"/>
  <c r="AN21" i="15" s="1"/>
  <c r="AB21" i="15"/>
  <c r="AM21" i="15" s="1"/>
  <c r="AA21" i="15"/>
  <c r="AL21" i="15" s="1"/>
  <c r="Z21" i="15"/>
  <c r="AK21" i="15" s="1"/>
  <c r="D21" i="15"/>
  <c r="B21" i="15"/>
  <c r="AF20" i="15"/>
  <c r="AQ20" i="15" s="1"/>
  <c r="AE20" i="15"/>
  <c r="AP20" i="15" s="1"/>
  <c r="AD20" i="15"/>
  <c r="AO20" i="15" s="1"/>
  <c r="AC20" i="15"/>
  <c r="AN20" i="15" s="1"/>
  <c r="AB20" i="15"/>
  <c r="AM20" i="15" s="1"/>
  <c r="AA20" i="15"/>
  <c r="AL20" i="15" s="1"/>
  <c r="Z20" i="15"/>
  <c r="AK20" i="15" s="1"/>
  <c r="D20" i="15"/>
  <c r="B20" i="15"/>
  <c r="AF19" i="15"/>
  <c r="AQ19" i="15" s="1"/>
  <c r="AE19" i="15"/>
  <c r="AP19" i="15" s="1"/>
  <c r="AD19" i="15"/>
  <c r="AO19" i="15" s="1"/>
  <c r="AC19" i="15"/>
  <c r="AN19" i="15" s="1"/>
  <c r="AB19" i="15"/>
  <c r="AM19" i="15" s="1"/>
  <c r="AA19" i="15"/>
  <c r="AL19" i="15" s="1"/>
  <c r="Z19" i="15"/>
  <c r="AK19" i="15" s="1"/>
  <c r="D19" i="15"/>
  <c r="B19" i="15"/>
  <c r="AF18" i="15"/>
  <c r="AQ18" i="15" s="1"/>
  <c r="AE18" i="15"/>
  <c r="AP18" i="15" s="1"/>
  <c r="AD18" i="15"/>
  <c r="AO18" i="15" s="1"/>
  <c r="AC18" i="15"/>
  <c r="AN18" i="15" s="1"/>
  <c r="AB18" i="15"/>
  <c r="AM18" i="15" s="1"/>
  <c r="AA18" i="15"/>
  <c r="AL18" i="15" s="1"/>
  <c r="Z18" i="15"/>
  <c r="AK18" i="15" s="1"/>
  <c r="D18" i="15"/>
  <c r="B18" i="15"/>
  <c r="AF17" i="15"/>
  <c r="AQ17" i="15" s="1"/>
  <c r="AE17" i="15"/>
  <c r="AP17" i="15" s="1"/>
  <c r="AD17" i="15"/>
  <c r="AO17" i="15" s="1"/>
  <c r="AC17" i="15"/>
  <c r="AN17" i="15" s="1"/>
  <c r="AB17" i="15"/>
  <c r="AM17" i="15" s="1"/>
  <c r="AA17" i="15"/>
  <c r="AL17" i="15" s="1"/>
  <c r="Z17" i="15"/>
  <c r="AK17" i="15" s="1"/>
  <c r="D17" i="15"/>
  <c r="B17" i="15"/>
  <c r="AF16" i="15"/>
  <c r="AQ16" i="15" s="1"/>
  <c r="AE16" i="15"/>
  <c r="AP16" i="15" s="1"/>
  <c r="AD16" i="15"/>
  <c r="AO16" i="15" s="1"/>
  <c r="AC16" i="15"/>
  <c r="AN16" i="15" s="1"/>
  <c r="AB16" i="15"/>
  <c r="AM16" i="15" s="1"/>
  <c r="AA16" i="15"/>
  <c r="AL16" i="15" s="1"/>
  <c r="Z16" i="15"/>
  <c r="AK16" i="15" s="1"/>
  <c r="D16" i="15"/>
  <c r="B16" i="15"/>
  <c r="AF15" i="15"/>
  <c r="AQ15" i="15" s="1"/>
  <c r="AE15" i="15"/>
  <c r="AP15" i="15" s="1"/>
  <c r="AD15" i="15"/>
  <c r="AO15" i="15" s="1"/>
  <c r="AC15" i="15"/>
  <c r="AN15" i="15" s="1"/>
  <c r="AB15" i="15"/>
  <c r="AM15" i="15" s="1"/>
  <c r="AA15" i="15"/>
  <c r="AL15" i="15" s="1"/>
  <c r="Z15" i="15"/>
  <c r="AK15" i="15" s="1"/>
  <c r="D15" i="15"/>
  <c r="B15" i="15"/>
  <c r="AL14" i="15"/>
  <c r="AF14" i="15"/>
  <c r="AQ14" i="15" s="1"/>
  <c r="AE14" i="15"/>
  <c r="AP14" i="15" s="1"/>
  <c r="AD14" i="15"/>
  <c r="AO14" i="15" s="1"/>
  <c r="AC14" i="15"/>
  <c r="AN14" i="15" s="1"/>
  <c r="AB14" i="15"/>
  <c r="AM14" i="15" s="1"/>
  <c r="AA14" i="15"/>
  <c r="Z14" i="15"/>
  <c r="AK14" i="15" s="1"/>
  <c r="D14" i="15"/>
  <c r="B14" i="15"/>
  <c r="AF13" i="15"/>
  <c r="AQ13" i="15" s="1"/>
  <c r="AE13" i="15"/>
  <c r="AP13" i="15" s="1"/>
  <c r="AD13" i="15"/>
  <c r="AO13" i="15" s="1"/>
  <c r="AC13" i="15"/>
  <c r="AN13" i="15" s="1"/>
  <c r="AB13" i="15"/>
  <c r="AM13" i="15" s="1"/>
  <c r="AA13" i="15"/>
  <c r="AL13" i="15" s="1"/>
  <c r="Z13" i="15"/>
  <c r="AK13" i="15" s="1"/>
  <c r="D13" i="15"/>
  <c r="B13" i="15"/>
  <c r="AF12" i="15"/>
  <c r="AQ12" i="15" s="1"/>
  <c r="AE12" i="15"/>
  <c r="AP12" i="15" s="1"/>
  <c r="AD12" i="15"/>
  <c r="AO12" i="15" s="1"/>
  <c r="AC12" i="15"/>
  <c r="AN12" i="15" s="1"/>
  <c r="AB12" i="15"/>
  <c r="AM12" i="15" s="1"/>
  <c r="AA12" i="15"/>
  <c r="AL12" i="15" s="1"/>
  <c r="Z12" i="15"/>
  <c r="AK12" i="15" s="1"/>
  <c r="D12" i="15"/>
  <c r="B12" i="15"/>
  <c r="AF11" i="15"/>
  <c r="AQ11" i="15" s="1"/>
  <c r="AE11" i="15"/>
  <c r="AP11" i="15" s="1"/>
  <c r="AD11" i="15"/>
  <c r="AO11" i="15" s="1"/>
  <c r="AC11" i="15"/>
  <c r="AN11" i="15" s="1"/>
  <c r="AB11" i="15"/>
  <c r="AM11" i="15" s="1"/>
  <c r="AA11" i="15"/>
  <c r="AL11" i="15" s="1"/>
  <c r="Z11" i="15"/>
  <c r="AK11" i="15" s="1"/>
  <c r="D11" i="15"/>
  <c r="B11" i="15"/>
  <c r="AF10" i="15"/>
  <c r="AQ10" i="15" s="1"/>
  <c r="AE10" i="15"/>
  <c r="AP10" i="15" s="1"/>
  <c r="AD10" i="15"/>
  <c r="AO10" i="15" s="1"/>
  <c r="AC10" i="15"/>
  <c r="AN10" i="15" s="1"/>
  <c r="AB10" i="15"/>
  <c r="AM10" i="15" s="1"/>
  <c r="AA10" i="15"/>
  <c r="AL10" i="15" s="1"/>
  <c r="Z10" i="15"/>
  <c r="AK10" i="15" s="1"/>
  <c r="D10" i="15"/>
  <c r="B10" i="15"/>
  <c r="AF9" i="15"/>
  <c r="AQ9" i="15" s="1"/>
  <c r="AE9" i="15"/>
  <c r="AP9" i="15" s="1"/>
  <c r="AD9" i="15"/>
  <c r="AO9" i="15" s="1"/>
  <c r="AC9" i="15"/>
  <c r="AN9" i="15" s="1"/>
  <c r="AB9" i="15"/>
  <c r="AM9" i="15" s="1"/>
  <c r="AA9" i="15"/>
  <c r="AL9" i="15" s="1"/>
  <c r="Z9" i="15"/>
  <c r="AK9" i="15" s="1"/>
  <c r="D9" i="15"/>
  <c r="B9" i="15"/>
  <c r="AF8" i="15"/>
  <c r="AQ8" i="15" s="1"/>
  <c r="AE8" i="15"/>
  <c r="AP8" i="15" s="1"/>
  <c r="AD8" i="15"/>
  <c r="AO8" i="15" s="1"/>
  <c r="AC8" i="15"/>
  <c r="AN8" i="15" s="1"/>
  <c r="AB8" i="15"/>
  <c r="AM8" i="15" s="1"/>
  <c r="AA8" i="15"/>
  <c r="AL8" i="15" s="1"/>
  <c r="Z8" i="15"/>
  <c r="AK8" i="15" s="1"/>
  <c r="D8" i="15"/>
  <c r="B8" i="15"/>
  <c r="AF7" i="15"/>
  <c r="AQ7" i="15" s="1"/>
  <c r="AE7" i="15"/>
  <c r="AP7" i="15" s="1"/>
  <c r="AD7" i="15"/>
  <c r="AO7" i="15" s="1"/>
  <c r="AC7" i="15"/>
  <c r="AN7" i="15" s="1"/>
  <c r="AB7" i="15"/>
  <c r="AM7" i="15" s="1"/>
  <c r="AA7" i="15"/>
  <c r="AL7" i="15" s="1"/>
  <c r="Z7" i="15"/>
  <c r="AK7" i="15" s="1"/>
  <c r="D7" i="15"/>
  <c r="B7" i="15"/>
  <c r="AL6" i="15"/>
  <c r="AF6" i="15"/>
  <c r="AQ6" i="15" s="1"/>
  <c r="AE6" i="15"/>
  <c r="AP6" i="15" s="1"/>
  <c r="AD6" i="15"/>
  <c r="AO6" i="15" s="1"/>
  <c r="AC6" i="15"/>
  <c r="AN6" i="15" s="1"/>
  <c r="AB6" i="15"/>
  <c r="AM6" i="15" s="1"/>
  <c r="AA6" i="15"/>
  <c r="Z6" i="15"/>
  <c r="AK6" i="15" s="1"/>
  <c r="D6" i="15"/>
  <c r="B6" i="15"/>
  <c r="AF5" i="15"/>
  <c r="AQ5" i="15" s="1"/>
  <c r="AE5" i="15"/>
  <c r="AP5" i="15" s="1"/>
  <c r="AD5" i="15"/>
  <c r="AO5" i="15" s="1"/>
  <c r="AC5" i="15"/>
  <c r="AN5" i="15" s="1"/>
  <c r="AB5" i="15"/>
  <c r="AM5" i="15" s="1"/>
  <c r="AA5" i="15"/>
  <c r="AL5" i="15" s="1"/>
  <c r="Z5" i="15"/>
  <c r="AK5" i="15" s="1"/>
  <c r="D5" i="15"/>
  <c r="B5" i="15"/>
  <c r="AF4" i="15"/>
  <c r="AQ4" i="15" s="1"/>
  <c r="AE4" i="15"/>
  <c r="AP4" i="15" s="1"/>
  <c r="AD4" i="15"/>
  <c r="AO4" i="15" s="1"/>
  <c r="AC4" i="15"/>
  <c r="AN4" i="15" s="1"/>
  <c r="AB4" i="15"/>
  <c r="AM4" i="15" s="1"/>
  <c r="AA4" i="15"/>
  <c r="AL4" i="15" s="1"/>
  <c r="Z4" i="15"/>
  <c r="AK4" i="15" s="1"/>
  <c r="D4" i="15"/>
  <c r="B4" i="15"/>
  <c r="AF3" i="15"/>
  <c r="AQ3" i="15" s="1"/>
  <c r="AE3" i="15"/>
  <c r="AP3" i="15" s="1"/>
  <c r="AD3" i="15"/>
  <c r="AO3" i="15" s="1"/>
  <c r="AC3" i="15"/>
  <c r="AN3" i="15" s="1"/>
  <c r="AB3" i="15"/>
  <c r="AM3" i="15" s="1"/>
  <c r="AA3" i="15"/>
  <c r="AL3" i="15" s="1"/>
  <c r="Z3" i="15"/>
  <c r="AK3" i="15" s="1"/>
  <c r="D3" i="15"/>
  <c r="B3" i="15"/>
  <c r="AM2" i="15"/>
  <c r="AF2" i="15"/>
  <c r="AQ2" i="15" s="1"/>
  <c r="AE2" i="15"/>
  <c r="AP2" i="15" s="1"/>
  <c r="AD2" i="15"/>
  <c r="AO2" i="15" s="1"/>
  <c r="AC2" i="15"/>
  <c r="AN2" i="15" s="1"/>
  <c r="AB2" i="15"/>
  <c r="AA2" i="15"/>
  <c r="AL2" i="15" s="1"/>
  <c r="Z2" i="15"/>
  <c r="AK2" i="15" s="1"/>
  <c r="D2" i="15"/>
  <c r="B2" i="15"/>
  <c r="E2" i="1"/>
  <c r="W22" i="7" l="1"/>
  <c r="AH41" i="15"/>
  <c r="AH126" i="15"/>
  <c r="AH37" i="15"/>
  <c r="AI136" i="15"/>
  <c r="K11" i="4"/>
  <c r="R14" i="4"/>
  <c r="AH9" i="15"/>
  <c r="AG108" i="15"/>
  <c r="AI138" i="15"/>
  <c r="H11" i="4"/>
  <c r="L11" i="4"/>
  <c r="P13" i="12" a="1"/>
  <c r="P13" i="12" s="1"/>
  <c r="P15" i="12" a="1"/>
  <c r="P15" i="12" s="1"/>
  <c r="P19" i="12" a="1"/>
  <c r="P19" i="12" s="1"/>
  <c r="P23" i="12" a="1"/>
  <c r="P23" i="12" s="1"/>
  <c r="P27" i="12" a="1"/>
  <c r="P27" i="12" s="1"/>
  <c r="P22" i="12" a="1"/>
  <c r="P22" i="12" s="1"/>
  <c r="P16" i="12" a="1"/>
  <c r="P16" i="12" s="1"/>
  <c r="P20" i="12" a="1"/>
  <c r="P20" i="12" s="1"/>
  <c r="P24" i="12" a="1"/>
  <c r="P24" i="12" s="1"/>
  <c r="P28" i="12" a="1"/>
  <c r="P28" i="12" s="1"/>
  <c r="P17" i="12" a="1"/>
  <c r="P17" i="12" s="1"/>
  <c r="P21" i="12" a="1"/>
  <c r="P21" i="12" s="1"/>
  <c r="P25" i="12" a="1"/>
  <c r="P25" i="12" s="1"/>
  <c r="P14" i="12" a="1"/>
  <c r="P14" i="12" s="1"/>
  <c r="P18" i="12" a="1"/>
  <c r="P18" i="12" s="1"/>
  <c r="P26" i="12" a="1"/>
  <c r="P26" i="12" s="1"/>
  <c r="K29" i="12" a="1"/>
  <c r="K29" i="12" s="1"/>
  <c r="L29" i="12" a="1"/>
  <c r="L29" i="12" s="1"/>
  <c r="M29" i="12" a="1"/>
  <c r="M29" i="12" s="1"/>
  <c r="O29" i="12" a="1"/>
  <c r="O29" i="12" s="1"/>
  <c r="N29" i="12" a="1"/>
  <c r="N29" i="12" s="1"/>
  <c r="P29" i="12" a="1"/>
  <c r="P29" i="12" s="1"/>
  <c r="I28" i="12" a="1"/>
  <c r="I28" i="12" s="1"/>
  <c r="I26" i="12" a="1"/>
  <c r="I26" i="12" s="1"/>
  <c r="I27" i="12" a="1"/>
  <c r="I27" i="12" s="1"/>
  <c r="I5" i="12" a="1"/>
  <c r="I5" i="12" s="1"/>
  <c r="I9" i="12" a="1"/>
  <c r="I9" i="12" s="1"/>
  <c r="I15" i="12" a="1"/>
  <c r="I15" i="12" s="1"/>
  <c r="I19" i="12" a="1"/>
  <c r="I19" i="12" s="1"/>
  <c r="I21" i="12" a="1"/>
  <c r="I21" i="12" s="1"/>
  <c r="I25" i="12" a="1"/>
  <c r="I25" i="12" s="1"/>
  <c r="I8" i="12" a="1"/>
  <c r="I8" i="12" s="1"/>
  <c r="I12" i="12" a="1"/>
  <c r="I12" i="12" s="1"/>
  <c r="I24" i="12" a="1"/>
  <c r="I24" i="12" s="1"/>
  <c r="I6" i="12" a="1"/>
  <c r="I6" i="12" s="1"/>
  <c r="I10" i="12" a="1"/>
  <c r="I10" i="12" s="1"/>
  <c r="I14" i="12" a="1"/>
  <c r="I14" i="12" s="1"/>
  <c r="I16" i="12" a="1"/>
  <c r="I16" i="12" s="1"/>
  <c r="I18" i="12" a="1"/>
  <c r="I18" i="12" s="1"/>
  <c r="I22" i="12" a="1"/>
  <c r="I22" i="12" s="1"/>
  <c r="I7" i="12" a="1"/>
  <c r="I7" i="12" s="1"/>
  <c r="I11" i="12" a="1"/>
  <c r="I11" i="12" s="1"/>
  <c r="I13" i="12" a="1"/>
  <c r="I13" i="12" s="1"/>
  <c r="I17" i="12" a="1"/>
  <c r="I17" i="12" s="1"/>
  <c r="I23" i="12" a="1"/>
  <c r="I23" i="12" s="1"/>
  <c r="I20" i="12" a="1"/>
  <c r="I20" i="12" s="1"/>
  <c r="H5" i="12" a="1"/>
  <c r="H5" i="12" s="1"/>
  <c r="H6" i="12" a="1"/>
  <c r="H6" i="12" s="1"/>
  <c r="H8" i="12" a="1"/>
  <c r="H8" i="12" s="1"/>
  <c r="H10" i="12" a="1"/>
  <c r="H10" i="12" s="1"/>
  <c r="H12" i="12" a="1"/>
  <c r="H12" i="12" s="1"/>
  <c r="H14" i="12" a="1"/>
  <c r="H14" i="12" s="1"/>
  <c r="H16" i="12" a="1"/>
  <c r="H16" i="12" s="1"/>
  <c r="H18" i="12" a="1"/>
  <c r="H18" i="12" s="1"/>
  <c r="H20" i="12" a="1"/>
  <c r="H20" i="12" s="1"/>
  <c r="H22" i="12" a="1"/>
  <c r="H22" i="12" s="1"/>
  <c r="H24" i="12" a="1"/>
  <c r="H24" i="12" s="1"/>
  <c r="H26" i="12" a="1"/>
  <c r="H26" i="12" s="1"/>
  <c r="H28" i="12" a="1"/>
  <c r="H28" i="12" s="1"/>
  <c r="H30" i="12" a="1"/>
  <c r="H30" i="12" s="1"/>
  <c r="H32" i="12" a="1"/>
  <c r="H32" i="12" s="1"/>
  <c r="H34" i="12" a="1"/>
  <c r="H34" i="12" s="1"/>
  <c r="H36" i="12" a="1"/>
  <c r="H36" i="12" s="1"/>
  <c r="H38" i="12" a="1"/>
  <c r="H38" i="12" s="1"/>
  <c r="H40" i="12" a="1"/>
  <c r="H40" i="12" s="1"/>
  <c r="H42" i="12" a="1"/>
  <c r="H42" i="12" s="1"/>
  <c r="H44" i="12" a="1"/>
  <c r="H44" i="12" s="1"/>
  <c r="H46" i="12" a="1"/>
  <c r="H46" i="12" s="1"/>
  <c r="H48" i="12" a="1"/>
  <c r="H48" i="12" s="1"/>
  <c r="H50" i="12" a="1"/>
  <c r="H50" i="12" s="1"/>
  <c r="H52" i="12" a="1"/>
  <c r="H52" i="12" s="1"/>
  <c r="H9" i="12" a="1"/>
  <c r="H9" i="12" s="1"/>
  <c r="H13" i="12" a="1"/>
  <c r="H13" i="12" s="1"/>
  <c r="H17" i="12" a="1"/>
  <c r="H17" i="12" s="1"/>
  <c r="H21" i="12" a="1"/>
  <c r="H21" i="12" s="1"/>
  <c r="H25" i="12" a="1"/>
  <c r="H25" i="12" s="1"/>
  <c r="H27" i="12" a="1"/>
  <c r="H27" i="12" s="1"/>
  <c r="H31" i="12" a="1"/>
  <c r="H31" i="12" s="1"/>
  <c r="H35" i="12" a="1"/>
  <c r="H35" i="12" s="1"/>
  <c r="H39" i="12" a="1"/>
  <c r="H39" i="12" s="1"/>
  <c r="H43" i="12" a="1"/>
  <c r="H43" i="12" s="1"/>
  <c r="H47" i="12" a="1"/>
  <c r="H47" i="12" s="1"/>
  <c r="H51" i="12" a="1"/>
  <c r="H51" i="12" s="1"/>
  <c r="H55" i="12" a="1"/>
  <c r="H55" i="12" s="1"/>
  <c r="H59" i="12" a="1"/>
  <c r="H59" i="12" s="1"/>
  <c r="H63" i="12" a="1"/>
  <c r="H63" i="12" s="1"/>
  <c r="H67" i="12" a="1"/>
  <c r="H67" i="12" s="1"/>
  <c r="H71" i="12" a="1"/>
  <c r="H71" i="12" s="1"/>
  <c r="H73" i="12" a="1"/>
  <c r="H73" i="12" s="1"/>
  <c r="H77" i="12" a="1"/>
  <c r="H77" i="12" s="1"/>
  <c r="H81" i="12" a="1"/>
  <c r="H81" i="12" s="1"/>
  <c r="H83" i="12" a="1"/>
  <c r="H83" i="12" s="1"/>
  <c r="H87" i="12" a="1"/>
  <c r="H87" i="12" s="1"/>
  <c r="H91" i="12" a="1"/>
  <c r="H91" i="12" s="1"/>
  <c r="H97" i="12" a="1"/>
  <c r="H97" i="12" s="1"/>
  <c r="H101" i="12" a="1"/>
  <c r="H101" i="12" s="1"/>
  <c r="H105" i="12" a="1"/>
  <c r="H105" i="12" s="1"/>
  <c r="H109" i="12" a="1"/>
  <c r="H109" i="12" s="1"/>
  <c r="H7" i="12" a="1"/>
  <c r="H7" i="12" s="1"/>
  <c r="H11" i="12" a="1"/>
  <c r="H11" i="12" s="1"/>
  <c r="H15" i="12" a="1"/>
  <c r="H15" i="12" s="1"/>
  <c r="H19" i="12" a="1"/>
  <c r="H19" i="12" s="1"/>
  <c r="H23" i="12" a="1"/>
  <c r="H23" i="12" s="1"/>
  <c r="H29" i="12" a="1"/>
  <c r="H29" i="12" s="1"/>
  <c r="H33" i="12" a="1"/>
  <c r="H33" i="12" s="1"/>
  <c r="H37" i="12" a="1"/>
  <c r="H37" i="12" s="1"/>
  <c r="H41" i="12" a="1"/>
  <c r="H41" i="12" s="1"/>
  <c r="H45" i="12" a="1"/>
  <c r="H45" i="12" s="1"/>
  <c r="H49" i="12" a="1"/>
  <c r="H49" i="12" s="1"/>
  <c r="H53" i="12" a="1"/>
  <c r="H53" i="12" s="1"/>
  <c r="H57" i="12" a="1"/>
  <c r="H57" i="12" s="1"/>
  <c r="H61" i="12" a="1"/>
  <c r="H61" i="12" s="1"/>
  <c r="H65" i="12" a="1"/>
  <c r="H65" i="12" s="1"/>
  <c r="H69" i="12" a="1"/>
  <c r="H69" i="12" s="1"/>
  <c r="H75" i="12" a="1"/>
  <c r="H75" i="12" s="1"/>
  <c r="H79" i="12" a="1"/>
  <c r="H79" i="12" s="1"/>
  <c r="H85" i="12" a="1"/>
  <c r="H85" i="12" s="1"/>
  <c r="H89" i="12" a="1"/>
  <c r="H89" i="12" s="1"/>
  <c r="H93" i="12" a="1"/>
  <c r="H93" i="12" s="1"/>
  <c r="H95" i="12" a="1"/>
  <c r="H95" i="12" s="1"/>
  <c r="H99" i="12" a="1"/>
  <c r="H99" i="12" s="1"/>
  <c r="H103" i="12" a="1"/>
  <c r="H103" i="12" s="1"/>
  <c r="H107" i="12" a="1"/>
  <c r="H107" i="12" s="1"/>
  <c r="H111" i="12" a="1"/>
  <c r="H111" i="12" s="1"/>
  <c r="H54" i="12" a="1"/>
  <c r="H54" i="12" s="1"/>
  <c r="H58" i="12" a="1"/>
  <c r="H58" i="12" s="1"/>
  <c r="H62" i="12" a="1"/>
  <c r="H62" i="12" s="1"/>
  <c r="H66" i="12" a="1"/>
  <c r="H66" i="12" s="1"/>
  <c r="H70" i="12" a="1"/>
  <c r="H70" i="12" s="1"/>
  <c r="H74" i="12" a="1"/>
  <c r="H74" i="12" s="1"/>
  <c r="H78" i="12" a="1"/>
  <c r="H78" i="12" s="1"/>
  <c r="H82" i="12" a="1"/>
  <c r="H82" i="12" s="1"/>
  <c r="H86" i="12" a="1"/>
  <c r="H86" i="12" s="1"/>
  <c r="H90" i="12" a="1"/>
  <c r="H90" i="12" s="1"/>
  <c r="H94" i="12" a="1"/>
  <c r="H94" i="12" s="1"/>
  <c r="H106" i="12" a="1"/>
  <c r="H106" i="12" s="1"/>
  <c r="H119" i="12" a="1"/>
  <c r="H119" i="12" s="1"/>
  <c r="H114" i="12" a="1"/>
  <c r="H114" i="12" s="1"/>
  <c r="H117" i="12" a="1"/>
  <c r="H117" i="12" s="1"/>
  <c r="H68" i="12" a="1"/>
  <c r="H68" i="12" s="1"/>
  <c r="H76" i="12" a="1"/>
  <c r="H76" i="12" s="1"/>
  <c r="H84" i="12" a="1"/>
  <c r="H84" i="12" s="1"/>
  <c r="H92" i="12" a="1"/>
  <c r="H92" i="12" s="1"/>
  <c r="H100" i="12" a="1"/>
  <c r="H100" i="12" s="1"/>
  <c r="H108" i="12" a="1"/>
  <c r="H108" i="12" s="1"/>
  <c r="H115" i="12" a="1"/>
  <c r="H115" i="12" s="1"/>
  <c r="H113" i="12" a="1"/>
  <c r="H113" i="12" s="1"/>
  <c r="H118" i="12" a="1"/>
  <c r="H118" i="12" s="1"/>
  <c r="H102" i="12" a="1"/>
  <c r="H102" i="12" s="1"/>
  <c r="H110" i="12" a="1"/>
  <c r="H110" i="12" s="1"/>
  <c r="H56" i="12" a="1"/>
  <c r="H56" i="12" s="1"/>
  <c r="H60" i="12" a="1"/>
  <c r="H60" i="12" s="1"/>
  <c r="H64" i="12" a="1"/>
  <c r="H64" i="12" s="1"/>
  <c r="H72" i="12" a="1"/>
  <c r="H72" i="12" s="1"/>
  <c r="H80" i="12" a="1"/>
  <c r="H80" i="12" s="1"/>
  <c r="H88" i="12" a="1"/>
  <c r="H88" i="12" s="1"/>
  <c r="H96" i="12" a="1"/>
  <c r="H96" i="12" s="1"/>
  <c r="H104" i="12" a="1"/>
  <c r="H104" i="12" s="1"/>
  <c r="H112" i="12" a="1"/>
  <c r="H112" i="12" s="1"/>
  <c r="H120" i="12" a="1"/>
  <c r="H120" i="12" s="1"/>
  <c r="H98" i="12" a="1"/>
  <c r="H98" i="12" s="1"/>
  <c r="H116" i="12" a="1"/>
  <c r="H116" i="12" s="1"/>
  <c r="AG17" i="15"/>
  <c r="AG33" i="15"/>
  <c r="AH34" i="15"/>
  <c r="AG49" i="15"/>
  <c r="AH50" i="15"/>
  <c r="AG53" i="15"/>
  <c r="AH69" i="15"/>
  <c r="AI69" i="15" s="1"/>
  <c r="AG2" i="15"/>
  <c r="AH10" i="15"/>
  <c r="AG13" i="15"/>
  <c r="AG18" i="15"/>
  <c r="AH26" i="15"/>
  <c r="AG29" i="15"/>
  <c r="AH42" i="15"/>
  <c r="AG45" i="15"/>
  <c r="AH58" i="15"/>
  <c r="AG5" i="15"/>
  <c r="AH6" i="15"/>
  <c r="AG21" i="15"/>
  <c r="AH22" i="15"/>
  <c r="AG37" i="15"/>
  <c r="AH38" i="15"/>
  <c r="AH57" i="15"/>
  <c r="AI57" i="15" s="1"/>
  <c r="AG65" i="15"/>
  <c r="AG9" i="15"/>
  <c r="AH14" i="15"/>
  <c r="AG25" i="15"/>
  <c r="AH25" i="15"/>
  <c r="AI25" i="15" s="1"/>
  <c r="AH30" i="15"/>
  <c r="AG41" i="15"/>
  <c r="AH46" i="15"/>
  <c r="AH53" i="15"/>
  <c r="AI53" i="15" s="1"/>
  <c r="AH54" i="15"/>
  <c r="AG61" i="15"/>
  <c r="AH74" i="15"/>
  <c r="AH85" i="15"/>
  <c r="AI85" i="15" s="1"/>
  <c r="AH90" i="15"/>
  <c r="AH93" i="15"/>
  <c r="AH103" i="15"/>
  <c r="AH107" i="15"/>
  <c r="AH111" i="15"/>
  <c r="AH112" i="15"/>
  <c r="AG118" i="15"/>
  <c r="AI118" i="15" s="1"/>
  <c r="AH118" i="15"/>
  <c r="AH127" i="15"/>
  <c r="AH128" i="15"/>
  <c r="E11" i="4"/>
  <c r="P11" i="4"/>
  <c r="U22" i="4"/>
  <c r="T16" i="4"/>
  <c r="Q16" i="4"/>
  <c r="U16" i="4"/>
  <c r="U11" i="4" s="1"/>
  <c r="AG69" i="15"/>
  <c r="AH70" i="15"/>
  <c r="AG85" i="15"/>
  <c r="AH86" i="15"/>
  <c r="AI86" i="15" s="1"/>
  <c r="G11" i="4"/>
  <c r="V22" i="4"/>
  <c r="V12" i="4" s="1"/>
  <c r="AG57" i="15"/>
  <c r="AH62" i="15"/>
  <c r="AG73" i="15"/>
  <c r="AG78" i="15"/>
  <c r="AG89" i="15"/>
  <c r="AG101" i="15"/>
  <c r="AI101" i="15" s="1"/>
  <c r="AH119" i="15"/>
  <c r="AH120" i="15"/>
  <c r="AH124" i="15"/>
  <c r="AG125" i="15"/>
  <c r="AG126" i="15"/>
  <c r="AI129" i="15"/>
  <c r="AI130" i="15"/>
  <c r="M11" i="4"/>
  <c r="AH66" i="15"/>
  <c r="AG77" i="15"/>
  <c r="AH82" i="15"/>
  <c r="AG93" i="15"/>
  <c r="AI133" i="15"/>
  <c r="AI134" i="15"/>
  <c r="B2" i="1"/>
  <c r="H2" i="1" s="1"/>
  <c r="D2" i="1"/>
  <c r="AI82" i="15"/>
  <c r="AG6" i="15"/>
  <c r="AI6" i="15" s="1"/>
  <c r="AH13" i="15"/>
  <c r="AH15" i="15"/>
  <c r="AG15" i="15"/>
  <c r="AH16" i="15"/>
  <c r="AG16" i="15"/>
  <c r="AG22" i="15"/>
  <c r="AH29" i="15"/>
  <c r="AI29" i="15" s="1"/>
  <c r="AH31" i="15"/>
  <c r="AG31" i="15"/>
  <c r="AH32" i="15"/>
  <c r="AG32" i="15"/>
  <c r="AG38" i="15"/>
  <c r="AI38" i="15" s="1"/>
  <c r="AH45" i="15"/>
  <c r="AH47" i="15"/>
  <c r="AG47" i="15"/>
  <c r="AH48" i="15"/>
  <c r="AG48" i="15"/>
  <c r="AG54" i="15"/>
  <c r="AI54" i="15" s="1"/>
  <c r="AH61" i="15"/>
  <c r="AI61" i="15" s="1"/>
  <c r="AH63" i="15"/>
  <c r="AG63" i="15"/>
  <c r="AH64" i="15"/>
  <c r="AG64" i="15"/>
  <c r="AG70" i="15"/>
  <c r="AI70" i="15" s="1"/>
  <c r="AH77" i="15"/>
  <c r="AH79" i="15"/>
  <c r="AG79" i="15"/>
  <c r="AH80" i="15"/>
  <c r="AG80" i="15"/>
  <c r="AG86" i="15"/>
  <c r="AI93" i="15"/>
  <c r="AH99" i="15"/>
  <c r="AG99" i="15"/>
  <c r="AH104" i="15"/>
  <c r="AH110" i="15"/>
  <c r="AI110" i="15" s="1"/>
  <c r="AG110" i="15"/>
  <c r="AG113" i="15"/>
  <c r="AH116" i="15"/>
  <c r="AG117" i="15"/>
  <c r="AH3" i="15"/>
  <c r="AG3" i="15"/>
  <c r="AH4" i="15"/>
  <c r="AG4" i="15"/>
  <c r="AG10" i="15"/>
  <c r="AI10" i="15" s="1"/>
  <c r="AH17" i="15"/>
  <c r="AI17" i="15" s="1"/>
  <c r="AH19" i="15"/>
  <c r="AG19" i="15"/>
  <c r="AH20" i="15"/>
  <c r="AG20" i="15"/>
  <c r="AG26" i="15"/>
  <c r="AI26" i="15" s="1"/>
  <c r="AH33" i="15"/>
  <c r="AH35" i="15"/>
  <c r="AG35" i="15"/>
  <c r="AH36" i="15"/>
  <c r="AG36" i="15"/>
  <c r="AG42" i="15"/>
  <c r="AI42" i="15" s="1"/>
  <c r="AH49" i="15"/>
  <c r="AI49" i="15" s="1"/>
  <c r="AH51" i="15"/>
  <c r="AG51" i="15"/>
  <c r="AH52" i="15"/>
  <c r="AG52" i="15"/>
  <c r="AG58" i="15"/>
  <c r="AI58" i="15" s="1"/>
  <c r="AH65" i="15"/>
  <c r="AH67" i="15"/>
  <c r="AG67" i="15"/>
  <c r="AH68" i="15"/>
  <c r="AG68" i="15"/>
  <c r="AG74" i="15"/>
  <c r="AH78" i="15"/>
  <c r="AI78" i="15" s="1"/>
  <c r="AH81" i="15"/>
  <c r="AI81" i="15" s="1"/>
  <c r="AH83" i="15"/>
  <c r="AG83" i="15"/>
  <c r="AH84" i="15"/>
  <c r="AI84" i="15" s="1"/>
  <c r="AG84" i="15"/>
  <c r="AG90" i="15"/>
  <c r="AI90" i="15" s="1"/>
  <c r="AH100" i="15"/>
  <c r="AG100" i="15"/>
  <c r="AH102" i="15"/>
  <c r="AG102" i="15"/>
  <c r="AH106" i="15"/>
  <c r="AG107" i="15"/>
  <c r="AI107" i="15" s="1"/>
  <c r="AH115" i="15"/>
  <c r="AH122" i="15"/>
  <c r="AH2" i="15"/>
  <c r="AH5" i="15"/>
  <c r="AI5" i="15" s="1"/>
  <c r="AH7" i="15"/>
  <c r="AG7" i="15"/>
  <c r="AH8" i="15"/>
  <c r="AG8" i="15"/>
  <c r="AG14" i="15"/>
  <c r="AI14" i="15" s="1"/>
  <c r="AH18" i="15"/>
  <c r="AH21" i="15"/>
  <c r="AH23" i="15"/>
  <c r="AG23" i="15"/>
  <c r="AH24" i="15"/>
  <c r="AG24" i="15"/>
  <c r="AG30" i="15"/>
  <c r="AI30" i="15" s="1"/>
  <c r="AI37" i="15"/>
  <c r="AH39" i="15"/>
  <c r="AG39" i="15"/>
  <c r="AH40" i="15"/>
  <c r="AG40" i="15"/>
  <c r="AG46" i="15"/>
  <c r="AH55" i="15"/>
  <c r="AG55" i="15"/>
  <c r="AH56" i="15"/>
  <c r="AG56" i="15"/>
  <c r="AG62" i="15"/>
  <c r="AI62" i="15" s="1"/>
  <c r="AH71" i="15"/>
  <c r="AG71" i="15"/>
  <c r="AH72" i="15"/>
  <c r="AG72" i="15"/>
  <c r="AH87" i="15"/>
  <c r="AG87" i="15"/>
  <c r="AH88" i="15"/>
  <c r="AG88" i="15"/>
  <c r="AG94" i="15"/>
  <c r="AH94" i="15"/>
  <c r="AI94" i="15" s="1"/>
  <c r="AH95" i="15"/>
  <c r="AG95" i="15"/>
  <c r="AH97" i="15"/>
  <c r="AG98" i="15"/>
  <c r="AH105" i="15"/>
  <c r="AG105" i="15"/>
  <c r="AG121" i="15"/>
  <c r="AI126" i="15"/>
  <c r="AI9" i="15"/>
  <c r="AH11" i="15"/>
  <c r="AG11" i="15"/>
  <c r="AH12" i="15"/>
  <c r="AG12" i="15"/>
  <c r="AH27" i="15"/>
  <c r="AG27" i="15"/>
  <c r="AH28" i="15"/>
  <c r="AG28" i="15"/>
  <c r="AG34" i="15"/>
  <c r="AI41" i="15"/>
  <c r="AH43" i="15"/>
  <c r="AG43" i="15"/>
  <c r="AH44" i="15"/>
  <c r="AG44" i="15"/>
  <c r="AG50" i="15"/>
  <c r="AI50" i="15" s="1"/>
  <c r="AH59" i="15"/>
  <c r="AG59" i="15"/>
  <c r="AH60" i="15"/>
  <c r="AG60" i="15"/>
  <c r="AG66" i="15"/>
  <c r="AI66" i="15" s="1"/>
  <c r="AH73" i="15"/>
  <c r="AI73" i="15" s="1"/>
  <c r="AH75" i="15"/>
  <c r="AG75" i="15"/>
  <c r="AH76" i="15"/>
  <c r="AG76" i="15"/>
  <c r="AG82" i="15"/>
  <c r="AH89" i="15"/>
  <c r="AH91" i="15"/>
  <c r="AG91" i="15"/>
  <c r="AH92" i="15"/>
  <c r="AG92" i="15"/>
  <c r="AH96" i="15"/>
  <c r="AG96" i="15"/>
  <c r="AG104" i="15"/>
  <c r="AH109" i="15"/>
  <c r="AG109" i="15"/>
  <c r="AH114" i="15"/>
  <c r="AH123" i="15"/>
  <c r="AG97" i="15"/>
  <c r="AH98" i="15"/>
  <c r="AG103" i="15"/>
  <c r="AI103" i="15" s="1"/>
  <c r="AG106" i="15"/>
  <c r="AH108" i="15"/>
  <c r="AI108" i="15" s="1"/>
  <c r="AG111" i="15"/>
  <c r="AI111" i="15" s="1"/>
  <c r="AG119" i="15"/>
  <c r="AI119" i="15" s="1"/>
  <c r="AG127" i="15"/>
  <c r="AI127" i="15" s="1"/>
  <c r="AI135" i="15"/>
  <c r="L124" i="12" a="1"/>
  <c r="L124" i="12" s="1"/>
  <c r="I124" i="12" a="1"/>
  <c r="I124" i="12" s="1"/>
  <c r="M123" i="12" a="1"/>
  <c r="M123" i="12" s="1"/>
  <c r="J123" i="12" a="1"/>
  <c r="J123" i="12" s="1"/>
  <c r="N122" i="12" a="1"/>
  <c r="N122" i="12" s="1"/>
  <c r="K122" i="12" a="1"/>
  <c r="K122" i="12" s="1"/>
  <c r="O121" i="12" a="1"/>
  <c r="O121" i="12" s="1"/>
  <c r="L121" i="12" a="1"/>
  <c r="L121" i="12" s="1"/>
  <c r="P120" i="12" a="1"/>
  <c r="P120" i="12" s="1"/>
  <c r="M120" i="12" a="1"/>
  <c r="M120" i="12" s="1"/>
  <c r="N119" i="12" a="1"/>
  <c r="N119" i="12" s="1"/>
  <c r="I119" i="12" a="1"/>
  <c r="I119" i="12" s="1"/>
  <c r="O118" i="12" a="1"/>
  <c r="O118" i="12" s="1"/>
  <c r="J118" i="12" a="1"/>
  <c r="J118" i="12" s="1"/>
  <c r="P117" i="12" a="1"/>
  <c r="P117" i="12" s="1"/>
  <c r="K117" i="12" a="1"/>
  <c r="K117" i="12" s="1"/>
  <c r="L116" i="12" a="1"/>
  <c r="L116" i="12" s="1"/>
  <c r="I116" i="12" a="1"/>
  <c r="I116" i="12" s="1"/>
  <c r="M115" i="12" a="1"/>
  <c r="M115" i="12" s="1"/>
  <c r="J115" i="12" a="1"/>
  <c r="J115" i="12" s="1"/>
  <c r="N114" i="12" a="1"/>
  <c r="N114" i="12" s="1"/>
  <c r="K114" i="12" a="1"/>
  <c r="K114" i="12" s="1"/>
  <c r="O113" i="12" a="1"/>
  <c r="O113" i="12" s="1"/>
  <c r="L113" i="12" a="1"/>
  <c r="L113" i="12" s="1"/>
  <c r="P112" i="12" a="1"/>
  <c r="P112" i="12" s="1"/>
  <c r="M112" i="12" a="1"/>
  <c r="M112" i="12" s="1"/>
  <c r="N111" i="12" a="1"/>
  <c r="N111" i="12" s="1"/>
  <c r="I111" i="12" a="1"/>
  <c r="I111" i="12" s="1"/>
  <c r="O110" i="12" a="1"/>
  <c r="O110" i="12" s="1"/>
  <c r="J110" i="12" a="1"/>
  <c r="J110" i="12" s="1"/>
  <c r="N124" i="12" a="1"/>
  <c r="N124" i="12" s="1"/>
  <c r="K124" i="12" a="1"/>
  <c r="K124" i="12" s="1"/>
  <c r="O123" i="12" a="1"/>
  <c r="O123" i="12" s="1"/>
  <c r="L123" i="12" a="1"/>
  <c r="L123" i="12" s="1"/>
  <c r="P122" i="12" a="1"/>
  <c r="P122" i="12" s="1"/>
  <c r="M122" i="12" a="1"/>
  <c r="M122" i="12" s="1"/>
  <c r="N121" i="12" a="1"/>
  <c r="N121" i="12" s="1"/>
  <c r="I121" i="12" a="1"/>
  <c r="I121" i="12" s="1"/>
  <c r="O120" i="12" a="1"/>
  <c r="O120" i="12" s="1"/>
  <c r="J120" i="12" a="1"/>
  <c r="J120" i="12" s="1"/>
  <c r="P119" i="12" a="1"/>
  <c r="P119" i="12" s="1"/>
  <c r="K119" i="12" a="1"/>
  <c r="K119" i="12" s="1"/>
  <c r="L118" i="12" a="1"/>
  <c r="L118" i="12" s="1"/>
  <c r="I118" i="12" a="1"/>
  <c r="I118" i="12" s="1"/>
  <c r="M117" i="12" a="1"/>
  <c r="M117" i="12" s="1"/>
  <c r="J117" i="12" a="1"/>
  <c r="J117" i="12" s="1"/>
  <c r="N116" i="12" a="1"/>
  <c r="N116" i="12" s="1"/>
  <c r="K116" i="12" a="1"/>
  <c r="K116" i="12" s="1"/>
  <c r="O115" i="12" a="1"/>
  <c r="O115" i="12" s="1"/>
  <c r="L115" i="12" a="1"/>
  <c r="L115" i="12" s="1"/>
  <c r="P114" i="12" a="1"/>
  <c r="P114" i="12" s="1"/>
  <c r="M114" i="12" a="1"/>
  <c r="M114" i="12" s="1"/>
  <c r="N113" i="12" a="1"/>
  <c r="N113" i="12" s="1"/>
  <c r="I113" i="12" a="1"/>
  <c r="I113" i="12" s="1"/>
  <c r="O112" i="12" a="1"/>
  <c r="O112" i="12" s="1"/>
  <c r="J112" i="12" a="1"/>
  <c r="J112" i="12" s="1"/>
  <c r="P111" i="12" a="1"/>
  <c r="P111" i="12" s="1"/>
  <c r="K111" i="12" a="1"/>
  <c r="K111" i="12" s="1"/>
  <c r="L110" i="12" a="1"/>
  <c r="L110" i="12" s="1"/>
  <c r="P124" i="12" a="1"/>
  <c r="P124" i="12" s="1"/>
  <c r="M124" i="12" a="1"/>
  <c r="M124" i="12" s="1"/>
  <c r="N123" i="12" a="1"/>
  <c r="N123" i="12" s="1"/>
  <c r="I123" i="12" a="1"/>
  <c r="I123" i="12" s="1"/>
  <c r="O122" i="12" a="1"/>
  <c r="O122" i="12" s="1"/>
  <c r="J122" i="12" a="1"/>
  <c r="J122" i="12" s="1"/>
  <c r="J124" i="12" a="1"/>
  <c r="J124" i="12" s="1"/>
  <c r="P121" i="12" a="1"/>
  <c r="P121" i="12" s="1"/>
  <c r="K121" i="12" a="1"/>
  <c r="K121" i="12" s="1"/>
  <c r="I120" i="12" a="1"/>
  <c r="I120" i="12" s="1"/>
  <c r="M119" i="12" a="1"/>
  <c r="M119" i="12" s="1"/>
  <c r="K118" i="12" a="1"/>
  <c r="K118" i="12" s="1"/>
  <c r="O117" i="12" a="1"/>
  <c r="O117" i="12" s="1"/>
  <c r="M116" i="12" a="1"/>
  <c r="M116" i="12" s="1"/>
  <c r="O114" i="12" a="1"/>
  <c r="O114" i="12" s="1"/>
  <c r="J114" i="12" a="1"/>
  <c r="J114" i="12" s="1"/>
  <c r="L112" i="12" a="1"/>
  <c r="L112" i="12" s="1"/>
  <c r="J111" i="12" a="1"/>
  <c r="J111" i="12" s="1"/>
  <c r="N110" i="12" a="1"/>
  <c r="N110" i="12" s="1"/>
  <c r="I110" i="12" a="1"/>
  <c r="I110" i="12" s="1"/>
  <c r="O109" i="12" a="1"/>
  <c r="O109" i="12" s="1"/>
  <c r="L109" i="12" a="1"/>
  <c r="L109" i="12" s="1"/>
  <c r="P123" i="12" a="1"/>
  <c r="P123" i="12" s="1"/>
  <c r="J121" i="12" a="1"/>
  <c r="J121" i="12" s="1"/>
  <c r="N120" i="12" a="1"/>
  <c r="N120" i="12" s="1"/>
  <c r="L119" i="12" a="1"/>
  <c r="L119" i="12" s="1"/>
  <c r="P118" i="12" a="1"/>
  <c r="P118" i="12" s="1"/>
  <c r="N117" i="12" a="1"/>
  <c r="N117" i="12" s="1"/>
  <c r="I117" i="12" a="1"/>
  <c r="I117" i="12" s="1"/>
  <c r="P115" i="12" a="1"/>
  <c r="P115" i="12" s="1"/>
  <c r="K115" i="12" a="1"/>
  <c r="K115" i="12" s="1"/>
  <c r="I114" i="12" a="1"/>
  <c r="I114" i="12" s="1"/>
  <c r="M113" i="12" a="1"/>
  <c r="M113" i="12" s="1"/>
  <c r="K112" i="12" a="1"/>
  <c r="K112" i="12" s="1"/>
  <c r="O111" i="12" a="1"/>
  <c r="O111" i="12" s="1"/>
  <c r="M110" i="12" a="1"/>
  <c r="M110" i="12" s="1"/>
  <c r="N109" i="12" a="1"/>
  <c r="N109" i="12" s="1"/>
  <c r="I109" i="12" a="1"/>
  <c r="I109" i="12" s="1"/>
  <c r="O108" i="12" a="1"/>
  <c r="O108" i="12" s="1"/>
  <c r="J108" i="12" a="1"/>
  <c r="J108" i="12" s="1"/>
  <c r="P107" i="12" a="1"/>
  <c r="P107" i="12" s="1"/>
  <c r="K107" i="12" a="1"/>
  <c r="K107" i="12" s="1"/>
  <c r="L106" i="12" a="1"/>
  <c r="L106" i="12" s="1"/>
  <c r="J106" i="12" a="1"/>
  <c r="J106" i="12" s="1"/>
  <c r="O105" i="12" a="1"/>
  <c r="O105" i="12" s="1"/>
  <c r="O124" i="12" a="1"/>
  <c r="O124" i="12" s="1"/>
  <c r="L122" i="12" a="1"/>
  <c r="L122" i="12" s="1"/>
  <c r="L120" i="12" a="1"/>
  <c r="L120" i="12" s="1"/>
  <c r="J119" i="12" a="1"/>
  <c r="J119" i="12" s="1"/>
  <c r="N118" i="12" a="1"/>
  <c r="N118" i="12" s="1"/>
  <c r="L117" i="12" a="1"/>
  <c r="L117" i="12" s="1"/>
  <c r="P116" i="12" a="1"/>
  <c r="P116" i="12" s="1"/>
  <c r="N115" i="12" a="1"/>
  <c r="N115" i="12" s="1"/>
  <c r="I115" i="12" a="1"/>
  <c r="I115" i="12" s="1"/>
  <c r="P113" i="12" a="1"/>
  <c r="P113" i="12" s="1"/>
  <c r="K113" i="12" a="1"/>
  <c r="K113" i="12" s="1"/>
  <c r="I112" i="12" a="1"/>
  <c r="I112" i="12" s="1"/>
  <c r="M111" i="12" a="1"/>
  <c r="M111" i="12" s="1"/>
  <c r="K110" i="12" a="1"/>
  <c r="K110" i="12" s="1"/>
  <c r="P109" i="12" a="1"/>
  <c r="P109" i="12" s="1"/>
  <c r="K109" i="12" a="1"/>
  <c r="K109" i="12" s="1"/>
  <c r="L108" i="12" a="1"/>
  <c r="L108" i="12" s="1"/>
  <c r="I108" i="12" a="1"/>
  <c r="I108" i="12" s="1"/>
  <c r="M107" i="12" a="1"/>
  <c r="M107" i="12" s="1"/>
  <c r="J107" i="12" a="1"/>
  <c r="J107" i="12" s="1"/>
  <c r="N106" i="12" a="1"/>
  <c r="N106" i="12" s="1"/>
  <c r="K123" i="12" a="1"/>
  <c r="K123" i="12" s="1"/>
  <c r="K120" i="12" a="1"/>
  <c r="K120" i="12" s="1"/>
  <c r="J113" i="12" a="1"/>
  <c r="J113" i="12" s="1"/>
  <c r="P110" i="12" a="1"/>
  <c r="P110" i="12" s="1"/>
  <c r="J109" i="12" a="1"/>
  <c r="J109" i="12" s="1"/>
  <c r="N108" i="12" a="1"/>
  <c r="N108" i="12" s="1"/>
  <c r="L107" i="12" a="1"/>
  <c r="L107" i="12" s="1"/>
  <c r="P106" i="12" a="1"/>
  <c r="P106" i="12" s="1"/>
  <c r="K106" i="12" a="1"/>
  <c r="K106" i="12" s="1"/>
  <c r="P105" i="12" a="1"/>
  <c r="P105" i="12" s="1"/>
  <c r="M105" i="12" a="1"/>
  <c r="M105" i="12" s="1"/>
  <c r="J105" i="12" a="1"/>
  <c r="J105" i="12" s="1"/>
  <c r="N104" i="12" a="1"/>
  <c r="N104" i="12" s="1"/>
  <c r="K104" i="12" a="1"/>
  <c r="K104" i="12" s="1"/>
  <c r="O103" i="12" a="1"/>
  <c r="O103" i="12" s="1"/>
  <c r="L103" i="12" a="1"/>
  <c r="L103" i="12" s="1"/>
  <c r="P102" i="12" a="1"/>
  <c r="P102" i="12" s="1"/>
  <c r="M102" i="12" a="1"/>
  <c r="M102" i="12" s="1"/>
  <c r="N101" i="12" a="1"/>
  <c r="N101" i="12" s="1"/>
  <c r="I101" i="12" a="1"/>
  <c r="I101" i="12" s="1"/>
  <c r="O100" i="12" a="1"/>
  <c r="O100" i="12" s="1"/>
  <c r="J100" i="12" a="1"/>
  <c r="J100" i="12" s="1"/>
  <c r="P99" i="12" a="1"/>
  <c r="P99" i="12" s="1"/>
  <c r="K99" i="12" a="1"/>
  <c r="K99" i="12" s="1"/>
  <c r="L98" i="12" a="1"/>
  <c r="L98" i="12" s="1"/>
  <c r="I98" i="12" a="1"/>
  <c r="I98" i="12" s="1"/>
  <c r="M97" i="12" a="1"/>
  <c r="M97" i="12" s="1"/>
  <c r="J97" i="12" a="1"/>
  <c r="J97" i="12" s="1"/>
  <c r="N96" i="12" a="1"/>
  <c r="N96" i="12" s="1"/>
  <c r="K96" i="12" a="1"/>
  <c r="K96" i="12" s="1"/>
  <c r="O95" i="12" a="1"/>
  <c r="O95" i="12" s="1"/>
  <c r="L95" i="12" a="1"/>
  <c r="L95" i="12" s="1"/>
  <c r="P94" i="12" a="1"/>
  <c r="P94" i="12" s="1"/>
  <c r="M94" i="12" a="1"/>
  <c r="M94" i="12" s="1"/>
  <c r="N93" i="12" a="1"/>
  <c r="N93" i="12" s="1"/>
  <c r="I93" i="12" a="1"/>
  <c r="I93" i="12" s="1"/>
  <c r="O92" i="12" a="1"/>
  <c r="O92" i="12" s="1"/>
  <c r="J92" i="12" a="1"/>
  <c r="J92" i="12" s="1"/>
  <c r="P91" i="12" a="1"/>
  <c r="P91" i="12" s="1"/>
  <c r="K91" i="12" a="1"/>
  <c r="K91" i="12" s="1"/>
  <c r="L90" i="12" a="1"/>
  <c r="L90" i="12" s="1"/>
  <c r="I90" i="12" a="1"/>
  <c r="I90" i="12" s="1"/>
  <c r="M89" i="12" a="1"/>
  <c r="M89" i="12" s="1"/>
  <c r="J89" i="12" a="1"/>
  <c r="J89" i="12" s="1"/>
  <c r="N88" i="12" a="1"/>
  <c r="N88" i="12" s="1"/>
  <c r="K88" i="12" a="1"/>
  <c r="K88" i="12" s="1"/>
  <c r="O87" i="12" a="1"/>
  <c r="O87" i="12" s="1"/>
  <c r="L87" i="12" a="1"/>
  <c r="L87" i="12" s="1"/>
  <c r="P86" i="12" a="1"/>
  <c r="P86" i="12" s="1"/>
  <c r="M86" i="12" a="1"/>
  <c r="M86" i="12" s="1"/>
  <c r="N85" i="12" a="1"/>
  <c r="N85" i="12" s="1"/>
  <c r="I85" i="12" a="1"/>
  <c r="I85" i="12" s="1"/>
  <c r="O84" i="12" a="1"/>
  <c r="O84" i="12" s="1"/>
  <c r="I122" i="12" a="1"/>
  <c r="I122" i="12" s="1"/>
  <c r="O119" i="12" a="1"/>
  <c r="O119" i="12" s="1"/>
  <c r="N112" i="12" a="1"/>
  <c r="N112" i="12" s="1"/>
  <c r="M108" i="12" a="1"/>
  <c r="M108" i="12" s="1"/>
  <c r="O106" i="12" a="1"/>
  <c r="O106" i="12" s="1"/>
  <c r="L105" i="12" a="1"/>
  <c r="L105" i="12" s="1"/>
  <c r="P104" i="12" a="1"/>
  <c r="P104" i="12" s="1"/>
  <c r="M104" i="12" a="1"/>
  <c r="M104" i="12" s="1"/>
  <c r="N103" i="12" a="1"/>
  <c r="N103" i="12" s="1"/>
  <c r="I103" i="12" a="1"/>
  <c r="I103" i="12" s="1"/>
  <c r="O102" i="12" a="1"/>
  <c r="O102" i="12" s="1"/>
  <c r="J102" i="12" a="1"/>
  <c r="J102" i="12" s="1"/>
  <c r="P101" i="12" a="1"/>
  <c r="P101" i="12" s="1"/>
  <c r="K101" i="12" a="1"/>
  <c r="K101" i="12" s="1"/>
  <c r="L100" i="12" a="1"/>
  <c r="L100" i="12" s="1"/>
  <c r="I100" i="12" a="1"/>
  <c r="I100" i="12" s="1"/>
  <c r="M99" i="12" a="1"/>
  <c r="M99" i="12" s="1"/>
  <c r="J99" i="12" a="1"/>
  <c r="J99" i="12" s="1"/>
  <c r="N98" i="12" a="1"/>
  <c r="N98" i="12" s="1"/>
  <c r="K98" i="12" a="1"/>
  <c r="K98" i="12" s="1"/>
  <c r="O97" i="12" a="1"/>
  <c r="O97" i="12" s="1"/>
  <c r="L97" i="12" a="1"/>
  <c r="L97" i="12" s="1"/>
  <c r="P96" i="12" a="1"/>
  <c r="P96" i="12" s="1"/>
  <c r="M96" i="12" a="1"/>
  <c r="M96" i="12" s="1"/>
  <c r="N95" i="12" a="1"/>
  <c r="N95" i="12" s="1"/>
  <c r="I95" i="12" a="1"/>
  <c r="I95" i="12" s="1"/>
  <c r="O94" i="12" a="1"/>
  <c r="O94" i="12" s="1"/>
  <c r="J94" i="12" a="1"/>
  <c r="J94" i="12" s="1"/>
  <c r="P93" i="12" a="1"/>
  <c r="P93" i="12" s="1"/>
  <c r="K93" i="12" a="1"/>
  <c r="K93" i="12" s="1"/>
  <c r="L92" i="12" a="1"/>
  <c r="L92" i="12" s="1"/>
  <c r="I92" i="12" a="1"/>
  <c r="I92" i="12" s="1"/>
  <c r="M91" i="12" a="1"/>
  <c r="M91" i="12" s="1"/>
  <c r="J91" i="12" a="1"/>
  <c r="J91" i="12" s="1"/>
  <c r="N90" i="12" a="1"/>
  <c r="N90" i="12" s="1"/>
  <c r="K90" i="12" a="1"/>
  <c r="K90" i="12" s="1"/>
  <c r="O89" i="12" a="1"/>
  <c r="O89" i="12" s="1"/>
  <c r="L89" i="12" a="1"/>
  <c r="L89" i="12" s="1"/>
  <c r="P88" i="12" a="1"/>
  <c r="P88" i="12" s="1"/>
  <c r="M88" i="12" a="1"/>
  <c r="M88" i="12" s="1"/>
  <c r="N87" i="12" a="1"/>
  <c r="N87" i="12" s="1"/>
  <c r="I87" i="12" a="1"/>
  <c r="I87" i="12" s="1"/>
  <c r="O86" i="12" a="1"/>
  <c r="O86" i="12" s="1"/>
  <c r="J86" i="12" a="1"/>
  <c r="J86" i="12" s="1"/>
  <c r="P85" i="12" a="1"/>
  <c r="P85" i="12" s="1"/>
  <c r="K85" i="12" a="1"/>
  <c r="K85" i="12" s="1"/>
  <c r="L84" i="12" a="1"/>
  <c r="L84" i="12" s="1"/>
  <c r="I84" i="12" a="1"/>
  <c r="I84" i="12" s="1"/>
  <c r="M83" i="12" a="1"/>
  <c r="M83" i="12" s="1"/>
  <c r="J83" i="12" a="1"/>
  <c r="J83" i="12" s="1"/>
  <c r="M121" i="12" a="1"/>
  <c r="M121" i="12" s="1"/>
  <c r="O116" i="12" a="1"/>
  <c r="O116" i="12" s="1"/>
  <c r="L114" i="12" a="1"/>
  <c r="L114" i="12" s="1"/>
  <c r="K108" i="12" a="1"/>
  <c r="K108" i="12" s="1"/>
  <c r="O107" i="12" a="1"/>
  <c r="O107" i="12" s="1"/>
  <c r="M106" i="12" a="1"/>
  <c r="M106" i="12" s="1"/>
  <c r="I106" i="12" a="1"/>
  <c r="I106" i="12" s="1"/>
  <c r="N105" i="12" a="1"/>
  <c r="N105" i="12" s="1"/>
  <c r="I105" i="12" a="1"/>
  <c r="I105" i="12" s="1"/>
  <c r="O104" i="12" a="1"/>
  <c r="O104" i="12" s="1"/>
  <c r="J104" i="12" a="1"/>
  <c r="J104" i="12" s="1"/>
  <c r="P103" i="12" a="1"/>
  <c r="P103" i="12" s="1"/>
  <c r="K103" i="12" a="1"/>
  <c r="K103" i="12" s="1"/>
  <c r="L102" i="12" a="1"/>
  <c r="L102" i="12" s="1"/>
  <c r="I102" i="12" a="1"/>
  <c r="I102" i="12" s="1"/>
  <c r="M101" i="12" a="1"/>
  <c r="M101" i="12" s="1"/>
  <c r="J101" i="12" a="1"/>
  <c r="J101" i="12" s="1"/>
  <c r="N100" i="12" a="1"/>
  <c r="N100" i="12" s="1"/>
  <c r="K100" i="12" a="1"/>
  <c r="K100" i="12" s="1"/>
  <c r="O99" i="12" a="1"/>
  <c r="O99" i="12" s="1"/>
  <c r="L99" i="12" a="1"/>
  <c r="L99" i="12" s="1"/>
  <c r="P98" i="12" a="1"/>
  <c r="P98" i="12" s="1"/>
  <c r="M98" i="12" a="1"/>
  <c r="M98" i="12" s="1"/>
  <c r="N97" i="12" a="1"/>
  <c r="N97" i="12" s="1"/>
  <c r="I97" i="12" a="1"/>
  <c r="I97" i="12" s="1"/>
  <c r="O96" i="12" a="1"/>
  <c r="O96" i="12" s="1"/>
  <c r="J96" i="12" a="1"/>
  <c r="J96" i="12" s="1"/>
  <c r="P95" i="12" a="1"/>
  <c r="P95" i="12" s="1"/>
  <c r="K95" i="12" a="1"/>
  <c r="K95" i="12" s="1"/>
  <c r="L94" i="12" a="1"/>
  <c r="L94" i="12" s="1"/>
  <c r="I94" i="12" a="1"/>
  <c r="I94" i="12" s="1"/>
  <c r="M93" i="12" a="1"/>
  <c r="M93" i="12" s="1"/>
  <c r="J93" i="12" a="1"/>
  <c r="J93" i="12" s="1"/>
  <c r="N92" i="12" a="1"/>
  <c r="N92" i="12" s="1"/>
  <c r="K92" i="12" a="1"/>
  <c r="K92" i="12" s="1"/>
  <c r="O91" i="12" a="1"/>
  <c r="O91" i="12" s="1"/>
  <c r="L91" i="12" a="1"/>
  <c r="L91" i="12" s="1"/>
  <c r="P90" i="12" a="1"/>
  <c r="P90" i="12" s="1"/>
  <c r="M90" i="12" a="1"/>
  <c r="M90" i="12" s="1"/>
  <c r="N89" i="12" a="1"/>
  <c r="N89" i="12" s="1"/>
  <c r="I89" i="12" a="1"/>
  <c r="I89" i="12" s="1"/>
  <c r="O88" i="12" a="1"/>
  <c r="O88" i="12" s="1"/>
  <c r="J88" i="12" a="1"/>
  <c r="J88" i="12" s="1"/>
  <c r="P87" i="12" a="1"/>
  <c r="P87" i="12" s="1"/>
  <c r="K87" i="12" a="1"/>
  <c r="K87" i="12" s="1"/>
  <c r="L86" i="12" a="1"/>
  <c r="L86" i="12" s="1"/>
  <c r="I86" i="12" a="1"/>
  <c r="I86" i="12" s="1"/>
  <c r="M85" i="12" a="1"/>
  <c r="M85" i="12" s="1"/>
  <c r="J85" i="12" a="1"/>
  <c r="J85" i="12" s="1"/>
  <c r="N84" i="12" a="1"/>
  <c r="N84" i="12" s="1"/>
  <c r="K84" i="12" a="1"/>
  <c r="K84" i="12" s="1"/>
  <c r="O83" i="12" a="1"/>
  <c r="O83" i="12" s="1"/>
  <c r="M118" i="12" a="1"/>
  <c r="M118" i="12" s="1"/>
  <c r="M109" i="12" a="1"/>
  <c r="M109" i="12" s="1"/>
  <c r="I107" i="12" a="1"/>
  <c r="I107" i="12" s="1"/>
  <c r="K105" i="12" a="1"/>
  <c r="K105" i="12" s="1"/>
  <c r="I104" i="12" a="1"/>
  <c r="I104" i="12" s="1"/>
  <c r="O101" i="12" a="1"/>
  <c r="O101" i="12" s="1"/>
  <c r="M100" i="12" a="1"/>
  <c r="M100" i="12" s="1"/>
  <c r="J98" i="12" a="1"/>
  <c r="J98" i="12" s="1"/>
  <c r="N94" i="12" a="1"/>
  <c r="N94" i="12" s="1"/>
  <c r="L93" i="12" a="1"/>
  <c r="L93" i="12" s="1"/>
  <c r="I91" i="12" a="1"/>
  <c r="I91" i="12" s="1"/>
  <c r="P89" i="12" a="1"/>
  <c r="P89" i="12" s="1"/>
  <c r="M87" i="12" a="1"/>
  <c r="M87" i="12" s="1"/>
  <c r="K86" i="12" a="1"/>
  <c r="K86" i="12" s="1"/>
  <c r="N83" i="12" a="1"/>
  <c r="N83" i="12" s="1"/>
  <c r="K83" i="12" a="1"/>
  <c r="K83" i="12" s="1"/>
  <c r="N82" i="12" a="1"/>
  <c r="N82" i="12" s="1"/>
  <c r="K82" i="12" a="1"/>
  <c r="K82" i="12" s="1"/>
  <c r="O81" i="12" a="1"/>
  <c r="O81" i="12" s="1"/>
  <c r="L81" i="12" a="1"/>
  <c r="L81" i="12" s="1"/>
  <c r="P80" i="12" a="1"/>
  <c r="P80" i="12" s="1"/>
  <c r="M80" i="12" a="1"/>
  <c r="M80" i="12" s="1"/>
  <c r="N79" i="12" a="1"/>
  <c r="N79" i="12" s="1"/>
  <c r="I79" i="12" a="1"/>
  <c r="I79" i="12" s="1"/>
  <c r="O78" i="12" a="1"/>
  <c r="O78" i="12" s="1"/>
  <c r="J116" i="12" a="1"/>
  <c r="J116" i="12" s="1"/>
  <c r="P108" i="12" a="1"/>
  <c r="P108" i="12" s="1"/>
  <c r="N102" i="12" a="1"/>
  <c r="N102" i="12" s="1"/>
  <c r="L101" i="12" a="1"/>
  <c r="L101" i="12" s="1"/>
  <c r="I99" i="12" a="1"/>
  <c r="I99" i="12" s="1"/>
  <c r="P97" i="12" a="1"/>
  <c r="P97" i="12" s="1"/>
  <c r="M95" i="12" a="1"/>
  <c r="M95" i="12" s="1"/>
  <c r="K94" i="12" a="1"/>
  <c r="K94" i="12" s="1"/>
  <c r="O90" i="12" a="1"/>
  <c r="O90" i="12" s="1"/>
  <c r="L88" i="12" a="1"/>
  <c r="L88" i="12" s="1"/>
  <c r="J87" i="12" a="1"/>
  <c r="J87" i="12" s="1"/>
  <c r="P84" i="12" a="1"/>
  <c r="P84" i="12" s="1"/>
  <c r="J84" i="12" a="1"/>
  <c r="J84" i="12" s="1"/>
  <c r="P82" i="12" a="1"/>
  <c r="P82" i="12" s="1"/>
  <c r="M82" i="12" a="1"/>
  <c r="M82" i="12" s="1"/>
  <c r="N81" i="12" a="1"/>
  <c r="N81" i="12" s="1"/>
  <c r="I81" i="12" a="1"/>
  <c r="I81" i="12" s="1"/>
  <c r="O80" i="12" a="1"/>
  <c r="O80" i="12" s="1"/>
  <c r="J80" i="12" a="1"/>
  <c r="J80" i="12" s="1"/>
  <c r="P79" i="12" a="1"/>
  <c r="P79" i="12" s="1"/>
  <c r="K79" i="12" a="1"/>
  <c r="K79" i="12" s="1"/>
  <c r="M103" i="12" a="1"/>
  <c r="M103" i="12" s="1"/>
  <c r="K102" i="12" a="1"/>
  <c r="K102" i="12" s="1"/>
  <c r="O98" i="12" a="1"/>
  <c r="O98" i="12" s="1"/>
  <c r="L96" i="12" a="1"/>
  <c r="L96" i="12" s="1"/>
  <c r="J95" i="12" a="1"/>
  <c r="J95" i="12" s="1"/>
  <c r="P92" i="12" a="1"/>
  <c r="P92" i="12" s="1"/>
  <c r="N91" i="12" a="1"/>
  <c r="N91" i="12" s="1"/>
  <c r="K89" i="12" a="1"/>
  <c r="K89" i="12" s="1"/>
  <c r="I88" i="12" a="1"/>
  <c r="I88" i="12" s="1"/>
  <c r="O85" i="12" a="1"/>
  <c r="O85" i="12" s="1"/>
  <c r="M84" i="12" a="1"/>
  <c r="M84" i="12" s="1"/>
  <c r="L83" i="12" a="1"/>
  <c r="L83" i="12" s="1"/>
  <c r="I83" i="12" a="1"/>
  <c r="I83" i="12" s="1"/>
  <c r="O82" i="12" a="1"/>
  <c r="O82" i="12" s="1"/>
  <c r="J82" i="12" a="1"/>
  <c r="J82" i="12" s="1"/>
  <c r="P81" i="12" a="1"/>
  <c r="P81" i="12" s="1"/>
  <c r="K81" i="12" a="1"/>
  <c r="K81" i="12" s="1"/>
  <c r="L80" i="12" a="1"/>
  <c r="L80" i="12" s="1"/>
  <c r="I80" i="12" a="1"/>
  <c r="I80" i="12" s="1"/>
  <c r="M79" i="12" a="1"/>
  <c r="M79" i="12" s="1"/>
  <c r="J79" i="12" a="1"/>
  <c r="J79" i="12" s="1"/>
  <c r="N78" i="12" a="1"/>
  <c r="N78" i="12" s="1"/>
  <c r="K78" i="12" a="1"/>
  <c r="K78" i="12" s="1"/>
  <c r="O77" i="12" a="1"/>
  <c r="O77" i="12" s="1"/>
  <c r="L77" i="12" a="1"/>
  <c r="L77" i="12" s="1"/>
  <c r="N107" i="12" a="1"/>
  <c r="N107" i="12" s="1"/>
  <c r="K97" i="12" a="1"/>
  <c r="K97" i="12" s="1"/>
  <c r="M92" i="12" a="1"/>
  <c r="M92" i="12" s="1"/>
  <c r="P83" i="12" a="1"/>
  <c r="P83" i="12" s="1"/>
  <c r="L82" i="12" a="1"/>
  <c r="L82" i="12" s="1"/>
  <c r="J81" i="12" a="1"/>
  <c r="J81" i="12" s="1"/>
  <c r="P78" i="12" a="1"/>
  <c r="P78" i="12" s="1"/>
  <c r="L78" i="12" a="1"/>
  <c r="L78" i="12" s="1"/>
  <c r="J77" i="12" a="1"/>
  <c r="J77" i="12" s="1"/>
  <c r="P76" i="12" a="1"/>
  <c r="P76" i="12" s="1"/>
  <c r="K76" i="12" a="1"/>
  <c r="K76" i="12" s="1"/>
  <c r="L75" i="12" a="1"/>
  <c r="L75" i="12" s="1"/>
  <c r="I75" i="12" a="1"/>
  <c r="I75" i="12" s="1"/>
  <c r="M74" i="12" a="1"/>
  <c r="M74" i="12" s="1"/>
  <c r="J74" i="12" a="1"/>
  <c r="J74" i="12" s="1"/>
  <c r="N73" i="12" a="1"/>
  <c r="N73" i="12" s="1"/>
  <c r="K73" i="12" a="1"/>
  <c r="K73" i="12" s="1"/>
  <c r="O72" i="12" a="1"/>
  <c r="O72" i="12" s="1"/>
  <c r="L72" i="12" a="1"/>
  <c r="L72" i="12" s="1"/>
  <c r="P71" i="12" a="1"/>
  <c r="P71" i="12" s="1"/>
  <c r="M71" i="12" a="1"/>
  <c r="M71" i="12" s="1"/>
  <c r="N70" i="12" a="1"/>
  <c r="N70" i="12" s="1"/>
  <c r="I70" i="12" a="1"/>
  <c r="I70" i="12" s="1"/>
  <c r="O69" i="12" a="1"/>
  <c r="O69" i="12" s="1"/>
  <c r="J69" i="12" a="1"/>
  <c r="J69" i="12" s="1"/>
  <c r="P68" i="12" a="1"/>
  <c r="P68" i="12" s="1"/>
  <c r="K68" i="12" a="1"/>
  <c r="K68" i="12" s="1"/>
  <c r="L67" i="12" a="1"/>
  <c r="L67" i="12" s="1"/>
  <c r="P100" i="12" a="1"/>
  <c r="P100" i="12" s="1"/>
  <c r="I96" i="12" a="1"/>
  <c r="I96" i="12" s="1"/>
  <c r="N86" i="12" a="1"/>
  <c r="N86" i="12" s="1"/>
  <c r="I82" i="12" a="1"/>
  <c r="I82" i="12" s="1"/>
  <c r="O79" i="12" a="1"/>
  <c r="O79" i="12" s="1"/>
  <c r="P77" i="12" a="1"/>
  <c r="P77" i="12" s="1"/>
  <c r="M77" i="12" a="1"/>
  <c r="M77" i="12" s="1"/>
  <c r="I77" i="12" a="1"/>
  <c r="I77" i="12" s="1"/>
  <c r="M76" i="12" a="1"/>
  <c r="M76" i="12" s="1"/>
  <c r="J76" i="12" a="1"/>
  <c r="J76" i="12" s="1"/>
  <c r="N75" i="12" a="1"/>
  <c r="N75" i="12" s="1"/>
  <c r="K75" i="12" a="1"/>
  <c r="K75" i="12" s="1"/>
  <c r="O74" i="12" a="1"/>
  <c r="O74" i="12" s="1"/>
  <c r="L74" i="12" a="1"/>
  <c r="L74" i="12" s="1"/>
  <c r="P73" i="12" a="1"/>
  <c r="P73" i="12" s="1"/>
  <c r="M73" i="12" a="1"/>
  <c r="M73" i="12" s="1"/>
  <c r="N72" i="12" a="1"/>
  <c r="N72" i="12" s="1"/>
  <c r="I72" i="12" a="1"/>
  <c r="I72" i="12" s="1"/>
  <c r="O71" i="12" a="1"/>
  <c r="O71" i="12" s="1"/>
  <c r="J71" i="12" a="1"/>
  <c r="J71" i="12" s="1"/>
  <c r="P70" i="12" a="1"/>
  <c r="P70" i="12" s="1"/>
  <c r="K70" i="12" a="1"/>
  <c r="K70" i="12" s="1"/>
  <c r="L69" i="12" a="1"/>
  <c r="L69" i="12" s="1"/>
  <c r="I69" i="12" a="1"/>
  <c r="I69" i="12" s="1"/>
  <c r="M68" i="12" a="1"/>
  <c r="M68" i="12" s="1"/>
  <c r="J68" i="12" a="1"/>
  <c r="J68" i="12" s="1"/>
  <c r="N67" i="12" a="1"/>
  <c r="N67" i="12" s="1"/>
  <c r="K67" i="12" a="1"/>
  <c r="K67" i="12" s="1"/>
  <c r="O66" i="12" a="1"/>
  <c r="O66" i="12" s="1"/>
  <c r="L66" i="12" a="1"/>
  <c r="L66" i="12" s="1"/>
  <c r="P65" i="12" a="1"/>
  <c r="P65" i="12" s="1"/>
  <c r="M65" i="12" a="1"/>
  <c r="M65" i="12" s="1"/>
  <c r="L104" i="12" a="1"/>
  <c r="L104" i="12" s="1"/>
  <c r="N99" i="12" a="1"/>
  <c r="N99" i="12" s="1"/>
  <c r="J90" i="12" a="1"/>
  <c r="J90" i="12" s="1"/>
  <c r="L85" i="12" a="1"/>
  <c r="L85" i="12" s="1"/>
  <c r="N80" i="12" a="1"/>
  <c r="N80" i="12" s="1"/>
  <c r="L79" i="12" a="1"/>
  <c r="L79" i="12" s="1"/>
  <c r="M78" i="12" a="1"/>
  <c r="M78" i="12" s="1"/>
  <c r="J78" i="12" a="1"/>
  <c r="J78" i="12" s="1"/>
  <c r="O76" i="12" a="1"/>
  <c r="O76" i="12" s="1"/>
  <c r="L76" i="12" a="1"/>
  <c r="L76" i="12" s="1"/>
  <c r="P75" i="12" a="1"/>
  <c r="P75" i="12" s="1"/>
  <c r="M75" i="12" a="1"/>
  <c r="M75" i="12" s="1"/>
  <c r="N74" i="12" a="1"/>
  <c r="N74" i="12" s="1"/>
  <c r="I74" i="12" a="1"/>
  <c r="I74" i="12" s="1"/>
  <c r="O73" i="12" a="1"/>
  <c r="O73" i="12" s="1"/>
  <c r="J73" i="12" a="1"/>
  <c r="J73" i="12" s="1"/>
  <c r="P72" i="12" a="1"/>
  <c r="P72" i="12" s="1"/>
  <c r="K72" i="12" a="1"/>
  <c r="K72" i="12" s="1"/>
  <c r="L71" i="12" a="1"/>
  <c r="L71" i="12" s="1"/>
  <c r="I71" i="12" a="1"/>
  <c r="I71" i="12" s="1"/>
  <c r="M70" i="12" a="1"/>
  <c r="M70" i="12" s="1"/>
  <c r="J70" i="12" a="1"/>
  <c r="J70" i="12" s="1"/>
  <c r="N69" i="12" a="1"/>
  <c r="N69" i="12" s="1"/>
  <c r="K69" i="12" a="1"/>
  <c r="K69" i="12" s="1"/>
  <c r="O68" i="12" a="1"/>
  <c r="O68" i="12" s="1"/>
  <c r="L68" i="12" a="1"/>
  <c r="L68" i="12" s="1"/>
  <c r="P67" i="12" a="1"/>
  <c r="P67" i="12" s="1"/>
  <c r="M67" i="12" a="1"/>
  <c r="M67" i="12" s="1"/>
  <c r="N66" i="12" a="1"/>
  <c r="N66" i="12" s="1"/>
  <c r="I66" i="12" a="1"/>
  <c r="I66" i="12" s="1"/>
  <c r="O65" i="12" a="1"/>
  <c r="O65" i="12" s="1"/>
  <c r="J65" i="12" a="1"/>
  <c r="J65" i="12" s="1"/>
  <c r="P64" i="12" a="1"/>
  <c r="P64" i="12" s="1"/>
  <c r="K64" i="12" a="1"/>
  <c r="K64" i="12" s="1"/>
  <c r="L63" i="12" a="1"/>
  <c r="L63" i="12" s="1"/>
  <c r="I63" i="12" a="1"/>
  <c r="I63" i="12" s="1"/>
  <c r="M62" i="12" a="1"/>
  <c r="M62" i="12" s="1"/>
  <c r="J62" i="12" a="1"/>
  <c r="J62" i="12" s="1"/>
  <c r="N61" i="12" a="1"/>
  <c r="N61" i="12" s="1"/>
  <c r="K61" i="12" a="1"/>
  <c r="K61" i="12" s="1"/>
  <c r="O60" i="12" a="1"/>
  <c r="O60" i="12" s="1"/>
  <c r="L60" i="12" a="1"/>
  <c r="L60" i="12" s="1"/>
  <c r="P59" i="12" a="1"/>
  <c r="P59" i="12" s="1"/>
  <c r="M59" i="12" a="1"/>
  <c r="M59" i="12" s="1"/>
  <c r="N58" i="12" a="1"/>
  <c r="N58" i="12" s="1"/>
  <c r="I58" i="12" a="1"/>
  <c r="I58" i="12" s="1"/>
  <c r="O57" i="12" a="1"/>
  <c r="O57" i="12" s="1"/>
  <c r="J57" i="12" a="1"/>
  <c r="J57" i="12" s="1"/>
  <c r="P56" i="12" a="1"/>
  <c r="P56" i="12" s="1"/>
  <c r="L111" i="12" a="1"/>
  <c r="L111" i="12" s="1"/>
  <c r="J103" i="12" a="1"/>
  <c r="J103" i="12" s="1"/>
  <c r="O93" i="12" a="1"/>
  <c r="O93" i="12" s="1"/>
  <c r="M81" i="12" a="1"/>
  <c r="M81" i="12" s="1"/>
  <c r="K80" i="12" a="1"/>
  <c r="K80" i="12" s="1"/>
  <c r="I78" i="12" a="1"/>
  <c r="I78" i="12" s="1"/>
  <c r="N77" i="12" a="1"/>
  <c r="N77" i="12" s="1"/>
  <c r="K77" i="12" a="1"/>
  <c r="K77" i="12" s="1"/>
  <c r="N76" i="12" a="1"/>
  <c r="N76" i="12" s="1"/>
  <c r="I76" i="12" a="1"/>
  <c r="I76" i="12" s="1"/>
  <c r="O75" i="12" a="1"/>
  <c r="O75" i="12" s="1"/>
  <c r="J75" i="12" a="1"/>
  <c r="J75" i="12" s="1"/>
  <c r="P74" i="12" a="1"/>
  <c r="P74" i="12" s="1"/>
  <c r="K74" i="12" a="1"/>
  <c r="K74" i="12" s="1"/>
  <c r="L73" i="12" a="1"/>
  <c r="L73" i="12" s="1"/>
  <c r="I73" i="12" a="1"/>
  <c r="I73" i="12" s="1"/>
  <c r="M72" i="12" a="1"/>
  <c r="M72" i="12" s="1"/>
  <c r="J72" i="12" a="1"/>
  <c r="J72" i="12" s="1"/>
  <c r="N71" i="12" a="1"/>
  <c r="N71" i="12" s="1"/>
  <c r="K71" i="12" a="1"/>
  <c r="K71" i="12" s="1"/>
  <c r="O70" i="12" a="1"/>
  <c r="O70" i="12" s="1"/>
  <c r="L70" i="12" a="1"/>
  <c r="L70" i="12" s="1"/>
  <c r="P69" i="12" a="1"/>
  <c r="P69" i="12" s="1"/>
  <c r="M69" i="12" a="1"/>
  <c r="M69" i="12" s="1"/>
  <c r="N68" i="12" a="1"/>
  <c r="N68" i="12" s="1"/>
  <c r="I68" i="12" a="1"/>
  <c r="I68" i="12" s="1"/>
  <c r="O67" i="12" a="1"/>
  <c r="O67" i="12" s="1"/>
  <c r="J67" i="12" a="1"/>
  <c r="J67" i="12" s="1"/>
  <c r="P66" i="12" a="1"/>
  <c r="P66" i="12" s="1"/>
  <c r="K66" i="12" a="1"/>
  <c r="K66" i="12" s="1"/>
  <c r="L65" i="12" a="1"/>
  <c r="L65" i="12" s="1"/>
  <c r="I65" i="12" a="1"/>
  <c r="I65" i="12" s="1"/>
  <c r="M64" i="12" a="1"/>
  <c r="M64" i="12" s="1"/>
  <c r="J64" i="12" a="1"/>
  <c r="J64" i="12" s="1"/>
  <c r="N63" i="12" a="1"/>
  <c r="N63" i="12" s="1"/>
  <c r="K63" i="12" a="1"/>
  <c r="K63" i="12" s="1"/>
  <c r="O62" i="12" a="1"/>
  <c r="O62" i="12" s="1"/>
  <c r="L62" i="12" a="1"/>
  <c r="L62" i="12" s="1"/>
  <c r="P61" i="12" a="1"/>
  <c r="P61" i="12" s="1"/>
  <c r="M61" i="12" a="1"/>
  <c r="M61" i="12" s="1"/>
  <c r="N60" i="12" a="1"/>
  <c r="N60" i="12" s="1"/>
  <c r="I60" i="12" a="1"/>
  <c r="I60" i="12" s="1"/>
  <c r="O59" i="12" a="1"/>
  <c r="O59" i="12" s="1"/>
  <c r="J59" i="12" a="1"/>
  <c r="J59" i="12" s="1"/>
  <c r="P58" i="12" a="1"/>
  <c r="P58" i="12" s="1"/>
  <c r="K58" i="12" a="1"/>
  <c r="K58" i="12" s="1"/>
  <c r="L57" i="12" a="1"/>
  <c r="L57" i="12" s="1"/>
  <c r="I57" i="12" a="1"/>
  <c r="I57" i="12" s="1"/>
  <c r="M66" i="12" a="1"/>
  <c r="M66" i="12" s="1"/>
  <c r="K65" i="12" a="1"/>
  <c r="K65" i="12" s="1"/>
  <c r="L64" i="12" a="1"/>
  <c r="L64" i="12" s="1"/>
  <c r="P63" i="12" a="1"/>
  <c r="P63" i="12" s="1"/>
  <c r="N62" i="12" a="1"/>
  <c r="N62" i="12" s="1"/>
  <c r="I62" i="12" a="1"/>
  <c r="I62" i="12" s="1"/>
  <c r="P60" i="12" a="1"/>
  <c r="P60" i="12" s="1"/>
  <c r="K60" i="12" a="1"/>
  <c r="K60" i="12" s="1"/>
  <c r="I59" i="12" a="1"/>
  <c r="I59" i="12" s="1"/>
  <c r="M58" i="12" a="1"/>
  <c r="M58" i="12" s="1"/>
  <c r="K57" i="12" a="1"/>
  <c r="K57" i="12" s="1"/>
  <c r="M56" i="12" a="1"/>
  <c r="M56" i="12" s="1"/>
  <c r="J56" i="12" a="1"/>
  <c r="J56" i="12" s="1"/>
  <c r="N55" i="12" a="1"/>
  <c r="N55" i="12" s="1"/>
  <c r="K55" i="12" a="1"/>
  <c r="K55" i="12" s="1"/>
  <c r="O54" i="12" a="1"/>
  <c r="O54" i="12" s="1"/>
  <c r="L54" i="12" a="1"/>
  <c r="L54" i="12" s="1"/>
  <c r="P53" i="12" a="1"/>
  <c r="P53" i="12" s="1"/>
  <c r="M53" i="12" a="1"/>
  <c r="M53" i="12" s="1"/>
  <c r="N52" i="12" a="1"/>
  <c r="N52" i="12" s="1"/>
  <c r="I52" i="12" a="1"/>
  <c r="I52" i="12" s="1"/>
  <c r="O51" i="12" a="1"/>
  <c r="O51" i="12" s="1"/>
  <c r="J51" i="12" a="1"/>
  <c r="J51" i="12" s="1"/>
  <c r="P50" i="12" a="1"/>
  <c r="P50" i="12" s="1"/>
  <c r="K50" i="12" a="1"/>
  <c r="K50" i="12" s="1"/>
  <c r="L49" i="12" a="1"/>
  <c r="L49" i="12" s="1"/>
  <c r="I49" i="12" a="1"/>
  <c r="I49" i="12" s="1"/>
  <c r="M48" i="12" a="1"/>
  <c r="M48" i="12" s="1"/>
  <c r="J48" i="12" a="1"/>
  <c r="J48" i="12" s="1"/>
  <c r="N47" i="12" a="1"/>
  <c r="N47" i="12" s="1"/>
  <c r="K47" i="12" a="1"/>
  <c r="K47" i="12" s="1"/>
  <c r="O46" i="12" a="1"/>
  <c r="O46" i="12" s="1"/>
  <c r="L46" i="12" a="1"/>
  <c r="L46" i="12" s="1"/>
  <c r="P45" i="12" a="1"/>
  <c r="P45" i="12" s="1"/>
  <c r="M45" i="12" a="1"/>
  <c r="M45" i="12" s="1"/>
  <c r="N44" i="12" a="1"/>
  <c r="N44" i="12" s="1"/>
  <c r="P43" i="12" a="1"/>
  <c r="P43" i="12" s="1"/>
  <c r="M43" i="12" a="1"/>
  <c r="M43" i="12" s="1"/>
  <c r="N42" i="12" a="1"/>
  <c r="N42" i="12" s="1"/>
  <c r="I42" i="12" a="1"/>
  <c r="I42" i="12" s="1"/>
  <c r="O41" i="12" a="1"/>
  <c r="O41" i="12" s="1"/>
  <c r="J41" i="12" a="1"/>
  <c r="J41" i="12" s="1"/>
  <c r="P40" i="12" a="1"/>
  <c r="P40" i="12" s="1"/>
  <c r="K40" i="12" a="1"/>
  <c r="K40" i="12" s="1"/>
  <c r="L39" i="12" a="1"/>
  <c r="L39" i="12" s="1"/>
  <c r="I39" i="12" a="1"/>
  <c r="I39" i="12" s="1"/>
  <c r="P32" i="12" a="1"/>
  <c r="P32" i="12" s="1"/>
  <c r="K32" i="12" a="1"/>
  <c r="K32" i="12" s="1"/>
  <c r="L31" i="12" a="1"/>
  <c r="L31" i="12" s="1"/>
  <c r="I31" i="12" a="1"/>
  <c r="I31" i="12" s="1"/>
  <c r="M30" i="12" a="1"/>
  <c r="M30" i="12" s="1"/>
  <c r="J30" i="12" a="1"/>
  <c r="J30" i="12" s="1"/>
  <c r="J66" i="12" a="1"/>
  <c r="J66" i="12" s="1"/>
  <c r="O63" i="12" a="1"/>
  <c r="O63" i="12" s="1"/>
  <c r="J63" i="12" a="1"/>
  <c r="J63" i="12" s="1"/>
  <c r="L61" i="12" a="1"/>
  <c r="L61" i="12" s="1"/>
  <c r="J60" i="12" a="1"/>
  <c r="J60" i="12" s="1"/>
  <c r="N59" i="12" a="1"/>
  <c r="N59" i="12" s="1"/>
  <c r="L58" i="12" a="1"/>
  <c r="L58" i="12" s="1"/>
  <c r="P57" i="12" a="1"/>
  <c r="P57" i="12" s="1"/>
  <c r="O56" i="12" a="1"/>
  <c r="O56" i="12" s="1"/>
  <c r="L56" i="12" a="1"/>
  <c r="L56" i="12" s="1"/>
  <c r="P55" i="12" a="1"/>
  <c r="P55" i="12" s="1"/>
  <c r="M55" i="12" a="1"/>
  <c r="M55" i="12" s="1"/>
  <c r="N54" i="12" a="1"/>
  <c r="N54" i="12" s="1"/>
  <c r="I54" i="12" a="1"/>
  <c r="I54" i="12" s="1"/>
  <c r="O53" i="12" a="1"/>
  <c r="O53" i="12" s="1"/>
  <c r="J53" i="12" a="1"/>
  <c r="J53" i="12" s="1"/>
  <c r="P52" i="12" a="1"/>
  <c r="P52" i="12" s="1"/>
  <c r="K52" i="12" a="1"/>
  <c r="K52" i="12" s="1"/>
  <c r="L51" i="12" a="1"/>
  <c r="L51" i="12" s="1"/>
  <c r="I51" i="12" a="1"/>
  <c r="I51" i="12" s="1"/>
  <c r="M50" i="12" a="1"/>
  <c r="M50" i="12" s="1"/>
  <c r="J50" i="12" a="1"/>
  <c r="J50" i="12" s="1"/>
  <c r="N49" i="12" a="1"/>
  <c r="N49" i="12" s="1"/>
  <c r="K49" i="12" a="1"/>
  <c r="K49" i="12" s="1"/>
  <c r="O48" i="12" a="1"/>
  <c r="O48" i="12" s="1"/>
  <c r="L48" i="12" a="1"/>
  <c r="L48" i="12" s="1"/>
  <c r="P47" i="12" a="1"/>
  <c r="P47" i="12" s="1"/>
  <c r="M47" i="12" a="1"/>
  <c r="M47" i="12" s="1"/>
  <c r="N46" i="12" a="1"/>
  <c r="N46" i="12" s="1"/>
  <c r="I46" i="12" a="1"/>
  <c r="I46" i="12" s="1"/>
  <c r="O45" i="12" a="1"/>
  <c r="O45" i="12" s="1"/>
  <c r="J45" i="12" a="1"/>
  <c r="J45" i="12" s="1"/>
  <c r="P44" i="12" a="1"/>
  <c r="P44" i="12" s="1"/>
  <c r="I44" i="12" a="1"/>
  <c r="I44" i="12" s="1"/>
  <c r="O43" i="12" a="1"/>
  <c r="O43" i="12" s="1"/>
  <c r="J43" i="12" a="1"/>
  <c r="J43" i="12" s="1"/>
  <c r="P42" i="12" a="1"/>
  <c r="P42" i="12" s="1"/>
  <c r="K42" i="12" a="1"/>
  <c r="K42" i="12" s="1"/>
  <c r="L41" i="12" a="1"/>
  <c r="L41" i="12" s="1"/>
  <c r="I41" i="12" a="1"/>
  <c r="I41" i="12" s="1"/>
  <c r="M40" i="12" a="1"/>
  <c r="M40" i="12" s="1"/>
  <c r="J40" i="12" a="1"/>
  <c r="J40" i="12" s="1"/>
  <c r="N39" i="12" a="1"/>
  <c r="N39" i="12" s="1"/>
  <c r="K39" i="12" a="1"/>
  <c r="K39" i="12" s="1"/>
  <c r="M32" i="12" a="1"/>
  <c r="M32" i="12" s="1"/>
  <c r="J32" i="12" a="1"/>
  <c r="J32" i="12" s="1"/>
  <c r="N31" i="12" a="1"/>
  <c r="N31" i="12" s="1"/>
  <c r="K31" i="12" a="1"/>
  <c r="K31" i="12" s="1"/>
  <c r="O30" i="12" a="1"/>
  <c r="O30" i="12" s="1"/>
  <c r="L30" i="12" a="1"/>
  <c r="L30" i="12" s="1"/>
  <c r="I67" i="12" a="1"/>
  <c r="I67" i="12" s="1"/>
  <c r="O64" i="12" a="1"/>
  <c r="O64" i="12" s="1"/>
  <c r="M63" i="12" a="1"/>
  <c r="M63" i="12" s="1"/>
  <c r="O61" i="12" a="1"/>
  <c r="O61" i="12" s="1"/>
  <c r="J61" i="12" a="1"/>
  <c r="J61" i="12" s="1"/>
  <c r="L59" i="12" a="1"/>
  <c r="L59" i="12" s="1"/>
  <c r="J58" i="12" a="1"/>
  <c r="J58" i="12" s="1"/>
  <c r="N57" i="12" a="1"/>
  <c r="N57" i="12" s="1"/>
  <c r="N56" i="12" a="1"/>
  <c r="N56" i="12" s="1"/>
  <c r="I56" i="12" a="1"/>
  <c r="I56" i="12" s="1"/>
  <c r="O55" i="12" a="1"/>
  <c r="O55" i="12" s="1"/>
  <c r="J55" i="12" a="1"/>
  <c r="J55" i="12" s="1"/>
  <c r="P54" i="12" a="1"/>
  <c r="P54" i="12" s="1"/>
  <c r="K54" i="12" a="1"/>
  <c r="K54" i="12" s="1"/>
  <c r="L53" i="12" a="1"/>
  <c r="L53" i="12" s="1"/>
  <c r="I53" i="12" a="1"/>
  <c r="I53" i="12" s="1"/>
  <c r="M52" i="12" a="1"/>
  <c r="M52" i="12" s="1"/>
  <c r="J52" i="12" a="1"/>
  <c r="J52" i="12" s="1"/>
  <c r="N51" i="12" a="1"/>
  <c r="N51" i="12" s="1"/>
  <c r="K51" i="12" a="1"/>
  <c r="K51" i="12" s="1"/>
  <c r="O50" i="12" a="1"/>
  <c r="O50" i="12" s="1"/>
  <c r="L50" i="12" a="1"/>
  <c r="L50" i="12" s="1"/>
  <c r="P49" i="12" a="1"/>
  <c r="P49" i="12" s="1"/>
  <c r="M49" i="12" a="1"/>
  <c r="M49" i="12" s="1"/>
  <c r="N48" i="12" a="1"/>
  <c r="N48" i="12" s="1"/>
  <c r="I48" i="12" a="1"/>
  <c r="I48" i="12" s="1"/>
  <c r="O47" i="12" a="1"/>
  <c r="O47" i="12" s="1"/>
  <c r="J47" i="12" a="1"/>
  <c r="J47" i="12" s="1"/>
  <c r="P46" i="12" a="1"/>
  <c r="P46" i="12" s="1"/>
  <c r="K46" i="12" a="1"/>
  <c r="K46" i="12" s="1"/>
  <c r="L45" i="12" a="1"/>
  <c r="L45" i="12" s="1"/>
  <c r="I45" i="12" a="1"/>
  <c r="I45" i="12" s="1"/>
  <c r="M44" i="12" a="1"/>
  <c r="M44" i="12" s="1"/>
  <c r="L43" i="12" a="1"/>
  <c r="L43" i="12" s="1"/>
  <c r="I43" i="12" a="1"/>
  <c r="I43" i="12" s="1"/>
  <c r="M42" i="12" a="1"/>
  <c r="M42" i="12" s="1"/>
  <c r="J42" i="12" a="1"/>
  <c r="J42" i="12" s="1"/>
  <c r="N41" i="12" a="1"/>
  <c r="N41" i="12" s="1"/>
  <c r="K41" i="12" a="1"/>
  <c r="K41" i="12" s="1"/>
  <c r="O40" i="12" a="1"/>
  <c r="O40" i="12" s="1"/>
  <c r="L40" i="12" a="1"/>
  <c r="L40" i="12" s="1"/>
  <c r="P39" i="12" a="1"/>
  <c r="P39" i="12" s="1"/>
  <c r="M39" i="12" a="1"/>
  <c r="M39" i="12" s="1"/>
  <c r="O32" i="12" a="1"/>
  <c r="O32" i="12" s="1"/>
  <c r="L32" i="12" a="1"/>
  <c r="L32" i="12" s="1"/>
  <c r="P31" i="12" a="1"/>
  <c r="P31" i="12" s="1"/>
  <c r="M31" i="12" a="1"/>
  <c r="M31" i="12" s="1"/>
  <c r="N30" i="12" a="1"/>
  <c r="N30" i="12" s="1"/>
  <c r="I30" i="12" a="1"/>
  <c r="I30" i="12" s="1"/>
  <c r="E5" i="12" a="1"/>
  <c r="N65" i="12" a="1"/>
  <c r="N65" i="12" s="1"/>
  <c r="N64" i="12" a="1"/>
  <c r="N64" i="12" s="1"/>
  <c r="I64" i="12" a="1"/>
  <c r="I64" i="12" s="1"/>
  <c r="P62" i="12" a="1"/>
  <c r="P62" i="12" s="1"/>
  <c r="K62" i="12" a="1"/>
  <c r="K62" i="12" s="1"/>
  <c r="I61" i="12" a="1"/>
  <c r="I61" i="12" s="1"/>
  <c r="M60" i="12" a="1"/>
  <c r="M60" i="12" s="1"/>
  <c r="K59" i="12" a="1"/>
  <c r="K59" i="12" s="1"/>
  <c r="O58" i="12" a="1"/>
  <c r="O58" i="12" s="1"/>
  <c r="M57" i="12" a="1"/>
  <c r="M57" i="12" s="1"/>
  <c r="K56" i="12" a="1"/>
  <c r="K56" i="12" s="1"/>
  <c r="L55" i="12" a="1"/>
  <c r="L55" i="12" s="1"/>
  <c r="I55" i="12" a="1"/>
  <c r="I55" i="12" s="1"/>
  <c r="M54" i="12" a="1"/>
  <c r="M54" i="12" s="1"/>
  <c r="J54" i="12" a="1"/>
  <c r="J54" i="12" s="1"/>
  <c r="N53" i="12" a="1"/>
  <c r="N53" i="12" s="1"/>
  <c r="K53" i="12" a="1"/>
  <c r="K53" i="12" s="1"/>
  <c r="O52" i="12" a="1"/>
  <c r="O52" i="12" s="1"/>
  <c r="L52" i="12" a="1"/>
  <c r="L52" i="12" s="1"/>
  <c r="P51" i="12" a="1"/>
  <c r="P51" i="12" s="1"/>
  <c r="M51" i="12" a="1"/>
  <c r="M51" i="12" s="1"/>
  <c r="N50" i="12" a="1"/>
  <c r="N50" i="12" s="1"/>
  <c r="I50" i="12" a="1"/>
  <c r="I50" i="12" s="1"/>
  <c r="O49" i="12" a="1"/>
  <c r="O49" i="12" s="1"/>
  <c r="J49" i="12" a="1"/>
  <c r="J49" i="12" s="1"/>
  <c r="P48" i="12" a="1"/>
  <c r="P48" i="12" s="1"/>
  <c r="K48" i="12" a="1"/>
  <c r="K48" i="12" s="1"/>
  <c r="L47" i="12" a="1"/>
  <c r="L47" i="12" s="1"/>
  <c r="I47" i="12" a="1"/>
  <c r="I47" i="12" s="1"/>
  <c r="M46" i="12" a="1"/>
  <c r="M46" i="12" s="1"/>
  <c r="J46" i="12" a="1"/>
  <c r="J46" i="12" s="1"/>
  <c r="N45" i="12" a="1"/>
  <c r="N45" i="12" s="1"/>
  <c r="K45" i="12" a="1"/>
  <c r="K45" i="12" s="1"/>
  <c r="O44" i="12" a="1"/>
  <c r="O44" i="12" s="1"/>
  <c r="L44" i="12" a="1"/>
  <c r="L44" i="12" s="1"/>
  <c r="N43" i="12" a="1"/>
  <c r="N43" i="12" s="1"/>
  <c r="K43" i="12" a="1"/>
  <c r="K43" i="12" s="1"/>
  <c r="O42" i="12" a="1"/>
  <c r="O42" i="12" s="1"/>
  <c r="L42" i="12" a="1"/>
  <c r="L42" i="12" s="1"/>
  <c r="P41" i="12" a="1"/>
  <c r="P41" i="12" s="1"/>
  <c r="M41" i="12" a="1"/>
  <c r="M41" i="12" s="1"/>
  <c r="N40" i="12" a="1"/>
  <c r="N40" i="12" s="1"/>
  <c r="I40" i="12" a="1"/>
  <c r="I40" i="12" s="1"/>
  <c r="O39" i="12" a="1"/>
  <c r="O39" i="12" s="1"/>
  <c r="J39" i="12" a="1"/>
  <c r="J39" i="12" s="1"/>
  <c r="N32" i="12" a="1"/>
  <c r="N32" i="12" s="1"/>
  <c r="I32" i="12" a="1"/>
  <c r="I32" i="12" s="1"/>
  <c r="O31" i="12" a="1"/>
  <c r="O31" i="12" s="1"/>
  <c r="J31" i="12" a="1"/>
  <c r="J31" i="12" s="1"/>
  <c r="P30" i="12" a="1"/>
  <c r="P30" i="12" s="1"/>
  <c r="K30" i="12" a="1"/>
  <c r="K30" i="12" s="1"/>
  <c r="F6" i="12"/>
  <c r="F12" i="12"/>
  <c r="F17" i="12"/>
  <c r="F22" i="12"/>
  <c r="F28" i="12"/>
  <c r="F33" i="12"/>
  <c r="F38" i="12"/>
  <c r="F44" i="12"/>
  <c r="F49" i="12"/>
  <c r="F54" i="12"/>
  <c r="F60" i="12"/>
  <c r="F65" i="12"/>
  <c r="F70" i="12"/>
  <c r="F76" i="12"/>
  <c r="F81" i="12"/>
  <c r="F86" i="12"/>
  <c r="F92" i="12"/>
  <c r="F97" i="12"/>
  <c r="F102" i="12"/>
  <c r="F108" i="12"/>
  <c r="F113" i="12"/>
  <c r="F118" i="12"/>
  <c r="AG114" i="15"/>
  <c r="AG116" i="15"/>
  <c r="AH117" i="15"/>
  <c r="AI117" i="15" s="1"/>
  <c r="AG122" i="15"/>
  <c r="AG124" i="15"/>
  <c r="AI124" i="15" s="1"/>
  <c r="AH125" i="15"/>
  <c r="AI125" i="15" s="1"/>
  <c r="AI131" i="15"/>
  <c r="F8" i="12"/>
  <c r="F13" i="12"/>
  <c r="F18" i="12"/>
  <c r="F24" i="12"/>
  <c r="F29" i="12"/>
  <c r="F34" i="12"/>
  <c r="F40" i="12"/>
  <c r="F45" i="12"/>
  <c r="F50" i="12"/>
  <c r="F56" i="12"/>
  <c r="F61" i="12"/>
  <c r="F66" i="12"/>
  <c r="F72" i="12"/>
  <c r="F77" i="12"/>
  <c r="F82" i="12"/>
  <c r="F88" i="12"/>
  <c r="F93" i="12"/>
  <c r="F98" i="12"/>
  <c r="F104" i="12"/>
  <c r="F109" i="12"/>
  <c r="F114" i="12"/>
  <c r="AG115" i="15"/>
  <c r="AG123" i="15"/>
  <c r="F119" i="12"/>
  <c r="F115" i="12"/>
  <c r="F111" i="12"/>
  <c r="F107" i="12"/>
  <c r="F103" i="12"/>
  <c r="F99" i="12"/>
  <c r="F95" i="12"/>
  <c r="F91" i="12"/>
  <c r="F87" i="12"/>
  <c r="F83" i="12"/>
  <c r="F79" i="12"/>
  <c r="F75" i="12"/>
  <c r="F71" i="12"/>
  <c r="F67" i="12"/>
  <c r="F63" i="12"/>
  <c r="F59" i="12"/>
  <c r="F55" i="12"/>
  <c r="F51" i="12"/>
  <c r="F47" i="12"/>
  <c r="F43" i="12"/>
  <c r="F39" i="12"/>
  <c r="F35" i="12"/>
  <c r="F31" i="12"/>
  <c r="F27" i="12"/>
  <c r="F23" i="12"/>
  <c r="F19" i="12"/>
  <c r="F15" i="12"/>
  <c r="F11" i="12"/>
  <c r="F7" i="12"/>
  <c r="F9" i="12"/>
  <c r="F14" i="12"/>
  <c r="F20" i="12"/>
  <c r="F25" i="12"/>
  <c r="F30" i="12"/>
  <c r="F36" i="12"/>
  <c r="F41" i="12"/>
  <c r="F46" i="12"/>
  <c r="F52" i="12"/>
  <c r="F57" i="12"/>
  <c r="F62" i="12"/>
  <c r="F68" i="12"/>
  <c r="F73" i="12"/>
  <c r="F78" i="12"/>
  <c r="F84" i="12"/>
  <c r="F89" i="12"/>
  <c r="F94" i="12"/>
  <c r="F100" i="12"/>
  <c r="F105" i="12"/>
  <c r="F110" i="12"/>
  <c r="F116" i="12"/>
  <c r="G5" i="12" a="1"/>
  <c r="AG112" i="15"/>
  <c r="AI112" i="15" s="1"/>
  <c r="AH113" i="15"/>
  <c r="AI113" i="15" s="1"/>
  <c r="AG120" i="15"/>
  <c r="AI120" i="15" s="1"/>
  <c r="AH121" i="15"/>
  <c r="AI121" i="15" s="1"/>
  <c r="AG128" i="15"/>
  <c r="AI128" i="15" s="1"/>
  <c r="AI139" i="15"/>
  <c r="F5" i="12"/>
  <c r="F10" i="12"/>
  <c r="F16" i="12"/>
  <c r="F21" i="12"/>
  <c r="F26" i="12"/>
  <c r="F32" i="12"/>
  <c r="F37" i="12"/>
  <c r="F42" i="12"/>
  <c r="F48" i="12"/>
  <c r="F53" i="12"/>
  <c r="F58" i="12"/>
  <c r="F64" i="12"/>
  <c r="F69" i="12"/>
  <c r="F74" i="12"/>
  <c r="F80" i="12"/>
  <c r="F85" i="12"/>
  <c r="F90" i="12"/>
  <c r="F96" i="12"/>
  <c r="F101" i="12"/>
  <c r="F106" i="12"/>
  <c r="F112" i="12"/>
  <c r="F117" i="12"/>
  <c r="G10" i="4"/>
  <c r="U21" i="4"/>
  <c r="U12" i="4"/>
  <c r="S22" i="4"/>
  <c r="S14" i="4"/>
  <c r="S11" i="4" s="1"/>
  <c r="W22" i="4"/>
  <c r="W14" i="4"/>
  <c r="T13" i="4"/>
  <c r="T11" i="4" s="1"/>
  <c r="T22" i="4"/>
  <c r="Q22" i="4"/>
  <c r="Q13" i="4"/>
  <c r="Q11" i="4" s="1"/>
  <c r="M10" i="4"/>
  <c r="I11" i="4"/>
  <c r="R21" i="4"/>
  <c r="R12" i="4"/>
  <c r="V11" i="4"/>
  <c r="V21" i="4"/>
  <c r="F11" i="4"/>
  <c r="J11" i="4"/>
  <c r="N11" i="4"/>
  <c r="P10" i="4" s="1"/>
  <c r="R11" i="4"/>
  <c r="S16" i="4"/>
  <c r="W16" i="4"/>
  <c r="L2" i="1" l="1"/>
  <c r="P2" i="1"/>
  <c r="T2" i="1"/>
  <c r="U2" i="1"/>
  <c r="J2" i="1"/>
  <c r="N2" i="1"/>
  <c r="R2" i="1"/>
  <c r="O2" i="1"/>
  <c r="AK2" i="1" s="1"/>
  <c r="Q2" i="1"/>
  <c r="K2" i="1"/>
  <c r="AG2" i="1" s="1"/>
  <c r="M2" i="1"/>
  <c r="AI2" i="1" s="1"/>
  <c r="S2" i="1"/>
  <c r="AH2" i="1"/>
  <c r="AJ2" i="1"/>
  <c r="AI34" i="15"/>
  <c r="AI21" i="15"/>
  <c r="AI2" i="15"/>
  <c r="AI74" i="15"/>
  <c r="AI22" i="15"/>
  <c r="AI109" i="15"/>
  <c r="AI89" i="15"/>
  <c r="AI11" i="15"/>
  <c r="AI71" i="15"/>
  <c r="AI56" i="15"/>
  <c r="AI46" i="15"/>
  <c r="AI39" i="15"/>
  <c r="AI24" i="15"/>
  <c r="AI18" i="15"/>
  <c r="AI65" i="15"/>
  <c r="AI33" i="15"/>
  <c r="AI77" i="15"/>
  <c r="AI45" i="15"/>
  <c r="AI13" i="15"/>
  <c r="W11" i="4"/>
  <c r="AI98" i="15"/>
  <c r="AI96" i="15"/>
  <c r="AI91" i="15"/>
  <c r="AI76" i="15"/>
  <c r="AI59" i="15"/>
  <c r="AI44" i="15"/>
  <c r="AI27" i="15"/>
  <c r="J10" i="4"/>
  <c r="AI105" i="15"/>
  <c r="AI95" i="15"/>
  <c r="AI88" i="15"/>
  <c r="AI7" i="15"/>
  <c r="AI102" i="15"/>
  <c r="AI68" i="15"/>
  <c r="AI51" i="15"/>
  <c r="AI36" i="15"/>
  <c r="AI19" i="15"/>
  <c r="AI4" i="15"/>
  <c r="AI99" i="15"/>
  <c r="AI80" i="15"/>
  <c r="AI63" i="15"/>
  <c r="AI48" i="15"/>
  <c r="AI31" i="15"/>
  <c r="AI16" i="15"/>
  <c r="M21" i="12" a="1"/>
  <c r="M21" i="12" s="1"/>
  <c r="O21" i="12" a="1"/>
  <c r="O21" i="12" s="1"/>
  <c r="L21" i="12" a="1"/>
  <c r="L21" i="12" s="1"/>
  <c r="K21" i="12" a="1"/>
  <c r="K21" i="12" s="1"/>
  <c r="N21" i="12" a="1"/>
  <c r="N21" i="12" s="1"/>
  <c r="P12" i="12" a="1"/>
  <c r="P12" i="12" s="1"/>
  <c r="L24" i="12" a="1"/>
  <c r="L24" i="12" s="1"/>
  <c r="O24" i="12" a="1"/>
  <c r="O24" i="12" s="1"/>
  <c r="K24" i="12" a="1"/>
  <c r="K24" i="12" s="1"/>
  <c r="N24" i="12" a="1"/>
  <c r="N24" i="12" s="1"/>
  <c r="M24" i="12" a="1"/>
  <c r="M24" i="12" s="1"/>
  <c r="N27" i="12" a="1"/>
  <c r="N27" i="12" s="1"/>
  <c r="O27" i="12" a="1"/>
  <c r="O27" i="12" s="1"/>
  <c r="K27" i="12" a="1"/>
  <c r="K27" i="12" s="1"/>
  <c r="L27" i="12" a="1"/>
  <c r="L27" i="12" s="1"/>
  <c r="M27" i="12" a="1"/>
  <c r="M27" i="12" s="1"/>
  <c r="M17" i="12" a="1"/>
  <c r="M17" i="12" s="1"/>
  <c r="K17" i="12" a="1"/>
  <c r="K17" i="12" s="1"/>
  <c r="O17" i="12" a="1"/>
  <c r="O17" i="12" s="1"/>
  <c r="L17" i="12" a="1"/>
  <c r="L17" i="12" s="1"/>
  <c r="N17" i="12" a="1"/>
  <c r="N17" i="12" s="1"/>
  <c r="J19" i="12" a="1"/>
  <c r="J19" i="12" s="1"/>
  <c r="M19" i="12" a="1"/>
  <c r="M19" i="12" s="1"/>
  <c r="K19" i="12" a="1"/>
  <c r="K19" i="12" s="1"/>
  <c r="L19" i="12" a="1"/>
  <c r="L19" i="12" s="1"/>
  <c r="O19" i="12" a="1"/>
  <c r="O19" i="12" s="1"/>
  <c r="N19" i="12" a="1"/>
  <c r="N19" i="12" s="1"/>
  <c r="P11" i="12" a="1"/>
  <c r="P11" i="12" s="1"/>
  <c r="L20" i="12" a="1"/>
  <c r="L20" i="12" s="1"/>
  <c r="M20" i="12" a="1"/>
  <c r="M20" i="12" s="1"/>
  <c r="O20" i="12" a="1"/>
  <c r="O20" i="12" s="1"/>
  <c r="K20" i="12" a="1"/>
  <c r="K20" i="12" s="1"/>
  <c r="N20" i="12" a="1"/>
  <c r="N20" i="12" s="1"/>
  <c r="K22" i="12" a="1"/>
  <c r="K22" i="12" s="1"/>
  <c r="L22" i="12" a="1"/>
  <c r="L22" i="12" s="1"/>
  <c r="N22" i="12" a="1"/>
  <c r="N22" i="12" s="1"/>
  <c r="M22" i="12" a="1"/>
  <c r="M22" i="12" s="1"/>
  <c r="O22" i="12" a="1"/>
  <c r="O22" i="12" s="1"/>
  <c r="L14" i="12" a="1"/>
  <c r="L14" i="12" s="1"/>
  <c r="K14" i="12" a="1"/>
  <c r="K14" i="12" s="1"/>
  <c r="M14" i="12" a="1"/>
  <c r="M14" i="12" s="1"/>
  <c r="N14" i="12" a="1"/>
  <c r="N14" i="12" s="1"/>
  <c r="O14" i="12" a="1"/>
  <c r="O14" i="12" s="1"/>
  <c r="N13" i="12" a="1"/>
  <c r="N13" i="12" s="1"/>
  <c r="O13" i="12" a="1"/>
  <c r="O13" i="12" s="1"/>
  <c r="M13" i="12" a="1"/>
  <c r="M13" i="12" s="1"/>
  <c r="K13" i="12" a="1"/>
  <c r="K13" i="12" s="1"/>
  <c r="L13" i="12" a="1"/>
  <c r="L13" i="12" s="1"/>
  <c r="O28" i="12" a="1"/>
  <c r="O28" i="12" s="1"/>
  <c r="N28" i="12" a="1"/>
  <c r="N28" i="12" s="1"/>
  <c r="M28" i="12" a="1"/>
  <c r="M28" i="12" s="1"/>
  <c r="L28" i="12" a="1"/>
  <c r="L28" i="12" s="1"/>
  <c r="K28" i="12" a="1"/>
  <c r="K28" i="12" s="1"/>
  <c r="N15" i="12" a="1"/>
  <c r="N15" i="12" s="1"/>
  <c r="M15" i="12" a="1"/>
  <c r="M15" i="12" s="1"/>
  <c r="K15" i="12" a="1"/>
  <c r="K15" i="12" s="1"/>
  <c r="P6" i="12" a="1"/>
  <c r="P6" i="12" s="1"/>
  <c r="O15" i="12" a="1"/>
  <c r="O15" i="12" s="1"/>
  <c r="L15" i="12" a="1"/>
  <c r="L15" i="12" s="1"/>
  <c r="M18" i="12" a="1"/>
  <c r="M18" i="12" s="1"/>
  <c r="O18" i="12" a="1"/>
  <c r="O18" i="12" s="1"/>
  <c r="L18" i="12" a="1"/>
  <c r="L18" i="12" s="1"/>
  <c r="K18" i="12" a="1"/>
  <c r="K18" i="12" s="1"/>
  <c r="N18" i="12" a="1"/>
  <c r="N18" i="12" s="1"/>
  <c r="L25" i="12" a="1"/>
  <c r="L25" i="12" s="1"/>
  <c r="M25" i="12" a="1"/>
  <c r="M25" i="12" s="1"/>
  <c r="O25" i="12" a="1"/>
  <c r="O25" i="12" s="1"/>
  <c r="N25" i="12" a="1"/>
  <c r="N25" i="12" s="1"/>
  <c r="K25" i="12" a="1"/>
  <c r="K25" i="12" s="1"/>
  <c r="O23" i="12" a="1"/>
  <c r="O23" i="12" s="1"/>
  <c r="N23" i="12" a="1"/>
  <c r="N23" i="12" s="1"/>
  <c r="K23" i="12" a="1"/>
  <c r="K23" i="12" s="1"/>
  <c r="L23" i="12" a="1"/>
  <c r="L23" i="12" s="1"/>
  <c r="M23" i="12" a="1"/>
  <c r="M23" i="12" s="1"/>
  <c r="M16" i="12" a="1"/>
  <c r="M16" i="12" s="1"/>
  <c r="O16" i="12" a="1"/>
  <c r="O16" i="12" s="1"/>
  <c r="N16" i="12" a="1"/>
  <c r="N16" i="12" s="1"/>
  <c r="L16" i="12" a="1"/>
  <c r="L16" i="12" s="1"/>
  <c r="K16" i="12" a="1"/>
  <c r="K16" i="12" s="1"/>
  <c r="M26" i="12" a="1"/>
  <c r="M26" i="12" s="1"/>
  <c r="N26" i="12" a="1"/>
  <c r="N26" i="12" s="1"/>
  <c r="O26" i="12" a="1"/>
  <c r="O26" i="12" s="1"/>
  <c r="K26" i="12" a="1"/>
  <c r="K26" i="12" s="1"/>
  <c r="L26" i="12" a="1"/>
  <c r="L26" i="12" s="1"/>
  <c r="T21" i="4"/>
  <c r="T12" i="4"/>
  <c r="V10" i="4"/>
  <c r="S12" i="4"/>
  <c r="S21" i="4"/>
  <c r="G119" i="12"/>
  <c r="G115" i="12"/>
  <c r="G111" i="12"/>
  <c r="G107" i="12"/>
  <c r="G103" i="12"/>
  <c r="G99" i="12"/>
  <c r="G95" i="12"/>
  <c r="G91" i="12"/>
  <c r="G87" i="12"/>
  <c r="G83" i="12"/>
  <c r="G79" i="12"/>
  <c r="G75" i="12"/>
  <c r="G71" i="12"/>
  <c r="G67" i="12"/>
  <c r="G116" i="12"/>
  <c r="G110" i="12"/>
  <c r="G105" i="12"/>
  <c r="G100" i="12"/>
  <c r="G94" i="12"/>
  <c r="G89" i="12"/>
  <c r="G84" i="12"/>
  <c r="G78" i="12"/>
  <c r="G73" i="12"/>
  <c r="G68" i="12"/>
  <c r="G63" i="12"/>
  <c r="G59" i="12"/>
  <c r="G120" i="12"/>
  <c r="G114" i="12"/>
  <c r="G109" i="12"/>
  <c r="G104" i="12"/>
  <c r="G98" i="12"/>
  <c r="G93" i="12"/>
  <c r="G88" i="12"/>
  <c r="G82" i="12"/>
  <c r="G77" i="12"/>
  <c r="G72" i="12"/>
  <c r="G66" i="12"/>
  <c r="G62" i="12"/>
  <c r="G58" i="12"/>
  <c r="G54" i="12"/>
  <c r="G50" i="12"/>
  <c r="G46" i="12"/>
  <c r="G42" i="12"/>
  <c r="G38" i="12"/>
  <c r="G34" i="12"/>
  <c r="G30" i="12"/>
  <c r="G26" i="12"/>
  <c r="G22" i="12"/>
  <c r="G18" i="12"/>
  <c r="G14" i="12"/>
  <c r="G10" i="12"/>
  <c r="G6" i="12"/>
  <c r="G112" i="12"/>
  <c r="G101" i="12"/>
  <c r="G90" i="12"/>
  <c r="G80" i="12"/>
  <c r="G69" i="12"/>
  <c r="G60" i="12"/>
  <c r="G53" i="12"/>
  <c r="G48" i="12"/>
  <c r="G43" i="12"/>
  <c r="G37" i="12"/>
  <c r="G32" i="12"/>
  <c r="G27" i="12"/>
  <c r="G21" i="12"/>
  <c r="G16" i="12"/>
  <c r="G11" i="12"/>
  <c r="G5" i="12"/>
  <c r="G118" i="12"/>
  <c r="G108" i="12"/>
  <c r="G97" i="12"/>
  <c r="G86" i="12"/>
  <c r="G76" i="12"/>
  <c r="G65" i="12"/>
  <c r="G57" i="12"/>
  <c r="G52" i="12"/>
  <c r="G47" i="12"/>
  <c r="G41" i="12"/>
  <c r="G36" i="12"/>
  <c r="G31" i="12"/>
  <c r="G25" i="12"/>
  <c r="G20" i="12"/>
  <c r="G15" i="12"/>
  <c r="G9" i="12"/>
  <c r="G117" i="12"/>
  <c r="G106" i="12"/>
  <c r="G96" i="12"/>
  <c r="G85" i="12"/>
  <c r="G74" i="12"/>
  <c r="G64" i="12"/>
  <c r="G56" i="12"/>
  <c r="G51" i="12"/>
  <c r="G45" i="12"/>
  <c r="G40" i="12"/>
  <c r="G35" i="12"/>
  <c r="G29" i="12"/>
  <c r="G24" i="12"/>
  <c r="G19" i="12"/>
  <c r="G13" i="12"/>
  <c r="G8" i="12"/>
  <c r="G113" i="12"/>
  <c r="G102" i="12"/>
  <c r="G92" i="12"/>
  <c r="G81" i="12"/>
  <c r="G70" i="12"/>
  <c r="G61" i="12"/>
  <c r="G55" i="12"/>
  <c r="G49" i="12"/>
  <c r="G44" i="12"/>
  <c r="G39" i="12"/>
  <c r="G33" i="12"/>
  <c r="G28" i="12"/>
  <c r="G23" i="12"/>
  <c r="G17" i="12"/>
  <c r="G12" i="12"/>
  <c r="G7" i="12"/>
  <c r="AI114" i="15"/>
  <c r="AI12" i="15"/>
  <c r="AI97" i="15"/>
  <c r="AI87" i="15"/>
  <c r="AI8" i="15"/>
  <c r="AI122" i="15"/>
  <c r="AI83" i="15"/>
  <c r="AI116" i="15"/>
  <c r="AI79" i="15"/>
  <c r="AI64" i="15"/>
  <c r="AI47" i="15"/>
  <c r="AI32" i="15"/>
  <c r="AI15" i="15"/>
  <c r="AI115" i="15"/>
  <c r="S10" i="4"/>
  <c r="Q21" i="4"/>
  <c r="Q12" i="4"/>
  <c r="W12" i="4"/>
  <c r="W21" i="4"/>
  <c r="E120" i="12"/>
  <c r="E116" i="12"/>
  <c r="E112" i="12"/>
  <c r="E108" i="12"/>
  <c r="E104" i="12"/>
  <c r="E100" i="12"/>
  <c r="E96" i="12"/>
  <c r="E92" i="12"/>
  <c r="E88" i="12"/>
  <c r="E84" i="12"/>
  <c r="E80" i="12"/>
  <c r="E76" i="12"/>
  <c r="E72" i="12"/>
  <c r="E68" i="12"/>
  <c r="E64" i="12"/>
  <c r="E60" i="12"/>
  <c r="E56" i="12"/>
  <c r="E52" i="12"/>
  <c r="E48" i="12"/>
  <c r="E44" i="12"/>
  <c r="E40" i="12"/>
  <c r="E36" i="12"/>
  <c r="E32" i="12"/>
  <c r="E28" i="12"/>
  <c r="E24" i="12"/>
  <c r="E20" i="12"/>
  <c r="E16" i="12"/>
  <c r="E12" i="12"/>
  <c r="E8" i="12"/>
  <c r="E117" i="12"/>
  <c r="E111" i="12"/>
  <c r="E106" i="12"/>
  <c r="E101" i="12"/>
  <c r="E95" i="12"/>
  <c r="E90" i="12"/>
  <c r="E85" i="12"/>
  <c r="E79" i="12"/>
  <c r="E74" i="12"/>
  <c r="E69" i="12"/>
  <c r="E63" i="12"/>
  <c r="E58" i="12"/>
  <c r="E53" i="12"/>
  <c r="E47" i="12"/>
  <c r="E42" i="12"/>
  <c r="E37" i="12"/>
  <c r="E31" i="12"/>
  <c r="E26" i="12"/>
  <c r="E21" i="12"/>
  <c r="E15" i="12"/>
  <c r="E10" i="12"/>
  <c r="E5" i="12"/>
  <c r="E115" i="12"/>
  <c r="E110" i="12"/>
  <c r="E105" i="12"/>
  <c r="E99" i="12"/>
  <c r="E94" i="12"/>
  <c r="E89" i="12"/>
  <c r="E83" i="12"/>
  <c r="E78" i="12"/>
  <c r="E73" i="12"/>
  <c r="E67" i="12"/>
  <c r="E62" i="12"/>
  <c r="E57" i="12"/>
  <c r="E51" i="12"/>
  <c r="E46" i="12"/>
  <c r="E41" i="12"/>
  <c r="E35" i="12"/>
  <c r="E30" i="12"/>
  <c r="E25" i="12"/>
  <c r="E19" i="12"/>
  <c r="E14" i="12"/>
  <c r="E9" i="12"/>
  <c r="E119" i="12"/>
  <c r="E114" i="12"/>
  <c r="E109" i="12"/>
  <c r="E103" i="12"/>
  <c r="E98" i="12"/>
  <c r="E93" i="12"/>
  <c r="E87" i="12"/>
  <c r="E82" i="12"/>
  <c r="E77" i="12"/>
  <c r="E71" i="12"/>
  <c r="E66" i="12"/>
  <c r="E61" i="12"/>
  <c r="E55" i="12"/>
  <c r="E50" i="12"/>
  <c r="E45" i="12"/>
  <c r="E39" i="12"/>
  <c r="E34" i="12"/>
  <c r="E29" i="12"/>
  <c r="E23" i="12"/>
  <c r="E18" i="12"/>
  <c r="E13" i="12"/>
  <c r="E7" i="12"/>
  <c r="E118" i="12"/>
  <c r="E113" i="12"/>
  <c r="E107" i="12"/>
  <c r="E102" i="12"/>
  <c r="E97" i="12"/>
  <c r="E91" i="12"/>
  <c r="E86" i="12"/>
  <c r="E81" i="12"/>
  <c r="E75" i="12"/>
  <c r="E70" i="12"/>
  <c r="E65" i="12"/>
  <c r="E59" i="12"/>
  <c r="E54" i="12"/>
  <c r="E49" i="12"/>
  <c r="E43" i="12"/>
  <c r="E38" i="12"/>
  <c r="E33" i="12"/>
  <c r="E27" i="12"/>
  <c r="E22" i="12"/>
  <c r="E17" i="12"/>
  <c r="E11" i="12"/>
  <c r="E6" i="12"/>
  <c r="AI123" i="15"/>
  <c r="AI92" i="15"/>
  <c r="AI75" i="15"/>
  <c r="AI60" i="15"/>
  <c r="AI43" i="15"/>
  <c r="AI28" i="15"/>
  <c r="AI72" i="15"/>
  <c r="AI55" i="15"/>
  <c r="AI40" i="15"/>
  <c r="AI23" i="15"/>
  <c r="AI106" i="15"/>
  <c r="AI100" i="15"/>
  <c r="AI67" i="15"/>
  <c r="AI52" i="15"/>
  <c r="AI35" i="15"/>
  <c r="AI20" i="15"/>
  <c r="AI3" i="15"/>
  <c r="AI104" i="15"/>
  <c r="AF2" i="1" l="1"/>
  <c r="AP2" i="1"/>
  <c r="AR2" i="1" s="1"/>
  <c r="P9" i="12" a="1"/>
  <c r="P9" i="12" s="1"/>
  <c r="P8" i="12" a="1"/>
  <c r="P8" i="12" s="1"/>
  <c r="O5" i="12" a="1"/>
  <c r="O5" i="12" s="1"/>
  <c r="O12" i="12" a="1"/>
  <c r="O12" i="12" s="1"/>
  <c r="N12" i="12" a="1"/>
  <c r="N12" i="12" s="1"/>
  <c r="M12" i="12" a="1"/>
  <c r="M12" i="12" s="1"/>
  <c r="K12" i="12" a="1"/>
  <c r="K12" i="12" s="1"/>
  <c r="K5" i="12" a="1"/>
  <c r="K5" i="12" s="1"/>
  <c r="L12" i="12" a="1"/>
  <c r="L12" i="12" s="1"/>
  <c r="O9" i="12" a="1"/>
  <c r="O9" i="12" s="1"/>
  <c r="K11" i="12" a="1"/>
  <c r="K11" i="12" s="1"/>
  <c r="O8" i="12" a="1"/>
  <c r="O8" i="12" s="1"/>
  <c r="L8" i="12" a="1"/>
  <c r="L8" i="12" s="1"/>
  <c r="K8" i="12" a="1"/>
  <c r="K8" i="12" s="1"/>
  <c r="N11" i="12" a="1"/>
  <c r="N11" i="12" s="1"/>
  <c r="L5" i="12" a="1"/>
  <c r="L5" i="12" s="1"/>
  <c r="M9" i="12" a="1"/>
  <c r="M9" i="12" s="1"/>
  <c r="L11" i="12" a="1"/>
  <c r="L11" i="12" s="1"/>
  <c r="M11" i="12" a="1"/>
  <c r="M11" i="12" s="1"/>
  <c r="N8" i="12" a="1"/>
  <c r="N8" i="12" s="1"/>
  <c r="J5" i="12" a="1"/>
  <c r="J5" i="12" s="1"/>
  <c r="O11" i="12" a="1"/>
  <c r="O11" i="12" s="1"/>
  <c r="M8" i="12" a="1"/>
  <c r="M8" i="12" s="1"/>
  <c r="J26" i="12" a="1"/>
  <c r="J26" i="12" s="1"/>
  <c r="J25" i="12" a="1"/>
  <c r="J25" i="12" s="1"/>
  <c r="J14" i="12" a="1"/>
  <c r="J14" i="12" s="1"/>
  <c r="J22" i="12" a="1"/>
  <c r="J22" i="12" s="1"/>
  <c r="J11" i="12" a="1"/>
  <c r="J11" i="12" s="1"/>
  <c r="J27" i="12" a="1"/>
  <c r="J27" i="12" s="1"/>
  <c r="J21" i="12" a="1"/>
  <c r="J21" i="12" s="1"/>
  <c r="J18" i="12" a="1"/>
  <c r="J18" i="12" s="1"/>
  <c r="J29" i="12" a="1"/>
  <c r="J29" i="12" s="1"/>
  <c r="J20" i="12" a="1"/>
  <c r="J20" i="12" s="1"/>
  <c r="J17" i="12" a="1"/>
  <c r="J17" i="12" s="1"/>
  <c r="J16" i="12" a="1"/>
  <c r="J16" i="12" s="1"/>
  <c r="J28" i="12" a="1"/>
  <c r="J28" i="12" s="1"/>
  <c r="J13" i="12" a="1"/>
  <c r="J13" i="12" s="1"/>
  <c r="J24" i="12" a="1"/>
  <c r="J24" i="12" s="1"/>
  <c r="J23" i="12" a="1"/>
  <c r="J23" i="12" s="1"/>
  <c r="J8" i="12" a="1"/>
  <c r="J8" i="12" s="1"/>
  <c r="M10" i="12" a="1"/>
  <c r="M10" i="12" s="1"/>
  <c r="N7" i="12" a="1"/>
  <c r="N7" i="12" s="1"/>
  <c r="P7" i="12" a="1"/>
  <c r="P7" i="12" s="1"/>
  <c r="K7" i="12" a="1"/>
  <c r="K7" i="12" s="1"/>
  <c r="O7" i="12" a="1"/>
  <c r="O7" i="12" s="1"/>
  <c r="M7" i="12" a="1"/>
  <c r="M7" i="12" s="1"/>
  <c r="L7" i="12" a="1"/>
  <c r="L7" i="12" s="1"/>
  <c r="L6" i="12" a="1"/>
  <c r="L6" i="12" s="1"/>
  <c r="N10" i="12" a="1"/>
  <c r="N10" i="12" s="1"/>
  <c r="M6" i="12" a="1"/>
  <c r="M6" i="12" s="1"/>
  <c r="L9" i="12" a="1"/>
  <c r="L9" i="12" s="1"/>
  <c r="N9" i="12" a="1"/>
  <c r="N9" i="12" s="1"/>
  <c r="K9" i="12" a="1"/>
  <c r="K9" i="12" s="1"/>
  <c r="M5" i="12" a="1"/>
  <c r="M5" i="12" s="1"/>
  <c r="P5" i="12" a="1"/>
  <c r="P5" i="12" s="1"/>
  <c r="N5" i="12" a="1"/>
  <c r="N5" i="12" s="1"/>
  <c r="K6" i="12" a="1"/>
  <c r="K6" i="12" s="1"/>
  <c r="AH27" i="13"/>
  <c r="AH19" i="13"/>
  <c r="AH33" i="13"/>
  <c r="AH17" i="13"/>
  <c r="AH32" i="13" l="1"/>
  <c r="N6" i="12" a="1"/>
  <c r="N6" i="12" s="1"/>
  <c r="O10" i="12" a="1"/>
  <c r="O10" i="12" s="1"/>
  <c r="AH12" i="13"/>
  <c r="AH35" i="13"/>
  <c r="L10" i="12" a="1"/>
  <c r="L10" i="12" s="1"/>
  <c r="P10" i="12" a="1"/>
  <c r="P10" i="12" s="1"/>
  <c r="J6" i="12" a="1"/>
  <c r="J6" i="12" s="1"/>
  <c r="J15" i="12" a="1"/>
  <c r="J15" i="12" s="1"/>
  <c r="O6" i="12" a="1"/>
  <c r="O6" i="12" s="1"/>
  <c r="K10" i="12" a="1"/>
  <c r="K10" i="12" s="1"/>
  <c r="J12" i="12" a="1"/>
  <c r="J12" i="12" s="1"/>
  <c r="AH2" i="13"/>
  <c r="J9" i="12" a="1"/>
  <c r="J9" i="12" s="1"/>
  <c r="J10" i="12" a="1"/>
  <c r="J10" i="12" s="1"/>
  <c r="J7" i="12" a="1"/>
  <c r="J7" i="12" s="1"/>
  <c r="AH7" i="13"/>
  <c r="AH20" i="13"/>
  <c r="AH29" i="13"/>
  <c r="AH37" i="13"/>
  <c r="AH22" i="13"/>
  <c r="AH26" i="13"/>
  <c r="AH40" i="13"/>
  <c r="AH23" i="13"/>
  <c r="AH41" i="13"/>
  <c r="AH10" i="13"/>
  <c r="AH3" i="13"/>
  <c r="AH28" i="13"/>
  <c r="AH13" i="13"/>
  <c r="AH18" i="13"/>
  <c r="AH8" i="13"/>
  <c r="AH15" i="13"/>
  <c r="AH39" i="13"/>
  <c r="AH34" i="13"/>
  <c r="AH11" i="13"/>
  <c r="AH31" i="13"/>
  <c r="AH4" i="13"/>
  <c r="AH25" i="13" l="1"/>
  <c r="AH9" i="13"/>
  <c r="AH38" i="13"/>
  <c r="AH5"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<sst xmlns="http://schemas.openxmlformats.org/spreadsheetml/2006/main" count="27716" uniqueCount="2717">
  <si>
    <t>UAE</t>
  </si>
  <si>
    <t>Q1</t>
  </si>
  <si>
    <t>Q2</t>
  </si>
  <si>
    <t>Q3</t>
  </si>
  <si>
    <t>Q4</t>
  </si>
  <si>
    <t>Tax Revenue</t>
  </si>
  <si>
    <t>Jordan</t>
  </si>
  <si>
    <t>mill</t>
  </si>
  <si>
    <t>bill</t>
  </si>
  <si>
    <t>Pakistan</t>
  </si>
  <si>
    <t>Kosovo</t>
  </si>
  <si>
    <t>Indonesia</t>
  </si>
  <si>
    <t>Kenya</t>
  </si>
  <si>
    <t>Corporation Tax</t>
  </si>
  <si>
    <t>Income Tax</t>
  </si>
  <si>
    <t>Morocco</t>
  </si>
  <si>
    <t>Income Taxes</t>
  </si>
  <si>
    <t>India</t>
  </si>
  <si>
    <t>VAT</t>
  </si>
  <si>
    <t>Egypt</t>
  </si>
  <si>
    <t>Nigeria</t>
  </si>
  <si>
    <t>Australia</t>
  </si>
  <si>
    <t>Bangladesh</t>
  </si>
  <si>
    <t>Sri Lanka</t>
  </si>
  <si>
    <t>Afghanistan</t>
  </si>
  <si>
    <t>Albania</t>
  </si>
  <si>
    <t>Bulgaria</t>
  </si>
  <si>
    <t>Excises</t>
  </si>
  <si>
    <t>Customs duties</t>
  </si>
  <si>
    <t>Montenegro</t>
  </si>
  <si>
    <t>PIT</t>
  </si>
  <si>
    <t>CIT</t>
  </si>
  <si>
    <t>Moldova</t>
  </si>
  <si>
    <t>Country</t>
  </si>
  <si>
    <t>Tax Type</t>
  </si>
  <si>
    <t>Units</t>
  </si>
  <si>
    <t>Lebanon</t>
  </si>
  <si>
    <t>Philippines</t>
  </si>
  <si>
    <t>tax-GDP ratio</t>
  </si>
  <si>
    <t>quarterly GDP</t>
  </si>
  <si>
    <t>Units (LCU)</t>
  </si>
  <si>
    <t>Region</t>
  </si>
  <si>
    <t>MENA</t>
  </si>
  <si>
    <t>SA</t>
  </si>
  <si>
    <t>ECA</t>
  </si>
  <si>
    <t>EAP</t>
  </si>
  <si>
    <t>SSA</t>
  </si>
  <si>
    <t>South Africa</t>
  </si>
  <si>
    <t>Mexico</t>
  </si>
  <si>
    <t>LAC</t>
  </si>
  <si>
    <t>Ghana</t>
  </si>
  <si>
    <t>https://www.mofep.gov.gh/index.php/fiscal-data/2019-jan-sep</t>
  </si>
  <si>
    <t>https://www.mofep.gov.gh/data/debt-data</t>
  </si>
  <si>
    <t>https://www.mofep.gov.gh/</t>
  </si>
  <si>
    <t>Go to MOFEP.GOV.GH-&gt;DATA-&gt;FISCAL DATA</t>
  </si>
  <si>
    <t>https://www.mof.gov.ae/Ar/opendata/Pages/details.aspx?sid=1</t>
  </si>
  <si>
    <t>https://www.treasury.go.ke/budget.html</t>
  </si>
  <si>
    <t>Main Website-&gt;Budget-&gt;Quarterly Reviews</t>
  </si>
  <si>
    <t>https://www.treasury.go.ke/component/jdownloads/category/220-quarterly-economic-budgetary-review.html?Itemid=-1</t>
  </si>
  <si>
    <t>http://www.treasury.gov.za/#</t>
  </si>
  <si>
    <t>http://presto.hacienda.gob.mx/EstoporLayout/estadisticas.jsp</t>
  </si>
  <si>
    <t>After this link-&gt;Public Sector Spending and Financing-&gt;Situation Financiera</t>
  </si>
  <si>
    <t>https://www.budgetoffice.gov.ng/</t>
  </si>
  <si>
    <t>Link-&gt;Resources-&gt;internal Resources-&gt;Reports-&gt;Quarterly Budget Implementation Report</t>
  </si>
  <si>
    <t>https://mf.rks-gov.net/page.aspx?id=2,1</t>
  </si>
  <si>
    <t>Link-&gt;Fiscal Transparency-&gt;Report of Public Finances</t>
  </si>
  <si>
    <t>Sierra Leone</t>
  </si>
  <si>
    <t>Months</t>
  </si>
  <si>
    <t>2020-21</t>
  </si>
  <si>
    <t>2019-20</t>
  </si>
  <si>
    <t>Monthly</t>
  </si>
  <si>
    <t>Year to date</t>
  </si>
  <si>
    <t>April</t>
  </si>
  <si>
    <t>May</t>
  </si>
  <si>
    <t>June</t>
  </si>
  <si>
    <t>July</t>
  </si>
  <si>
    <t>August</t>
  </si>
  <si>
    <t>September</t>
  </si>
  <si>
    <t>October</t>
  </si>
  <si>
    <t>November</t>
  </si>
  <si>
    <t>December</t>
  </si>
  <si>
    <t>January</t>
  </si>
  <si>
    <t>February</t>
  </si>
  <si>
    <t>March (Prov)</t>
  </si>
  <si>
    <t>March (Prov.)</t>
  </si>
  <si>
    <t>(Rs. in Crore)</t>
  </si>
  <si>
    <t>CGST</t>
  </si>
  <si>
    <t>UTGST</t>
  </si>
  <si>
    <t>IGST</t>
  </si>
  <si>
    <t>GST Compensation Cess</t>
  </si>
  <si>
    <t>July *</t>
  </si>
  <si>
    <t>Customs</t>
  </si>
  <si>
    <t>Union Excise</t>
  </si>
  <si>
    <t>Service Tax</t>
  </si>
  <si>
    <t>Other Taxes</t>
  </si>
  <si>
    <t>NDRF</t>
  </si>
  <si>
    <t>January </t>
  </si>
  <si>
    <t>Assignment to States</t>
  </si>
  <si>
    <t>Tax Revenue(Net)</t>
  </si>
  <si>
    <t>2018-19</t>
  </si>
  <si>
    <t>121190</t>
  </si>
  <si>
    <t>113330</t>
  </si>
  <si>
    <t/>
  </si>
  <si>
    <t>12376</t>
  </si>
  <si>
    <t>7771</t>
  </si>
  <si>
    <t>39716</t>
  </si>
  <si>
    <t>34136</t>
  </si>
  <si>
    <t>46848</t>
  </si>
  <si>
    <t>32089</t>
  </si>
  <si>
    <t>171</t>
  </si>
  <si>
    <t>90</t>
  </si>
  <si>
    <t>-564</t>
  </si>
  <si>
    <t>19996</t>
  </si>
  <si>
    <t>8874</t>
  </si>
  <si>
    <t>8503</t>
  </si>
  <si>
    <t>13105</t>
  </si>
  <si>
    <t>10128</t>
  </si>
  <si>
    <t>-114</t>
  </si>
  <si>
    <t>-551</t>
  </si>
  <si>
    <t>219</t>
  </si>
  <si>
    <t>684</t>
  </si>
  <si>
    <t>559</t>
  </si>
  <si>
    <t>484</t>
  </si>
  <si>
    <t>9</t>
  </si>
  <si>
    <t>8</t>
  </si>
  <si>
    <t>49544</t>
  </si>
  <si>
    <t>55789</t>
  </si>
  <si>
    <t>71646</t>
  </si>
  <si>
    <t>57541</t>
  </si>
  <si>
    <t>93389</t>
  </si>
  <si>
    <t>214579</t>
  </si>
  <si>
    <t>100768</t>
  </si>
  <si>
    <t>214098</t>
  </si>
  <si>
    <t>-11250</t>
  </si>
  <si>
    <t>1126</t>
  </si>
  <si>
    <t>-5443</t>
  </si>
  <si>
    <t>2328</t>
  </si>
  <si>
    <t>20840</t>
  </si>
  <si>
    <t>60556</t>
  </si>
  <si>
    <t>18544</t>
  </si>
  <si>
    <t>52680</t>
  </si>
  <si>
    <t>34557</t>
  </si>
  <si>
    <t>81405</t>
  </si>
  <si>
    <t>28119</t>
  </si>
  <si>
    <t>60208</t>
  </si>
  <si>
    <t>154</t>
  </si>
  <si>
    <t>325</t>
  </si>
  <si>
    <t>54</t>
  </si>
  <si>
    <t>144</t>
  </si>
  <si>
    <t>7195</t>
  </si>
  <si>
    <t>6631</t>
  </si>
  <si>
    <t>16932</t>
  </si>
  <si>
    <t>36928</t>
  </si>
  <si>
    <t>7713</t>
  </si>
  <si>
    <t>16587</t>
  </si>
  <si>
    <t>7201</t>
  </si>
  <si>
    <t>15704</t>
  </si>
  <si>
    <t>15124</t>
  </si>
  <si>
    <t>28229</t>
  </si>
  <si>
    <t>13132</t>
  </si>
  <si>
    <t>23260</t>
  </si>
  <si>
    <t>17447</t>
  </si>
  <si>
    <t>17333</t>
  </si>
  <si>
    <t>18962</t>
  </si>
  <si>
    <t>18411</t>
  </si>
  <si>
    <t>322</t>
  </si>
  <si>
    <t>541</t>
  </si>
  <si>
    <t>2056</t>
  </si>
  <si>
    <t>2740</t>
  </si>
  <si>
    <t>1287</t>
  </si>
  <si>
    <t>1846</t>
  </si>
  <si>
    <t>1211</t>
  </si>
  <si>
    <t>1695</t>
  </si>
  <si>
    <t>143</t>
  </si>
  <si>
    <t>152</t>
  </si>
  <si>
    <t>104</t>
  </si>
  <si>
    <t>112</t>
  </si>
  <si>
    <t>49543</t>
  </si>
  <si>
    <t>99087</t>
  </si>
  <si>
    <t>111578</t>
  </si>
  <si>
    <t>43846</t>
  </si>
  <si>
    <t>115492</t>
  </si>
  <si>
    <t>44979</t>
  </si>
  <si>
    <t>102520</t>
  </si>
  <si>
    <t>185842</t>
  </si>
  <si>
    <t>400421</t>
  </si>
  <si>
    <t>180940</t>
  </si>
  <si>
    <t>395038</t>
  </si>
  <si>
    <t>69514</t>
  </si>
  <si>
    <t>70640</t>
  </si>
  <si>
    <t>64099</t>
  </si>
  <si>
    <t>66427</t>
  </si>
  <si>
    <t>36371</t>
  </si>
  <si>
    <t>96927</t>
  </si>
  <si>
    <t>33617</t>
  </si>
  <si>
    <t>86297</t>
  </si>
  <si>
    <t>35400</t>
  </si>
  <si>
    <t>116805</t>
  </si>
  <si>
    <t>30936</t>
  </si>
  <si>
    <t>91144</t>
  </si>
  <si>
    <t>188</t>
  </si>
  <si>
    <t>513</t>
  </si>
  <si>
    <t>62</t>
  </si>
  <si>
    <t>206</t>
  </si>
  <si>
    <t>4039</t>
  </si>
  <si>
    <t>10670</t>
  </si>
  <si>
    <t>10212</t>
  </si>
  <si>
    <t>47140</t>
  </si>
  <si>
    <t>8026</t>
  </si>
  <si>
    <t>24613</t>
  </si>
  <si>
    <t>8016</t>
  </si>
  <si>
    <t>23720</t>
  </si>
  <si>
    <t>11251</t>
  </si>
  <si>
    <t>39480</t>
  </si>
  <si>
    <t>10519</t>
  </si>
  <si>
    <t>33779</t>
  </si>
  <si>
    <t>19618</t>
  </si>
  <si>
    <t>36951</t>
  </si>
  <si>
    <t>21641</t>
  </si>
  <si>
    <t>40052</t>
  </si>
  <si>
    <t>107</t>
  </si>
  <si>
    <t>648</t>
  </si>
  <si>
    <t>472</t>
  </si>
  <si>
    <t>3212</t>
  </si>
  <si>
    <t>1328</t>
  </si>
  <si>
    <t>3174</t>
  </si>
  <si>
    <t>1366</t>
  </si>
  <si>
    <t>3061</t>
  </si>
  <si>
    <t>227</t>
  </si>
  <si>
    <t>379</t>
  </si>
  <si>
    <t>229</t>
  </si>
  <si>
    <t>341</t>
  </si>
  <si>
    <t>148631</t>
  </si>
  <si>
    <t>45949</t>
  </si>
  <si>
    <t>157527</t>
  </si>
  <si>
    <t>136298</t>
  </si>
  <si>
    <t>251790</t>
  </si>
  <si>
    <t>134991</t>
  </si>
  <si>
    <t>237511</t>
  </si>
  <si>
    <t>138647</t>
  </si>
  <si>
    <t>539068</t>
  </si>
  <si>
    <t>110446</t>
  </si>
  <si>
    <t>505484</t>
  </si>
  <si>
    <t>17741</t>
  </si>
  <si>
    <t>88381</t>
  </si>
  <si>
    <t>17360</t>
  </si>
  <si>
    <t>83787</t>
  </si>
  <si>
    <t>31825</t>
  </si>
  <si>
    <t>128752</t>
  </si>
  <si>
    <t>35205</t>
  </si>
  <si>
    <t>121502</t>
  </si>
  <si>
    <t>24095</t>
  </si>
  <si>
    <t>140900</t>
  </si>
  <si>
    <t>57893</t>
  </si>
  <si>
    <t>149037</t>
  </si>
  <si>
    <t>197</t>
  </si>
  <si>
    <t>710</t>
  </si>
  <si>
    <t>163</t>
  </si>
  <si>
    <t>369</t>
  </si>
  <si>
    <t>25250</t>
  </si>
  <si>
    <t>35920</t>
  </si>
  <si>
    <t>-39903</t>
  </si>
  <si>
    <t>7237</t>
  </si>
  <si>
    <t>8183</t>
  </si>
  <si>
    <t>32796</t>
  </si>
  <si>
    <t>7963</t>
  </si>
  <si>
    <t>31683</t>
  </si>
  <si>
    <t>12239</t>
  </si>
  <si>
    <t>51719</t>
  </si>
  <si>
    <t>9095</t>
  </si>
  <si>
    <t>42874</t>
  </si>
  <si>
    <t>17893</t>
  </si>
  <si>
    <t>54844</t>
  </si>
  <si>
    <t>21023</t>
  </si>
  <si>
    <t>61075</t>
  </si>
  <si>
    <t>71</t>
  </si>
  <si>
    <t>719</t>
  </si>
  <si>
    <t>418</t>
  </si>
  <si>
    <t>3630</t>
  </si>
  <si>
    <t>1153</t>
  </si>
  <si>
    <t>4327</t>
  </si>
  <si>
    <t>1229</t>
  </si>
  <si>
    <t>4290</t>
  </si>
  <si>
    <t>72</t>
  </si>
  <si>
    <t>451</t>
  </si>
  <si>
    <t>118</t>
  </si>
  <si>
    <t>459</t>
  </si>
  <si>
    <t>51281</t>
  </si>
  <si>
    <t>199912</t>
  </si>
  <si>
    <t>54887</t>
  </si>
  <si>
    <t>212414</t>
  </si>
  <si>
    <t>87366</t>
  </si>
  <si>
    <t>339156</t>
  </si>
  <si>
    <t>55559</t>
  </si>
  <si>
    <t>293070</t>
  </si>
  <si>
    <t>121706</t>
  </si>
  <si>
    <t>660774</t>
  </si>
  <si>
    <t>128647</t>
  </si>
  <si>
    <t>634131</t>
  </si>
  <si>
    <t>22785</t>
  </si>
  <si>
    <t>111166</t>
  </si>
  <si>
    <t>22481</t>
  </si>
  <si>
    <t>106268</t>
  </si>
  <si>
    <t>36748</t>
  </si>
  <si>
    <t>165500</t>
  </si>
  <si>
    <t>24747</t>
  </si>
  <si>
    <t>146249</t>
  </si>
  <si>
    <t>68545</t>
  </si>
  <si>
    <t>209445</t>
  </si>
  <si>
    <t>36047</t>
  </si>
  <si>
    <t>185084</t>
  </si>
  <si>
    <t>117</t>
  </si>
  <si>
    <t>827</t>
  </si>
  <si>
    <t>327</t>
  </si>
  <si>
    <t>696</t>
  </si>
  <si>
    <t>-46098</t>
  </si>
  <si>
    <t>-10178</t>
  </si>
  <si>
    <t>5199</t>
  </si>
  <si>
    <t>12436</t>
  </si>
  <si>
    <t>6822</t>
  </si>
  <si>
    <t>39618</t>
  </si>
  <si>
    <t>7405</t>
  </si>
  <si>
    <t>39088</t>
  </si>
  <si>
    <t>10312</t>
  </si>
  <si>
    <t>62031</t>
  </si>
  <si>
    <t>10389</t>
  </si>
  <si>
    <t>53263</t>
  </si>
  <si>
    <t>21188</t>
  </si>
  <si>
    <t>76032</t>
  </si>
  <si>
    <t>20313</t>
  </si>
  <si>
    <t>81388</t>
  </si>
  <si>
    <t>-47</t>
  </si>
  <si>
    <t>672</t>
  </si>
  <si>
    <t>490</t>
  </si>
  <si>
    <t>4120</t>
  </si>
  <si>
    <t>1334</t>
  </si>
  <si>
    <t>5661</t>
  </si>
  <si>
    <t>1249</t>
  </si>
  <si>
    <t>5539</t>
  </si>
  <si>
    <t>138</t>
  </si>
  <si>
    <t>589</t>
  </si>
  <si>
    <t>613</t>
  </si>
  <si>
    <t>55693</t>
  </si>
  <si>
    <t>255605</t>
  </si>
  <si>
    <t>54888</t>
  </si>
  <si>
    <t>267302</t>
  </si>
  <si>
    <t>66013</t>
  </si>
  <si>
    <t>405169</t>
  </si>
  <si>
    <t>73759</t>
  </si>
  <si>
    <t>366829</t>
  </si>
  <si>
    <t>258696</t>
  </si>
  <si>
    <t>919470</t>
  </si>
  <si>
    <t>271668</t>
  </si>
  <si>
    <t>905799</t>
  </si>
  <si>
    <t>138161</t>
  </si>
  <si>
    <t>249327</t>
  </si>
  <si>
    <t>137474</t>
  </si>
  <si>
    <t>243742</t>
  </si>
  <si>
    <t>47504</t>
  </si>
  <si>
    <t>213004</t>
  </si>
  <si>
    <t>49354</t>
  </si>
  <si>
    <t>195603</t>
  </si>
  <si>
    <t>38132</t>
  </si>
  <si>
    <t>247577</t>
  </si>
  <si>
    <t>29862</t>
  </si>
  <si>
    <t>214946</t>
  </si>
  <si>
    <t>482</t>
  </si>
  <si>
    <t>1309</t>
  </si>
  <si>
    <t>109</t>
  </si>
  <si>
    <t>805</t>
  </si>
  <si>
    <t>-3650</t>
  </si>
  <si>
    <t>-13828</t>
  </si>
  <si>
    <t>14753</t>
  </si>
  <si>
    <t>27189</t>
  </si>
  <si>
    <t>7148</t>
  </si>
  <si>
    <t>46766</t>
  </si>
  <si>
    <t>7850</t>
  </si>
  <si>
    <t>46938</t>
  </si>
  <si>
    <t>9807</t>
  </si>
  <si>
    <t>71838</t>
  </si>
  <si>
    <t>11193</t>
  </si>
  <si>
    <t>64456</t>
  </si>
  <si>
    <t>19898</t>
  </si>
  <si>
    <t>95930</t>
  </si>
  <si>
    <t>19202</t>
  </si>
  <si>
    <t>100590</t>
  </si>
  <si>
    <t>-30</t>
  </si>
  <si>
    <t>642</t>
  </si>
  <si>
    <t>587</t>
  </si>
  <si>
    <t>4707</t>
  </si>
  <si>
    <t>1244</t>
  </si>
  <si>
    <t>6905</t>
  </si>
  <si>
    <t>1284</t>
  </si>
  <si>
    <t>6823</t>
  </si>
  <si>
    <t>234</t>
  </si>
  <si>
    <t>823</t>
  </si>
  <si>
    <t>214</t>
  </si>
  <si>
    <t>55613</t>
  </si>
  <si>
    <t>311218</t>
  </si>
  <si>
    <t>322189</t>
  </si>
  <si>
    <t>203083</t>
  </si>
  <si>
    <t>608252</t>
  </si>
  <si>
    <t>216781</t>
  </si>
  <si>
    <t>583610</t>
  </si>
  <si>
    <t>132334</t>
  </si>
  <si>
    <t>1051804</t>
  </si>
  <si>
    <t>133291</t>
  </si>
  <si>
    <t>1039090</t>
  </si>
  <si>
    <t>23429</t>
  </si>
  <si>
    <t>272756</t>
  </si>
  <si>
    <t>26648</t>
  </si>
  <si>
    <t>270390</t>
  </si>
  <si>
    <t>31390</t>
  </si>
  <si>
    <t>244394</t>
  </si>
  <si>
    <t>33488</t>
  </si>
  <si>
    <t>229091</t>
  </si>
  <si>
    <t>37135</t>
  </si>
  <si>
    <t>284712</t>
  </si>
  <si>
    <t>47951</t>
  </si>
  <si>
    <t>262897</t>
  </si>
  <si>
    <t>190</t>
  </si>
  <si>
    <t>1499</t>
  </si>
  <si>
    <t>126</t>
  </si>
  <si>
    <t>931</t>
  </si>
  <si>
    <t>19573</t>
  </si>
  <si>
    <t>5745</t>
  </si>
  <si>
    <t>-14215</t>
  </si>
  <si>
    <t>12974</t>
  </si>
  <si>
    <t>8701</t>
  </si>
  <si>
    <t>55467</t>
  </si>
  <si>
    <t>7724</t>
  </si>
  <si>
    <t>54662</t>
  </si>
  <si>
    <t>-7379</t>
  </si>
  <si>
    <t>64459</t>
  </si>
  <si>
    <t>11463</t>
  </si>
  <si>
    <t>75919</t>
  </si>
  <si>
    <t>18021</t>
  </si>
  <si>
    <t>113951</t>
  </si>
  <si>
    <t>18104</t>
  </si>
  <si>
    <t>118694</t>
  </si>
  <si>
    <t>-134</t>
  </si>
  <si>
    <t>508</t>
  </si>
  <si>
    <t>663</t>
  </si>
  <si>
    <t>5370</t>
  </si>
  <si>
    <t>1408</t>
  </si>
  <si>
    <t>8313</t>
  </si>
  <si>
    <t>1339</t>
  </si>
  <si>
    <t>8162</t>
  </si>
  <si>
    <t>624</t>
  </si>
  <si>
    <t>1447</t>
  </si>
  <si>
    <t>74</t>
  </si>
  <si>
    <t>901</t>
  </si>
  <si>
    <t>55653</t>
  </si>
  <si>
    <t>366871</t>
  </si>
  <si>
    <t>377076</t>
  </si>
  <si>
    <t>76681</t>
  </si>
  <si>
    <t>684933</t>
  </si>
  <si>
    <t>78404</t>
  </si>
  <si>
    <t>662014</t>
  </si>
  <si>
    <t>122339</t>
  </si>
  <si>
    <t>1174143</t>
  </si>
  <si>
    <t>125595</t>
  </si>
  <si>
    <t>1164685</t>
  </si>
  <si>
    <t>15846</t>
  </si>
  <si>
    <t>288602</t>
  </si>
  <si>
    <t>20864</t>
  </si>
  <si>
    <t>291254</t>
  </si>
  <si>
    <t>23535</t>
  </si>
  <si>
    <t>267929</t>
  </si>
  <si>
    <t>21321</t>
  </si>
  <si>
    <t>250412</t>
  </si>
  <si>
    <t>43654</t>
  </si>
  <si>
    <t>328366</t>
  </si>
  <si>
    <t>34398</t>
  </si>
  <si>
    <t>297295</t>
  </si>
  <si>
    <t>1696</t>
  </si>
  <si>
    <t>76</t>
  </si>
  <si>
    <t>1007</t>
  </si>
  <si>
    <t>247</t>
  </si>
  <si>
    <t>5992</t>
  </si>
  <si>
    <t>9037</t>
  </si>
  <si>
    <t>22011</t>
  </si>
  <si>
    <t>7119</t>
  </si>
  <si>
    <t>62586</t>
  </si>
  <si>
    <t>7936</t>
  </si>
  <si>
    <t>62598</t>
  </si>
  <si>
    <t>11474</t>
  </si>
  <si>
    <t>75933</t>
  </si>
  <si>
    <t>10869</t>
  </si>
  <si>
    <t>86788</t>
  </si>
  <si>
    <t>18948</t>
  </si>
  <si>
    <t>132899</t>
  </si>
  <si>
    <t>19429</t>
  </si>
  <si>
    <t>138123</t>
  </si>
  <si>
    <t>24</t>
  </si>
  <si>
    <t>532</t>
  </si>
  <si>
    <t>260</t>
  </si>
  <si>
    <t>5630</t>
  </si>
  <si>
    <t>1295</t>
  </si>
  <si>
    <t>9608</t>
  </si>
  <si>
    <t>1405</t>
  </si>
  <si>
    <t>9567</t>
  </si>
  <si>
    <t>232</t>
  </si>
  <si>
    <t>1679</t>
  </si>
  <si>
    <t>1053</t>
  </si>
  <si>
    <t>54979</t>
  </si>
  <si>
    <t>421850</t>
  </si>
  <si>
    <t>431963</t>
  </si>
  <si>
    <t>67360</t>
  </si>
  <si>
    <t>752293</t>
  </si>
  <si>
    <t>70708</t>
  </si>
  <si>
    <t>732722</t>
  </si>
  <si>
    <t>208892</t>
  </si>
  <si>
    <t>1383035</t>
  </si>
  <si>
    <t>259766</t>
  </si>
  <si>
    <t>1424451</t>
  </si>
  <si>
    <t>80931</t>
  </si>
  <si>
    <t>369533</t>
  </si>
  <si>
    <t>136227</t>
  </si>
  <si>
    <t>427481</t>
  </si>
  <si>
    <t>49723</t>
  </si>
  <si>
    <t>317652</t>
  </si>
  <si>
    <t>51752</t>
  </si>
  <si>
    <t>302164</t>
  </si>
  <si>
    <t>40472</t>
  </si>
  <si>
    <t>368838</t>
  </si>
  <si>
    <t>43075</t>
  </si>
  <si>
    <t>340370</t>
  </si>
  <si>
    <t>170</t>
  </si>
  <si>
    <t>1866</t>
  </si>
  <si>
    <t>585</t>
  </si>
  <si>
    <t>1592</t>
  </si>
  <si>
    <t>-1842</t>
  </si>
  <si>
    <t>4168</t>
  </si>
  <si>
    <t>-9368</t>
  </si>
  <si>
    <t>12643</t>
  </si>
  <si>
    <t>7913</t>
  </si>
  <si>
    <t>70499</t>
  </si>
  <si>
    <t>7700</t>
  </si>
  <si>
    <t>70298</t>
  </si>
  <si>
    <t>9221</t>
  </si>
  <si>
    <t>85154</t>
  </si>
  <si>
    <t>10259</t>
  </si>
  <si>
    <t>97047</t>
  </si>
  <si>
    <t>20300</t>
  </si>
  <si>
    <t>153199</t>
  </si>
  <si>
    <t>18231</t>
  </si>
  <si>
    <t>156354</t>
  </si>
  <si>
    <t>542</t>
  </si>
  <si>
    <t>1074</t>
  </si>
  <si>
    <t>137</t>
  </si>
  <si>
    <t>5767</t>
  </si>
  <si>
    <t>1444</t>
  </si>
  <si>
    <t>11052</t>
  </si>
  <si>
    <t>1168</t>
  </si>
  <si>
    <t>10735</t>
  </si>
  <si>
    <t>299</t>
  </si>
  <si>
    <t>1978</t>
  </si>
  <si>
    <t>1267</t>
  </si>
  <si>
    <t>54263</t>
  </si>
  <si>
    <t>476113</t>
  </si>
  <si>
    <t>486851</t>
  </si>
  <si>
    <t>154629</t>
  </si>
  <si>
    <t>906922</t>
  </si>
  <si>
    <t>204878</t>
  </si>
  <si>
    <t>937600</t>
  </si>
  <si>
    <t>137932</t>
  </si>
  <si>
    <t>1562383</t>
  </si>
  <si>
    <t>27208</t>
  </si>
  <si>
    <t>454689</t>
  </si>
  <si>
    <t>27496</t>
  </si>
  <si>
    <t>329660</t>
  </si>
  <si>
    <t>35066</t>
  </si>
  <si>
    <t>375436</t>
  </si>
  <si>
    <t>1718</t>
  </si>
  <si>
    <t>9511</t>
  </si>
  <si>
    <t>22154</t>
  </si>
  <si>
    <t>8435</t>
  </si>
  <si>
    <t>78733</t>
  </si>
  <si>
    <t>10454</t>
  </si>
  <si>
    <t>107501</t>
  </si>
  <si>
    <t>18266</t>
  </si>
  <si>
    <t>174620</t>
  </si>
  <si>
    <t>264</t>
  </si>
  <si>
    <t>6031</t>
  </si>
  <si>
    <t>1106</t>
  </si>
  <si>
    <t>11841</t>
  </si>
  <si>
    <t>1357</t>
  </si>
  <si>
    <t>541738</t>
  </si>
  <si>
    <t>0</t>
  </si>
  <si>
    <t>83045</t>
  </si>
  <si>
    <t>1020645</t>
  </si>
  <si>
    <t>129727</t>
  </si>
  <si>
    <t>1692110</t>
  </si>
  <si>
    <t>20676</t>
  </si>
  <si>
    <t>475365</t>
  </si>
  <si>
    <t>30788</t>
  </si>
  <si>
    <t>360448</t>
  </si>
  <si>
    <t>35908</t>
  </si>
  <si>
    <t>411344</t>
  </si>
  <si>
    <t>105</t>
  </si>
  <si>
    <t>1823</t>
  </si>
  <si>
    <t>4453</t>
  </si>
  <si>
    <t>26607</t>
  </si>
  <si>
    <t>8173</t>
  </si>
  <si>
    <t>86906</t>
  </si>
  <si>
    <t>9188</t>
  </si>
  <si>
    <t>116689</t>
  </si>
  <si>
    <t>18654</t>
  </si>
  <si>
    <t>193274</t>
  </si>
  <si>
    <t>526</t>
  </si>
  <si>
    <t>6557</t>
  </si>
  <si>
    <t>1256</t>
  </si>
  <si>
    <t>13097</t>
  </si>
  <si>
    <t>1520</t>
  </si>
  <si>
    <t>54929</t>
  </si>
  <si>
    <t>596667</t>
  </si>
  <si>
    <t>74798</t>
  </si>
  <si>
    <t>1095443</t>
  </si>
  <si>
    <t>388093</t>
  </si>
  <si>
    <t>2080203</t>
  </si>
  <si>
    <t>188207</t>
  </si>
  <si>
    <t>663572</t>
  </si>
  <si>
    <t>101206</t>
  </si>
  <si>
    <t>461654</t>
  </si>
  <si>
    <t>46191</t>
  </si>
  <si>
    <t>457535</t>
  </si>
  <si>
    <t>584</t>
  </si>
  <si>
    <t>2407</t>
  </si>
  <si>
    <t>2340</t>
  </si>
  <si>
    <t>28947</t>
  </si>
  <si>
    <t>8175</t>
  </si>
  <si>
    <t>95081</t>
  </si>
  <si>
    <t>1241</t>
  </si>
  <si>
    <t>117930</t>
  </si>
  <si>
    <t>37724</t>
  </si>
  <si>
    <t>230998</t>
  </si>
  <si>
    <t>6884</t>
  </si>
  <si>
    <t>2098</t>
  </si>
  <si>
    <t>15195</t>
  </si>
  <si>
    <t>278</t>
  </si>
  <si>
    <t>1798</t>
  </si>
  <si>
    <t>164787</t>
  </si>
  <si>
    <t>761454</t>
  </si>
  <si>
    <t>223306</t>
  </si>
  <si>
    <t>1318749</t>
  </si>
  <si>
    <t>Germany</t>
  </si>
  <si>
    <t>WER</t>
  </si>
  <si>
    <t>Business Taxes</t>
  </si>
  <si>
    <t>France</t>
  </si>
  <si>
    <t>Non-Tax Revenues</t>
  </si>
  <si>
    <t>Customs Duty</t>
  </si>
  <si>
    <t>http://omawww.sat.gob.mx/cifras_sat/Paginas/datos/vinculo.html?page=IngresosTributarios.html</t>
  </si>
  <si>
    <t>VAT1</t>
  </si>
  <si>
    <t>Row Labels</t>
  </si>
  <si>
    <t>Grand Total</t>
  </si>
  <si>
    <t>Turkey</t>
  </si>
  <si>
    <t>Non-Tax Revenue</t>
  </si>
  <si>
    <t>SOURCE OF INCOME</t>
  </si>
  <si>
    <t>Jan</t>
  </si>
  <si>
    <t>Feb</t>
  </si>
  <si>
    <t>Mar</t>
  </si>
  <si>
    <t>Apr</t>
  </si>
  <si>
    <t>Jun</t>
  </si>
  <si>
    <t>Jul</t>
  </si>
  <si>
    <t>Aug</t>
  </si>
  <si>
    <t>Sep</t>
  </si>
  <si>
    <t>Oct</t>
  </si>
  <si>
    <t>Nov</t>
  </si>
  <si>
    <t>GRAND TOTAL</t>
  </si>
  <si>
    <t>P</t>
  </si>
  <si>
    <t>I. TAXES ON NET INCOME AND PROFIT</t>
  </si>
  <si>
    <t>A. Company, corporate enterprise</t>
  </si>
  <si>
    <t>1. Corporate</t>
  </si>
  <si>
    <t>2. Withholding at source</t>
  </si>
  <si>
    <t>B. Individual</t>
  </si>
  <si>
    <t>1. Individual</t>
  </si>
  <si>
    <t>2. Withholding on wages</t>
  </si>
  <si>
    <t>3. Capital Gains</t>
  </si>
  <si>
    <t>4. Withholding at source</t>
  </si>
  <si>
    <t xml:space="preserve">C. Others </t>
  </si>
  <si>
    <t>1. Bank Deposits</t>
  </si>
  <si>
    <t>2. Treasury Bills</t>
  </si>
  <si>
    <t>II. EXCISE TAXES</t>
  </si>
  <si>
    <t>1. Alcohol Products</t>
  </si>
  <si>
    <t>2. Tobacco Products</t>
  </si>
  <si>
    <t>3. Petroleum Products</t>
  </si>
  <si>
    <t>4. Miscellaneous Products</t>
  </si>
  <si>
    <t xml:space="preserve">     o.w. Automobiles</t>
  </si>
  <si>
    <t xml:space="preserve">     o.w. Sweetened Bevarages</t>
  </si>
  <si>
    <t xml:space="preserve">     o.w. Cosmetic Procedures</t>
  </si>
  <si>
    <t xml:space="preserve">     o.w. Non-Essentials</t>
  </si>
  <si>
    <t>5. Mining/Mineral Products</t>
  </si>
  <si>
    <t>III. VALUE-ADDED TAXES</t>
  </si>
  <si>
    <t>IV. PERCENTAGE TAXES</t>
  </si>
  <si>
    <t xml:space="preserve">1. Banks/Financial Institution </t>
  </si>
  <si>
    <t>2. Insurance premiums</t>
  </si>
  <si>
    <t>3. Amusements</t>
  </si>
  <si>
    <t xml:space="preserve">4. Other Percentage </t>
  </si>
  <si>
    <t>5. Taxes on use of goods or permission 
to perform activities (Franchise Tax)</t>
  </si>
  <si>
    <t>V.  OTHER TAXES</t>
  </si>
  <si>
    <t>1. Transfer Taxes</t>
  </si>
  <si>
    <t>2. Documentary Stamp Tax</t>
  </si>
  <si>
    <t>3. Travel Tax</t>
  </si>
  <si>
    <t>4. Miscellaneous</t>
  </si>
  <si>
    <t>of which:</t>
  </si>
  <si>
    <t>Dec</t>
  </si>
  <si>
    <t>Import Duties</t>
  </si>
  <si>
    <t>Import Duties (mill pesos)</t>
  </si>
  <si>
    <t>Excise</t>
  </si>
  <si>
    <t>March</t>
  </si>
  <si>
    <t>TOTAL</t>
  </si>
  <si>
    <t xml:space="preserve">          o. w. New Measures</t>
  </si>
  <si>
    <t xml:space="preserve">          T E F</t>
  </si>
  <si>
    <t xml:space="preserve">          o.w. Cash Refund</t>
  </si>
  <si>
    <t xml:space="preserve">    NON-OIL</t>
  </si>
  <si>
    <t xml:space="preserve">    OIL</t>
  </si>
  <si>
    <t xml:space="preserve">       Oil (Crude)</t>
  </si>
  <si>
    <t xml:space="preserve">       Oil Products</t>
  </si>
  <si>
    <t xml:space="preserve">    Non-Oil</t>
  </si>
  <si>
    <t xml:space="preserve">    Oil</t>
  </si>
  <si>
    <t xml:space="preserve">         Crude Oil</t>
  </si>
  <si>
    <t xml:space="preserve">         Oil Products</t>
  </si>
  <si>
    <t>Spec (Excise)</t>
  </si>
  <si>
    <t>Others</t>
  </si>
  <si>
    <t>Tax Credit Applied</t>
  </si>
  <si>
    <t>Govt. Acct. / Def. Payment</t>
  </si>
  <si>
    <t>Crude Oil</t>
  </si>
  <si>
    <t>Petro Products</t>
  </si>
  <si>
    <t>Non-Oil</t>
  </si>
  <si>
    <t>thousands</t>
  </si>
  <si>
    <t>Malaysia</t>
  </si>
  <si>
    <t>Total Shortfall(%)</t>
  </si>
  <si>
    <t>(blank)</t>
  </si>
  <si>
    <t>Canada</t>
  </si>
  <si>
    <t>NA</t>
  </si>
  <si>
    <t>USA</t>
  </si>
  <si>
    <t>Latin America &amp; the Caribbean</t>
  </si>
  <si>
    <t>South Asia</t>
  </si>
  <si>
    <t>Sub-Saharan Africa</t>
  </si>
  <si>
    <t>Eastern Europe &amp; Central Asia</t>
  </si>
  <si>
    <t>Middle East &amp; North Africa</t>
  </si>
  <si>
    <t>East Asia &amp; Pacific</t>
  </si>
  <si>
    <t>NAM</t>
  </si>
  <si>
    <t>North America</t>
  </si>
  <si>
    <t>Western Europe</t>
  </si>
  <si>
    <t>Region:</t>
  </si>
  <si>
    <t>Tax:</t>
  </si>
  <si>
    <t>Jan-20</t>
  </si>
  <si>
    <t>Feb-20</t>
  </si>
  <si>
    <t>Mar-20</t>
  </si>
  <si>
    <t>Apr-20</t>
  </si>
  <si>
    <t>May-20</t>
  </si>
  <si>
    <t>Jun-20</t>
  </si>
  <si>
    <t>Jul-20</t>
  </si>
  <si>
    <t>Argentina</t>
  </si>
  <si>
    <t>Brazil</t>
  </si>
  <si>
    <t>Colombia</t>
  </si>
  <si>
    <t>Costa Rica</t>
  </si>
  <si>
    <t>Ecuador</t>
  </si>
  <si>
    <t>El Salvador</t>
  </si>
  <si>
    <t>Spain</t>
  </si>
  <si>
    <t>Guatemala</t>
  </si>
  <si>
    <t>Italy</t>
  </si>
  <si>
    <t>Panama</t>
  </si>
  <si>
    <t>Peru</t>
  </si>
  <si>
    <t>Uruguay</t>
  </si>
  <si>
    <t>% change</t>
  </si>
  <si>
    <t>N. Macedonia</t>
  </si>
  <si>
    <t>Dom. Republic</t>
  </si>
  <si>
    <t>Customs Duties</t>
  </si>
  <si>
    <t>UK</t>
  </si>
  <si>
    <t>incl South Africa and Nigeria VAT</t>
  </si>
  <si>
    <t>https://en.hmb.gov.tr/public-finance</t>
  </si>
  <si>
    <t>Go to Link-&gt;Budget Financing Statistics-&gt;Central Government Budget Balance and Financing</t>
  </si>
  <si>
    <t>Also check the link-&gt;Public Sector Income -&gt; Situación Financiera del Sector Público</t>
  </si>
  <si>
    <t>Total Revenue</t>
  </si>
  <si>
    <t>Special Taxes</t>
  </si>
  <si>
    <t>Data_frequency</t>
  </si>
  <si>
    <t>monthly</t>
  </si>
  <si>
    <t>quarterly</t>
  </si>
  <si>
    <t>2019_tax</t>
  </si>
  <si>
    <t>2020_tax</t>
  </si>
  <si>
    <t>Country_Code</t>
  </si>
  <si>
    <t>Income_Group</t>
  </si>
  <si>
    <t>North Macedonia</t>
  </si>
  <si>
    <t>Egypt, Arab Rep.</t>
  </si>
  <si>
    <t>United Arab Emirates</t>
  </si>
  <si>
    <t>United States</t>
  </si>
  <si>
    <t>United Kingdom</t>
  </si>
  <si>
    <t>Dominican Republic</t>
  </si>
  <si>
    <t>Income_Taxes</t>
  </si>
  <si>
    <t>Income_Taxeses</t>
  </si>
  <si>
    <t>Tax_Revenue</t>
  </si>
  <si>
    <t>Value_Added_Tax</t>
  </si>
  <si>
    <t>Value_Added_Tax1</t>
  </si>
  <si>
    <t>Trade_Taxes</t>
  </si>
  <si>
    <t>Total_Non_Tax_Revenue</t>
  </si>
  <si>
    <t>Region_Code</t>
  </si>
  <si>
    <t>Go to Link-&gt;Financial Statistics-&gt;Public Accounts Bulletin-&gt;General Government-&gt; Then on left menu click on  Central Government-&gt; Central Government to get the 2020 Central Government consolidated Government Financing Statistics</t>
  </si>
  <si>
    <t>https://www.economie.gouv.fr/dgfip/la-situation-mensuelle-de-letat</t>
  </si>
  <si>
    <t>inflation</t>
  </si>
  <si>
    <t>FIG 5:</t>
  </si>
  <si>
    <t>AUS</t>
  </si>
  <si>
    <t>High Income</t>
  </si>
  <si>
    <t>IDN</t>
  </si>
  <si>
    <t>Lower-Middle Income</t>
  </si>
  <si>
    <t>MYS</t>
  </si>
  <si>
    <t>Upper-Middle Income</t>
  </si>
  <si>
    <t>PHL</t>
  </si>
  <si>
    <t>ALB</t>
  </si>
  <si>
    <t>BGR</t>
  </si>
  <si>
    <t>XKX</t>
  </si>
  <si>
    <t>MDA</t>
  </si>
  <si>
    <t>MNE</t>
  </si>
  <si>
    <t>MKD</t>
  </si>
  <si>
    <t>TUR</t>
  </si>
  <si>
    <t>MEX</t>
  </si>
  <si>
    <t>EGY</t>
  </si>
  <si>
    <t>JOR</t>
  </si>
  <si>
    <t>LBN</t>
  </si>
  <si>
    <t>MAR</t>
  </si>
  <si>
    <t>ARE</t>
  </si>
  <si>
    <t>CAN</t>
  </si>
  <si>
    <t>AFG</t>
  </si>
  <si>
    <t>Low Income</t>
  </si>
  <si>
    <t>BGD</t>
  </si>
  <si>
    <t>IND</t>
  </si>
  <si>
    <t>PAK</t>
  </si>
  <si>
    <t>LKA</t>
  </si>
  <si>
    <t>GHA</t>
  </si>
  <si>
    <t>KEN</t>
  </si>
  <si>
    <t>NGA</t>
  </si>
  <si>
    <t>SLE</t>
  </si>
  <si>
    <t>ZAF</t>
  </si>
  <si>
    <t>FRA</t>
  </si>
  <si>
    <t>DEU</t>
  </si>
  <si>
    <t>ITA</t>
  </si>
  <si>
    <t>ESP</t>
  </si>
  <si>
    <t>GBR</t>
  </si>
  <si>
    <t>ARG</t>
  </si>
  <si>
    <t>BRA</t>
  </si>
  <si>
    <t>COL</t>
  </si>
  <si>
    <t>CRI</t>
  </si>
  <si>
    <t>DOM</t>
  </si>
  <si>
    <t>ECU</t>
  </si>
  <si>
    <t>SLV</t>
  </si>
  <si>
    <t>GTM</t>
  </si>
  <si>
    <t>PAN</t>
  </si>
  <si>
    <t>PER</t>
  </si>
  <si>
    <t>URY</t>
  </si>
  <si>
    <t>Average of Total Shortfall(%)</t>
  </si>
  <si>
    <t>Countries</t>
  </si>
  <si>
    <t>Tax increases</t>
  </si>
  <si>
    <t>- Deadline extension for filing tax returns by two months, until May 20 for business taxpayers.
- Tourism, active processing and call centers – as well as small businesses with turnover of Lk14m or less – can defer payments of profit tax to next year.</t>
  </si>
  <si>
    <t>- Deadline extension for filing tax returns by two months, until May 20 for individual taxpayers.</t>
  </si>
  <si>
    <t>- Deferral of profit tax installment payments for small companies (announced).
- Regarding the prepayment of the profit tax for the tax year 2020: 
i) for taxpayers with an annual turnover up to ALL 14 million it is removed, 
ii) for taxpayers with a turnover of more than that, it is postponed to April-September 2021,
iii) for taxpayers engaged in tourism, inward processing regime and call-centers it is postponed to April-December 2021.
- Extension of deadline to submit CIT financial statements to July 31, 2020.</t>
  </si>
  <si>
    <t>- Extension of deadline for submission of the individual tax return for individuals with an annual income exceeding ALL 2 million in 2019 to 31 July 2020.</t>
  </si>
  <si>
    <t>Algeria</t>
  </si>
  <si>
    <t>- Deferral of corporate income tax pre-payments until 20 June 2020. Taxpayers who file tax returns electronically are not affected by the measures.
- For taxpayers under the authority of the Large Taxpayers Office (Direction des grandes entreprises, DGE), the subscription period for the annual results declaration is extended until 31 May 2020
- The deadline for payment of the tax for passenger vehicles, utility vehicles and passenger transport vehicles for the year 2020 is deferred until 31 May 2020.</t>
  </si>
  <si>
    <t>- Deferral of personal income tax pre-payments until 20 June 2020. Taxpayers who file tax returns electronically are not affected by the measures.</t>
  </si>
  <si>
    <t>Angola</t>
  </si>
  <si>
    <t>- Delays on filing taxes for selected imports were granted.</t>
  </si>
  <si>
    <t xml:space="preserve">- Tax exemptions on humanitarian aid and donations. </t>
  </si>
  <si>
    <t>Anguilla</t>
  </si>
  <si>
    <t xml:space="preserve">- Waiving all interest and penalties on debt obligations (excluding arrears) and social security payments by employers. 
- Extension of the unincorporated business tax (UBT) filing and payments deadlines. </t>
  </si>
  <si>
    <t>- Waiving of duties and taxes on essential food and hygiene item imports.</t>
  </si>
  <si>
    <t>- Exemption from social security contributions for hard hit sectors.
- Deferral or reduction of up to 95% of the payment of employer contributions for SMEs.
- Tax debt payment deferral for SMEs and microenterprises.
- Suspension of collection measures enforced by AFIP in respect of debts of SMEs.
- The temporary validity of payment facility plans is extended until June 30, 2020 for all types of taxpayers.</t>
  </si>
  <si>
    <t xml:space="preserve">- The repatriation of financial assets located abroad due date was extended for the 2019 fiscal year until April 30, 2020.
</t>
  </si>
  <si>
    <t>- The Government exempted medical supplies and vaccines from VAT and import duties.</t>
  </si>
  <si>
    <t>Aruba</t>
  </si>
  <si>
    <t xml:space="preserve">- Extension of payment for specific monthly taxes relating to the months April, May and June and solely for tourism-related sectors. This does not include payroll taxes.
- A waiver for employers' SSCs relating to occupational disability insurance and national survivor benefits insurance (AOV/AWW) for tourism-related sectors.
- Extension to file the 2019 CIT return from 31 May 2020 until 30 November 2020.
- An extension of payment on payment arrangements. </t>
  </si>
  <si>
    <t>- An expansion of the beneficial policy on individual income taxation of dividends to dividends received from solely local capital entities to foreign-based capital entities.</t>
  </si>
  <si>
    <t>- Increase the instant asset write-off : instant asset write-off threshold is increased from A$30,000 to A$150,000 with access expanded access to include businesses with aggregated annual turnover of less than A$500 million (up from A$50 million).
- Accelerated depreciation: Businesses with a turnover of less than A$500 million will be able to deduct 50 per cent of the cost of an eligible asset on installation, with existing depreciation rules applying to the balance of the asset’s cost.
- Deferral: Taxpayers affected by the pandemic are eligible to apply for a deferral of payment of tax liability for up to 6 months without incurring interest or penalties. This deferral may apply to income tax, goods and services tax (GST), fringe benefits tax and excise taxes. Businesses requiring further deferral may be able to access low-interest repayment options. Businesses that vary their PAYG instalment to zero can also claim a refund for any instalments made for the September 2019 and December 2019 quarters.
- Accelerating refunds: ATO will allow businesses on a quarterly reporting cycle to opt into monthly GST reporting in order to get quicker access to GST refunds they may be entitled to.</t>
  </si>
  <si>
    <t>- Tax relief measures to individuals experiencing financial hardship, and their tax agents for serious and exceptional circumstances.
- From 1 March 2020 to 30 June 2020, taxpayers are allowed to claim AUD 0.80 for each hour working from home for all their running expenses.</t>
  </si>
  <si>
    <t>Austria</t>
  </si>
  <si>
    <t>- Applications can be made to reduce and/or not fix the advance payments of income or corporation tax for the fiscal year 2020, to refrain from setting additional interest, to defer and pay instalments, and to suspend deferred interest and late payments.
- Filing deadlines for CIT as well as PIT, annual VAT and determination of income is extended until August 31, 2020. Interest for late tax return filing are automatically also waived.
- Case by case deferrals on VAT; payment dealing of June 30 extended.
- Grants for businesses from public funds for dealing with the COVID-19crisis will be tax-exempt.</t>
  </si>
  <si>
    <t xml:space="preserve">- The measures to protect businesses are also available for PIT-liable individuals.
- Bonus payments by the employer are tax-free up to a maximum of EUR 3,000. The bonus payment will only be fully tax-free, if the actual payment was done in 2020. </t>
  </si>
  <si>
    <t>- The excise duty-free use of alcohol for the production of disinfectants is to be facilitated by simplifying procedures in order to make alcohol available tax-free.
- VAT exemption for respirator masks.</t>
  </si>
  <si>
    <t>The Bahamas</t>
  </si>
  <si>
    <t>- Tax deferrals (or tax credits) to companies retaining at least 80% of staff (announced).</t>
  </si>
  <si>
    <t>Bahrain</t>
  </si>
  <si>
    <t>- Exemption for commercial entities from municipalities' fees.
- Exemption for tourist facilities from tourism fees.</t>
  </si>
  <si>
    <t>Barbados</t>
  </si>
  <si>
    <t>- Employers who retain three quarters of their workforce, will be able to defer their obligation to pay the employer’s SSC for three months.</t>
  </si>
  <si>
    <t>- Suspension of duties and taxes on imports of medical supplies, including protective equipment and test kits.</t>
  </si>
  <si>
    <t>Belarus</t>
  </si>
  <si>
    <t>- Possibility to suspend the amortization of intangible assets and the depreciation of tangible assets that are used for business purposes in 2020.
- Deferment of payments and payment in instalments of the CIT are granted to businesses in industries most affected. No interest is payable. 
- Extension of deadline for submitting the tax returns for 2019 to 30 April 2020.
- Reduction of property tax and land tax for the second and third quarters of 2020.
- Acceleration of VAT refunds for specific taxpayers.</t>
  </si>
  <si>
    <t>- Extension of deadline for submitting tax returns for 2019 to 30 April 2020.</t>
  </si>
  <si>
    <t>Belgium</t>
  </si>
  <si>
    <t xml:space="preserve">- Submitting a CIT return can be deferred until 30 April 2020. 
- Additional measures to delay or cancel payments of tax arrears linked to the COVID-19 crisis. In certain cases, no late-payment interest will be due and penalties for not paying taxes will be waived.
- SSCs due in Q1 and Q2 can be postponed and/or paid in instalments if requested
- No penalties will be imposed by the government for delays in the execution or the cancellation of government contracts related to the COVID-19 crisis.
- Local governments committed to freeze local taxes.
- Reduced advance tax payment rates for self-employed persons and companies to mitigate the effects of the COVID-19 pandemic. 
- Self-employed workers can request a revision of their advance income tax payments and can postpone SSCs for Q1 and Q2 by one year without penalties.
- New automatic deferral of VAT, and PIT payments for 2 months. VAT returns can be submitted until 20 July 2020 and withholding tax on earned income until 15 July 2020.
- Acceleration of VAT refunds.
- Businesses active in the audiovisual and performing arts sector will have a further six months in which to incur expenditure eligible for tax shelter. </t>
  </si>
  <si>
    <t>- Salary supplements linked to temporary home-based work can be requested to be exempt from income taxation for the period of the COVID-19 crisis.
- Exemption from PIT of overtime hours worked between April 1, 2020 and June 30, 2020.</t>
  </si>
  <si>
    <t xml:space="preserve">- Temporary measures to allow VAT-free gifts of medical equipment to specified healthcare institutions (no VAT liability; no impact on right for donor to recover associated input VAT).
- Extraordinary costs linked to the temporary production of medical equipment can be deducted in the income tax regime.
- Payment period for excise and VAT on the import of medical alcohol has been extended from 1 to 4 weeks.
- 45% tax credit for in-kind donations of medical equipment to hospitals.
- Exemption from income tax of direct aid granted by the Regions to taxpayers (SMEs, self-employed workers and childcare providers) in order to limit the impact of the COVID. </t>
  </si>
  <si>
    <t>Belize</t>
  </si>
  <si>
    <t>- Debt recovery for all categories of taxpayers have been postponed. Concerning the remittance of penalties and interests, all categories of taxpayers can request a waiver to the tax administration.
- Refunds are paid out promptly for all categories of taxpayers.</t>
  </si>
  <si>
    <t xml:space="preserve"> - Extension of deadline for the filling of personal income tax return. No deferral of payments. </t>
  </si>
  <si>
    <t>Bermuda</t>
  </si>
  <si>
    <t xml:space="preserve">- Extension of filing deadlines for business payroll tax and corporate service tax from 15 April 2020 to 30 April 2020. Current penalties/fees that would normally apply for that period will be waived. </t>
  </si>
  <si>
    <t>Bhutan</t>
  </si>
  <si>
    <t xml:space="preserve">- Deferral of income tax (business income and CIT) filing and payment until June 2020 for all businesses (instead of 31st of March) for the Income Year 2019.
</t>
  </si>
  <si>
    <t>- Deferral of payment of sales tax and customs duty on essential items (March to June 2020).</t>
  </si>
  <si>
    <t>Bolivia</t>
  </si>
  <si>
    <t>- Extension of deadlines for filing and paying CIT, VAT and transaction tax, with the possibility to pay them in instalments.
- Transaction tax taxable base is clarified by excluding VAT from the definition of "gross income" for a limited period of 3 months for large taxpayers and 6 months for other taxpayers.</t>
  </si>
  <si>
    <t xml:space="preserve"> - VAT input tax credit for self-employed professionals exceptionally admitted for family payments on food, health services and education taxed by VAT.</t>
  </si>
  <si>
    <t>- A temporary 0% import duty is applied to the imports of medicines, medical devices, equipment and reagents and fever detectors.
- CIT taxpayers are allowed to deduct donations to public and private hospitals working on the treatment of COVID-19. Limit of 10% if the net taxable income obtained in FY2019.</t>
  </si>
  <si>
    <t>Bosnia and Hercegovina</t>
  </si>
  <si>
    <t>- Postponement of payments of CIT until 30 June. The tax due can be paid in instalments until the end of 2020.
- Advance payments of profit tax and income tax of tax year 2020 are abolished for all entrepreneurs and legal entities.
- The Republic of Srpska has proposed the following measures: i) reduced the flat-rate tax on total income of small entrepreneurs, with one or two employees, by 60%, ii) pay taxes and contributions for employees of most affected entrepreneurs, iii) prompt payment of tax refunds and social contributions paid on the increase of salaries. Taxpayers who increase the salary of their employees are entitled to a refund of SSCs paid on the difference of the starting salary and the salary after the increase; iv) postponed payments for business tax from end-March to end-June.
- The government will subsidize social security contributions for an amount of BAM 244,85 per employee for entrepreneurs and legal entities.</t>
  </si>
  <si>
    <t>- The government will cover PIT and SSC for about 40,000 workers in the sectors that are closed by the government decision.</t>
  </si>
  <si>
    <t xml:space="preserve">- Indirect tax exemptions and tax refunds of already paid indirect taxes on medical equipment, including medicines and sanitary vehicles, and resources donated by both national and foreign entities for the prevention and suppression of the COVID-19. </t>
  </si>
  <si>
    <t>Botswana</t>
  </si>
  <si>
    <t>- Tax deferral of 75% of any quarterly payment between March and September 2020 to be paid by March 2021.
- Reduction of the VAT refund period (from 60 days to 21 days).</t>
  </si>
  <si>
    <t>- Deferral of the payment of taxes and social security contributions due under the Simples National regime. 
- Extension of deadline for filing 2019 tax return under the Simples National regime to June 30, 2020.
- Deferral of the employer's contribution to the unemployment severance fund due by legal entities for a period of three months. 
- Reduction of rates of payroll contributions due by employers.
- Postponement of deadlines for filing federal tax debts and credits, and social contributions returns until July 2020.
- The Financial Operations Tax rate on credit operations contracted in the period between April 3, 2020 and July 3, 2020 was reduced to zero.
- Contributions to autonomous social services for employees in commerce, industry, services and transport have been cut in half.
- Extension, for 60 or 90 days, of the payment of state taxes.</t>
  </si>
  <si>
    <t>- The deadline for filing individual income tax returns for tax year 2019 has been extended from 30 April 2020 to 30 June 2020.</t>
  </si>
  <si>
    <t xml:space="preserve">- Import tariffs for medical goods reduced to 0% until end of December 2020.
- The tax on industrial products (IPI) will temporarily be lowered to 0% for medical goods and hospital supplies.
- New rules to simplify and expedite the customs clearance of imported goods destined to combat COVID-19.
- Import tariffs reduced to 0% on products up to 10,000 USD imported through international postal or airmail delivery to combat the COVID-19 pandemic, until September 2020. </t>
  </si>
  <si>
    <t>Brunei Darussalam</t>
  </si>
  <si>
    <t>- Discounts on corporate income taxes.
- Deferments on tax and social security contributions.</t>
  </si>
  <si>
    <t>Burkina Faso</t>
  </si>
  <si>
    <t>- Suspension of tax audit except for proven cases of fraud.
- Exemption from synthetic tax.
- Postponement of the deadline for payment of the motor vehicles tax to 30 June 2020 instead of 31 March.
- Remission of penalties and fines due.
- Suspension of government fees charged on informal sector operators for rent, security and parking.
- Lowering the licensing fee for companies in the transportation and tourism sectors (announced).</t>
  </si>
  <si>
    <t>- Suspension of payroll tax for persons employed by transport companies and hotels.
- Suspension of tax debt recovery and collection of minimum lump-sum tax for persons in transport, hotel, restaurant and tourism sectors.</t>
  </si>
  <si>
    <t>- Exemption from VAT on products used in the fight against the COVID-19 pandemic.
- Exemption from taxes and customs duties on pharmaceuticals, medical consumables and equipment used in the fight against the COVID-19 pandemic.</t>
  </si>
  <si>
    <t>- Abolition of taxes for the organization of cultural activities.
- Application of a VAT reduced rate of 10% to the hotel and restaurant sectors.</t>
  </si>
  <si>
    <t>- Extension of the deadline for annual CIT filing June 30 (normally March 31).
- Extension of the deadline for payment of local taxes and fees with a discount.
- Companies subject to advance CIT instalments must pay advance CIT during the first half of 2020 based on 50% of their 2018 taxable profits. No default interest will apply for underpayment of advance CIT for the period 16 July - 31 December 2020.
- Deadline extension for the payment of the final annual mandatory social security and health insurance contributions for 2019 by self-insured persons who exercise their employment as sole traders and farmers.</t>
  </si>
  <si>
    <t>- Exemption from import VAT and customs duties of certain medical products which are used in the fight against COVID-19</t>
  </si>
  <si>
    <t>Cabo Verde</t>
  </si>
  <si>
    <t>- Acceleration of VAT refunds.
- Extension of the tax payment period, payment in installments for VAT and other withholding taxes.
- Cancellation of pension fund contributions for three months.</t>
  </si>
  <si>
    <t>Cambodia</t>
  </si>
  <si>
    <t>- Income tax exemption for businesses with annual income up to LAK 400 million for the period from April 2020 to June 2020.
- SSC of affected businesses will be allowed to be postponed from April to June 2020
- Businesses in the tourism sector will be allowed to postpone the payment of business taxes for 3 months, effective from April 2020.
- Exempt from all monthly tax payments for registered taxpayers engaged in the hotel and guesthouse business in the province of Siam Reap for the period from February to May 2020.
- Allow tax deductions for any seniority indemnity payments in the Tax on Income of any enterprises. 
- Transfer tax waived for any purchases below 70,000 USD from licensed property developers effective for one year (February 2020 to January 2021).
- Fee deferral of civil aviation fee for 6 months and allow installment payments upon the 6 months.</t>
  </si>
  <si>
    <t>- PIT tax exemption for the period from April 2020 to June 2020 for both State and private employees with salaries up to LAK 5 million.
- Tax waiving on seniority indemnity payments before 2019 and tax waiving on seniority indemnity payments on 2020 for the amount below 1,000 USD.</t>
  </si>
  <si>
    <t>- Import duties, taxes and other fees on the import of all goods for use in prevention and treatment of COVID-19 will be exempted.</t>
  </si>
  <si>
    <t>Fast-track customs processing ("green lane") of imports of raw materials, accessories and manufacturing components of investment projects relating to the garment production industry</t>
  </si>
  <si>
    <t>Cameroon</t>
  </si>
  <si>
    <t>- Suspension of payment of fees on money transfers between MTN Mobile Money accounts.</t>
  </si>
  <si>
    <t>- Businesses can defer the payment of any income tax (until September 2020). No interest or penalties will be applied.
- SMEs eligible for the wage subsidy (see under Expenditure Instruments) will be able to benefit immediately by subtracting the subsidy amount from their remittances of income tax withheld on their employees' remuneration.
- Options are being developed under which the Canada Revenue Agency's (CRA) audit function will temporarily suspend almost all client contact and only issue reassessments when approaching the legal deadline to finalize the audit, as well as suspend collection activities for several weeks.
- Business can defer the payment or remittance of GST/HST amounts (until June 30, 2020). No interest will accumulate on these deferred amounts and no late-filing penalties will be impose, if a late return is filed by June 30, 2020.
- Deferral of payment deadlines to until June 30, 2020. for amounts owing from March, April, and May for customs duties and GST on imports.
- Suspension of most audit activities.</t>
  </si>
  <si>
    <t xml:space="preserve">- The PIT return filing due date is deferred until June 1, 2020. Income earned as from 18 March until September can be deferred until after August 31, 2020. No interest or penalties will be applied on these amounts.
</t>
  </si>
  <si>
    <t>- The Canadian Government is waiving tariffs and sales taxes on goods imported by public health agencies, hospitals and testing sites, and first response organizations (e.g., Red Cross, police and fire) until further notice.</t>
  </si>
  <si>
    <t>Cayman Islands</t>
  </si>
  <si>
    <t>- Extension of deadline for entities for filing their annual returns and economic substance notifications until 30 June 2020.</t>
  </si>
  <si>
    <t>Chad</t>
  </si>
  <si>
    <t>- A 50% reduction in business license fees and presumptive tax for 2020 for SMEs.
- Tax breaks such as carryforward losses and delays in tax payments will also be examined on a case-by-case basis. 
- A suspension of all tax audits for a 3-month period from April 2020 (i.e. until June 2020).</t>
  </si>
  <si>
    <t>- Taxes and customs duties on medical consumables and equipment used in the fight against the COVID-19 pandemic.
- Simplification of the import process necessity items, including health equipment.</t>
  </si>
  <si>
    <t>- Tax exemptions for food.
- Simplification of the import process for food.</t>
  </si>
  <si>
    <t>China</t>
  </si>
  <si>
    <t>- For seriously affected businesses in certain sectors (transport, catering, accommodation and tourism), increase loss-carry forward from 5 to 8 years for losses incurred in 2020.
- Businesses (MSMEs and larger enterprises) in Hubei province are exempt from employees' endowment insurance (pension), unemployment insurance and employment injury insurance for 5 months. Large enterprises in other places can benefit of a 50% reduction in these contributions for 3 months. In addition, the employer contributions for basic medical insurance can be reduced by 50% for 5 months for all firms if approved by the respective province where the business is located.
- VAT exemption of sales by "small-scale taxpayers" in Hubei province and reduction of the VAT rate applicable to "small-scale taxpayers" in other areas from 3% to 1% during March 1-31.
- Individual taxpayers ("sole traders") that have elected for taxation under the normal VAT regimes (i.e. to be treated as "general taxable persons") for less than 36 months, may reverse their decision and apply for a refund of VAT applied on exports.
- Tax authorities in Hubei province are urged not to withhold individual income tax from "sole traders" and "partnership enterprises" when these taxpayers issue VAT invoices for cargo transportation services. (Normally, a prepayment of individual income tax is withheld when "sole traders" and "partnership enterprises" issue VAT invoices or cargo transportation services).
- A series of measures to facilitate export tax refunds has been introduced to provide export enterprises with simpler tax filing obligations and accelerated tax refund processes.
- A deadline for filing tax returns and tax payment for May 2020 from 15 May 2020 to 22 May 2020. The extension applies to taxpayers who are required to make a tax declaration on a monthly basis.</t>
  </si>
  <si>
    <t>- PIT exemptions for bonuses and subsidies paid to medical staff working in combatting COVID-19.</t>
  </si>
  <si>
    <t>- VAT exemptions for medical services (normally subject to a 6% rate).
- A full refund of carried forward excess input VAT credits, granted to businesses engaged in production of supplies for COVID-19 protection and containment.
- Donations made in cash or in kind to help combat COVID-19 are exempt from VAT and other consumption taxes. In addition, donations made by enterprises or individuals through qualified Public Benefit Organizations or government authorities can be fully deducted for CIT and PIT purposes.
- Specific CIT incentives for enterprises engaged in producing key supplies related to COVID-19 protection and containment. This includes 100% expensing for investment in equipment to expand production capacity without limits on the scale of the investment (which is standard in existing incentives schemes).</t>
  </si>
  <si>
    <t xml:space="preserve">- VAT exemptions for "lifestyle services" (normally subject to a 6% rate) catering and accommodation services, "sundry personal services" including hairdressing and laundry, as well as public transportation and express delivery services provided to individuals.
</t>
  </si>
  <si>
    <t>Chile</t>
  </si>
  <si>
    <t>- Suspension of mandatory monthly provisional payments on account of CIT for the next 3 months. This measure should benefit 700.000 businesses. 
- Deferral of VAT payments for the next 3 months. Applicable to businesses with sales of less than UF 350.000 (approx.. US $12 million). They will be able to pay the VAT in 6 to 12 monthly installments (depending on their size) at a 0% interest rate. This measure should benefit 240,000 businesses.
- Accelerated income tax refund for SMEs (in April 2020 instead of May 2020). This measure should benefit 500,000 SMEs.
- Postponement from April to July of the payment of CIT for SMEs. The CIT return shall be submitted in April (as usual). This measure should benefit 140,000 SMEs.
- Deferral of the payment of Property Tax to be due in April 2020, with 0% interest rate. Applicable to businesses with sales lower than UF 350.000 (approx.. US $12 million). The payment delayed shall be paid along with the 3 next installments to be due in June, September and November.
- All expenses incurred by businesses to face the COVID-19 virus crisis will be allowed as tax deductible expenses.
- Accelerated personal income tax refund for self-employed (in April 2020 instead of May 2020).
- Advanced personal income tax refund for self-employed of PIT amounts withheld in January and February 2020 (rate of 10,75%).
- Flexibility measures for tax debts payments of SMEs (flexible payment agreements, with no interest nor penalties).</t>
  </si>
  <si>
    <t xml:space="preserve">- Deferral of the payment of Property Tax to be due in April, with 0% interest rate. Applicable to individuals owners of real state with fiscal value lower than CL $133.000.000 (approx.. USD 160.000). The payment delayed shall be paid along with the 3 next installments to be due in June, September and November 2020
- Flexibility measures for tax debts payments of low income individuals (flexible payment agreements, with no interest nor penalties).
</t>
  </si>
  <si>
    <t>- Temporary reduction to 0% of the stamp tax rate (currently of 0,8%) on all loans/credit transactions for the next 6 months. This measure will benefit businesses and individuals.</t>
  </si>
  <si>
    <t>Comoros</t>
  </si>
  <si>
    <t>- Import taxes on medicines, and items related to hygiene were reduced by 30%.</t>
  </si>
  <si>
    <t>- Import taxes on food were reduced by 30%.</t>
  </si>
  <si>
    <t>- Extension of payment deadlines of VAT, from May to June, for taxpayers providing hotel and commercial passenger air transport services; theatrical activities and live shows.
- Extension of payment deadlines of CIT, from the second quarter to the third one for 2020, for taxpayers providing hotel and commercial passenger air transport services; theatrical activities and live shows.
- Extension of payment deadlines of parafiscal contribution for the promotion of tourism. Payments and the submission of tax returns related to the first quarter can be made until the end of July.
- Lower import tariffs used for inputs used in passenger and freight air transport services.
- Companies involved in insolvency proceedings as a result of COVID-19 will not be subject to income tax withholding, self-withholding tax, will not be obliged to assess and pay advance income tax for tax year 2020, and will be subject to VAT withholding at a 50% rate.
- VAT Refund to the Poor Program that is expected to distribute 3% of the funds collected as VAT to the most vulnerable families. The transfer is nearly COP 80,000 per household ($47). This program was scheduled to start on January 2021, with a pilot of 100,000 families; however, now it will start on April 8, 2020, and will include around 1 million people among the most vulnerable segments of the population.
- A two-month suspension of pension contributions by both employees and employers.
- Accelerated income tax and VAT refunds within 15 days from the date of the submission of their tax return.
- Reduction of the mandatory contribution to pension funds by employers, employees and self-employed individuals, from 16% to 3% for April 2020 and May 2020.
- Postponement for filing the financial statements for companies, branches of foreign companies and unipersonal enterprises from 13 May 2020 to 10 June 2020.</t>
  </si>
  <si>
    <t>- A two-month suspension of pension contributions by both employees and employers (see Business).</t>
  </si>
  <si>
    <t>- Exemption of tariffs for inputs used in the health sector.
- Temporary VAT zero-rating on the import and sale of medical supplies and devices.
- VAT benefit for donations of goods for human or animal consumption, clothes, cleaning supplies, human or animal medicines, construction materials and medical devices intended to mitigate the COVID-19 pandemic. This donation is not be considered as sales for VAT purposes, unless it is between related parties.</t>
  </si>
  <si>
    <t xml:space="preserve">- VAT zero-rate treatment for mobile phone plans (voice calls and Internet) up to two tax value units (TVUs) during 4 months. </t>
  </si>
  <si>
    <t>- Creation of "Solidarity income tax for COVID-19" applicable from 1 May 2020 to 31 July 2020 on monthly salaries paid to public servants, fees paid to individuals who provide services to the government, and pensions, exceeding COP 10,000,000. The tax rates are 15%, 16%, 17% and 20% depending on the payment received.</t>
  </si>
  <si>
    <t>Congo (Dem. Rep.)</t>
  </si>
  <si>
    <t>- Suspension of tax audits for companies.
- A grace period for businesses on tax arrears.
- Suspension of VAT collection on the production and on the sales of basic goods.</t>
  </si>
  <si>
    <t xml:space="preserve">- VAT exemption on pharmaceutical products.
- Full tax deductibility of any donation made to the COVID relief fund. </t>
  </si>
  <si>
    <t>- VAT exemption on basic goods for 3 months.</t>
  </si>
  <si>
    <t>Congo (Rep.)</t>
  </si>
  <si>
    <t>- Tax assessments on site have been abandoned. 
- CIT tax rate reduction to 28% from 30% and withholding tax rate reduction to 5% from 7%.
- Suspension of tax and customs audits for 3 months.
- Extension of the 2019 CIT filing and payment deadline to 25 August 2020, with the possibility of being granted a monthly schedule up to 31 December 2020.
- Extension of the filing deadline by 1 month for monthly direct tax statements.
- Extension of direct tax quarterly statement filing for the first quarter to 20 June 2020.
- Suspension of penalties, fines and interest for late payments for a period of 2 months.
- Payroll tax payment deferred from April to 30 June 2020.
- Payment deferred for 2 months from 30 April to 30 June 2020 for occupancy tax; real estate tax and entertainment taxes.
- Suspension of customs inspection fees. 
- Reduction of turnover tax rate for small business with turnover below 100 million XAF.</t>
  </si>
  <si>
    <t>- Reduction of the lump-sum tax rate from 7% to 5% for individuals taxed on turnover and from 10% to 8% for those taxed on margin.</t>
  </si>
  <si>
    <t>- Tax exemption for donations made to the COVID-19 Pandemic Fund.</t>
  </si>
  <si>
    <t>- Acceleration of customs clearance procedures for goods, in particular those used in the fight against COVID-19 pandemic.</t>
  </si>
  <si>
    <t>Cook Islands</t>
  </si>
  <si>
    <t>- Income tax credit of NZD 2,000 for short-term accommodation providers with up to 10 beds.
- Provision for businesses and individuals to re-estimate their provisional tax.
- Provision for early refunds where provisional tax has been overpaid.
- Increase in the threshold above which provisional tax is required to be paid from NZD 2,000 to NZD 5,000
- Provision of case-by-case tax relief to taxpayers facing serious hardship or experiencing cash flow difficulties due to a business downturn related to COVID-19.</t>
  </si>
  <si>
    <t>- Provision for businesses and individuals to re-estimate their provisional tax.
- Provision for early refunds where provisional tax has been overpaid and case-by-case tax relief (see business)</t>
  </si>
  <si>
    <t>- Payments for VAT, excise and import duties due during March-May can be postponed until December 31, 2020, without interest or penalties being charged. If necessary, these provisions can be extended with an additional month.
- Deferral of required advance income tax payments for the fiscal year 2020.
- Deferral of payment of social security contributions, as well as making them proportional to the time worked.
- VAT exemption for commercial leases available during April, May and June 2020.</t>
  </si>
  <si>
    <t>- The deferral for income tax listed under Businesses also applies to PIT eligible individuals.</t>
  </si>
  <si>
    <t>- Temporary increase of 2% in the tax on alcoholic beverages for the acquisition of medical supplies and equipment for intensive care units (announced).</t>
  </si>
  <si>
    <t>Croatia</t>
  </si>
  <si>
    <t>- VAT registered businesses with annual revenue below HRK 7.5 million can defer the payment of VAT for a period for 3 months, with a possible extension for an additional 3 months. Taxpayers are required to file their tax return on time. 
- CIT can be deferred for a period of up to 3 months with possible prolongation on additional 3 months.
- A deferral of tax payment may be requested by taxpayers that are not able to pay their tax liabilities due to the COVID-19virus crisis and with outstanding tax debt up to HRK 200,00 at the time of applying for a deferral.
- A wage tax exemption applies to employers using the grant provided by the Croatian Employment Fund to support job preservation.
- Full or partial exemption from income tax, profit tax and health and pension benefits for all coronavirus-stricken entrepreneurs, i.e. for entrepreneurs who have seen a year-over-year decline in revenue of 20-50%.</t>
  </si>
  <si>
    <t>- PIT can be deferred for a period of up to 3 months with possible prolongation on additional 3 months.</t>
  </si>
  <si>
    <t>- A VAT exemption applies for donations of goods and services for the purpose of mitigation of the COVID-19 effects. A comparable exemption applies for custom duties and import VAT.</t>
  </si>
  <si>
    <t>Cyprus</t>
  </si>
  <si>
    <t>- Suspension of payment of VAT without penalties. Applicable to businesses with turnover not exceeding EUR 1 million (based on 2019 VAT returns), and businesses whose turnover has been reduced by more than 25%. Arrangements would be made for the VAT liability to be paid in installments until 11 November 2020. No additional interest or sanctions will apply.
- Cancellation of payment until 1 July 2020 of the increase in contributions to the General Healthcare System (GHS) (effective from March 2020) by employers, employees, self-employed, pensioners and the state (in its role as employer). 
- Extension of the submission deadline of income tax returns to 1 June 2020.</t>
  </si>
  <si>
    <t>- Special arrangements to support taxpayers who are in the process of settling overdue taxes.</t>
  </si>
  <si>
    <t>- A temporary reduction in the standard rate of VAT from 19% to 17% for two months, and in the reduced rate of VAT from 9% to 7% for 3½ months. The rate reductions would apply immediately following the approval of the relevant bill by the House of Representatives.</t>
  </si>
  <si>
    <t>Czech Republic</t>
  </si>
  <si>
    <t>- Postponement of CIT advance payments based on evidence provided by the business and approved by the tax authority.
- Penalties are waived for failing to pay property tax and file tax returns on time. 
- No penalties in case of failure to report additional VAT information for a period of two months, and possibly longer provided there is a direct link to COVID-19.
- Loss carry-back for the 2020 tax year which will allow taxpayers to carry back their 2020 tax losses against profits in the 2018 and 2019 fiscal years.</t>
  </si>
  <si>
    <t>- 3 months general postponement of payments of PIT based on tax returns (this does not affect withholding of PIT for employees). The date for submitting of tax returns and payment is unchanged.
- All sanctions stipulated in the tax code are pardoned for 3 months in case of non-compliance.</t>
  </si>
  <si>
    <t>- VAT waiver for certain gratuitous supplies in connection with the COVID-19 pandemic.</t>
  </si>
  <si>
    <t>Denmark</t>
  </si>
  <si>
    <t>- Extension of payment deadlines of VAT and of employers' labor market contributions and income tax.
- Firms affected by COVID-19 can reduce expected profits for 2020 for calculation of CIT advance payments.
- Deadline for filing tax returns will be extended until September 1, 2020 for: i) small enterprises, and private entrepreneurs; and ii) companies and other legal entities.
- Payment deadlines for companies that settle the payroll tax according to Method 4 are extended. For Q2 the deadline is extended to 1 September 2020 and for Q3 to 16 November 2020.
- R&amp;D intensive companies may have the R&amp;D tax credits paid already in June 2020 instead of November 2020.</t>
  </si>
  <si>
    <t xml:space="preserve">
</t>
  </si>
  <si>
    <t>- Deadline for filing tax returns will be extended until September 1, 2020 for employees receiving a tax return, and individuals receiving income from abroad.</t>
  </si>
  <si>
    <t>Dominica</t>
  </si>
  <si>
    <t>- Extension of deadlines for filing 2019 CIT returns to 31 May 2020.
- Waiver for penalties for non-filing of 2019 tax returns (announced).
- Waiver of VAT on electricity to Domestic customers, hotels and guest houses for the period April-July 2020 (announced).
- Reduction of landing taxes to incentivize tourism post containment of COVID-19 (announced).
- Tax relief programs for households and businesses.</t>
  </si>
  <si>
    <t>- Extension of deadlines for filing individual to 31 May 2020.
- Tax relief programs for households and businesses.</t>
  </si>
  <si>
    <t>- The payment of the annual CIT due in April by all companies with a financial year ending in December 2019, may be paid in 4 equal instalments.
- The payment of advance payments of income tax (anticipos) may be paid in 3 instalments immediately after the emergency period.
- Taxpayers may request payment arrangements of up to 4 instalments for the remittance of Tax on Transfers of Industrialized Goods and Services (ITBIS/VAT) relating to February 2020, without any surcharge. Similar arrangement established for March 2020.
- The instalments of all payment arrangements currently in force are reduced to 50% whilst extending the deadline.
- Companies will be exempt from the payment of March 2020 monthly advance tax. Large taxpayers will not be granted under this measure except for taxpayers engaged in business such as travel agencies, hotels and entertainment services.
- Payment extension for the ITBIS second and first instalments.
- Extension of deadline for filing 2019 simplified tax regime return to 20 May 2020.
- Contributions made by employers to employees under the temporary government-sponsored programme (FASE) will be deductible for CIT purposes.
- Extension of deadlines for consumption tax on fossil fuels and petroleum derivatives (LH) and LPG contribution.</t>
  </si>
  <si>
    <t>- Individuals will be exempt from the payment of March 2020 monthly advance tax. 
- Extension for the filing and remittance deadlines for 2019 individual income tax return to 29 May 2020.</t>
  </si>
  <si>
    <t>- Exemption from ITBIS for medical supplies.</t>
  </si>
  <si>
    <t xml:space="preserve">- Postponement of the payment of taxes due by April, May and June 2020, possibly by 6 months.
- Extension of deadline to submitting CIT tax returns, from 15 April to 8 May 2020.
- SMEs, companies domiciled in Galapagos Islands, airlines, tour operators and taxpayers performing activities in the agricultural sector; and exporters which income derives, in at least 50%, from the export of goods, may pay in 6 monthly instalments (up to November 2020) the 2019 CIT and the VAT corresponding to April, May and June 2020. </t>
  </si>
  <si>
    <t xml:space="preserve">- Creation of additional tax of 5% on the profits of the companies that have earned more than USD 1 million in 2019 (proposed)
- Creation of a progressive income tax for individuals whose monthly salary is greater than USD 500. (proposed) </t>
  </si>
  <si>
    <t>- Three months extension for the payment of property taxes for companies in the industrial and tourism sector. The property taxes shall be payable in monthly instalments over the following six months.
- Withholding tax on dividends paid by listed companies in EGX will be reduced from 10% to 5%.
- The moratorium on the tax law on agricultural land has been extended for 2 years.
- Real estate tax relief has been provided to the industrial and tourism sectors.
- Possibility to pay 2019 corporate tax liability by instalments for the activities most affected by the COVID-19.</t>
  </si>
  <si>
    <t>-Extension of the individuals' annual tax return filing deadline to 16 April. Exemption of the tax returns online filing subscription fee.
- Introduction of a progressive PIT rate schedule, with tax rates between 2.5% to 25% with additional rules applied to individuals who earn a higher income.
- Extension of the suspension from the taxation of Capital Gains on securities listed on the Egyptian Stock Exchange (EGX) for Egyptian residents until 1 January 2022.</t>
  </si>
  <si>
    <t>- Stamp duty on transactions in the EGX will be reduced from 0.15% to 0.125% and from 0.15% to 0.05% for non-residents and Egyptian residents, respectively. All spot transactions on EGX will be exempt from stamp duty.</t>
  </si>
  <si>
    <t>- A 3-month extension for income tax payments for taxpayers operating in the tourism sector with a taxable income lower than USD 25,000, taxpayers operating in the electricity and telecommunication provision sectors, and all taxpayers with a tax obligation below USD 10,000.
- A 3-month exemption from the special tourism tax for companies operating in the tourism industry.</t>
  </si>
  <si>
    <t>- Goods that are imported to help persons affected by the COVID-19 emergency and donated to the government or to public and private non-profit institutions are exempt from VAT and custom duties.</t>
  </si>
  <si>
    <t>- A temporary elimination of import duties on food imports (medical textiles, sanitizer, flour, rice, beans).</t>
  </si>
  <si>
    <t>Equatorial Guinea</t>
  </si>
  <si>
    <t xml:space="preserve">- Decreased withholding tax rates by 50%.
- Deferral of tax payment deadlines for SMEs.
- Implementation of plans to strengthen the tax administration. </t>
  </si>
  <si>
    <t>Estonia</t>
  </si>
  <si>
    <t xml:space="preserve">- The tax administration will not apply interest on tax debts for two months. 
- Tax arrears to be deferred for 18 months and interest rates on tax arrears to be lowered.
- All companies may defer their tax payments up to 18 months. Late payment interest calculation is suspended for the period from 1 March until 1 May 2020.
- The calculation of tax interest is suspended by the state for two months (for the time of emergency situation, March-April).
- Registered sole proprietors do not have to pay their quarterly social security contributions for the second quarter of 2020.
- The state pays the advance payment of social tax for self-employed persons for the first quarter of 2020.
- Employers are not required to pay social tax on at least the minimum monthly contribution base of EUR 540 for March, April and May 2020.
</t>
  </si>
  <si>
    <t xml:space="preserve">- Contributions made by employees to the mandatory funded pension scheme will be suspended by the state from 1 July 2020 until 31 August 2021. </t>
  </si>
  <si>
    <t>- From 12 March 2020 until 1 July 2020, legal persons are exempt from income tax on charitable gifts and donations made to the government, social welfare institutions or hospitals.</t>
  </si>
  <si>
    <t>- All books and educational literature, and press publications will be subject to the lower 9% VAT rate from 1 May 2020. 
- From 1 May 2020 until 30 April 2022, excise duty rates will be reduced on diesel fuel, heating oil, natural gas and derivatives.</t>
  </si>
  <si>
    <t>Eswatini</t>
  </si>
  <si>
    <t xml:space="preserve">- Taxpayers projecting losses will file loss provisional returns and no payment will be required.
- Extension of filing deadlines by 3 months before penalties kick-in.
- Payment arrangements for taxpayers facing cash flow problems.
- Waiver of penalties and interest for older tax debts if principal is cleared by the end of September 2020.
- Up to E90 million (0.13 % of GDP) in tax refunds for SMEs that have complied with tax obligations, retain employees, and continue to pay them during this period. </t>
  </si>
  <si>
    <t>- Payment arrangements for taxpayers facing cash flow problems.
- Waiver of penalties and interest for older tax debts if principal is cleared by the end of September 2020.</t>
  </si>
  <si>
    <t>Ethiopia</t>
  </si>
  <si>
    <t xml:space="preserve"> - Acceleration of VAT refunds to support taxpayers with cash flow problems.
- Forgiveness of all tax debt prior to 2014/2015.
- Tax amnesty on interest and penalties for tax debt pertaining to 2015/2016-2018/2019. 
- Exemption from PIT withholding for 4 months for firms who keep paying employee salaries despite not being able to operate due to COVID-19.</t>
  </si>
  <si>
    <t>- Materials and equipment to be used in the prevention and containment of COVID-19 are exempt from import duties and other taxes.</t>
  </si>
  <si>
    <t>Fiji</t>
  </si>
  <si>
    <t>- Export income deduction incentive increased from 50% to 60% for tax years 2020 to 2022.
- The rule for advance payment of tax for companies and other taxpayers will be relaxed from the current 3 payments at a rate of 33.3% to 9 payments at a rate of 11.1%. Penalties on estimated tax will also be removed. This policy will be valid until 31 December 2020.
- Debt forgiveness by associated companies will not be subject to income tax. This applies to the forgiving of any outstanding debt, effective from 1 April 2020 through 31 December 2020.
- Thin capitalization rules will be suspended for borrowings undertaken from 1 April 2020 until 31 December 2020.
- Tax deduction to landlords for the reduction of commercial rents.
- The tax deduction on wages will be increased: i) from 20% to 300% on wages paid on first full-time employees, ii) to 300% on wages paid on apprenticeships, iii) from 200% to 300% on wages paid to students employed on a part-time basis, and iv) from 300% to 400% on wages paid for the employment of people with a disability for 3 consecutive years.
- A 300% tax deduction will be allowed for employers in respect of wages and salaries paid to employees who are self-quarantined and approved by the Ministry of Health.
- Business losses of up to $20,000 dollars will be allowed to be deducted against employment income. 
- A 100% write-off of up to FJD 10,000 will be made available for the purchase of fixed assets for business purposes, and for the construction of new commercial and industrial buildings. Both applicable up to 31 December 2020.
- Income tax exemption for the construction of new hotels based on capital investment levels; and investment allowance of 25% on the capital expenditure incurred for the construction, renovation, refurbishment and extension of new and existing hotels</t>
  </si>
  <si>
    <t>- A 300% tax deduction will be offered for any donations that businesses make to the government's COVID-19 fund.
- Exemption on VAT and import excise duty on medical goods.</t>
  </si>
  <si>
    <t>Finland</t>
  </si>
  <si>
    <t xml:space="preserve">- Extension for filing tax returns can be requested and without an approved extension late-filing penalties may not apply as long as a justified reason (such as illness) can be demonstrated
- Companies in financial difficulties can request a payment arrangement for the company’s taxes and can also request a change to prepayments if the company’s profits for the year seem to be less than expected
- Penalties for late filing of VAT returns may be waived if a justified reason can be demonstrated, such as sickness
- Reduction of the interest rate for late payment to 4% (currently 7%) for taxes due from 1 March 2020
- CIT return deadline postponed </t>
  </si>
  <si>
    <t xml:space="preserve">- Businesses can postpone payment of most taxes (e.g., advance payment for CIT, social security contributions, payroll taxes) due in March by up to three months.
- A 3-month extension of the monthly remittance of social security contributions for March and April 2020 without any tax penalties being imposed.
- Tax relief can be given to companies that face financial difficulties as a result of the COVID-19 pandemic on a case-by-case basis.
- Registered sole proprietors do not have to pay their quarterly social security contributions for the second quarter of 2020.
- The state pays the advance payment of social tax for self-employed persons for the first quarter of 2020.
- Tax audits temporarily scaled back, no new on-site inspections except in exceptional circumstances. For ongoing audits, all non-urgent operations to be postponed, unless the taxpayer requests otherwise.
- Reassessments are postponed.
- Deferral of payment of certain aeronautical taxes by airline companies with an operating license in France </t>
  </si>
  <si>
    <t>- Exemption from CIT, income tax and all legal and conventional SSCs for sums paid by the solidarity fund to companies created by Ordinance No. 2020-317; and for exceptional bonuses specifically paid to government employees mobilized in the context of the state of health emergency.
- No input VAT adjustment for medical products donated to care facilities and public authorities.</t>
  </si>
  <si>
    <t>The Gambia</t>
  </si>
  <si>
    <t>- Extension of two months for the filing of the 2019 annual tax return and the payment of final 2019 tax as well as for the filing of the first quarter 2020 declaration and the payment of the first quarter installment.</t>
  </si>
  <si>
    <t>Georgia</t>
  </si>
  <si>
    <t xml:space="preserve">- Deferral of annual tax return of property tax for businesses until 1 November 2020 for taxpayers operating in the tourism sector.
- Deferral of annual tax return of property tax for businesses until 1 November 2020 for all taxpayers that are forced to suspend their business activities due to the COVID-19 pandemic.
- Acceleration of VAT refunds. </t>
  </si>
  <si>
    <t>- Deferral of personal income tax pre-payments and final PIT liability until 1 November 2020 for taxpayers operating in the tourism sector, including accommodation, catering, tour operating, transportation, excursion and conference services, entertainment and other persons providing organized services to tourists.
- Deferral of personal income tax pre-payments and final PIT liability until 1 November 2020 for all taxpayers that are forced to suspend their business activities due to the COVID-19 pandemic.
- Salaries up to 750 GEL will be fully exempt from income tax for 6 months.</t>
  </si>
  <si>
    <t>- Custom clearance term for vehicles imported before 1 April 2020 was extended to 1 September 2020 for car importers.</t>
  </si>
  <si>
    <t>- Deferral of CIT, PIT and VAT liability for businesses affected by the virus. Businesses must demonstrate need related to COVID-19.
- Default penalties for taxes not paid waived.
- Taxpayers affected by COVID-19 shall be granted a reduction in prepayments for municipal business tax purposes until 31 December 2020 upon request if a taxpayer’s income in the current year is expected to be lower than in the previous year.
- Concessions on taxes administered by the Directorate General of Customs (e.g. on energy tax and air transport tax).
- The assets audit will be suspended for six months.
- Tax base reduction for trade taxes (not just medical supplies).
- Deadline extension for wage withholding tax declaration extended for employers by a maximum period of 2 months.
- Liquidity support small businesses, artists and self-employed persons suffering from the COVID-19 pandemic by allowing a refund of tax prepayments made in 2019 and the first one made in 2020 based on a lump-sum determination of 2020 losses.</t>
  </si>
  <si>
    <t>- Complete reimbursement of social security contributions by the Federal Labor Office for those on reduced hours.
- No tax will be levied on the bonus paid to employees by the employer up to EUR 1,500, between 1 March and 31 December 2020.</t>
  </si>
  <si>
    <t>- Reduction of the VAT rate payable on the supply of food and beverages in restaurants and bars from 1 July 2020 to 30 June 2021.</t>
  </si>
  <si>
    <t xml:space="preserve">- Extension of the due dates for filing taxes from 4 to 6 months (30 June 2020).
- Remission of penalties on principal debts for taxpayers repaying their outstanding debts due to the Ghana Revenue Authority up to 30 June 2020.
</t>
  </si>
  <si>
    <t>- Extension of the due dates for filing taxes from 4 to 6 months (30 June 2020).
- Remission of penalties on principal debts for taxpayers repaying their outstanding debts due to the Ghana Revenue Authority up to 30 June 2020.
- Waiver of taxes on selected third-tier pension withdrawals.</t>
  </si>
  <si>
    <t xml:space="preserve"> - Waiver of VAT on donations of equipment and goods for fighting the COVID-19 pandemic.
- Contributions and donations towards COVID-19 are allowable expenses for tax purposes.</t>
  </si>
  <si>
    <t>Greece</t>
  </si>
  <si>
    <t>- Suspension of payments of VAT, social security contributions and other tax obligations. 
- Suspension of 1) payment of VAT debts certified by VAT returns, 2) payment of any type of certified tax debts and 3) payment of tax debt instalments, for all affected companies of specific sectors until August 2020.
- Accelerated refunding of income tax and VAT of up to EUR 30,000 for all pending tax audit cases to all companies for purposes of CIT and VAT refunds.
- The SSCs of employees (of firms affected by the COVID-19 virus crisis, whose labor contracts have been suspended) and self-employed (considered as employees) affected by the COVID-19 virus crisis based on specific NACE codes will be covered by the state.
- Extension of deadlines for the payment of certain tax liabilities and the suspension of payments of certified tax liabilities and instalments that expired between 11 March (or 1 April in some cases) and 30 April 2020.
- A 25% discount on tax and SSC obligations (excluding VAT), in case they are paid on time, for employees of halted firms as well as for self-employed, freelancers and firms affected by the COVID-19 virus crisis. This measure applies to all those eligible to deferral of tax debt payments and SSC payments.
- A 25% discount on VAT certified tax liabilities with payment date from 30 March 2020 to 30 April 2020 will be granted, provided that the remaining 75% is paid on time.</t>
  </si>
  <si>
    <t>- Accelerating refunding of PIT to individuals.
- Extension of deadlines for the payment of certain tax liabilities and the suspension of payments of certified tax liabilities and instalments that expired between 11 March (or 1 April in some cases) and 30 April 2020.</t>
  </si>
  <si>
    <t>- Reduction in the VAT rates from 24% to 6% for products that provide protection against COVID-19 virus and prevent its transmission.
- Relief from import duties and VAT exemption for the supply of goods in the form of donations of movable and immovable property for charitable purposes (e.g. any kind of hospital-specific equipment, personal protective equipment and all kinds of medicines).</t>
  </si>
  <si>
    <t>- Extension of the deadlines for payment of excise duty, VAT and other charges corresponding to alcoholic beverages.</t>
  </si>
  <si>
    <t>Grenada</t>
  </si>
  <si>
    <t>- Extension of the filing deadlines of 30 and 31 March 2020 to 30 April 2020.</t>
  </si>
  <si>
    <t>- Streamlining tax credit refunds to exporters (freeing up to 0.2% of GDP).
- Deadline extension to file CIT tax returns and make payments. Tax payments, which are due in installments, have been deferred to facilitate cash flow. During this period, no inspection/ verification procedures will be carried out. Fines and interest for filing or late payment have been suspended and will not be collected.
- Taxpayers' access to payment plans has been facilitated and an extension of the duration of the plan or an interest-free period has been implemented.
- Payment deferral of the private sector employer contribution, corresponding to the months of March, April and May 2020.
- Postponement of deadline for paying hotel tax.
- Acceleration of tax refunds.</t>
  </si>
  <si>
    <t>Guernsey</t>
  </si>
  <si>
    <t>- Land or property due for Quarter 1 and Quarter 2 of 2020 will be deferred. This easement covers businesses only and not residential property
- Suspension fees for Commercial fishermen who moor their vessels in St Peter Port and St Sampson harbors
- The Government defers the collection of the Tax on Real Property (TRP), which is paid by businesses, for the remainder of this year. Professional services and regulated finance businesses are excluded from the relief.
- Defer payments for the employers’ social insurance contributions for both Quarter 1 and Quarter 2 (due mid-July). Again, this deferment will not apply to professional services and regulated finance. The easement will also apply to self-employed individuals.</t>
  </si>
  <si>
    <t xml:space="preserve">- Employees working from home due to the COVID-19 will be allowed to deduct additional expenses incurred on light and heat energy. </t>
  </si>
  <si>
    <t>- Excise duty relief for spirits used in the production of hand sanitizer.</t>
  </si>
  <si>
    <t>Guinea</t>
  </si>
  <si>
    <t>- Introduction of temporary exonerations on taxes, social contributions and payment of utilities for firms in the most affected sectors (announced).</t>
  </si>
  <si>
    <t>Guyana</t>
  </si>
  <si>
    <t>- Deferral of the payment of corporate and individual withholding taxes for businesses affected until June 30, 2020.
- Deferral of payments of pay as you earn schemes for affected businesses until June 30, 2020.
- Extension of the April 30th deadline for the filing of tax returns to June 30, 2020. 
- Acceleration of VAT refund processing for businesses.</t>
  </si>
  <si>
    <t xml:space="preserve">- Extension of the April 30th deadline for the filing of tax returns to June 30, 2020. 
</t>
  </si>
  <si>
    <t>- VAT exemption for all medical supplies for testing, prevention and treatment of the COVID-19 virus.
- Tax deductions for companies that make a donation to health institutions that test, prevent and treat the COVID-19 virus.</t>
  </si>
  <si>
    <t>- Removal of VAT on water and electricity effective from April 01, 2020 to June 30, 2020, and domestic air travel effective from April 08, 2020 to June 30, 2020.</t>
  </si>
  <si>
    <t>Honduras</t>
  </si>
  <si>
    <t>- Extension of deadlines for filing and paying income tax returns to 30 June 2020. This benefit does not apply to large taxpayers. 
- Taxpayers may calculate income tax advanced payments on 75% of the income tax generally due. The deadlines to make income tax advance payments are extended to 31 August 2020, 31 October 2020 and 31 December 2020.
- VAT payments were also deferred for SMEs in non-essential sectors not operating during the curfew. 
- One-off income tax credit (10% of salary expenses) for companies maintaining pre-crisis employment levels.
- SMEs taxpayers submitting FY 2019 income tax returns by 30 April 2020 will be granted an 8.5% income tax credit.</t>
  </si>
  <si>
    <t>- Extension of deadlines for filing and paying income tax returns to 30 June 2020.</t>
  </si>
  <si>
    <t>- A temporary VAT exemption for medical supplies, including raw material and packing material used for manufacturing sanitizing products.
- Government and non-profit organizations are exempt from VAT on humanitarian-aid related purchases and donations.</t>
  </si>
  <si>
    <t>Hong Kong</t>
  </si>
  <si>
    <t xml:space="preserve"> - Tax payment deadlines for salaries tax, personal assessment and profit tax for the year of assessment 2018/19, which are between April and June 2020, are automatically extended by 3 months (announced).</t>
  </si>
  <si>
    <t>- Tax payment deadlines apply for individuals (see Business).</t>
  </si>
  <si>
    <t>Hungary</t>
  </si>
  <si>
    <t xml:space="preserve">- Reduced employers' social security contributions for accommodation, food, arts, entertainment and recreation services. 
- Tax holiday for small businesses under the simplified, small business oriented tax regimes (lump-sum KATA and cash-flow based KIVA taxes) in personal transport services.
- Temporary abolition of payroll taxes for employers and abolition of social insurance contributions for employers from March to June 2020 for most affected sectors (such as tourism, catering trade, event organization, entertainment industry).
- Temporary abolition of tax liabilities of passenger transport service providers paying taxes under the small entrepreneurs’ business tax from March to June 2020.
- Tax debts arisen before March 1 shall be payable after the state of emergency ends. Enforcement measures arising from tax arrears have been suspended.
- Companies highly affected by the pandemic may apply for tax reduction of any taxes for an amount of max. HUF 5 million.
- Extension of deadlines for financial reporting obligations, filing annual tax returns (CIT, small company tax, local business tax energy surtax, innovation tax), payments of annual tax and prepayments obligations to 30 September 2020.
- Permanent reduction of taxes: small company tax is reduced from 12 to 11% starting 2021 and SSC by employer is reduced from 17.5% to 15.5% starting July 2020.
- Tax on tourism will be abolished for the year 2020.
- Acceleration of VAT refund procedure for SMEs and reliable taxpayers.
- Possibility of a deferment of tax payments for 6 months or payment in instalments for 12 months, or a 20% reduction of tax liability.
- Possibility of suspension of tax enforcement. </t>
  </si>
  <si>
    <t xml:space="preserve">- Employees’ contributions were reduced to the level of the basic health insurance contribution payable.
- Abolition of social insurance contributions for employees from March to June 2020 for most affected sectors.
- Simplified income tax payable by sportsmen, artists and journalists permanently is reduced from 17.5% to 15.5%.
- Possibility of suspension of tax enforcement. </t>
  </si>
  <si>
    <t xml:space="preserve">- Temporary waiver of the tourism development contribution, a levy paid on food, catering and accommodation services. 
</t>
  </si>
  <si>
    <t>- Introduction of a temporary retail sales tax applicable to the retail sector (including e-commerce) from 1 May 2020. The tax is charged on a taxpayer's net turnover for the previous year starting on HUF 500 million at progressive tax rates (0.1% - 2.5%).
- One-off special surtax applicable to the financial sector since 1 May 2020.
The surtax is levied on the adjusted balance sheet total of 2 years preceding the tax year. The rate is 19% on that part of the taxable base exceeding HUF 50 billion. It has to be paid in three equal instalments by June, September and December 2020.</t>
  </si>
  <si>
    <t>Iceland</t>
  </si>
  <si>
    <t>- Extension of payment deadlines for taxes and levies for those industries that have experienced in drop in revenues, in particular the tourism sector.
- Taxes originally due March 16 delayed to April 15; companies can apply to postpone VAT payments until 2021.
- Hotel taxes will be abolished until the end of 2021.
- Reductions in bank taxes.
- Those who own or are building residential property have received a reimbursement of 60% of the VAT paid for work done on the site (i.e. on the property being built, renovated, or maintained). This % will now be increased to 100%, i.e. all VAT levied on labor inputs will be reimbursed.
- Possibility of deferral of payment for up to three payments of the WHT on wages and SSCs to be paid between 1 April to 1 December, 2020. The deferred payments should be paid by 15 January 2021.
- Allowing losses of this year to offset 2019 profits for corporate income taxes (announced).
- R&amp;D subsidies and deductions (announced).</t>
  </si>
  <si>
    <t>- Tax relief and extension of special credit schemes for affected sectors.
- Goods and Services Tax (GST) rate relief in affected sectors via the GST council—hotel, restaurants and tourism, medical equipment, machinery, electronic equipment.
- Deadlines for submission of GST returns have been postponed until June 30 (instead of March 31) for businesses with an aggregate annual turnover of less than INR 50 million. No late fees or penalties will applied, but reduced interest rate of 9% 9 (from 18%) will apply.
- Reduction of the interest rate from 12% to 9% on delayed payments of advance tax, self-assessment tax, regular tax, TDS, tax collected at source (TCS), securities transaction tax (STT), and commodities transaction tax (CTT) made between 20 March 2020 and 30 June 2020.
- Extension of deadline for filing CIT tax returns to June 30, 2020. No late fees will apply.
- Waiver for additional 10 % levied on dispute payments if they are made by June 30.
- GOI will pay Employee Provident Fund contributions for employees and employers for the next 3 months. This is targeted to firms with up to 100 workers and where 90% of workers earn less than Rs15,000 per month. This is expected to cover 1.8M employees and 400,000 firms.</t>
  </si>
  <si>
    <t>- PIT income tax returns filing for FY18-19 is postponed to June 30, 2020.</t>
  </si>
  <si>
    <t xml:space="preserve">- Introduction of the new tax "special corona fee" in New Delhi, to charge 70% extra tax on liquor. The tax is on the maximum retail price or MRP per bottle. </t>
  </si>
  <si>
    <t>- 30% discount on CIT for manufacturing companies in 19 sectors.
- Exemption for manufacturing companies in 19 sectors from import taxes.
- Acceleration of excess input VAT refunds from April to September.
- Six-month delay for income tax payments, corporate and income tax on imports delayed. A 30% reduction in the monthly CIT advance payment will be provided.
- Tax relief for tourism sector.
- Permanent reductions of the CIT tax rate from 25% to 22% in 2020−21 and 20% starting in 2022. The CIT for companies which have at least 40% of their shares publicly listed will be reduced to 19% for FY 2020- 21 and further to 17% effective in 2022.
- Extension of deadline for complete financial statements to 30 June 2020.</t>
  </si>
  <si>
    <t xml:space="preserve">- Tax relief for manufacturing workers who make 200 million rupiah or less in a year.
- The employees' income tax withholding from April to September 2020 will be borne by the government for certain employees.
</t>
  </si>
  <si>
    <t>- Tax incentives in the form of VAT and tax exemptions on the supply of medicines, medical equipment and other related services that are necessary in handling the COVID-19 pandemic.</t>
  </si>
  <si>
    <t xml:space="preserve"> - The consumption of foreign intangible goods or services in Indonesia through an e-commerce system will be subject to VAT and the foreign e-commerce services and/or goods provider will be required to collect and declare the VAT accordingly.</t>
  </si>
  <si>
    <t>Iran</t>
  </si>
  <si>
    <t>- Relief measures covering taxes and insurance for small to medium-sized enterprises.</t>
  </si>
  <si>
    <t>- Employees can defer tax payments for the next three months.</t>
  </si>
  <si>
    <t>Ireland</t>
  </si>
  <si>
    <t>- The application of interest on late payments is suspended for January and February VAT and both February and March PAYE (employers) liabilities.
- All debt enforcement activity is suspended until further notice.
- Delayed payment of local property tax if payed by annual debit instruction or single debit authority to 21 May 2020.
- Tax deferral returns for the most immediately affected businesses, primarily in the retail, hospitality, leisure and childcare sectors, until the end of May. 
- Acceleration of the early payment of 2020 instalments of excess R&amp;D tax credits in the context of the COVID-19 under certain circumstances.</t>
  </si>
  <si>
    <t>- Critical pharmaceutical products and medicines will be given a Customs ‘green routing’ to facilitate uninterrupted importation and supply.
- Temporary VAT zero rating of supplies of personal protective equipment, ventilators and other medical products.</t>
  </si>
  <si>
    <t>- Delay stamp duty on credit cards to 1 July 2020.</t>
  </si>
  <si>
    <t>Isle of Man</t>
  </si>
  <si>
    <t>- National insurance contributions holiday of secondary Class 1 Contributions for relevant sectors(tourism and hospitality, catering and entertainment, and companies involved with logistics of goods to and from the Island) applicable to March 2020 remittances.
- Deferral of VAT payments which are due between 23 March and 30 June 2020. The payment of the deferred VAT amount must be made before 31 March 2021. No interest will be charged.</t>
  </si>
  <si>
    <t>`</t>
  </si>
  <si>
    <t xml:space="preserve">Israel </t>
  </si>
  <si>
    <t>- Deferral of VAT and SSC payments from March to April.
- Local authorities business tax postponed by a month.
- Deadline for submitting 2019 tax returns has been extended until 30 July 2020.</t>
  </si>
  <si>
    <t>- Deadline for submitting 2019 tax returns has been extended until 30 July 2020.</t>
  </si>
  <si>
    <t>- Suspension of tax payments for individuals and firms resident in the 11 municipalities of the so-called Red Zone (50,000 inhabitants of the area initially hit by the virus and subject to a complete ban of individual movements) in the period 21 February until 30 April 2020. Later, this suspension was broadened to all tax and social security contribution payments for March and April, as well as VAT payments for March, for: all firms in the most affected sectors (tourism, transport, catering, entertainment, education); firms with revenues under EUR 2 million; and firms and self employed working in provinces mainly affected by the emergency (namely Bergamo, Cremona, Lodi and Piacenza).
- The Suspension of payments of VAT, SSCs and employers' WTH taxes due in April 2020 and May 2020 have been suspended for qualifying enterprises. The suspended payments can be fulfilled in a single instalment by 30 June 2020 or in up to 5 equal monthly instalments starting from June 2020.
- The payment deadline for executive assessment proceedings, tax demands and resolutions of pending tax disputes is postponed to May 31.
- Payments of fees due by firms operating in the gaming sector are postponed to May 31.
- Payments of harbor taxes and fees are suspended up to 31st July 2020 for firms operating in the shipping sector.
- Introduction of several tax credits: 
 • 60% over the rent paid by retailers during March;
 • 50% over the total amount of expenditures incurred to sanitize firms, stores and working tools;
 • 30% over total investments concerning advertising in the publishing sector;
 • 20% computed based on taxes paid in advance by firms and referred to forthcoming revenues, in the case in which the advance payments no longer correspond to actual profits/ revenues.
- The payment of employers' and employees' SSCs as well as employees' PIT withholdings for tourist sector operators is suspended until 30 April 2020 for the entire country.
- Self-employed revenues and fees are exempted from tax advance payment duties in the period 17th March 2020 - 31th May 2020. The allowance is applied to self-employed with a revenue level lower than EUR 400,000 in 2019.</t>
  </si>
  <si>
    <t>- Social security contributions due by households for domestic workers are suspended until May 31.
- Expenses incurred for the purchase of personal protective equipment qualify for the tax credit granted for sanitizing workplaces.
- Some of the measures listed under Businesses apply to individuals as well.</t>
  </si>
  <si>
    <t>- Tax deductions for CIT and PIT of 30% for charitable donations linked to COVID-19.</t>
  </si>
  <si>
    <t>Jamaica</t>
  </si>
  <si>
    <t>- SCT and custom duty waivers on medical supplies and sanitizers.</t>
  </si>
  <si>
    <t>- Cut in General Consumption Tax rate from 16.5% to 15%.</t>
  </si>
  <si>
    <t>Japan</t>
  </si>
  <si>
    <t>- Deadline extension (from mid-March to mid-April) for personal income tax, gift tax and consumption tax return filing and payment.
- Deferral of tax payments for people and businesses negatively impacted by COVID-19.</t>
  </si>
  <si>
    <t>- Deadline extension (from mid-March to mid-April) for personal income tax, gift tax and consumption tax return filing and payment (In order to prevent spread of infection at venues where people visit to file tax returns).
- Deferral of tax payments (see Businesses).</t>
  </si>
  <si>
    <t>Jersey</t>
  </si>
  <si>
    <t>- Deferral of payments of social security contributions and the GST payments.</t>
  </si>
  <si>
    <t>- A temporary zero-rating of the supply of staff to facilitate employers who keep people in employment and use them flexibly to support other businesses.</t>
  </si>
  <si>
    <t>- Companies can decide to partly stop social security contributions (pension related), lowering the contribution rate from 21.75% to 5.25%. This is valid between March and June.
- Postponement of 70 % of the value of customs duties for selected companies.
- Extension of deadline for the submission of audited financial statements.
- Suspension of old age insurance contribution for the private sector, commencing from 1 March 2020 until 31 May 2020.</t>
  </si>
  <si>
    <t>- Postponement, until the end of the year of the collection of sales tax on all domestic sectors, and imports related to health, and the supply of medicines.</t>
  </si>
  <si>
    <t>Kazakhstan</t>
  </si>
  <si>
    <t>- Exported fuel exempted from excise tax until December 2020.
- The property tax rate will be reduced to 0% for property used in tourism, catering and the hotel sector.
- Deferral of all taxes and social security contributions for SMEs and micro-enterprises until 1 June 2020. Also, they are exempt from paying the individual income tax, social tax and social security contributions until 1 October 2020 for their employees.
- Individual entrepreneurs subject to the general tax regime are exempt from the individual income tax until 31 December 2020.
- Producers of agricultural goods are exempt from the land tax on agricultural lands until 31 December 2020.
- Importers of biological assets in the agricultural sector are exempt from VAT until 31 December 2020.
- Deadline for filling tax returns for FY 2019 was extended from 31 March 2020 to 31 May 2020.
- Deferral of VAT payment for non-residents involved in maintenance and legal support of aircraft leasing transactions. The measure is in force until 1 January 202.</t>
  </si>
  <si>
    <t>- Deadline for filling tax returns for FY 2019 was extended from 31 March 2020 to 31 May 2020.
- Allowances paid to employees who are working for healthcare organizations are exempt from individual income tax, social tax, social security contributions and mandatory social medical contributions.</t>
  </si>
  <si>
    <t>- VAT rate for imported and domestically sold "socially significant" alimentary goods will be reduced to 8% (standard rate is 12%) until 1 October 2020.</t>
  </si>
  <si>
    <t>- Reduction of Resident Income Tax (CIT) from 30% to 25%.
- Reduction of the turnover tax rate from the current 3% to 1% for all Micro, Small and Medium Enterprises (MSMEs).
- Kenya Revenue Authority shall expedite the payment of all verified VAT refund claims amounting to Ksh. 10 Billion within 3 weeks.
- The penalty for late filing of turnover tax return has been reduced from KES 5,000 to KES 1,000.
- Concessionary income tax rates for companies newly listed on any securities exchange with at least 40% of their issued share capital listed and companies engaged in business under a special operating framework arrangement with the government. 
- Investment allowances have been replaced with new rates for buildings used in manufacture, hotel, hospital and petroleum/gas storage facilities and educational buildings, including hostels and commercial buildings. 
- Wear and tear rates for plant and equipment have also been replaced.
- Persons liable for turnover tax are no longer required to pay presumptive tax.</t>
  </si>
  <si>
    <t xml:space="preserve">- 100% Tax Relief for persons earning gross monthly income of up to Ksh. 24,000.
- Reduction of Income Tax Rate (Pay-As-You-Earn) from 30% to 25%.
- Annual resident personal relief has been increased from KES 16,896 to KES 28,800.
- The PIT rates have been revised. 
</t>
  </si>
  <si>
    <t>- VAT exemption on vaccines for human and veterinary medicine; medicaments containing penicillin or derivatives and
personal protective equipment.</t>
  </si>
  <si>
    <t>Reduction of the VAT from 16% to 14%, effective April 1.</t>
  </si>
  <si>
    <t xml:space="preserve">- A processing fee of KES 10,000 will apply to importation of motor vehicles.
- These exemptions have been repealed: 
i) dividends received by registered venture capital companies, SEZ enterprises, operators licensed under the SEZ Act; 
ii) gains from trade in securities listed in Kenya; 
iii) interest income generated from cash flows passed to the investor in the form of asset-backed securities; and iv) dividends paid by SEZ enterprises, operators to non-residents.
- Withholding tax on dividends paid to non-residents increased from 10% to 15%
- Payments to non-resident persons will be subject to tax: 
i) insurance/reinsurance premiums at 5% tax rate;
ii) sales promotion, marketing, advertising services and transportation of goods at 20% tax rate. 
- VAT on fuel was increased from 8% to 14% with effect from 15 April 2020. </t>
  </si>
  <si>
    <t>Republic of South Korea</t>
  </si>
  <si>
    <t>- Reduction in the VAT payable by small businesses with turnover below KRW 60 million until the end of 2021.
- Small businesses are granted up to a 9-month extension for filing a tax return and up to 1 year extension for filing and paying local taxes.
- Doubled special tax cuts for SMEs in infected areas. The maximum rate of special tax reduction will be doubled (from15% to 30%) for small &amp; medium businesses in Deagu, Gyeongsan, Bonghwa, and Chungdo. This will reduce income tax or corporate tax by 60% for small businesses and 30% for medium businesses. It applies to all industries except the speculative entertainment, bar, real estate rental business, etc.
- The amount of entertainment expenses that exceed a certain level is not to be counted as losses. 
- Tax cuts for landlords who reduce rent for commercial tenants.
- Social security contribution relief (announced).</t>
  </si>
  <si>
    <t>- An increased tax deduction to individuals for the use of debt cards (from 30% to 60%) and credit cards (from 15% to 30%) for the period from March to June.
- Consumers replacing cars older than 10 years will be eligible for an additional 70% reduction on the consumption tax due.
- Promote consumption through discount coupons for cultural events, farm products, as well as for tourism expenses.</t>
  </si>
  <si>
    <t>- The invoicing payment of the first instalment of the immovable property tax will be postponed.
- Deadline for filing CIT and VAT returns and payment of the relevant taxes will be extended from 31 March to 30 April 2020.</t>
  </si>
  <si>
    <t>-Deadline for filing PIT and payment will be extended from 31 March to 30 April 2020.</t>
  </si>
  <si>
    <t>- Removal of VAT on imports of wheat and flour.</t>
  </si>
  <si>
    <t>Kuwait</t>
  </si>
  <si>
    <t>- Postponement of social security contributions for 6 months for private sector companies.</t>
  </si>
  <si>
    <t>Kyrgyz Republic</t>
  </si>
  <si>
    <t>- Postponement of tax payments.
- Time-bound exemptions of property and land taxes.</t>
  </si>
  <si>
    <t>Laos</t>
  </si>
  <si>
    <t>- All microenterprises with annual income between LAK 50-400 million will be exempted of CIT for the period from April 2020 to June 2020.
- Postponement of tax payments for the tourism sector for 3 months, effective from April 2020.
- Delay in payment of security contributions of affected businesses from April to June 2020.</t>
  </si>
  <si>
    <t xml:space="preserve"> - Both State and private employees with salaries up to LAK 5 million (USD 550) will be exempted from PIT for the period from April 2020 to June 2020.</t>
  </si>
  <si>
    <t>- Exemption from import duties, taxes and other fees on the import of all goods for use in prevention and treatment of COVID-19.</t>
  </si>
  <si>
    <t>Latvia</t>
  </si>
  <si>
    <t>- Refund of approved excess input VAT refund claims to all taxpayers within 30 days after submission of VAT return; plus refund of excess input VAT credits that has been carried forward from previous periods. 
- Exemption from the advance payments for the taxation year 2020. Within a taxation year, the taxpayer may voluntarily make advance payments of personal income tax for the taxation year 2020. 
- Extending the rights of the tax administration to divide into time periods or to defer the payment of outstanding taxes for a time period of up to three years for taxpayers in sectors, which have been affected by the COVID-19. This policy measure is now under consideration.</t>
  </si>
  <si>
    <t xml:space="preserve">- Companies involved in the production and storage of alcohol used to produce disinfectants can apply for an excise discount of up to 90 %. </t>
  </si>
  <si>
    <t xml:space="preserve">- Extension of all deadlines related to payment of taxes and fees (announced). </t>
  </si>
  <si>
    <t>Lesotho</t>
  </si>
  <si>
    <t>- Deferral of certain taxes until September.</t>
  </si>
  <si>
    <t>Liberia</t>
  </si>
  <si>
    <t>- Speeding up and facilitating the importation process—including by removal of the pre-shipment inspection requirement and some protective surcharges.</t>
  </si>
  <si>
    <t>Lithuania</t>
  </si>
  <si>
    <t>- Postponement of the payments date of tax arrears for taxpayers affected by COVID-19.
- Possibility to defer tax liabilities or pay in instalments; no fines and no default interest for failure to comply with tax obligations in a timely manner.
- Central government will recommend municipalities from exemption taxpayers from taxes levied on business property and land.
- Postponement of submission (and payment of) advanced corporate income tax without interests.</t>
  </si>
  <si>
    <t>- Postponement of submission (and payment of) personal income tax return.</t>
  </si>
  <si>
    <t>- Relief from import duties and VAT exemption on importation of goods needed to combat the effects of the COVID-19 crisis.</t>
  </si>
  <si>
    <t>Luxembourg</t>
  </si>
  <si>
    <t>- Companies and self-employed individuals that realize income from a profession, or commercial or agricultural activities can request help if they are facing liquidity issues due to COVID-19 can file a request for: 
1. Cancellation (annulation) of the first and second quarterly advance payments for both (corporate) income tax and municipal business tax for 2020;
2. A four-month extension to the deadline for the payment of (corporate) income, municipal business and net wealth taxes due after 29 February 2020, without any penalty for late payment. The tax authorities will automatically approve all eligible requests;
3. Extension of the deadline to file both corporate and individual (personal) income tax returns to 30 June 2020.
- Extension of deadlines for submission of VAT returns and associated VAT payments.
- Excess input VAT credits below EUR 10,000 will be reimbursed immediately.
- Postponement of social-security contribution payments for the first half of the year.</t>
  </si>
  <si>
    <t>- Delayed payment of net wealth tax to June 30.
- Extension of the deadline to file individual (personal) income tax returns to 30 June 2020.</t>
  </si>
  <si>
    <t>- Deferment of tax instalments for a six-month period.
- Companies may revise their tax estimates early.
- Exemption from the Human Resource Development Fund (HRDF) levy.
- Hotels are exempted from the service tax.
- Measures under consideration include: accelerated capital allowances for machinery and equipment; tax deduction of up to RM300,000 on renovation and refurbishment costs; and import duty and sales tax exemptions on machinery and equipment used in port operations.
- Deadlines for the filing of tax returns and making tax payments for companies with accounting periods ended at 31 December 2019 by an additional 2 months, from 31 July 2020 to 30 September 2020.
- The deadline for the submission of the real property gains tax return and payment of real property gains tax will be 30 April 2020.
- Special deduction on rental discount granted to SMEs for the use of business premises from April to June 2020.
- Concession by the Customs Department on late submission and payment of SST, Tourism Tax and Departure Levy and waiver of penalties related to the taxable period of February and March 2010.</t>
  </si>
  <si>
    <t>-Reduction of 4%-points in Employees Provident Fund contribution by employees from April to December.</t>
  </si>
  <si>
    <t>Macao Special Administrative Region</t>
  </si>
  <si>
    <t xml:space="preserve">- Tax exemption/deductions for local enterprises. </t>
  </si>
  <si>
    <t>- Tax exemption/deductions for residents.</t>
  </si>
  <si>
    <t>Madagascar</t>
  </si>
  <si>
    <t>- Waiver on social contributions.</t>
  </si>
  <si>
    <t>Malawi</t>
  </si>
  <si>
    <t>- Tax waivers will be granted on imports of essential goods to manage and contain the pandemic.</t>
  </si>
  <si>
    <t>Maldives</t>
  </si>
  <si>
    <t>- Postponement of employee withholding tax to taxpayers whose income does not exceed MVR 150,000 until 31 July 2020.</t>
  </si>
  <si>
    <t>Mali</t>
  </si>
  <si>
    <t xml:space="preserve">- Tax deferral for the hardest-hit companies, especially in the hospitality sector (hotels, restaurants, transportation). </t>
  </si>
  <si>
    <t>- A 3-month exemption from VAT on electricity and water tariffs.</t>
  </si>
  <si>
    <t xml:space="preserve">- A 3-month exemption from customs duties on the import of basic food (rice and milk) </t>
  </si>
  <si>
    <t>Malta</t>
  </si>
  <si>
    <r>
      <t>- March and April payments of Final Settlement System (FSS) tax, VAT that have been postponed to a later date.</t>
    </r>
    <r>
      <rPr>
        <strike/>
        <sz val="7.5"/>
        <rFont val="Times New Roman"/>
        <family val="1"/>
      </rPr>
      <t xml:space="preserve">
</t>
    </r>
    <r>
      <rPr>
        <sz val="7.5"/>
        <rFont val="Times New Roman"/>
        <family val="1"/>
      </rPr>
      <t>- Speed up of payments (e.g. VAT refunds) to private industry to sustain the financial liquidity of employers and self-employed.
- Deferral of paying compliance contributions and gaming taxes.
- Deadline for the payment of the provisional income tax and social security contributions for April 2020 is extended to 31 May 2020. 
- Extension for electronic filing of 2019 CIT returns according to end of financial year.</t>
    </r>
  </si>
  <si>
    <t>- All excise duties payable during the months of April and May 2020 have been deferred to a later date.</t>
  </si>
  <si>
    <t>Mauritania</t>
  </si>
  <si>
    <t>- State will bear all taxes and royalties on utilities for the rest of the year for the heads of families working in the traditional fishing sector.</t>
  </si>
  <si>
    <t>- Waiver on customs duties and taxes on imports of essential goods.</t>
  </si>
  <si>
    <t>Mauritius</t>
  </si>
  <si>
    <t>- Double tax deduction is available for investments in equipment.
- “Passenger fees” on air tickets for tourists from South Africa, Réunion and Australia will be suspended until June 30.
- No late payment penalties for filing of statements and returns due in the lockdown period will be imposed.</t>
  </si>
  <si>
    <t>- Removal of VAT on masks, hand sanitizers and other breathing appliances.
- The government will allow as a deduction amounts donated by enterprises to the COVID-19 solidarity fund, when calculating taxable income for the income year; also, any unrelieved deduction in the income year may be carried forward for a maximum period of 2 successive income years.</t>
  </si>
  <si>
    <t>- Mexico city extended the deadline to obtain a discount on the payment of the Tax on Vehicle Ownership from the end of March to the end of April. 
- Mexico city announced the deferral of tax returns and payments obligations included in the Mexico City Tax Code, extending the deadline to the end of the month. 
- Tax inspection acts were suspended from March 23 to April 19.
- State of Mexico also extended the deadline for the payment of the Tax on Vehicle Ownership to the end of June.
- State of Sonora announced for March and April a 50% discount for the payment of payroll tax for companies with up to 50 employees and a 100% discount for the Tax on Lodging.
- State of Sonora announced the deferral for the payment of permits for the sale of alcoholic beverages and for the revalidation of vehicles permits, and also the suspension of tax inspection acts.
- Accelerating VAT refunds.
- Possibility of instalment agreement for payment of SSCs by employers.</t>
  </si>
  <si>
    <t>Mongolia</t>
  </si>
  <si>
    <t>- Exemptions for CIT and social security contributions until the end of September.
- Waivers on PIT for 526,000 entities and individuals between April 1 and October 1, with the exception of public servants, employees of state and local state-owned enterprises, and companies that have received government tenders.</t>
  </si>
  <si>
    <t>- Exemptions for PIT.</t>
  </si>
  <si>
    <t>- Tax exemptions on medical items.</t>
  </si>
  <si>
    <t>- Tax exemptions on imported food.</t>
  </si>
  <si>
    <t>- Postponement of payments of corporate income tax in instalments.
- Postponement of deadline for filing tax returns and payments for income tax, real estate tax, land tax and local taxes for 2019.
- Companies that had to stop economic activities based on government decision, and who have kept workers on their payroll, will be refunded 100% for the individual income tax withheld on the salaries and social security contributions paid.
- Companies that stopped their economic activities, either partly or fully, but not based on a government decision, and who have kept their workers on their payroll, will be refunded for 60% of the individual income tax withheld and social security contributions paid.</t>
  </si>
  <si>
    <t xml:space="preserve"> - Postponement of deadline for filing of income tax returns by individuals.</t>
  </si>
  <si>
    <t>- Companies have the right to deduct donations for combating COVID-19 made into bank accounts of the MoF, or to medical institutions, during 2020.</t>
  </si>
  <si>
    <t>- Reduction of the VAT rate for services and food supplied by entities providing hotel and restaurant services.</t>
  </si>
  <si>
    <t>Monaco</t>
  </si>
  <si>
    <t>- Deferral of tax payments for two months provided that the reporting obligations have been respected (i.e. taxpayers are required to file tax declarations, but the payment of tax can be deferred).
- Employers and self-employed workers who are experiencing a significant drop in activity due to the COVID-19 pandemic can contact the Social Security. Contributions Collection Office to request staggered payment of their contributions. The request will be handled on a case-by-case basis.</t>
  </si>
  <si>
    <t xml:space="preserve">- Deferral of the payment of personal income tax and social security contributions as well as other tax liabilities due by companies, for 90 days. </t>
  </si>
  <si>
    <t>- The deferral of personal income tax and SSC due by individuals, for 90 days.</t>
  </si>
  <si>
    <t>- Removal of the excise on medical alcohol sold in pharmacies (announced).</t>
  </si>
  <si>
    <t>Montserrat</t>
  </si>
  <si>
    <t>- Increase in the tax threshold, and a deferral of all business related taxes.</t>
  </si>
  <si>
    <t>- Increase in the tax thresholds applied to workers effective January 1 2020, aimed at reducing the level at which they begin to pay tax.</t>
  </si>
  <si>
    <t xml:space="preserve">- Deferral of all tax obligations for enterprises which have an annual turnover of less than MAD 20 million(EUR1.8 million), from the 31st March to 30th June 2020.
- Tax exemption for additional compensation paid by firms to employees in the formal sector up to a limit of 50% of the average monthly net salary. 
- Businesses with less than 500 employees made temporarily idle and experiencing a reduction in turnover of more than 50 % can defer social contribution payments until June 30. </t>
  </si>
  <si>
    <t>- Postponement of deadline for PIT filing from end-April to end-June 2020</t>
  </si>
  <si>
    <t>- The donations in favor of the Special Fund for Pandemic Management are deductible for income tax purposes.</t>
  </si>
  <si>
    <t>Mozambique</t>
  </si>
  <si>
    <t>- A waiver of advance payments of income tax.
- Postponement of the special advance payment of income tax (i.e. payment akin to a minimum tax).
- Offset of value added tax (VAT) credits by the taxpayer against any of its other tax debts.
- Temporary suspension of all tax audits and post-clearance audits, regardless of the audit stage.
- Payment deadline for municipal vehicles tax extended to April 30, 2020.</t>
  </si>
  <si>
    <t>- Introduction of an exceptional regime of licensing for import of essential supplies (food, medicine, biosafety material, diagnosis tests, etc.).</t>
  </si>
  <si>
    <t>Myanmar</t>
  </si>
  <si>
    <t xml:space="preserve">- Quarterly advance income tax payments that are due by 31 March and June 30 can be postponed up to the end of September 2020.
- Monthly business tax payments can be postponed up to the end of September 2020.
- 2% advance income tax on exports will be exempted up to the end of the current fiscal year (30 September 2020).
- Fee for renewal license of hotels and tourism businesses will be exempted for one year up to end of March 2021.
- Reduced duties for businesses operating with the Myanmar Automated Cargo Clearance System. </t>
  </si>
  <si>
    <t>- Provision of 40% of the social security fees for about 1.3 million insured workers from factories and workshops that are temporarily suspended for health inspections.</t>
  </si>
  <si>
    <t>- Waiver of specific goods tax, customs duty and commercial tax on critical medical supplies and products related to the prevention, control and treatment of COVID-19 (announced).</t>
  </si>
  <si>
    <t>Namibia</t>
  </si>
  <si>
    <t>- Tax Exemptions on several medical items.</t>
  </si>
  <si>
    <t>Nepal</t>
  </si>
  <si>
    <t>- One-month extension for firms for entry and payment of trimestral installments of VAT, excise duty, income tax, and other fees (education service, telecommunication service etc.).</t>
  </si>
  <si>
    <t>- One-month extension of payment of VAT, excise duty, income tax and other fees.</t>
  </si>
  <si>
    <t xml:space="preserve">- A temporary suspension of import duties and VAT is under consideration for emergency health equipment. </t>
  </si>
  <si>
    <t>Netherlands</t>
  </si>
  <si>
    <t>- Deferral of CIT, PIT, VAT and payroll tax liability for businesses who can demonstrate that they have run into problems due to COVID-19.
- Default penalties for taxes not paid waived.
- Businesses that expect lower income as a result of the crisis can request a reduction of their provisional assessment.
- Interest rate for late payment, late filing and incorrect filing temporarily reduced.
- A payment extension for customs and excise duties is granted until the fifteenth day following the month in which the COVID-19 measures end.
- Taxpayers subject to CIT can set off any loss against the profits for the preceding year and for the next 6 years. For entrepreneurs subject to income tax, the carry-back is 3 years, and the carry-forward 9 years.
- Discount for early payment of tax due is available if certain conditions are met.</t>
  </si>
  <si>
    <t>- Interest rate for late payment, late filing and incorrect filing temporarily reduced.
- An employer may grant tax-free general compensation of 1.2% of the total salary for tax purposes of all employees.</t>
  </si>
  <si>
    <t>- Supply of personnel to care for and nurse persons in qualifying institutions is exempt from VAT under conditions. 
- Supply of free medical equipment to qualifying institutions will have no VAT input deduction consequences.</t>
  </si>
  <si>
    <t>- Lower VAT rate applies to online fitness classes for the period 16 March 2020 until the forced closure of gyms is lifted.</t>
  </si>
  <si>
    <t>New Zealand</t>
  </si>
  <si>
    <t>- Introducing depreciation deductions for commercial and industrial buildings, including hotels and motels, at 2% declining value.
- Increase the low value asset write off from NZ$ 500 to NZ$ 5000 temporarily for the 2020/21 tax year, then reduce the threshold to NZ$ 1000 for future tax years.
- To protect SMEs, the threshold for having to pay provisional tax is increased from NZ$ 2500 to NZ$ 5000 for the 2020/21 tax year.
- Waiving of interest on late payments of tax from February 14.
- Application of the research and development tax credit is brought forward by 1 year to the 2019/20 income year.
- Temporary tax loss carry-back regime allowing tax losses to be carried back 1 year to businesses that are or anticipate being in a loss position in the 2019-20 or 2020-21.
- Increased administrative flexibility for the TA to modify due dates for filing tax returns and making tax payments, and timeframes and other procedural requirements for taxpayers impacted by COVID-19.</t>
  </si>
  <si>
    <t>- Waiving of interest in late payments (see Businesses).
- The minimum work requirement of 20 hours per week for eligibility for the in-work tax credit is removed.</t>
  </si>
  <si>
    <t>- Temporary removal of tariffs on all medical and hygiene imports needed for the COVID-19 response (announced).</t>
  </si>
  <si>
    <t>Niger</t>
  </si>
  <si>
    <t xml:space="preserve"> - Suspension of tax audits for 2 months from 1 April 2020 (i.e. until 1 June 2020).
- Hotels are granted tax reliefs: application of a VAT reduced rate of 10%; increase in the amortization rate from 2% to 5%; and exemption from minimum lump-sum tax for the 2019 financial year.
- Suspension of tax recovery procedures for travel agencies and taxpayers carrying on activities in areas of bars, sports and leisure until 20 June 2020.
- Temporary tax relief for hard-hit sectors.</t>
  </si>
  <si>
    <t>- Exemption from import duties and VAT on all products which are part of the fight against COVID-19 pandemic.</t>
  </si>
  <si>
    <t>- Exemption from VAT on inter-urban public transportation for the entire period of suspension of activities</t>
  </si>
  <si>
    <t>- Extension of the deadline for filing of VAT and withholding tax returns from the 21st day to the last working day of the month, following the month of deduction.
- Extension of the due date for filing of CIT returns by 1 month.
- Waiver of interest and penalties on outstanding tax liabilities from tax audits.
- Suspension of tax audits until further notice.</t>
  </si>
  <si>
    <t>- Postponement of CIT advance payment in the months for March, April, and May 2020 for the companies in the tourism, transport and hospitality sectors, as well as for other affected companies. 
- Extension of deadlines for filing VAT returns and VAT payment for the tax periods of January, February and March 2020 to 30 April 2020, and for the tax period of April 2020 to 31 May 2020.</t>
  </si>
  <si>
    <t>- Postponement of PIT advance payments for March, April and May 2020 for taxpayers performing independent activities who have incurred losses due to COVID-19.</t>
  </si>
  <si>
    <t>- Import duty on medical supplies was abolished.</t>
  </si>
  <si>
    <t xml:space="preserve">- Excise duty for unleaded petrol and diesel fuel increased to collect additional funds to support the crisis. </t>
  </si>
  <si>
    <t>Norway</t>
  </si>
  <si>
    <t>- Temporary lowering of the employers’ social insurance contributions (for two months).
- Owners of lossmaking companies can postpone payments of the wealth tax; this will reduce the need for firms to provide dividends to owners to cover the wealth tax.
- Introduction of loss carry back: companies can deduct losses against taxable profits from the previous two years.
- Postponed payments of taxes for the self-employed, from April 15th to July 15th.
- Delayed payments of VAT from 14 April to 10 June.
- Reduce employer's social security contribution with 4 %age points for one term (i.e. for two months). 
- Postpone advance payments of taxes for companies from 15 April to 1 September.
- Postpone advance payments of employers' social security contributions from 15 May to 15 August.
- Temporary exemption from Air Passengers Tax.
- Special tax measures for the oil and gas industry, including deduction of investments from the special tax base, and a refund for the tax value of losses in the income years 2020 and 2021.</t>
  </si>
  <si>
    <t>- Reduction of the reduced VAT rate from 12% to 8% for certain cultural and touristic services.
- Temporary reduction of reduced VAT rate to 6% until October 31, 2020.</t>
  </si>
  <si>
    <t>Oman</t>
  </si>
  <si>
    <t>- Restaurants will be exempted from Tourist and Municipal Tax (4% rate) until 31 August 2020.
- Municipal Tax (5% rate) for commercial establishments will be exempted until 31 August.
- 3-month extension for filing tax returns and payment of any tax due to 30 June 2020. No fines and penalties will apply.
- More flexible tax payment mechanisms.</t>
  </si>
  <si>
    <t>- Any donations or contributions made by taxpayers for the purpose of dealing with COVID-19 will be tax deductible.
- Reduction of port and air freight charges on food products and medicines.</t>
  </si>
  <si>
    <t>- Extension of the deadline for payment of sales tax and federal excise duty for February 2020 (payment due on 15 March 2020) to 12 April 2020.
- Extension of the deadline for payment of sales tax and federal excise duty for March 2020 (payment due on 15 April 2020) to 27 April 2020.
- Extension of deadline for the filing of "goods declarations" for clearance of goods by 25 days from the time limit.
- Elimination on the Capital Value Tax on capital market transactions.
- Immediate release of tax refunds and Drawback of Local Taxes and Levies(DLTL) payments to Exporters / Industry .
- A special tax regime was introduced for the construction sector, and no wealth declaration for projects launched during a short window until the end of 2020.
- Government of Punjab announced a tax relief package of PKR 18 billion.
- Extension of filing and payment deadlines for sales tax on services by the provincial tax authorities, who are responsible for its collection.</t>
  </si>
  <si>
    <t xml:space="preserve"> - Elimination of all taxes (i.e. Customs Duty, GST, WHT) on 61 essential health machinery, equipment.
- Medical and testing equipment are exempt from duties and taxes (customs duty, withholding tax on imports, sales tax on imports) for a period of 3 months, with a possibility of 3 more months.
</t>
  </si>
  <si>
    <t xml:space="preserve">- A 120-day extension, counted as from 20 March 2020, is granted for payments of taxes that are due during the national emergency, without applying interest or penalties. Not subject to the extension: employee income tax withholdings, non-resident income tax withholdings, VAT withholdings (ITBMS), dividend withholdings and real estate tax withheld by banks.
- The deadline for filing 2019 income tax returns for companies is extended to 30 May 2020
- The DGI is authorized to extend deadlines for filing tax returns with no interest or penalties applicable.
- The deadline for filing VAT returns of March, April and May 2020 has been extended until 15 June 2020. </t>
  </si>
  <si>
    <t>- The deadline for filing 2019 income tax returns for individuals is extended to 30 May 2020.</t>
  </si>
  <si>
    <t>Paraguay</t>
  </si>
  <si>
    <t>- Extension of deadlines for filing tax returns and for paying taxes related to CIT and the tax on income from agricultural activities for FY2019 to June 2020. Payment of tax debts related to these taxes and accrued on 31 December 2019, may be extended until May 2020 under certain conditions.
- Extension of deadlines for filing tax returns and for paying taxes related to business income tax (presumptive regime), VAT, and the selective consumption tax for FY2020 to May 2020
- Advance payments of the business income tax are postponed to September 2020, November 2020 and December 2020, respectively.
- Exceptional extension of deadlines in respect of the tax on dividends and profits.
- Taxpayers liable to the tax on income from Commercial, Industrial or Services and to the income tax of Agricultural activities, who have tax debts accrued on 31 December 2019, may extend their payment until May 2020 under certain conditions.</t>
  </si>
  <si>
    <t>- Possibility to defer PIT arrears accrued on 31 December 2019 or previous fiscal years until 30 April 2020. If a down payment is made of 20% of the tax debt, the interest rate that will be applied is 0%. No penalties for late payment will be applied. The payment scheme may include up to 5 monthly instalments.</t>
  </si>
  <si>
    <t>- Medical and testing equipment are exempt from duties and taxes (customs duty, withholding tax on imports, sales tax on imports) for a period of 3 months.</t>
  </si>
  <si>
    <t xml:space="preserve">- Payment of income taxes for micro and SMEs deferred until June 2020.
- Flexibilization of fractionated, deferred and refinanced tax debt payments granted until March 15.
- Payment of the February monthly VAT obligation and declaration of February 2020 sales and purchases registry for SMEs delayed to early April.
- Release of accumulated funds (up to March 15) from the VAT advanced payment account.
- Extension of deadline for filing 2019 CIT to July 2020 and for making income tax advance payments (including February, March and April 2020) for taxpayers whose net taxable income amounted up to 5,000 tax units (approximately USD 6.2 million) during tax year 2019.
- New deadlines for the submission of monthly withholding tax returns by employers (February and March 2020).
- Suspension of the obligation for employers to withhold the 10% pension contributions to the private pension system. 
</t>
  </si>
  <si>
    <t>- Accelerated devolution of excess payments from personal income tax from the fiscal period 2019 to guarantee liquidity to households.
- Extension of deadline for filing 2019 PIT to July 2020 for taxpayers whose net taxable income amounted up to 5,000 tax units (approximately USD 6.2 million) during tax year 2019.
- Reprogramming and fractioning the payment for basic public services of electric power, natural gas and telecommunications.</t>
  </si>
  <si>
    <t>- Import tariffs for medical goods set at 0% in force until the end of the decreed State of National Emergency.</t>
  </si>
  <si>
    <t xml:space="preserve">- The filing and payment of annual income tax returns (ITRs) for calendar year 2019 will be extended to 15 June 2020.
- The deadlines for electronic and non-electronic filing and payment of quarterly ITRs, monthly and quarterly VAT declarations, withholding taxes on compensation, as well as monthly excise tax declarations, will be generally extended by 30 to 45 days from the original deadline.
- The deadline for VAT refund applications for the quarter ended at 31 March 2018 is extended to 30 May 2020.
</t>
  </si>
  <si>
    <t xml:space="preserve">- Exemption from VAT, excise tax and other fees for importation of critical or needed healthcare equipment and supplies, and materials needed to make health equipment and supplies, intended to combat the COVID-19 public health emergency.
- Exemption from donor's tax for donations of the imported items to or for the national government's use or any entity created by any government agencies which is not conducted for profit. Not treated as a sales transaction.
- Full deductibility of donations in relation to COVID-19 from the CIT and PIT base, if certain conditions are met. </t>
  </si>
  <si>
    <t>Poland</t>
  </si>
  <si>
    <t>- Sole entrepreneurs and micro enterprises (employing no more than 9 employees) will be exempt from SSCs for a period of 3 months (until May 2020). Entrepreneurs employing 10 to 49 employees are entitled to a 50% exemption.
- Small taxpayers who in 2020 paid advances of CIT by means of a simplified form can opt out of making further advance payments during the tax year.
- Entrepreneurs and companies will be entitled to postpone, until 1 June 2020, the payment of individual income tax advances for March and April withheld from their employees' and contractors' salaries, as well as payment of VAT liabilities.
- Entrepreneurs and companies will be entitled to carry back tax losses incurred in 2020 and set them off against 2019 income, if the company's turnover dropped by more than 50%. 
- The entry into force of a number of VAT policy and administration reforms has been delayed from 1 April 2020 to 1 July 2020, as well as the retail sales tax, which will be delayed further until the end of 2020.
- Refraining from charging interest due for default on tax arrears.
- Postponement of the deadline to pay tax on revenues from immovable properties to July 2020.
- Extension of deadline for filing CIT returns to 31 May 2020. 
- Deferment in payment of the real estate tax until 30 September 2020; or exemption from the real estate tax for part of the year 2020 for affected entrepreneurs and non-governmental organizations.
- Possibility for CIT taxpayers of using the R&amp;D tax relief during the tax year at the stage of calculating the tax advances. Available for the taxpayers developing anti-COVID-19 products. 
- Possibility for CIT taxpayers of using the preferential 5% tax rate for incomes derived from qualified intellectual property rights (IP Box) during the tax year at the stage of paying tax advanced payments.</t>
  </si>
  <si>
    <t xml:space="preserve">- Small taxpayers who in 2020 paid advances of individual income tax by means of a simplified form can opt out of making further advance payments during the tax year. 
- Postponement of the deadline to pay tax on revenues from immovable properties to July 2020.
- Extension of deadline for filing individual income tax returns to 30 June 2020.
- Possibility for PIT taxpayers of using the preferential 5% tax rate for incomes derived from qualified intellectual property rights (IP Box) during the tax year at the stage of paying tax advanced payments. </t>
  </si>
  <si>
    <t>- Selected domestic supplies of goods contributing to the combating COVID-19 will be temporarily subject to the zero rate of VAT until the end of the state of emergency.
- Extraordinary deductions allowed to entrepreneurs, companies and individuals for donations made for the purpose of combatting COVID-19.
- Fixed assets purchased to produce goods to counteract the COVID-19 pandemic will be subject to an extraordinary one-off tax depreciation write offs equal to the value of fixed assets.</t>
  </si>
  <si>
    <t>- 0% VAT rate on the supply of laptops and tablets donated by taxpayers to educational institutions.</t>
  </si>
  <si>
    <t>Portugal</t>
  </si>
  <si>
    <t xml:space="preserve"> - EUR 6.2 billion (3.2% GDP) of (within-year) tax and social security contribution deferrals for companies and employees.
- Deferral of SSCs and some other tax payments.
- For self-employed and companies with a turnover of up to EUR 10 million in fiscal year 2018 or that have started the activity after 1 January 2019, it will be possible to defer the withholding tax payment as follows:
1) payment in three instalments with no late payment interest being charged; or
2) payment in six instalments with late payment interest being due only over the last three instalments.
- Deferral of CIT payments (namely of the CIT payment usually due in May as well as of the special advance payment usually due in March and of the advance payments usually due in July).
- Payment in 3 or 6 monthly installments of VAT due in April, May and June.
- Suspension of the tax enforcement proceedings initiated as well as enforcement proceedings for social security debts by 30 June 2020.
- Extension of deadline of simplified business information return to 7 August 2020.
- Extension of deadline of the April and May 2020 corporate income withholding taxes and VAT returns.</t>
  </si>
  <si>
    <t>- Possibility of payment in 3 or 6 monthly installments of PIT withholding tax due in April, May and June.
- Extension of deadline of the April and May 2020 personal income withholding taxes.</t>
  </si>
  <si>
    <t xml:space="preserve"> - VAT exemption on donations of goods to the State and non-profit organizations, to be distributed to healthcare institutions or needed persons.</t>
  </si>
  <si>
    <t>Puerto Rico</t>
  </si>
  <si>
    <t>- Extension of corporate income tax payment from 15 April 2020 to 15 July 2020.
- Suspension of quarterly sales and use tax collection in the docks and the resale chain for 3 months.
- Penalty suspension of 2 months for non-compliance with bi-weekly sales and use tax requirements.
- Penalty waiver for non-compliance with the first instalment payment for estimated taxes.</t>
  </si>
  <si>
    <t xml:space="preserve"> - Extension of individual income tax payment from 15 April 2020 to 15 July 2020.
- Suspension for 3 months on 10% withholding payments for professional services.
- Exemption for individual income tax purposes for any payments for assistance granted by employers and special distributions from retirement plans and retirement accounts.</t>
  </si>
  <si>
    <t>- Exemption from sales and use tax (IVU) for prepared foods from 19 April 2020 to 3 May 2020 due to the COVID-19 pandemic.</t>
  </si>
  <si>
    <t>Qatar</t>
  </si>
  <si>
    <t>- Extension of deadline for filing tax returns for FY 2019 to 30 June 2020.
- Exemption from charge on late payment of tax until 31 August 2020.</t>
  </si>
  <si>
    <t>- Exemption of custom duties on medical supplies and hygiene products for 6 months.</t>
  </si>
  <si>
    <t>- Exemption of custom duties on certain food stuff for 6 months.</t>
  </si>
  <si>
    <t>Romania</t>
  </si>
  <si>
    <t>- Taxpayers who make advance payments of CIT on a quarterly basis can take into account, for the tax year 2020, the CIT calculated for each current quarter, instead of the CIT for the preceding year adjusted by the consumer price index.
- Reduction of the corporate income tax if the taxpayers have paid their first quarterly tax by 25 April 2020 (5% reduction on their quarterly tax for large corporations and 10% for SMEs). 
- Other measures include faster reimbursement of VAT, suspending foreclosures on overdue debtors, suspending tax authorities’ control and postponement of property tax by three months.
- Taxpayers who are subject to tax on special types of activities do not pay tax for the period when they (partly) stop their activity, during the state of emergency.
- Micro-enterprises may deduct, from their quarterly tax, sponsorship expenses of up to 20% of the micro-enterprise tax. These expenses may be carried forward for 28 consecutive quarters.</t>
  </si>
  <si>
    <t>- Deferral of payment of VAT for 30 days on imports of COVID-19 testing kits, protective equipment and disinfectants, medical equipment and medicines for treating persons who have the virus.</t>
  </si>
  <si>
    <t>Russia</t>
  </si>
  <si>
    <t>- Tax payment deferral for companies in the tourism and air transportation sectors.
- Tourism companies not to pay contributions to the tourist sector reserve funds.
- Deferral of social security contributions of up to 3 months for micro businesses (i.e. enterprises with fewer than 15 employees).
- SMEs in industries affected by COVID-19 are granted a 4 to 6 months deferral of payment or advance payment for several taxes (CIT, Unified Agricultural tax, Property tax, Transport tax and Land tax)
- Dividend payment deferral of up to 6 months for state-owned companies (each case to be reviewed individually). 
- Suspension of onsite checks by tax authorities.
- Reduction of the SSCs rate for small and medium size companies from 30% to 15% for salaries exceeding the minimum statutory wage (RUB 12,130 (EUR 147)).
- Tax deferrals on filing and payment on most taxes on request (CIT, advance payments, VAT, SSCs).
- Moratorium on tax audits: for SMEs until 1 January 2021. For large enterprises, tax audits will be limited to 30% until 1 May 2020.
- Tax payment deferral to enterprises engaged in the arts, cinema and sports sector in relation to taxes and social security contributions due before 1 May 2020.</t>
  </si>
  <si>
    <t>- Deferrals of filing and payment of most taxes.</t>
  </si>
  <si>
    <t>- Expenses incurred for the acquisition of personal protective equipment, medical tests and equipment for COVID-19 will be deductible for CIT purposes.</t>
  </si>
  <si>
    <t>- Zero-rated import duties applicable to certain socially significant goods (to be determined by the government).</t>
  </si>
  <si>
    <t>- Interest income received in 2021 on bank deposits exceeding RUB 1 million (approximately EUR 11,396) will be subject to individual income tax at a rate of 13%.</t>
  </si>
  <si>
    <t>Rwanda</t>
  </si>
  <si>
    <t>- Deadline for filing and paying CIT has been extended.
- VAT refunds to SMEs are being fast-tracked.</t>
  </si>
  <si>
    <t>Samoa</t>
  </si>
  <si>
    <t>- Six-month moratorium on pension contributions for the hospitality sector.</t>
  </si>
  <si>
    <t>- Duty concessions to be applied to an expanded list of agricultural and fishing materials.
- A temporary exemption on import duties on most commonly bought food items for households.</t>
  </si>
  <si>
    <t>San Marino</t>
  </si>
  <si>
    <t>- Deadlines for any tax payments and the application of related sanctions are suspended until 4 May 2020. Suspended payments will then have to be fulfilled by the following fifteenth working day.
- Postponement of the deadline for the submission of the general income tax return for tax year 2019 to 31 August 2020. Tax due that exceeds EUR 300 can be paid in 3 instalments.
- Enterprises must make two advance payments of general income tax in tax year 2020, by 30 November 2020 and 31 December 2020. 
- Losses realized in tax year 2020 may be carried forward indefinitely without any limitations.
- The amount of general income tax due by qualifying newly established companies is reduced by 50% for the first 7 years of activity.
- For FY 2020, enterprises which suspended their activities: i) may get a tax credit of 60% of the expenses incurred for renting commercial properties in March and April 2020, and ii) are not subject to the special income tax.
- For FY 2020 and 2021, entities subject to general income tax may deduct 10% of the qualifying increases of the company's capital realized with funds which have been held abroad, in financial institutions, for at least 12 months.</t>
  </si>
  <si>
    <t xml:space="preserve">- Postponement of the deadline for the submission of the general income tax return for tax year 2019 to 31 August 2020. </t>
  </si>
  <si>
    <t>São Tomé and Príncipe</t>
  </si>
  <si>
    <t>- Introduction of a solidarity tax on public servants whose salaries are relatively unaffected by the shock.</t>
  </si>
  <si>
    <t>Saudi Arabia</t>
  </si>
  <si>
    <t>- Suspension of government tax payments, fees, and other dues for private sector.
- Postponement of payment of CIT, VAT and Excise Tax and the extension of the submission of CIT and VAT declarations for a period of 3 months. The extension is applicable to all returns with due date falling between March 19, 2020 and June 30, 2020 ("the initiative period").
- Postponement of collection of excise tax and VAT payment at the customs upon imports for a period of three months for all imports done before the end of June.
- Acceleration of refunds requests for VAT. 
- A voluntary tax disclosure initiative was announced which comprises, inter alia, that all fines imposed on taxpayers for late submission of tax returns or for amendment of tax declarations as well as all fines related to late registration imposed on taxpayers will be cancelled ( within the period from 18 March 2020 to 30 June 2020).
- Suspension of the following: (i) Enforcement measures such as forfeiture of funds and stoppage of gov services; (ii) Penalties for late payment of installments, (iii) Imposition of fines on non-cooperation of the taxpayer.</t>
  </si>
  <si>
    <t>Senegal</t>
  </si>
  <si>
    <t>- Postponement of tax payments.
- Partial write-off of tax debt.
- Acceleration of VAT credit refunds. 
- Rebates and suspension of payroll tax and social security contributions will be granted to specific employers. 
- Deferral of tax payment to SMEs and taxpayers most affected by COVID-19 deferral until 15 July 2020, in particular tourism, catering, hotels, transportation, education, culture and media. 
- Suspension of VAT payment deadline for investors for 24 months.
- Suspension of tax and customs duties debt collection for businesses most affected by the COVID-19 pandemic.</t>
  </si>
  <si>
    <t>- All donations to the COVID-19 Response Fund will be tax deductible.</t>
  </si>
  <si>
    <t>Serbia</t>
  </si>
  <si>
    <t>- Three-month deferment of labor taxes and social security contributions for all private companies, to be repaid in 24 installments starting from 2021.
- Deferment CIT tax advance payment during the second quarter of 2020.
- For all the taxpayers who reached an agreement with the Tax Administration to pay taxes in installments during the "state of alarm", the TA will not calculate the interest rate for the installments not paid on time.</t>
  </si>
  <si>
    <t>- Deferral of PIT advance payments and SSCs levied on salaries and wages in March, April and May 2020 (if the taxpayer wish to do so) until 4 January 2021.</t>
  </si>
  <si>
    <t>- VAT exemption for protective equipment during the state of emergency.
- VAT exemption for the donation of goods to institutions that implement measures for protection from COVID-19.</t>
  </si>
  <si>
    <t>Seychelles</t>
  </si>
  <si>
    <t>- All tax payments due in March are being postponed to September 2020.
- The payment of social pension contributions for the Seychelles Pension Fund for April, May and June are postponed until September 2020.
- Corporate social responsibility tax, tourism marketing tax, and business tax payments for April, May and June are also being postponed to September 2020.</t>
  </si>
  <si>
    <t>Singapore</t>
  </si>
  <si>
    <t>- Allowing enterprises accelerated depreciation (over 2 years) of their 2020 investments in plant and machinery, and renovation and refurbishment.
- A CIT rebate of 25% of tax payable, capped at SGD 15,000 (about USD 10,200) will be granted for 2020.
- Accelerated write-off of the cost of the investment in plant and machinery in financial year 2020 over 2 years. If exercised, this option is irrevocable.
- In the carry-back relief scheme, qualifying deductions for 2020 may be carried back up to 3 years (instead of one), capped at SGD 100,000 of qualifying deductions and subject to conditions.
- Property tax rebate for 2020 of 30% for hotels and meeting venues; 15% for international cruise and regional ferry terminals as well as Changi airport, tourist attractions and qualifying commercial properties, such as premises of the international airport; and 10% for integrated resorts.
- Nontax revenues: full month of rental waiver to stallholders in hawker centers and markets managed by the National Environment Agency. Other government agencies, such as the Housing and Development Board will provide half a month of rental waiver to commercial tenants.
- Waiver of monthly Foreign Worker Levy due in Apr 2020 plus a rebate of $750 in Apr 2020 from levies paid this year, for each Work Permit or S Pass holder.
- CIT payments due in April, May and June 2020 will be automatically deferred for 3 months to July, August and September 2020, respectively.
- Extension of deadline for CIT on estimated chargeable income (ECI) for companies from 30 April 2020 to 30 June 2020.
- Extension of deadline for GST returns from 30 April 2020 to 11 May 2020.</t>
  </si>
  <si>
    <t>- Extension of filing deadlines for income tax returns for individuals (including sole proprietors and partnerships) from 18 April 2020 to 31 May 2020.
- PIT tax payments for self-employed persons due in May, June and July 2020 will be automatically deferred for 3 months to August, September and October 2020, respectively.</t>
  </si>
  <si>
    <t>Slovak Republic</t>
  </si>
  <si>
    <t>- Filing deadlines for 2019 CIT postponed by three months 
- (Planned) allow companies to carry forward losses for more than four tax years
- (Planned): allow a partial waiver of employers’ social security and health contributions for employees idled due to production interruptions or stoppages
- Postponed employer social security contributions if sales declined by more than 40 %. Also applicable to the self-employed.
- Waiver of advance payments if sales declined by more than 40 %.
- Suspension of tax audits.
- Penalty relief for late filing of CIT tax returns.</t>
  </si>
  <si>
    <t>- Filing deadlines for 2019 PIT postponed by three months.
- Penalty relief for late filing of PIT tax returns.</t>
  </si>
  <si>
    <t>Slovenia</t>
  </si>
  <si>
    <t>- Delay of the deadline for submission of the tax return of the advance payment of CIT for 2 months.
- The possibility of delaying the advance payment of tax and withholding tax due to COVID-19 by up to 2 years without incurring interest.
- The possibility of delaying the tax payments due to loss of income due to COVID-19 by up to 2 years.
- Deferral of payment of social security contributions for self-employed persons who have no other employees for three months. The total value of deferred contributions, excluding interest on late payment, will have to be paid by end-March 2022 at the latest.</t>
  </si>
  <si>
    <t>- Delay of the deadline for submission of the tax return of the advance payment of personal income tax for 2 months.</t>
  </si>
  <si>
    <t>Somalia</t>
  </si>
  <si>
    <t xml:space="preserve">- Reduced consumption tax on some additional goods by 50%.
- Three-month tax holiday on basic commodities. </t>
  </si>
  <si>
    <t>- The South African Revenue Service will also work towards accelerating the payment of employment tax incentive reimbursements from twice a year towards monthly payments.
- Tax compliant businesses with a turnover of less than R100 million will be allowed to delay 35% of their pay-as-you-earn liabilities over the next four months and a portion of their provisional corporate income tax payments without penalties or interest over the next six months. Same benefit can be applied to large taxpayers on a case-by-case basis.
- The South African government is exploring the temporary reduction of employer and employee contributions to the Unemployment Insurance Fund and employer contributions to the Skill Development Fund.
- Full rebate of customs duty and import VAT exemption on certain essential goods.
- Acceleration of reimbursements and tax credits and SMEs may defer certain tax liabilities.
- Tax subsidy of up to R500 per month for the next four months for those private sector employees earning below R6,500 under the Employment Tax Incentive. 
- A 4-month holiday in respect of the companies' skills development levy contributions.
- The filing and payment date for carbon tax will be delayed to 31 October 2020.
- Threshold for monthly payroll deduction has been increased for COVID-19 donations.</t>
  </si>
  <si>
    <t>- Monthly employment tax incentive (ETI) claim from ZAR 500 per month to ZAR 750 per month for private sector employees earning below ZAR 6,500.</t>
  </si>
  <si>
    <t>- Donations to the COVID-19 Solidarity Fund will allow an additional deduction (up to 10%) from taxpayers' taxable income.</t>
  </si>
  <si>
    <t xml:space="preserve">- Payment of excise taxes on alcoholic beverages and tobacco products due in May 2020 and June 2020 will be deferred by 90 days for excise-compliant businesses. </t>
  </si>
  <si>
    <t>- For employers affected by the COVID-19 pandemic: exemption from the payment of employers' SSCs, provided that the employer guarantees employment of its workers.
- 75% reduction in employer SSCs across the board, 100% reduction for companies with less than 50 employees.
- 50% allowance for employer's SSCs for 5 months (February to June) granted to private companies in the tourism, trade and the hospitality sector.
- Deferral of tax debts (PIT withholding, debit VAT and CIT instalments, and customs) until 30 May for SMEs with a turnover not exceeding EUR 6 million. The maximum amount of taxes that can be deferred is EUR 30,000. In order to obtain the deferral, eligible taxpayers need to apply digitally.
- Tax payment deferrals for small and medium enterprises and self-employed for six months (EUR 14 billion).
- The deadline for filing tax returns and payment of determined taxes have been extended to 20 May 2020 (previously 20 April 2020) for state´s tax obligations (e.g.: VAT, corporate income tax and individual income tax pre-payments), which submission and payment period, either by assessment or self-assessment, applies from 15 April 2020 to 20 May 2020.
- No surcharge for late payment of tax debts for companies obtaining financing through the ICO Guarantee Lines.
- 6-month suspension of SSCs for the self-employed (for the period May-July) and companies (for the period April-June) in selected industries.
- VAT payment suspension for electricity, natural gas or piped LPG used during the emergency state for self-employed and SMEs.
- Tax debts derived from tax returns and self-assessments with a filing deadline between 20 April 2020 and 30 May 2020 would not be enforced.
- CIT taxpayers with a turnover up to EUR 600.000 may opt to make their CIT instalments according to the 2020 current tax base instead of on their previous year`s earnings.
- SME's and the self-employed engaged into the PIT/VAT presumptive taxation scheme may temporarily waive the scheme, and may proportionally adapt their instalments to the time period.</t>
  </si>
  <si>
    <t xml:space="preserve">- Zero VAT rate on purchases of medical material essential to combat the COVID-19 until July 31, 2020. </t>
  </si>
  <si>
    <t>- Reduction in VAT on digital publications from 21 to 4%.
- Custom duties in excess of EUR 100 due from customs declarations submitted from 2 April 2020 to 30 May 2020 may be deferred upon request.</t>
  </si>
  <si>
    <r>
      <t>Sri</t>
    </r>
    <r>
      <rPr>
        <sz val="7.5"/>
        <rFont val="Times New Roman"/>
        <family val="1"/>
      </rPr>
      <t xml:space="preserve"> </t>
    </r>
    <r>
      <rPr>
        <b/>
        <sz val="7.5"/>
        <rFont val="Times New Roman"/>
        <family val="1"/>
      </rPr>
      <t>Lanka</t>
    </r>
  </si>
  <si>
    <t xml:space="preserve"> - The deadline to pay 2019 income tax, withholding tax and assessment tax will be extended to 31 May 2020.
- VAT returns for February and March 2020 postponed to 31 May 2020.</t>
  </si>
  <si>
    <t>- The deadline to 2019 pay income tax will be extended to 31 May 2020.</t>
  </si>
  <si>
    <t>- Measures announced include tax exemptions for imported masks and disinfectant.
- Financial contributions made by local and foreign donors to the "COVID- 19 Healthcare and Social Security Fund" will be exempt from tax and foreign exchange regulations.</t>
  </si>
  <si>
    <t>St Kitts and Nevis</t>
  </si>
  <si>
    <t>- Postponement by 12 months of three months of net VAT payments, employers' social security contributions and withholding for salaries due between January and September 2020; with interest charge.
- A temporary reduction of employers’ social security contributions has been proposed which will be effective from March 1 to June 30 2020.
- Reduction of the CIT rate from 33% to 25%, and of the Unincorporated Business Tax rate from 4% to 2%, for three months.
- Property tax payments for the period June to September, 2020 will be deferred.</t>
  </si>
  <si>
    <t xml:space="preserve">- Waiving of customs duties for essential hygiene and health products imports.
</t>
  </si>
  <si>
    <t>St Maarten</t>
  </si>
  <si>
    <t>- Extended payment arrangements for taxpayers with cash flow problems and hardship. 
- Suspension of tax audits.
- The filing date of the payroll tax and social premiums return has been extended from 15 April 2020 to 4 May 2020.
- The filing and remittance date of the provisional CIT return has been extended from 31 March 2020 to 30 June 2020.</t>
  </si>
  <si>
    <t>- The filing date of the PIT return has been extended from 31 May 2020 to 31 August 2020.</t>
  </si>
  <si>
    <t>St Lucia</t>
  </si>
  <si>
    <t>- Extension of 1 month for the CIT due on 31 March 2020, 30 June 2020, and 30 September 2020.
- An extension of 1 month for the filing of the income tax return. 
- Waiver of interest and penalties on all taxes due in March 2020.
- Extension of 1 month for all payment due dates during April 2020 until September 2020. 
- Tax credit for employers of 30% of each current employee's full salary. The tax credit will be based on the number of employees that are retained.</t>
  </si>
  <si>
    <t>- An extension of 1 month for the filing of the income tax return.
 - Waiver of interest and penalties on all taxes due in March 2020.</t>
  </si>
  <si>
    <t>- The rates of excise duties on gas and diesel have been aligned with the changes in oil price movements.</t>
  </si>
  <si>
    <t>St Vincent and the Grenadines</t>
  </si>
  <si>
    <t>- Extension of deadline for the remittance of the second quarter liquor license to 17 April 2020.</t>
  </si>
  <si>
    <t xml:space="preserve">- Deferred payment of personal income taxes and various license fees.
- Extension of deadline for the remittance of the motor vehicle tax to 17 April 2020. </t>
  </si>
  <si>
    <t>- Waiving of VAT and duties on health and hygiene products.</t>
  </si>
  <si>
    <t>- Departure tax of USD 40 paid by all persons departing by air will be reduced to USD 20.</t>
  </si>
  <si>
    <t>Suriname</t>
  </si>
  <si>
    <t>- The deadline for filing and payment of the provisional income tax return for corporations is extended until 15 June 2020.
- The deadline for filing and payment of the final income tax return for corporations is extended until 30 June 2020.</t>
  </si>
  <si>
    <t>- Extension of deadlines also apply to individuals (see Business).</t>
  </si>
  <si>
    <t>Sweden</t>
  </si>
  <si>
    <t>- Deferral of a maximum of three month worth of payments of companies’ social contributions, VAT and payroll taxes for a period of up to 12 months (SEK 27 billion if uptake similar to GFC, and SEK 315 billion if fully used by all firms), deferral of annual VAT for 2019 (SEK 7 billion) and deferral of SME taxes (SEK 13 billion)
- Temporary reduction of employers' social security contributions; the measure applies to up to 30 employees and up to SEK 5300 per employee per month. 
- SMEs can claim back the preliminary tax paid in 2019 and either pay it later or set it off against future losses.</t>
  </si>
  <si>
    <t>- Temporary reduction in individual social security contributions.</t>
  </si>
  <si>
    <t>Switzerland</t>
  </si>
  <si>
    <t xml:space="preserve">- Deferred and interest-free payment of social security contributions.
- Option of extending payment periods without having to pay interest on arrears. 
- Self-employed persons who suffer loss of earnings due to official measures to combat the coronavirus will be compensated, unless compensation or insurance benefits already exist. 
- A temporary reduction of employers’ social security contributions has been proposed which will be effective from March 1 to June 30 2020.
- Late interest charges on late payments of federal taxes which become due during the period of 1 March 2020 to 31 December 2020 is waived.
- Late payment interest on late social security contribution payments will be waived temporarily for contribution payments due until 30 June 2020. </t>
  </si>
  <si>
    <t>Taiwan</t>
  </si>
  <si>
    <t>- The domestic corporate withholding tax rate on certain payments is reduced from 3% to 1.5% through September, provided that the payment is made electronically.
- SMEs will be able to claim a 300% deduction on salary payments made through July as well as a 150% deduction of interest expenses incurred through December.
- Input VAT refunds are accelerated to within 15 days for online procedures and within 45 days for procedures via tax branch offices.
- Reduction in the rate of contributions to the social security fund of employers and employees from a rate of 5% to 0.1% of wages for 3 months.
- Extension of filing deadline for all enterprise income tax returns for calendar year 2019 to 30 June 2020.
- Possibility for an extension of payment up to 12 months or payment in 2 to 36 instalments for taxpayers who are unable to file the income tax returns due to the COVID-19 situation.
- An enterprise may claim a 200% deduction on salaries paid to employees who take leave for certain reasons related to COVID-19.
- Possibility of VAT exemption or reduction in accordance with the enterprises' sales amount and business tax liability.
- The license tax for calendar year 2020 imposed on buses for public transportation and cars for leasing business will be reduced by 50%.
- The house tax rate for calendar year 2020 imposed on hotels and enterprises with idle facilities due to COVID-19 will be reduced from 3% to 2% or a lower rate.
- The entertainment tax will be waived or reduced to enterprises that cease to operate or its operational revenue is decreased.</t>
  </si>
  <si>
    <t>- Income withholding tax cut from 3% to 1.5% for six months; doubled tax benefit for investing in long-term mutual funds.
- Extension of filing deadline for individual tax returns for calendar year 2019 to 30 June 2020.
- Possibility for an extension of payment (See Business).</t>
  </si>
  <si>
    <t>Thailand</t>
  </si>
  <si>
    <t>- SMEs can deduct three times the cost incurred by salary payment from April to July 2020 for the employees who are members of the Social Security Office and receive a salary of up to 15,000 baht/person/month. The SMEs have to maintain the same level of employment during that period as to the number insured under social security end-December 2019.
- The domestic corporate withholding tax rate will be reduced from 3% to 1.5% from 1 April 2020 to September 2020 provided that the payment is made electronically.
- The deadline for online filing of reverse charge VAT returns and monthly withholding tax returns, and payment for the tax months of March 2020 and April 2020 will be extended to 15 May 2020.
- The deadline for online filing of monthly VAT and specific business tax returns, and payment for the tax months of March 2020 and April 2020 will be extended to 23 May 2020.
- Accelerated VAT refunds, to be made within 15 days for online procedures and within 45 days for procedures via tax branch offices.
- A reduction in the rate of contributions to the social security fund of employers and employees from a rate of 5% to 0.1% of wages for 3 months.
- The corporate tax filing deadline will be extended to either 30 August 2020 or 29 September 2020.
- The filing deadline of other taxes for affected companies will be extended by 3 months.
- Incentives for businesses in the management of water resources of up to 3 years.</t>
  </si>
  <si>
    <t xml:space="preserve"> - The online and hardcopy filing deadline for the individual tax return and the related tax payment in respect of the 2019 tax year will be extended to 31 August 2020.
- The health insurance premiums deduction will be increased to THB 25,000 from THB 15,000.</t>
  </si>
  <si>
    <t>- Tax incentives targeted at medical sectors have been launched, these comprise: A 50% reduction in CIT for an additional 3 years (on top of the 3 to 8 years tax holidays previously granted) will be given to qualified investments in the medical sector; exemption of import duties on machineries used on the qualified investment, tax exemption on the production of raw materials used in the manufacture of medical products.
- Exemption on import duty for products related to the prevention and treatment of the COVID-19.</t>
  </si>
  <si>
    <t>- Extension of deadline for the duty-free importation of machinery for more than 2 months.</t>
  </si>
  <si>
    <t>Trinidad and Tobago</t>
  </si>
  <si>
    <t>- A waiver of 3 months is granted to the employer’s contribution to the social security scheme.
- VAT and income tax refunds to SMEs.</t>
  </si>
  <si>
    <t>- VAT and income tax refunds to individuals.</t>
  </si>
  <si>
    <t>- Import duty and VAT waivers on imports of certain medical and emergency supplies.</t>
  </si>
  <si>
    <t>Togo</t>
  </si>
  <si>
    <t>- Suspension of tax audits and penalties for the fiscal year.
- Waiver for the submission of financial statements and postponement of tax payments for selected businesses.
- Granting installments in tax payments for SMEs.</t>
  </si>
  <si>
    <t>- Exemption from customs and import duties for medical equipment and other products used against COVID-19.</t>
  </si>
  <si>
    <t>- Reduction of VAT rate from 18% to 10% for the hotel and catering sectors.</t>
  </si>
  <si>
    <t>Tunisia</t>
  </si>
  <si>
    <t>- For businesses and companies operating in the formal sector, a waiver of 3 months is granted to the employer’s contribution to the social security scheme.
- Postponement of the deadlines for filing the CIT, SSC, dividend withholding tax and the branch profits tax returns to 31 May 2020.
- Acceleration of tax refund procedures.
- Suspension of tax audit procedures until 31 May 2020.
- Suspension of tax penalties with respect to tax returns due between 23 March 2020 and 30 April 2020. This measure is applicable only to individual taxpayers and corporate taxpayers with annual gross revenue below TND 500,000.
- Suspension of late payment penalties from 1 April to 30 June 2020.
- Entitlement to the refund of input VAT credit booked between February and September 2020 for businesses affected by COVID-19.
- Wholly exporting businesses operating in the food processing sector and manufacturing medical products are allowed in 2020 to sell their products in the domestic market without losing their tax benefits.</t>
  </si>
  <si>
    <t>- Suspension of penalties (see Business).</t>
  </si>
  <si>
    <t>- Exemption from VAT for companies distributing medicines at the retail and wholesale stages.</t>
  </si>
  <si>
    <t xml:space="preserve">- Exceptional temporary contribution on employment and pension income to individuals receiving an annual salary starting in TND 5,000 (net of deductions). The contribution is equal to the salary/pension income of 1 day. </t>
  </si>
  <si>
    <t>- (Wage) withholding tax, VAT and social security payments regarding April, May and June 2020 will be postponed for 6 months for taxpayers in shopping malls, retail, iron-steel, automotive, transportation, cinema-theatre, accommodation, food-drink, textile-clothing, and event-organization sectors.
- The effective payment date of the Accommodation Tax is postponed to 1 January 2021 instead of April 1, 2020. 
- Reduced/postponed taxes for affected industries (particularly tourism).
- Extension of CIT filing deadlines.
- Extended deadlines for filing tax returns and informative forms, and issuance and signing of electronic ledgers.
- Income tax debts of municipalities and municipal firms, social insurance premium payments of municipalities will be postponed for three months.
- Postponement of the collection of advertisement taxes and environmental cleaning taxes until entities are allowed to resume operations.</t>
  </si>
  <si>
    <t>- Individuals over 65 years old or those with chronic conditions are exempt from tax payments until the end of the COVID-19 outbreak.
- Extension of PIT filing deadlines</t>
  </si>
  <si>
    <t>- VAT rate will be reduced from 18% to 1% for domestic air transportation for 3 months.
- Deferment period for VAT on delivery of goods destined for export extended until 30 June 2020.</t>
  </si>
  <si>
    <t>Uganda</t>
  </si>
  <si>
    <t>- Taxpayers who have Memoranda of Understanding (MOU) with the tax authority and have payments due in March 2020, can opt to defer and reschedule their tax instalment payment.
- Temporary suspension of some tax obligations such as payroll taxes &amp; payment of outstanding VAT refunds (announced)</t>
  </si>
  <si>
    <t>Ukraine</t>
  </si>
  <si>
    <t xml:space="preserve">- Late payment interest fees for VAT are waived until the end of May
- Dealing for filing income tax returns extended to July 1.
- Moratorium on tax audits from March 18 through May 18.
- No tax sanctions will apply to breaches of tax laws committed between March 1 and April 30.
- No land or real estate taxes due for the period from March 1 to April 30.
- Increase in the thresholds for the simplified taxation regime.
- Adoption of a holiday for the payment of social security contributions until April 30, 2020. </t>
  </si>
  <si>
    <t>- Individuals (including the self-employed) are exempted from the social tax from March 1 through May 31,2020.
- Extension of deadlines for filing income tax returns and asset tax returns (until 1 July 2020). 
- Deduction of the expense of COVID-19 medicine from the calculation of PIT.</t>
  </si>
  <si>
    <t>- VAT and customs duties exemptions for imports of medical equipment connected to addressing the outbreak.</t>
  </si>
  <si>
    <t xml:space="preserve">- Deferral of payment of monthly employer subscriptions (i.e. Social Security and Pension contributions) in relation to their staff, starting with payments due in respect of March 2020 and running initially for a 3 month period (i.e. covering payments due up to May 2020). The grace period may be extended based on updated assessments. 
- The Abu Dhabi government announced targeted exemption on property registration fees.
- Dubai Customs has put customs audit on hold. Dubai Customs will reduce customs clearance fees by 90%.
- The new Excise Tax period is 1 March 2020 to 30 April 2020.
- A 1-month extension for filing VAT returns for March 2020. </t>
  </si>
  <si>
    <t>- Dubai customs authorities provides a 1% refund of the customs duty imposed on imported goods sold locally into the UAE market from the period starting 15 March 2020 until 30 June 2020. (Note: it is normally subject to a customs duty rate of 5%).</t>
  </si>
  <si>
    <t>- Remove property taxes for 2020-21 for retail, leisure and hospitality sectors (up to £51,000 ratable value, subject to state aid limits).
- Bespoke Time to Pay arrangements for businesses and self-employed workers who need more time to pay taxes, based on specific circumstances of the taxpayer.
- 100% business rates relief for 2020-21 for all eligible retail, leisure and hospitality properties.
- All UK businesses are eligible for tax deferral; this will apply from 20 March 2020 until 30 June 2020.
- Deferral of VAT payments for the next second quarter of 2020 until the end of the financial year and income tax payments of the self-employed by six months
- Introduction of a business rates holiday for retail, hospitality, leisure businesses and nursery businesses in England for the 2020 to 2021 tax year.
- Businesses that received the retail discount in the 2019 to 2020 tax year will be rebilled by their local authority as soon as possible.</t>
  </si>
  <si>
    <t>- Income Tax Self-Assessment, payments due on the 31 July 2020 will be deferred until the 31 January 2021.</t>
  </si>
  <si>
    <t>- Medical equipment crucial to the fight against coronavirus arriving from outside the EU will not be subject to customs duty or import VAT.
- Supplies of personal protective equipment are zero-rated from 1 May 2020 to 31 July 2020.</t>
  </si>
  <si>
    <t xml:space="preserve">- Deferment of federal tax payments without interest or penalties for certain individuals and businesses.
- Employers are to receive a refundable tax credit to offset the cost of providing workers with paid medical leave, according to a bill summary. The amount of qualified sick leave wages taken into account would be USD 511 per worker/day. The credit would offset USD 200 per day of wages for employees who must care for a family members or whose child is home because of a school or daycare closing.
- Self-employed workers would also qualify for the same level of refundable tax credit to offset wages paid during an illness, with a corresponding lower amount available if the absence from work is used to take care of a family member or provide for a school-aged child who must stay home. The proposed legislation also includes USD 15 million for the IRS to implement the tax credits for paid sick and paid family and medical leave.
- Modifies the loss limitation applicable to pass-through businesses and sole proprietors, so the excess business loss limits of $250,000 ($500,000 joint return) for noncorporate taxpayers beings in tax year 2021.
- A refundable payroll tax credit for 50% of qualified wages up to $10,000 for each employee for qualifying calendar 2020 quarters during the COVID-19 crisis. The credit is available to employers whose (1) operations were fully or partially suspended, due to a COVID-19-related shut-down order, or (2) gross receipts declined by more than 50% when compared to the same quarter in the prior year.
- For employers and self-employed individuals, deferral of payment of the employer share of the Social Security tax.
- A NOL arising in a tax year beginning in 2018, 2019, or 2020 can be carried back five years. The provision also temporarily removes the taxable income limitation to allow an NOL to fully offset income.
- Acceleration of the ability of companies to recover corporate AMT credits, permitting companies to claim a refund now.
- Temporary increase of the amount of interest expense that businesses are allowed to deduct on their tax returns, by increasing the 30% limitation to 50% of taxable income (with adjustments) for 2019 and 2020.
- Businesses, especially in the hospitality industry, are allowed to write off immediately costs associated with improving facilities.
- Enhanced deductions for improvements made to real property.
- Extension for filing US federal tax returns and making payments for specified affected taxpayers to July 15, 2020. </t>
  </si>
  <si>
    <t xml:space="preserve">- USD 250 billion to provide one-time tax rebates to individuals.
- Extension for filing US federal tax returns and making payments for specified affected taxpayers to July 15, 2020. 
</t>
  </si>
  <si>
    <t>- The federal excise tax is waived on any distilled spirits used for or contained in hand sanitizer that is produced and distributed in a manner consistent with guidance issued by the Food and Drug Administration and is effective for calendar year 2020.
- Repeals Federal Excise Taxes collected in relation to commercial aviation.
- Increases the limitations on deductions for charitable contributions.</t>
  </si>
  <si>
    <t>- Deferral of VAT filing and payment obligations for February, March and April liabilities. 
- SMEs and small cooperatives are exempted of 40% of the employer's and employee's social security contributions for taxes accrued between March and April.
- Regarding the payment of minimum VAT (applicable to taxpayers whose annual income does not exceed USD 30,800) corresponding to the months of March and April 2020, taxpayers may pay it in six equal and consecutive instalments from May 2020.
- Postponement of withholding obligations for firms that intervene directly or indirectly in the supply or demand of land passenger transport services in Uruguay.
- Extension of deadlines to pay CIT.
- Temporary reduction, for year 2020, of the rural real estate tax rate by 18% (announced).
- Extension of deadlines for filing tax returns and payment of taxes on notional dividends.</t>
  </si>
  <si>
    <t>- Extension of the deadlines of the payments of the net wealth tax (NWT) and capital duty.</t>
  </si>
  <si>
    <t>- The import and/or export of certain goods will undergo a simplified customs procedure either permanently or temporarily under a tax-free regime, including VAT.</t>
  </si>
  <si>
    <t>- Creation of a new tax called "Sanitary Emergency COVID-19 Tax" (COVID-19 Tax), that will be levied on income derived from personal services rendered to the state, departmental governments, autonomous state entities and decentralized services, during the months of April 2020 and May 2020.</t>
  </si>
  <si>
    <t>Uzbekistan</t>
  </si>
  <si>
    <t>- Individual income tax rates for individual entrepreneurs directly or indirectly engaged in the tourism sector will be reduced by 30% (to be implemented by local governments)
- The social tax for individual entrepreneurs will be reduced to 50% of the standard calculation index.
- The deadline for the payment of property tax and land tax of individuals is extended from April 15 to October 15.
- The water usage tax rate for the purposes of farmland irrigation will be reduced by 50%.
- From 1 April 2020, a mechanism for customs clearance of imported food products in an accelerated manner, including issuing permits before the arrival of goods in the territory of Uzbekistan is introduced.
- Between 1 April and 31 December 2020, for VAT-payers whose turnover on the sale of goods (services) does not exceed UZS 1 billion (USD 99 k) per month and who use electronic invoices may calculate and pay VAT on a quarterly basis.
- The application of the increased property tax and land tax rates will be suspended in relation to unused production facilities and non-residential buildings, including those identified before 1 April 2020. The suspension will also apply to interest and penalties on liabilities arising from the application of increased tax rates.
- Interest-free deferral (payment in instalments) for the payment of the simplified tax was extended until 31 December 2020.</t>
  </si>
  <si>
    <t>- The individual income tax payment deadline will be extended.
- The real estate tax and land tax payment deadline for individuals will be extended until 15 October 2020
- Financial benefits received from charitable institutions will be exempt from individual income tax.
- Interest-free deferral of the individual income tax payments on the income received from the renting out of residential immovable property to individuals, and of commercial property to enterprises whose business activities have been suspended due to the COVID-19 pandemic.</t>
  </si>
  <si>
    <t>- VAT and customs duty exemption for medical supplies.
- Construction materials intended for medical and quarantine facilities, and goods necessary for their functioning, are exempt from customs duties and VAT until 31 December 2020.
- Certain donated funds and goods (services) are deductible for CIT purposes, are exempt from VAT and are not included in the taxable base for the turnover tax.</t>
  </si>
  <si>
    <t>- The tourist tax is suspended between April 1 and July 1.</t>
  </si>
  <si>
    <t>Vanuatu</t>
  </si>
  <si>
    <t>- SMEs (turnover of less than 200 million vatu) will also receive the value of their business license fees.</t>
  </si>
  <si>
    <t>Venezuela</t>
  </si>
  <si>
    <t>- Income tax exemption for resident individuals whose normal salary or income from their activity do not exceed the amount equivalent to 300% of the minimum wages in fiscal year 2019.
- Resident individuals that had already filed and paid their 2019 income tax will receive tax credits in the equivalent amount of 2019, which may be applied in the following years.</t>
  </si>
  <si>
    <t>- Customs and VAT exemption to imports of movable goods needed for dealing with the COVID-19 pandemic.</t>
  </si>
  <si>
    <t>Vietnam</t>
  </si>
  <si>
    <t>- Deferrals of social contribution payments for all affected businesses by end of 2020. Affected business are also suspended from making contribution to Labor Union fund.
- Payment of VAT and CIT tax obligations and of land rental fees is deferred by 5 months.</t>
  </si>
  <si>
    <t>- Payment of PIT tax obligations is deferred to year-end.
- Proposal to raise personal PIT deduction starting in July.
- Workers are allowed to defer (up to 12 months) contributions to the pension fund and survivorship fund without interest penalty.</t>
  </si>
  <si>
    <t>- Tax exemptions for medical equipment.</t>
  </si>
  <si>
    <t>West Bank and Gaza</t>
  </si>
  <si>
    <t>- Cancellation of penalties for late submission of tax returns.
- Extension of the tax filing deadline to June, and the period of quittance issued by the VAT from March 1 to April 15, 2020.</t>
  </si>
  <si>
    <t>Zambia</t>
  </si>
  <si>
    <t>- Waiver for tax penalties and fees on the outstanding tax liabilities resulting from COVID-19.</t>
  </si>
  <si>
    <t>- Waiving charges for person-to-person e-money transaction values of up to ZMW 150 by all electronic money issuers.</t>
  </si>
  <si>
    <t>- Suspension of customs duties and VAT on some medical supplies and medical related commodities.</t>
  </si>
  <si>
    <t>- Suspension of import duties on the importation of concentrates in the mining sector.
- Suspension of export duty on precious metals and crocodile skin.</t>
  </si>
  <si>
    <t>Zimbabwe</t>
  </si>
  <si>
    <t>- Extension of deadline payment of corporate taxes (waiving interest and penalties).</t>
  </si>
  <si>
    <t xml:space="preserve">- Suspension of duties and taxes on various goods and services related to COVID-19 have been suspended.
- Rebate of VAT and customs duty on importation of various materials related to the fight against COVID-19. </t>
  </si>
  <si>
    <t>Tax on Business</t>
  </si>
  <si>
    <t>Tax on indivisuals</t>
  </si>
  <si>
    <t>Health related</t>
  </si>
  <si>
    <t>Demand Support</t>
  </si>
  <si>
    <t>gr_Jan-20</t>
  </si>
  <si>
    <t>gr_Feb-20</t>
  </si>
  <si>
    <t>gr_Mar-20</t>
  </si>
  <si>
    <t>gr_Apr-20</t>
  </si>
  <si>
    <t>gr_May-20</t>
  </si>
  <si>
    <t>gr_Jun-20</t>
  </si>
  <si>
    <t>gr_Jul-20</t>
  </si>
  <si>
    <t>Feb-19</t>
  </si>
  <si>
    <t>Jan-19</t>
  </si>
  <si>
    <t>Mar-19</t>
  </si>
  <si>
    <t>Apr-19</t>
  </si>
  <si>
    <t>May-19</t>
  </si>
  <si>
    <t>Jun-19</t>
  </si>
  <si>
    <t>Jul-19</t>
  </si>
  <si>
    <t>Aug-19</t>
  </si>
  <si>
    <t>Sep-19</t>
  </si>
  <si>
    <t>Oct-19</t>
  </si>
  <si>
    <t>Nov-19</t>
  </si>
  <si>
    <t>Dec-19</t>
  </si>
  <si>
    <t>Identifier</t>
  </si>
  <si>
    <t>identifier</t>
  </si>
  <si>
    <t>AustraliaTax Revenue</t>
  </si>
  <si>
    <t>IndonesiaTax Revenue</t>
  </si>
  <si>
    <t>IndonesiaVAT</t>
  </si>
  <si>
    <t>MalaysiaCIT</t>
  </si>
  <si>
    <t>MalaysiaCustoms duties</t>
  </si>
  <si>
    <t>MalaysiaExcises</t>
  </si>
  <si>
    <t>MalaysiaIncome Tax</t>
  </si>
  <si>
    <t>MalaysiaNon-Tax Revenues</t>
  </si>
  <si>
    <t>MalaysiaOther Taxes</t>
  </si>
  <si>
    <t>MalaysiaPIT</t>
  </si>
  <si>
    <t>MalaysiaTax Revenue</t>
  </si>
  <si>
    <t>MalaysiaVAT</t>
  </si>
  <si>
    <t>PhilippinesCIT</t>
  </si>
  <si>
    <t>PhilippinesCustoms duties</t>
  </si>
  <si>
    <t>PhilippinesExcises</t>
  </si>
  <si>
    <t>PhilippinesIncome Tax</t>
  </si>
  <si>
    <t>PhilippinesOther Taxes</t>
  </si>
  <si>
    <t>PhilippinesPIT</t>
  </si>
  <si>
    <t>PhilippinesTax Revenue</t>
  </si>
  <si>
    <t>PhilippinesVAT</t>
  </si>
  <si>
    <t>AlbaniaTax Revenue</t>
  </si>
  <si>
    <t>BulgariaCIT</t>
  </si>
  <si>
    <t>BulgariaCustoms duties</t>
  </si>
  <si>
    <t>BulgariaExcises</t>
  </si>
  <si>
    <t>BulgariaPIT</t>
  </si>
  <si>
    <t>BulgariaTax Revenue</t>
  </si>
  <si>
    <t>BulgariaVAT</t>
  </si>
  <si>
    <t>MoldovaTax Revenue</t>
  </si>
  <si>
    <t>North MacedoniaCIT</t>
  </si>
  <si>
    <t>North MacedoniaCustoms duties</t>
  </si>
  <si>
    <t>North MacedoniaExcises</t>
  </si>
  <si>
    <t>North MacedoniaOther Taxes</t>
  </si>
  <si>
    <t>North MacedoniaPIT</t>
  </si>
  <si>
    <t>North MacedoniaTax Revenue</t>
  </si>
  <si>
    <t>North MacedoniaVAT</t>
  </si>
  <si>
    <t>MontenegroCIT</t>
  </si>
  <si>
    <t>MontenegroIncome Tax</t>
  </si>
  <si>
    <t>MontenegroPIT</t>
  </si>
  <si>
    <t>MontenegroTax Revenue</t>
  </si>
  <si>
    <t>MontenegroVAT</t>
  </si>
  <si>
    <t>TurkeyCIT</t>
  </si>
  <si>
    <t>TurkeyCustoms duties</t>
  </si>
  <si>
    <t>TurkeyExcises</t>
  </si>
  <si>
    <t>TurkeyIncome Taxes</t>
  </si>
  <si>
    <t>TurkeyNon-Tax Revenues</t>
  </si>
  <si>
    <t>TurkeyOther Taxes</t>
  </si>
  <si>
    <t>TurkeyPIT</t>
  </si>
  <si>
    <t>TurkeyTax Revenue</t>
  </si>
  <si>
    <t>TurkeyVAT</t>
  </si>
  <si>
    <t>KosovoTax Revenue</t>
  </si>
  <si>
    <t>Egypt, Arab Rep.Tax Revenue</t>
  </si>
  <si>
    <t>JordanTax Revenue</t>
  </si>
  <si>
    <t>LebanonTax Revenue</t>
  </si>
  <si>
    <t>MoroccoCIT</t>
  </si>
  <si>
    <t>MoroccoExcises</t>
  </si>
  <si>
    <t>MoroccoIncome Tax</t>
  </si>
  <si>
    <t>MoroccoPIT</t>
  </si>
  <si>
    <t>MoroccoTax Revenue</t>
  </si>
  <si>
    <t>MoroccoVAT</t>
  </si>
  <si>
    <t>CanadaTax Revenue</t>
  </si>
  <si>
    <t>United StatesCIT</t>
  </si>
  <si>
    <t>United StatesCustoms duties</t>
  </si>
  <si>
    <t>United StatesExcises</t>
  </si>
  <si>
    <t>United StatesIncome Tax</t>
  </si>
  <si>
    <t>United StatesOther Taxes</t>
  </si>
  <si>
    <t>United StatesPIT</t>
  </si>
  <si>
    <t>United StatesTax Revenue</t>
  </si>
  <si>
    <t>AfghanistanTax Revenue</t>
  </si>
  <si>
    <t>BangladeshTax Revenue</t>
  </si>
  <si>
    <t>IndiaCIT</t>
  </si>
  <si>
    <t>IndiaCustoms duties</t>
  </si>
  <si>
    <t>IndiaIncome Tax</t>
  </si>
  <si>
    <t>IndiaPIT</t>
  </si>
  <si>
    <t>IndiaTax Revenue</t>
  </si>
  <si>
    <t>IndiaVAT</t>
  </si>
  <si>
    <t>Sri LankaTax Revenue</t>
  </si>
  <si>
    <t>PakistanTax Revenue</t>
  </si>
  <si>
    <t>GhanaCIT</t>
  </si>
  <si>
    <t>GhanaCustoms duties</t>
  </si>
  <si>
    <t>GhanaExcises</t>
  </si>
  <si>
    <t>GhanaPIT</t>
  </si>
  <si>
    <t>GhanaTax Revenue</t>
  </si>
  <si>
    <t>GhanaVAT</t>
  </si>
  <si>
    <t>GhanaVAT1</t>
  </si>
  <si>
    <t>KenyaTax Revenue</t>
  </si>
  <si>
    <t>NigeriaTax Revenue</t>
  </si>
  <si>
    <t>NigeriaVAT</t>
  </si>
  <si>
    <t>Sierra LeoneCustoms duties</t>
  </si>
  <si>
    <t>Sierra LeoneExcises</t>
  </si>
  <si>
    <t>Sierra LeoneIncome Tax</t>
  </si>
  <si>
    <t>Sierra LeoneTax Revenue</t>
  </si>
  <si>
    <t>Sierra LeoneVAT</t>
  </si>
  <si>
    <t>South AfricaPIT</t>
  </si>
  <si>
    <t>South AfricaTax Revenue</t>
  </si>
  <si>
    <t>South AfricaVAT</t>
  </si>
  <si>
    <t>GermanyBusiness Taxes</t>
  </si>
  <si>
    <t>GermanyCIT</t>
  </si>
  <si>
    <t>GermanyIncome Tax</t>
  </si>
  <si>
    <t>GermanyOther Taxes</t>
  </si>
  <si>
    <t>GermanyPIT</t>
  </si>
  <si>
    <t>GermanyTax Revenue</t>
  </si>
  <si>
    <t>GermanyVAT</t>
  </si>
  <si>
    <t>SpainCIT</t>
  </si>
  <si>
    <t>SpainOther Taxes</t>
  </si>
  <si>
    <t>SpainPIT</t>
  </si>
  <si>
    <t>SpainSpecial Taxes</t>
  </si>
  <si>
    <t>SpainTax Revenue</t>
  </si>
  <si>
    <t>SpainVAT</t>
  </si>
  <si>
    <t>FranceCIT</t>
  </si>
  <si>
    <t>FranceExcises</t>
  </si>
  <si>
    <t>FranceIncome Tax</t>
  </si>
  <si>
    <t>FranceNon-Tax Revenues</t>
  </si>
  <si>
    <t>FranceOther Taxes</t>
  </si>
  <si>
    <t>FrancePIT</t>
  </si>
  <si>
    <t>FranceTax Revenue</t>
  </si>
  <si>
    <t>FranceVAT</t>
  </si>
  <si>
    <t>United KingdomCIT</t>
  </si>
  <si>
    <t>United KingdomCustoms duties</t>
  </si>
  <si>
    <t>United KingdomExcises</t>
  </si>
  <si>
    <t>United KingdomIncome Taxes</t>
  </si>
  <si>
    <t>United KingdomOther Taxes</t>
  </si>
  <si>
    <t>United KingdomPIT</t>
  </si>
  <si>
    <t>United KingdomTax Revenue</t>
  </si>
  <si>
    <t>United KingdomVAT</t>
  </si>
  <si>
    <t>ItalyTax Revenue</t>
  </si>
  <si>
    <t>MexicoCustoms duties</t>
  </si>
  <si>
    <t>MexicoExcises</t>
  </si>
  <si>
    <t>MexicoIncome Tax</t>
  </si>
  <si>
    <t>MexicoOther Taxes</t>
  </si>
  <si>
    <t>MexicoTax Revenue</t>
  </si>
  <si>
    <t>MexicoTotal Revenue</t>
  </si>
  <si>
    <t>MexicoVAT</t>
  </si>
  <si>
    <t>ArgentinaTax Revenue</t>
  </si>
  <si>
    <t>BrazilTax Revenue</t>
  </si>
  <si>
    <t>ColombiaTax Revenue</t>
  </si>
  <si>
    <t>Costa RicaTax Revenue</t>
  </si>
  <si>
    <t>Dominican RepublicTax Revenue</t>
  </si>
  <si>
    <t>EcuadorTax Revenue</t>
  </si>
  <si>
    <t>GuatemalaTax Revenue</t>
  </si>
  <si>
    <t>PanamaTax Revenue</t>
  </si>
  <si>
    <t>PeruTax Revenue</t>
  </si>
  <si>
    <t>El SalvadorTax Revenue</t>
  </si>
  <si>
    <t>UruguayTax Revenue</t>
  </si>
  <si>
    <t>Average of gr_Jan-20</t>
  </si>
  <si>
    <t>Average of gr_Feb-20</t>
  </si>
  <si>
    <t>Average of gr_Mar-20</t>
  </si>
  <si>
    <t>Average of gr_Apr-20</t>
  </si>
  <si>
    <t>Average of gr_May-20</t>
  </si>
  <si>
    <t>Average of gr_Jun-20</t>
  </si>
  <si>
    <t>Average of gr_Jul-20</t>
  </si>
  <si>
    <t>DRC</t>
  </si>
  <si>
    <t>Go to link-&gt; Statistical Bulletin on main page-&gt; download</t>
  </si>
  <si>
    <t>http://www.bcc.cd/downloads/pub/bulstat/Bul_stat_aout_20.pdf</t>
  </si>
  <si>
    <t>https://www.mef.gov.mz/</t>
  </si>
  <si>
    <t>Go to link-&gt;Execution of State Budget-&gt;REO 2020-&gt;</t>
  </si>
  <si>
    <t>Rating Billing% Billing%% 2019/2020</t>
  </si>
  <si>
    <t>(In Millions of Meticais)</t>
  </si>
  <si>
    <t>Economic Jan-Jun Accomplished Jan-Jun Peso Accomplished%</t>
  </si>
  <si>
    <t>Target (2019)</t>
  </si>
  <si>
    <t>Collection Jan-Jun (2019)</t>
  </si>
  <si>
    <t>% Realized</t>
  </si>
  <si>
    <t>Target (2020)</t>
  </si>
  <si>
    <t>Collection Jan-Jun (2020)</t>
  </si>
  <si>
    <t>Growth (%)</t>
  </si>
  <si>
    <t>CURRENT REVENUE</t>
  </si>
  <si>
    <t>Tax</t>
  </si>
  <si>
    <t>National Taxes</t>
  </si>
  <si>
    <t>Taxes on Income</t>
  </si>
  <si>
    <t>Taxes on Corporate Income</t>
  </si>
  <si>
    <t>Taxes on Individual Income</t>
  </si>
  <si>
    <t>Special Tax on Gambling</t>
  </si>
  <si>
    <t>Taxes on Goods and Services</t>
  </si>
  <si>
    <t>VAT - In Internal Operations</t>
  </si>
  <si>
    <t>VAT - On Imports</t>
  </si>
  <si>
    <t>VAT - Deducted for Refunds</t>
  </si>
  <si>
    <t>Imp. without Foreign Trade</t>
  </si>
  <si>
    <t>Imp. without consumption. National Production</t>
  </si>
  <si>
    <t>Imp. without consumption. Imported products</t>
  </si>
  <si>
    <t>Other National Taxes</t>
  </si>
  <si>
    <t>Specific Tax on Mining Activity</t>
  </si>
  <si>
    <t>Specific Tax on Petroleum Activity</t>
  </si>
  <si>
    <t>Fuel Fees</t>
  </si>
  <si>
    <t>Fees</t>
  </si>
  <si>
    <t>National Fees</t>
  </si>
  <si>
    <t>Other Current Revenue</t>
  </si>
  <si>
    <t>Social Contributions</t>
  </si>
  <si>
    <t>Equity</t>
  </si>
  <si>
    <t>Exploitation of Public Domain Goods</t>
  </si>
  <si>
    <t>Sale of Goods and Services</t>
  </si>
  <si>
    <t>CAPITAL REVENUE</t>
  </si>
  <si>
    <t>Alienation of State Heritage</t>
  </si>
  <si>
    <t>Amortization of Loans Granted</t>
  </si>
  <si>
    <t>Other Capital Income</t>
  </si>
  <si>
    <t>Current and Capital Revenue</t>
  </si>
  <si>
    <t>Collection Jan-Mar (2019)</t>
  </si>
  <si>
    <t>Collection Jan-Mar (2020)</t>
  </si>
  <si>
    <t>MOZ</t>
  </si>
  <si>
    <t>Monthly  Central Government Fiscal Accounts – Revenue</t>
  </si>
  <si>
    <t>Category</t>
  </si>
  <si>
    <t>Jan 2018</t>
  </si>
  <si>
    <t>Feb 2018</t>
  </si>
  <si>
    <t>Mar 2018</t>
  </si>
  <si>
    <t>Apr 2018</t>
  </si>
  <si>
    <t>May 2018</t>
  </si>
  <si>
    <t>Jun 2018</t>
  </si>
  <si>
    <t>Jul 2018</t>
  </si>
  <si>
    <t>Aug 2018</t>
  </si>
  <si>
    <t>Sep 2018</t>
  </si>
  <si>
    <t>Oct 2018</t>
  </si>
  <si>
    <t>Nov 2018</t>
  </si>
  <si>
    <t>Dec 2018</t>
  </si>
  <si>
    <t>Jan 2019</t>
  </si>
  <si>
    <t>Feb 2019</t>
  </si>
  <si>
    <t>Mar 2019</t>
  </si>
  <si>
    <t>Apr 2019</t>
  </si>
  <si>
    <t>May 2019</t>
  </si>
  <si>
    <t>Jun 2019</t>
  </si>
  <si>
    <t>Jul 2019</t>
  </si>
  <si>
    <t>Aug 2019</t>
  </si>
  <si>
    <t>Sep 2019</t>
  </si>
  <si>
    <t>Oct 2019</t>
  </si>
  <si>
    <t>Nov 2019</t>
  </si>
  <si>
    <t>Dec 2019</t>
  </si>
  <si>
    <t>Jan 2020</t>
  </si>
  <si>
    <t>Feb 2020</t>
  </si>
  <si>
    <t>Mar 2020</t>
  </si>
  <si>
    <t>Apr 2020</t>
  </si>
  <si>
    <t>May 2020</t>
  </si>
  <si>
    <t>Jun 2020</t>
  </si>
  <si>
    <t>Jul 2020</t>
  </si>
  <si>
    <t>Aug 2020</t>
  </si>
  <si>
    <t>Sep 2020</t>
  </si>
  <si>
    <t>ANGUILLA</t>
  </si>
  <si>
    <t>Capital Revenue</t>
  </si>
  <si>
    <t>EC$M</t>
  </si>
  <si>
    <t>n.a.</t>
  </si>
  <si>
    <t>Non-tax Revenue</t>
  </si>
  <si>
    <t>Tax Revenue - Taxes on Property</t>
  </si>
  <si>
    <t>Tax Revenue -Taxes on International Trade and Transactions</t>
  </si>
  <si>
    <t>Taxes on Goods and Services – Accommodation Tax</t>
  </si>
  <si>
    <t>Taxes on Goods and Services – Licenses</t>
  </si>
  <si>
    <t>Taxes on Goods and Services – Stamp Duties</t>
  </si>
  <si>
    <t>Taxes on International Trade and Transactions – Import Duty</t>
  </si>
  <si>
    <t>ANTIGUA AND BARBUDA</t>
  </si>
  <si>
    <t>Non-tax Revenue – Citizenship by Investment</t>
  </si>
  <si>
    <t>Taxes on Goods and Services – Sales Tax</t>
  </si>
  <si>
    <t>Taxes on Income and Profits – Corporation Tax</t>
  </si>
  <si>
    <t>Taxes on Income and Profits – Personal Income Tax</t>
  </si>
  <si>
    <t>Taxes on International Trade and Transactions – Consumption Tax</t>
  </si>
  <si>
    <t>THE COMMONWEALTH OF DOMINICA</t>
  </si>
  <si>
    <t>Taxes on Goods and Services – Value Added Tax</t>
  </si>
  <si>
    <t>Taxes on International Trade and Transactions – Customs Service Charge</t>
  </si>
  <si>
    <t>GRENADA</t>
  </si>
  <si>
    <t>MONTSERRAT</t>
  </si>
  <si>
    <t>ST. KITTS AND NEVIS</t>
  </si>
  <si>
    <t>SAINT LUCIA</t>
  </si>
  <si>
    <t>ST. VINCENT AND THE GRENADINES</t>
  </si>
  <si>
    <t>CORPORATE</t>
  </si>
  <si>
    <t>INDIVIDUALS</t>
  </si>
  <si>
    <t>OF WHICH: IMPORT DUTY</t>
  </si>
  <si>
    <t>OTHER REVENUE</t>
  </si>
  <si>
    <t>TAXES ON GOODS AND SERVICES</t>
  </si>
  <si>
    <t>TAXES ON INCOME AND PROFITS</t>
  </si>
  <si>
    <t>TAXES ON INTERNATIONAL TRADE AND TRANSACTIONS</t>
  </si>
  <si>
    <t>TAXES ON PROPERTY</t>
  </si>
  <si>
    <t>VALUE ADDED TAX</t>
  </si>
  <si>
    <t>ECCU</t>
  </si>
  <si>
    <t>ST. LUCIA</t>
  </si>
  <si>
    <t>DOMINICA</t>
  </si>
  <si>
    <t>St. Lucia</t>
  </si>
  <si>
    <t>St. Kitts and Nevis</t>
  </si>
  <si>
    <t>IDA</t>
  </si>
  <si>
    <t>country_number</t>
  </si>
  <si>
    <t>Resource_Rich</t>
  </si>
  <si>
    <t>Oil_Gas_Rich</t>
  </si>
  <si>
    <t>Reg</t>
  </si>
  <si>
    <t>Country_Code2</t>
  </si>
  <si>
    <t>Small_States</t>
  </si>
  <si>
    <t>IBRD</t>
  </si>
  <si>
    <t>Small_IBRD</t>
  </si>
  <si>
    <t>ABW</t>
  </si>
  <si>
    <t>NO</t>
  </si>
  <si>
    <t>ADO</t>
  </si>
  <si>
    <t>Andorra</t>
  </si>
  <si>
    <t>AD</t>
  </si>
  <si>
    <t>YES</t>
  </si>
  <si>
    <t>AGO</t>
  </si>
  <si>
    <t>AIA</t>
  </si>
  <si>
    <t>ANT</t>
  </si>
  <si>
    <t>Netherlands Antilles</t>
  </si>
  <si>
    <t>ARM</t>
  </si>
  <si>
    <t>Armenia</t>
  </si>
  <si>
    <t>ASM</t>
  </si>
  <si>
    <t>American Samoa</t>
  </si>
  <si>
    <t>ATG</t>
  </si>
  <si>
    <t>Antigua and Barbuda</t>
  </si>
  <si>
    <t>AUT</t>
  </si>
  <si>
    <t>AZE</t>
  </si>
  <si>
    <t>Azerbaijan</t>
  </si>
  <si>
    <t>BDI</t>
  </si>
  <si>
    <t>Burundi</t>
  </si>
  <si>
    <t>BEL</t>
  </si>
  <si>
    <t>BEN</t>
  </si>
  <si>
    <t>Benin</t>
  </si>
  <si>
    <t>BFA</t>
  </si>
  <si>
    <t>BHR</t>
  </si>
  <si>
    <t>BHS</t>
  </si>
  <si>
    <t>Bahamas, The</t>
  </si>
  <si>
    <t>BIH</t>
  </si>
  <si>
    <t>Bosnia and Herzegovina</t>
  </si>
  <si>
    <t>BLR</t>
  </si>
  <si>
    <t>BLZ</t>
  </si>
  <si>
    <t>BMU</t>
  </si>
  <si>
    <t>BOL</t>
  </si>
  <si>
    <t>BRB</t>
  </si>
  <si>
    <t>BRN</t>
  </si>
  <si>
    <t>BTN</t>
  </si>
  <si>
    <t>BWA</t>
  </si>
  <si>
    <t>CAF</t>
  </si>
  <si>
    <t>Central African Republic</t>
  </si>
  <si>
    <t>CHE</t>
  </si>
  <si>
    <t>CHI</t>
  </si>
  <si>
    <t>Channel Islands</t>
  </si>
  <si>
    <t>GB</t>
  </si>
  <si>
    <t>CHL</t>
  </si>
  <si>
    <t>CHN</t>
  </si>
  <si>
    <t>CIV</t>
  </si>
  <si>
    <t>Cote d'Ivoire</t>
  </si>
  <si>
    <t>CMR</t>
  </si>
  <si>
    <t>COD</t>
  </si>
  <si>
    <t>Congo, Dem. Rep.</t>
  </si>
  <si>
    <t>COG</t>
  </si>
  <si>
    <t>Congo, Rep.</t>
  </si>
  <si>
    <t>COM</t>
  </si>
  <si>
    <t>CPV</t>
  </si>
  <si>
    <t>Cape Verde</t>
  </si>
  <si>
    <t>CUB</t>
  </si>
  <si>
    <t>Cuba</t>
  </si>
  <si>
    <t>CYM</t>
  </si>
  <si>
    <t>CYP</t>
  </si>
  <si>
    <t>CZE</t>
  </si>
  <si>
    <t>DJI</t>
  </si>
  <si>
    <t>Djibouti</t>
  </si>
  <si>
    <t>DMA</t>
  </si>
  <si>
    <t>DNK</t>
  </si>
  <si>
    <t>DZA</t>
  </si>
  <si>
    <t>ERI</t>
  </si>
  <si>
    <t>Eritrea</t>
  </si>
  <si>
    <t>EST</t>
  </si>
  <si>
    <t>ETH</t>
  </si>
  <si>
    <t>FIN</t>
  </si>
  <si>
    <t>FJI</t>
  </si>
  <si>
    <t>FRO</t>
  </si>
  <si>
    <t>Faeroe Islands</t>
  </si>
  <si>
    <t>FSM</t>
  </si>
  <si>
    <t>Micronesia, Fed. Sts.</t>
  </si>
  <si>
    <t>GAB</t>
  </si>
  <si>
    <t>Gabon</t>
  </si>
  <si>
    <t>GEO</t>
  </si>
  <si>
    <t>GIN</t>
  </si>
  <si>
    <t>GMB</t>
  </si>
  <si>
    <t>Gambia, The</t>
  </si>
  <si>
    <t>GNB</t>
  </si>
  <si>
    <t>Guinea-Bissau</t>
  </si>
  <si>
    <t>GNQ</t>
  </si>
  <si>
    <t>GRC</t>
  </si>
  <si>
    <t>GRD</t>
  </si>
  <si>
    <t>GRL</t>
  </si>
  <si>
    <t>Greenland</t>
  </si>
  <si>
    <t>GUM</t>
  </si>
  <si>
    <t>Guam</t>
  </si>
  <si>
    <t>GUY</t>
  </si>
  <si>
    <t>HKG</t>
  </si>
  <si>
    <t>Hong Kong SAR, China</t>
  </si>
  <si>
    <t>HND</t>
  </si>
  <si>
    <t>HRV</t>
  </si>
  <si>
    <t>HTI</t>
  </si>
  <si>
    <t>Haiti</t>
  </si>
  <si>
    <t>HUN</t>
  </si>
  <si>
    <t>IMY</t>
  </si>
  <si>
    <t>IM</t>
  </si>
  <si>
    <t>IRL</t>
  </si>
  <si>
    <t>IRN</t>
  </si>
  <si>
    <t>Iran, Islamic Rep.</t>
  </si>
  <si>
    <t>IRQ</t>
  </si>
  <si>
    <t>Iraq</t>
  </si>
  <si>
    <t>ISL</t>
  </si>
  <si>
    <t>ISR</t>
  </si>
  <si>
    <t>Israel</t>
  </si>
  <si>
    <t>JAM</t>
  </si>
  <si>
    <t>JPN</t>
  </si>
  <si>
    <t>KAZ</t>
  </si>
  <si>
    <t>KGZ</t>
  </si>
  <si>
    <t>KHM</t>
  </si>
  <si>
    <t>KIR</t>
  </si>
  <si>
    <t>Kiribati</t>
  </si>
  <si>
    <t>KNA</t>
  </si>
  <si>
    <t>KOR</t>
  </si>
  <si>
    <t>Korea, Rep.</t>
  </si>
  <si>
    <t>KWT</t>
  </si>
  <si>
    <t>LAO</t>
  </si>
  <si>
    <t>Lao PDR</t>
  </si>
  <si>
    <t>LBR</t>
  </si>
  <si>
    <t>LBY</t>
  </si>
  <si>
    <t>Libya</t>
  </si>
  <si>
    <t>LCA</t>
  </si>
  <si>
    <t>LIE</t>
  </si>
  <si>
    <t>Liechtenstein</t>
  </si>
  <si>
    <t>LSO</t>
  </si>
  <si>
    <t>LTU</t>
  </si>
  <si>
    <t>LUX</t>
  </si>
  <si>
    <t>LVA</t>
  </si>
  <si>
    <t>MAC</t>
  </si>
  <si>
    <t>Macao SAR, China</t>
  </si>
  <si>
    <t>MCO</t>
  </si>
  <si>
    <t>MDG</t>
  </si>
  <si>
    <t>MDV</t>
  </si>
  <si>
    <t>MHL</t>
  </si>
  <si>
    <t>Marshall Islands</t>
  </si>
  <si>
    <t>MLI</t>
  </si>
  <si>
    <t>MLT</t>
  </si>
  <si>
    <t>MMR</t>
  </si>
  <si>
    <t>MNG</t>
  </si>
  <si>
    <t>MNP</t>
  </si>
  <si>
    <t>Northern Mariana Islands</t>
  </si>
  <si>
    <t>MRT</t>
  </si>
  <si>
    <t>MUS</t>
  </si>
  <si>
    <t>MWI</t>
  </si>
  <si>
    <t>MYT</t>
  </si>
  <si>
    <t>Mayotte</t>
  </si>
  <si>
    <t>NCL</t>
  </si>
  <si>
    <t>New Caledonia</t>
  </si>
  <si>
    <t>NER</t>
  </si>
  <si>
    <t>NIC</t>
  </si>
  <si>
    <t>Nicaragua</t>
  </si>
  <si>
    <t>NLD</t>
  </si>
  <si>
    <t>NOR</t>
  </si>
  <si>
    <t>NPL</t>
  </si>
  <si>
    <t>NRU</t>
  </si>
  <si>
    <t>Nauru</t>
  </si>
  <si>
    <t>NZL</t>
  </si>
  <si>
    <t>OMN</t>
  </si>
  <si>
    <t>PLW</t>
  </si>
  <si>
    <t>Palau</t>
  </si>
  <si>
    <t>PNG</t>
  </si>
  <si>
    <t>Papua New Guinea</t>
  </si>
  <si>
    <t>POL</t>
  </si>
  <si>
    <t>PRI</t>
  </si>
  <si>
    <t>PRK</t>
  </si>
  <si>
    <t>Korea, Dem. Rep.</t>
  </si>
  <si>
    <t>PRT</t>
  </si>
  <si>
    <t>PRY</t>
  </si>
  <si>
    <t>PYF</t>
  </si>
  <si>
    <t>French Polynesia</t>
  </si>
  <si>
    <t>QAT</t>
  </si>
  <si>
    <t>ROU</t>
  </si>
  <si>
    <t>RUS</t>
  </si>
  <si>
    <t>Russian Federation</t>
  </si>
  <si>
    <t>RWA</t>
  </si>
  <si>
    <t>SAU</t>
  </si>
  <si>
    <t>SDN</t>
  </si>
  <si>
    <t>Sudan</t>
  </si>
  <si>
    <t>SEN</t>
  </si>
  <si>
    <t>SGP</t>
  </si>
  <si>
    <t>SLB</t>
  </si>
  <si>
    <t>Solomon Islands</t>
  </si>
  <si>
    <t>SMR</t>
  </si>
  <si>
    <t>SOM</t>
  </si>
  <si>
    <t>SRB</t>
  </si>
  <si>
    <t>SSD</t>
  </si>
  <si>
    <t>South Sudan</t>
  </si>
  <si>
    <t>STP</t>
  </si>
  <si>
    <t>Sao Tome and Principe</t>
  </si>
  <si>
    <t>SUR</t>
  </si>
  <si>
    <t>SVK</t>
  </si>
  <si>
    <t>SVN</t>
  </si>
  <si>
    <t>SWE</t>
  </si>
  <si>
    <t>SWZ</t>
  </si>
  <si>
    <t>SYC</t>
  </si>
  <si>
    <t>SYR</t>
  </si>
  <si>
    <t>Syrian Arab Republic</t>
  </si>
  <si>
    <t>TCD</t>
  </si>
  <si>
    <t>TGO</t>
  </si>
  <si>
    <t>THA</t>
  </si>
  <si>
    <t>TJK</t>
  </si>
  <si>
    <t>Tajikistan</t>
  </si>
  <si>
    <t>TKM</t>
  </si>
  <si>
    <t>Turkmenistan</t>
  </si>
  <si>
    <t>TLS</t>
  </si>
  <si>
    <t>Timor-Leste</t>
  </si>
  <si>
    <t>TL</t>
  </si>
  <si>
    <t>TON</t>
  </si>
  <si>
    <t>Tonga</t>
  </si>
  <si>
    <t>TTO</t>
  </si>
  <si>
    <t>TUN</t>
  </si>
  <si>
    <t>TUV</t>
  </si>
  <si>
    <t>Tuvalu</t>
  </si>
  <si>
    <t>TWN</t>
  </si>
  <si>
    <t>Taiwan, China</t>
  </si>
  <si>
    <t>TZA</t>
  </si>
  <si>
    <t>Tanzania</t>
  </si>
  <si>
    <t>UGA</t>
  </si>
  <si>
    <t>UKR</t>
  </si>
  <si>
    <t>UZB</t>
  </si>
  <si>
    <t>VCT</t>
  </si>
  <si>
    <t>St. Vincent and the Grenadines</t>
  </si>
  <si>
    <t>VEN</t>
  </si>
  <si>
    <t>Venezuela, RB</t>
  </si>
  <si>
    <t>VIR</t>
  </si>
  <si>
    <t>Virgin Islands (U.S.)</t>
  </si>
  <si>
    <t>VNM</t>
  </si>
  <si>
    <t>VUT</t>
  </si>
  <si>
    <t>WBG</t>
  </si>
  <si>
    <t>PS</t>
  </si>
  <si>
    <t>WSM</t>
  </si>
  <si>
    <t>XK</t>
  </si>
  <si>
    <t>YEM</t>
  </si>
  <si>
    <t>Yemen, Rep.</t>
  </si>
  <si>
    <t>ZMB</t>
  </si>
  <si>
    <t>ZWE</t>
  </si>
  <si>
    <t>MSR</t>
  </si>
  <si>
    <t>IDA_Category</t>
  </si>
  <si>
    <t>Gap</t>
  </si>
  <si>
    <t>Blend</t>
  </si>
  <si>
    <t>MozambiqueTax Revenue</t>
  </si>
  <si>
    <t>ANGUILLACapital Revenue</t>
  </si>
  <si>
    <t>ANGUILLATotal Revenue</t>
  </si>
  <si>
    <t>ANGUILLANon-tax Revenue</t>
  </si>
  <si>
    <t>ANGUILLATax Revenue</t>
  </si>
  <si>
    <t>ANGUILLAVAT</t>
  </si>
  <si>
    <t>ANGUILLAIncome Taxes</t>
  </si>
  <si>
    <t>ANGUILLATax Revenue - Taxes on Property</t>
  </si>
  <si>
    <t>ANGUILLATax Revenue -Taxes on International Trade and Transactions</t>
  </si>
  <si>
    <t>ANGUILLATaxes on Goods and Services – Accommodation Tax</t>
  </si>
  <si>
    <t>ANGUILLATaxes on Goods and Services – Licenses</t>
  </si>
  <si>
    <t>ANGUILLATaxes on Goods and Services – Stamp Duties</t>
  </si>
  <si>
    <t>ANGUILLACustoms Duties</t>
  </si>
  <si>
    <t>ANTIGUA AND BARBUDACapital Revenue</t>
  </si>
  <si>
    <t>ANTIGUA AND BARBUDATotal Revenue</t>
  </si>
  <si>
    <t>ANTIGUA AND BARBUDANon-tax Revenue</t>
  </si>
  <si>
    <t>ANTIGUA AND BARBUDANon-tax Revenue – Citizenship by Investment</t>
  </si>
  <si>
    <t>ANTIGUA AND BARBUDATax Revenue</t>
  </si>
  <si>
    <t>ANTIGUA AND BARBUDAVAT</t>
  </si>
  <si>
    <t>ANTIGUA AND BARBUDAIncome Taxes</t>
  </si>
  <si>
    <t>ANTIGUA AND BARBUDATax Revenue - Taxes on Property</t>
  </si>
  <si>
    <t>ANTIGUA AND BARBUDATax Revenue -Taxes on International Trade and Transactions</t>
  </si>
  <si>
    <t>ANTIGUA AND BARBUDATaxes on Goods and Services – Sales Tax</t>
  </si>
  <si>
    <t>ANTIGUA AND BARBUDATaxes on Goods and Services – Stamp Duties</t>
  </si>
  <si>
    <t>ANTIGUA AND BARBUDATaxes on Income and Profits – Corporation Tax</t>
  </si>
  <si>
    <t>ANTIGUA AND BARBUDATaxes on Income and Profits – Personal Income Tax</t>
  </si>
  <si>
    <t>ANTIGUA AND BARBUDATaxes on International Trade and Transactions – Consumption Tax</t>
  </si>
  <si>
    <t>ANTIGUA AND BARBUDACustoms Duties</t>
  </si>
  <si>
    <t>DOMINICACapital Revenue</t>
  </si>
  <si>
    <t>DOMINICATotal Revenue</t>
  </si>
  <si>
    <t>DOMINICANon-tax Revenue</t>
  </si>
  <si>
    <t>DOMINICANon-tax Revenue – Citizenship by Investment</t>
  </si>
  <si>
    <t>DOMINICATax Revenue</t>
  </si>
  <si>
    <t>DOMINICAVAT</t>
  </si>
  <si>
    <t>DOMINICAIncome Taxes</t>
  </si>
  <si>
    <t>DOMINICATax Revenue - Taxes on Property</t>
  </si>
  <si>
    <t>DOMINICATax Revenue -Taxes on International Trade and Transactions</t>
  </si>
  <si>
    <t>DOMINICATaxes on Goods and Services – Licenses</t>
  </si>
  <si>
    <t>DOMINICATaxes on Goods and Services – Value Added Tax</t>
  </si>
  <si>
    <t>DOMINICATaxes on Income and Profits – Corporation Tax</t>
  </si>
  <si>
    <t>DOMINICATaxes on Income and Profits – Personal Income Tax</t>
  </si>
  <si>
    <t>DOMINICATaxes on International Trade and Transactions – Customs Service Charge</t>
  </si>
  <si>
    <t>DOMINICACustoms Duties</t>
  </si>
  <si>
    <t>GRENADACapital Revenue</t>
  </si>
  <si>
    <t>GRENADATotal Revenue</t>
  </si>
  <si>
    <t>GRENADANon-tax Revenue</t>
  </si>
  <si>
    <t>GRENADANon-tax Revenue – Citizenship by Investment</t>
  </si>
  <si>
    <t>GRENADATax Revenue</t>
  </si>
  <si>
    <t>GRENADAVAT</t>
  </si>
  <si>
    <t>GRENADAIncome Taxes</t>
  </si>
  <si>
    <t>GRENADATax Revenue - Taxes on Property</t>
  </si>
  <si>
    <t>GRENADATax Revenue -Taxes on International Trade and Transactions</t>
  </si>
  <si>
    <t>GRENADATaxes on Goods and Services – Licenses</t>
  </si>
  <si>
    <t>GRENADATaxes on Goods and Services – Stamp Duties</t>
  </si>
  <si>
    <t>GRENADATaxes on Goods and Services – Value Added Tax</t>
  </si>
  <si>
    <t>GRENADATaxes on Income and Profits – Personal Income Tax</t>
  </si>
  <si>
    <t>GRENADATaxes on International Trade and Transactions – Customs Service Charge</t>
  </si>
  <si>
    <t>GRENADACustoms Duties</t>
  </si>
  <si>
    <t>MONTSERRATCapital Revenue</t>
  </si>
  <si>
    <t>MONTSERRATTotal Revenue</t>
  </si>
  <si>
    <t>MONTSERRATNon-tax Revenue</t>
  </si>
  <si>
    <t>MONTSERRATTax Revenue</t>
  </si>
  <si>
    <t>MONTSERRATVAT</t>
  </si>
  <si>
    <t>MONTSERRATIncome Taxes</t>
  </si>
  <si>
    <t>MONTSERRATTax Revenue - Taxes on Property</t>
  </si>
  <si>
    <t>MONTSERRATTax Revenue -Taxes on International Trade and Transactions</t>
  </si>
  <si>
    <t>MONTSERRATTaxes on Goods and Services – Accommodation Tax</t>
  </si>
  <si>
    <t>MONTSERRATTaxes on Goods and Services – Licenses</t>
  </si>
  <si>
    <t>MONTSERRATTaxes on Income and Profits – Personal Income Tax</t>
  </si>
  <si>
    <t>MONTSERRATTaxes on International Trade and Transactions – Consumption Tax</t>
  </si>
  <si>
    <t>MONTSERRATTaxes on International Trade and Transactions – Customs Service Charge</t>
  </si>
  <si>
    <t>MONTSERRATCustoms Duties</t>
  </si>
  <si>
    <t>ST. KITTS AND NEVISCapital Revenue</t>
  </si>
  <si>
    <t>ST. KITTS AND NEVISTotal Revenue</t>
  </si>
  <si>
    <t>ST. KITTS AND NEVISNon-tax Revenue</t>
  </si>
  <si>
    <t>ST. KITTS AND NEVISNon-tax Revenue – Citizenship by Investment</t>
  </si>
  <si>
    <t>ST. KITTS AND NEVISTax Revenue</t>
  </si>
  <si>
    <t>ST. KITTS AND NEVISVAT</t>
  </si>
  <si>
    <t>ST. KITTS AND NEVISIncome Taxes</t>
  </si>
  <si>
    <t>ST. KITTS AND NEVISTax Revenue - Taxes on Property</t>
  </si>
  <si>
    <t>ST. KITTS AND NEVISTax Revenue -Taxes on International Trade and Transactions</t>
  </si>
  <si>
    <t>ST. KITTS AND NEVISTaxes on Goods and Services – Licenses</t>
  </si>
  <si>
    <t>ST. KITTS AND NEVISTaxes on Goods and Services – Stamp Duties</t>
  </si>
  <si>
    <t>ST. KITTS AND NEVISTaxes on Goods and Services – Value Added Tax</t>
  </si>
  <si>
    <t>ST. KITTS AND NEVISTaxes on International Trade and Transactions – Customs Service Charge</t>
  </si>
  <si>
    <t>ST. LUCIACapital Revenue</t>
  </si>
  <si>
    <t>ST. LUCIATotal Revenue</t>
  </si>
  <si>
    <t>ST. LUCIANon-tax Revenue</t>
  </si>
  <si>
    <t>ST. LUCIANon-tax Revenue – Citizenship by Investment</t>
  </si>
  <si>
    <t>ST. LUCIATax Revenue</t>
  </si>
  <si>
    <t>ST. LUCIAVAT</t>
  </si>
  <si>
    <t>ST. LUCIAIncome Taxes</t>
  </si>
  <si>
    <t>ST. LUCIATax Revenue - Taxes on Property</t>
  </si>
  <si>
    <t>ST. LUCIATax Revenue -Taxes on International Trade and Transactions</t>
  </si>
  <si>
    <t>ST. LUCIATaxes on Goods and Services – Accommodation Tax</t>
  </si>
  <si>
    <t>ST. LUCIATaxes on Goods and Services – Licenses</t>
  </si>
  <si>
    <t>ST. LUCIATaxes on Goods and Services – Value Added Tax</t>
  </si>
  <si>
    <t>ST. LUCIATaxes on Income and Profits – Corporation Tax</t>
  </si>
  <si>
    <t>ST. LUCIATaxes on Income and Profits – Personal Income Tax</t>
  </si>
  <si>
    <t>ST. LUCIATaxes on International Trade and Transactions – Consumption Tax</t>
  </si>
  <si>
    <t>ST. LUCIATaxes on International Trade and Transactions – Customs Service Charge</t>
  </si>
  <si>
    <t>ST. LUCIACustoms Duties</t>
  </si>
  <si>
    <t>ST. VINCENT AND THE GRENADINESCORPORATE</t>
  </si>
  <si>
    <t>ST. VINCENT AND THE GRENADINESTotal Revenue</t>
  </si>
  <si>
    <t>ST. VINCENT AND THE GRENADINESINDIVIDUALS</t>
  </si>
  <si>
    <t>ST. VINCENT AND THE GRENADINESOF WHICH: IMPORT DUTY</t>
  </si>
  <si>
    <t>ST. VINCENT AND THE GRENADINESOTHER REVENUE</t>
  </si>
  <si>
    <t>ST. VINCENT AND THE GRENADINESTAXES ON GOODS AND SERVICES</t>
  </si>
  <si>
    <t>ST. VINCENT AND THE GRENADINESTAXES ON INCOME AND PROFITS</t>
  </si>
  <si>
    <t>ST. VINCENT AND THE GRENADINESTAXES ON INTERNATIONAL TRADE AND TRANSACTIONS</t>
  </si>
  <si>
    <t>ST. VINCENT AND THE GRENADINESTAXES ON PROPERTY</t>
  </si>
  <si>
    <t>ST. VINCENT AND THE GRENADINESVALUE ADDED TAX</t>
  </si>
  <si>
    <t>BoliviaTax Revenue</t>
  </si>
  <si>
    <t>ChileTax Revenue</t>
  </si>
  <si>
    <t>HondurasTax Revenue</t>
  </si>
  <si>
    <t>ParaguayTax Revenue</t>
  </si>
  <si>
    <t>Trinidad and TobagoTax Revenue</t>
  </si>
  <si>
    <t>https://www.ciat.org/reporte-de-recaudacion-covid-19-ciat/</t>
  </si>
  <si>
    <t>Congo, Dem. Rep.Tax Revenue</t>
  </si>
  <si>
    <t>MaldivesTax Revenue</t>
  </si>
  <si>
    <t>Other</t>
  </si>
  <si>
    <t>Tax Revenue Collection Jan to Jun 2020 Annual Growth (%)</t>
  </si>
  <si>
    <t>Annual Growth (%)</t>
  </si>
  <si>
    <t>Overall Average</t>
  </si>
  <si>
    <t>GAP</t>
  </si>
  <si>
    <t>BLEND</t>
  </si>
  <si>
    <t>OTHER</t>
  </si>
  <si>
    <t>lcu</t>
  </si>
  <si>
    <t>mill lcu</t>
  </si>
  <si>
    <t>bill lcu</t>
  </si>
  <si>
    <t>Go to link-&gt; What we do-&gt; Statistics-&gt;Economics Statistics-&gt;Public Finance-&gt; Central government Fiscal Accounts-&gt;Revenue</t>
  </si>
  <si>
    <t>https://www.eccb-centralbank.org/</t>
  </si>
  <si>
    <t>Aug-20</t>
  </si>
  <si>
    <t>IDA_IBRD</t>
  </si>
  <si>
    <t>thousand lcu</t>
  </si>
  <si>
    <t xml:space="preserve">https://www.afip.gob.ar/institucional/estudios/serie-anual/ </t>
  </si>
  <si>
    <t>See Argentina National Tax 2020.xlsx</t>
  </si>
  <si>
    <t>Sep-20</t>
  </si>
  <si>
    <t>Oil-Gas Revenue</t>
  </si>
  <si>
    <t>Total Expenditure</t>
  </si>
  <si>
    <t>Fiscal Balance</t>
  </si>
  <si>
    <t>Current Expenditure</t>
  </si>
  <si>
    <t>Capital Expenditure</t>
  </si>
  <si>
    <t>C⌠te d'Ivoire</t>
  </si>
  <si>
    <t>Democratic Republic of the Congo</t>
  </si>
  <si>
    <t>Republic of Congo</t>
  </si>
  <si>
    <t>Micronesia</t>
  </si>
  <si>
    <t>Hong Kong SAR</t>
  </si>
  <si>
    <t>Islamic Republic of Iran</t>
  </si>
  <si>
    <t>Korea</t>
  </si>
  <si>
    <t>Lao P.D.R.</t>
  </si>
  <si>
    <t>Macao SAR</t>
  </si>
  <si>
    <t>Sπo TomΘ and Prφncipe</t>
  </si>
  <si>
    <t>Syria</t>
  </si>
  <si>
    <t>Taiwan Province of China</t>
  </si>
  <si>
    <t>Yemen</t>
  </si>
  <si>
    <t>IMFCountry</t>
  </si>
  <si>
    <t>Inflation_2020</t>
  </si>
  <si>
    <t>Inflation_2019</t>
  </si>
  <si>
    <t>Property Taxes</t>
  </si>
  <si>
    <t>Non-Tax Revenuess</t>
  </si>
  <si>
    <t>Non-Tax Revenues – Citizenship by Investment</t>
  </si>
  <si>
    <t>Tax_Type</t>
  </si>
  <si>
    <t>grmonth13</t>
  </si>
  <si>
    <t>grmonth14</t>
  </si>
  <si>
    <t>grmonth15</t>
  </si>
  <si>
    <t>grmonth16</t>
  </si>
  <si>
    <t>grmonth17</t>
  </si>
  <si>
    <t>grmonth18</t>
  </si>
  <si>
    <t>grmonth19</t>
  </si>
  <si>
    <t>grmonth20</t>
  </si>
  <si>
    <t>grmonth21</t>
  </si>
  <si>
    <t>revenue_diff_percent_LAC</t>
  </si>
  <si>
    <t>LCU_USD_ex_rate</t>
  </si>
  <si>
    <t>revenue1</t>
  </si>
  <si>
    <t>revenue2</t>
  </si>
  <si>
    <t>revenue3</t>
  </si>
  <si>
    <t>revenue4</t>
  </si>
  <si>
    <t>revenue5</t>
  </si>
  <si>
    <t>revenue6</t>
  </si>
  <si>
    <t>revenue7</t>
  </si>
  <si>
    <t>revenue8</t>
  </si>
  <si>
    <t>revenue9</t>
  </si>
  <si>
    <t>revenue10</t>
  </si>
  <si>
    <t>revenue11</t>
  </si>
  <si>
    <t>revenue12</t>
  </si>
  <si>
    <t>revenue13</t>
  </si>
  <si>
    <t>revenue14</t>
  </si>
  <si>
    <t>revenue15</t>
  </si>
  <si>
    <t>revenue16</t>
  </si>
  <si>
    <t>revenue17</t>
  </si>
  <si>
    <t>revenue18</t>
  </si>
  <si>
    <t>revenue19</t>
  </si>
  <si>
    <t>revenue20</t>
  </si>
  <si>
    <t>revenue21</t>
  </si>
  <si>
    <t>Ano de 2019</t>
  </si>
  <si>
    <t>Ano de 2020</t>
  </si>
  <si>
    <t>Variação</t>
  </si>
  <si>
    <t>Classificação</t>
  </si>
  <si>
    <t>Lei no</t>
  </si>
  <si>
    <t>Cobrança</t>
  </si>
  <si>
    <t>%</t>
  </si>
  <si>
    <t>2019/2020</t>
  </si>
  <si>
    <t>Económica</t>
  </si>
  <si>
    <t>15/2018</t>
  </si>
  <si>
    <t>Jan-Set</t>
  </si>
  <si>
    <t>Realiz</t>
  </si>
  <si>
    <t>Peso</t>
  </si>
  <si>
    <t>Tax on Value Added 1 /</t>
  </si>
  <si>
    <t>Other National Taxes 2 /</t>
  </si>
  <si>
    <t xml:space="preserve">  Tax on Value Added</t>
  </si>
  <si>
    <t xml:space="preserve">  Taxes on Foreign Trade</t>
  </si>
  <si>
    <t xml:space="preserve">  Taxes on consumption. National Production</t>
  </si>
  <si>
    <t xml:space="preserve">  Taxes on consumption. Imported products</t>
  </si>
  <si>
    <t xml:space="preserve">    VAT - In Internal Operations</t>
  </si>
  <si>
    <t xml:space="preserve">    VAT - On Imports</t>
  </si>
  <si>
    <t xml:space="preserve">    VAT - Deducted for Refunds</t>
  </si>
  <si>
    <t xml:space="preserve">  Specific Tax on Mining Activity</t>
  </si>
  <si>
    <t xml:space="preserve">  Specific Tax on Petroleum Activity</t>
  </si>
  <si>
    <t xml:space="preserve">  Fuel Fees</t>
  </si>
  <si>
    <t xml:space="preserve">  Other National Taxes</t>
  </si>
  <si>
    <t xml:space="preserve"> National Fees</t>
  </si>
  <si>
    <t xml:space="preserve">  Social Contributions</t>
  </si>
  <si>
    <t xml:space="preserve">  Equity</t>
  </si>
  <si>
    <t xml:space="preserve">  Exploitation of Public Domain Goods</t>
  </si>
  <si>
    <t xml:space="preserve">  Sale of Goods and Services</t>
  </si>
  <si>
    <t xml:space="preserve">  Others</t>
  </si>
  <si>
    <t xml:space="preserve">  Alienation of State Heritage</t>
  </si>
  <si>
    <t xml:space="preserve">  Amortization of Loans Granted</t>
  </si>
  <si>
    <t xml:space="preserve">  Other Capital Income</t>
  </si>
  <si>
    <t xml:space="preserve">  Taxes on Corporate Income</t>
  </si>
  <si>
    <t xml:space="preserve">  Taxes on Individual Income</t>
  </si>
  <si>
    <t xml:space="preserve">  Special Tax on Gambling</t>
  </si>
  <si>
    <t>Go to 2020 Statistics</t>
  </si>
  <si>
    <t>2018/19</t>
  </si>
  <si>
    <t>2020/2021</t>
  </si>
  <si>
    <t xml:space="preserve">Actual*  </t>
  </si>
  <si>
    <t>July to September</t>
  </si>
  <si>
    <t>July to Dec</t>
  </si>
  <si>
    <t>July to March</t>
  </si>
  <si>
    <t>July to June</t>
  </si>
  <si>
    <t>July to Sept</t>
  </si>
  <si>
    <t>Total Revenue (a+b)</t>
  </si>
  <si>
    <t>(a) Ordinary Revenue</t>
  </si>
  <si>
    <t>Import Duty</t>
  </si>
  <si>
    <t>Excise Duty</t>
  </si>
  <si>
    <t>PAYE</t>
  </si>
  <si>
    <t>Other Income Tax</t>
  </si>
  <si>
    <t>VAT Local</t>
  </si>
  <si>
    <t>VAT Imports</t>
  </si>
  <si>
    <t>Investment Revenue</t>
  </si>
  <si>
    <t>Traffic Revenue</t>
  </si>
  <si>
    <t>Taxes on Intl. Trade &amp; Trans.(IDF Fee)</t>
  </si>
  <si>
    <r>
      <t>Others</t>
    </r>
    <r>
      <rPr>
        <vertAlign val="superscript"/>
        <sz val="11"/>
        <color theme="1"/>
        <rFont val="Calibri"/>
        <family val="2"/>
        <scheme val="minor"/>
      </rPr>
      <t>1</t>
    </r>
  </si>
  <si>
    <t>o/w Railway Development Levy</t>
  </si>
  <si>
    <t>( c) External Grants</t>
  </si>
  <si>
    <t>Total Revenue and External Grants</t>
  </si>
  <si>
    <t>Total Revenue and External Grants as a</t>
  </si>
  <si>
    <t>percentange of GDP</t>
  </si>
  <si>
    <r>
      <t>(b) Appropriation In Aid</t>
    </r>
    <r>
      <rPr>
        <b/>
        <vertAlign val="superscript"/>
        <sz val="11"/>
        <color theme="1"/>
        <rFont val="Calibri"/>
        <family val="2"/>
        <scheme val="minor"/>
      </rPr>
      <t>2</t>
    </r>
  </si>
  <si>
    <t>1/ includes rent on land/buildings, fines and forfeitures, other taxes, loan interest receipts reimbursements and other</t>
  </si>
  <si>
    <t>fund contributions, fees, and miscellaneous revenue.</t>
  </si>
  <si>
    <t>2/ includes receipts from Road Maintenance Levy Fund and A-I-A from Universities</t>
  </si>
  <si>
    <t>Procedure</t>
  </si>
  <si>
    <t>Extract the revenue tables from the quarterly report and take the Actual collection figures</t>
  </si>
  <si>
    <t>Tax Revenues</t>
  </si>
  <si>
    <t>Treasury Website-&gt;Budget Information-&gt;Communications and Media-&gt;Press Releases-&gt;Monthly Press Releases-&gt; select the year-&gt; Look for files named as follows "Statement of the National Revenue, Expenditure and Borrowing as from April 2020 to September 2020"</t>
  </si>
  <si>
    <t>thousand</t>
  </si>
  <si>
    <t>Table 1 Revenue*</t>
  </si>
  <si>
    <t xml:space="preserve">June </t>
  </si>
  <si>
    <t>R thousand</t>
  </si>
  <si>
    <t xml:space="preserve">Taxes on income and profits </t>
  </si>
  <si>
    <t>Personal income tax</t>
  </si>
  <si>
    <t>Provisional tax, assessment payments and penalties</t>
  </si>
  <si>
    <t>Employees tax</t>
  </si>
  <si>
    <t>ETI credit - Refunds granted against PAYE payment</t>
  </si>
  <si>
    <t>ETI credit - Refunds</t>
  </si>
  <si>
    <t>PIT Refunds</t>
  </si>
  <si>
    <t>Tax on corporate income</t>
  </si>
  <si>
    <t>Corporate income tax</t>
  </si>
  <si>
    <t>Secondary tax on companies</t>
  </si>
  <si>
    <t>Withholding tax on dividends</t>
  </si>
  <si>
    <t>Withholding tax on Interest</t>
  </si>
  <si>
    <t>Interest on overdue income tax</t>
  </si>
  <si>
    <t>Small business tax amnesty</t>
  </si>
  <si>
    <t>Taxes on payroll and workforce</t>
  </si>
  <si>
    <t xml:space="preserve">Skills development levy  </t>
  </si>
  <si>
    <t>Taxes on property</t>
  </si>
  <si>
    <t>Estate, inheritance and gift taxes</t>
  </si>
  <si>
    <t>Donations tax</t>
  </si>
  <si>
    <t xml:space="preserve">Estate duty </t>
  </si>
  <si>
    <t>Taxes on financial and capital transactions</t>
  </si>
  <si>
    <t>Securities transfer tax</t>
  </si>
  <si>
    <t>Transfer duties</t>
  </si>
  <si>
    <t>Taxes on goods and services</t>
  </si>
  <si>
    <t xml:space="preserve">Value-added tax </t>
  </si>
  <si>
    <t>Domestic VAT</t>
  </si>
  <si>
    <t>6)</t>
  </si>
  <si>
    <t>Import VAT</t>
  </si>
  <si>
    <t>Refunds</t>
  </si>
  <si>
    <t>Turnover tax for small businesses</t>
  </si>
  <si>
    <t>Specific excise duties</t>
  </si>
  <si>
    <t>Beer</t>
  </si>
  <si>
    <t>Sorghum beer and sorghum flour</t>
  </si>
  <si>
    <t>Wine and other fermented beverages</t>
  </si>
  <si>
    <t>Spirits</t>
  </si>
  <si>
    <t>Cigarettes and cigarette tobacco</t>
  </si>
  <si>
    <t>Pipe tobacco and cigars</t>
  </si>
  <si>
    <t>Petroleum products</t>
  </si>
  <si>
    <t>1)</t>
  </si>
  <si>
    <t>Revenue from neighbouring countries</t>
  </si>
  <si>
    <t>2)</t>
  </si>
  <si>
    <t>Ad valorem excise duties</t>
  </si>
  <si>
    <t>Health promotion levy</t>
  </si>
  <si>
    <t>General fuel levy</t>
  </si>
  <si>
    <t>Taxes on specific services</t>
  </si>
  <si>
    <t>Levy on financial services</t>
  </si>
  <si>
    <t>Taxes on use of goods and on permission to use goods or perform activities</t>
  </si>
  <si>
    <t>Air departure tax</t>
  </si>
  <si>
    <t>Plastic bag levy</t>
  </si>
  <si>
    <t>Electricity levy</t>
  </si>
  <si>
    <t>Incandescent light bulb levy</t>
  </si>
  <si>
    <t>CO₂ tax - motor vehicle emissions</t>
  </si>
  <si>
    <t>Tyre levy</t>
  </si>
  <si>
    <t>International Oil Pollution Compensation Fund</t>
  </si>
  <si>
    <t>Universal Service Fund</t>
  </si>
  <si>
    <t>Taxes on international trade and transactions</t>
  </si>
  <si>
    <t>Import duties</t>
  </si>
  <si>
    <t xml:space="preserve">Specific excise duties on imports </t>
  </si>
  <si>
    <t>Imports on health promotion levy</t>
  </si>
  <si>
    <t>Miscellaneous customs and excise receipts</t>
  </si>
  <si>
    <t>Diamond export duties</t>
  </si>
  <si>
    <t>Other taxes</t>
  </si>
  <si>
    <t>Stamp duties and fees</t>
  </si>
  <si>
    <t>State miscellaneous revenue</t>
  </si>
  <si>
    <t>3)</t>
  </si>
  <si>
    <t>Total tax revenue (gross)</t>
  </si>
  <si>
    <t>Less: SACU payments</t>
  </si>
  <si>
    <t>4)</t>
  </si>
  <si>
    <t>Total tax revenue (net of SACU payments)</t>
  </si>
  <si>
    <t>Departmental revenue</t>
  </si>
  <si>
    <t>Sales of goods and services other than capital assets</t>
  </si>
  <si>
    <t>Sales by market establishments</t>
  </si>
  <si>
    <t>Non-tax receipts</t>
  </si>
  <si>
    <t>Administrative fees</t>
  </si>
  <si>
    <t>Other sales</t>
  </si>
  <si>
    <t>Selling of scrap or waste and other used current goods</t>
  </si>
  <si>
    <t>Transfers received</t>
  </si>
  <si>
    <t>Fines, penalties and forfeits</t>
  </si>
  <si>
    <t>Interest, dividends and rent on land</t>
  </si>
  <si>
    <t>Interest</t>
  </si>
  <si>
    <t>Dividends</t>
  </si>
  <si>
    <t>Rent on land</t>
  </si>
  <si>
    <t xml:space="preserve">  Of which:</t>
  </si>
  <si>
    <t xml:space="preserve"> Mineral and petroleum royalties</t>
  </si>
  <si>
    <t>Sales of capital assets</t>
  </si>
  <si>
    <t>Financial transactions in assets and liabilities</t>
  </si>
  <si>
    <t>Recoveries of accrued revenue</t>
  </si>
  <si>
    <t>Recovery of loans</t>
  </si>
  <si>
    <t>Accounts receivable</t>
  </si>
  <si>
    <t>Other receipts</t>
  </si>
  <si>
    <t>Forex gains</t>
  </si>
  <si>
    <t>Arrear wages income</t>
  </si>
  <si>
    <t>Cash surpluses</t>
  </si>
  <si>
    <t>Deposits on accommodation</t>
  </si>
  <si>
    <t>Deposits abroad</t>
  </si>
  <si>
    <t>Breach of contracts</t>
  </si>
  <si>
    <t>Recovery of payments made</t>
  </si>
  <si>
    <t>Recovery of previous years' expenditure</t>
  </si>
  <si>
    <t>Stale cheques</t>
  </si>
  <si>
    <t>Unallocated credits</t>
  </si>
  <si>
    <t>Unclaimed security deposits</t>
  </si>
  <si>
    <t>Of which:</t>
  </si>
  <si>
    <t xml:space="preserve">    Sale of Vodacom shares</t>
  </si>
  <si>
    <t>NRF receipts</t>
  </si>
  <si>
    <t>5)</t>
  </si>
  <si>
    <t>Total national government revenue</t>
  </si>
  <si>
    <t>Reconciliation to total net revenue and revenue collected on Table 4</t>
  </si>
  <si>
    <t>Departmental revenue received but not yet paid to NRF</t>
  </si>
  <si>
    <t>Departmental revenue collected</t>
  </si>
  <si>
    <t>Departmental revenue received by the NRF</t>
  </si>
  <si>
    <t>Other revenue received by the NRF</t>
  </si>
  <si>
    <t>7)</t>
  </si>
  <si>
    <t>ICASA</t>
  </si>
  <si>
    <t>Financial Intelligence Centre Act</t>
  </si>
  <si>
    <t>Trifecta Judgement (National Treasury)</t>
  </si>
  <si>
    <t>Proceeds of organised Crime Act</t>
  </si>
  <si>
    <t>DTI Various entities</t>
  </si>
  <si>
    <t>Defence</t>
  </si>
  <si>
    <t>Local Government Surrender</t>
  </si>
  <si>
    <t xml:space="preserve">  Competition Commission</t>
  </si>
  <si>
    <t xml:space="preserve">  Repatriation deposits</t>
  </si>
  <si>
    <t>Asset Forfeiture Unit</t>
  </si>
  <si>
    <t>Grindrod penalty</t>
  </si>
  <si>
    <t>Safrican Insurance Company penalty</t>
  </si>
  <si>
    <t>Revenue collected on behalf of the Provincial Authorities</t>
  </si>
  <si>
    <t>Revenue collected on behalf of the RAF</t>
  </si>
  <si>
    <t>Revenue collected on behalf of the UIF</t>
  </si>
  <si>
    <t>Total net revenue</t>
  </si>
  <si>
    <t>Cash balance NRF</t>
  </si>
  <si>
    <t>Provincial revenue collected by SARS and transferred by NRF</t>
  </si>
  <si>
    <t>Direct transfer from NRF to the RAF</t>
  </si>
  <si>
    <t>Direct transfer from NRF to the UIF</t>
  </si>
  <si>
    <t>CARA added as part of cash revenue in Table 4</t>
  </si>
  <si>
    <t>Revenue collected according to Table 4</t>
  </si>
  <si>
    <t>1) Specific excise duties on petrol, distillate fuel, residual fuel and base oil.</t>
  </si>
  <si>
    <t>2) Excise duties collected by Botswana, Lesotho, Namibia and Swaziland.</t>
  </si>
  <si>
    <t>3) Revenue received by SARS in respect of taxation that could not be allocated to specific revenue types.</t>
  </si>
  <si>
    <t>4) Payments in terms of SACU agreements.</t>
  </si>
  <si>
    <t>5) NRF receipts (previously classified as extra ordinary receipts), for more details see Table 5.</t>
  </si>
  <si>
    <t>6) VAT collected by the Post Office is reported as Import VAT and not Domestic VAT. The 2017/18 financial year figures have been updated.</t>
  </si>
  <si>
    <t>7) Other revenue received by the NRF that is not classified as departmental revenue.</t>
  </si>
  <si>
    <t>*) Any negative amounts reflect refunds and reclassification of previous recorded amounts.  Reclassification will be reflected on the database.</t>
  </si>
  <si>
    <t>ETI credit - refunds granted against PAYE payment</t>
  </si>
  <si>
    <t>ETI credit - refunds</t>
  </si>
  <si>
    <t>PIT refunds</t>
  </si>
  <si>
    <t xml:space="preserve">    Carbon fuel levy</t>
  </si>
  <si>
    <t xml:space="preserve">      CFL Domestic</t>
  </si>
  <si>
    <t xml:space="preserve">      CFL Imported</t>
  </si>
  <si>
    <t>Health promotion levy on imports</t>
  </si>
  <si>
    <t>Fines penalties and forfeits</t>
  </si>
  <si>
    <t xml:space="preserve">  ICASA</t>
  </si>
  <si>
    <t xml:space="preserve">  Financial Intelligence Centre Act</t>
  </si>
  <si>
    <t xml:space="preserve">  SARB Brightrock life penalty</t>
  </si>
  <si>
    <t xml:space="preserve">  Proceeds of organised Crime Act</t>
  </si>
  <si>
    <t xml:space="preserve">  Asset Forfeiture Unit</t>
  </si>
  <si>
    <t xml:space="preserve">  National Library</t>
  </si>
  <si>
    <t xml:space="preserve">  Refund Police</t>
  </si>
  <si>
    <t xml:space="preserve">  Refund Correctional Services</t>
  </si>
  <si>
    <t xml:space="preserve">  Trifecta Judgement (National Treasury)</t>
  </si>
  <si>
    <t xml:space="preserve">  DTI Various entities</t>
  </si>
  <si>
    <t xml:space="preserve">  Defence</t>
  </si>
  <si>
    <t xml:space="preserve">  Local Government Surrender</t>
  </si>
  <si>
    <t xml:space="preserve">  Grindrod penalty</t>
  </si>
  <si>
    <t xml:space="preserve">  Safrican Insurance Company penalty</t>
  </si>
  <si>
    <t>2) Excise duties collected by Botswana, Lesotho, Namibia and Eswatini.</t>
  </si>
  <si>
    <t>6) Other revenue received by the NRF that is not classified as Departmental Revenue.</t>
  </si>
  <si>
    <t>*) Any negative amounts reflect refunds and reclassification of previous recorded amounts. Reclassification will be reflected on the database.</t>
  </si>
  <si>
    <t>Carbon tax</t>
  </si>
  <si>
    <t xml:space="preserve">http://www.bcc.cd/ </t>
  </si>
  <si>
    <t>Rubriques</t>
  </si>
  <si>
    <t>1.D.G.I</t>
  </si>
  <si>
    <t>Societes</t>
  </si>
  <si>
    <t>Impot Professionnel sur les Remunerations</t>
  </si>
  <si>
    <t>Impot exceptionnel sur les remunerations versees au personnel expatrie</t>
  </si>
  <si>
    <t>Autres</t>
  </si>
  <si>
    <t>Taxe sur la Valeur Ajoutee/Interieure</t>
  </si>
  <si>
    <t>Taxe sur la Valeur Ajoutee/Exportation</t>
  </si>
  <si>
    <t>2.PETROLIERS PRODUCTEURS</t>
  </si>
  <si>
    <t>3. D.G.D.A</t>
  </si>
  <si>
    <t>Droits et taxes a l'exportation</t>
  </si>
  <si>
    <t>Droits et taxes a l'importation</t>
  </si>
  <si>
    <t>Accises</t>
  </si>
  <si>
    <t>4.D.G.R.A.D</t>
  </si>
  <si>
    <t>5.RECETTES EXCEPTIONNELLES</t>
  </si>
  <si>
    <t>6.AUTRES</t>
  </si>
  <si>
    <t>7.RECETTES TITRES EMIS</t>
  </si>
  <si>
    <t>8.APPUI BUDGETAIRE FMI</t>
  </si>
  <si>
    <t>Oil and Gas</t>
  </si>
  <si>
    <t>Export Taxes</t>
  </si>
  <si>
    <t>Customs Duties/Export Taxes</t>
  </si>
  <si>
    <t>Oil and Gas Revenue</t>
  </si>
  <si>
    <t xml:space="preserve">https://en.hmb.gov.tr/central-government </t>
  </si>
  <si>
    <t>Oct-20</t>
  </si>
  <si>
    <t xml:space="preserve">https://www.eccb-centralbank.org/statistics/fiscals/comparative-report/3 </t>
  </si>
  <si>
    <t>gr_Aug-20</t>
  </si>
  <si>
    <t>gr_Sep-20</t>
  </si>
  <si>
    <t>gr_Oct-2-</t>
  </si>
  <si>
    <t>MalaysiaCustoms Duties</t>
  </si>
  <si>
    <t>MalaysiaIncome Taxes</t>
  </si>
  <si>
    <t>PhilippinesCustoms Duties</t>
  </si>
  <si>
    <t>PhilippinesIncome Taxes</t>
  </si>
  <si>
    <t>BulgariaCustoms Duties</t>
  </si>
  <si>
    <t>North MacedoniaCustoms Duties</t>
  </si>
  <si>
    <t>MontenegroIncome Taxes</t>
  </si>
  <si>
    <t>MoroccoIncome Taxes</t>
  </si>
  <si>
    <t>United StatesCustoms Duties</t>
  </si>
  <si>
    <t>United StatesIncome Taxes</t>
  </si>
  <si>
    <t>IndiaCustoms Duties</t>
  </si>
  <si>
    <t>IndiaIncome Taxes</t>
  </si>
  <si>
    <t>GhanaCustoms Duties</t>
  </si>
  <si>
    <t>Sierra LeoneCustoms Duties</t>
  </si>
  <si>
    <t>Sierra LeoneIncome Taxes</t>
  </si>
  <si>
    <t>GermanyIncome Taxes</t>
  </si>
  <si>
    <t>FranceIncome Taxes</t>
  </si>
  <si>
    <t>FranceNon-Tax Revenuess</t>
  </si>
  <si>
    <t>United KingdomCustoms Duties</t>
  </si>
  <si>
    <t>MexicoCustoms Duties</t>
  </si>
  <si>
    <t>MexicoIncome Taxes</t>
  </si>
  <si>
    <t>AfghanistanCustoms Duties</t>
  </si>
  <si>
    <t>AfghanistanNon-Tax Revenues</t>
  </si>
  <si>
    <t>AfghanistanTotal Revenue</t>
  </si>
  <si>
    <t>ArgentinaVAT</t>
  </si>
  <si>
    <t>ArgentinaIncome Taxes</t>
  </si>
  <si>
    <t>ArgentinaCustoms Duties</t>
  </si>
  <si>
    <t>ArgentinaSocial Contributions</t>
  </si>
  <si>
    <t>Russian FederationVAT</t>
  </si>
  <si>
    <t>Russian FederationExcises</t>
  </si>
  <si>
    <t>Russian FederationCIT</t>
  </si>
  <si>
    <t>Russian FederationPIT</t>
  </si>
  <si>
    <t>Russian FederationCustoms Duties</t>
  </si>
  <si>
    <t>Russian FederationSocial Contributions</t>
  </si>
  <si>
    <t>Russian FederationOther Taxes</t>
  </si>
  <si>
    <t>Russian FederationTax Revenue</t>
  </si>
  <si>
    <t>Russian FederationOil-Gas Revenue</t>
  </si>
  <si>
    <t>Russian FederationTotal Revenue</t>
  </si>
  <si>
    <t>Russian FederationNon-Tax Revenues</t>
  </si>
  <si>
    <t>Russian FederationTotal Expenditure</t>
  </si>
  <si>
    <t>Russian FederationFiscal Balance</t>
  </si>
  <si>
    <t>Russian FederationIncome Taxes</t>
  </si>
  <si>
    <t>Korea, Rep.Total Revenue</t>
  </si>
  <si>
    <t>Korea, Rep.Tax Revenue</t>
  </si>
  <si>
    <t>Korea, Rep.Income Taxes</t>
  </si>
  <si>
    <t>Korea, Rep.Property Taxes</t>
  </si>
  <si>
    <t>Korea, Rep.Taxes on Goods and Services</t>
  </si>
  <si>
    <t>Korea, Rep.Customs Duties</t>
  </si>
  <si>
    <t>Korea, Rep.Other Taxes</t>
  </si>
  <si>
    <t>Korea, Rep.Social Contributions</t>
  </si>
  <si>
    <t>Korea, Rep.Non-Tax Revenues</t>
  </si>
  <si>
    <t>Korea, Rep.Current Expenditure</t>
  </si>
  <si>
    <t>Korea, Rep.Capital Expenditure</t>
  </si>
  <si>
    <t>Korea, Rep.Total Expenditure</t>
  </si>
  <si>
    <t>Korea, Rep.Fiscal Balance</t>
  </si>
  <si>
    <t>AnguillaCapital Revenue</t>
  </si>
  <si>
    <t>AnguillaTotal Revenue</t>
  </si>
  <si>
    <t>AnguillaNon-Tax Revenues</t>
  </si>
  <si>
    <t>AnguillaTax Revenue</t>
  </si>
  <si>
    <t>AnguillaVAT</t>
  </si>
  <si>
    <t>AnguillaIncome Taxes</t>
  </si>
  <si>
    <t>AnguillaProperty Taxes</t>
  </si>
  <si>
    <t>AnguillaTax Revenue -Taxes on International Trade and Transactions</t>
  </si>
  <si>
    <t>AnguillaTaxes on Goods and Services – Accommodation Tax</t>
  </si>
  <si>
    <t>AnguillaTaxes on Goods and Services – Licenses</t>
  </si>
  <si>
    <t>AnguillaTaxes on Goods and Services – Stamp Duties</t>
  </si>
  <si>
    <t>AnguillaCustoms Duties</t>
  </si>
  <si>
    <t>Antigua and BarbudaCapital Revenue</t>
  </si>
  <si>
    <t>Antigua and BarbudaTotal Revenue</t>
  </si>
  <si>
    <t>Antigua and BarbudaNon-Tax Revenues</t>
  </si>
  <si>
    <t>Antigua and BarbudaNon-Tax Revenues – Citizenship by Investment</t>
  </si>
  <si>
    <t>Antigua and BarbudaTax Revenue</t>
  </si>
  <si>
    <t>Antigua and BarbudaVAT</t>
  </si>
  <si>
    <t>Antigua and BarbudaIncome Taxes</t>
  </si>
  <si>
    <t>Antigua and BarbudaProperty Taxes</t>
  </si>
  <si>
    <t>Antigua and BarbudaTax Revenue -Taxes on International Trade and Transactions</t>
  </si>
  <si>
    <t>Antigua and BarbudaTaxes on Goods and Services – Sales Tax</t>
  </si>
  <si>
    <t>Antigua and BarbudaTaxes on Goods and Services – Stamp Duties</t>
  </si>
  <si>
    <t>Antigua and BarbudaCIT</t>
  </si>
  <si>
    <t>Antigua and BarbudaPIT</t>
  </si>
  <si>
    <t>Antigua and BarbudaTaxes on International Trade and Transactions – Consumption Tax</t>
  </si>
  <si>
    <t>Antigua and BarbudaCustoms Duties</t>
  </si>
  <si>
    <t>DominicaCapital Revenue</t>
  </si>
  <si>
    <t>DominicaTotal Revenue</t>
  </si>
  <si>
    <t>DominicaNon-Tax Revenues</t>
  </si>
  <si>
    <t>DominicaNon-Tax Revenues – Citizenship by Investment</t>
  </si>
  <si>
    <t>DominicaTax Revenue</t>
  </si>
  <si>
    <t>DominicaVAT</t>
  </si>
  <si>
    <t>DominicaIncome Taxes</t>
  </si>
  <si>
    <t>DominicaProperty Taxes</t>
  </si>
  <si>
    <t>DominicaTax Revenue -Taxes on International Trade and Transactions</t>
  </si>
  <si>
    <t>DominicaTaxes on Goods and Services – Licenses</t>
  </si>
  <si>
    <t>DominicaTaxes on Goods and Services – Value Added Tax</t>
  </si>
  <si>
    <t>DominicaCIT</t>
  </si>
  <si>
    <t>DominicaPIT</t>
  </si>
  <si>
    <t>DominicaTaxes on International Trade and Transactions – Customs Service Charge</t>
  </si>
  <si>
    <t>DominicaCustoms Duties</t>
  </si>
  <si>
    <t>GrenadaCapital Revenue</t>
  </si>
  <si>
    <t>GrenadaTotal Revenue</t>
  </si>
  <si>
    <t>GrenadaNon-Tax Revenues</t>
  </si>
  <si>
    <t>GrenadaNon-Tax Revenues – Citizenship by Investment</t>
  </si>
  <si>
    <t>GrenadaTax Revenue</t>
  </si>
  <si>
    <t>GrenadaVAT</t>
  </si>
  <si>
    <t>GrenadaIncome Taxes</t>
  </si>
  <si>
    <t>GrenadaProperty Taxes</t>
  </si>
  <si>
    <t>GrenadaTax Revenue -Taxes on International Trade and Transactions</t>
  </si>
  <si>
    <t>GrenadaTaxes on Goods and Services – Licenses</t>
  </si>
  <si>
    <t>GrenadaTaxes on Goods and Services – Stamp Duties</t>
  </si>
  <si>
    <t>GrenadaTaxes on Goods and Services – Value Added Tax</t>
  </si>
  <si>
    <t>GrenadaPIT</t>
  </si>
  <si>
    <t>GrenadaTaxes on International Trade and Transactions – Customs Service Charge</t>
  </si>
  <si>
    <t>GrenadaTaxes on International Trade and Transactions – Import Duty</t>
  </si>
  <si>
    <t>GrenadaCustoms Duties</t>
  </si>
  <si>
    <t>MontserratCapital Revenue</t>
  </si>
  <si>
    <t>MontserratTotal Revenue</t>
  </si>
  <si>
    <t>MontserratNon-Tax Revenues</t>
  </si>
  <si>
    <t>MontserratTax Revenue</t>
  </si>
  <si>
    <t>MontserratVAT</t>
  </si>
  <si>
    <t>MontserratIncome Taxes</t>
  </si>
  <si>
    <t>MontserratProperty Taxes</t>
  </si>
  <si>
    <t>MontserratTax Revenue -Taxes on International Trade and Transactions</t>
  </si>
  <si>
    <t>MontserratTaxes on Goods and Services – Accommodation Tax</t>
  </si>
  <si>
    <t>MontserratTaxes on Goods and Services – Licenses</t>
  </si>
  <si>
    <t>MontserratPIT</t>
  </si>
  <si>
    <t>MontserratTaxes on International Trade and Transactions – Consumption Tax</t>
  </si>
  <si>
    <t>MontserratTaxes on International Trade and Transactions – Customs Service Charge</t>
  </si>
  <si>
    <t>MontserratTaxes on International Trade and Transactions – Import Duty</t>
  </si>
  <si>
    <t>MontserratCustoms Duties</t>
  </si>
  <si>
    <t>St. Kitts and NevisCapital Revenue</t>
  </si>
  <si>
    <t>St. Kitts and NevisTotal Revenue</t>
  </si>
  <si>
    <t>St. Kitts and NevisNon-Tax Revenues</t>
  </si>
  <si>
    <t>St. Kitts and NevisNon-Tax Revenues – Citizenship by Investment</t>
  </si>
  <si>
    <t>St. Kitts and NevisTax Revenue</t>
  </si>
  <si>
    <t>St. Kitts and NevisVAT</t>
  </si>
  <si>
    <t>St. Kitts and NevisIncome Taxes</t>
  </si>
  <si>
    <t>St. Kitts and NevisProperty Taxes</t>
  </si>
  <si>
    <t>St. Kitts and NevisTax Revenue -Taxes on International Trade and Transactions</t>
  </si>
  <si>
    <t>St. Kitts and NevisTaxes on Goods and Services – Licenses</t>
  </si>
  <si>
    <t>St. Kitts and NevisTaxes on Goods and Services – Stamp Duties</t>
  </si>
  <si>
    <t>St. Kitts and NevisTaxes on Goods and Services – Value Added Tax</t>
  </si>
  <si>
    <t>St. Kitts and NevisCustoms Duties</t>
  </si>
  <si>
    <t>St. LuciaCapital Revenue</t>
  </si>
  <si>
    <t>St. LuciaTotal Revenue</t>
  </si>
  <si>
    <t>St. LuciaNon-Tax Revenues</t>
  </si>
  <si>
    <t>St. LuciaNon-Tax Revenues – Citizenship by Investment</t>
  </si>
  <si>
    <t>St. LuciaTax Revenue</t>
  </si>
  <si>
    <t>St. LuciaVAT</t>
  </si>
  <si>
    <t>St. LuciaIncome Taxes</t>
  </si>
  <si>
    <t>St. LuciaProperty Taxes</t>
  </si>
  <si>
    <t>St. LuciaTax Revenue -Taxes on International Trade and Transactions</t>
  </si>
  <si>
    <t>St. LuciaTaxes on Goods and Services – Accommodation Tax</t>
  </si>
  <si>
    <t>St. LuciaTaxes on Goods and Services – Licenses</t>
  </si>
  <si>
    <t>St. LuciaTaxes on Goods and Services – Value Added Tax</t>
  </si>
  <si>
    <t>St. LuciaCIT</t>
  </si>
  <si>
    <t>St. LuciaPIT</t>
  </si>
  <si>
    <t>St. LuciaTaxes on International Trade and Transactions – Consumption Tax</t>
  </si>
  <si>
    <t>St. LuciaTaxes on International Trade and Transactions – Customs Service Charge</t>
  </si>
  <si>
    <t>St. LuciaTaxes on International Trade and Transactions – Import Duty</t>
  </si>
  <si>
    <t>St. LuciaCustoms Duties</t>
  </si>
  <si>
    <t>St. Vincent and the GrenadinesCORPORATE</t>
  </si>
  <si>
    <t>St. Vincent and the GrenadinesTotal Revenue</t>
  </si>
  <si>
    <t>St. Vincent and the GrenadinesINDIVIDUALS</t>
  </si>
  <si>
    <t>St. Vincent and the GrenadinesCustoms Duties</t>
  </si>
  <si>
    <t>St. Vincent and the GrenadinesOTHER REVENUE</t>
  </si>
  <si>
    <t>St. Vincent and the GrenadinesTAXES ON GOODS AND SERVICES</t>
  </si>
  <si>
    <t>St. Vincent and the GrenadinesIncome Taxes</t>
  </si>
  <si>
    <t>St. Vincent and the GrenadinesTAXES ON INTERNATIONAL TRADE AND TRANSACTIONS</t>
  </si>
  <si>
    <t>St. Vincent and the GrenadinesProperty Taxes</t>
  </si>
  <si>
    <t>St. Vincent and the GrenadinesVAT</t>
  </si>
  <si>
    <t>MozambiqueIncome Taxes</t>
  </si>
  <si>
    <t>MozambiqueCIT</t>
  </si>
  <si>
    <t>MozambiquePIT</t>
  </si>
  <si>
    <t>MozambiqueVAT</t>
  </si>
  <si>
    <t>MozambiqueExcises</t>
  </si>
  <si>
    <t>KenyaPIT</t>
  </si>
  <si>
    <t>KenyaCIT</t>
  </si>
  <si>
    <t>KenyaIncome Taxes</t>
  </si>
  <si>
    <t>KenyaVAT</t>
  </si>
  <si>
    <t>KenyaImport Duties</t>
  </si>
  <si>
    <t>KenyaExcises</t>
  </si>
  <si>
    <t>KenyaNon-Tax Revenues</t>
  </si>
  <si>
    <t>KenyaTotal Revenue</t>
  </si>
  <si>
    <t>South AfricaPersonal income tax</t>
  </si>
  <si>
    <t>South AfricaTax on corporate income</t>
  </si>
  <si>
    <t xml:space="preserve">South AfricaTaxes on income and profits </t>
  </si>
  <si>
    <t>South AfricaTaxes on payroll and workforce</t>
  </si>
  <si>
    <t>South AfricaTaxes on property</t>
  </si>
  <si>
    <t>South AfricaSpecific excise duties</t>
  </si>
  <si>
    <t>South AfricaTaxes on international trade and transactions</t>
  </si>
  <si>
    <t>South AfricaOther taxes</t>
  </si>
  <si>
    <t>Congo, Dem. Rep.PIT</t>
  </si>
  <si>
    <t>Congo, Dem. Rep.CIT</t>
  </si>
  <si>
    <t>Congo, Dem. Rep.Income Taxes</t>
  </si>
  <si>
    <t>Congo, Dem. Rep.VAT</t>
  </si>
  <si>
    <t>Congo, Dem. Rep.Customs Duties</t>
  </si>
  <si>
    <t>Congo, Dem. Rep.Excises</t>
  </si>
  <si>
    <t>Congo, Dem. Rep.Export Taxes</t>
  </si>
  <si>
    <t>Congo, Dem. Rep.Other Taxes</t>
  </si>
  <si>
    <t>Congo, Dem. Rep.Oil and Gas Revenue</t>
  </si>
  <si>
    <t>Congo, Dem. Rep.Non-Tax Revenue</t>
  </si>
  <si>
    <t>Congo, Dem. Rep.Total Revenue</t>
  </si>
  <si>
    <t>MaldivesPIT</t>
  </si>
  <si>
    <t>MaldivesCIT</t>
  </si>
  <si>
    <t>MaldivesIncome Taxes</t>
  </si>
  <si>
    <t>MaldivesVAT</t>
  </si>
  <si>
    <t>MaldivesExcises</t>
  </si>
  <si>
    <t>MaldivesCustoms Duties</t>
  </si>
  <si>
    <t>MaldivesProperty Taxes</t>
  </si>
  <si>
    <t>MaldivesOther Taxes</t>
  </si>
  <si>
    <t>MaldivesNon-Tax Revenues</t>
  </si>
  <si>
    <t>MaldivesTotal Revenue</t>
  </si>
  <si>
    <t>BelarusTax Revenue</t>
  </si>
  <si>
    <t>BelarusIncome Taxes</t>
  </si>
  <si>
    <t>BelarusProperty Taxes</t>
  </si>
  <si>
    <t>BelarusVAT</t>
  </si>
  <si>
    <t>BelarusCustoms Duties</t>
  </si>
  <si>
    <t>BelarusOther Taxes</t>
  </si>
  <si>
    <t>BelarusSocial Contributions</t>
  </si>
  <si>
    <t>BelarusNon-Tax Revenues</t>
  </si>
  <si>
    <t>TurkeyCustoms Duties</t>
  </si>
  <si>
    <t>NigeriaPIT</t>
  </si>
  <si>
    <t>NigeriaCIT</t>
  </si>
  <si>
    <t>NigeriaIncome Taxes</t>
  </si>
  <si>
    <t>NigeriaCustoms Duties</t>
  </si>
  <si>
    <t>NigeriaOther Taxes</t>
  </si>
  <si>
    <t>NigeriaOil and Gas Revenue</t>
  </si>
  <si>
    <t>NigeriaProperty Taxes</t>
  </si>
  <si>
    <t>NigeriaNon-Tax Revenue</t>
  </si>
  <si>
    <t>NigeriaTotal Revenue</t>
  </si>
  <si>
    <t>JamaicaTax Revenue</t>
  </si>
  <si>
    <t>https://www.fiscal.treasury.gov/reports-statements/mts/previous.html</t>
  </si>
  <si>
    <t>https://www.canada.ca/en/department-finance/services/publications/fiscal-monitor.html</t>
  </si>
  <si>
    <t>-669</t>
  </si>
  <si>
    <t>353</t>
  </si>
  <si>
    <t>Other Income Taxes</t>
  </si>
  <si>
    <t>CanadaPIT</t>
  </si>
  <si>
    <t>CanadaCIT</t>
  </si>
  <si>
    <t>CanadaOther Income Taxes</t>
  </si>
  <si>
    <t>CanadaIncome Taxes</t>
  </si>
  <si>
    <t>CanadaVAT</t>
  </si>
  <si>
    <t>CanadaExcises</t>
  </si>
  <si>
    <t>CanadaCustoms Duties</t>
  </si>
  <si>
    <t>CanadaNon-Tax Revenues</t>
  </si>
  <si>
    <t>CanadaTotal Revenue</t>
  </si>
  <si>
    <t>United StatesSocial Contributions</t>
  </si>
  <si>
    <t>United StatesTotal Revenue</t>
  </si>
  <si>
    <t>Resource Revenues - Oil-Gas</t>
  </si>
  <si>
    <t>Resource Revenues - Non-Oil-Gas</t>
  </si>
  <si>
    <t>Grants</t>
  </si>
  <si>
    <t>IndonesiaIncome Taxes</t>
  </si>
  <si>
    <t>IndonesiaProperty Taxes</t>
  </si>
  <si>
    <t>IndonesiaExcises</t>
  </si>
  <si>
    <t>IndonesiaCustoms Duties</t>
  </si>
  <si>
    <t>IndonesiaOther taxes</t>
  </si>
  <si>
    <t>IndonesiaResource Revenues - Oil-Gas</t>
  </si>
  <si>
    <t>IndonesiaResource Revenues - Non-Oil-Gas</t>
  </si>
  <si>
    <t>IndonesiaNon-Tax Revenues</t>
  </si>
  <si>
    <t>IndonesiaGrants</t>
  </si>
  <si>
    <t>grmonth22</t>
  </si>
  <si>
    <t>revenue22</t>
  </si>
  <si>
    <t>PakistanIncome Taxes</t>
  </si>
  <si>
    <t>PakistanVAT</t>
  </si>
  <si>
    <t>PakistanExcises</t>
  </si>
  <si>
    <t>PakistanCustoms Duties</t>
  </si>
  <si>
    <t xml:space="preserve">http://cga.nic.in/index.aspx </t>
  </si>
  <si>
    <r>
      <t>*</t>
    </r>
    <r>
      <rPr>
        <sz val="14"/>
        <color rgb="FF000000"/>
        <rFont val="Times New Roman"/>
        <family val="1"/>
      </rPr>
      <t> Includes Securities Transaction Tax, Banking Cash Transaction Tax, Fringe Benefit Tax, Wealth Tax etc</t>
    </r>
    <r>
      <rPr>
        <b/>
        <sz val="10"/>
        <color rgb="FF000000"/>
        <rFont val="Arial"/>
        <family val="2"/>
      </rPr>
      <t>.</t>
    </r>
  </si>
  <si>
    <t>Go To Monthly Accounts-&gt; Click on (Details) under Tax Revenue</t>
  </si>
  <si>
    <t>India (GST)</t>
  </si>
  <si>
    <t xml:space="preserve">http://gstcouncil.gov.in/ </t>
  </si>
  <si>
    <t>Go to GST System Statistics-&gt;GST Revenue</t>
  </si>
  <si>
    <t xml:space="preserve">http://gstcouncil.gov.in/gst-revenue </t>
  </si>
  <si>
    <t>March(Prov.)</t>
  </si>
  <si>
    <t> 17528</t>
  </si>
  <si>
    <t>68620 </t>
  </si>
  <si>
    <t>Non-Debt Capital Receipts</t>
  </si>
  <si>
    <t>Non-Debt Capital Receipts (Recovery of Loans)</t>
  </si>
  <si>
    <t>Non-Debt Capital Receipts (Other)</t>
  </si>
  <si>
    <t>Total Receipts</t>
  </si>
  <si>
    <t>For Non-Tax Revenue and expenditure go to details</t>
  </si>
  <si>
    <t>SGST</t>
  </si>
  <si>
    <t>COMP</t>
  </si>
  <si>
    <t>IGST (Imports)</t>
  </si>
  <si>
    <t>COMP (Imports)</t>
  </si>
  <si>
    <t>Rs. Crores</t>
  </si>
  <si>
    <t>Central Govt. Revenue</t>
  </si>
  <si>
    <t>SAR</t>
  </si>
  <si>
    <t xml:space="preserve">https://www.ciat.org/reporte-de-recaudacion-covid-19-ciat/ </t>
  </si>
  <si>
    <t>Go to the Annexes for the Data</t>
  </si>
  <si>
    <t xml:space="preserve">https://mf.gov.md/ro/trezorerie/rapoarte-privind-executarea-bugetului/rapoarte-lunare </t>
  </si>
  <si>
    <t xml:space="preserve">https://mf.gov.md/ro </t>
  </si>
  <si>
    <t>Go to Ministry of Finance Website Romanian-&gt;Treasury-&gt;Budget Execution Reports (Monthly)-&gt; Report of the Central Consolidated Budget as on September 2020</t>
  </si>
  <si>
    <t>Reporting</t>
  </si>
  <si>
    <t>Units(LCU)</t>
  </si>
  <si>
    <t>Tax Revenue (Net) - Website</t>
  </si>
  <si>
    <t>Corporate Income Tax</t>
  </si>
  <si>
    <t>Personal Income Tax</t>
  </si>
  <si>
    <t>Property Tax</t>
  </si>
  <si>
    <t>Other Direct Taxes</t>
  </si>
  <si>
    <t>Indirect Taxes</t>
  </si>
  <si>
    <t>Other indirect taxes</t>
  </si>
  <si>
    <t xml:space="preserve">https://www.firs.gov.ng/tax-statistics-report/ </t>
  </si>
  <si>
    <t>Nigeria (Also Customs and Royalties Data)</t>
  </si>
  <si>
    <t xml:space="preserve">https://www.budgetoffice.gov.ng/index.php/quarterly-budget-implementation-reports/2020-budget-implementation-report </t>
  </si>
  <si>
    <t xml:space="preserve">https://www.cbn.gov.ng/ </t>
  </si>
  <si>
    <t>Nigeria - Monthly</t>
  </si>
  <si>
    <t>Go to Central Bank Link-&gt; Publications-&gt;CBN Monthly Economic Reports</t>
  </si>
  <si>
    <t>Fiscal Transparency-&gt; For full Excel table go to Serite Fiscale Mujore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</si>
</sst>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_(* #,##0_);_(* \(#,##0\);_(* &quot;-&quot;??_);_(@_)"/>
    <numFmt numFmtId="165" formatCode="General_)"/>
    <numFmt numFmtId="166" formatCode="_(* #,##0.0_);_(* \(#,##0.0\);_(* &quot;-&quot;??_);_(@_)"/>
    <numFmt numFmtId="167" formatCode="0.0"/>
    <numFmt numFmtId="168" formatCode="&quot; &quot;#,##0&quot; &quot;;&quot;-&quot;#,##0&quot; &quot;;&quot; -&quot;00&quot; &quot;;&quot; &quot;@&quot; &quot;"/>
    <numFmt numFmtId="169" formatCode="#,##0.0"/>
    <numFmt numFmtId="170" formatCode="0.0%"/>
  </numFmts>
  <fonts count="52" x14ac:knownFonts="1">
    <font>
      <sz val="11"/>
      <color theme="1"/>
      <name val="Calibri"/>
      <family val="2"/>
      <scheme val="minor"/>
    </font>
    <font>
      <sz val="11"/>
      <color theme="1"/>
      <name val="Calibri"/>
      <family val="2"/>
      <scheme val="minor"/>
    </font>
    <font>
      <sz val="8"/>
      <name val="Calibri"/>
      <family val="2"/>
      <scheme val="minor"/>
    </font>
    <font>
      <b/>
      <sz val="10"/>
      <color theme="1"/>
      <name val="Arial Narrow"/>
      <family val="2"/>
    </font>
    <font>
      <sz val="10"/>
      <name val="Arial"/>
      <family val="2"/>
    </font>
    <font>
      <sz val="8"/>
      <name val="Arial"/>
      <family val="2"/>
    </font>
    <font>
      <sz val="10"/>
      <name val="Calibri"/>
      <family val="2"/>
      <scheme val="minor"/>
    </font>
    <font>
      <sz val="9"/>
      <name val="Arial"/>
      <family val="2"/>
    </font>
    <font>
      <sz val="10"/>
      <name val="Tahoma"/>
      <family val="2"/>
    </font>
    <font>
      <u/>
      <sz val="11"/>
      <color theme="10"/>
      <name val="Calibri"/>
      <family val="2"/>
      <scheme val="minor"/>
    </font>
    <font>
      <sz val="12"/>
      <color theme="1"/>
      <name val="Times New Roman"/>
      <family val="1"/>
    </font>
    <font>
      <b/>
      <sz val="10"/>
      <color theme="1"/>
      <name val="Arial"/>
      <family val="2"/>
    </font>
    <font>
      <sz val="11"/>
      <color theme="1"/>
      <name val="Times New Roman"/>
      <family val="1"/>
    </font>
    <font>
      <sz val="10"/>
      <color rgb="FF000000"/>
      <name val="Arial"/>
      <family val="2"/>
    </font>
    <font>
      <b/>
      <sz val="9"/>
      <name val="Arial"/>
      <family val="2"/>
    </font>
    <font>
      <sz val="10"/>
      <name val="Courier"/>
      <family val="3"/>
    </font>
    <font>
      <b/>
      <strike/>
      <sz val="9"/>
      <name val="Arial"/>
      <family val="2"/>
    </font>
    <font>
      <b/>
      <sz val="12"/>
      <name val="Times New Roman"/>
      <family val="1"/>
    </font>
    <font>
      <b/>
      <sz val="11"/>
      <name val="Times New Roman"/>
      <family val="1"/>
    </font>
    <font>
      <sz val="11"/>
      <color indexed="9"/>
      <name val="Times New Roman"/>
      <family val="1"/>
    </font>
    <font>
      <sz val="9"/>
      <name val="Times New Roman"/>
      <family val="1"/>
    </font>
    <font>
      <sz val="11"/>
      <name val="Times New Roman"/>
      <family val="1"/>
    </font>
    <font>
      <sz val="12"/>
      <name val="Arial Narrow"/>
      <family val="2"/>
    </font>
    <font>
      <sz val="12"/>
      <name val="Times New Roman"/>
      <family val="1"/>
    </font>
    <font>
      <b/>
      <sz val="10"/>
      <name val="Times New Roman"/>
      <family val="1"/>
    </font>
    <font>
      <sz val="10"/>
      <name val="Times New Roman"/>
      <family val="1"/>
    </font>
    <font>
      <sz val="11"/>
      <color rgb="FF000000"/>
      <name val="Arial"/>
      <family val="2"/>
    </font>
    <font>
      <sz val="9"/>
      <name val="Arial"/>
      <family val="2"/>
    </font>
    <font>
      <sz val="8"/>
      <color rgb="FF333333"/>
      <name val="Arial"/>
      <family val="2"/>
    </font>
    <font>
      <b/>
      <sz val="7.5"/>
      <name val="Times New Roman"/>
      <family val="1"/>
    </font>
    <font>
      <sz val="7.5"/>
      <name val="Times New Roman"/>
      <family val="1"/>
    </font>
    <font>
      <strike/>
      <sz val="7.5"/>
      <name val="Times New Roman"/>
      <family val="1"/>
    </font>
    <font>
      <sz val="10"/>
      <color rgb="FF222222"/>
      <name val="Calibri"/>
      <family val="2"/>
      <scheme val="minor"/>
    </font>
    <font>
      <b/>
      <sz val="11"/>
      <name val="Calibri"/>
      <family val="2"/>
    </font>
    <font>
      <b/>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sz val="10"/>
      <name val="Arial Narrow"/>
      <family val="2"/>
    </font>
    <font>
      <b/>
      <sz val="10"/>
      <name val="Arial Narrow"/>
      <family val="2"/>
    </font>
    <font>
      <i/>
      <sz val="10"/>
      <name val="Arial Narrow"/>
      <family val="2"/>
    </font>
    <font>
      <b/>
      <i/>
      <sz val="10"/>
      <name val="Arial Narrow"/>
      <family val="2"/>
    </font>
    <font>
      <sz val="10"/>
      <color indexed="8"/>
      <name val="Arial Narrow"/>
      <family val="2"/>
    </font>
    <font>
      <b/>
      <i/>
      <sz val="10"/>
      <color indexed="8"/>
      <name val="Arial Narrow"/>
      <family val="2"/>
    </font>
    <font>
      <i/>
      <sz val="10"/>
      <color indexed="8"/>
      <name val="Arial Narrow"/>
      <family val="2"/>
    </font>
    <font>
      <b/>
      <sz val="10"/>
      <color indexed="8"/>
      <name val="Arial Narrow"/>
      <family val="2"/>
    </font>
    <font>
      <sz val="10"/>
      <color theme="1"/>
      <name val="Arial Narrow"/>
      <family val="2"/>
    </font>
    <font>
      <sz val="12"/>
      <color theme="1"/>
      <name val="Arial"/>
      <family val="2"/>
    </font>
    <font>
      <b/>
      <sz val="12"/>
      <color theme="1"/>
      <name val="Arial"/>
      <family val="2"/>
    </font>
    <font>
      <sz val="11"/>
      <name val="Calibri"/>
      <family val="2"/>
      <scheme val="minor"/>
    </font>
    <font>
      <sz val="14"/>
      <color rgb="FF000000"/>
      <name val="Times New Roman"/>
      <family val="1"/>
    </font>
    <font>
      <b/>
      <sz val="14"/>
      <color rgb="FF000000"/>
      <name val="Times New Roman"/>
      <family val="1"/>
    </font>
    <font>
      <b/>
      <sz val="10"/>
      <color rgb="FF000000"/>
      <name val="Arial"/>
      <family val="2"/>
    </font>
  </fonts>
  <fills count="10">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rgb="FFC0C0C0"/>
        <bgColor indexed="64"/>
      </patternFill>
    </fill>
    <fill>
      <patternFill patternType="solid">
        <fgColor rgb="FFCCFFFF"/>
        <bgColor indexed="64"/>
      </patternFill>
    </fill>
    <fill>
      <patternFill patternType="solid">
        <fgColor theme="0" tint="-0.249977111117893"/>
        <bgColor indexed="64"/>
      </patternFill>
    </fill>
    <fill>
      <patternFill patternType="solid">
        <fgColor rgb="FFDCDCDC"/>
        <bgColor indexed="64"/>
      </patternFill>
    </fill>
    <fill>
      <patternFill patternType="solid">
        <fgColor rgb="FFFFFFFF"/>
        <bgColor indexed="64"/>
      </patternFill>
    </fill>
    <fill>
      <patternFill patternType="solid">
        <fgColor indexed="9"/>
        <bgColor indexed="64"/>
      </patternFill>
    </fill>
  </fills>
  <borders count="46">
    <border>
      <left/>
      <right/>
      <top/>
      <bottom/>
      <diagonal/>
    </border>
    <border>
      <left/>
      <right/>
      <top style="medium">
        <color indexed="64"/>
      </top>
      <bottom/>
      <diagonal/>
    </border>
    <border>
      <left/>
      <right/>
      <top/>
      <bottom style="medium">
        <color indexed="64"/>
      </bottom>
      <diagonal/>
    </border>
    <border>
      <left/>
      <right style="medium">
        <color indexed="64"/>
      </right>
      <top/>
      <bottom/>
      <diagonal/>
    </border>
    <border>
      <left style="thin">
        <color rgb="FFE4E4E4"/>
      </left>
      <right style="thin">
        <color rgb="FFE4E4E4"/>
      </right>
      <top style="thin">
        <color rgb="FFE4E4E4"/>
      </top>
      <bottom style="thin">
        <color rgb="FFE4E4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top/>
      <bottom style="thin">
        <color indexed="64"/>
      </bottom>
      <diagonal/>
    </border>
    <border>
      <left/>
      <right style="medium">
        <color rgb="FF333333"/>
      </right>
      <top/>
      <bottom style="medium">
        <color rgb="FFE8E8E7"/>
      </bottom>
      <diagonal/>
    </border>
    <border>
      <left/>
      <right style="medium">
        <color rgb="FF333333"/>
      </right>
      <top/>
      <bottom style="medium">
        <color rgb="FF333333"/>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rgb="FF000000"/>
      </top>
      <bottom style="medium">
        <color rgb="FF000000"/>
      </bottom>
      <diagonal/>
    </border>
    <border>
      <left/>
      <right/>
      <top style="thin">
        <color theme="8"/>
      </top>
      <bottom style="thin">
        <color theme="8"/>
      </bottom>
      <diagonal/>
    </border>
    <border>
      <left style="thin">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thin">
        <color indexed="64"/>
      </left>
      <right/>
      <top/>
      <bottom/>
      <diagonal/>
    </border>
    <border>
      <left/>
      <right style="hair">
        <color indexed="64"/>
      </right>
      <top/>
      <bottom/>
      <diagonal/>
    </border>
    <border>
      <left style="hair">
        <color indexed="64"/>
      </left>
      <right style="hair">
        <color indexed="64"/>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right/>
      <top style="hair">
        <color indexed="64"/>
      </top>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top/>
      <bottom/>
      <diagonal/>
    </border>
    <border>
      <left style="thin">
        <color indexed="64"/>
      </left>
      <right/>
      <top style="hair">
        <color indexed="64"/>
      </top>
      <bottom/>
      <diagonal/>
    </border>
    <border>
      <left style="hair">
        <color indexed="64"/>
      </left>
      <right style="hair">
        <color indexed="64"/>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41" fontId="1" fillId="0" borderId="0" applyFont="0" applyFill="0" applyBorder="0" applyAlignment="0" applyProtection="0"/>
    <xf numFmtId="0" fontId="9" fillId="0" borderId="0" applyNumberFormat="0" applyFill="0" applyBorder="0" applyAlignment="0" applyProtection="0"/>
    <xf numFmtId="165" fontId="15" fillId="0" borderId="0"/>
    <xf numFmtId="0" fontId="22" fillId="0" borderId="0"/>
    <xf numFmtId="43" fontId="4" fillId="0" borderId="0" applyFont="0" applyFill="0" applyBorder="0" applyAlignment="0" applyProtection="0"/>
    <xf numFmtId="0" fontId="4" fillId="0" borderId="0"/>
    <xf numFmtId="0" fontId="4" fillId="0" borderId="0"/>
    <xf numFmtId="43" fontId="1" fillId="0" borderId="0" applyFont="0" applyFill="0" applyBorder="0" applyAlignment="0" applyProtection="0"/>
  </cellStyleXfs>
  <cellXfs count="339">
    <xf numFmtId="0" fontId="0" fillId="0" borderId="0" xfId="0"/>
    <xf numFmtId="17" fontId="0" fillId="0" borderId="0" xfId="0" applyNumberFormat="1"/>
    <xf numFmtId="9" fontId="0" fillId="0" borderId="0" xfId="2" applyFont="1"/>
    <xf numFmtId="164" fontId="3" fillId="0" borderId="0" xfId="1" applyNumberFormat="1" applyFont="1"/>
    <xf numFmtId="164" fontId="0" fillId="0" borderId="0" xfId="1" applyNumberFormat="1" applyFont="1"/>
    <xf numFmtId="164" fontId="0" fillId="0" borderId="0" xfId="1" applyNumberFormat="1" applyFont="1" applyAlignment="1">
      <alignment horizontal="center" vertical="center"/>
    </xf>
    <xf numFmtId="164" fontId="0" fillId="0" borderId="0" xfId="1" applyNumberFormat="1" applyFont="1" applyAlignment="1">
      <alignment horizontal="left" vertical="top"/>
    </xf>
    <xf numFmtId="164" fontId="0" fillId="0" borderId="0" xfId="1" applyNumberFormat="1" applyFont="1" applyAlignment="1">
      <alignment vertical="center"/>
    </xf>
    <xf numFmtId="164" fontId="0" fillId="2" borderId="0" xfId="1" applyNumberFormat="1" applyFont="1" applyFill="1" applyBorder="1" applyAlignment="1">
      <alignment horizontal="center" vertical="center"/>
    </xf>
    <xf numFmtId="164" fontId="0" fillId="3" borderId="0" xfId="1" applyNumberFormat="1" applyFont="1" applyFill="1" applyBorder="1" applyAlignment="1">
      <alignment horizontal="center" vertical="center"/>
    </xf>
    <xf numFmtId="164" fontId="0" fillId="3" borderId="0" xfId="1" applyNumberFormat="1" applyFont="1" applyFill="1"/>
    <xf numFmtId="1" fontId="6" fillId="0" borderId="0" xfId="3" applyNumberFormat="1" applyFont="1"/>
    <xf numFmtId="1" fontId="6" fillId="0" borderId="0" xfId="3" applyNumberFormat="1" applyFont="1" applyBorder="1"/>
    <xf numFmtId="164" fontId="0" fillId="0" borderId="0" xfId="1" applyNumberFormat="1" applyFont="1" applyBorder="1"/>
    <xf numFmtId="0" fontId="8" fillId="0" borderId="0" xfId="0" applyFont="1" applyAlignment="1"/>
    <xf numFmtId="0" fontId="9" fillId="0" borderId="0" xfId="5"/>
    <xf numFmtId="41" fontId="0" fillId="0" borderId="0" xfId="4" applyFont="1"/>
    <xf numFmtId="0" fontId="11" fillId="4" borderId="6" xfId="0" applyFont="1" applyFill="1" applyBorder="1" applyAlignment="1">
      <alignment horizontal="left" vertical="center" wrapText="1"/>
    </xf>
    <xf numFmtId="0" fontId="11" fillId="4" borderId="8"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1" fillId="5" borderId="5" xfId="0" applyFont="1" applyFill="1" applyBorder="1" applyAlignment="1">
      <alignment vertical="center" wrapText="1"/>
    </xf>
    <xf numFmtId="0" fontId="11" fillId="5" borderId="5" xfId="0" applyFont="1" applyFill="1" applyBorder="1" applyAlignment="1">
      <alignment horizontal="right" vertical="center" wrapText="1"/>
    </xf>
    <xf numFmtId="0" fontId="12" fillId="5" borderId="5" xfId="0" applyFont="1" applyFill="1" applyBorder="1" applyAlignment="1">
      <alignment vertical="top" wrapText="1"/>
    </xf>
    <xf numFmtId="0" fontId="11" fillId="4" borderId="9" xfId="0" applyFont="1" applyFill="1" applyBorder="1" applyAlignment="1">
      <alignment horizontal="center" vertical="center" wrapText="1"/>
    </xf>
    <xf numFmtId="0" fontId="13" fillId="0" borderId="0" xfId="0" applyFont="1" applyAlignment="1">
      <alignment horizontal="left" vertical="top" wrapText="1"/>
    </xf>
    <xf numFmtId="0" fontId="11" fillId="5" borderId="0" xfId="0" applyFont="1" applyFill="1" applyBorder="1" applyAlignment="1">
      <alignment vertical="center" wrapText="1"/>
    </xf>
    <xf numFmtId="0" fontId="10" fillId="5" borderId="5" xfId="0" applyFont="1" applyFill="1" applyBorder="1" applyAlignment="1">
      <alignment horizontal="right" vertical="center" wrapText="1"/>
    </xf>
    <xf numFmtId="0" fontId="11" fillId="4" borderId="11" xfId="0" applyFont="1" applyFill="1" applyBorder="1" applyAlignment="1">
      <alignment horizontal="left" vertical="center" wrapText="1"/>
    </xf>
    <xf numFmtId="0" fontId="11" fillId="4" borderId="6" xfId="0" applyFont="1" applyFill="1" applyBorder="1" applyAlignment="1">
      <alignment horizontal="center" vertical="center" wrapText="1"/>
    </xf>
    <xf numFmtId="0" fontId="11" fillId="5" borderId="10" xfId="0" applyFont="1" applyFill="1" applyBorder="1" applyAlignment="1">
      <alignment vertical="center" wrapText="1"/>
    </xf>
    <xf numFmtId="0" fontId="11" fillId="5" borderId="10" xfId="0" applyFont="1" applyFill="1" applyBorder="1" applyAlignment="1">
      <alignment horizontal="right" vertical="center" wrapText="1"/>
    </xf>
    <xf numFmtId="2" fontId="11" fillId="5" borderId="5" xfId="0" applyNumberFormat="1" applyFont="1" applyFill="1" applyBorder="1" applyAlignment="1">
      <alignment horizontal="right" vertical="center" wrapText="1"/>
    </xf>
    <xf numFmtId="2" fontId="12" fillId="5" borderId="5" xfId="0" applyNumberFormat="1" applyFont="1" applyFill="1" applyBorder="1" applyAlignment="1">
      <alignment vertical="top" wrapText="1"/>
    </xf>
    <xf numFmtId="2" fontId="10" fillId="5" borderId="5" xfId="0" applyNumberFormat="1" applyFont="1" applyFill="1" applyBorder="1" applyAlignment="1">
      <alignment horizontal="right" vertical="center" wrapText="1"/>
    </xf>
    <xf numFmtId="43" fontId="11" fillId="5" borderId="5" xfId="1" applyFont="1" applyFill="1" applyBorder="1" applyAlignment="1">
      <alignment horizontal="right" vertical="center" wrapText="1"/>
    </xf>
    <xf numFmtId="2" fontId="0" fillId="0" borderId="0" xfId="0" applyNumberFormat="1"/>
    <xf numFmtId="2" fontId="11" fillId="5" borderId="5" xfId="0" applyNumberFormat="1" applyFont="1" applyFill="1" applyBorder="1" applyAlignment="1">
      <alignment vertical="center" wrapText="1"/>
    </xf>
    <xf numFmtId="2" fontId="11" fillId="5" borderId="5" xfId="1" applyNumberFormat="1" applyFont="1" applyFill="1" applyBorder="1" applyAlignment="1">
      <alignment horizontal="right" vertical="center" wrapText="1"/>
    </xf>
    <xf numFmtId="2" fontId="11" fillId="5" borderId="10" xfId="0" applyNumberFormat="1" applyFont="1" applyFill="1" applyBorder="1" applyAlignment="1">
      <alignment vertical="center" wrapText="1"/>
    </xf>
    <xf numFmtId="2" fontId="11" fillId="5" borderId="10" xfId="0" applyNumberFormat="1" applyFont="1" applyFill="1" applyBorder="1" applyAlignment="1">
      <alignment horizontal="right" vertical="center" wrapText="1"/>
    </xf>
    <xf numFmtId="2" fontId="12" fillId="5" borderId="5" xfId="1" applyNumberFormat="1" applyFont="1" applyFill="1" applyBorder="1" applyAlignment="1">
      <alignment vertical="top" wrapText="1"/>
    </xf>
    <xf numFmtId="2" fontId="10" fillId="5" borderId="5" xfId="1" applyNumberFormat="1" applyFont="1" applyFill="1" applyBorder="1" applyAlignment="1">
      <alignment horizontal="right" vertical="center" wrapText="1"/>
    </xf>
    <xf numFmtId="0" fontId="0" fillId="0" borderId="0" xfId="1" applyNumberFormat="1" applyFont="1"/>
    <xf numFmtId="0" fontId="0" fillId="0" borderId="0" xfId="0" applyNumberFormat="1"/>
    <xf numFmtId="3" fontId="0" fillId="0" borderId="0" xfId="0" applyNumberFormat="1"/>
    <xf numFmtId="164" fontId="0" fillId="0" borderId="1" xfId="1" applyNumberFormat="1" applyFont="1" applyBorder="1"/>
    <xf numFmtId="0" fontId="0" fillId="0" borderId="3" xfId="0" applyBorder="1"/>
    <xf numFmtId="164" fontId="0" fillId="0" borderId="2" xfId="1" applyNumberFormat="1" applyFont="1" applyBorder="1"/>
    <xf numFmtId="0" fontId="0" fillId="0" borderId="2" xfId="0" applyBorder="1"/>
    <xf numFmtId="0" fontId="0" fillId="0" borderId="0" xfId="0" applyBorder="1"/>
    <xf numFmtId="0" fontId="0" fillId="0" borderId="1" xfId="0" applyBorder="1"/>
    <xf numFmtId="3" fontId="0" fillId="0" borderId="0" xfId="0" applyNumberFormat="1" applyBorder="1"/>
    <xf numFmtId="164" fontId="0" fillId="0" borderId="0" xfId="1" applyNumberFormat="1" applyFont="1" applyBorder="1" applyAlignment="1">
      <alignment vertical="top"/>
    </xf>
    <xf numFmtId="0" fontId="0" fillId="0" borderId="0" xfId="0" applyAlignment="1">
      <alignment horizontal="left"/>
    </xf>
    <xf numFmtId="9" fontId="0" fillId="0" borderId="0" xfId="0" applyNumberFormat="1"/>
    <xf numFmtId="9" fontId="0" fillId="0" borderId="0" xfId="2" applyFont="1" applyAlignment="1">
      <alignment horizontal="center"/>
    </xf>
    <xf numFmtId="43" fontId="14" fillId="0" borderId="0" xfId="1" applyFont="1" applyFill="1" applyBorder="1" applyAlignment="1">
      <alignment horizontal="center" vertical="center"/>
    </xf>
    <xf numFmtId="0" fontId="14" fillId="0" borderId="0" xfId="0" applyFont="1" applyAlignment="1">
      <alignment vertical="center"/>
    </xf>
    <xf numFmtId="165" fontId="14" fillId="0" borderId="0" xfId="6" applyFont="1" applyAlignment="1">
      <alignment horizontal="center" vertical="center"/>
    </xf>
    <xf numFmtId="0" fontId="16" fillId="0" borderId="0" xfId="0" applyFont="1" applyAlignment="1">
      <alignment horizontal="left"/>
    </xf>
    <xf numFmtId="164" fontId="14" fillId="0" borderId="0" xfId="1" applyNumberFormat="1" applyFont="1" applyFill="1" applyBorder="1" applyAlignment="1">
      <alignment vertical="center"/>
    </xf>
    <xf numFmtId="165" fontId="14" fillId="0" borderId="0" xfId="6" applyFont="1" applyAlignment="1">
      <alignment horizontal="left" vertical="center"/>
    </xf>
    <xf numFmtId="165" fontId="7" fillId="0" borderId="0" xfId="6" applyFont="1" applyAlignment="1">
      <alignment horizontal="left" vertical="center" indent="1"/>
    </xf>
    <xf numFmtId="0" fontId="7" fillId="0" borderId="0" xfId="0" applyFont="1" applyAlignment="1">
      <alignment horizontal="left"/>
    </xf>
    <xf numFmtId="165" fontId="7" fillId="0" borderId="0" xfId="6" applyFont="1" applyAlignment="1">
      <alignment horizontal="left" vertical="center" indent="2"/>
    </xf>
    <xf numFmtId="164" fontId="7" fillId="0" borderId="0" xfId="1" applyNumberFormat="1" applyFont="1" applyFill="1" applyBorder="1" applyAlignment="1">
      <alignment vertical="center"/>
    </xf>
    <xf numFmtId="0" fontId="7" fillId="0" borderId="0" xfId="0" applyFont="1" applyAlignment="1">
      <alignment horizontal="left" vertical="center" wrapText="1" indent="1"/>
    </xf>
    <xf numFmtId="165" fontId="7" fillId="0" borderId="0" xfId="6" applyFont="1" applyAlignment="1">
      <alignment horizontal="left" vertical="center" wrapText="1" indent="2"/>
    </xf>
    <xf numFmtId="165" fontId="5" fillId="0" borderId="0" xfId="6" applyFont="1" applyAlignment="1">
      <alignment horizontal="left" vertical="center" indent="4"/>
    </xf>
    <xf numFmtId="0" fontId="4" fillId="0" borderId="0" xfId="0" applyFont="1"/>
    <xf numFmtId="0" fontId="5" fillId="0" borderId="0" xfId="0" applyFont="1" applyAlignment="1">
      <alignment horizontal="left" indent="5"/>
    </xf>
    <xf numFmtId="164" fontId="7" fillId="0" borderId="0" xfId="1" applyNumberFormat="1" applyFont="1" applyFill="1" applyBorder="1"/>
    <xf numFmtId="164" fontId="4" fillId="0" borderId="0" xfId="1" applyNumberFormat="1" applyFont="1" applyFill="1" applyBorder="1"/>
    <xf numFmtId="43" fontId="17" fillId="0" borderId="0" xfId="0" applyNumberFormat="1" applyFont="1" applyProtection="1">
      <protection hidden="1"/>
    </xf>
    <xf numFmtId="164" fontId="18" fillId="0" borderId="0" xfId="1" applyNumberFormat="1" applyFont="1" applyFill="1" applyBorder="1" applyAlignment="1" applyProtection="1">
      <alignment horizontal="center"/>
      <protection hidden="1"/>
    </xf>
    <xf numFmtId="164" fontId="0" fillId="0" borderId="0" xfId="0" applyNumberFormat="1"/>
    <xf numFmtId="43" fontId="18" fillId="0" borderId="0" xfId="0" applyNumberFormat="1" applyFont="1" applyProtection="1">
      <protection hidden="1"/>
    </xf>
    <xf numFmtId="43" fontId="18" fillId="0" borderId="0" xfId="0" applyNumberFormat="1" applyFont="1" applyAlignment="1" applyProtection="1">
      <alignment horizontal="center"/>
      <protection hidden="1"/>
    </xf>
    <xf numFmtId="43" fontId="19" fillId="0" borderId="0" xfId="0" applyNumberFormat="1" applyFont="1" applyProtection="1">
      <protection hidden="1"/>
    </xf>
    <xf numFmtId="43" fontId="17" fillId="0" borderId="0" xfId="0" applyNumberFormat="1" applyFont="1" applyAlignment="1" applyProtection="1">
      <alignment horizontal="left"/>
      <protection hidden="1"/>
    </xf>
    <xf numFmtId="43" fontId="20" fillId="0" borderId="0" xfId="0" applyNumberFormat="1" applyFont="1" applyProtection="1">
      <protection hidden="1"/>
    </xf>
    <xf numFmtId="164" fontId="21" fillId="0" borderId="0" xfId="1" applyNumberFormat="1" applyFont="1" applyFill="1" applyBorder="1" applyAlignment="1" applyProtection="1">
      <alignment horizontal="center"/>
      <protection hidden="1"/>
    </xf>
    <xf numFmtId="43" fontId="20" fillId="0" borderId="0" xfId="0" applyNumberFormat="1" applyFont="1" applyAlignment="1" applyProtection="1">
      <alignment horizontal="left"/>
      <protection hidden="1"/>
    </xf>
    <xf numFmtId="43" fontId="20" fillId="0" borderId="0" xfId="7" applyNumberFormat="1" applyFont="1" applyAlignment="1" applyProtection="1">
      <alignment horizontal="left"/>
      <protection hidden="1"/>
    </xf>
    <xf numFmtId="43" fontId="21" fillId="0" borderId="0" xfId="0" quotePrefix="1" applyNumberFormat="1" applyFont="1" applyAlignment="1" applyProtection="1">
      <alignment horizontal="left"/>
      <protection hidden="1"/>
    </xf>
    <xf numFmtId="164" fontId="23" fillId="0" borderId="0" xfId="1" applyNumberFormat="1" applyFont="1" applyAlignment="1">
      <alignment vertical="center"/>
    </xf>
    <xf numFmtId="43" fontId="21" fillId="0" borderId="0" xfId="0" applyNumberFormat="1" applyFont="1" applyProtection="1">
      <protection hidden="1"/>
    </xf>
    <xf numFmtId="43" fontId="21" fillId="0" borderId="0" xfId="1" applyFont="1" applyFill="1" applyBorder="1" applyAlignment="1" applyProtection="1">
      <alignment horizontal="center"/>
      <protection hidden="1"/>
    </xf>
    <xf numFmtId="43" fontId="23" fillId="0" borderId="0" xfId="1" applyFont="1" applyAlignment="1">
      <alignment vertical="center"/>
    </xf>
    <xf numFmtId="43" fontId="21" fillId="0" borderId="0" xfId="0" applyNumberFormat="1" applyFont="1" applyAlignment="1" applyProtection="1">
      <alignment horizontal="left"/>
      <protection hidden="1"/>
    </xf>
    <xf numFmtId="164" fontId="21" fillId="0" borderId="0" xfId="1" applyNumberFormat="1" applyFont="1" applyFill="1" applyAlignment="1">
      <alignment vertical="center"/>
    </xf>
    <xf numFmtId="0" fontId="17" fillId="0" borderId="0" xfId="0" applyFont="1" applyAlignment="1">
      <alignment vertical="center"/>
    </xf>
    <xf numFmtId="43" fontId="18" fillId="0" borderId="0" xfId="0" applyNumberFormat="1" applyFont="1" applyAlignment="1" applyProtection="1">
      <alignment horizontal="left"/>
      <protection hidden="1"/>
    </xf>
    <xf numFmtId="164" fontId="23" fillId="0" borderId="0" xfId="1" applyNumberFormat="1" applyFont="1" applyBorder="1" applyAlignment="1">
      <alignment vertical="center"/>
    </xf>
    <xf numFmtId="43" fontId="21" fillId="0" borderId="12" xfId="0" applyNumberFormat="1" applyFont="1" applyBorder="1" applyAlignment="1" applyProtection="1">
      <alignment horizontal="left"/>
      <protection hidden="1"/>
    </xf>
    <xf numFmtId="164" fontId="23" fillId="0" borderId="12" xfId="1" applyNumberFormat="1" applyFont="1" applyBorder="1" applyAlignment="1">
      <alignment vertical="center"/>
    </xf>
    <xf numFmtId="0" fontId="17" fillId="0" borderId="0" xfId="0" applyFont="1" applyAlignment="1">
      <alignment horizontal="left" vertical="center" indent="1"/>
    </xf>
    <xf numFmtId="43" fontId="17" fillId="0" borderId="12" xfId="0" applyNumberFormat="1" applyFont="1" applyBorder="1" applyAlignment="1" applyProtection="1">
      <alignment vertical="center" wrapText="1"/>
      <protection hidden="1"/>
    </xf>
    <xf numFmtId="164" fontId="21" fillId="0" borderId="12" xfId="1" applyNumberFormat="1" applyFont="1" applyFill="1" applyBorder="1" applyAlignment="1" applyProtection="1">
      <alignment horizontal="center"/>
      <protection hidden="1"/>
    </xf>
    <xf numFmtId="43" fontId="17" fillId="0" borderId="0" xfId="0" applyNumberFormat="1" applyFont="1" applyAlignment="1" applyProtection="1">
      <alignment vertical="center" wrapText="1"/>
      <protection hidden="1"/>
    </xf>
    <xf numFmtId="43" fontId="24" fillId="0" borderId="0" xfId="0" applyNumberFormat="1" applyFont="1" applyProtection="1">
      <protection hidden="1"/>
    </xf>
    <xf numFmtId="43" fontId="25" fillId="0" borderId="0" xfId="0" applyNumberFormat="1" applyFont="1" applyProtection="1">
      <protection hidden="1"/>
    </xf>
    <xf numFmtId="166" fontId="0" fillId="0" borderId="0" xfId="1" applyNumberFormat="1" applyFont="1"/>
    <xf numFmtId="9" fontId="0" fillId="0" borderId="0" xfId="2" applyFont="1" applyAlignment="1">
      <alignment horizontal="left"/>
    </xf>
    <xf numFmtId="41" fontId="0" fillId="0" borderId="0" xfId="4" applyFont="1" applyBorder="1"/>
    <xf numFmtId="0" fontId="0" fillId="6" borderId="0" xfId="0" applyFill="1"/>
    <xf numFmtId="0" fontId="26" fillId="0" borderId="0" xfId="0" applyFont="1"/>
    <xf numFmtId="167" fontId="11" fillId="5" borderId="5" xfId="0" applyNumberFormat="1" applyFont="1" applyFill="1" applyBorder="1" applyAlignment="1">
      <alignment horizontal="right" vertical="center" wrapText="1"/>
    </xf>
    <xf numFmtId="168" fontId="0" fillId="0" borderId="0" xfId="0" applyNumberFormat="1"/>
    <xf numFmtId="164" fontId="0" fillId="0" borderId="4" xfId="1" applyNumberFormat="1" applyFont="1" applyBorder="1"/>
    <xf numFmtId="164" fontId="0" fillId="0" borderId="2" xfId="1" applyNumberFormat="1" applyFont="1" applyBorder="1" applyAlignment="1">
      <alignment horizontal="center" vertical="center"/>
    </xf>
    <xf numFmtId="17" fontId="0" fillId="0" borderId="0" xfId="0" applyNumberFormat="1" applyAlignment="1">
      <alignment horizontal="center"/>
    </xf>
    <xf numFmtId="4" fontId="0" fillId="0" borderId="0" xfId="0" applyNumberFormat="1"/>
    <xf numFmtId="169" fontId="27" fillId="7" borderId="0" xfId="0" applyNumberFormat="1" applyFont="1" applyFill="1" applyBorder="1" applyAlignment="1">
      <alignment horizontal="right" vertical="top"/>
    </xf>
    <xf numFmtId="164" fontId="0" fillId="0" borderId="3" xfId="1" applyNumberFormat="1" applyFont="1" applyBorder="1"/>
    <xf numFmtId="9" fontId="0" fillId="0" borderId="0" xfId="2" applyFont="1" applyAlignment="1">
      <alignment horizontal="center" vertical="center"/>
    </xf>
    <xf numFmtId="3" fontId="28" fillId="8" borderId="0" xfId="0" applyNumberFormat="1" applyFont="1" applyFill="1" applyBorder="1" applyAlignment="1">
      <alignment horizontal="center" vertical="top" wrapText="1" readingOrder="1"/>
    </xf>
    <xf numFmtId="166" fontId="0" fillId="0" borderId="0" xfId="1" applyNumberFormat="1" applyFont="1" applyBorder="1"/>
    <xf numFmtId="3" fontId="0" fillId="0" borderId="4" xfId="0" applyNumberFormat="1" applyBorder="1"/>
    <xf numFmtId="164" fontId="0" fillId="2" borderId="1" xfId="1" applyNumberFormat="1" applyFont="1" applyFill="1" applyBorder="1" applyAlignment="1">
      <alignment horizontal="center" vertical="center"/>
    </xf>
    <xf numFmtId="0" fontId="0" fillId="0" borderId="13" xfId="0" applyBorder="1"/>
    <xf numFmtId="164" fontId="0" fillId="2" borderId="2" xfId="1" applyNumberFormat="1" applyFont="1" applyFill="1" applyBorder="1" applyAlignment="1">
      <alignment horizontal="center" vertical="center"/>
    </xf>
    <xf numFmtId="164" fontId="0" fillId="3" borderId="2" xfId="1" applyNumberFormat="1" applyFont="1" applyFill="1" applyBorder="1" applyAlignment="1">
      <alignment horizontal="center" vertical="center"/>
    </xf>
    <xf numFmtId="0" fontId="0" fillId="0" borderId="14" xfId="0" applyBorder="1"/>
    <xf numFmtId="164" fontId="0" fillId="0" borderId="0" xfId="1" applyNumberFormat="1" applyFont="1" applyAlignment="1">
      <alignment horizontal="center"/>
    </xf>
    <xf numFmtId="170" fontId="0" fillId="0" borderId="0" xfId="2" applyNumberFormat="1" applyFont="1"/>
    <xf numFmtId="170" fontId="0" fillId="0" borderId="0" xfId="2" applyNumberFormat="1" applyFont="1" applyAlignment="1">
      <alignment horizontal="center"/>
    </xf>
    <xf numFmtId="170" fontId="0" fillId="0" borderId="0" xfId="0" applyNumberFormat="1"/>
    <xf numFmtId="0" fontId="0" fillId="0" borderId="0" xfId="2" applyNumberFormat="1" applyFont="1" applyAlignment="1">
      <alignment horizontal="center"/>
    </xf>
    <xf numFmtId="0" fontId="0" fillId="0" borderId="0" xfId="0" pivotButton="1"/>
    <xf numFmtId="0" fontId="0" fillId="0" borderId="0" xfId="0" applyAlignment="1">
      <alignment horizontal="left" indent="1"/>
    </xf>
    <xf numFmtId="9" fontId="0" fillId="0" borderId="0" xfId="2" applyNumberFormat="1" applyFont="1" applyAlignment="1">
      <alignment horizontal="center" vertical="center"/>
    </xf>
    <xf numFmtId="0" fontId="30" fillId="0" borderId="0" xfId="0" applyFont="1" applyAlignment="1">
      <alignment vertical="center" wrapText="1"/>
    </xf>
    <xf numFmtId="0" fontId="30" fillId="0" borderId="0" xfId="0" applyFont="1" applyAlignment="1">
      <alignment vertical="center"/>
    </xf>
    <xf numFmtId="0" fontId="29" fillId="0" borderId="10" xfId="0" applyFont="1" applyBorder="1" applyAlignment="1">
      <alignment horizontal="center" vertical="center" wrapText="1"/>
    </xf>
    <xf numFmtId="0" fontId="29" fillId="0" borderId="16" xfId="0" applyFont="1" applyBorder="1" applyAlignment="1">
      <alignment horizontal="left" vertical="center" wrapText="1"/>
    </xf>
    <xf numFmtId="0" fontId="30" fillId="0" borderId="10" xfId="0" quotePrefix="1" applyFont="1" applyBorder="1" applyAlignment="1">
      <alignment horizontal="left" vertical="center" wrapText="1"/>
    </xf>
    <xf numFmtId="0" fontId="29" fillId="0" borderId="10" xfId="0" applyFont="1" applyBorder="1" applyAlignment="1">
      <alignment horizontal="left" vertical="center" wrapText="1"/>
    </xf>
    <xf numFmtId="0" fontId="30" fillId="0" borderId="0" xfId="0" applyFont="1" applyAlignment="1">
      <alignment horizontal="left" vertical="center"/>
    </xf>
    <xf numFmtId="0" fontId="30" fillId="0" borderId="10" xfId="0" applyFont="1" applyBorder="1" applyAlignment="1">
      <alignment horizontal="left" vertical="center" wrapText="1"/>
    </xf>
    <xf numFmtId="0" fontId="30" fillId="0" borderId="0" xfId="0" applyFont="1" applyAlignment="1">
      <alignment horizontal="left" vertical="center" wrapText="1"/>
    </xf>
    <xf numFmtId="0" fontId="31" fillId="0" borderId="10" xfId="0" quotePrefix="1" applyFont="1" applyBorder="1" applyAlignment="1">
      <alignment horizontal="left" vertical="center" wrapText="1"/>
    </xf>
    <xf numFmtId="0" fontId="30" fillId="0" borderId="10" xfId="0" applyFont="1" applyBorder="1" applyAlignment="1">
      <alignment horizontal="left" vertical="center"/>
    </xf>
    <xf numFmtId="0" fontId="30" fillId="0" borderId="17" xfId="0" applyFont="1" applyBorder="1" applyAlignment="1">
      <alignment horizontal="left" vertical="center" wrapText="1"/>
    </xf>
    <xf numFmtId="0" fontId="30" fillId="0" borderId="0" xfId="0" quotePrefix="1" applyFont="1" applyAlignment="1">
      <alignment horizontal="left" vertical="center" wrapText="1"/>
    </xf>
    <xf numFmtId="0" fontId="30" fillId="0" borderId="12" xfId="0" applyFont="1" applyBorder="1" applyAlignment="1">
      <alignment horizontal="left" vertical="center"/>
    </xf>
    <xf numFmtId="0" fontId="30" fillId="0" borderId="18" xfId="0" applyFont="1" applyBorder="1" applyAlignment="1">
      <alignment horizontal="left" vertical="center"/>
    </xf>
    <xf numFmtId="0" fontId="31" fillId="0" borderId="10" xfId="0" applyFont="1" applyBorder="1" applyAlignment="1">
      <alignment horizontal="left" vertical="center" wrapText="1"/>
    </xf>
    <xf numFmtId="0" fontId="30" fillId="0" borderId="16" xfId="0" quotePrefix="1" applyFont="1" applyBorder="1" applyAlignment="1">
      <alignment horizontal="left" vertical="center" wrapText="1"/>
    </xf>
    <xf numFmtId="0" fontId="30" fillId="0" borderId="19" xfId="0" quotePrefix="1" applyFont="1" applyBorder="1" applyAlignment="1">
      <alignment horizontal="left" vertical="center" wrapText="1"/>
    </xf>
    <xf numFmtId="0" fontId="29" fillId="0" borderId="10" xfId="0" applyFont="1" applyBorder="1" applyAlignment="1">
      <alignment horizontal="left" vertical="center"/>
    </xf>
    <xf numFmtId="0" fontId="29" fillId="0" borderId="15" xfId="0" applyFont="1" applyBorder="1" applyAlignment="1">
      <alignment vertical="center" wrapText="1"/>
    </xf>
    <xf numFmtId="17" fontId="0" fillId="0" borderId="0" xfId="0" quotePrefix="1" applyNumberFormat="1" applyAlignment="1">
      <alignment horizontal="center"/>
    </xf>
    <xf numFmtId="0" fontId="0" fillId="0" borderId="0" xfId="0" applyAlignment="1">
      <alignment horizontal="center"/>
    </xf>
    <xf numFmtId="164" fontId="0" fillId="0" borderId="0" xfId="1" quotePrefix="1" applyNumberFormat="1" applyFont="1" applyAlignment="1">
      <alignment horizontal="center"/>
    </xf>
    <xf numFmtId="0" fontId="32" fillId="0" borderId="0" xfId="0" applyFont="1"/>
    <xf numFmtId="0" fontId="0" fillId="0" borderId="0" xfId="0" applyAlignment="1">
      <alignment wrapText="1"/>
    </xf>
    <xf numFmtId="0" fontId="33" fillId="0" borderId="0" xfId="0" applyFont="1"/>
    <xf numFmtId="16" fontId="0" fillId="0" borderId="0" xfId="0" applyNumberFormat="1"/>
    <xf numFmtId="0" fontId="0" fillId="0" borderId="0" xfId="0" applyFont="1"/>
    <xf numFmtId="9" fontId="0" fillId="0" borderId="0" xfId="2" applyNumberFormat="1" applyFont="1" applyAlignment="1">
      <alignment horizontal="center"/>
    </xf>
    <xf numFmtId="169" fontId="0" fillId="0" borderId="0" xfId="0" applyNumberFormat="1"/>
    <xf numFmtId="167" fontId="0" fillId="0" borderId="0" xfId="1" applyNumberFormat="1" applyFont="1" applyAlignment="1">
      <alignment horizontal="right"/>
    </xf>
    <xf numFmtId="167" fontId="0" fillId="0" borderId="0" xfId="1" quotePrefix="1" applyNumberFormat="1" applyFont="1" applyAlignment="1">
      <alignment horizontal="right"/>
    </xf>
    <xf numFmtId="167" fontId="0" fillId="0" borderId="0" xfId="0" applyNumberFormat="1" applyFont="1"/>
    <xf numFmtId="0" fontId="0" fillId="0" borderId="0" xfId="0" applyFont="1" applyBorder="1"/>
    <xf numFmtId="170" fontId="0" fillId="3" borderId="0" xfId="2" applyNumberFormat="1" applyFont="1" applyFill="1" applyBorder="1"/>
    <xf numFmtId="170" fontId="0" fillId="3" borderId="0" xfId="2" applyNumberFormat="1" applyFont="1" applyFill="1" applyBorder="1" applyAlignment="1">
      <alignment horizontal="center"/>
    </xf>
    <xf numFmtId="0" fontId="0" fillId="3" borderId="0" xfId="0" applyFont="1" applyFill="1"/>
    <xf numFmtId="0" fontId="34" fillId="3" borderId="0" xfId="0" applyFont="1" applyFill="1" applyBorder="1"/>
    <xf numFmtId="0" fontId="0" fillId="3" borderId="0" xfId="0" applyFont="1" applyFill="1" applyBorder="1" applyAlignment="1">
      <alignment horizontal="center"/>
    </xf>
    <xf numFmtId="0" fontId="0" fillId="3" borderId="0" xfId="0" applyFont="1" applyFill="1" applyBorder="1"/>
    <xf numFmtId="0" fontId="34" fillId="3" borderId="0" xfId="0" applyFont="1" applyFill="1" applyBorder="1" applyAlignment="1">
      <alignment horizontal="center"/>
    </xf>
    <xf numFmtId="167" fontId="0" fillId="3" borderId="0" xfId="0" applyNumberFormat="1" applyFont="1" applyFill="1" applyBorder="1" applyAlignment="1">
      <alignment horizontal="center"/>
    </xf>
    <xf numFmtId="0" fontId="0" fillId="0" borderId="0" xfId="0" applyFont="1" applyAlignment="1">
      <alignment horizontal="center"/>
    </xf>
    <xf numFmtId="170" fontId="0" fillId="0" borderId="0" xfId="2" applyNumberFormat="1" applyFont="1" applyBorder="1" applyAlignment="1">
      <alignment horizontal="center"/>
    </xf>
    <xf numFmtId="0" fontId="0" fillId="0" borderId="0" xfId="0" applyFont="1" applyBorder="1" applyAlignment="1">
      <alignment horizontal="center"/>
    </xf>
    <xf numFmtId="0" fontId="34" fillId="0" borderId="0" xfId="0" applyFont="1"/>
    <xf numFmtId="164" fontId="37" fillId="0" borderId="0" xfId="0" applyNumberFormat="1" applyFont="1"/>
    <xf numFmtId="164" fontId="38" fillId="0" borderId="12" xfId="0" applyNumberFormat="1" applyFont="1" applyBorder="1"/>
    <xf numFmtId="164" fontId="37" fillId="0" borderId="12" xfId="0" applyNumberFormat="1" applyFont="1" applyBorder="1"/>
    <xf numFmtId="164" fontId="37" fillId="0" borderId="20" xfId="0" applyNumberFormat="1" applyFont="1" applyBorder="1"/>
    <xf numFmtId="164" fontId="37" fillId="0" borderId="21" xfId="0" applyNumberFormat="1" applyFont="1" applyBorder="1"/>
    <xf numFmtId="164" fontId="37" fillId="0" borderId="22" xfId="0" applyNumberFormat="1" applyFont="1" applyBorder="1" applyAlignment="1">
      <alignment horizontal="right"/>
    </xf>
    <xf numFmtId="164" fontId="37" fillId="0" borderId="25" xfId="0" applyNumberFormat="1" applyFont="1" applyBorder="1"/>
    <xf numFmtId="164" fontId="38" fillId="0" borderId="0" xfId="0" applyNumberFormat="1" applyFont="1"/>
    <xf numFmtId="164" fontId="39" fillId="0" borderId="26" xfId="0" applyNumberFormat="1" applyFont="1" applyBorder="1" applyAlignment="1">
      <alignment horizontal="right"/>
    </xf>
    <xf numFmtId="164" fontId="38" fillId="0" borderId="27" xfId="0" applyNumberFormat="1" applyFont="1" applyBorder="1" applyAlignment="1">
      <alignment horizontal="right"/>
    </xf>
    <xf numFmtId="164" fontId="38" fillId="0" borderId="29" xfId="0" applyNumberFormat="1" applyFont="1" applyBorder="1" applyAlignment="1">
      <alignment horizontal="right"/>
    </xf>
    <xf numFmtId="164" fontId="38" fillId="0" borderId="31" xfId="0" applyNumberFormat="1" applyFont="1" applyBorder="1"/>
    <xf numFmtId="164" fontId="38" fillId="0" borderId="32" xfId="0" applyNumberFormat="1" applyFont="1" applyBorder="1"/>
    <xf numFmtId="164" fontId="38" fillId="0" borderId="33" xfId="0" applyNumberFormat="1" applyFont="1" applyBorder="1" applyAlignment="1">
      <alignment horizontal="right"/>
    </xf>
    <xf numFmtId="164" fontId="38" fillId="0" borderId="35" xfId="8" applyNumberFormat="1" applyFont="1" applyFill="1" applyBorder="1" applyAlignment="1">
      <alignment horizontal="right"/>
    </xf>
    <xf numFmtId="164" fontId="39" fillId="0" borderId="36" xfId="0" applyNumberFormat="1" applyFont="1" applyBorder="1"/>
    <xf numFmtId="164" fontId="40" fillId="0" borderId="0" xfId="0" applyNumberFormat="1" applyFont="1"/>
    <xf numFmtId="164" fontId="39" fillId="0" borderId="0" xfId="0" applyNumberFormat="1" applyFont="1"/>
    <xf numFmtId="164" fontId="40" fillId="0" borderId="30" xfId="0" applyNumberFormat="1" applyFont="1" applyBorder="1"/>
    <xf numFmtId="164" fontId="39" fillId="0" borderId="28" xfId="0" applyNumberFormat="1" applyFont="1" applyBorder="1" applyAlignment="1">
      <alignment horizontal="right"/>
    </xf>
    <xf numFmtId="164" fontId="37" fillId="0" borderId="34" xfId="0" applyNumberFormat="1" applyFont="1" applyBorder="1" applyAlignment="1">
      <alignment horizontal="right"/>
    </xf>
    <xf numFmtId="164" fontId="37" fillId="0" borderId="26" xfId="0" applyNumberFormat="1" applyFont="1" applyBorder="1" applyAlignment="1">
      <alignment horizontal="right"/>
    </xf>
    <xf numFmtId="164" fontId="37" fillId="0" borderId="35" xfId="0" applyNumberFormat="1" applyFont="1" applyBorder="1" applyAlignment="1">
      <alignment horizontal="right"/>
    </xf>
    <xf numFmtId="0" fontId="0" fillId="0" borderId="0" xfId="0"/>
    <xf numFmtId="164" fontId="39" fillId="0" borderId="25" xfId="0" applyNumberFormat="1" applyFont="1" applyBorder="1"/>
    <xf numFmtId="164" fontId="42" fillId="0" borderId="0" xfId="0" applyNumberFormat="1" applyFont="1"/>
    <xf numFmtId="164" fontId="43" fillId="0" borderId="26" xfId="0" applyNumberFormat="1" applyFont="1" applyBorder="1" applyAlignment="1">
      <alignment horizontal="right"/>
    </xf>
    <xf numFmtId="164" fontId="38" fillId="0" borderId="34" xfId="8" applyNumberFormat="1" applyFont="1" applyFill="1" applyBorder="1" applyAlignment="1">
      <alignment horizontal="center"/>
    </xf>
    <xf numFmtId="164" fontId="38" fillId="0" borderId="26" xfId="8" applyNumberFormat="1" applyFont="1" applyFill="1" applyBorder="1" applyAlignment="1">
      <alignment horizontal="center"/>
    </xf>
    <xf numFmtId="164" fontId="38" fillId="0" borderId="35" xfId="8" applyNumberFormat="1" applyFont="1" applyFill="1" applyBorder="1" applyAlignment="1">
      <alignment horizontal="center"/>
    </xf>
    <xf numFmtId="164" fontId="41" fillId="0" borderId="0" xfId="0" applyNumberFormat="1" applyFont="1"/>
    <xf numFmtId="164" fontId="41" fillId="0" borderId="0" xfId="0" applyNumberFormat="1" applyFont="1" applyAlignment="1">
      <alignment horizontal="right"/>
    </xf>
    <xf numFmtId="164" fontId="44" fillId="0" borderId="0" xfId="0" applyNumberFormat="1" applyFont="1"/>
    <xf numFmtId="164" fontId="41" fillId="0" borderId="26" xfId="0" applyNumberFormat="1" applyFont="1" applyBorder="1" applyAlignment="1">
      <alignment horizontal="right"/>
    </xf>
    <xf numFmtId="164" fontId="43" fillId="0" borderId="0" xfId="0" applyNumberFormat="1" applyFont="1"/>
    <xf numFmtId="164" fontId="45" fillId="0" borderId="0" xfId="0" applyNumberFormat="1" applyFont="1" applyAlignment="1">
      <alignment horizontal="left"/>
    </xf>
    <xf numFmtId="164" fontId="37" fillId="0" borderId="34" xfId="8" applyNumberFormat="1" applyFont="1" applyFill="1" applyBorder="1" applyAlignment="1">
      <alignment horizontal="center"/>
    </xf>
    <xf numFmtId="164" fontId="37" fillId="0" borderId="26" xfId="8" applyNumberFormat="1" applyFont="1" applyFill="1" applyBorder="1" applyAlignment="1">
      <alignment horizontal="center"/>
    </xf>
    <xf numFmtId="164" fontId="37" fillId="0" borderId="0" xfId="8" applyNumberFormat="1" applyFont="1" applyFill="1" applyBorder="1" applyAlignment="1">
      <alignment horizontal="center"/>
    </xf>
    <xf numFmtId="164" fontId="37" fillId="0" borderId="35" xfId="8" applyNumberFormat="1" applyFont="1" applyFill="1" applyBorder="1" applyAlignment="1">
      <alignment horizontal="center"/>
    </xf>
    <xf numFmtId="164" fontId="40" fillId="0" borderId="25" xfId="0" applyNumberFormat="1" applyFont="1" applyBorder="1"/>
    <xf numFmtId="164" fontId="38" fillId="9" borderId="25" xfId="0" applyNumberFormat="1" applyFont="1" applyFill="1" applyBorder="1"/>
    <xf numFmtId="164" fontId="38" fillId="9" borderId="0" xfId="0" applyNumberFormat="1" applyFont="1" applyFill="1"/>
    <xf numFmtId="164" fontId="38" fillId="0" borderId="37" xfId="8" applyNumberFormat="1" applyFont="1" applyFill="1" applyBorder="1" applyAlignment="1">
      <alignment horizontal="center"/>
    </xf>
    <xf numFmtId="164" fontId="37" fillId="0" borderId="36" xfId="0" applyNumberFormat="1" applyFont="1" applyBorder="1"/>
    <xf numFmtId="164" fontId="38" fillId="0" borderId="30" xfId="0" applyNumberFormat="1" applyFont="1" applyBorder="1"/>
    <xf numFmtId="164" fontId="37" fillId="0" borderId="30" xfId="0" applyNumberFormat="1" applyFont="1" applyBorder="1"/>
    <xf numFmtId="164" fontId="43" fillId="0" borderId="28" xfId="0" applyNumberFormat="1" applyFont="1" applyBorder="1" applyAlignment="1">
      <alignment horizontal="right"/>
    </xf>
    <xf numFmtId="164" fontId="38" fillId="0" borderId="37" xfId="0" applyNumberFormat="1" applyFont="1" applyBorder="1" applyAlignment="1">
      <alignment horizontal="right"/>
    </xf>
    <xf numFmtId="164" fontId="37" fillId="0" borderId="38" xfId="0" applyNumberFormat="1" applyFont="1" applyBorder="1"/>
    <xf numFmtId="164" fontId="38" fillId="0" borderId="39" xfId="0" applyNumberFormat="1" applyFont="1" applyBorder="1"/>
    <xf numFmtId="164" fontId="37" fillId="0" borderId="39" xfId="0" applyNumberFormat="1" applyFont="1" applyBorder="1"/>
    <xf numFmtId="164" fontId="41" fillId="0" borderId="39" xfId="0" applyNumberFormat="1" applyFont="1" applyBorder="1"/>
    <xf numFmtId="164" fontId="43" fillId="0" borderId="40" xfId="0" applyNumberFormat="1" applyFont="1" applyBorder="1" applyAlignment="1">
      <alignment horizontal="right"/>
    </xf>
    <xf numFmtId="164" fontId="38" fillId="0" borderId="41" xfId="8" applyNumberFormat="1" applyFont="1" applyFill="1" applyBorder="1" applyAlignment="1">
      <alignment horizontal="center"/>
    </xf>
    <xf numFmtId="164" fontId="37" fillId="0" borderId="42" xfId="0" applyNumberFormat="1" applyFont="1" applyBorder="1"/>
    <xf numFmtId="164" fontId="43" fillId="0" borderId="12" xfId="0" applyNumberFormat="1" applyFont="1" applyBorder="1" applyAlignment="1">
      <alignment horizontal="right"/>
    </xf>
    <xf numFmtId="164" fontId="37" fillId="0" borderId="0" xfId="0" applyNumberFormat="1" applyFont="1" applyAlignment="1">
      <alignment horizontal="left"/>
    </xf>
    <xf numFmtId="164" fontId="38" fillId="0" borderId="25" xfId="0" applyNumberFormat="1" applyFont="1" applyBorder="1"/>
    <xf numFmtId="164" fontId="42" fillId="0" borderId="26" xfId="0" applyNumberFormat="1" applyFont="1" applyBorder="1" applyAlignment="1">
      <alignment horizontal="right"/>
    </xf>
    <xf numFmtId="164" fontId="38" fillId="0" borderId="26" xfId="0" applyNumberFormat="1" applyFont="1" applyBorder="1" applyAlignment="1">
      <alignment horizontal="right"/>
    </xf>
    <xf numFmtId="164" fontId="38" fillId="0" borderId="34" xfId="0" applyNumberFormat="1" applyFont="1" applyBorder="1" applyAlignment="1">
      <alignment horizontal="right"/>
    </xf>
    <xf numFmtId="164" fontId="40" fillId="0" borderId="26" xfId="0" applyNumberFormat="1" applyFont="1" applyBorder="1" applyAlignment="1">
      <alignment horizontal="right"/>
    </xf>
    <xf numFmtId="164" fontId="39" fillId="0" borderId="0" xfId="0" applyNumberFormat="1" applyFont="1" applyAlignment="1">
      <alignment horizontal="right"/>
    </xf>
    <xf numFmtId="164" fontId="43" fillId="0" borderId="0" xfId="0" applyNumberFormat="1" applyFont="1" applyAlignment="1">
      <alignment horizontal="left" indent="1"/>
    </xf>
    <xf numFmtId="164" fontId="43" fillId="0" borderId="0" xfId="0" applyNumberFormat="1" applyFont="1" applyAlignment="1">
      <alignment horizontal="right"/>
    </xf>
    <xf numFmtId="164" fontId="41" fillId="0" borderId="0" xfId="0" applyNumberFormat="1" applyFont="1" applyAlignment="1">
      <alignment horizontal="left"/>
    </xf>
    <xf numFmtId="164" fontId="41" fillId="0" borderId="0" xfId="0" applyNumberFormat="1" applyFont="1" applyAlignment="1">
      <alignment horizontal="left" indent="1"/>
    </xf>
    <xf numFmtId="164" fontId="43" fillId="0" borderId="0" xfId="0" applyNumberFormat="1" applyFont="1" applyAlignment="1">
      <alignment horizontal="left"/>
    </xf>
    <xf numFmtId="164" fontId="39" fillId="0" borderId="0" xfId="0" applyNumberFormat="1" applyFont="1" applyAlignment="1">
      <alignment horizontal="left" indent="1"/>
    </xf>
    <xf numFmtId="164" fontId="43" fillId="0" borderId="0" xfId="0" applyNumberFormat="1" applyFont="1" applyAlignment="1">
      <alignment horizontal="left" indent="2"/>
    </xf>
    <xf numFmtId="164" fontId="39" fillId="0" borderId="37" xfId="0" applyNumberFormat="1" applyFont="1" applyBorder="1" applyAlignment="1">
      <alignment horizontal="right"/>
    </xf>
    <xf numFmtId="164" fontId="38" fillId="0" borderId="38" xfId="0" applyNumberFormat="1" applyFont="1" applyBorder="1"/>
    <xf numFmtId="164" fontId="38" fillId="0" borderId="40" xfId="0" applyNumberFormat="1" applyFont="1" applyBorder="1"/>
    <xf numFmtId="164" fontId="38" fillId="0" borderId="20" xfId="0" applyNumberFormat="1" applyFont="1" applyBorder="1"/>
    <xf numFmtId="164" fontId="38" fillId="0" borderId="21" xfId="0" applyNumberFormat="1" applyFont="1" applyBorder="1"/>
    <xf numFmtId="164" fontId="37" fillId="0" borderId="21" xfId="0" applyNumberFormat="1" applyFont="1" applyBorder="1" applyAlignment="1">
      <alignment horizontal="left"/>
    </xf>
    <xf numFmtId="164" fontId="38" fillId="0" borderId="22" xfId="0" applyNumberFormat="1" applyFont="1" applyBorder="1"/>
    <xf numFmtId="164" fontId="38" fillId="0" borderId="25" xfId="0" applyNumberFormat="1" applyFont="1" applyBorder="1" applyAlignment="1">
      <alignment horizontal="left"/>
    </xf>
    <xf numFmtId="164" fontId="38" fillId="0" borderId="0" xfId="0" applyNumberFormat="1" applyFont="1" applyAlignment="1">
      <alignment horizontal="left"/>
    </xf>
    <xf numFmtId="164" fontId="38" fillId="0" borderId="26" xfId="0" applyNumberFormat="1" applyFont="1" applyBorder="1" applyAlignment="1">
      <alignment horizontal="left"/>
    </xf>
    <xf numFmtId="164" fontId="38" fillId="0" borderId="35" xfId="0" applyNumberFormat="1" applyFont="1" applyBorder="1"/>
    <xf numFmtId="164" fontId="38" fillId="0" borderId="26" xfId="0" applyNumberFormat="1" applyFont="1" applyBorder="1"/>
    <xf numFmtId="164" fontId="37" fillId="0" borderId="26" xfId="0" applyNumberFormat="1" applyFont="1" applyBorder="1"/>
    <xf numFmtId="164" fontId="37" fillId="0" borderId="25" xfId="0" applyNumberFormat="1" applyFont="1" applyBorder="1" applyAlignment="1">
      <alignment horizontal="left" indent="1"/>
    </xf>
    <xf numFmtId="164" fontId="37" fillId="0" borderId="0" xfId="0" applyNumberFormat="1" applyFont="1" applyAlignment="1">
      <alignment horizontal="left" indent="1"/>
    </xf>
    <xf numFmtId="164" fontId="37" fillId="0" borderId="31" xfId="0" applyNumberFormat="1" applyFont="1" applyBorder="1"/>
    <xf numFmtId="164" fontId="37" fillId="0" borderId="32" xfId="0" applyNumberFormat="1" applyFont="1" applyBorder="1"/>
    <xf numFmtId="164" fontId="37" fillId="0" borderId="37" xfId="0" applyNumberFormat="1" applyFont="1" applyBorder="1" applyAlignment="1">
      <alignment horizontal="right"/>
    </xf>
    <xf numFmtId="164" fontId="39" fillId="0" borderId="0" xfId="0" applyNumberFormat="1" applyFont="1" applyAlignment="1">
      <alignment horizontal="left"/>
    </xf>
    <xf numFmtId="164" fontId="37" fillId="0" borderId="26" xfId="0" applyNumberFormat="1" applyFont="1" applyBorder="1" applyAlignment="1">
      <alignment horizontal="left"/>
    </xf>
    <xf numFmtId="164" fontId="41" fillId="0" borderId="26" xfId="0" applyNumberFormat="1" applyFont="1" applyBorder="1" applyAlignment="1">
      <alignment horizontal="left"/>
    </xf>
    <xf numFmtId="164" fontId="38" fillId="0" borderId="43" xfId="0" applyNumberFormat="1" applyFont="1" applyBorder="1" applyAlignment="1">
      <alignment horizontal="left" vertical="top"/>
    </xf>
    <xf numFmtId="164" fontId="38" fillId="0" borderId="44" xfId="0" applyNumberFormat="1" applyFont="1" applyBorder="1" applyAlignment="1">
      <alignment horizontal="left" vertical="top"/>
    </xf>
    <xf numFmtId="164" fontId="37" fillId="0" borderId="26" xfId="0" applyNumberFormat="1" applyFont="1" applyBorder="1" applyAlignment="1">
      <alignment horizontal="left" indent="1"/>
    </xf>
    <xf numFmtId="164" fontId="37" fillId="0" borderId="25" xfId="0" applyNumberFormat="1" applyFont="1" applyBorder="1" applyAlignment="1">
      <alignment horizontal="left"/>
    </xf>
    <xf numFmtId="164" fontId="37" fillId="0" borderId="31" xfId="0" applyNumberFormat="1" applyFont="1" applyBorder="1" applyAlignment="1">
      <alignment horizontal="left"/>
    </xf>
    <xf numFmtId="164" fontId="37" fillId="0" borderId="32" xfId="0" applyNumberFormat="1" applyFont="1" applyBorder="1" applyAlignment="1">
      <alignment horizontal="left"/>
    </xf>
    <xf numFmtId="164" fontId="37" fillId="0" borderId="33" xfId="0" applyNumberFormat="1" applyFont="1" applyBorder="1" applyAlignment="1">
      <alignment horizontal="left"/>
    </xf>
    <xf numFmtId="164" fontId="39" fillId="0" borderId="21" xfId="0" applyNumberFormat="1" applyFont="1" applyBorder="1" applyAlignment="1">
      <alignment horizontal="left"/>
    </xf>
    <xf numFmtId="0" fontId="34" fillId="0" borderId="0" xfId="0" applyFont="1" applyAlignment="1">
      <alignment horizontal="center"/>
    </xf>
    <xf numFmtId="164" fontId="34" fillId="0" borderId="0" xfId="1" applyNumberFormat="1" applyFont="1"/>
    <xf numFmtId="0" fontId="34" fillId="0" borderId="0" xfId="0" applyFont="1" applyAlignment="1">
      <alignment horizontal="left"/>
    </xf>
    <xf numFmtId="164" fontId="0" fillId="0" borderId="0" xfId="1" applyNumberFormat="1" applyFont="1" applyAlignment="1">
      <alignment horizontal="right"/>
    </xf>
    <xf numFmtId="164" fontId="0" fillId="0" borderId="0" xfId="1" applyNumberFormat="1" applyFont="1" applyBorder="1" applyAlignment="1">
      <alignment horizontal="right"/>
    </xf>
    <xf numFmtId="164" fontId="0" fillId="0" borderId="0" xfId="1" applyNumberFormat="1" applyFont="1" applyFill="1" applyBorder="1" applyAlignment="1">
      <alignment horizontal="right"/>
    </xf>
    <xf numFmtId="164" fontId="0" fillId="0" borderId="0" xfId="1" applyNumberFormat="1" applyFont="1" applyBorder="1" applyAlignment="1">
      <alignment horizontal="right" vertical="top"/>
    </xf>
    <xf numFmtId="164" fontId="0" fillId="0" borderId="1" xfId="1" applyNumberFormat="1" applyFont="1" applyBorder="1" applyAlignment="1">
      <alignment horizontal="right"/>
    </xf>
    <xf numFmtId="164" fontId="0" fillId="0" borderId="2" xfId="1" applyNumberFormat="1" applyFont="1" applyBorder="1" applyAlignment="1">
      <alignment horizontal="right"/>
    </xf>
    <xf numFmtId="164" fontId="0" fillId="0" borderId="3" xfId="1" applyNumberFormat="1" applyFont="1" applyBorder="1" applyAlignment="1">
      <alignment horizontal="right"/>
    </xf>
    <xf numFmtId="164" fontId="0" fillId="2" borderId="0" xfId="1" applyNumberFormat="1" applyFont="1" applyFill="1" applyBorder="1" applyAlignment="1">
      <alignment horizontal="right" vertical="center"/>
    </xf>
    <xf numFmtId="164" fontId="0" fillId="2" borderId="3" xfId="1" applyNumberFormat="1" applyFont="1" applyFill="1" applyBorder="1" applyAlignment="1">
      <alignment horizontal="right" vertical="center"/>
    </xf>
    <xf numFmtId="164" fontId="0" fillId="3" borderId="2" xfId="1" applyNumberFormat="1" applyFont="1" applyFill="1" applyBorder="1" applyAlignment="1">
      <alignment horizontal="right" vertical="center"/>
    </xf>
    <xf numFmtId="164" fontId="0" fillId="3" borderId="0" xfId="1" applyNumberFormat="1" applyFont="1" applyFill="1" applyBorder="1" applyAlignment="1">
      <alignment horizontal="right" vertical="center"/>
    </xf>
    <xf numFmtId="164" fontId="0" fillId="3" borderId="0" xfId="1" applyNumberFormat="1" applyFont="1" applyFill="1" applyAlignment="1">
      <alignment horizontal="right"/>
    </xf>
    <xf numFmtId="164" fontId="0" fillId="2" borderId="4" xfId="1" applyNumberFormat="1" applyFont="1" applyFill="1" applyBorder="1" applyAlignment="1">
      <alignment horizontal="right" vertical="center"/>
    </xf>
    <xf numFmtId="164" fontId="0" fillId="0" borderId="0" xfId="1" applyNumberFormat="1" applyFont="1" applyAlignment="1">
      <alignment horizontal="right" vertical="center"/>
    </xf>
    <xf numFmtId="164" fontId="0" fillId="0" borderId="13" xfId="1" applyNumberFormat="1" applyFont="1" applyBorder="1" applyAlignment="1">
      <alignment horizontal="right"/>
    </xf>
    <xf numFmtId="164" fontId="0" fillId="0" borderId="14" xfId="1" applyNumberFormat="1" applyFont="1" applyBorder="1" applyAlignment="1">
      <alignment horizontal="right"/>
    </xf>
    <xf numFmtId="164" fontId="0" fillId="0" borderId="4" xfId="1" applyNumberFormat="1" applyFont="1" applyBorder="1" applyAlignment="1">
      <alignment horizontal="right"/>
    </xf>
    <xf numFmtId="164" fontId="27" fillId="7" borderId="0" xfId="1" applyNumberFormat="1" applyFont="1" applyFill="1" applyBorder="1" applyAlignment="1">
      <alignment horizontal="right" vertical="top"/>
    </xf>
    <xf numFmtId="0" fontId="0" fillId="0" borderId="0" xfId="0"/>
    <xf numFmtId="0" fontId="0" fillId="0" borderId="0" xfId="0"/>
    <xf numFmtId="167" fontId="0" fillId="0" borderId="0" xfId="0" applyNumberFormat="1"/>
    <xf numFmtId="2" fontId="0" fillId="0" borderId="0" xfId="2" applyNumberFormat="1" applyFont="1" applyAlignment="1">
      <alignment horizontal="center"/>
    </xf>
    <xf numFmtId="0" fontId="46" fillId="3" borderId="17" xfId="0" applyFont="1" applyFill="1" applyBorder="1"/>
    <xf numFmtId="167" fontId="46" fillId="3" borderId="10" xfId="0" applyNumberFormat="1" applyFont="1" applyFill="1" applyBorder="1" applyAlignment="1">
      <alignment horizontal="center"/>
    </xf>
    <xf numFmtId="167" fontId="46" fillId="3" borderId="43" xfId="0" applyNumberFormat="1" applyFont="1" applyFill="1" applyBorder="1" applyAlignment="1">
      <alignment horizontal="center"/>
    </xf>
    <xf numFmtId="0" fontId="47" fillId="3" borderId="0" xfId="0" applyFont="1" applyFill="1"/>
    <xf numFmtId="2" fontId="47" fillId="3" borderId="0" xfId="0" applyNumberFormat="1" applyFont="1" applyFill="1" applyAlignment="1">
      <alignment horizontal="center"/>
    </xf>
    <xf numFmtId="0" fontId="0" fillId="0" borderId="0" xfId="0" applyFont="1" applyFill="1" applyBorder="1"/>
    <xf numFmtId="0" fontId="48" fillId="0" borderId="0" xfId="0" applyFont="1"/>
    <xf numFmtId="0" fontId="50" fillId="0" borderId="0" xfId="0" applyFont="1" applyAlignment="1">
      <alignment horizontal="left" vertical="center"/>
    </xf>
    <xf numFmtId="0" fontId="11" fillId="5" borderId="0" xfId="0" applyFont="1" applyFill="1" applyBorder="1" applyAlignment="1">
      <alignment horizontal="right" vertical="center" wrapText="1"/>
    </xf>
    <xf numFmtId="167" fontId="11" fillId="5" borderId="0" xfId="0" applyNumberFormat="1" applyFont="1" applyFill="1" applyBorder="1" applyAlignment="1">
      <alignment horizontal="right" vertical="center" wrapText="1"/>
    </xf>
    <xf numFmtId="0" fontId="11" fillId="5" borderId="5" xfId="0" applyFont="1" applyFill="1" applyBorder="1" applyAlignment="1">
      <alignment horizontal="left" vertical="center" wrapText="1"/>
    </xf>
    <xf numFmtId="0" fontId="12" fillId="5" borderId="5" xfId="0" applyFont="1" applyFill="1" applyBorder="1" applyAlignment="1">
      <alignment horizontal="right" vertical="top" wrapText="1"/>
    </xf>
    <xf numFmtId="0" fontId="11" fillId="4" borderId="5" xfId="0" applyFont="1" applyFill="1" applyBorder="1" applyAlignment="1">
      <alignment horizontal="right" vertical="center" wrapText="1"/>
    </xf>
    <xf numFmtId="0" fontId="11" fillId="5" borderId="5" xfId="0" applyNumberFormat="1" applyFont="1" applyFill="1" applyBorder="1" applyAlignment="1">
      <alignment horizontal="right" vertical="center" wrapText="1"/>
    </xf>
    <xf numFmtId="164" fontId="11" fillId="5" borderId="5" xfId="1" applyNumberFormat="1" applyFont="1" applyFill="1" applyBorder="1" applyAlignment="1">
      <alignment horizontal="right" vertical="center" wrapText="1"/>
    </xf>
    <xf numFmtId="170" fontId="0" fillId="0" borderId="0" xfId="2" applyNumberFormat="1" applyFont="1" applyAlignment="1">
      <alignment horizontal="left" indent="1"/>
    </xf>
    <xf numFmtId="0" fontId="0" fillId="0" borderId="0" xfId="0"/>
    <xf numFmtId="0" fontId="0" fillId="0" borderId="0" xfId="0"/>
    <xf numFmtId="0" fontId="11" fillId="5" borderId="45" xfId="0" applyFont="1" applyFill="1" applyBorder="1" applyAlignment="1">
      <alignment horizontal="right" vertical="center" wrapText="1"/>
    </xf>
    <xf numFmtId="0" fontId="0" fillId="0" borderId="0" xfId="0"/>
    <xf numFmtId="0" fontId="34" fillId="0" borderId="0" xfId="0" applyFont="1" applyAlignment="1">
      <alignment horizontal="center"/>
    </xf>
    <xf numFmtId="164" fontId="37" fillId="0" borderId="0" xfId="0" applyNumberFormat="1" applyFont="1" applyAlignment="1">
      <alignment horizontal="left"/>
    </xf>
    <xf numFmtId="164" fontId="37" fillId="0" borderId="26" xfId="0" applyNumberFormat="1" applyFont="1" applyBorder="1" applyAlignment="1">
      <alignment horizontal="left"/>
    </xf>
    <xf numFmtId="164" fontId="41" fillId="0" borderId="0" xfId="0" applyNumberFormat="1" applyFont="1" applyAlignment="1">
      <alignment horizontal="left"/>
    </xf>
    <xf numFmtId="164" fontId="41" fillId="0" borderId="26" xfId="0" applyNumberFormat="1" applyFont="1" applyBorder="1" applyAlignment="1">
      <alignment horizontal="left"/>
    </xf>
    <xf numFmtId="0" fontId="38" fillId="0" borderId="23" xfId="0" quotePrefix="1" applyNumberFormat="1" applyFont="1" applyBorder="1" applyAlignment="1">
      <alignment horizontal="center"/>
    </xf>
    <xf numFmtId="0" fontId="38" fillId="0" borderId="24" xfId="0" quotePrefix="1" applyNumberFormat="1" applyFont="1" applyBorder="1" applyAlignment="1">
      <alignment horizontal="center"/>
    </xf>
    <xf numFmtId="164" fontId="37" fillId="0" borderId="0" xfId="0" applyNumberFormat="1" applyFont="1"/>
    <xf numFmtId="0" fontId="0" fillId="0" borderId="0" xfId="0"/>
    <xf numFmtId="0" fontId="0" fillId="0" borderId="26" xfId="0" applyBorder="1"/>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6" xfId="0" applyFont="1" applyFill="1" applyBorder="1" applyAlignment="1">
      <alignment vertical="center" wrapText="1"/>
    </xf>
    <xf numFmtId="0" fontId="11" fillId="4" borderId="7" xfId="0" applyFont="1" applyFill="1" applyBorder="1" applyAlignment="1">
      <alignment vertical="center" wrapText="1"/>
    </xf>
    <xf numFmtId="0" fontId="11" fillId="4" borderId="6" xfId="0" applyFont="1" applyFill="1" applyBorder="1" applyAlignment="1">
      <alignment horizontal="left" vertical="center" wrapText="1"/>
    </xf>
    <xf numFmtId="0" fontId="11" fillId="4" borderId="7" xfId="0" applyFont="1" applyFill="1" applyBorder="1" applyAlignment="1">
      <alignment horizontal="left" vertical="center" wrapText="1"/>
    </xf>
  </cellXfs>
  <cellStyles count="12">
    <cellStyle name="Comma" xfId="1" builtinId="3"/>
    <cellStyle name="Comma [0]" xfId="4" builtinId="6"/>
    <cellStyle name="Comma 2 2" xfId="8" xr:uid="{F942A0CD-25C4-4512-B308-626CF85C97BE}"/>
    <cellStyle name="Comma 35" xfId="11" xr:uid="{90330C4B-202A-4577-9180-5C386A1E427F}"/>
    <cellStyle name="Hyperlink" xfId="5" builtinId="8"/>
    <cellStyle name="Normal" xfId="0" builtinId="0"/>
    <cellStyle name="Normal 2" xfId="7" xr:uid="{665C14ED-E299-4631-8752-FB6665598C90}"/>
    <cellStyle name="Normal 2 2" xfId="10" xr:uid="{7AA7615D-BB4D-4A42-823D-36E801D0CF24}"/>
    <cellStyle name="Normal 3 16" xfId="3" xr:uid="{FE6B4183-472A-427D-9FB1-196ED916DDB2}"/>
    <cellStyle name="Normal 44" xfId="9" xr:uid="{46282D58-7CA3-4C4A-98BA-EE5B001D9466}"/>
    <cellStyle name="Normal_may03" xfId="6" xr:uid="{53E9E306-FCDF-419C-B540-81805B5E3B05}"/>
    <cellStyle name="Percent" xfId="2" builtinId="5"/>
  </cellStyles>
  <dxfs count="11">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22" formatCode="mmm\-yy"/>
    </dxf>
    <dxf>
      <numFmt numFmtId="170"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pivotCacheDefinition" Target="pivotCache/pivotCacheDefinition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baseline="0">
                <a:effectLst/>
              </a:rPr>
              <a:t>Fig-1: Tax collection growth Jan-Sept 2020 vs. 2019 (%)</a:t>
            </a:r>
            <a:endParaRPr lang="en-US" sz="1200" b="1">
              <a:effectLst/>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80336832895887"/>
          <c:y val="0.21689012831729368"/>
          <c:w val="0.85764107611548557"/>
          <c:h val="0.63959135316418769"/>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temp_jan_2021'!$F$107:$F$114</c:f>
              <c:strCache>
                <c:ptCount val="8"/>
                <c:pt idx="0">
                  <c:v>SAR</c:v>
                </c:pt>
                <c:pt idx="1">
                  <c:v>LAC</c:v>
                </c:pt>
                <c:pt idx="2">
                  <c:v>EAP</c:v>
                </c:pt>
                <c:pt idx="3">
                  <c:v>MENA</c:v>
                </c:pt>
                <c:pt idx="4">
                  <c:v>SSA</c:v>
                </c:pt>
                <c:pt idx="5">
                  <c:v>WER</c:v>
                </c:pt>
                <c:pt idx="6">
                  <c:v>NAM</c:v>
                </c:pt>
                <c:pt idx="7">
                  <c:v>ECA</c:v>
                </c:pt>
              </c:strCache>
            </c:strRef>
          </c:cat>
          <c:val>
            <c:numRef>
              <c:f>'pivot temp_jan_2021'!$G$107:$G$114</c:f>
              <c:numCache>
                <c:formatCode>0.0%</c:formatCode>
                <c:ptCount val="8"/>
                <c:pt idx="0">
                  <c:v>-0.20499999999999999</c:v>
                </c:pt>
                <c:pt idx="1">
                  <c:v>-0.15538783796882075</c:v>
                </c:pt>
                <c:pt idx="2">
                  <c:v>-0.14711158014098183</c:v>
                </c:pt>
                <c:pt idx="3">
                  <c:v>-0.13656484807169361</c:v>
                </c:pt>
                <c:pt idx="4">
                  <c:v>-0.13079404805750891</c:v>
                </c:pt>
                <c:pt idx="5">
                  <c:v>-0.10061099867718351</c:v>
                </c:pt>
                <c:pt idx="6">
                  <c:v>-8.7743555965072897E-2</c:v>
                </c:pt>
                <c:pt idx="7">
                  <c:v>-6.0912484433464927E-2</c:v>
                </c:pt>
              </c:numCache>
            </c:numRef>
          </c:val>
          <c:extLst>
            <c:ext xmlns:c16="http://schemas.microsoft.com/office/drawing/2014/chart" uri="{C3380CC4-5D6E-409C-BE32-E72D297353CC}">
              <c16:uniqueId val="{00000000-F446-48F0-B85B-369916E12ADA}"/>
            </c:ext>
          </c:extLst>
        </c:ser>
        <c:dLbls>
          <c:showLegendKey val="0"/>
          <c:showVal val="0"/>
          <c:showCatName val="0"/>
          <c:showSerName val="0"/>
          <c:showPercent val="0"/>
          <c:showBubbleSize val="0"/>
        </c:dLbls>
        <c:gapWidth val="219"/>
        <c:overlap val="-27"/>
        <c:axId val="2021903760"/>
        <c:axId val="526642928"/>
      </c:barChart>
      <c:catAx>
        <c:axId val="2021903760"/>
        <c:scaling>
          <c:orientation val="minMax"/>
        </c:scaling>
        <c:delete val="0"/>
        <c:axPos val="b"/>
        <c:numFmt formatCode="#,##0" sourceLinked="0"/>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6642928"/>
        <c:crosses val="autoZero"/>
        <c:auto val="1"/>
        <c:lblAlgn val="ctr"/>
        <c:lblOffset val="100"/>
        <c:noMultiLvlLbl val="0"/>
      </c:catAx>
      <c:valAx>
        <c:axId val="52664292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1903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r>
              <a:rPr lang="en-US" sz="1000" b="1" i="0" cap="all" baseline="0">
                <a:effectLst/>
              </a:rPr>
              <a:t>Fig 1: Tax Revenue monthly 2020 vs. 2019 </a:t>
            </a:r>
            <a:endParaRPr lang="en-US" sz="1000">
              <a:effectLst/>
            </a:endParaRPr>
          </a:p>
          <a:p>
            <a:pPr>
              <a:defRPr sz="1000"/>
            </a:pPr>
            <a:r>
              <a:rPr lang="en-US" sz="1000" b="1" i="0" cap="all" baseline="0">
                <a:effectLst/>
              </a:rPr>
              <a:t>(% change by region)</a:t>
            </a:r>
            <a:endParaRPr lang="en-US" sz="1000">
              <a:effectLst/>
            </a:endParaRPr>
          </a:p>
        </c:rich>
      </c:tx>
      <c:layout>
        <c:manualLayout>
          <c:xMode val="edge"/>
          <c:yMode val="edge"/>
          <c:x val="0.13813188976377952"/>
          <c:y val="0"/>
        </c:manualLayout>
      </c:layout>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pivot!$A$33</c:f>
              <c:strCache>
                <c:ptCount val="1"/>
                <c:pt idx="0">
                  <c:v>Taxes on International Trade and Transactions – Customs Service Charge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pivot!$B$33:$H$33</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28CB-4EA7-AE7A-7D668D44301F}"/>
            </c:ext>
          </c:extLst>
        </c:ser>
        <c:ser>
          <c:idx val="1"/>
          <c:order val="1"/>
          <c:tx>
            <c:strRef>
              <c:f>pivot!$A$34</c:f>
              <c:strCache>
                <c:ptCount val="1"/>
                <c:pt idx="0">
                  <c:v>CORPORATE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pivot!$B$34:$H$34</c:f>
              <c:numCache>
                <c:formatCode>0.0%</c:formatCode>
                <c:ptCount val="7"/>
                <c:pt idx="0">
                  <c:v>-0.30116134278671436</c:v>
                </c:pt>
                <c:pt idx="1">
                  <c:v>-0.34944474092145039</c:v>
                </c:pt>
                <c:pt idx="2">
                  <c:v>0.51635282457879106</c:v>
                </c:pt>
                <c:pt idx="3">
                  <c:v>7.0497248147572092E-2</c:v>
                </c:pt>
                <c:pt idx="4">
                  <c:v>0.18852205153617438</c:v>
                </c:pt>
                <c:pt idx="5">
                  <c:v>0.53572799757140677</c:v>
                </c:pt>
                <c:pt idx="6">
                  <c:v>0</c:v>
                </c:pt>
              </c:numCache>
            </c:numRef>
          </c:val>
          <c:smooth val="0"/>
          <c:extLst>
            <c:ext xmlns:c16="http://schemas.microsoft.com/office/drawing/2014/chart" uri="{C3380CC4-5D6E-409C-BE32-E72D297353CC}">
              <c16:uniqueId val="{00000001-28CB-4EA7-AE7A-7D668D44301F}"/>
            </c:ext>
          </c:extLst>
        </c:ser>
        <c:ser>
          <c:idx val="2"/>
          <c:order val="2"/>
          <c:tx>
            <c:strRef>
              <c:f>pivot!$A$35</c:f>
              <c:strCache>
                <c:ptCount val="1"/>
                <c:pt idx="0">
                  <c:v>INDIVIDUALS</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pivot!$B$35:$H$35</c:f>
              <c:numCache>
                <c:formatCode>0.0%</c:formatCode>
                <c:ptCount val="7"/>
                <c:pt idx="0">
                  <c:v>0.13205897984991405</c:v>
                </c:pt>
                <c:pt idx="1">
                  <c:v>2.7065037956425446E-2</c:v>
                </c:pt>
                <c:pt idx="2">
                  <c:v>0.18174524517438309</c:v>
                </c:pt>
                <c:pt idx="3">
                  <c:v>0.11221231141944739</c:v>
                </c:pt>
                <c:pt idx="4">
                  <c:v>-7.1484331120347133E-2</c:v>
                </c:pt>
                <c:pt idx="5">
                  <c:v>-6.7673311491428786E-2</c:v>
                </c:pt>
                <c:pt idx="6">
                  <c:v>0</c:v>
                </c:pt>
              </c:numCache>
            </c:numRef>
          </c:val>
          <c:smooth val="0"/>
          <c:extLst>
            <c:ext xmlns:c16="http://schemas.microsoft.com/office/drawing/2014/chart" uri="{C3380CC4-5D6E-409C-BE32-E72D297353CC}">
              <c16:uniqueId val="{00000002-28CB-4EA7-AE7A-7D668D44301F}"/>
            </c:ext>
          </c:extLst>
        </c:ser>
        <c:ser>
          <c:idx val="3"/>
          <c:order val="3"/>
          <c:tx>
            <c:strRef>
              <c:f>pivot!$A$36</c:f>
              <c:strCache>
                <c:ptCount val="1"/>
                <c:pt idx="0">
                  <c:v>OF WHICH: IMPORT DUTY</c:v>
                </c:pt>
              </c:strCache>
            </c:strRef>
          </c:tx>
          <c:spPr>
            <a:ln w="22225" cap="rnd">
              <a:solidFill>
                <a:schemeClr val="accent4"/>
              </a:solidFill>
              <a:round/>
            </a:ln>
            <a:effectLst/>
          </c:spPr>
          <c:marker>
            <c:symbol val="x"/>
            <c:size val="6"/>
            <c:spPr>
              <a:noFill/>
              <a:ln w="9525">
                <a:solidFill>
                  <a:schemeClr val="accent4"/>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pivot!$B$36:$H$36</c:f>
              <c:numCache>
                <c:formatCode>0.0%</c:formatCode>
                <c:ptCount val="7"/>
                <c:pt idx="0">
                  <c:v>5.3510531203421259E-2</c:v>
                </c:pt>
                <c:pt idx="1">
                  <c:v>2.9637340672557123E-3</c:v>
                </c:pt>
                <c:pt idx="2">
                  <c:v>-8.3941735535558323E-2</c:v>
                </c:pt>
                <c:pt idx="3">
                  <c:v>0.16854644289548359</c:v>
                </c:pt>
                <c:pt idx="4">
                  <c:v>-0.15514468147329749</c:v>
                </c:pt>
                <c:pt idx="5">
                  <c:v>-0.4346779165761267</c:v>
                </c:pt>
                <c:pt idx="6">
                  <c:v>0</c:v>
                </c:pt>
              </c:numCache>
            </c:numRef>
          </c:val>
          <c:smooth val="0"/>
          <c:extLst>
            <c:ext xmlns:c16="http://schemas.microsoft.com/office/drawing/2014/chart" uri="{C3380CC4-5D6E-409C-BE32-E72D297353CC}">
              <c16:uniqueId val="{00000003-28CB-4EA7-AE7A-7D668D44301F}"/>
            </c:ext>
          </c:extLst>
        </c:ser>
        <c:ser>
          <c:idx val="4"/>
          <c:order val="4"/>
          <c:tx>
            <c:strRef>
              <c:f>pivot!$A$37</c:f>
              <c:strCache>
                <c:ptCount val="1"/>
                <c:pt idx="0">
                  <c:v>OTHER REVENUE</c:v>
                </c:pt>
              </c:strCache>
            </c:strRef>
          </c:tx>
          <c:spPr>
            <a:ln w="22225" cap="rnd">
              <a:solidFill>
                <a:schemeClr val="accent5"/>
              </a:solidFill>
              <a:round/>
            </a:ln>
            <a:effectLst/>
          </c:spPr>
          <c:marker>
            <c:symbol val="star"/>
            <c:size val="6"/>
            <c:spPr>
              <a:noFill/>
              <a:ln w="9525">
                <a:solidFill>
                  <a:schemeClr val="accent5"/>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pivot!$B$37:$H$37</c:f>
              <c:numCache>
                <c:formatCode>0.0%</c:formatCode>
                <c:ptCount val="7"/>
                <c:pt idx="0">
                  <c:v>-1.4665115410580026E-2</c:v>
                </c:pt>
                <c:pt idx="1">
                  <c:v>-3.9937138037838153E-2</c:v>
                </c:pt>
                <c:pt idx="2">
                  <c:v>-0.20475400964086896</c:v>
                </c:pt>
                <c:pt idx="3">
                  <c:v>-0.17117024541743672</c:v>
                </c:pt>
                <c:pt idx="4">
                  <c:v>-8.8529197640328836E-2</c:v>
                </c:pt>
                <c:pt idx="5">
                  <c:v>-4.2629936018014673E-2</c:v>
                </c:pt>
                <c:pt idx="6">
                  <c:v>0</c:v>
                </c:pt>
              </c:numCache>
            </c:numRef>
          </c:val>
          <c:smooth val="0"/>
          <c:extLst>
            <c:ext xmlns:c16="http://schemas.microsoft.com/office/drawing/2014/chart" uri="{C3380CC4-5D6E-409C-BE32-E72D297353CC}">
              <c16:uniqueId val="{00000004-28CB-4EA7-AE7A-7D668D44301F}"/>
            </c:ext>
          </c:extLst>
        </c:ser>
        <c:ser>
          <c:idx val="5"/>
          <c:order val="5"/>
          <c:tx>
            <c:strRef>
              <c:f>pivot!$A$38</c:f>
              <c:strCache>
                <c:ptCount val="1"/>
                <c:pt idx="0">
                  <c:v>TAXES ON GOODS AND SERVICES</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pivot!$B$38:$H$38</c:f>
              <c:numCache>
                <c:formatCode>0.0%</c:formatCode>
                <c:ptCount val="7"/>
                <c:pt idx="0">
                  <c:v>0.15874574941830968</c:v>
                </c:pt>
                <c:pt idx="1">
                  <c:v>2.5135018315338379E-2</c:v>
                </c:pt>
                <c:pt idx="2">
                  <c:v>0.34572324859738129</c:v>
                </c:pt>
                <c:pt idx="3">
                  <c:v>-6.4800205320859658E-2</c:v>
                </c:pt>
                <c:pt idx="4">
                  <c:v>-0.1959424007462251</c:v>
                </c:pt>
                <c:pt idx="5">
                  <c:v>-3.3503247984492182E-2</c:v>
                </c:pt>
                <c:pt idx="6">
                  <c:v>0</c:v>
                </c:pt>
              </c:numCache>
            </c:numRef>
          </c:val>
          <c:smooth val="0"/>
          <c:extLst>
            <c:ext xmlns:c16="http://schemas.microsoft.com/office/drawing/2014/chart" uri="{C3380CC4-5D6E-409C-BE32-E72D297353CC}">
              <c16:uniqueId val="{00000005-28CB-4EA7-AE7A-7D668D44301F}"/>
            </c:ext>
          </c:extLst>
        </c:ser>
        <c:ser>
          <c:idx val="6"/>
          <c:order val="6"/>
          <c:tx>
            <c:strRef>
              <c:f>pivot!$A$39</c:f>
              <c:strCache>
                <c:ptCount val="1"/>
                <c:pt idx="0">
                  <c:v>TAXES ON INCOME AND PROFITS</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pivot!$B$39:$H$39</c:f>
              <c:numCache>
                <c:formatCode>0.0%</c:formatCode>
                <c:ptCount val="7"/>
                <c:pt idx="0">
                  <c:v>-2.8817127686386602E-2</c:v>
                </c:pt>
                <c:pt idx="1">
                  <c:v>-4.1852815830937973E-2</c:v>
                </c:pt>
                <c:pt idx="2">
                  <c:v>0.17254568042546678</c:v>
                </c:pt>
                <c:pt idx="3">
                  <c:v>5.8955224276323111E-2</c:v>
                </c:pt>
                <c:pt idx="4">
                  <c:v>-6.5992901183679467E-2</c:v>
                </c:pt>
                <c:pt idx="5">
                  <c:v>-4.2115026519047149E-3</c:v>
                </c:pt>
                <c:pt idx="6">
                  <c:v>0</c:v>
                </c:pt>
              </c:numCache>
            </c:numRef>
          </c:val>
          <c:smooth val="0"/>
          <c:extLst>
            <c:ext xmlns:c16="http://schemas.microsoft.com/office/drawing/2014/chart" uri="{C3380CC4-5D6E-409C-BE32-E72D297353CC}">
              <c16:uniqueId val="{00000006-28CB-4EA7-AE7A-7D668D44301F}"/>
            </c:ext>
          </c:extLst>
        </c:ser>
        <c:ser>
          <c:idx val="7"/>
          <c:order val="7"/>
          <c:tx>
            <c:strRef>
              <c:f>pivot!$A$40</c:f>
              <c:strCache>
                <c:ptCount val="1"/>
                <c:pt idx="0">
                  <c:v>TAXES ON INTERNATIONAL TRADE AND TRANSACTIONS</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pivot!$B$40:$H$40</c:f>
              <c:numCache>
                <c:formatCode>0.0%</c:formatCode>
                <c:ptCount val="7"/>
                <c:pt idx="0">
                  <c:v>5.2174267211534703E-2</c:v>
                </c:pt>
                <c:pt idx="1">
                  <c:v>-1.714445509090368E-2</c:v>
                </c:pt>
                <c:pt idx="2">
                  <c:v>-0.11767543436505078</c:v>
                </c:pt>
                <c:pt idx="3">
                  <c:v>0.21300156101448289</c:v>
                </c:pt>
                <c:pt idx="4">
                  <c:v>-0.1674228951736654</c:v>
                </c:pt>
                <c:pt idx="5">
                  <c:v>-0.40628681489238361</c:v>
                </c:pt>
                <c:pt idx="6">
                  <c:v>0</c:v>
                </c:pt>
              </c:numCache>
            </c:numRef>
          </c:val>
          <c:smooth val="0"/>
          <c:extLst>
            <c:ext xmlns:c16="http://schemas.microsoft.com/office/drawing/2014/chart" uri="{C3380CC4-5D6E-409C-BE32-E72D297353CC}">
              <c16:uniqueId val="{00000007-28CB-4EA7-AE7A-7D668D44301F}"/>
            </c:ext>
          </c:extLst>
        </c:ser>
        <c:dLbls>
          <c:showLegendKey val="0"/>
          <c:showVal val="0"/>
          <c:showCatName val="0"/>
          <c:showSerName val="0"/>
          <c:showPercent val="0"/>
          <c:showBubbleSize val="0"/>
        </c:dLbls>
        <c:marker val="1"/>
        <c:smooth val="0"/>
        <c:axId val="202255888"/>
        <c:axId val="134150560"/>
      </c:lineChart>
      <c:catAx>
        <c:axId val="20225588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solidFill>
                <a:latin typeface="+mn-lt"/>
                <a:ea typeface="+mn-ea"/>
                <a:cs typeface="+mn-cs"/>
              </a:defRPr>
            </a:pPr>
            <a:endParaRPr lang="en-US"/>
          </a:p>
        </c:txPr>
        <c:crossAx val="134150560"/>
        <c:crosses val="autoZero"/>
        <c:auto val="1"/>
        <c:lblAlgn val="ctr"/>
        <c:lblOffset val="100"/>
        <c:noMultiLvlLbl val="1"/>
      </c:catAx>
      <c:valAx>
        <c:axId val="134150560"/>
        <c:scaling>
          <c:orientation val="minMax"/>
        </c:scaling>
        <c:delete val="0"/>
        <c:axPos val="l"/>
        <c:numFmt formatCode="0.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25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r>
              <a:rPr lang="en-US" sz="1000" b="1" i="0" cap="all" baseline="0">
                <a:effectLst/>
              </a:rPr>
              <a:t>fig 12: year-on-year growth in revenue by tax type </a:t>
            </a:r>
            <a:endParaRPr lang="en-US" sz="1000">
              <a:effectLst/>
            </a:endParaRPr>
          </a:p>
          <a:p>
            <a:pPr>
              <a:defRPr sz="1000"/>
            </a:pPr>
            <a:r>
              <a:rPr lang="en-US" sz="1000" b="1" i="0" cap="all" baseline="0">
                <a:effectLst/>
              </a:rPr>
              <a:t>(average for all countries - CIT REMOVED)</a:t>
            </a:r>
            <a:endParaRPr lang="en-US" sz="1000">
              <a:effectLst/>
            </a:endParaRPr>
          </a:p>
        </c:rich>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33114610673664"/>
          <c:y val="0.14539406532516772"/>
          <c:w val="0.86466885389326331"/>
          <c:h val="0.66016149023038784"/>
        </c:manualLayout>
      </c:layout>
      <c:lineChart>
        <c:grouping val="standard"/>
        <c:varyColors val="0"/>
        <c:ser>
          <c:idx val="0"/>
          <c:order val="0"/>
          <c:tx>
            <c:strRef>
              <c:f>pivot!$A$64</c:f>
              <c:strCache>
                <c:ptCount val="1"/>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pivot!$B$63:$H$63</c:f>
              <c:numCache>
                <c:formatCode>General</c:formatCode>
                <c:ptCount val="7"/>
              </c:numCache>
            </c:numRef>
          </c:cat>
          <c:val>
            <c:numRef>
              <c:f>pivot!$B$64:$H$64</c:f>
              <c:numCache>
                <c:formatCode>General</c:formatCode>
                <c:ptCount val="7"/>
              </c:numCache>
            </c:numRef>
          </c:val>
          <c:smooth val="0"/>
          <c:extLst>
            <c:ext xmlns:c16="http://schemas.microsoft.com/office/drawing/2014/chart" uri="{C3380CC4-5D6E-409C-BE32-E72D297353CC}">
              <c16:uniqueId val="{00000000-BB79-46C2-8008-141B2C893D09}"/>
            </c:ext>
          </c:extLst>
        </c:ser>
        <c:ser>
          <c:idx val="2"/>
          <c:order val="1"/>
          <c:tx>
            <c:strRef>
              <c:f>pivot!$A$66</c:f>
              <c:strCache>
                <c:ptCount val="1"/>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pivot!$B$63:$H$63</c:f>
              <c:numCache>
                <c:formatCode>General</c:formatCode>
                <c:ptCount val="7"/>
              </c:numCache>
            </c:numRef>
          </c:cat>
          <c:val>
            <c:numRef>
              <c:f>pivot!$B$66:$H$66</c:f>
              <c:numCache>
                <c:formatCode>General</c:formatCode>
                <c:ptCount val="7"/>
              </c:numCache>
            </c:numRef>
          </c:val>
          <c:smooth val="0"/>
          <c:extLst>
            <c:ext xmlns:c16="http://schemas.microsoft.com/office/drawing/2014/chart" uri="{C3380CC4-5D6E-409C-BE32-E72D297353CC}">
              <c16:uniqueId val="{00000002-BB79-46C2-8008-141B2C893D09}"/>
            </c:ext>
          </c:extLst>
        </c:ser>
        <c:ser>
          <c:idx val="3"/>
          <c:order val="2"/>
          <c:tx>
            <c:strRef>
              <c:f>pivot!$A$67</c:f>
              <c:strCache>
                <c:ptCount val="1"/>
              </c:strCache>
            </c:strRef>
          </c:tx>
          <c:spPr>
            <a:ln w="22225" cap="rnd">
              <a:solidFill>
                <a:schemeClr val="accent4"/>
              </a:solidFill>
              <a:round/>
            </a:ln>
            <a:effectLst/>
          </c:spPr>
          <c:marker>
            <c:symbol val="x"/>
            <c:size val="6"/>
            <c:spPr>
              <a:noFill/>
              <a:ln w="9525">
                <a:solidFill>
                  <a:schemeClr val="accent4"/>
                </a:solidFill>
                <a:round/>
              </a:ln>
              <a:effectLst/>
            </c:spPr>
          </c:marker>
          <c:cat>
            <c:numRef>
              <c:f>pivot!$B$63:$H$63</c:f>
              <c:numCache>
                <c:formatCode>General</c:formatCode>
                <c:ptCount val="7"/>
              </c:numCache>
            </c:numRef>
          </c:cat>
          <c:val>
            <c:numRef>
              <c:f>pivot!$B$67:$H$67</c:f>
              <c:numCache>
                <c:formatCode>General</c:formatCode>
                <c:ptCount val="7"/>
              </c:numCache>
            </c:numRef>
          </c:val>
          <c:smooth val="0"/>
          <c:extLst>
            <c:ext xmlns:c16="http://schemas.microsoft.com/office/drawing/2014/chart" uri="{C3380CC4-5D6E-409C-BE32-E72D297353CC}">
              <c16:uniqueId val="{00000003-BB79-46C2-8008-141B2C893D09}"/>
            </c:ext>
          </c:extLst>
        </c:ser>
        <c:ser>
          <c:idx val="4"/>
          <c:order val="3"/>
          <c:tx>
            <c:strRef>
              <c:f>pivot!$A$68</c:f>
              <c:strCache>
                <c:ptCount val="1"/>
              </c:strCache>
            </c:strRef>
          </c:tx>
          <c:spPr>
            <a:ln w="22225" cap="rnd">
              <a:solidFill>
                <a:schemeClr val="accent5"/>
              </a:solidFill>
              <a:round/>
            </a:ln>
            <a:effectLst/>
          </c:spPr>
          <c:marker>
            <c:symbol val="star"/>
            <c:size val="6"/>
            <c:spPr>
              <a:noFill/>
              <a:ln w="9525">
                <a:solidFill>
                  <a:schemeClr val="accent5"/>
                </a:solidFill>
                <a:round/>
              </a:ln>
              <a:effectLst/>
            </c:spPr>
          </c:marker>
          <c:cat>
            <c:numRef>
              <c:f>pivot!$B$63:$H$63</c:f>
              <c:numCache>
                <c:formatCode>General</c:formatCode>
                <c:ptCount val="7"/>
              </c:numCache>
            </c:numRef>
          </c:cat>
          <c:val>
            <c:numRef>
              <c:f>pivot!$B$68:$H$68</c:f>
              <c:numCache>
                <c:formatCode>General</c:formatCode>
                <c:ptCount val="7"/>
              </c:numCache>
            </c:numRef>
          </c:val>
          <c:smooth val="0"/>
          <c:extLst>
            <c:ext xmlns:c16="http://schemas.microsoft.com/office/drawing/2014/chart" uri="{C3380CC4-5D6E-409C-BE32-E72D297353CC}">
              <c16:uniqueId val="{00000004-BB79-46C2-8008-141B2C893D09}"/>
            </c:ext>
          </c:extLst>
        </c:ser>
        <c:dLbls>
          <c:showLegendKey val="0"/>
          <c:showVal val="0"/>
          <c:showCatName val="0"/>
          <c:showSerName val="0"/>
          <c:showPercent val="0"/>
          <c:showBubbleSize val="0"/>
        </c:dLbls>
        <c:marker val="1"/>
        <c:smooth val="0"/>
        <c:axId val="49433488"/>
        <c:axId val="1964365600"/>
      </c:lineChart>
      <c:catAx>
        <c:axId val="49433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4365600"/>
        <c:crosses val="autoZero"/>
        <c:auto val="1"/>
        <c:lblAlgn val="ctr"/>
        <c:lblOffset val="100"/>
        <c:noMultiLvlLbl val="1"/>
      </c:catAx>
      <c:valAx>
        <c:axId val="196436560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3488"/>
        <c:crosses val="autoZero"/>
        <c:crossBetween val="between"/>
      </c:valAx>
      <c:spPr>
        <a:noFill/>
        <a:ln>
          <a:noFill/>
        </a:ln>
        <a:effectLst/>
      </c:spPr>
    </c:plotArea>
    <c:legend>
      <c:legendPos val="t"/>
      <c:layout>
        <c:manualLayout>
          <c:xMode val="edge"/>
          <c:yMode val="edge"/>
          <c:x val="0.1179326334208224"/>
          <c:y val="0.88208333333333333"/>
          <c:w val="0.7974680664916885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 collection growth Jan-July 2020 vs. 2019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pivot!$O$2</c:f>
              <c:strCache>
                <c:ptCount val="1"/>
                <c:pt idx="0">
                  <c:v>Average of Total Shortfall(%)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pivot!$N$3:$N$10</c:f>
              <c:strCache>
                <c:ptCount val="8"/>
                <c:pt idx="0">
                  <c:v>SA</c:v>
                </c:pt>
                <c:pt idx="1">
                  <c:v>LAC</c:v>
                </c:pt>
                <c:pt idx="2">
                  <c:v>EAP</c:v>
                </c:pt>
                <c:pt idx="3">
                  <c:v>SSA</c:v>
                </c:pt>
                <c:pt idx="4">
                  <c:v>NAM</c:v>
                </c:pt>
                <c:pt idx="5">
                  <c:v>MENA</c:v>
                </c:pt>
                <c:pt idx="6">
                  <c:v>WER</c:v>
                </c:pt>
                <c:pt idx="7">
                  <c:v>ECA</c:v>
                </c:pt>
              </c:strCache>
            </c:strRef>
          </c:cat>
          <c:val>
            <c:numRef>
              <c:f>pivot!$O$3:$O$10</c:f>
              <c:numCache>
                <c:formatCode>0%</c:formatCode>
                <c:ptCount val="8"/>
                <c:pt idx="0">
                  <c:v>-0.24449236795495463</c:v>
                </c:pt>
                <c:pt idx="1">
                  <c:v>-0.17270039341514795</c:v>
                </c:pt>
                <c:pt idx="2">
                  <c:v>-0.15228053213089388</c:v>
                </c:pt>
                <c:pt idx="3">
                  <c:v>-0.13170422749037416</c:v>
                </c:pt>
                <c:pt idx="4">
                  <c:v>-0.12505603745680111</c:v>
                </c:pt>
                <c:pt idx="5">
                  <c:v>-0.12299011372147625</c:v>
                </c:pt>
                <c:pt idx="6">
                  <c:v>-0.11177327890844288</c:v>
                </c:pt>
                <c:pt idx="7">
                  <c:v>-8.1050613240175137E-2</c:v>
                </c:pt>
              </c:numCache>
            </c:numRef>
          </c:val>
          <c:extLst>
            <c:ext xmlns:c16="http://schemas.microsoft.com/office/drawing/2014/chart" uri="{C3380CC4-5D6E-409C-BE32-E72D297353CC}">
              <c16:uniqueId val="{00000000-760E-4945-8305-612C793EF782}"/>
            </c:ext>
          </c:extLst>
        </c:ser>
        <c:dLbls>
          <c:showLegendKey val="0"/>
          <c:showVal val="0"/>
          <c:showCatName val="0"/>
          <c:showSerName val="0"/>
          <c:showPercent val="0"/>
          <c:showBubbleSize val="0"/>
        </c:dLbls>
        <c:gapWidth val="219"/>
        <c:overlap val="-27"/>
        <c:axId val="679955919"/>
        <c:axId val="1904499247"/>
      </c:barChart>
      <c:catAx>
        <c:axId val="679955919"/>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499247"/>
        <c:crosses val="autoZero"/>
        <c:auto val="1"/>
        <c:lblAlgn val="ctr"/>
        <c:lblOffset val="100"/>
        <c:noMultiLvlLbl val="0"/>
      </c:catAx>
      <c:valAx>
        <c:axId val="1904499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955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 Revenue Collection Jan to Jun 2020 </a:t>
            </a:r>
          </a:p>
          <a:p>
            <a:pPr>
              <a:defRPr/>
            </a:pPr>
            <a:r>
              <a:rPr lang="en-US"/>
              <a:t>Annual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pivot!$AA$2</c:f>
              <c:strCache>
                <c:ptCount val="1"/>
                <c:pt idx="0">
                  <c:v>IDA</c:v>
                </c:pt>
              </c:strCache>
            </c:strRef>
          </c:tx>
          <c:spPr>
            <a:solidFill>
              <a:schemeClr val="accent1"/>
            </a:solidFill>
            <a:ln>
              <a:noFill/>
            </a:ln>
            <a:effectLst/>
          </c:spPr>
          <c:invertIfNegative val="0"/>
          <c:cat>
            <c:strRef>
              <c:f>pivot!$AB$1</c:f>
              <c:strCache>
                <c:ptCount val="1"/>
                <c:pt idx="0">
                  <c:v>Annual Growth (%)</c:v>
                </c:pt>
              </c:strCache>
            </c:strRef>
          </c:cat>
          <c:val>
            <c:numRef>
              <c:f>pivot!$AB$2</c:f>
              <c:numCache>
                <c:formatCode>General</c:formatCode>
                <c:ptCount val="1"/>
                <c:pt idx="0">
                  <c:v>-0.20115776004945771</c:v>
                </c:pt>
              </c:numCache>
            </c:numRef>
          </c:val>
          <c:extLst>
            <c:ext xmlns:c16="http://schemas.microsoft.com/office/drawing/2014/chart" uri="{C3380CC4-5D6E-409C-BE32-E72D297353CC}">
              <c16:uniqueId val="{00000000-99C5-4378-B7A6-E7B9DDDA5135}"/>
            </c:ext>
          </c:extLst>
        </c:ser>
        <c:ser>
          <c:idx val="3"/>
          <c:order val="1"/>
          <c:tx>
            <c:strRef>
              <c:f>pivot!$AA$3</c:f>
              <c:strCache>
                <c:ptCount val="1"/>
                <c:pt idx="0">
                  <c:v>IBRD</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0-C1BB-4A71-9219-3680AF244203}"/>
              </c:ext>
            </c:extLst>
          </c:dPt>
          <c:cat>
            <c:strRef>
              <c:f>pivot!$AB$1</c:f>
              <c:strCache>
                <c:ptCount val="1"/>
                <c:pt idx="0">
                  <c:v>Annual Growth (%)</c:v>
                </c:pt>
              </c:strCache>
            </c:strRef>
          </c:cat>
          <c:val>
            <c:numRef>
              <c:f>pivot!$AB$3</c:f>
              <c:numCache>
                <c:formatCode>General</c:formatCode>
                <c:ptCount val="1"/>
                <c:pt idx="0">
                  <c:v>-0.1353073112470124</c:v>
                </c:pt>
              </c:numCache>
            </c:numRef>
          </c:val>
          <c:extLst>
            <c:ext xmlns:c16="http://schemas.microsoft.com/office/drawing/2014/chart" uri="{C3380CC4-5D6E-409C-BE32-E72D297353CC}">
              <c16:uniqueId val="{00000003-99C5-4378-B7A6-E7B9DDDA5135}"/>
            </c:ext>
          </c:extLst>
        </c:ser>
        <c:ser>
          <c:idx val="4"/>
          <c:order val="2"/>
          <c:tx>
            <c:strRef>
              <c:f>pivot!$AA$4</c:f>
              <c:strCache>
                <c:ptCount val="1"/>
                <c:pt idx="0">
                  <c:v>Other</c:v>
                </c:pt>
              </c:strCache>
            </c:strRef>
          </c:tx>
          <c:spPr>
            <a:solidFill>
              <a:schemeClr val="accent5"/>
            </a:solidFill>
            <a:ln>
              <a:noFill/>
            </a:ln>
            <a:effectLst/>
          </c:spPr>
          <c:invertIfNegative val="0"/>
          <c:cat>
            <c:strRef>
              <c:f>pivot!$AB$1</c:f>
              <c:strCache>
                <c:ptCount val="1"/>
                <c:pt idx="0">
                  <c:v>Annual Growth (%)</c:v>
                </c:pt>
              </c:strCache>
            </c:strRef>
          </c:cat>
          <c:val>
            <c:numRef>
              <c:f>pivot!$AB$4</c:f>
              <c:numCache>
                <c:formatCode>General</c:formatCode>
                <c:ptCount val="1"/>
                <c:pt idx="0">
                  <c:v>-0.12811143580277276</c:v>
                </c:pt>
              </c:numCache>
            </c:numRef>
          </c:val>
          <c:extLst>
            <c:ext xmlns:c16="http://schemas.microsoft.com/office/drawing/2014/chart" uri="{C3380CC4-5D6E-409C-BE32-E72D297353CC}">
              <c16:uniqueId val="{00000004-99C5-4378-B7A6-E7B9DDDA5135}"/>
            </c:ext>
          </c:extLst>
        </c:ser>
        <c:dLbls>
          <c:showLegendKey val="0"/>
          <c:showVal val="0"/>
          <c:showCatName val="0"/>
          <c:showSerName val="0"/>
          <c:showPercent val="0"/>
          <c:showBubbleSize val="0"/>
        </c:dLbls>
        <c:gapWidth val="219"/>
        <c:overlap val="-27"/>
        <c:axId val="142761967"/>
        <c:axId val="134731471"/>
      </c:barChart>
      <c:catAx>
        <c:axId val="142761967"/>
        <c:scaling>
          <c:orientation val="minMax"/>
        </c:scaling>
        <c:delete val="1"/>
        <c:axPos val="b"/>
        <c:numFmt formatCode="General" sourceLinked="1"/>
        <c:majorTickMark val="none"/>
        <c:minorTickMark val="none"/>
        <c:tickLblPos val="high"/>
        <c:crossAx val="134731471"/>
        <c:crosses val="autoZero"/>
        <c:auto val="1"/>
        <c:lblAlgn val="ctr"/>
        <c:lblOffset val="100"/>
        <c:noMultiLvlLbl val="0"/>
      </c:catAx>
      <c:valAx>
        <c:axId val="134731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Growth Rates in tax revenue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pivot!$A$51</c:f>
              <c:strCache>
                <c:ptCount val="1"/>
                <c:pt idx="0">
                  <c:v>IDA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pivot!$B$51:$H$51</c:f>
              <c:numCache>
                <c:formatCode>0%</c:formatCode>
                <c:ptCount val="7"/>
                <c:pt idx="0">
                  <c:v>-1.7941957564489196E-2</c:v>
                </c:pt>
                <c:pt idx="1">
                  <c:v>-2.9082120707390979E-2</c:v>
                </c:pt>
                <c:pt idx="2">
                  <c:v>-0.10203104878401824</c:v>
                </c:pt>
                <c:pt idx="3">
                  <c:v>-0.41224212224268841</c:v>
                </c:pt>
                <c:pt idx="4">
                  <c:v>-0.34233128965002763</c:v>
                </c:pt>
                <c:pt idx="5">
                  <c:v>-0.22761441844382299</c:v>
                </c:pt>
                <c:pt idx="6">
                  <c:v>-0.1590953670593285</c:v>
                </c:pt>
              </c:numCache>
            </c:numRef>
          </c:val>
          <c:smooth val="0"/>
          <c:extLst>
            <c:ext xmlns:c16="http://schemas.microsoft.com/office/drawing/2014/chart" uri="{C3380CC4-5D6E-409C-BE32-E72D297353CC}">
              <c16:uniqueId val="{00000000-80CD-4214-AFE7-C1E3457D5307}"/>
            </c:ext>
          </c:extLst>
        </c:ser>
        <c:ser>
          <c:idx val="3"/>
          <c:order val="1"/>
          <c:tx>
            <c:strRef>
              <c:f>pivot!$A$52</c:f>
              <c:strCache>
                <c:ptCount val="1"/>
                <c:pt idx="0">
                  <c:v>IBRD</c:v>
                </c:pt>
              </c:strCache>
            </c:strRef>
          </c:tx>
          <c:spPr>
            <a:ln w="22225" cap="rnd">
              <a:solidFill>
                <a:schemeClr val="accent4"/>
              </a:solidFill>
              <a:round/>
            </a:ln>
            <a:effectLst/>
          </c:spPr>
          <c:marker>
            <c:symbol val="x"/>
            <c:size val="6"/>
            <c:spPr>
              <a:noFill/>
              <a:ln w="9525">
                <a:solidFill>
                  <a:schemeClr val="accent4"/>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pivot!$B$52:$H$52</c:f>
              <c:numCache>
                <c:formatCode>0%</c:formatCode>
                <c:ptCount val="7"/>
                <c:pt idx="0">
                  <c:v>3.982474436945338E-2</c:v>
                </c:pt>
                <c:pt idx="1">
                  <c:v>4.8158621922168819E-2</c:v>
                </c:pt>
                <c:pt idx="2">
                  <c:v>-6.2726627752572719E-2</c:v>
                </c:pt>
                <c:pt idx="3">
                  <c:v>-0.31580845161918081</c:v>
                </c:pt>
                <c:pt idx="4">
                  <c:v>-0.28249596275226502</c:v>
                </c:pt>
                <c:pt idx="5">
                  <c:v>-0.16865004691816796</c:v>
                </c:pt>
                <c:pt idx="6">
                  <c:v>-0.10620521690343714</c:v>
                </c:pt>
              </c:numCache>
            </c:numRef>
          </c:val>
          <c:smooth val="0"/>
          <c:extLst>
            <c:ext xmlns:c16="http://schemas.microsoft.com/office/drawing/2014/chart" uri="{C3380CC4-5D6E-409C-BE32-E72D297353CC}">
              <c16:uniqueId val="{00000003-80CD-4214-AFE7-C1E3457D5307}"/>
            </c:ext>
          </c:extLst>
        </c:ser>
        <c:ser>
          <c:idx val="4"/>
          <c:order val="2"/>
          <c:tx>
            <c:strRef>
              <c:f>pivot!$A$53</c:f>
              <c:strCache>
                <c:ptCount val="1"/>
                <c:pt idx="0">
                  <c:v>Other</c:v>
                </c:pt>
              </c:strCache>
            </c:strRef>
          </c:tx>
          <c:spPr>
            <a:ln w="22225" cap="rnd">
              <a:solidFill>
                <a:schemeClr val="accent5"/>
              </a:solidFill>
              <a:round/>
            </a:ln>
            <a:effectLst/>
          </c:spPr>
          <c:marker>
            <c:symbol val="star"/>
            <c:size val="6"/>
            <c:spPr>
              <a:noFill/>
              <a:ln w="9525">
                <a:solidFill>
                  <a:schemeClr val="accent5"/>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pivot!$B$53:$H$53</c:f>
              <c:numCache>
                <c:formatCode>0%</c:formatCode>
                <c:ptCount val="7"/>
                <c:pt idx="0">
                  <c:v>3.8991437074526326E-2</c:v>
                </c:pt>
                <c:pt idx="1">
                  <c:v>3.5941314011043238E-2</c:v>
                </c:pt>
                <c:pt idx="2">
                  <c:v>-5.8004934611541346E-2</c:v>
                </c:pt>
                <c:pt idx="3">
                  <c:v>-0.35938156109474623</c:v>
                </c:pt>
                <c:pt idx="4">
                  <c:v>-0.29646421666545064</c:v>
                </c:pt>
                <c:pt idx="5">
                  <c:v>-0.22993549506869745</c:v>
                </c:pt>
                <c:pt idx="6">
                  <c:v>-0.11675220752437242</c:v>
                </c:pt>
              </c:numCache>
            </c:numRef>
          </c:val>
          <c:smooth val="0"/>
          <c:extLst>
            <c:ext xmlns:c16="http://schemas.microsoft.com/office/drawing/2014/chart" uri="{C3380CC4-5D6E-409C-BE32-E72D297353CC}">
              <c16:uniqueId val="{00000004-80CD-4214-AFE7-C1E3457D5307}"/>
            </c:ext>
          </c:extLst>
        </c:ser>
        <c:dLbls>
          <c:showLegendKey val="0"/>
          <c:showVal val="0"/>
          <c:showCatName val="0"/>
          <c:showSerName val="0"/>
          <c:showPercent val="0"/>
          <c:showBubbleSize val="0"/>
        </c:dLbls>
        <c:marker val="1"/>
        <c:smooth val="0"/>
        <c:axId val="2129169615"/>
        <c:axId val="373589919"/>
      </c:lineChart>
      <c:dateAx>
        <c:axId val="2129169615"/>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3589919"/>
        <c:crosses val="autoZero"/>
        <c:auto val="1"/>
        <c:lblOffset val="100"/>
        <c:baseTimeUnit val="months"/>
      </c:dateAx>
      <c:valAx>
        <c:axId val="373589919"/>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69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Tax Revenue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Sheet2!$AA$132:$AG$132</c:f>
                <c:numCache>
                  <c:formatCode>General</c:formatCode>
                  <c:ptCount val="7"/>
                  <c:pt idx="0">
                    <c:v>9.9850475153032872E-2</c:v>
                  </c:pt>
                  <c:pt idx="1">
                    <c:v>0.13414906560677931</c:v>
                  </c:pt>
                  <c:pt idx="2">
                    <c:v>0.20779975757962962</c:v>
                  </c:pt>
                  <c:pt idx="3">
                    <c:v>0.1865647068826588</c:v>
                  </c:pt>
                  <c:pt idx="4">
                    <c:v>0.15883692491841894</c:v>
                  </c:pt>
                  <c:pt idx="5">
                    <c:v>0.22619195555152918</c:v>
                  </c:pt>
                  <c:pt idx="6">
                    <c:v>0.23059991170677419</c:v>
                  </c:pt>
                </c:numCache>
              </c:numRef>
            </c:plus>
            <c:minus>
              <c:numRef>
                <c:f>Sheet2!$AA$132:$AG$132</c:f>
                <c:numCache>
                  <c:formatCode>General</c:formatCode>
                  <c:ptCount val="7"/>
                  <c:pt idx="0">
                    <c:v>9.9850475153032872E-2</c:v>
                  </c:pt>
                  <c:pt idx="1">
                    <c:v>0.13414906560677931</c:v>
                  </c:pt>
                  <c:pt idx="2">
                    <c:v>0.20779975757962962</c:v>
                  </c:pt>
                  <c:pt idx="3">
                    <c:v>0.1865647068826588</c:v>
                  </c:pt>
                  <c:pt idx="4">
                    <c:v>0.15883692491841894</c:v>
                  </c:pt>
                  <c:pt idx="5">
                    <c:v>0.22619195555152918</c:v>
                  </c:pt>
                  <c:pt idx="6">
                    <c:v>0.23059991170677419</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Sheet2!$AA$131:$AG$131</c:f>
              <c:numCache>
                <c:formatCode>0%</c:formatCode>
                <c:ptCount val="7"/>
                <c:pt idx="0">
                  <c:v>8.1836855503339023E-2</c:v>
                </c:pt>
                <c:pt idx="1">
                  <c:v>7.9618455115404052E-2</c:v>
                </c:pt>
                <c:pt idx="2">
                  <c:v>-6.1534076807782875E-2</c:v>
                </c:pt>
                <c:pt idx="3">
                  <c:v>-0.23477856815971593</c:v>
                </c:pt>
                <c:pt idx="4">
                  <c:v>-0.23460125725544115</c:v>
                </c:pt>
                <c:pt idx="5">
                  <c:v>-0.11291408439565322</c:v>
                </c:pt>
                <c:pt idx="6">
                  <c:v>-0.12478067548163697</c:v>
                </c:pt>
              </c:numCache>
            </c:numRef>
          </c:val>
          <c:smooth val="0"/>
          <c:extLst>
            <c:ext xmlns:c16="http://schemas.microsoft.com/office/drawing/2014/chart" uri="{C3380CC4-5D6E-409C-BE32-E72D297353CC}">
              <c16:uniqueId val="{00000000-DA5F-494C-827B-3E63BA159AC2}"/>
            </c:ext>
          </c:extLst>
        </c:ser>
        <c:dLbls>
          <c:showLegendKey val="0"/>
          <c:showVal val="0"/>
          <c:showCatName val="0"/>
          <c:showSerName val="0"/>
          <c:showPercent val="0"/>
          <c:showBubbleSize val="0"/>
        </c:dLbls>
        <c:marker val="1"/>
        <c:smooth val="0"/>
        <c:axId val="2087276671"/>
        <c:axId val="136590080"/>
      </c:lineChart>
      <c:dateAx>
        <c:axId val="208727667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0080"/>
        <c:crosses val="autoZero"/>
        <c:auto val="1"/>
        <c:lblOffset val="100"/>
        <c:baseTimeUnit val="months"/>
      </c:dateAx>
      <c:valAx>
        <c:axId val="136590080"/>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7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Corporate</a:t>
            </a:r>
            <a:r>
              <a:rPr lang="en-US" baseline="0"/>
              <a:t> Income Tax - 2020 vs. 2019 </a:t>
            </a:r>
            <a:r>
              <a:rPr lang="en-US" sz="1400" b="0" i="0" u="none" strike="noStrike" baseline="0">
                <a:effectLst/>
              </a:rPr>
              <a:t>(% Change) </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Sheet2!$AA$16:$AG$16</c:f>
                <c:numCache>
                  <c:formatCode>General</c:formatCode>
                  <c:ptCount val="7"/>
                  <c:pt idx="0">
                    <c:v>0.57822705551592934</c:v>
                  </c:pt>
                  <c:pt idx="1">
                    <c:v>0.7008677538173731</c:v>
                  </c:pt>
                  <c:pt idx="2">
                    <c:v>0.65752815783892893</c:v>
                  </c:pt>
                  <c:pt idx="3">
                    <c:v>0.41480091031321492</c:v>
                  </c:pt>
                  <c:pt idx="4">
                    <c:v>0.39448233848413122</c:v>
                  </c:pt>
                  <c:pt idx="5">
                    <c:v>0.94669600773596729</c:v>
                  </c:pt>
                  <c:pt idx="6">
                    <c:v>0.36226851569200391</c:v>
                  </c:pt>
                </c:numCache>
              </c:numRef>
            </c:plus>
            <c:minus>
              <c:numRef>
                <c:f>Sheet2!$AA$16:$AG$16</c:f>
                <c:numCache>
                  <c:formatCode>General</c:formatCode>
                  <c:ptCount val="7"/>
                  <c:pt idx="0">
                    <c:v>0.57822705551592934</c:v>
                  </c:pt>
                  <c:pt idx="1">
                    <c:v>0.7008677538173731</c:v>
                  </c:pt>
                  <c:pt idx="2">
                    <c:v>0.65752815783892893</c:v>
                  </c:pt>
                  <c:pt idx="3">
                    <c:v>0.41480091031321492</c:v>
                  </c:pt>
                  <c:pt idx="4">
                    <c:v>0.39448233848413122</c:v>
                  </c:pt>
                  <c:pt idx="5">
                    <c:v>0.94669600773596729</c:v>
                  </c:pt>
                  <c:pt idx="6">
                    <c:v>0.36226851569200391</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Sheet2!$AA$15:$AG$15</c:f>
              <c:numCache>
                <c:formatCode>0%</c:formatCode>
                <c:ptCount val="7"/>
                <c:pt idx="0">
                  <c:v>0.14699014421679993</c:v>
                </c:pt>
                <c:pt idx="1">
                  <c:v>0.32334511898305068</c:v>
                </c:pt>
                <c:pt idx="2">
                  <c:v>-7.5639005350024132E-3</c:v>
                </c:pt>
                <c:pt idx="3">
                  <c:v>-0.20592802068838961</c:v>
                </c:pt>
                <c:pt idx="4">
                  <c:v>-0.20422207040757087</c:v>
                </c:pt>
                <c:pt idx="5">
                  <c:v>0.31567490996926323</c:v>
                </c:pt>
                <c:pt idx="6">
                  <c:v>-0.45191427400541845</c:v>
                </c:pt>
              </c:numCache>
            </c:numRef>
          </c:val>
          <c:smooth val="0"/>
          <c:extLst>
            <c:ext xmlns:c16="http://schemas.microsoft.com/office/drawing/2014/chart" uri="{C3380CC4-5D6E-409C-BE32-E72D297353CC}">
              <c16:uniqueId val="{00000000-51CE-4A09-9527-8D0803FA9028}"/>
            </c:ext>
          </c:extLst>
        </c:ser>
        <c:dLbls>
          <c:showLegendKey val="0"/>
          <c:showVal val="0"/>
          <c:showCatName val="0"/>
          <c:showSerName val="0"/>
          <c:showPercent val="0"/>
          <c:showBubbleSize val="0"/>
        </c:dLbls>
        <c:marker val="1"/>
        <c:smooth val="0"/>
        <c:axId val="1732130239"/>
        <c:axId val="1881654815"/>
      </c:lineChart>
      <c:dateAx>
        <c:axId val="1732130239"/>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4815"/>
        <c:crosses val="autoZero"/>
        <c:auto val="1"/>
        <c:lblOffset val="100"/>
        <c:baseTimeUnit val="months"/>
      </c:dateAx>
      <c:valAx>
        <c:axId val="18816548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13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effectLst/>
              </a:rPr>
              <a:t>Customs Duty  - 2020 vs. 2019 (%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Sheet2!$AA$28:$AG$28</c:f>
                <c:numCache>
                  <c:formatCode>General</c:formatCode>
                  <c:ptCount val="7"/>
                  <c:pt idx="0">
                    <c:v>0.17314502335269608</c:v>
                  </c:pt>
                  <c:pt idx="1">
                    <c:v>0.27779764551865332</c:v>
                  </c:pt>
                  <c:pt idx="2">
                    <c:v>0.8178365214098795</c:v>
                  </c:pt>
                  <c:pt idx="3">
                    <c:v>0.18229249583572685</c:v>
                  </c:pt>
                  <c:pt idx="4">
                    <c:v>0.20125101856061764</c:v>
                  </c:pt>
                  <c:pt idx="5">
                    <c:v>0.61962618152001347</c:v>
                  </c:pt>
                  <c:pt idx="6">
                    <c:v>0.25993053885494205</c:v>
                  </c:pt>
                </c:numCache>
              </c:numRef>
            </c:plus>
            <c:minus>
              <c:numRef>
                <c:f>Sheet2!$AA$28:$AG$28</c:f>
                <c:numCache>
                  <c:formatCode>General</c:formatCode>
                  <c:ptCount val="7"/>
                  <c:pt idx="0">
                    <c:v>0.17314502335269608</c:v>
                  </c:pt>
                  <c:pt idx="1">
                    <c:v>0.27779764551865332</c:v>
                  </c:pt>
                  <c:pt idx="2">
                    <c:v>0.8178365214098795</c:v>
                  </c:pt>
                  <c:pt idx="3">
                    <c:v>0.18229249583572685</c:v>
                  </c:pt>
                  <c:pt idx="4">
                    <c:v>0.20125101856061764</c:v>
                  </c:pt>
                  <c:pt idx="5">
                    <c:v>0.61962618152001347</c:v>
                  </c:pt>
                  <c:pt idx="6">
                    <c:v>0.25993053885494205</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Sheet2!$AA$27:$AG$27</c:f>
              <c:numCache>
                <c:formatCode>0%</c:formatCode>
                <c:ptCount val="7"/>
                <c:pt idx="0">
                  <c:v>1.5869189474770021E-2</c:v>
                </c:pt>
                <c:pt idx="1">
                  <c:v>-9.8522175819908658E-2</c:v>
                </c:pt>
                <c:pt idx="2">
                  <c:v>0.15700327751735765</c:v>
                </c:pt>
                <c:pt idx="3">
                  <c:v>-0.2503643702147838</c:v>
                </c:pt>
                <c:pt idx="4">
                  <c:v>-0.17800407781775215</c:v>
                </c:pt>
                <c:pt idx="5">
                  <c:v>5.3056793869521966E-2</c:v>
                </c:pt>
                <c:pt idx="6">
                  <c:v>-6.6859793294044387E-2</c:v>
                </c:pt>
              </c:numCache>
            </c:numRef>
          </c:val>
          <c:smooth val="0"/>
          <c:extLst>
            <c:ext xmlns:c16="http://schemas.microsoft.com/office/drawing/2014/chart" uri="{C3380CC4-5D6E-409C-BE32-E72D297353CC}">
              <c16:uniqueId val="{00000000-D8F2-4DD9-A835-42F7669B409B}"/>
            </c:ext>
          </c:extLst>
        </c:ser>
        <c:dLbls>
          <c:showLegendKey val="0"/>
          <c:showVal val="0"/>
          <c:showCatName val="0"/>
          <c:showSerName val="0"/>
          <c:showPercent val="0"/>
          <c:showBubbleSize val="0"/>
        </c:dLbls>
        <c:marker val="1"/>
        <c:smooth val="0"/>
        <c:axId val="2089932863"/>
        <c:axId val="1876995343"/>
      </c:lineChart>
      <c:dateAx>
        <c:axId val="208993286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95343"/>
        <c:crosses val="autoZero"/>
        <c:auto val="1"/>
        <c:lblOffset val="100"/>
        <c:baseTimeUnit val="months"/>
      </c:dateAx>
      <c:valAx>
        <c:axId val="1876995343"/>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3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Excises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Sheet2!$AA$42:$AG$42</c:f>
                <c:numCache>
                  <c:formatCode>General</c:formatCode>
                  <c:ptCount val="7"/>
                  <c:pt idx="0">
                    <c:v>0.37506159165865449</c:v>
                  </c:pt>
                  <c:pt idx="1">
                    <c:v>0.19195721512256705</c:v>
                  </c:pt>
                  <c:pt idx="2">
                    <c:v>0.18015765944861015</c:v>
                  </c:pt>
                  <c:pt idx="3">
                    <c:v>0.32816484095991183</c:v>
                  </c:pt>
                  <c:pt idx="4">
                    <c:v>0.20071046477304541</c:v>
                  </c:pt>
                  <c:pt idx="5">
                    <c:v>0.69962795113410448</c:v>
                  </c:pt>
                  <c:pt idx="6">
                    <c:v>0.34762934876049373</c:v>
                  </c:pt>
                </c:numCache>
              </c:numRef>
            </c:plus>
            <c:minus>
              <c:numRef>
                <c:f>Sheet2!$AA$42:$AG$42</c:f>
                <c:numCache>
                  <c:formatCode>General</c:formatCode>
                  <c:ptCount val="7"/>
                  <c:pt idx="0">
                    <c:v>0.37506159165865449</c:v>
                  </c:pt>
                  <c:pt idx="1">
                    <c:v>0.19195721512256705</c:v>
                  </c:pt>
                  <c:pt idx="2">
                    <c:v>0.18015765944861015</c:v>
                  </c:pt>
                  <c:pt idx="3">
                    <c:v>0.32816484095991183</c:v>
                  </c:pt>
                  <c:pt idx="4">
                    <c:v>0.20071046477304541</c:v>
                  </c:pt>
                  <c:pt idx="5">
                    <c:v>0.69962795113410448</c:v>
                  </c:pt>
                  <c:pt idx="6">
                    <c:v>0.34762934876049373</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Sheet2!$AA$41:$AG$41</c:f>
              <c:numCache>
                <c:formatCode>0%</c:formatCode>
                <c:ptCount val="7"/>
                <c:pt idx="0">
                  <c:v>6.4844427323942327E-2</c:v>
                </c:pt>
                <c:pt idx="1">
                  <c:v>1.6696618807294016E-2</c:v>
                </c:pt>
                <c:pt idx="2">
                  <c:v>-4.9075613152333206E-2</c:v>
                </c:pt>
                <c:pt idx="3">
                  <c:v>-0.25013220617309551</c:v>
                </c:pt>
                <c:pt idx="4">
                  <c:v>-0.35933497933082842</c:v>
                </c:pt>
                <c:pt idx="5">
                  <c:v>1.3786816155474538E-2</c:v>
                </c:pt>
                <c:pt idx="6">
                  <c:v>0.10265095697087302</c:v>
                </c:pt>
              </c:numCache>
            </c:numRef>
          </c:val>
          <c:smooth val="0"/>
          <c:extLst>
            <c:ext xmlns:c16="http://schemas.microsoft.com/office/drawing/2014/chart" uri="{C3380CC4-5D6E-409C-BE32-E72D297353CC}">
              <c16:uniqueId val="{00000000-0057-495A-A521-E29E8B185DD3}"/>
            </c:ext>
          </c:extLst>
        </c:ser>
        <c:dLbls>
          <c:showLegendKey val="0"/>
          <c:showVal val="0"/>
          <c:showCatName val="0"/>
          <c:showSerName val="0"/>
          <c:showPercent val="0"/>
          <c:showBubbleSize val="0"/>
        </c:dLbls>
        <c:marker val="1"/>
        <c:smooth val="0"/>
        <c:axId val="1877731055"/>
        <c:axId val="1881656479"/>
      </c:lineChart>
      <c:dateAx>
        <c:axId val="187773105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6479"/>
        <c:crosses val="autoZero"/>
        <c:auto val="1"/>
        <c:lblOffset val="100"/>
        <c:baseTimeUnit val="months"/>
      </c:dateAx>
      <c:valAx>
        <c:axId val="1881656479"/>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3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Income Taxes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Sheet2!$AA$56:$AG$56</c:f>
                <c:numCache>
                  <c:formatCode>General</c:formatCode>
                  <c:ptCount val="7"/>
                  <c:pt idx="0">
                    <c:v>6.107027185815226E-2</c:v>
                  </c:pt>
                  <c:pt idx="1">
                    <c:v>8.8058636205093174E-2</c:v>
                  </c:pt>
                  <c:pt idx="2">
                    <c:v>0.17458774335431976</c:v>
                  </c:pt>
                  <c:pt idx="3">
                    <c:v>0.16167884899317775</c:v>
                  </c:pt>
                  <c:pt idx="4">
                    <c:v>0.17686121172374752</c:v>
                  </c:pt>
                  <c:pt idx="5">
                    <c:v>0.48783671065450512</c:v>
                  </c:pt>
                  <c:pt idx="6">
                    <c:v>0.20092702943435856</c:v>
                  </c:pt>
                </c:numCache>
              </c:numRef>
            </c:plus>
            <c:minus>
              <c:numRef>
                <c:f>Sheet2!$AA$56:$AG$56</c:f>
                <c:numCache>
                  <c:formatCode>General</c:formatCode>
                  <c:ptCount val="7"/>
                  <c:pt idx="0">
                    <c:v>6.107027185815226E-2</c:v>
                  </c:pt>
                  <c:pt idx="1">
                    <c:v>8.8058636205093174E-2</c:v>
                  </c:pt>
                  <c:pt idx="2">
                    <c:v>0.17458774335431976</c:v>
                  </c:pt>
                  <c:pt idx="3">
                    <c:v>0.16167884899317775</c:v>
                  </c:pt>
                  <c:pt idx="4">
                    <c:v>0.17686121172374752</c:v>
                  </c:pt>
                  <c:pt idx="5">
                    <c:v>0.48783671065450512</c:v>
                  </c:pt>
                  <c:pt idx="6">
                    <c:v>0.20092702943435856</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Sheet2!$AA$55:$AG$55</c:f>
              <c:numCache>
                <c:formatCode>0%</c:formatCode>
                <c:ptCount val="7"/>
                <c:pt idx="0">
                  <c:v>6.8393764003770216E-2</c:v>
                </c:pt>
                <c:pt idx="1">
                  <c:v>8.822810981760848E-2</c:v>
                </c:pt>
                <c:pt idx="2">
                  <c:v>2.7769412828080087E-2</c:v>
                </c:pt>
                <c:pt idx="3">
                  <c:v>-0.20833453627552273</c:v>
                </c:pt>
                <c:pt idx="4">
                  <c:v>-0.14365079871028341</c:v>
                </c:pt>
                <c:pt idx="5">
                  <c:v>6.8302049498808387E-2</c:v>
                </c:pt>
                <c:pt idx="6">
                  <c:v>-0.11608958904980275</c:v>
                </c:pt>
              </c:numCache>
            </c:numRef>
          </c:val>
          <c:smooth val="0"/>
          <c:extLst>
            <c:ext xmlns:c16="http://schemas.microsoft.com/office/drawing/2014/chart" uri="{C3380CC4-5D6E-409C-BE32-E72D297353CC}">
              <c16:uniqueId val="{00000000-B6A6-47A9-8A34-545194DDAED4}"/>
            </c:ext>
          </c:extLst>
        </c:ser>
        <c:dLbls>
          <c:showLegendKey val="0"/>
          <c:showVal val="0"/>
          <c:showCatName val="0"/>
          <c:showSerName val="0"/>
          <c:showPercent val="0"/>
          <c:showBubbleSize val="0"/>
        </c:dLbls>
        <c:marker val="1"/>
        <c:smooth val="0"/>
        <c:axId val="1721070639"/>
        <c:axId val="1881656063"/>
      </c:lineChart>
      <c:dateAx>
        <c:axId val="1721070639"/>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6063"/>
        <c:crosses val="autoZero"/>
        <c:auto val="1"/>
        <c:lblOffset val="100"/>
        <c:baseTimeUnit val="months"/>
      </c:dateAx>
      <c:valAx>
        <c:axId val="1881656063"/>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7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Personal Income Tax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Sheet2!$AA$87:$AG$87</c:f>
                <c:numCache>
                  <c:formatCode>General</c:formatCode>
                  <c:ptCount val="7"/>
                  <c:pt idx="0">
                    <c:v>8.0200657687732033E-2</c:v>
                  </c:pt>
                  <c:pt idx="1">
                    <c:v>0.18191297926417857</c:v>
                  </c:pt>
                  <c:pt idx="2">
                    <c:v>0.27147021140162553</c:v>
                  </c:pt>
                  <c:pt idx="3">
                    <c:v>0.23123611663344376</c:v>
                  </c:pt>
                  <c:pt idx="4">
                    <c:v>0.16969729100738359</c:v>
                  </c:pt>
                  <c:pt idx="5">
                    <c:v>0.1552385194360022</c:v>
                  </c:pt>
                  <c:pt idx="6">
                    <c:v>6.8384325097402901E-2</c:v>
                  </c:pt>
                </c:numCache>
              </c:numRef>
            </c:plus>
            <c:minus>
              <c:numRef>
                <c:f>Sheet2!$AA$87:$AG$87</c:f>
                <c:numCache>
                  <c:formatCode>General</c:formatCode>
                  <c:ptCount val="7"/>
                  <c:pt idx="0">
                    <c:v>8.0200657687732033E-2</c:v>
                  </c:pt>
                  <c:pt idx="1">
                    <c:v>0.18191297926417857</c:v>
                  </c:pt>
                  <c:pt idx="2">
                    <c:v>0.27147021140162553</c:v>
                  </c:pt>
                  <c:pt idx="3">
                    <c:v>0.23123611663344376</c:v>
                  </c:pt>
                  <c:pt idx="4">
                    <c:v>0.16969729100738359</c:v>
                  </c:pt>
                  <c:pt idx="5">
                    <c:v>0.1552385194360022</c:v>
                  </c:pt>
                  <c:pt idx="6">
                    <c:v>6.8384325097402901E-2</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Sheet2!$AA$86:$AG$86</c:f>
              <c:numCache>
                <c:formatCode>0%</c:formatCode>
                <c:ptCount val="7"/>
                <c:pt idx="0">
                  <c:v>9.7119710108324125E-2</c:v>
                </c:pt>
                <c:pt idx="1">
                  <c:v>0.13721358666187478</c:v>
                </c:pt>
                <c:pt idx="2">
                  <c:v>0.16297798505253944</c:v>
                </c:pt>
                <c:pt idx="3">
                  <c:v>-0.11606084706948598</c:v>
                </c:pt>
                <c:pt idx="4">
                  <c:v>-0.20953590370730851</c:v>
                </c:pt>
                <c:pt idx="5">
                  <c:v>-4.3480161745533361E-2</c:v>
                </c:pt>
                <c:pt idx="6">
                  <c:v>-6.7005953458982262E-2</c:v>
                </c:pt>
              </c:numCache>
            </c:numRef>
          </c:val>
          <c:smooth val="0"/>
          <c:extLst>
            <c:ext xmlns:c16="http://schemas.microsoft.com/office/drawing/2014/chart" uri="{C3380CC4-5D6E-409C-BE32-E72D297353CC}">
              <c16:uniqueId val="{00000000-F653-44EC-8670-F9C4F9EDBE6E}"/>
            </c:ext>
          </c:extLst>
        </c:ser>
        <c:dLbls>
          <c:showLegendKey val="0"/>
          <c:showVal val="0"/>
          <c:showCatName val="0"/>
          <c:showSerName val="0"/>
          <c:showPercent val="0"/>
          <c:showBubbleSize val="0"/>
        </c:dLbls>
        <c:marker val="1"/>
        <c:smooth val="0"/>
        <c:axId val="120471984"/>
        <c:axId val="1877925183"/>
      </c:lineChart>
      <c:dateAx>
        <c:axId val="12047198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25183"/>
        <c:crosses val="autoZero"/>
        <c:auto val="1"/>
        <c:lblOffset val="100"/>
        <c:baseTimeUnit val="months"/>
      </c:dateAx>
      <c:valAx>
        <c:axId val="1877925183"/>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Value Added Tax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Sheet2!$AA$151:$AG$151</c:f>
                <c:numCache>
                  <c:formatCode>General</c:formatCode>
                  <c:ptCount val="7"/>
                  <c:pt idx="0">
                    <c:v>0.10488372478374872</c:v>
                  </c:pt>
                  <c:pt idx="1">
                    <c:v>0.12898752588325132</c:v>
                  </c:pt>
                  <c:pt idx="2">
                    <c:v>0.26186379502589668</c:v>
                  </c:pt>
                  <c:pt idx="3">
                    <c:v>0.31480214716595722</c:v>
                  </c:pt>
                  <c:pt idx="4">
                    <c:v>0.22659884652191237</c:v>
                  </c:pt>
                  <c:pt idx="5">
                    <c:v>0.24052402945743079</c:v>
                  </c:pt>
                  <c:pt idx="6">
                    <c:v>0.17277351837280172</c:v>
                  </c:pt>
                </c:numCache>
              </c:numRef>
            </c:plus>
            <c:minus>
              <c:numRef>
                <c:f>Sheet2!$AA$151:$AG$151</c:f>
                <c:numCache>
                  <c:formatCode>General</c:formatCode>
                  <c:ptCount val="7"/>
                  <c:pt idx="0">
                    <c:v>0.10488372478374872</c:v>
                  </c:pt>
                  <c:pt idx="1">
                    <c:v>0.12898752588325132</c:v>
                  </c:pt>
                  <c:pt idx="2">
                    <c:v>0.26186379502589668</c:v>
                  </c:pt>
                  <c:pt idx="3">
                    <c:v>0.31480214716595722</c:v>
                  </c:pt>
                  <c:pt idx="4">
                    <c:v>0.22659884652191237</c:v>
                  </c:pt>
                  <c:pt idx="5">
                    <c:v>0.24052402945743079</c:v>
                  </c:pt>
                  <c:pt idx="6">
                    <c:v>0.17277351837280172</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Sheet2!$AA$150:$AG$150</c:f>
              <c:numCache>
                <c:formatCode>0%</c:formatCode>
                <c:ptCount val="7"/>
                <c:pt idx="0">
                  <c:v>7.2190526381647052E-2</c:v>
                </c:pt>
                <c:pt idx="1">
                  <c:v>1.4593680220845253E-2</c:v>
                </c:pt>
                <c:pt idx="2">
                  <c:v>-9.4391623088092111E-2</c:v>
                </c:pt>
                <c:pt idx="3">
                  <c:v>-0.23307206955509893</c:v>
                </c:pt>
                <c:pt idx="4">
                  <c:v>-0.3181130699143479</c:v>
                </c:pt>
                <c:pt idx="5">
                  <c:v>-0.14968433216918076</c:v>
                </c:pt>
                <c:pt idx="6">
                  <c:v>-3.8873699364021158E-2</c:v>
                </c:pt>
              </c:numCache>
            </c:numRef>
          </c:val>
          <c:smooth val="0"/>
          <c:extLst>
            <c:ext xmlns:c16="http://schemas.microsoft.com/office/drawing/2014/chart" uri="{C3380CC4-5D6E-409C-BE32-E72D297353CC}">
              <c16:uniqueId val="{00000000-A8FD-4CC3-B75E-0156DCA91D67}"/>
            </c:ext>
          </c:extLst>
        </c:ser>
        <c:dLbls>
          <c:showLegendKey val="0"/>
          <c:showVal val="0"/>
          <c:showCatName val="0"/>
          <c:showSerName val="0"/>
          <c:showPercent val="0"/>
          <c:showBubbleSize val="0"/>
        </c:dLbls>
        <c:marker val="1"/>
        <c:smooth val="0"/>
        <c:axId val="1701613295"/>
        <c:axId val="1881646911"/>
      </c:lineChart>
      <c:dateAx>
        <c:axId val="170161329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46911"/>
        <c:crosses val="autoZero"/>
        <c:auto val="1"/>
        <c:lblOffset val="100"/>
        <c:baseTimeUnit val="months"/>
      </c:dateAx>
      <c:valAx>
        <c:axId val="1881646911"/>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1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cap="all" baseline="0">
                <a:effectLst/>
              </a:rPr>
              <a:t>Tax Revenue cumulative 2020 vs. 2019 (% change)</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84016344547841"/>
          <c:y val="0.17576200510147502"/>
          <c:w val="0.87958407897876412"/>
          <c:h val="0.77071686813796159"/>
        </c:manualLayout>
      </c:layout>
      <c:barChart>
        <c:barDir val="col"/>
        <c:grouping val="clustered"/>
        <c:varyColors val="0"/>
        <c:ser>
          <c:idx val="0"/>
          <c:order val="0"/>
          <c:tx>
            <c:strRef>
              <c:f>Shortfall!$AH$1</c:f>
              <c:strCache>
                <c:ptCount val="1"/>
                <c:pt idx="0">
                  <c:v>Total Shortfall(%)</c:v>
                </c:pt>
              </c:strCache>
            </c:strRef>
          </c:tx>
          <c:spPr>
            <a:solidFill>
              <a:schemeClr val="accent1"/>
            </a:solidFill>
            <a:ln>
              <a:noFill/>
            </a:ln>
            <a:effectLst/>
          </c:spPr>
          <c:invertIfNegative val="0"/>
          <c:cat>
            <c:strRef>
              <c:f>Shortfall!$X$2:$X$41</c:f>
              <c:strCache>
                <c:ptCount val="40"/>
                <c:pt idx="0">
                  <c:v>Australia</c:v>
                </c:pt>
                <c:pt idx="1">
                  <c:v>Philippines</c:v>
                </c:pt>
                <c:pt idx="2">
                  <c:v>Indonesia</c:v>
                </c:pt>
                <c:pt idx="3">
                  <c:v>Malaysia</c:v>
                </c:pt>
                <c:pt idx="5">
                  <c:v>Turkey</c:v>
                </c:pt>
                <c:pt idx="6">
                  <c:v>Moldova</c:v>
                </c:pt>
                <c:pt idx="7">
                  <c:v>Bulgaria</c:v>
                </c:pt>
                <c:pt idx="8">
                  <c:v>Montenegro</c:v>
                </c:pt>
                <c:pt idx="9">
                  <c:v>Kosovo</c:v>
                </c:pt>
                <c:pt idx="10">
                  <c:v>N. Macedonia</c:v>
                </c:pt>
                <c:pt idx="11">
                  <c:v>Albania</c:v>
                </c:pt>
                <c:pt idx="13">
                  <c:v>Mexico</c:v>
                </c:pt>
                <c:pt idx="15">
                  <c:v>Jordan</c:v>
                </c:pt>
                <c:pt idx="16">
                  <c:v>Morocco</c:v>
                </c:pt>
                <c:pt idx="17">
                  <c:v>Egypt</c:v>
                </c:pt>
                <c:pt idx="18">
                  <c:v>Lebanon</c:v>
                </c:pt>
                <c:pt idx="20">
                  <c:v>USA</c:v>
                </c:pt>
                <c:pt idx="21">
                  <c:v>Canada</c:v>
                </c:pt>
                <c:pt idx="23">
                  <c:v>India</c:v>
                </c:pt>
                <c:pt idx="24">
                  <c:v>Pakistan</c:v>
                </c:pt>
                <c:pt idx="25">
                  <c:v>Bangladesh</c:v>
                </c:pt>
                <c:pt idx="26">
                  <c:v>Afghanistan</c:v>
                </c:pt>
                <c:pt idx="27">
                  <c:v>Sri Lanka</c:v>
                </c:pt>
                <c:pt idx="29">
                  <c:v>South Africa</c:v>
                </c:pt>
                <c:pt idx="30">
                  <c:v>Nigeria</c:v>
                </c:pt>
                <c:pt idx="31">
                  <c:v>Ghana</c:v>
                </c:pt>
                <c:pt idx="32">
                  <c:v>Kenya</c:v>
                </c:pt>
                <c:pt idx="33">
                  <c:v>Sierra Leone</c:v>
                </c:pt>
                <c:pt idx="35">
                  <c:v>France</c:v>
                </c:pt>
                <c:pt idx="36">
                  <c:v>Germany</c:v>
                </c:pt>
                <c:pt idx="37">
                  <c:v>Italy</c:v>
                </c:pt>
                <c:pt idx="38">
                  <c:v>Spain</c:v>
                </c:pt>
                <c:pt idx="39">
                  <c:v>UK</c:v>
                </c:pt>
              </c:strCache>
            </c:strRef>
          </c:cat>
          <c:val>
            <c:numRef>
              <c:f>Shortfall!$AH$2:$AH$41</c:f>
              <c:numCache>
                <c:formatCode>0%</c:formatCode>
                <c:ptCount val="40"/>
                <c:pt idx="0">
                  <c:v>0</c:v>
                </c:pt>
                <c:pt idx="1">
                  <c:v>-0.1278297352670778</c:v>
                </c:pt>
                <c:pt idx="2">
                  <c:v>-0.30779480275109156</c:v>
                </c:pt>
                <c:pt idx="3">
                  <c:v>0</c:v>
                </c:pt>
                <c:pt idx="4">
                  <c:v>#N/A</c:v>
                </c:pt>
                <c:pt idx="5" formatCode="0.0%">
                  <c:v>#N/A</c:v>
                </c:pt>
                <c:pt idx="6">
                  <c:v>-0.11988745317577859</c:v>
                </c:pt>
                <c:pt idx="7">
                  <c:v>0</c:v>
                </c:pt>
                <c:pt idx="8">
                  <c:v>0</c:v>
                </c:pt>
                <c:pt idx="9">
                  <c:v>#N/A</c:v>
                </c:pt>
                <c:pt idx="10">
                  <c:v>-3.7224072354643471E-2</c:v>
                </c:pt>
                <c:pt idx="11">
                  <c:v>-0.13497182171471908</c:v>
                </c:pt>
                <c:pt idx="12">
                  <c:v>#N/A</c:v>
                </c:pt>
                <c:pt idx="13">
                  <c:v>-6.4990559728218433E-2</c:v>
                </c:pt>
                <c:pt idx="14">
                  <c:v>#N/A</c:v>
                </c:pt>
                <c:pt idx="15">
                  <c:v>0</c:v>
                </c:pt>
                <c:pt idx="16">
                  <c:v>-8.3585239202738901E-2</c:v>
                </c:pt>
                <c:pt idx="17">
                  <c:v>-6.4169447148192449E-2</c:v>
                </c:pt>
                <c:pt idx="18">
                  <c:v>0</c:v>
                </c:pt>
                <c:pt idx="19">
                  <c:v>#N/A</c:v>
                </c:pt>
                <c:pt idx="20">
                  <c:v>1.9079387102666683</c:v>
                </c:pt>
                <c:pt idx="21">
                  <c:v>-0.14149129467371871</c:v>
                </c:pt>
                <c:pt idx="22">
                  <c:v>#N/A</c:v>
                </c:pt>
                <c:pt idx="23">
                  <c:v>#N/A</c:v>
                </c:pt>
                <c:pt idx="24">
                  <c:v>#N/A</c:v>
                </c:pt>
                <c:pt idx="25">
                  <c:v>0</c:v>
                </c:pt>
                <c:pt idx="26">
                  <c:v>-0.14179475555816193</c:v>
                </c:pt>
                <c:pt idx="27">
                  <c:v>0</c:v>
                </c:pt>
                <c:pt idx="28">
                  <c:v>#N/A</c:v>
                </c:pt>
                <c:pt idx="29">
                  <c:v>#N/A</c:v>
                </c:pt>
                <c:pt idx="30">
                  <c:v>#N/A</c:v>
                </c:pt>
                <c:pt idx="31">
                  <c:v>0</c:v>
                </c:pt>
                <c:pt idx="32">
                  <c:v>#N/A</c:v>
                </c:pt>
                <c:pt idx="33">
                  <c:v>-1.8170767216969211E-2</c:v>
                </c:pt>
                <c:pt idx="34">
                  <c:v>#N/A</c:v>
                </c:pt>
                <c:pt idx="35">
                  <c:v>0</c:v>
                </c:pt>
                <c:pt idx="36">
                  <c:v>-6.4810661106014782E-3</c:v>
                </c:pt>
                <c:pt idx="37">
                  <c:v>-5.8500866470286704E-2</c:v>
                </c:pt>
                <c:pt idx="38">
                  <c:v>0</c:v>
                </c:pt>
                <c:pt idx="39">
                  <c:v>-0.28351834395017289</c:v>
                </c:pt>
              </c:numCache>
            </c:numRef>
          </c:val>
          <c:extLst>
            <c:ext xmlns:c16="http://schemas.microsoft.com/office/drawing/2014/chart" uri="{C3380CC4-5D6E-409C-BE32-E72D297353CC}">
              <c16:uniqueId val="{00000000-1DDE-4D71-A2CC-8628B4AE84F9}"/>
            </c:ext>
          </c:extLst>
        </c:ser>
        <c:dLbls>
          <c:showLegendKey val="0"/>
          <c:showVal val="0"/>
          <c:showCatName val="0"/>
          <c:showSerName val="0"/>
          <c:showPercent val="0"/>
          <c:showBubbleSize val="0"/>
        </c:dLbls>
        <c:gapWidth val="75"/>
        <c:overlap val="-25"/>
        <c:axId val="1448383"/>
        <c:axId val="1563621647"/>
      </c:barChart>
      <c:catAx>
        <c:axId val="1448383"/>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2940000" spcFirstLastPara="1" vertOverflow="ellipsis" wrap="square" anchor="t" anchorCtr="0"/>
          <a:lstStyle/>
          <a:p>
            <a:pPr>
              <a:defRPr sz="800" b="0" i="0" u="none" strike="noStrike" kern="1200" baseline="0">
                <a:solidFill>
                  <a:schemeClr val="tx1">
                    <a:lumMod val="65000"/>
                    <a:lumOff val="35000"/>
                  </a:schemeClr>
                </a:solidFill>
                <a:latin typeface="+mn-lt"/>
                <a:ea typeface="+mn-ea"/>
                <a:cs typeface="+mn-cs"/>
              </a:defRPr>
            </a:pPr>
            <a:endParaRPr lang="en-US"/>
          </a:p>
        </c:txPr>
        <c:crossAx val="1563621647"/>
        <c:crosses val="autoZero"/>
        <c:auto val="1"/>
        <c:lblAlgn val="ctr"/>
        <c:lblOffset val="0"/>
        <c:noMultiLvlLbl val="0"/>
      </c:catAx>
      <c:valAx>
        <c:axId val="1563621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9098-43F9-A8BC-532098D6CF9B}"/>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9098-43F9-A8BC-532098D6CF9B}"/>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2"/>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9098-43F9-A8BC-532098D6CF9B}"/>
                  </c:ext>
                </c:extLst>
              </c15:ser>
            </c15:filteredLineSeries>
            <c15:filteredLineSeries>
              <c15:ser>
                <c:idx val="8"/>
                <c:order val="3"/>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9098-43F9-A8BC-532098D6CF9B}"/>
                  </c:ext>
                </c:extLst>
              </c15:ser>
            </c15:filteredLineSeries>
            <c15:filteredLineSeries>
              <c15:ser>
                <c:idx val="9"/>
                <c:order val="4"/>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9098-43F9-A8BC-532098D6CF9B}"/>
                  </c:ext>
                </c:extLst>
              </c15:ser>
            </c15:filteredLineSeries>
            <c15:filteredLineSeries>
              <c15:ser>
                <c:idx val="10"/>
                <c:order val="5"/>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9098-43F9-A8BC-532098D6CF9B}"/>
                  </c:ext>
                </c:extLst>
              </c15:ser>
            </c15:filteredLineSeries>
            <c15:filteredLineSeries>
              <c15:ser>
                <c:idx val="11"/>
                <c:order val="6"/>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9098-43F9-A8BC-532098D6CF9B}"/>
                  </c:ext>
                </c:extLst>
              </c15:ser>
            </c15:filteredLineSeries>
            <c15:filteredLineSeries>
              <c15:ser>
                <c:idx val="12"/>
                <c:order val="7"/>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x"/>
                  <c:size val="6"/>
                  <c:spPr>
                    <a:noFill/>
                    <a:ln w="9525">
                      <a:solidFill>
                        <a:schemeClr val="accent1">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9098-43F9-A8BC-532098D6CF9B}"/>
                  </c:ext>
                </c:extLst>
              </c15:ser>
            </c15:filteredLineSeries>
            <c15:filteredLineSeries>
              <c15:ser>
                <c:idx val="13"/>
                <c:order val="8"/>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star"/>
                  <c:size val="6"/>
                  <c:spPr>
                    <a:noFill/>
                    <a:ln w="9525">
                      <a:solidFill>
                        <a:schemeClr val="accent2">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9098-43F9-A8BC-532098D6CF9B}"/>
                  </c:ext>
                </c:extLst>
              </c15:ser>
            </c15:filteredLineSeries>
            <c15:filteredLineSeries>
              <c15:ser>
                <c:idx val="14"/>
                <c:order val="9"/>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9098-43F9-A8BC-532098D6CF9B}"/>
                  </c:ext>
                </c:extLst>
              </c15:ser>
            </c15:filteredLineSeries>
            <c15:filteredLineSeries>
              <c15:ser>
                <c:idx val="15"/>
                <c:order val="10"/>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plus"/>
                  <c:size val="6"/>
                  <c:spPr>
                    <a:noFill/>
                    <a:ln w="9525">
                      <a:solidFill>
                        <a:schemeClr val="accent4">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9098-43F9-A8BC-532098D6CF9B}"/>
                  </c:ext>
                </c:extLst>
              </c15:ser>
            </c15:filteredLineSeries>
            <c15:filteredLineSeries>
              <c15:ser>
                <c:idx val="16"/>
                <c:order val="11"/>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dot"/>
                  <c:size val="6"/>
                  <c:spPr>
                    <a:solidFill>
                      <a:schemeClr val="accent5">
                        <a:lumMod val="80000"/>
                        <a:lumOff val="20000"/>
                      </a:schemeClr>
                    </a:solidFill>
                    <a:ln w="9525">
                      <a:solidFill>
                        <a:schemeClr val="accent5">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9098-43F9-A8BC-532098D6CF9B}"/>
                  </c:ext>
                </c:extLst>
              </c15:ser>
            </c15:filteredLineSeries>
            <c15:filteredLineSeries>
              <c15:ser>
                <c:idx val="17"/>
                <c:order val="12"/>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dash"/>
                  <c:size val="6"/>
                  <c:spPr>
                    <a:solidFill>
                      <a:schemeClr val="accent6">
                        <a:lumMod val="80000"/>
                        <a:lumOff val="20000"/>
                      </a:schemeClr>
                    </a:solidFill>
                    <a:ln w="9525">
                      <a:solidFill>
                        <a:schemeClr val="accent6">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9098-43F9-A8BC-532098D6CF9B}"/>
                  </c:ext>
                </c:extLst>
              </c15:ser>
            </c15:filteredLineSeries>
            <c15:filteredLineSeries>
              <c15:ser>
                <c:idx val="18"/>
                <c:order val="13"/>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diamond"/>
                  <c:size val="6"/>
                  <c:spPr>
                    <a:solidFill>
                      <a:schemeClr val="accent1">
                        <a:lumMod val="80000"/>
                      </a:schemeClr>
                    </a:solidFill>
                    <a:ln w="9525">
                      <a:solidFill>
                        <a:schemeClr val="accent1">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9098-43F9-A8BC-532098D6CF9B}"/>
                  </c:ext>
                </c:extLst>
              </c15:ser>
            </c15:filteredLineSeries>
            <c15:filteredLineSeries>
              <c15:ser>
                <c:idx val="19"/>
                <c:order val="14"/>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square"/>
                  <c:size val="6"/>
                  <c:spPr>
                    <a:solidFill>
                      <a:schemeClr val="accent2">
                        <a:lumMod val="80000"/>
                      </a:schemeClr>
                    </a:solidFill>
                    <a:ln w="9525">
                      <a:solidFill>
                        <a:schemeClr val="accent2">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9098-43F9-A8BC-532098D6CF9B}"/>
                  </c:ext>
                </c:extLst>
              </c15:ser>
            </c15:filteredLineSeries>
            <c15:filteredLineSeries>
              <c15:ser>
                <c:idx val="20"/>
                <c:order val="15"/>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triangle"/>
                  <c:size val="6"/>
                  <c:spPr>
                    <a:solidFill>
                      <a:schemeClr val="accent3">
                        <a:lumMod val="80000"/>
                      </a:schemeClr>
                    </a:solidFill>
                    <a:ln w="9525">
                      <a:solidFill>
                        <a:schemeClr val="accent3">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9098-43F9-A8BC-532098D6CF9B}"/>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4917-4EB5-B0E6-67192C477639}"/>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Select!$J$6:$M$6</c:f>
              <c:numCache>
                <c:formatCode>0%</c:formatCode>
                <c:ptCount val="4"/>
                <c:pt idx="0">
                  <c:v>7.342940142571008E-3</c:v>
                </c:pt>
                <c:pt idx="1">
                  <c:v>-2.8544243700861626E-2</c:v>
                </c:pt>
                <c:pt idx="2">
                  <c:v>-8.8466936488472786E-2</c:v>
                </c:pt>
                <c:pt idx="3">
                  <c:v>-0.23555737454173642</c:v>
                </c:pt>
              </c:numCache>
            </c:numRef>
          </c:val>
          <c:smooth val="0"/>
          <c:extLst>
            <c:ext xmlns:c16="http://schemas.microsoft.com/office/drawing/2014/chart" uri="{C3380CC4-5D6E-409C-BE32-E72D297353CC}">
              <c16:uniqueId val="{00000001-4917-4EB5-B0E6-67192C477639}"/>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Select!$J$7:$M$7</c:f>
              <c:numCache>
                <c:formatCode>0%</c:formatCode>
                <c:ptCount val="4"/>
                <c:pt idx="0">
                  <c:v>0</c:v>
                </c:pt>
                <c:pt idx="1">
                  <c:v>0</c:v>
                </c:pt>
                <c:pt idx="2">
                  <c:v>0</c:v>
                </c:pt>
                <c:pt idx="3">
                  <c:v>0</c:v>
                </c:pt>
              </c:numCache>
            </c:numRef>
          </c:val>
          <c:smooth val="0"/>
          <c:extLst>
            <c:ext xmlns:c16="http://schemas.microsoft.com/office/drawing/2014/chart" uri="{C3380CC4-5D6E-409C-BE32-E72D297353CC}">
              <c16:uniqueId val="{00000002-4917-4EB5-B0E6-67192C477639}"/>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4917-4EB5-B0E6-67192C47763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4917-4EB5-B0E6-67192C477639}"/>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4917-4EB5-B0E6-67192C477639}"/>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4917-4EB5-B0E6-67192C477639}"/>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4917-4EB5-B0E6-67192C477639}"/>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4917-4EB5-B0E6-67192C477639}"/>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4917-4EB5-B0E6-67192C477639}"/>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4917-4EB5-B0E6-67192C477639}"/>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4917-4EB5-B0E6-67192C477639}"/>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4917-4EB5-B0E6-67192C477639}"/>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4917-4EB5-B0E6-67192C477639}"/>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4917-4EB5-B0E6-67192C477639}"/>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4917-4EB5-B0E6-67192C477639}"/>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4917-4EB5-B0E6-67192C477639}"/>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4917-4EB5-B0E6-67192C477639}"/>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14F2-4AD4-9F22-D9F87ED4A8F2}"/>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14F2-4AD4-9F22-D9F87ED4A8F2}"/>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4F2-4AD4-9F22-D9F87ED4A8F2}"/>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14F2-4AD4-9F22-D9F87ED4A8F2}"/>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14F2-4AD4-9F22-D9F87ED4A8F2}"/>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14F2-4AD4-9F22-D9F87ED4A8F2}"/>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14F2-4AD4-9F22-D9F87ED4A8F2}"/>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14F2-4AD4-9F22-D9F87ED4A8F2}"/>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14F2-4AD4-9F22-D9F87ED4A8F2}"/>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14F2-4AD4-9F22-D9F87ED4A8F2}"/>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14F2-4AD4-9F22-D9F87ED4A8F2}"/>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14F2-4AD4-9F22-D9F87ED4A8F2}"/>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14F2-4AD4-9F22-D9F87ED4A8F2}"/>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14F2-4AD4-9F22-D9F87ED4A8F2}"/>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14F2-4AD4-9F22-D9F87ED4A8F2}"/>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14F2-4AD4-9F22-D9F87ED4A8F2}"/>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14F2-4AD4-9F22-D9F87ED4A8F2}"/>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711C-4428-B048-B2BBE5459AF7}"/>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711C-4428-B048-B2BBE5459AF7}"/>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711C-4428-B048-B2BBE5459AF7}"/>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711C-4428-B048-B2BBE5459AF7}"/>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711C-4428-B048-B2BBE5459AF7}"/>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711C-4428-B048-B2BBE5459AF7}"/>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711C-4428-B048-B2BBE5459AF7}"/>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711C-4428-B048-B2BBE5459AF7}"/>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711C-4428-B048-B2BBE5459AF7}"/>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711C-4428-B048-B2BBE5459AF7}"/>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711C-4428-B048-B2BBE5459AF7}"/>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711C-4428-B048-B2BBE5459AF7}"/>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711C-4428-B048-B2BBE5459AF7}"/>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711C-4428-B048-B2BBE5459AF7}"/>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711C-4428-B048-B2BBE5459AF7}"/>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711C-4428-B048-B2BBE5459AF7}"/>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711C-4428-B048-B2BBE5459AF7}"/>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711C-4428-B048-B2BBE5459AF7}"/>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4"/>
          <c:order val="0"/>
          <c:tx>
            <c:strRef>
              <c:f>Select!$I$5</c:f>
              <c:strCache>
                <c:ptCount val="1"/>
                <c:pt idx="0">
                  <c:v>Mexico</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24-3F78-4F4B-AE47-87FDCE2120C3}"/>
            </c:ext>
          </c:extLst>
        </c:ser>
        <c:ser>
          <c:idx val="5"/>
          <c:order val="1"/>
          <c:tx>
            <c:strRef>
              <c:f>Select!$I$6</c:f>
              <c:strCache>
                <c:ptCount val="1"/>
                <c:pt idx="0">
                  <c:v>Argentina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Select!$J$6:$N$6</c:f>
              <c:numCache>
                <c:formatCode>0%</c:formatCode>
                <c:ptCount val="5"/>
                <c:pt idx="0">
                  <c:v>7.342940142571008E-3</c:v>
                </c:pt>
                <c:pt idx="1">
                  <c:v>-2.8544243700861626E-2</c:v>
                </c:pt>
                <c:pt idx="2">
                  <c:v>-8.8466936488472786E-2</c:v>
                </c:pt>
                <c:pt idx="3">
                  <c:v>-0.23555737454173642</c:v>
                </c:pt>
                <c:pt idx="4">
                  <c:v>-0.23245809239354814</c:v>
                </c:pt>
              </c:numCache>
            </c:numRef>
          </c:val>
          <c:smooth val="0"/>
          <c:extLst>
            <c:ext xmlns:c16="http://schemas.microsoft.com/office/drawing/2014/chart" uri="{C3380CC4-5D6E-409C-BE32-E72D297353CC}">
              <c16:uniqueId val="{00000025-3F78-4F4B-AE47-87FDCE2120C3}"/>
            </c:ext>
          </c:extLst>
        </c:ser>
        <c:ser>
          <c:idx val="6"/>
          <c:order val="2"/>
          <c:tx>
            <c:strRef>
              <c:f>Select!$I$7</c:f>
              <c:strCache>
                <c:ptCount val="1"/>
                <c:pt idx="0">
                  <c:v>Anguilla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26-3F78-4F4B-AE47-87FDCE2120C3}"/>
            </c:ext>
          </c:extLst>
        </c:ser>
        <c:ser>
          <c:idx val="21"/>
          <c:order val="3"/>
          <c:tx>
            <c:strRef>
              <c:f>Select!$I$8</c:f>
              <c:strCache>
                <c:ptCount val="1"/>
                <c:pt idx="0">
                  <c:v>Antigua and Barbuda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27-3F78-4F4B-AE47-87FDCE2120C3}"/>
            </c:ext>
          </c:extLst>
        </c:ser>
        <c:ser>
          <c:idx val="22"/>
          <c:order val="4"/>
          <c:tx>
            <c:strRef>
              <c:f>Select!$I$9</c:f>
              <c:strCache>
                <c:ptCount val="1"/>
                <c:pt idx="0">
                  <c:v>Dominica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28-3F78-4F4B-AE47-87FDCE2120C3}"/>
            </c:ext>
          </c:extLst>
        </c:ser>
        <c:ser>
          <c:idx val="23"/>
          <c:order val="5"/>
          <c:tx>
            <c:strRef>
              <c:f>Select!$I$10</c:f>
              <c:strCache>
                <c:ptCount val="1"/>
                <c:pt idx="0">
                  <c:v>Grenada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29-3F78-4F4B-AE47-87FDCE2120C3}"/>
            </c:ext>
          </c:extLst>
        </c:ser>
        <c:ser>
          <c:idx val="24"/>
          <c:order val="6"/>
          <c:tx>
            <c:strRef>
              <c:f>Select!$I$11</c:f>
              <c:strCache>
                <c:ptCount val="1"/>
                <c:pt idx="0">
                  <c:v>Montserrat</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Select!$J$11:$N$11</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2A-3F78-4F4B-AE47-87FDCE2120C3}"/>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25"/>
                <c:order val="7"/>
                <c:tx>
                  <c:strRef>
                    <c:extLst>
                      <c:ext uri="{02D57815-91ED-43cb-92C2-25804820EDAC}">
                        <c15:formulaRef>
                          <c15:sqref>Select!$I$12</c15:sqref>
                        </c15:formulaRef>
                      </c:ext>
                    </c:extLst>
                    <c:strCache>
                      <c:ptCount val="1"/>
                      <c:pt idx="0">
                        <c:v>St. Kitts and Nevis</c:v>
                      </c:pt>
                    </c:strCache>
                  </c:strRef>
                </c:tx>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2B-3F78-4F4B-AE47-87FDCE2120C3}"/>
                  </c:ext>
                </c:extLst>
              </c15:ser>
            </c15:filteredLineSeries>
            <c15:filteredLineSeries>
              <c15:ser>
                <c:idx val="26"/>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2C-3F78-4F4B-AE47-87FDCE2120C3}"/>
                  </c:ext>
                </c:extLst>
              </c15:ser>
            </c15:filteredLineSeries>
            <c15:filteredLineSeries>
              <c15:ser>
                <c:idx val="27"/>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2D-3F78-4F4B-AE47-87FDCE2120C3}"/>
                  </c:ext>
                </c:extLst>
              </c15:ser>
            </c15:filteredLineSeries>
            <c15:filteredLineSeries>
              <c15:ser>
                <c:idx val="28"/>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2E-3F78-4F4B-AE47-87FDCE2120C3}"/>
                  </c:ext>
                </c:extLst>
              </c15:ser>
            </c15:filteredLineSeries>
            <c15:filteredLineSeries>
              <c15:ser>
                <c:idx val="29"/>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2F-3F78-4F4B-AE47-87FDCE2120C3}"/>
                  </c:ext>
                </c:extLst>
              </c15:ser>
            </c15:filteredLineSeries>
            <c15:filteredLineSeries>
              <c15:ser>
                <c:idx val="30"/>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30-3F78-4F4B-AE47-87FDCE2120C3}"/>
                  </c:ext>
                </c:extLst>
              </c15:ser>
            </c15:filteredLineSeries>
            <c15:filteredLineSeries>
              <c15:ser>
                <c:idx val="31"/>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31-3F78-4F4B-AE47-87FDCE2120C3}"/>
                  </c:ext>
                </c:extLst>
              </c15:ser>
            </c15:filteredLineSeries>
            <c15:filteredLineSeries>
              <c15:ser>
                <c:idx val="32"/>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32-3F78-4F4B-AE47-87FDCE2120C3}"/>
                  </c:ext>
                </c:extLst>
              </c15:ser>
            </c15:filteredLineSeries>
            <c15:filteredLineSeries>
              <c15:ser>
                <c:idx val="33"/>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33-3F78-4F4B-AE47-87FDCE2120C3}"/>
                  </c:ext>
                </c:extLst>
              </c15:ser>
            </c15:filteredLineSeries>
            <c15:filteredLineSeries>
              <c15:ser>
                <c:idx val="34"/>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34-3F78-4F4B-AE47-87FDCE2120C3}"/>
                  </c:ext>
                </c:extLst>
              </c15:ser>
            </c15:filteredLineSeries>
            <c15:filteredLineSeries>
              <c15:ser>
                <c:idx val="35"/>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35-3F78-4F4B-AE47-87FDCE2120C3}"/>
                  </c:ext>
                </c:extLst>
              </c15:ser>
            </c15:filteredLineSeries>
            <c15:filteredLineSeries>
              <c15:ser>
                <c:idx val="36"/>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36-3F78-4F4B-AE47-87FDCE2120C3}"/>
                  </c:ext>
                </c:extLst>
              </c15:ser>
            </c15:filteredLineSeries>
            <c15:filteredLineSeries>
              <c15:ser>
                <c:idx val="37"/>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37-3F78-4F4B-AE47-87FDCE2120C3}"/>
                  </c:ext>
                </c:extLst>
              </c15:ser>
            </c15:filteredLineSeries>
            <c15:filteredLineSeries>
              <c15:ser>
                <c:idx val="38"/>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38-3F78-4F4B-AE47-87FDCE2120C3}"/>
                  </c:ext>
                </c:extLst>
              </c15:ser>
            </c15:filteredLineSeries>
            <c15:filteredLineSeries>
              <c15:ser>
                <c:idx val="0"/>
                <c:order val="21"/>
                <c:tx>
                  <c:strRef>
                    <c:extLst xmlns:c15="http://schemas.microsoft.com/office/drawing/2012/chart">
                      <c:ext xmlns:c15="http://schemas.microsoft.com/office/drawing/2012/chart" uri="{02D57815-91ED-43cb-92C2-25804820EDAC}">
                        <c15:formulaRef>
                          <c15:sqref>Select!$I$5</c15:sqref>
                        </c15:formulaRef>
                      </c:ext>
                    </c:extLst>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Select!$J$5:$O$5</c15:sqref>
                        </c15:formulaRef>
                      </c:ext>
                    </c:extLst>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xmlns:c15="http://schemas.microsoft.com/office/drawing/2012/chart">
                  <c:ext xmlns:c16="http://schemas.microsoft.com/office/drawing/2014/chart" uri="{C3380CC4-5D6E-409C-BE32-E72D297353CC}">
                    <c16:uniqueId val="{00000001-3F78-4F4B-AE47-87FDCE2120C3}"/>
                  </c:ext>
                </c:extLst>
              </c15:ser>
            </c15:filteredLineSeries>
            <c15:filteredLineSeries>
              <c15:ser>
                <c:idx val="1"/>
                <c:order val="22"/>
                <c:tx>
                  <c:strRef>
                    <c:extLst xmlns:c15="http://schemas.microsoft.com/office/drawing/2012/chart">
                      <c:ext xmlns:c15="http://schemas.microsoft.com/office/drawing/2012/chart" uri="{02D57815-91ED-43cb-92C2-25804820EDAC}">
                        <c15:formulaRef>
                          <c15:sqref>Select!$I$6</c15:sqref>
                        </c15:formulaRef>
                      </c:ext>
                    </c:extLst>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Select!$J$6:$P$6</c15:sqref>
                        </c15:formulaRef>
                      </c:ext>
                    </c:extLst>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xmlns:c15="http://schemas.microsoft.com/office/drawing/2012/chart">
                  <c:ext xmlns:c16="http://schemas.microsoft.com/office/drawing/2014/chart" uri="{C3380CC4-5D6E-409C-BE32-E72D297353CC}">
                    <c16:uniqueId val="{00000003-3F78-4F4B-AE47-87FDCE2120C3}"/>
                  </c:ext>
                </c:extLst>
              </c15:ser>
            </c15:filteredLineSeries>
            <c15:filteredLineSeries>
              <c15:ser>
                <c:idx val="2"/>
                <c:order val="23"/>
                <c:tx>
                  <c:strRef>
                    <c:extLst xmlns:c15="http://schemas.microsoft.com/office/drawing/2012/chart">
                      <c:ext xmlns:c15="http://schemas.microsoft.com/office/drawing/2012/chart" uri="{02D57815-91ED-43cb-92C2-25804820EDAC}">
                        <c15:formulaRef>
                          <c15:sqref>Select!$I$7</c15:sqref>
                        </c15:formulaRef>
                      </c:ext>
                    </c:extLst>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Select!$J$7:$O$7</c15:sqref>
                        </c15:formulaRef>
                      </c:ext>
                    </c:extLst>
                    <c:numCache>
                      <c:formatCode>0%</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5-3F78-4F4B-AE47-87FDCE2120C3}"/>
                  </c:ext>
                </c:extLst>
              </c15:ser>
            </c15:filteredLineSeries>
            <c15:filteredLineSeries>
              <c15:ser>
                <c:idx val="3"/>
                <c:order val="24"/>
                <c:tx>
                  <c:strRef>
                    <c:extLst xmlns:c15="http://schemas.microsoft.com/office/drawing/2012/chart">
                      <c:ext xmlns:c15="http://schemas.microsoft.com/office/drawing/2012/chart" uri="{02D57815-91ED-43cb-92C2-25804820EDAC}">
                        <c15:formulaRef>
                          <c15:sqref>Select!$I$8</c15:sqref>
                        </c15:formulaRef>
                      </c:ext>
                    </c:extLst>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Select!$J$8:$P$8</c15:sqref>
                        </c15:formulaRef>
                      </c:ext>
                    </c:extLst>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xmlns:c15="http://schemas.microsoft.com/office/drawing/2012/chart">
                  <c:ext xmlns:c16="http://schemas.microsoft.com/office/drawing/2014/chart" uri="{C3380CC4-5D6E-409C-BE32-E72D297353CC}">
                    <c16:uniqueId val="{00000007-3F78-4F4B-AE47-87FDCE2120C3}"/>
                  </c:ext>
                </c:extLst>
              </c15:ser>
            </c15:filteredLineSeries>
            <c15:filteredLineSeries>
              <c15:ser>
                <c:idx val="7"/>
                <c:order val="25"/>
                <c:tx>
                  <c:strRef>
                    <c:extLst xmlns:c15="http://schemas.microsoft.com/office/drawing/2012/chart">
                      <c:ext xmlns:c15="http://schemas.microsoft.com/office/drawing/2012/char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xmlns:c15="http://schemas.microsoft.com/office/drawing/2012/chart">
                  <c:ext xmlns:c16="http://schemas.microsoft.com/office/drawing/2014/chart" uri="{C3380CC4-5D6E-409C-BE32-E72D297353CC}">
                    <c16:uniqueId val="{00000009-3F78-4F4B-AE47-87FDCE2120C3}"/>
                  </c:ext>
                </c:extLst>
              </c15:ser>
            </c15:filteredLineSeries>
            <c15:filteredLineSeries>
              <c15:ser>
                <c:idx val="8"/>
                <c:order val="2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B-3F78-4F4B-AE47-87FDCE2120C3}"/>
                  </c:ext>
                </c:extLst>
              </c15:ser>
            </c15:filteredLineSeries>
            <c15:filteredLineSeries>
              <c15:ser>
                <c:idx val="9"/>
                <c:order val="2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D-3F78-4F4B-AE47-87FDCE2120C3}"/>
                  </c:ext>
                </c:extLst>
              </c15:ser>
            </c15:filteredLineSeries>
            <c15:filteredLineSeries>
              <c15:ser>
                <c:idx val="10"/>
                <c:order val="2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F-3F78-4F4B-AE47-87FDCE2120C3}"/>
                  </c:ext>
                </c:extLst>
              </c15:ser>
            </c15:filteredLineSeries>
            <c15:filteredLineSeries>
              <c15:ser>
                <c:idx val="11"/>
                <c:order val="2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11-3F78-4F4B-AE47-87FDCE2120C3}"/>
                  </c:ext>
                </c:extLst>
              </c15:ser>
            </c15:filteredLineSeries>
            <c15:filteredLineSeries>
              <c15:ser>
                <c:idx val="12"/>
                <c:order val="3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13-3F78-4F4B-AE47-87FDCE2120C3}"/>
                  </c:ext>
                </c:extLst>
              </c15:ser>
            </c15:filteredLineSeries>
            <c15:filteredLineSeries>
              <c15:ser>
                <c:idx val="13"/>
                <c:order val="3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15-3F78-4F4B-AE47-87FDCE2120C3}"/>
                  </c:ext>
                </c:extLst>
              </c15:ser>
            </c15:filteredLineSeries>
            <c15:filteredLineSeries>
              <c15:ser>
                <c:idx val="14"/>
                <c:order val="3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17-3F78-4F4B-AE47-87FDCE2120C3}"/>
                  </c:ext>
                </c:extLst>
              </c15:ser>
            </c15:filteredLineSeries>
            <c15:filteredLineSeries>
              <c15:ser>
                <c:idx val="15"/>
                <c:order val="3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19-3F78-4F4B-AE47-87FDCE2120C3}"/>
                  </c:ext>
                </c:extLst>
              </c15:ser>
            </c15:filteredLineSeries>
            <c15:filteredLineSeries>
              <c15:ser>
                <c:idx val="16"/>
                <c:order val="3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B-3F78-4F4B-AE47-87FDCE2120C3}"/>
                  </c:ext>
                </c:extLst>
              </c15:ser>
            </c15:filteredLineSeries>
            <c15:filteredLineSeries>
              <c15:ser>
                <c:idx val="17"/>
                <c:order val="3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D-3F78-4F4B-AE47-87FDCE2120C3}"/>
                  </c:ext>
                </c:extLst>
              </c15:ser>
            </c15:filteredLineSeries>
            <c15:filteredLineSeries>
              <c15:ser>
                <c:idx val="18"/>
                <c:order val="3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F-3F78-4F4B-AE47-87FDCE2120C3}"/>
                  </c:ext>
                </c:extLst>
              </c15:ser>
            </c15:filteredLineSeries>
            <c15:filteredLineSeries>
              <c15:ser>
                <c:idx val="19"/>
                <c:order val="3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21-3F78-4F4B-AE47-87FDCE2120C3}"/>
                  </c:ext>
                </c:extLst>
              </c15:ser>
            </c15:filteredLineSeries>
            <c15:filteredLineSeries>
              <c15:ser>
                <c:idx val="20"/>
                <c:order val="3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23-3F78-4F4B-AE47-87FDCE2120C3}"/>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8665-4527-BE63-9CAAD79A580A}"/>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8665-4527-BE63-9CAAD79A580A}"/>
            </c:ext>
          </c:extLst>
        </c:ser>
        <c:ser>
          <c:idx val="4"/>
          <c:order val="2"/>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Select!$J$9:$L$9</c:f>
              <c:numCache>
                <c:formatCode>0%</c:formatCode>
                <c:ptCount val="3"/>
                <c:pt idx="0">
                  <c:v>-3.5049269130209122E-2</c:v>
                </c:pt>
                <c:pt idx="1">
                  <c:v>-0.32828864366015537</c:v>
                </c:pt>
                <c:pt idx="2">
                  <c:v>-0.1749836308609638</c:v>
                </c:pt>
              </c:numCache>
            </c:numRef>
          </c:val>
          <c:smooth val="0"/>
          <c:extLst>
            <c:ext xmlns:c16="http://schemas.microsoft.com/office/drawing/2014/chart" uri="{C3380CC4-5D6E-409C-BE32-E72D297353CC}">
              <c16:uniqueId val="{00000004-8665-4527-BE63-9CAAD79A580A}"/>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8665-4527-BE63-9CAAD79A580A}"/>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8665-4527-BE63-9CAAD79A580A}"/>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8665-4527-BE63-9CAAD79A580A}"/>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8665-4527-BE63-9CAAD79A580A}"/>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8665-4527-BE63-9CAAD79A580A}"/>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8665-4527-BE63-9CAAD79A580A}"/>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8665-4527-BE63-9CAAD79A580A}"/>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8665-4527-BE63-9CAAD79A580A}"/>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8665-4527-BE63-9CAAD79A580A}"/>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8665-4527-BE63-9CAAD79A580A}"/>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8665-4527-BE63-9CAAD79A580A}"/>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8665-4527-BE63-9CAAD79A580A}"/>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8665-4527-BE63-9CAAD79A580A}"/>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8665-4527-BE63-9CAAD79A580A}"/>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314F-45D3-8678-0041543EF88C}"/>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314F-45D3-8678-0041543EF88C}"/>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2"/>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314F-45D3-8678-0041543EF88C}"/>
                  </c:ext>
                </c:extLst>
              </c15:ser>
            </c15:filteredLineSeries>
            <c15:filteredLineSeries>
              <c15:ser>
                <c:idx val="8"/>
                <c:order val="3"/>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314F-45D3-8678-0041543EF88C}"/>
                  </c:ext>
                </c:extLst>
              </c15:ser>
            </c15:filteredLineSeries>
            <c15:filteredLineSeries>
              <c15:ser>
                <c:idx val="9"/>
                <c:order val="4"/>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314F-45D3-8678-0041543EF88C}"/>
                  </c:ext>
                </c:extLst>
              </c15:ser>
            </c15:filteredLineSeries>
            <c15:filteredLineSeries>
              <c15:ser>
                <c:idx val="10"/>
                <c:order val="5"/>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314F-45D3-8678-0041543EF88C}"/>
                  </c:ext>
                </c:extLst>
              </c15:ser>
            </c15:filteredLineSeries>
            <c15:filteredLineSeries>
              <c15:ser>
                <c:idx val="11"/>
                <c:order val="6"/>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314F-45D3-8678-0041543EF88C}"/>
                  </c:ext>
                </c:extLst>
              </c15:ser>
            </c15:filteredLineSeries>
            <c15:filteredLineSeries>
              <c15:ser>
                <c:idx val="12"/>
                <c:order val="7"/>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314F-45D3-8678-0041543EF88C}"/>
                  </c:ext>
                </c:extLst>
              </c15:ser>
            </c15:filteredLineSeries>
            <c15:filteredLineSeries>
              <c15:ser>
                <c:idx val="13"/>
                <c:order val="8"/>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314F-45D3-8678-0041543EF88C}"/>
                  </c:ext>
                </c:extLst>
              </c15:ser>
            </c15:filteredLineSeries>
            <c15:filteredLineSeries>
              <c15:ser>
                <c:idx val="14"/>
                <c:order val="9"/>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314F-45D3-8678-0041543EF88C}"/>
                  </c:ext>
                </c:extLst>
              </c15:ser>
            </c15:filteredLineSeries>
            <c15:filteredLineSeries>
              <c15:ser>
                <c:idx val="15"/>
                <c:order val="10"/>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314F-45D3-8678-0041543EF88C}"/>
                  </c:ext>
                </c:extLst>
              </c15:ser>
            </c15:filteredLineSeries>
            <c15:filteredLineSeries>
              <c15:ser>
                <c:idx val="16"/>
                <c:order val="11"/>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314F-45D3-8678-0041543EF88C}"/>
                  </c:ext>
                </c:extLst>
              </c15:ser>
            </c15:filteredLineSeries>
            <c15:filteredLineSeries>
              <c15:ser>
                <c:idx val="17"/>
                <c:order val="12"/>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314F-45D3-8678-0041543EF88C}"/>
                  </c:ext>
                </c:extLst>
              </c15:ser>
            </c15:filteredLineSeries>
            <c15:filteredLineSeries>
              <c15:ser>
                <c:idx val="18"/>
                <c:order val="13"/>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314F-45D3-8678-0041543EF88C}"/>
                  </c:ext>
                </c:extLst>
              </c15:ser>
            </c15:filteredLineSeries>
            <c15:filteredLineSeries>
              <c15:ser>
                <c:idx val="19"/>
                <c:order val="14"/>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314F-45D3-8678-0041543EF88C}"/>
                  </c:ext>
                </c:extLst>
              </c15:ser>
            </c15:filteredLineSeries>
            <c15:filteredLineSeries>
              <c15:ser>
                <c:idx val="20"/>
                <c:order val="15"/>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314F-45D3-8678-0041543EF88C}"/>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F7B4-4629-B2B1-A622353D764D}"/>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F7B4-4629-B2B1-A622353D764D}"/>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F7B4-4629-B2B1-A622353D764D}"/>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F7B4-4629-B2B1-A622353D764D}"/>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F7B4-4629-B2B1-A622353D764D}"/>
            </c:ext>
          </c:extLst>
        </c:ser>
        <c:ser>
          <c:idx val="7"/>
          <c:order val="5"/>
          <c:tx>
            <c:strRef>
              <c:f>Select!$I$12</c:f>
              <c:strCache>
                <c:ptCount val="1"/>
                <c:pt idx="0">
                  <c:v>St. Kitts and Nevis</c:v>
                </c:pt>
              </c:strCache>
              <c:extLst xmlns:c15="http://schemas.microsoft.com/office/drawing/2012/chart"/>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Select!$J$12:$O$12</c:f>
              <c:numCache>
                <c:formatCode>0%</c:formatCode>
                <c:ptCount val="6"/>
                <c:pt idx="0">
                  <c:v>0.19132366870808259</c:v>
                </c:pt>
                <c:pt idx="1">
                  <c:v>5.6876346403512593E-2</c:v>
                </c:pt>
                <c:pt idx="2">
                  <c:v>-1.1640907311719854E-2</c:v>
                </c:pt>
                <c:pt idx="3">
                  <c:v>-0.75649247160882638</c:v>
                </c:pt>
                <c:pt idx="4">
                  <c:v>-0.11364244190929454</c:v>
                </c:pt>
                <c:pt idx="5">
                  <c:v>-0.28045970734541109</c:v>
                </c:pt>
              </c:numCache>
            </c:numRef>
          </c:val>
          <c:smooth val="0"/>
          <c:extLst xmlns:c15="http://schemas.microsoft.com/office/drawing/2012/chart">
            <c:ext xmlns:c16="http://schemas.microsoft.com/office/drawing/2014/chart" uri="{C3380CC4-5D6E-409C-BE32-E72D297353CC}">
              <c16:uniqueId val="{00000005-F7B4-4629-B2B1-A622353D764D}"/>
            </c:ext>
          </c:extLst>
        </c:ser>
        <c:ser>
          <c:idx val="8"/>
          <c:order val="6"/>
          <c:tx>
            <c:strRef>
              <c:f>Select!$I$13</c:f>
              <c:strCache>
                <c:ptCount val="1"/>
                <c:pt idx="0">
                  <c:v>St. Lucia</c:v>
                </c:pt>
              </c:strCache>
              <c:extLst xmlns:c15="http://schemas.microsoft.com/office/drawing/2012/chart"/>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Select!$J$13:$O$13</c:f>
              <c:numCache>
                <c:formatCode>0%</c:formatCode>
                <c:ptCount val="6"/>
                <c:pt idx="0">
                  <c:v>-3.1239913891759813E-2</c:v>
                </c:pt>
                <c:pt idx="1">
                  <c:v>0.17204971273697406</c:v>
                </c:pt>
                <c:pt idx="2">
                  <c:v>-0.17569252657328133</c:v>
                </c:pt>
                <c:pt idx="3">
                  <c:v>-0.49820111283986857</c:v>
                </c:pt>
                <c:pt idx="4">
                  <c:v>-0.23724047208155363</c:v>
                </c:pt>
                <c:pt idx="5">
                  <c:v>-0.4457108942624492</c:v>
                </c:pt>
              </c:numCache>
            </c:numRef>
          </c:val>
          <c:smooth val="0"/>
          <c:extLst xmlns:c15="http://schemas.microsoft.com/office/drawing/2012/chart">
            <c:ext xmlns:c16="http://schemas.microsoft.com/office/drawing/2014/chart" uri="{C3380CC4-5D6E-409C-BE32-E72D297353CC}">
              <c16:uniqueId val="{00000006-F7B4-4629-B2B1-A622353D764D}"/>
            </c:ext>
          </c:extLst>
        </c:ser>
        <c:ser>
          <c:idx val="9"/>
          <c:order val="7"/>
          <c:tx>
            <c:strRef>
              <c:f>Select!$I$14</c:f>
              <c:strCache>
                <c:ptCount val="1"/>
                <c:pt idx="0">
                  <c:v>Bolivia</c:v>
                </c:pt>
              </c:strCache>
              <c:extLst xmlns:c15="http://schemas.microsoft.com/office/drawing/2012/chart"/>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Select!$J$14:$K$14</c:f>
              <c:numCache>
                <c:formatCode>0%</c:formatCode>
                <c:ptCount val="2"/>
                <c:pt idx="0">
                  <c:v>-0.24543370406643944</c:v>
                </c:pt>
                <c:pt idx="1">
                  <c:v>-3.6498676545997172E-2</c:v>
                </c:pt>
              </c:numCache>
            </c:numRef>
          </c:val>
          <c:smooth val="0"/>
          <c:extLst xmlns:c15="http://schemas.microsoft.com/office/drawing/2012/chart">
            <c:ext xmlns:c16="http://schemas.microsoft.com/office/drawing/2014/chart" uri="{C3380CC4-5D6E-409C-BE32-E72D297353CC}">
              <c16:uniqueId val="{00000007-F7B4-4629-B2B1-A622353D764D}"/>
            </c:ext>
          </c:extLst>
        </c:ser>
        <c:ser>
          <c:idx val="10"/>
          <c:order val="8"/>
          <c:tx>
            <c:strRef>
              <c:f>Select!$I$15</c:f>
              <c:strCache>
                <c:ptCount val="1"/>
                <c:pt idx="0">
                  <c:v>Brazil</c:v>
                </c:pt>
              </c:strCache>
              <c:extLst xmlns:c15="http://schemas.microsoft.com/office/drawing/2012/chart"/>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Select!$J$15:$O$15</c:f>
              <c:numCache>
                <c:formatCode>0%</c:formatCode>
                <c:ptCount val="6"/>
                <c:pt idx="0">
                  <c:v>4.4241422745904514E-2</c:v>
                </c:pt>
                <c:pt idx="1">
                  <c:v>-2.9166226792747097E-2</c:v>
                </c:pt>
                <c:pt idx="2">
                  <c:v>-1.9644921181202049E-2</c:v>
                </c:pt>
                <c:pt idx="3">
                  <c:v>-0.25707195639915781</c:v>
                </c:pt>
                <c:pt idx="4">
                  <c:v>-0.30400544346208008</c:v>
                </c:pt>
                <c:pt idx="5">
                  <c:v>-0.23748144071883062</c:v>
                </c:pt>
              </c:numCache>
            </c:numRef>
          </c:val>
          <c:smooth val="0"/>
          <c:extLst xmlns:c15="http://schemas.microsoft.com/office/drawing/2012/chart">
            <c:ext xmlns:c16="http://schemas.microsoft.com/office/drawing/2014/chart" uri="{C3380CC4-5D6E-409C-BE32-E72D297353CC}">
              <c16:uniqueId val="{00000008-F7B4-4629-B2B1-A622353D764D}"/>
            </c:ext>
          </c:extLst>
        </c:ser>
        <c:ser>
          <c:idx val="11"/>
          <c:order val="9"/>
          <c:tx>
            <c:strRef>
              <c:f>Select!$I$16</c:f>
              <c:strCache>
                <c:ptCount val="1"/>
                <c:pt idx="0">
                  <c:v>Chile</c:v>
                </c:pt>
              </c:strCache>
              <c:extLst xmlns:c15="http://schemas.microsoft.com/office/drawing/2012/chart"/>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Select!$J$16:$N$16</c:f>
              <c:numCache>
                <c:formatCode>0%</c:formatCode>
                <c:ptCount val="5"/>
                <c:pt idx="0">
                  <c:v>0.13501465927757536</c:v>
                </c:pt>
                <c:pt idx="1">
                  <c:v>-2.4959121979291579E-2</c:v>
                </c:pt>
                <c:pt idx="2">
                  <c:v>-9.6914644493931237E-3</c:v>
                </c:pt>
                <c:pt idx="3">
                  <c:v>-0.398074154598963</c:v>
                </c:pt>
                <c:pt idx="4">
                  <c:v>-0.29833252366496638</c:v>
                </c:pt>
              </c:numCache>
            </c:numRef>
          </c:val>
          <c:smooth val="0"/>
          <c:extLst xmlns:c15="http://schemas.microsoft.com/office/drawing/2012/chart">
            <c:ext xmlns:c16="http://schemas.microsoft.com/office/drawing/2014/chart" uri="{C3380CC4-5D6E-409C-BE32-E72D297353CC}">
              <c16:uniqueId val="{00000009-F7B4-4629-B2B1-A622353D764D}"/>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12"/>
                <c:order val="10"/>
                <c:tx>
                  <c:strRef>
                    <c:extLst>
                      <c:ex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c:ext xmlns:c16="http://schemas.microsoft.com/office/drawing/2014/chart" uri="{C3380CC4-5D6E-409C-BE32-E72D297353CC}">
                    <c16:uniqueId val="{0000000A-F7B4-4629-B2B1-A622353D764D}"/>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F7B4-4629-B2B1-A622353D764D}"/>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F7B4-4629-B2B1-A622353D764D}"/>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F7B4-4629-B2B1-A622353D764D}"/>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F7B4-4629-B2B1-A622353D764D}"/>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F7B4-4629-B2B1-A622353D764D}"/>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F7B4-4629-B2B1-A622353D764D}"/>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F7B4-4629-B2B1-A622353D764D}"/>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F7B4-4629-B2B1-A622353D764D}"/>
                  </c:ext>
                </c:extLst>
              </c15:ser>
            </c15:filteredLineSeries>
          </c:ext>
        </c:extLst>
      </c:lineChart>
      <c:catAx>
        <c:axId val="85944572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tickLblSkip val="1"/>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layout>
        <c:manualLayout>
          <c:xMode val="edge"/>
          <c:yMode val="edge"/>
          <c:x val="0.81271750241746099"/>
          <c:y val="5.2304436157679546E-2"/>
          <c:w val="0.17105608509462633"/>
          <c:h val="0.9020235231388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Select!$I$34</c:f>
              <c:strCache>
                <c:ptCount val="1"/>
                <c:pt idx="0">
                  <c:v>Ghana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Select!$J$34:$O$34</c:f>
              <c:numCache>
                <c:formatCode>0%</c:formatCode>
                <c:ptCount val="6"/>
                <c:pt idx="0">
                  <c:v>0.20198833575337177</c:v>
                </c:pt>
                <c:pt idx="1">
                  <c:v>-0.12764319261224472</c:v>
                </c:pt>
                <c:pt idx="2">
                  <c:v>-7.2878472179518636E-2</c:v>
                </c:pt>
                <c:pt idx="3">
                  <c:v>-4.1173895571737923E-2</c:v>
                </c:pt>
                <c:pt idx="4">
                  <c:v>-7.8451719518693105E-2</c:v>
                </c:pt>
                <c:pt idx="5">
                  <c:v>-0.14851811088146136</c:v>
                </c:pt>
              </c:numCache>
            </c:numRef>
          </c:val>
          <c:smooth val="0"/>
          <c:extLst>
            <c:ext xmlns:c16="http://schemas.microsoft.com/office/drawing/2014/chart" uri="{C3380CC4-5D6E-409C-BE32-E72D297353CC}">
              <c16:uniqueId val="{00000000-2B65-4D55-A25F-8E8F075D7A88}"/>
            </c:ext>
          </c:extLst>
        </c:ser>
        <c:ser>
          <c:idx val="1"/>
          <c:order val="1"/>
          <c:tx>
            <c:strRef>
              <c:f>Select!$I$35</c:f>
              <c:strCache>
                <c:ptCount val="1"/>
                <c:pt idx="0">
                  <c:v>Kenya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Select!$J$35:$O$35</c:f>
              <c:numCache>
                <c:formatCode>0%</c:formatCode>
                <c:ptCount val="6"/>
                <c:pt idx="0">
                  <c:v>0</c:v>
                </c:pt>
                <c:pt idx="1">
                  <c:v>0</c:v>
                </c:pt>
                <c:pt idx="2">
                  <c:v>3.1518746629580222E-2</c:v>
                </c:pt>
                <c:pt idx="3">
                  <c:v>0</c:v>
                </c:pt>
                <c:pt idx="4">
                  <c:v>0</c:v>
                </c:pt>
                <c:pt idx="5">
                  <c:v>-0.20749006225836314</c:v>
                </c:pt>
              </c:numCache>
            </c:numRef>
          </c:val>
          <c:smooth val="0"/>
          <c:extLst>
            <c:ext xmlns:c16="http://schemas.microsoft.com/office/drawing/2014/chart" uri="{C3380CC4-5D6E-409C-BE32-E72D297353CC}">
              <c16:uniqueId val="{00000001-2B65-4D55-A25F-8E8F075D7A88}"/>
            </c:ext>
          </c:extLst>
        </c:ser>
        <c:ser>
          <c:idx val="2"/>
          <c:order val="2"/>
          <c:tx>
            <c:strRef>
              <c:f>Select!$I$36</c:f>
              <c:strCache>
                <c:ptCount val="1"/>
                <c:pt idx="0">
                  <c:v>Sierra Leone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Select!$J$36:$P$36</c:f>
              <c:numCache>
                <c:formatCode>0%</c:formatCode>
                <c:ptCount val="7"/>
                <c:pt idx="0">
                  <c:v>0.15408534896204784</c:v>
                </c:pt>
                <c:pt idx="1">
                  <c:v>-6.3488823119184204E-2</c:v>
                </c:pt>
                <c:pt idx="2">
                  <c:v>-5.2605499049502319E-2</c:v>
                </c:pt>
                <c:pt idx="3">
                  <c:v>-0.18290044200518485</c:v>
                </c:pt>
                <c:pt idx="4">
                  <c:v>-0.2136105402424234</c:v>
                </c:pt>
                <c:pt idx="5">
                  <c:v>0.12240772661553863</c:v>
                </c:pt>
                <c:pt idx="6">
                  <c:v>0.13593714916065536</c:v>
                </c:pt>
              </c:numCache>
            </c:numRef>
          </c:val>
          <c:smooth val="0"/>
          <c:extLst>
            <c:ext xmlns:c16="http://schemas.microsoft.com/office/drawing/2014/chart" uri="{C3380CC4-5D6E-409C-BE32-E72D297353CC}">
              <c16:uniqueId val="{00000002-2B65-4D55-A25F-8E8F075D7A88}"/>
            </c:ext>
          </c:extLst>
        </c:ser>
        <c:ser>
          <c:idx val="3"/>
          <c:order val="3"/>
          <c:tx>
            <c:strRef>
              <c:f>Select!$I$37</c:f>
              <c:strCache>
                <c:ptCount val="1"/>
                <c:pt idx="0">
                  <c:v>South Africa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Select!$J$37:$P$37</c:f>
              <c:numCache>
                <c:formatCode>0%</c:formatCode>
                <c:ptCount val="7"/>
                <c:pt idx="0">
                  <c:v>0.200759974667511</c:v>
                </c:pt>
                <c:pt idx="1">
                  <c:v>7.1945269174669105E-2</c:v>
                </c:pt>
                <c:pt idx="2">
                  <c:v>3.5213515339108228E-2</c:v>
                </c:pt>
                <c:pt idx="3">
                  <c:v>-0.15875259988309026</c:v>
                </c:pt>
                <c:pt idx="4">
                  <c:v>-0.30275022311582539</c:v>
                </c:pt>
                <c:pt idx="5">
                  <c:v>-0.26498026186156803</c:v>
                </c:pt>
                <c:pt idx="6">
                  <c:v>-0.14168509953750255</c:v>
                </c:pt>
              </c:numCache>
            </c:numRef>
          </c:val>
          <c:smooth val="0"/>
          <c:extLst>
            <c:ext xmlns:c16="http://schemas.microsoft.com/office/drawing/2014/chart" uri="{C3380CC4-5D6E-409C-BE32-E72D297353CC}">
              <c16:uniqueId val="{00000003-2B65-4D55-A25F-8E8F075D7A88}"/>
            </c:ext>
          </c:extLst>
        </c:ser>
        <c:ser>
          <c:idx val="4"/>
          <c:order val="4"/>
          <c:tx>
            <c:strRef>
              <c:f>Select!$I$38</c:f>
              <c:strCache>
                <c:ptCount val="1"/>
                <c:pt idx="0">
                  <c:v>Nigeria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Select!$J$38:$O$38</c:f>
              <c:numCache>
                <c:formatCode>0%</c:formatCode>
                <c:ptCount val="6"/>
                <c:pt idx="0">
                  <c:v>0</c:v>
                </c:pt>
                <c:pt idx="1">
                  <c:v>0</c:v>
                </c:pt>
                <c:pt idx="2">
                  <c:v>0.12296219082397905</c:v>
                </c:pt>
                <c:pt idx="3">
                  <c:v>0</c:v>
                </c:pt>
                <c:pt idx="4">
                  <c:v>0</c:v>
                </c:pt>
                <c:pt idx="5">
                  <c:v>4.8894253108361534E-2</c:v>
                </c:pt>
              </c:numCache>
            </c:numRef>
          </c:val>
          <c:smooth val="0"/>
          <c:extLst>
            <c:ext xmlns:c16="http://schemas.microsoft.com/office/drawing/2014/chart" uri="{C3380CC4-5D6E-409C-BE32-E72D297353CC}">
              <c16:uniqueId val="{00000004-2B65-4D55-A25F-8E8F075D7A88}"/>
            </c:ext>
          </c:extLst>
        </c:ser>
        <c:dLbls>
          <c:showLegendKey val="0"/>
          <c:showVal val="0"/>
          <c:showCatName val="0"/>
          <c:showSerName val="0"/>
          <c:showPercent val="0"/>
          <c:showBubbleSize val="0"/>
        </c:dLbls>
        <c:marker val="1"/>
        <c:smooth val="0"/>
        <c:axId val="1877755455"/>
        <c:axId val="1877932255"/>
      </c:lineChart>
      <c:catAx>
        <c:axId val="18777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7932255"/>
        <c:crosses val="autoZero"/>
        <c:auto val="1"/>
        <c:lblAlgn val="ctr"/>
        <c:lblOffset val="100"/>
        <c:noMultiLvlLbl val="0"/>
      </c:catAx>
      <c:valAx>
        <c:axId val="18779322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india's tax revenue</a:t>
            </a:r>
            <a:r>
              <a:rPr lang="en-US" baseline="0"/>
              <a:t> - COVID-19 impact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Select!$I$7</c:f>
              <c:strCache>
                <c:ptCount val="1"/>
                <c:pt idx="0">
                  <c:v>Anguilla</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64FD-4AB2-B1B3-A5520CB1D73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1"/>
                <c:tx>
                  <c:strRef>
                    <c:extLst>
                      <c:ext uri="{02D57815-91ED-43cb-92C2-25804820EDAC}">
                        <c15:formulaRef>
                          <c15:sqref>Select!$I$12</c15:sqref>
                        </c15:formulaRef>
                      </c:ext>
                    </c:extLst>
                    <c:strCache>
                      <c:ptCount val="1"/>
                      <c:pt idx="0">
                        <c:v>St. Kitts and Nevis</c:v>
                      </c:pt>
                    </c:strCache>
                  </c:strRef>
                </c:tx>
                <c:spPr>
                  <a:ln w="22225" cap="rnd">
                    <a:solidFill>
                      <a:schemeClr val="accent3">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64FD-4AB2-B1B3-A5520CB1D739}"/>
                  </c:ext>
                </c:extLst>
              </c15:ser>
            </c15:filteredLineSeries>
            <c15:filteredLineSeries>
              <c15:ser>
                <c:idx val="8"/>
                <c:order val="2"/>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64FD-4AB2-B1B3-A5520CB1D739}"/>
                  </c:ext>
                </c:extLst>
              </c15:ser>
            </c15:filteredLineSeries>
            <c15:filteredLineSeries>
              <c15:ser>
                <c:idx val="9"/>
                <c:order val="3"/>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64FD-4AB2-B1B3-A5520CB1D739}"/>
                  </c:ext>
                </c:extLst>
              </c15:ser>
            </c15:filteredLineSeries>
            <c15:filteredLineSeries>
              <c15:ser>
                <c:idx val="10"/>
                <c:order val="4"/>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64FD-4AB2-B1B3-A5520CB1D739}"/>
                  </c:ext>
                </c:extLst>
              </c15:ser>
            </c15:filteredLineSeries>
            <c15:filteredLineSeries>
              <c15:ser>
                <c:idx val="11"/>
                <c:order val="5"/>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64FD-4AB2-B1B3-A5520CB1D739}"/>
                  </c:ext>
                </c:extLst>
              </c15:ser>
            </c15:filteredLineSeries>
            <c15:filteredLineSeries>
              <c15:ser>
                <c:idx val="12"/>
                <c:order val="6"/>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64FD-4AB2-B1B3-A5520CB1D739}"/>
                  </c:ext>
                </c:extLst>
              </c15:ser>
            </c15:filteredLineSeries>
            <c15:filteredLineSeries>
              <c15:ser>
                <c:idx val="13"/>
                <c:order val="7"/>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64FD-4AB2-B1B3-A5520CB1D739}"/>
                  </c:ext>
                </c:extLst>
              </c15:ser>
            </c15:filteredLineSeries>
            <c15:filteredLineSeries>
              <c15:ser>
                <c:idx val="14"/>
                <c:order val="8"/>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5">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64FD-4AB2-B1B3-A5520CB1D739}"/>
                  </c:ext>
                </c:extLst>
              </c15:ser>
            </c15:filteredLineSeries>
            <c15:filteredLineSeries>
              <c15:ser>
                <c:idx val="15"/>
                <c:order val="9"/>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1">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64FD-4AB2-B1B3-A5520CB1D739}"/>
                  </c:ext>
                </c:extLst>
              </c15:ser>
            </c15:filteredLineSeries>
            <c15:filteredLineSeries>
              <c15:ser>
                <c:idx val="16"/>
                <c:order val="10"/>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3">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64FD-4AB2-B1B3-A5520CB1D739}"/>
                  </c:ext>
                </c:extLst>
              </c15:ser>
            </c15:filteredLineSeries>
            <c15:filteredLineSeries>
              <c15:ser>
                <c:idx val="17"/>
                <c:order val="11"/>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5">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64FD-4AB2-B1B3-A5520CB1D739}"/>
                  </c:ext>
                </c:extLst>
              </c15:ser>
            </c15:filteredLineSeries>
            <c15:filteredLineSeries>
              <c15:ser>
                <c:idx val="18"/>
                <c:order val="12"/>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64FD-4AB2-B1B3-A5520CB1D739}"/>
                  </c:ext>
                </c:extLst>
              </c15:ser>
            </c15:filteredLineSeries>
            <c15:filteredLineSeries>
              <c15:ser>
                <c:idx val="19"/>
                <c:order val="13"/>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3">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64FD-4AB2-B1B3-A5520CB1D739}"/>
                  </c:ext>
                </c:extLst>
              </c15:ser>
            </c15:filteredLineSeries>
            <c15:filteredLineSeries>
              <c15:ser>
                <c:idx val="20"/>
                <c:order val="14"/>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5">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64FD-4AB2-B1B3-A5520CB1D739}"/>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D518-44BB-BB7D-F6172AEDA3A5}"/>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D518-44BB-BB7D-F6172AEDA3A5}"/>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D518-44BB-BB7D-F6172AEDA3A5}"/>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D518-44BB-BB7D-F6172AEDA3A5}"/>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D518-44BB-BB7D-F6172AEDA3A5}"/>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D518-44BB-BB7D-F6172AEDA3A5}"/>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D518-44BB-BB7D-F6172AEDA3A5}"/>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D518-44BB-BB7D-F6172AEDA3A5}"/>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D518-44BB-BB7D-F6172AEDA3A5}"/>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D518-44BB-BB7D-F6172AEDA3A5}"/>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D518-44BB-BB7D-F6172AEDA3A5}"/>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D518-44BB-BB7D-F6172AEDA3A5}"/>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D518-44BB-BB7D-F6172AEDA3A5}"/>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D518-44BB-BB7D-F6172AEDA3A5}"/>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D518-44BB-BB7D-F6172AEDA3A5}"/>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D518-44BB-BB7D-F6172AEDA3A5}"/>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D518-44BB-BB7D-F6172AEDA3A5}"/>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D518-44BB-BB7D-F6172AEDA3A5}"/>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D518-44BB-BB7D-F6172AEDA3A5}"/>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DFF9-42D1-865B-3F558AC92C92}"/>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DFF9-42D1-865B-3F558AC92C92}"/>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DFF9-42D1-865B-3F558AC92C92}"/>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DFF9-42D1-865B-3F558AC92C92}"/>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4-DFF9-42D1-865B-3F558AC92C92}"/>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5-DFF9-42D1-865B-3F558AC92C92}"/>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6-DFF9-42D1-865B-3F558AC92C92}"/>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7-DFF9-42D1-865B-3F558AC92C92}"/>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8-DFF9-42D1-865B-3F558AC92C92}"/>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9-DFF9-42D1-865B-3F558AC92C92}"/>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A-DFF9-42D1-865B-3F558AC92C92}"/>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B-DFF9-42D1-865B-3F558AC92C92}"/>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C-DFF9-42D1-865B-3F558AC92C92}"/>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D-DFF9-42D1-865B-3F558AC92C92}"/>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E-DFF9-42D1-865B-3F558AC92C92}"/>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0F-DFF9-42D1-865B-3F558AC92C92}"/>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0-DFF9-42D1-865B-3F558AC92C92}"/>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1-DFF9-42D1-865B-3F558AC92C92}"/>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5911-48E2-8A19-B6FA52A7CFFE}"/>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5911-48E2-8A19-B6FA52A7CFFE}"/>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5911-48E2-8A19-B6FA52A7CFFE}"/>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5911-48E2-8A19-B6FA52A7CFFE}"/>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5911-48E2-8A19-B6FA52A7CFFE}"/>
            </c:ext>
          </c:extLst>
        </c:ser>
        <c:ser>
          <c:idx val="5"/>
          <c:order val="5"/>
          <c:tx>
            <c:strRef>
              <c:f>Select!$I$10</c:f>
              <c:strCache>
                <c:ptCount val="1"/>
                <c:pt idx="0">
                  <c:v>Grenada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05-5911-48E2-8A19-B6FA52A7CFFE}"/>
            </c:ext>
          </c:extLst>
        </c:ser>
        <c:ser>
          <c:idx val="6"/>
          <c:order val="6"/>
          <c:tx>
            <c:strRef>
              <c:f>Select!$I$11</c:f>
              <c:strCache>
                <c:ptCount val="1"/>
                <c:pt idx="0">
                  <c:v>Montserrat</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Select!$J$11:$P$11</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6-5911-48E2-8A19-B6FA52A7CFFE}"/>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7"/>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5911-48E2-8A19-B6FA52A7CFF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5911-48E2-8A19-B6FA52A7CFF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5911-48E2-8A19-B6FA52A7CFF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5911-48E2-8A19-B6FA52A7CFF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5911-48E2-8A19-B6FA52A7CFFE}"/>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5911-48E2-8A19-B6FA52A7CFFE}"/>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5911-48E2-8A19-B6FA52A7CFFE}"/>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5911-48E2-8A19-B6FA52A7CFFE}"/>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5911-48E2-8A19-B6FA52A7CFFE}"/>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5911-48E2-8A19-B6FA52A7CFFE}"/>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5911-48E2-8A19-B6FA52A7CFFE}"/>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5911-48E2-8A19-B6FA52A7CFFE}"/>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5911-48E2-8A19-B6FA52A7CFFE}"/>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5911-48E2-8A19-B6FA52A7CFFE}"/>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C79F-423C-837C-6FB45AEF5FB8}"/>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C79F-423C-837C-6FB45AEF5FB8}"/>
            </c:ext>
          </c:extLst>
        </c:ser>
        <c:ser>
          <c:idx val="4"/>
          <c:order val="2"/>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Select!$J$9:$L$9</c:f>
              <c:numCache>
                <c:formatCode>0%</c:formatCode>
                <c:ptCount val="3"/>
                <c:pt idx="0">
                  <c:v>-3.5049269130209122E-2</c:v>
                </c:pt>
                <c:pt idx="1">
                  <c:v>-0.32828864366015537</c:v>
                </c:pt>
                <c:pt idx="2">
                  <c:v>-0.1749836308609638</c:v>
                </c:pt>
              </c:numCache>
            </c:numRef>
          </c:val>
          <c:smooth val="0"/>
          <c:extLst>
            <c:ext xmlns:c16="http://schemas.microsoft.com/office/drawing/2014/chart" uri="{C3380CC4-5D6E-409C-BE32-E72D297353CC}">
              <c16:uniqueId val="{00000002-C79F-423C-837C-6FB45AEF5FB8}"/>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3-C79F-423C-837C-6FB45AEF5FB8}"/>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4-C79F-423C-837C-6FB45AEF5FB8}"/>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5-C79F-423C-837C-6FB45AEF5FB8}"/>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6-C79F-423C-837C-6FB45AEF5FB8}"/>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7-C79F-423C-837C-6FB45AEF5FB8}"/>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8-C79F-423C-837C-6FB45AEF5FB8}"/>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9-C79F-423C-837C-6FB45AEF5FB8}"/>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A-C79F-423C-837C-6FB45AEF5FB8}"/>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B-C79F-423C-837C-6FB45AEF5FB8}"/>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C-C79F-423C-837C-6FB45AEF5FB8}"/>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D-C79F-423C-837C-6FB45AEF5FB8}"/>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0E-C79F-423C-837C-6FB45AEF5FB8}"/>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0F-C79F-423C-837C-6FB45AEF5FB8}"/>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0-C79F-423C-837C-6FB45AEF5FB8}"/>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3C61-487B-9AFE-C0DEDD19042D}"/>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3C61-487B-9AFE-C0DEDD19042D}"/>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3C61-487B-9AFE-C0DEDD19042D}"/>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Select!$J$8:$N$8</c:f>
              <c:numCache>
                <c:formatCode>0%</c:formatCode>
                <c:ptCount val="5"/>
                <c:pt idx="0">
                  <c:v>0.25203874072389054</c:v>
                </c:pt>
                <c:pt idx="1">
                  <c:v>0.18261687331660389</c:v>
                </c:pt>
                <c:pt idx="2">
                  <c:v>0.36484828372552808</c:v>
                </c:pt>
                <c:pt idx="3">
                  <c:v>-0.47344025056023059</c:v>
                </c:pt>
                <c:pt idx="4">
                  <c:v>-0.48618371565719071</c:v>
                </c:pt>
              </c:numCache>
            </c:numRef>
          </c:val>
          <c:smooth val="0"/>
          <c:extLst>
            <c:ext xmlns:c16="http://schemas.microsoft.com/office/drawing/2014/chart" uri="{C3380CC4-5D6E-409C-BE32-E72D297353CC}">
              <c16:uniqueId val="{00000003-3C61-487B-9AFE-C0DEDD19042D}"/>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3C61-487B-9AFE-C0DEDD19042D}"/>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3C61-487B-9AFE-C0DEDD19042D}"/>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3C61-487B-9AFE-C0DEDD19042D}"/>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3C61-487B-9AFE-C0DEDD19042D}"/>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3C61-487B-9AFE-C0DEDD19042D}"/>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3C61-487B-9AFE-C0DEDD19042D}"/>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3C61-487B-9AFE-C0DEDD19042D}"/>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3C61-487B-9AFE-C0DEDD19042D}"/>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3C61-487B-9AFE-C0DEDD19042D}"/>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3C61-487B-9AFE-C0DEDD19042D}"/>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3C61-487B-9AFE-C0DEDD19042D}"/>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3C61-487B-9AFE-C0DEDD19042D}"/>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3C61-487B-9AFE-C0DEDD19042D}"/>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3C61-487B-9AFE-C0DEDD19042D}"/>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3C61-487B-9AFE-C0DEDD19042D}"/>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Select!$I$34</c:f>
              <c:strCache>
                <c:ptCount val="1"/>
                <c:pt idx="0">
                  <c:v>Ghana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Select!$J$34:$O$34</c:f>
              <c:numCache>
                <c:formatCode>0%</c:formatCode>
                <c:ptCount val="6"/>
                <c:pt idx="0">
                  <c:v>0.20198833575337177</c:v>
                </c:pt>
                <c:pt idx="1">
                  <c:v>-0.12764319261224472</c:v>
                </c:pt>
                <c:pt idx="2">
                  <c:v>-7.2878472179518636E-2</c:v>
                </c:pt>
                <c:pt idx="3">
                  <c:v>-4.1173895571737923E-2</c:v>
                </c:pt>
                <c:pt idx="4">
                  <c:v>-7.8451719518693105E-2</c:v>
                </c:pt>
                <c:pt idx="5">
                  <c:v>-0.14851811088146136</c:v>
                </c:pt>
              </c:numCache>
            </c:numRef>
          </c:val>
          <c:smooth val="0"/>
          <c:extLst>
            <c:ext xmlns:c16="http://schemas.microsoft.com/office/drawing/2014/chart" uri="{C3380CC4-5D6E-409C-BE32-E72D297353CC}">
              <c16:uniqueId val="{00000000-01C4-4A63-B061-BCDD8451CE23}"/>
            </c:ext>
          </c:extLst>
        </c:ser>
        <c:ser>
          <c:idx val="1"/>
          <c:order val="1"/>
          <c:tx>
            <c:strRef>
              <c:f>Select!$I$35</c:f>
              <c:strCache>
                <c:ptCount val="1"/>
                <c:pt idx="0">
                  <c:v>Kenya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Select!$J$35:$O$35</c:f>
              <c:numCache>
                <c:formatCode>0%</c:formatCode>
                <c:ptCount val="6"/>
                <c:pt idx="0">
                  <c:v>0</c:v>
                </c:pt>
                <c:pt idx="1">
                  <c:v>0</c:v>
                </c:pt>
                <c:pt idx="2">
                  <c:v>3.1518746629580222E-2</c:v>
                </c:pt>
                <c:pt idx="3">
                  <c:v>0</c:v>
                </c:pt>
                <c:pt idx="4">
                  <c:v>0</c:v>
                </c:pt>
                <c:pt idx="5">
                  <c:v>-0.20749006225836314</c:v>
                </c:pt>
              </c:numCache>
            </c:numRef>
          </c:val>
          <c:smooth val="0"/>
          <c:extLst>
            <c:ext xmlns:c16="http://schemas.microsoft.com/office/drawing/2014/chart" uri="{C3380CC4-5D6E-409C-BE32-E72D297353CC}">
              <c16:uniqueId val="{00000001-01C4-4A63-B061-BCDD8451CE23}"/>
            </c:ext>
          </c:extLst>
        </c:ser>
        <c:ser>
          <c:idx val="2"/>
          <c:order val="2"/>
          <c:tx>
            <c:strRef>
              <c:f>Select!$I$36</c:f>
              <c:strCache>
                <c:ptCount val="1"/>
                <c:pt idx="0">
                  <c:v>Sierra Leone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Select!$J$36:$P$36</c:f>
              <c:numCache>
                <c:formatCode>0%</c:formatCode>
                <c:ptCount val="7"/>
                <c:pt idx="0">
                  <c:v>0.15408534896204784</c:v>
                </c:pt>
                <c:pt idx="1">
                  <c:v>-6.3488823119184204E-2</c:v>
                </c:pt>
                <c:pt idx="2">
                  <c:v>-5.2605499049502319E-2</c:v>
                </c:pt>
                <c:pt idx="3">
                  <c:v>-0.18290044200518485</c:v>
                </c:pt>
                <c:pt idx="4">
                  <c:v>-0.2136105402424234</c:v>
                </c:pt>
                <c:pt idx="5">
                  <c:v>0.12240772661553863</c:v>
                </c:pt>
                <c:pt idx="6">
                  <c:v>0.13593714916065536</c:v>
                </c:pt>
              </c:numCache>
            </c:numRef>
          </c:val>
          <c:smooth val="0"/>
          <c:extLst>
            <c:ext xmlns:c16="http://schemas.microsoft.com/office/drawing/2014/chart" uri="{C3380CC4-5D6E-409C-BE32-E72D297353CC}">
              <c16:uniqueId val="{00000002-01C4-4A63-B061-BCDD8451CE23}"/>
            </c:ext>
          </c:extLst>
        </c:ser>
        <c:ser>
          <c:idx val="3"/>
          <c:order val="3"/>
          <c:tx>
            <c:strRef>
              <c:f>Select!$I$37</c:f>
              <c:strCache>
                <c:ptCount val="1"/>
                <c:pt idx="0">
                  <c:v>South Africa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Select!$J$37:$N$37</c:f>
              <c:numCache>
                <c:formatCode>0%</c:formatCode>
                <c:ptCount val="5"/>
                <c:pt idx="0">
                  <c:v>0.200759974667511</c:v>
                </c:pt>
                <c:pt idx="1">
                  <c:v>7.1945269174669105E-2</c:v>
                </c:pt>
                <c:pt idx="2">
                  <c:v>3.5213515339108228E-2</c:v>
                </c:pt>
                <c:pt idx="3">
                  <c:v>-0.15875259988309026</c:v>
                </c:pt>
                <c:pt idx="4">
                  <c:v>-0.30275022311582539</c:v>
                </c:pt>
              </c:numCache>
            </c:numRef>
          </c:val>
          <c:smooth val="0"/>
          <c:extLst>
            <c:ext xmlns:c16="http://schemas.microsoft.com/office/drawing/2014/chart" uri="{C3380CC4-5D6E-409C-BE32-E72D297353CC}">
              <c16:uniqueId val="{00000003-01C4-4A63-B061-BCDD8451CE23}"/>
            </c:ext>
          </c:extLst>
        </c:ser>
        <c:ser>
          <c:idx val="4"/>
          <c:order val="4"/>
          <c:tx>
            <c:strRef>
              <c:f>Select!$I$38</c:f>
              <c:strCache>
                <c:ptCount val="1"/>
                <c:pt idx="0">
                  <c:v>Nigeria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Select!$J$38:$O$38</c:f>
              <c:numCache>
                <c:formatCode>0%</c:formatCode>
                <c:ptCount val="6"/>
                <c:pt idx="0">
                  <c:v>0</c:v>
                </c:pt>
                <c:pt idx="1">
                  <c:v>0</c:v>
                </c:pt>
                <c:pt idx="2">
                  <c:v>0.12296219082397905</c:v>
                </c:pt>
                <c:pt idx="3">
                  <c:v>0</c:v>
                </c:pt>
                <c:pt idx="4">
                  <c:v>0</c:v>
                </c:pt>
                <c:pt idx="5">
                  <c:v>4.8894253108361534E-2</c:v>
                </c:pt>
              </c:numCache>
            </c:numRef>
          </c:val>
          <c:smooth val="0"/>
          <c:extLst>
            <c:ext xmlns:c16="http://schemas.microsoft.com/office/drawing/2014/chart" uri="{C3380CC4-5D6E-409C-BE32-E72D297353CC}">
              <c16:uniqueId val="{00000004-01C4-4A63-B061-BCDD8451CE23}"/>
            </c:ext>
          </c:extLst>
        </c:ser>
        <c:dLbls>
          <c:showLegendKey val="0"/>
          <c:showVal val="0"/>
          <c:showCatName val="0"/>
          <c:showSerName val="0"/>
          <c:showPercent val="0"/>
          <c:showBubbleSize val="0"/>
        </c:dLbls>
        <c:marker val="1"/>
        <c:smooth val="0"/>
        <c:axId val="1877755455"/>
        <c:axId val="1877932255"/>
      </c:lineChart>
      <c:catAx>
        <c:axId val="18777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7932255"/>
        <c:crosses val="autoZero"/>
        <c:auto val="1"/>
        <c:lblAlgn val="ctr"/>
        <c:lblOffset val="100"/>
        <c:noMultiLvlLbl val="0"/>
      </c:catAx>
      <c:valAx>
        <c:axId val="18779322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CDD8-4C41-B422-88453806E8B1}"/>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CDD8-4C41-B422-88453806E8B1}"/>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CDD8-4C41-B422-88453806E8B1}"/>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CDD8-4C41-B422-88453806E8B1}"/>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CDD8-4C41-B422-88453806E8B1}"/>
            </c:ext>
          </c:extLst>
        </c:ser>
        <c:ser>
          <c:idx val="5"/>
          <c:order val="5"/>
          <c:tx>
            <c:strRef>
              <c:f>Select!$I$10</c:f>
              <c:strCache>
                <c:ptCount val="1"/>
                <c:pt idx="0">
                  <c:v>Grenada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05-CDD8-4C41-B422-88453806E8B1}"/>
            </c:ext>
          </c:extLst>
        </c:ser>
        <c:ser>
          <c:idx val="6"/>
          <c:order val="6"/>
          <c:tx>
            <c:strRef>
              <c:f>Select!$I$11</c:f>
              <c:strCache>
                <c:ptCount val="1"/>
                <c:pt idx="0">
                  <c:v>Montserrat</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Select!$J$11:$P$11</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6-CDD8-4C41-B422-88453806E8B1}"/>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7"/>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CDD8-4C41-B422-88453806E8B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CDD8-4C41-B422-88453806E8B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CDD8-4C41-B422-88453806E8B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CDD8-4C41-B422-88453806E8B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CDD8-4C41-B422-88453806E8B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CDD8-4C41-B422-88453806E8B1}"/>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CDD8-4C41-B422-88453806E8B1}"/>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CDD8-4C41-B422-88453806E8B1}"/>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CDD8-4C41-B422-88453806E8B1}"/>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CDD8-4C41-B422-88453806E8B1}"/>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CDD8-4C41-B422-88453806E8B1}"/>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CDD8-4C41-B422-88453806E8B1}"/>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CDD8-4C41-B422-88453806E8B1}"/>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CDD8-4C41-B422-88453806E8B1}"/>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177D-4F5F-8754-4F3F5B55F303}"/>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177D-4F5F-8754-4F3F5B55F303}"/>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77D-4F5F-8754-4F3F5B55F303}"/>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177D-4F5F-8754-4F3F5B55F303}"/>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177D-4F5F-8754-4F3F5B55F303}"/>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177D-4F5F-8754-4F3F5B55F303}"/>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177D-4F5F-8754-4F3F5B55F303}"/>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177D-4F5F-8754-4F3F5B55F303}"/>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177D-4F5F-8754-4F3F5B55F303}"/>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177D-4F5F-8754-4F3F5B55F303}"/>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177D-4F5F-8754-4F3F5B55F303}"/>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177D-4F5F-8754-4F3F5B55F303}"/>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177D-4F5F-8754-4F3F5B55F303}"/>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177D-4F5F-8754-4F3F5B55F303}"/>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177D-4F5F-8754-4F3F5B55F303}"/>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177D-4F5F-8754-4F3F5B55F303}"/>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177D-4F5F-8754-4F3F5B55F303}"/>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177D-4F5F-8754-4F3F5B55F303}"/>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177D-4F5F-8754-4F3F5B55F303}"/>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4F54-4F35-8337-87A8529C39C9}"/>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4F54-4F35-8337-87A8529C39C9}"/>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4F54-4F35-8337-87A8529C39C9}"/>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4F54-4F35-8337-87A8529C39C9}"/>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4F54-4F35-8337-87A8529C39C9}"/>
            </c:ext>
          </c:extLst>
        </c:ser>
        <c:ser>
          <c:idx val="7"/>
          <c:order val="5"/>
          <c:tx>
            <c:strRef>
              <c:f>Select!$I$12</c:f>
              <c:strCache>
                <c:ptCount val="1"/>
                <c:pt idx="0">
                  <c:v>St. Kitts and Nevis</c:v>
                </c:pt>
              </c:strCache>
              <c:extLst xmlns:c15="http://schemas.microsoft.com/office/drawing/2012/chart"/>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Select!$J$12:$O$12</c:f>
              <c:numCache>
                <c:formatCode>0%</c:formatCode>
                <c:ptCount val="6"/>
                <c:pt idx="0">
                  <c:v>0.19132366870808259</c:v>
                </c:pt>
                <c:pt idx="1">
                  <c:v>5.6876346403512593E-2</c:v>
                </c:pt>
                <c:pt idx="2">
                  <c:v>-1.1640907311719854E-2</c:v>
                </c:pt>
                <c:pt idx="3">
                  <c:v>-0.75649247160882638</c:v>
                </c:pt>
                <c:pt idx="4">
                  <c:v>-0.11364244190929454</c:v>
                </c:pt>
                <c:pt idx="5">
                  <c:v>-0.28045970734541109</c:v>
                </c:pt>
              </c:numCache>
            </c:numRef>
          </c:val>
          <c:smooth val="0"/>
          <c:extLst xmlns:c15="http://schemas.microsoft.com/office/drawing/2012/chart">
            <c:ext xmlns:c16="http://schemas.microsoft.com/office/drawing/2014/chart" uri="{C3380CC4-5D6E-409C-BE32-E72D297353CC}">
              <c16:uniqueId val="{00000005-4F54-4F35-8337-87A8529C39C9}"/>
            </c:ext>
          </c:extLst>
        </c:ser>
        <c:ser>
          <c:idx val="8"/>
          <c:order val="6"/>
          <c:tx>
            <c:strRef>
              <c:f>Select!$I$13</c:f>
              <c:strCache>
                <c:ptCount val="1"/>
                <c:pt idx="0">
                  <c:v>St. Lucia</c:v>
                </c:pt>
              </c:strCache>
              <c:extLst xmlns:c15="http://schemas.microsoft.com/office/drawing/2012/chart"/>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Select!$J$13:$O$13</c:f>
              <c:numCache>
                <c:formatCode>0%</c:formatCode>
                <c:ptCount val="6"/>
                <c:pt idx="0">
                  <c:v>-3.1239913891759813E-2</c:v>
                </c:pt>
                <c:pt idx="1">
                  <c:v>0.17204971273697406</c:v>
                </c:pt>
                <c:pt idx="2">
                  <c:v>-0.17569252657328133</c:v>
                </c:pt>
                <c:pt idx="3">
                  <c:v>-0.49820111283986857</c:v>
                </c:pt>
                <c:pt idx="4">
                  <c:v>-0.23724047208155363</c:v>
                </c:pt>
                <c:pt idx="5">
                  <c:v>-0.4457108942624492</c:v>
                </c:pt>
              </c:numCache>
            </c:numRef>
          </c:val>
          <c:smooth val="0"/>
          <c:extLst xmlns:c15="http://schemas.microsoft.com/office/drawing/2012/chart">
            <c:ext xmlns:c16="http://schemas.microsoft.com/office/drawing/2014/chart" uri="{C3380CC4-5D6E-409C-BE32-E72D297353CC}">
              <c16:uniqueId val="{00000006-4F54-4F35-8337-87A8529C39C9}"/>
            </c:ext>
          </c:extLst>
        </c:ser>
        <c:ser>
          <c:idx val="9"/>
          <c:order val="7"/>
          <c:tx>
            <c:strRef>
              <c:f>Select!$I$14</c:f>
              <c:strCache>
                <c:ptCount val="1"/>
                <c:pt idx="0">
                  <c:v>Bolivia</c:v>
                </c:pt>
              </c:strCache>
              <c:extLst xmlns:c15="http://schemas.microsoft.com/office/drawing/2012/chart"/>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Select!$J$14:$K$14</c:f>
              <c:numCache>
                <c:formatCode>0%</c:formatCode>
                <c:ptCount val="2"/>
                <c:pt idx="0">
                  <c:v>-0.24543370406643944</c:v>
                </c:pt>
                <c:pt idx="1">
                  <c:v>-3.6498676545997172E-2</c:v>
                </c:pt>
              </c:numCache>
            </c:numRef>
          </c:val>
          <c:smooth val="0"/>
          <c:extLst xmlns:c15="http://schemas.microsoft.com/office/drawing/2012/chart">
            <c:ext xmlns:c16="http://schemas.microsoft.com/office/drawing/2014/chart" uri="{C3380CC4-5D6E-409C-BE32-E72D297353CC}">
              <c16:uniqueId val="{00000007-4F54-4F35-8337-87A8529C39C9}"/>
            </c:ext>
          </c:extLst>
        </c:ser>
        <c:ser>
          <c:idx val="10"/>
          <c:order val="8"/>
          <c:tx>
            <c:strRef>
              <c:f>Select!$I$15</c:f>
              <c:strCache>
                <c:ptCount val="1"/>
                <c:pt idx="0">
                  <c:v>Brazil</c:v>
                </c:pt>
              </c:strCache>
              <c:extLst xmlns:c15="http://schemas.microsoft.com/office/drawing/2012/chart"/>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Select!$J$15:$O$15</c:f>
              <c:numCache>
                <c:formatCode>0%</c:formatCode>
                <c:ptCount val="6"/>
                <c:pt idx="0">
                  <c:v>4.4241422745904514E-2</c:v>
                </c:pt>
                <c:pt idx="1">
                  <c:v>-2.9166226792747097E-2</c:v>
                </c:pt>
                <c:pt idx="2">
                  <c:v>-1.9644921181202049E-2</c:v>
                </c:pt>
                <c:pt idx="3">
                  <c:v>-0.25707195639915781</c:v>
                </c:pt>
                <c:pt idx="4">
                  <c:v>-0.30400544346208008</c:v>
                </c:pt>
                <c:pt idx="5">
                  <c:v>-0.23748144071883062</c:v>
                </c:pt>
              </c:numCache>
            </c:numRef>
          </c:val>
          <c:smooth val="0"/>
          <c:extLst xmlns:c15="http://schemas.microsoft.com/office/drawing/2012/chart">
            <c:ext xmlns:c16="http://schemas.microsoft.com/office/drawing/2014/chart" uri="{C3380CC4-5D6E-409C-BE32-E72D297353CC}">
              <c16:uniqueId val="{00000008-4F54-4F35-8337-87A8529C39C9}"/>
            </c:ext>
          </c:extLst>
        </c:ser>
        <c:ser>
          <c:idx val="11"/>
          <c:order val="9"/>
          <c:tx>
            <c:strRef>
              <c:f>Select!$I$16</c:f>
              <c:strCache>
                <c:ptCount val="1"/>
                <c:pt idx="0">
                  <c:v>Chile</c:v>
                </c:pt>
              </c:strCache>
              <c:extLst xmlns:c15="http://schemas.microsoft.com/office/drawing/2012/chart"/>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Select!$J$16:$N$16</c:f>
              <c:numCache>
                <c:formatCode>0%</c:formatCode>
                <c:ptCount val="5"/>
                <c:pt idx="0">
                  <c:v>0.13501465927757536</c:v>
                </c:pt>
                <c:pt idx="1">
                  <c:v>-2.4959121979291579E-2</c:v>
                </c:pt>
                <c:pt idx="2">
                  <c:v>-9.6914644493931237E-3</c:v>
                </c:pt>
                <c:pt idx="3">
                  <c:v>-0.398074154598963</c:v>
                </c:pt>
                <c:pt idx="4">
                  <c:v>-0.29833252366496638</c:v>
                </c:pt>
              </c:numCache>
            </c:numRef>
          </c:val>
          <c:smooth val="0"/>
          <c:extLst xmlns:c15="http://schemas.microsoft.com/office/drawing/2012/chart">
            <c:ext xmlns:c16="http://schemas.microsoft.com/office/drawing/2014/chart" uri="{C3380CC4-5D6E-409C-BE32-E72D297353CC}">
              <c16:uniqueId val="{00000009-4F54-4F35-8337-87A8529C39C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12"/>
                <c:order val="10"/>
                <c:tx>
                  <c:strRef>
                    <c:extLst>
                      <c:ex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c:ext xmlns:c16="http://schemas.microsoft.com/office/drawing/2014/chart" uri="{C3380CC4-5D6E-409C-BE32-E72D297353CC}">
                    <c16:uniqueId val="{0000000A-4F54-4F35-8337-87A8529C39C9}"/>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4F54-4F35-8337-87A8529C39C9}"/>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4F54-4F35-8337-87A8529C39C9}"/>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4F54-4F35-8337-87A8529C39C9}"/>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4F54-4F35-8337-87A8529C39C9}"/>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4F54-4F35-8337-87A8529C39C9}"/>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4F54-4F35-8337-87A8529C39C9}"/>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4F54-4F35-8337-87A8529C39C9}"/>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4F54-4F35-8337-87A8529C39C9}"/>
                  </c:ext>
                </c:extLst>
              </c15:ser>
            </c15:filteredLineSeries>
          </c:ext>
        </c:extLst>
      </c:lineChart>
      <c:catAx>
        <c:axId val="85944572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tickLblSkip val="1"/>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layout>
        <c:manualLayout>
          <c:xMode val="edge"/>
          <c:yMode val="edge"/>
          <c:x val="0.81805825863307358"/>
          <c:y val="1.6981284262815793E-2"/>
          <c:w val="0.17105608509462633"/>
          <c:h val="0.91968517843782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Real!$A$91</c:f>
          <c:strCache>
            <c:ptCount val="1"/>
            <c:pt idx="0">
              <c:v>Sierra Leone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Real!$F$91</c:f>
              <c:strCache>
                <c:ptCount val="1"/>
                <c:pt idx="0">
                  <c:v>Income Taxes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Real!$AF$91:$AL$91</c:f>
              <c:numCache>
                <c:formatCode>0.0%</c:formatCode>
                <c:ptCount val="7"/>
                <c:pt idx="0">
                  <c:v>7.3128692938456722E-3</c:v>
                </c:pt>
                <c:pt idx="1">
                  <c:v>-0.11177793168467061</c:v>
                </c:pt>
                <c:pt idx="2">
                  <c:v>-0.16259472635669883</c:v>
                </c:pt>
                <c:pt idx="3">
                  <c:v>-0.29044563114788408</c:v>
                </c:pt>
                <c:pt idx="4">
                  <c:v>-0.21234565371598568</c:v>
                </c:pt>
                <c:pt idx="5">
                  <c:v>-8.7176209889748488E-2</c:v>
                </c:pt>
                <c:pt idx="6">
                  <c:v>3.441985065066025E-2</c:v>
                </c:pt>
              </c:numCache>
            </c:numRef>
          </c:val>
          <c:smooth val="0"/>
          <c:extLst>
            <c:ext xmlns:c16="http://schemas.microsoft.com/office/drawing/2014/chart" uri="{C3380CC4-5D6E-409C-BE32-E72D297353CC}">
              <c16:uniqueId val="{00000000-164F-4323-A6B0-0650AE870048}"/>
            </c:ext>
          </c:extLst>
        </c:ser>
        <c:dLbls>
          <c:showLegendKey val="0"/>
          <c:showVal val="0"/>
          <c:showCatName val="0"/>
          <c:showSerName val="0"/>
          <c:showPercent val="0"/>
          <c:showBubbleSize val="0"/>
        </c:dLbls>
        <c:marker val="1"/>
        <c:smooth val="0"/>
        <c:axId val="864698735"/>
        <c:axId val="723559983"/>
      </c:lineChart>
      <c:catAx>
        <c:axId val="8646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59983"/>
        <c:crosses val="autoZero"/>
        <c:auto val="1"/>
        <c:lblAlgn val="ctr"/>
        <c:lblOffset val="100"/>
        <c:noMultiLvlLbl val="0"/>
      </c:catAx>
      <c:valAx>
        <c:axId val="72355998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69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Real!$A$3</c:f>
          <c:strCache>
            <c:ptCount val="1"/>
            <c:pt idx="0">
              <c:v>Indonesia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Real!$F$3</c:f>
              <c:strCache>
                <c:ptCount val="1"/>
                <c:pt idx="0">
                  <c:v>Income Taxes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Real!$AF$3:$AL$3</c:f>
              <c:numCache>
                <c:formatCode>0.0%</c:formatCode>
                <c:ptCount val="7"/>
                <c:pt idx="0">
                  <c:v>-0.14238854815013618</c:v>
                </c:pt>
                <c:pt idx="1">
                  <c:v>-1.2914388928338185E-2</c:v>
                </c:pt>
                <c:pt idx="2">
                  <c:v>-7.0885562216716491E-2</c:v>
                </c:pt>
                <c:pt idx="3">
                  <c:v>-5.9409463822339144E-2</c:v>
                </c:pt>
                <c:pt idx="4">
                  <c:v>-0.3983297360839988</c:v>
                </c:pt>
                <c:pt idx="5">
                  <c:v>-0.1495691199264407</c:v>
                </c:pt>
                <c:pt idx="6">
                  <c:v>-0.39607397726672472</c:v>
                </c:pt>
              </c:numCache>
            </c:numRef>
          </c:val>
          <c:smooth val="0"/>
          <c:extLst>
            <c:ext xmlns:c16="http://schemas.microsoft.com/office/drawing/2014/chart" uri="{C3380CC4-5D6E-409C-BE32-E72D297353CC}">
              <c16:uniqueId val="{00000000-F5E2-4438-8BD8-C3FFBA91C624}"/>
            </c:ext>
          </c:extLst>
        </c:ser>
        <c:ser>
          <c:idx val="1"/>
          <c:order val="1"/>
          <c:tx>
            <c:strRef>
              <c:f>Real!$F$4</c:f>
              <c:strCache>
                <c:ptCount val="1"/>
                <c:pt idx="0">
                  <c:v>Property Taxes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Real!$AF$4:$AL$4</c:f>
              <c:numCache>
                <c:formatCode>0.0%</c:formatCode>
                <c:ptCount val="7"/>
                <c:pt idx="0">
                  <c:v>6.655630047228299</c:v>
                </c:pt>
                <c:pt idx="1">
                  <c:v>-5.7247046607960828</c:v>
                </c:pt>
                <c:pt idx="2">
                  <c:v>-0.44674811907553413</c:v>
                </c:pt>
                <c:pt idx="3">
                  <c:v>1.1176190425950421</c:v>
                </c:pt>
                <c:pt idx="4">
                  <c:v>-0.92274512328590763</c:v>
                </c:pt>
                <c:pt idx="5">
                  <c:v>-0.24824915263905697</c:v>
                </c:pt>
                <c:pt idx="6">
                  <c:v>-0.53119812509619513</c:v>
                </c:pt>
              </c:numCache>
            </c:numRef>
          </c:val>
          <c:smooth val="0"/>
          <c:extLst>
            <c:ext xmlns:c16="http://schemas.microsoft.com/office/drawing/2014/chart" uri="{C3380CC4-5D6E-409C-BE32-E72D297353CC}">
              <c16:uniqueId val="{00000001-F5E2-4438-8BD8-C3FFBA91C624}"/>
            </c:ext>
          </c:extLst>
        </c:ser>
        <c:dLbls>
          <c:showLegendKey val="0"/>
          <c:showVal val="0"/>
          <c:showCatName val="0"/>
          <c:showSerName val="0"/>
          <c:showPercent val="0"/>
          <c:showBubbleSize val="0"/>
        </c:dLbls>
        <c:marker val="1"/>
        <c:smooth val="0"/>
        <c:axId val="737010959"/>
        <c:axId val="466137263"/>
      </c:lineChart>
      <c:catAx>
        <c:axId val="7370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137263"/>
        <c:crosses val="autoZero"/>
        <c:auto val="1"/>
        <c:lblAlgn val="ctr"/>
        <c:lblOffset val="100"/>
        <c:noMultiLvlLbl val="0"/>
      </c:catAx>
      <c:valAx>
        <c:axId val="46613726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1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Select!$A$2" fmlaRange="Menu!$C$4:$C$11" noThreeD="1" sel="3" val="0"/>
</file>

<file path=xl/ctrlProps/ctrlProp2.xml><?xml version="1.0" encoding="utf-8"?>
<formControlPr xmlns="http://schemas.microsoft.com/office/spreadsheetml/2009/9/main" objectType="Drop" dropStyle="combo" dx="26" fmlaLink="Select!$A$3" fmlaRange="Menu!$F$4:$F$12" noThreeD="1"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2</xdr:col>
      <xdr:colOff>952500</xdr:colOff>
      <xdr:row>119</xdr:row>
      <xdr:rowOff>144780</xdr:rowOff>
    </xdr:from>
    <xdr:to>
      <xdr:col>9</xdr:col>
      <xdr:colOff>68580</xdr:colOff>
      <xdr:row>134</xdr:row>
      <xdr:rowOff>144780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0.01444</cdr:x>
      <cdr:y>0.86756</cdr:y>
    </cdr:from>
    <cdr:to>
      <cdr:x>0.86151</cdr:x>
      <cdr:y>1</cdr:y>
    </cdr:to>
    <cdr:sp macro="" textlink="">
      <cdr:nvSpPr>
        <cdr:cNvPr id="2" name="Text Box 1">
          <a:extLst xmlns:a="http://schemas.openxmlformats.org/drawingml/2006/main">
            <a:ext uri="{FF2B5EF4-FFF2-40B4-BE49-F238E27FC236}">
              <a16:creationId xmlns:a16="http://schemas.microsoft.com/office/drawing/2014/main" id="{C0A19C12-2633-4320-85FC-DEAB7606BA3C}"/>
            </a:ext>
          </a:extLst>
        </cdr:cNvPr>
        <cdr:cNvSpPr txBox="1"/>
      </cdr:nvSpPr>
      <cdr:spPr>
        <a:xfrm xmlns:a="http://schemas.openxmlformats.org/drawingml/2006/main">
          <a:off x="66027" y="2379883"/>
          <a:ext cx="3872798" cy="3633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dirty="0"/>
            <a:t>Source: World Bank (2020). “Revenue Effects of COVID-19 - December 2020 update”, Global Fiscal Policy Series, Fiscal Policy and Sustainable Unit. World Bank.</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1262744</xdr:colOff>
      <xdr:row>78</xdr:row>
      <xdr:rowOff>174172</xdr:rowOff>
    </xdr:from>
    <xdr:to>
      <xdr:col>3</xdr:col>
      <xdr:colOff>1012371</xdr:colOff>
      <xdr:row>97</xdr:row>
      <xdr:rowOff>76200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69</xdr:row>
      <xdr:rowOff>0</xdr:rowOff>
    </xdr:from>
    <xdr:to>
      <xdr:col>11</xdr:col>
      <xdr:colOff>751114</xdr:colOff>
      <xdr:row>83</xdr:row>
      <xdr:rowOff>152400</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326572</xdr:colOff>
      <xdr:row>14</xdr:row>
      <xdr:rowOff>125185</xdr:rowOff>
    </xdr:from>
    <xdr:to>
      <xdr:col>20</xdr:col>
      <xdr:colOff>21772</xdr:colOff>
      <xdr:row>29</xdr:row>
      <xdr:rowOff>92528</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195942</xdr:colOff>
      <xdr:row>12</xdr:row>
      <xdr:rowOff>125184</xdr:rowOff>
    </xdr:from>
    <xdr:to>
      <xdr:col>35</xdr:col>
      <xdr:colOff>163285</xdr:colOff>
      <xdr:row>31</xdr:row>
      <xdr:rowOff>130628</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4310743</xdr:colOff>
      <xdr:row>55</xdr:row>
      <xdr:rowOff>114300</xdr:rowOff>
    </xdr:from>
    <xdr:to>
      <xdr:col>4</xdr:col>
      <xdr:colOff>1317172</xdr:colOff>
      <xdr:row>77</xdr:row>
      <xdr:rowOff>43543</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289560</xdr:colOff>
      <xdr:row>104</xdr:row>
      <xdr:rowOff>38100</xdr:rowOff>
    </xdr:from>
    <xdr:to>
      <xdr:col>25</xdr:col>
      <xdr:colOff>327660</xdr:colOff>
      <xdr:row>119</xdr:row>
      <xdr:rowOff>38100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283029</xdr:colOff>
      <xdr:row>3</xdr:row>
      <xdr:rowOff>103415</xdr:rowOff>
    </xdr:from>
    <xdr:to>
      <xdr:col>24</xdr:col>
      <xdr:colOff>489857</xdr:colOff>
      <xdr:row>17</xdr:row>
      <xdr:rowOff>70757</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217715</xdr:colOff>
      <xdr:row>19</xdr:row>
      <xdr:rowOff>16329</xdr:rowOff>
    </xdr:from>
    <xdr:to>
      <xdr:col>24</xdr:col>
      <xdr:colOff>424543</xdr:colOff>
      <xdr:row>32</xdr:row>
      <xdr:rowOff>168729</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239486</xdr:colOff>
      <xdr:row>33</xdr:row>
      <xdr:rowOff>179615</xdr:rowOff>
    </xdr:from>
    <xdr:to>
      <xdr:col>24</xdr:col>
      <xdr:colOff>446314</xdr:colOff>
      <xdr:row>48</xdr:row>
      <xdr:rowOff>81644</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185057</xdr:colOff>
      <xdr:row>49</xdr:row>
      <xdr:rowOff>114299</xdr:rowOff>
    </xdr:from>
    <xdr:to>
      <xdr:col>24</xdr:col>
      <xdr:colOff>391885</xdr:colOff>
      <xdr:row>63</xdr:row>
      <xdr:rowOff>81642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195943</xdr:colOff>
      <xdr:row>64</xdr:row>
      <xdr:rowOff>92529</xdr:rowOff>
    </xdr:from>
    <xdr:to>
      <xdr:col>24</xdr:col>
      <xdr:colOff>402771</xdr:colOff>
      <xdr:row>78</xdr:row>
      <xdr:rowOff>59872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892629</xdr:colOff>
      <xdr:row>132</xdr:row>
      <xdr:rowOff>179614</xdr:rowOff>
    </xdr:from>
    <xdr:to>
      <xdr:col>24</xdr:col>
      <xdr:colOff>65314</xdr:colOff>
      <xdr:row>147</xdr:row>
      <xdr:rowOff>146957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139700</xdr:colOff>
      <xdr:row>7</xdr:row>
      <xdr:rowOff>63500</xdr:rowOff>
    </xdr:from>
    <xdr:to>
      <xdr:col>31</xdr:col>
      <xdr:colOff>139700</xdr:colOff>
      <xdr:row>32</xdr:row>
      <xdr:rowOff>127000</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0.06498</cdr:x>
      <cdr:y>0.68066</cdr:y>
    </cdr:from>
    <cdr:to>
      <cdr:x>0.13197</cdr:x>
      <cdr:y>0.76533</cdr:y>
    </cdr:to>
    <cdr:sp macro="" textlink="">
      <cdr:nvSpPr>
        <cdr:cNvPr id="2" name="TextBox 1">
          <a:extLst xmlns:a="http://schemas.openxmlformats.org/drawingml/2006/main">
            <a:ext uri="{FF2B5EF4-FFF2-40B4-BE49-F238E27FC236}">
              <a16:creationId xmlns:a16="http://schemas.microsoft.com/office/drawing/2014/main" id="{CC608DED-DE6C-4655-BCC0-394FF41E7422}"/>
            </a:ext>
          </a:extLst>
        </cdr:cNvPr>
        <cdr:cNvSpPr txBox="1"/>
      </cdr:nvSpPr>
      <cdr:spPr>
        <a:xfrm xmlns:a="http://schemas.openxmlformats.org/drawingml/2006/main">
          <a:off x="557860" y="2792116"/>
          <a:ext cx="575122" cy="347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t>EAP</a:t>
          </a:r>
        </a:p>
      </cdr:txBody>
    </cdr:sp>
  </cdr:relSizeAnchor>
  <cdr:relSizeAnchor xmlns:cdr="http://schemas.openxmlformats.org/drawingml/2006/chartDrawing">
    <cdr:from>
      <cdr:x>0.24115</cdr:x>
      <cdr:y>0.60887</cdr:y>
    </cdr:from>
    <cdr:to>
      <cdr:x>0.30813</cdr:x>
      <cdr:y>0.69355</cdr:y>
    </cdr:to>
    <cdr:sp macro="" textlink="">
      <cdr:nvSpPr>
        <cdr:cNvPr id="3"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1600200" y="1917700"/>
          <a:ext cx="444500" cy="2667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ECA</a:t>
          </a:r>
        </a:p>
      </cdr:txBody>
    </cdr:sp>
  </cdr:relSizeAnchor>
  <cdr:relSizeAnchor xmlns:cdr="http://schemas.openxmlformats.org/drawingml/2006/chartDrawing">
    <cdr:from>
      <cdr:x>0.34571</cdr:x>
      <cdr:y>0.59555</cdr:y>
    </cdr:from>
    <cdr:to>
      <cdr:x>0.41269</cdr:x>
      <cdr:y>0.68023</cdr:y>
    </cdr:to>
    <cdr:sp macro="" textlink="">
      <cdr:nvSpPr>
        <cdr:cNvPr id="4"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2968001" y="2443014"/>
          <a:ext cx="575037"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LAC</a:t>
          </a:r>
        </a:p>
      </cdr:txBody>
    </cdr:sp>
  </cdr:relSizeAnchor>
  <cdr:relSizeAnchor xmlns:cdr="http://schemas.openxmlformats.org/drawingml/2006/chartDrawing">
    <cdr:from>
      <cdr:x>0.41582</cdr:x>
      <cdr:y>0.72386</cdr:y>
    </cdr:from>
    <cdr:to>
      <cdr:x>0.50386</cdr:x>
      <cdr:y>0.82467</cdr:y>
    </cdr:to>
    <cdr:sp macro="" textlink="">
      <cdr:nvSpPr>
        <cdr:cNvPr id="5"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3569921" y="2969345"/>
          <a:ext cx="755841" cy="4135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MENA</a:t>
          </a:r>
        </a:p>
      </cdr:txBody>
    </cdr:sp>
  </cdr:relSizeAnchor>
  <cdr:relSizeAnchor xmlns:cdr="http://schemas.openxmlformats.org/drawingml/2006/chartDrawing">
    <cdr:from>
      <cdr:x>0.52413</cdr:x>
      <cdr:y>0.72277</cdr:y>
    </cdr:from>
    <cdr:to>
      <cdr:x>0.60068</cdr:x>
      <cdr:y>0.80745</cdr:y>
    </cdr:to>
    <cdr:sp macro="" textlink="">
      <cdr:nvSpPr>
        <cdr:cNvPr id="6"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4499741" y="2964879"/>
          <a:ext cx="657197"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NAM</a:t>
          </a:r>
        </a:p>
      </cdr:txBody>
    </cdr:sp>
  </cdr:relSizeAnchor>
  <cdr:relSizeAnchor xmlns:cdr="http://schemas.openxmlformats.org/drawingml/2006/chartDrawing">
    <cdr:from>
      <cdr:x>0.61773</cdr:x>
      <cdr:y>0.70636</cdr:y>
    </cdr:from>
    <cdr:to>
      <cdr:x>0.68472</cdr:x>
      <cdr:y>0.79104</cdr:y>
    </cdr:to>
    <cdr:sp macro="" textlink="">
      <cdr:nvSpPr>
        <cdr:cNvPr id="7"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5303340" y="2897547"/>
          <a:ext cx="575123"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SA</a:t>
          </a:r>
        </a:p>
      </cdr:txBody>
    </cdr:sp>
  </cdr:relSizeAnchor>
  <cdr:relSizeAnchor xmlns:cdr="http://schemas.openxmlformats.org/drawingml/2006/chartDrawing">
    <cdr:from>
      <cdr:x>0.89447</cdr:x>
      <cdr:y>0.70542</cdr:y>
    </cdr:from>
    <cdr:to>
      <cdr:x>0.97102</cdr:x>
      <cdr:y>0.80622</cdr:y>
    </cdr:to>
    <cdr:sp macro="" textlink="">
      <cdr:nvSpPr>
        <cdr:cNvPr id="8"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7679240" y="2893716"/>
          <a:ext cx="657197" cy="41349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WER</a:t>
          </a:r>
        </a:p>
      </cdr:txBody>
    </cdr:sp>
  </cdr:relSizeAnchor>
  <cdr:relSizeAnchor xmlns:cdr="http://schemas.openxmlformats.org/drawingml/2006/chartDrawing">
    <cdr:from>
      <cdr:x>0.78485</cdr:x>
      <cdr:y>0.71334</cdr:y>
    </cdr:from>
    <cdr:to>
      <cdr:x>0.85184</cdr:x>
      <cdr:y>0.79801</cdr:y>
    </cdr:to>
    <cdr:sp macro="" textlink="">
      <cdr:nvSpPr>
        <cdr:cNvPr id="9"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6738118" y="2926185"/>
          <a:ext cx="575123" cy="3473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SSA</a:t>
          </a:r>
        </a:p>
      </cdr:txBody>
    </cdr:sp>
  </cdr:relSizeAnchor>
</c:userShapes>
</file>

<file path=xl/drawings/drawing7.xml><?xml version="1.0" encoding="utf-8"?>
<xdr:wsDr xmlns:xdr="http://schemas.openxmlformats.org/drawingml/2006/spreadsheetDrawing" xmlns:a="http://schemas.openxmlformats.org/drawingml/2006/main">
  <xdr:twoCellAnchor>
    <xdr:from>
      <xdr:col>8</xdr:col>
      <xdr:colOff>322580</xdr:colOff>
      <xdr:row>35</xdr:row>
      <xdr:rowOff>73660</xdr:rowOff>
    </xdr:from>
    <xdr:to>
      <xdr:col>18</xdr:col>
      <xdr:colOff>220980</xdr:colOff>
      <xdr:row>55</xdr:row>
      <xdr:rowOff>154940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167640</xdr:colOff>
      <xdr:row>4</xdr:row>
      <xdr:rowOff>30480</xdr:rowOff>
    </xdr:from>
    <xdr:to>
      <xdr:col>26</xdr:col>
      <xdr:colOff>335280</xdr:colOff>
      <xdr:row>22</xdr:row>
      <xdr:rowOff>167640</xdr:rowOff>
    </xdr:to>
    <xdr:graphicFrame macro="">
      <xdr:nvGraphicFramePr>
        <xdr:cNvPr id="9" name="Chart 8">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38</xdr:row>
      <xdr:rowOff>0</xdr:rowOff>
    </xdr:from>
    <xdr:to>
      <xdr:col>25</xdr:col>
      <xdr:colOff>304800</xdr:colOff>
      <xdr:row>52</xdr:row>
      <xdr:rowOff>135466</xdr:rowOff>
    </xdr:to>
    <xdr:graphicFrame macro="">
      <xdr:nvGraphicFramePr>
        <xdr:cNvPr id="10" name="Chart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3</xdr:row>
      <xdr:rowOff>0</xdr:rowOff>
    </xdr:from>
    <xdr:to>
      <xdr:col>33</xdr:col>
      <xdr:colOff>304800</xdr:colOff>
      <xdr:row>17</xdr:row>
      <xdr:rowOff>135467</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441960</xdr:colOff>
      <xdr:row>24</xdr:row>
      <xdr:rowOff>50800</xdr:rowOff>
    </xdr:from>
    <xdr:to>
      <xdr:col>34</xdr:col>
      <xdr:colOff>45720</xdr:colOff>
      <xdr:row>41</xdr:row>
      <xdr:rowOff>128452</xdr:rowOff>
    </xdr:to>
    <xdr:graphicFrame macro="">
      <xdr:nvGraphicFramePr>
        <xdr:cNvPr id="13" name="Chart 12">
          <a:extLst>
            <a:ext uri="{FF2B5EF4-FFF2-40B4-BE49-F238E27FC236}">
              <a16:creationId xmlns:a16="http://schemas.microsoft.com/office/drawing/2014/main" id="{00000000-0008-0000-0F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0</xdr:colOff>
      <xdr:row>3</xdr:row>
      <xdr:rowOff>0</xdr:rowOff>
    </xdr:from>
    <xdr:to>
      <xdr:col>41</xdr:col>
      <xdr:colOff>304800</xdr:colOff>
      <xdr:row>17</xdr:row>
      <xdr:rowOff>135467</xdr:rowOff>
    </xdr:to>
    <xdr:graphicFrame macro="">
      <xdr:nvGraphicFramePr>
        <xdr:cNvPr id="14" name="Chart 13">
          <a:extLst>
            <a:ext uri="{FF2B5EF4-FFF2-40B4-BE49-F238E27FC236}">
              <a16:creationId xmlns:a16="http://schemas.microsoft.com/office/drawing/2014/main" id="{00000000-0008-0000-0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127000</xdr:colOff>
      <xdr:row>19</xdr:row>
      <xdr:rowOff>152400</xdr:rowOff>
    </xdr:from>
    <xdr:to>
      <xdr:col>41</xdr:col>
      <xdr:colOff>431800</xdr:colOff>
      <xdr:row>34</xdr:row>
      <xdr:rowOff>110067</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426720</xdr:colOff>
      <xdr:row>34</xdr:row>
      <xdr:rowOff>167640</xdr:rowOff>
    </xdr:from>
    <xdr:to>
      <xdr:col>39</xdr:col>
      <xdr:colOff>86360</xdr:colOff>
      <xdr:row>74</xdr:row>
      <xdr:rowOff>43180</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224790</xdr:colOff>
      <xdr:row>59</xdr:row>
      <xdr:rowOff>10160</xdr:rowOff>
    </xdr:from>
    <xdr:to>
      <xdr:col>17</xdr:col>
      <xdr:colOff>66040</xdr:colOff>
      <xdr:row>74</xdr:row>
      <xdr:rowOff>86360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393700</xdr:colOff>
      <xdr:row>77</xdr:row>
      <xdr:rowOff>50800</xdr:rowOff>
    </xdr:from>
    <xdr:to>
      <xdr:col>26</xdr:col>
      <xdr:colOff>215900</xdr:colOff>
      <xdr:row>92</xdr:row>
      <xdr:rowOff>8467</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38</xdr:row>
      <xdr:rowOff>0</xdr:rowOff>
    </xdr:from>
    <xdr:to>
      <xdr:col>48</xdr:col>
      <xdr:colOff>91440</xdr:colOff>
      <xdr:row>56</xdr:row>
      <xdr:rowOff>137160</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0.30081</cdr:x>
      <cdr:y>0.07065</cdr:y>
    </cdr:from>
    <cdr:to>
      <cdr:x>0.70242</cdr:x>
      <cdr:y>0.13587</cdr:y>
    </cdr:to>
    <cdr:sp macro="" textlink="">
      <cdr:nvSpPr>
        <cdr:cNvPr id="3" name="TextBox 1">
          <a:extLst xmlns:a="http://schemas.openxmlformats.org/drawingml/2006/main">
            <a:ext uri="{FF2B5EF4-FFF2-40B4-BE49-F238E27FC236}">
              <a16:creationId xmlns:a16="http://schemas.microsoft.com/office/drawing/2014/main" id="{7F0DA4BF-7E10-4F80-ABD6-1B8DCE3D1C9E}"/>
            </a:ext>
          </a:extLst>
        </cdr:cNvPr>
        <cdr:cNvSpPr txBox="1"/>
      </cdr:nvSpPr>
      <cdr:spPr>
        <a:xfrm xmlns:a="http://schemas.openxmlformats.org/drawingml/2006/main">
          <a:off x="1894840" y="26416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9.xml><?xml version="1.0" encoding="utf-8"?>
<c:userShapes xmlns:c="http://schemas.openxmlformats.org/drawingml/2006/chart">
  <cdr:relSizeAnchor xmlns:cdr="http://schemas.openxmlformats.org/drawingml/2006/chartDrawing">
    <cdr:from>
      <cdr:x>0.2965</cdr:x>
      <cdr:y>0.05778</cdr:y>
    </cdr:from>
    <cdr:to>
      <cdr:x>0.74394</cdr:x>
      <cdr:y>0.12889</cdr:y>
    </cdr:to>
    <cdr:sp macro="" textlink="Select!$D$7">
      <cdr:nvSpPr>
        <cdr:cNvPr id="2" name="TextBox 1">
          <a:extLst xmlns:a="http://schemas.openxmlformats.org/drawingml/2006/main">
            <a:ext uri="{FF2B5EF4-FFF2-40B4-BE49-F238E27FC236}">
              <a16:creationId xmlns:a16="http://schemas.microsoft.com/office/drawing/2014/main" id="{7DCF42B3-4BAB-4424-A9C7-3EB959CFB7AF}"/>
            </a:ext>
          </a:extLst>
        </cdr:cNvPr>
        <cdr:cNvSpPr txBox="1"/>
      </cdr:nvSpPr>
      <cdr:spPr>
        <a:xfrm xmlns:a="http://schemas.openxmlformats.org/drawingml/2006/main">
          <a:off x="1676400" y="198120"/>
          <a:ext cx="2529840"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0.xml><?xml version="1.0" encoding="utf-8"?>
<c:userShapes xmlns:c="http://schemas.openxmlformats.org/drawingml/2006/chart">
  <cdr:relSizeAnchor xmlns:cdr="http://schemas.openxmlformats.org/drawingml/2006/chartDrawing">
    <cdr:from>
      <cdr:x>0.22653</cdr:x>
      <cdr:y>0.07811</cdr:y>
    </cdr:from>
    <cdr:to>
      <cdr:x>0.81103</cdr:x>
      <cdr:y>0.15463</cdr:y>
    </cdr:to>
    <cdr:sp macro="" textlink="">
      <cdr:nvSpPr>
        <cdr:cNvPr id="2" name="TextBox 1">
          <a:extLst xmlns:a="http://schemas.openxmlformats.org/drawingml/2006/main">
            <a:ext uri="{FF2B5EF4-FFF2-40B4-BE49-F238E27FC236}">
              <a16:creationId xmlns:a16="http://schemas.microsoft.com/office/drawing/2014/main" id="{EE5F3244-A7B9-41B7-A051-D16C8BB586BD}"/>
            </a:ext>
          </a:extLst>
        </cdr:cNvPr>
        <cdr:cNvSpPr txBox="1"/>
      </cdr:nvSpPr>
      <cdr:spPr>
        <a:xfrm xmlns:a="http://schemas.openxmlformats.org/drawingml/2006/main">
          <a:off x="980440" y="24892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1.xml><?xml version="1.0" encoding="utf-8"?>
<c:userShapes xmlns:c="http://schemas.openxmlformats.org/drawingml/2006/chart">
  <cdr:relSizeAnchor xmlns:cdr="http://schemas.openxmlformats.org/drawingml/2006/chartDrawing">
    <cdr:from>
      <cdr:x>0.32281</cdr:x>
      <cdr:y>0.07227</cdr:y>
    </cdr:from>
    <cdr:to>
      <cdr:x>0.67228</cdr:x>
      <cdr:y>0.12914</cdr:y>
    </cdr:to>
    <cdr:sp macro="" textlink="">
      <cdr:nvSpPr>
        <cdr:cNvPr id="2" name="TextBox 1">
          <a:extLst xmlns:a="http://schemas.openxmlformats.org/drawingml/2006/main">
            <a:ext uri="{FF2B5EF4-FFF2-40B4-BE49-F238E27FC236}">
              <a16:creationId xmlns:a16="http://schemas.microsoft.com/office/drawing/2014/main" id="{97914B34-76C6-40FF-9F09-0AE1DF8A83D3}"/>
            </a:ext>
          </a:extLst>
        </cdr:cNvPr>
        <cdr:cNvSpPr txBox="1"/>
      </cdr:nvSpPr>
      <cdr:spPr>
        <a:xfrm xmlns:a="http://schemas.openxmlformats.org/drawingml/2006/main">
          <a:off x="2336800" y="30988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45720</xdr:colOff>
          <xdr:row>2</xdr:row>
          <xdr:rowOff>175260</xdr:rowOff>
        </xdr:from>
        <xdr:to>
          <xdr:col>3</xdr:col>
          <xdr:colOff>190500</xdr:colOff>
          <xdr:row>4</xdr:row>
          <xdr:rowOff>22860</xdr:rowOff>
        </xdr:to>
        <xdr:sp macro="" textlink="">
          <xdr:nvSpPr>
            <xdr:cNvPr id="10241" name="Drop Down 1" hidden="1">
              <a:extLst>
                <a:ext uri="{63B3BB69-23CF-44E3-9099-C40C66FF867C}">
                  <a14:compatExt spid="_x0000_s10241"/>
                </a:ext>
                <a:ext uri="{FF2B5EF4-FFF2-40B4-BE49-F238E27FC236}">
                  <a16:creationId xmlns:a16="http://schemas.microsoft.com/office/drawing/2014/main" id="{00000000-0008-0000-11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45720</xdr:colOff>
          <xdr:row>5</xdr:row>
          <xdr:rowOff>175260</xdr:rowOff>
        </xdr:from>
        <xdr:to>
          <xdr:col>3</xdr:col>
          <xdr:colOff>190500</xdr:colOff>
          <xdr:row>7</xdr:row>
          <xdr:rowOff>22860</xdr:rowOff>
        </xdr:to>
        <xdr:sp macro="" textlink="">
          <xdr:nvSpPr>
            <xdr:cNvPr id="10242" name="Drop Down 2" hidden="1">
              <a:extLst>
                <a:ext uri="{63B3BB69-23CF-44E3-9099-C40C66FF867C}">
                  <a14:compatExt spid="_x0000_s10242"/>
                </a:ext>
                <a:ext uri="{FF2B5EF4-FFF2-40B4-BE49-F238E27FC236}">
                  <a16:creationId xmlns:a16="http://schemas.microsoft.com/office/drawing/2014/main" id="{00000000-0008-0000-11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38100</xdr:colOff>
      <xdr:row>1</xdr:row>
      <xdr:rowOff>0</xdr:rowOff>
    </xdr:from>
    <xdr:to>
      <xdr:col>11</xdr:col>
      <xdr:colOff>342900</xdr:colOff>
      <xdr:row>15</xdr:row>
      <xdr:rowOff>91017</xdr:rowOff>
    </xdr:to>
    <xdr:graphicFrame macro="">
      <xdr:nvGraphicFramePr>
        <xdr:cNvPr id="11" name="Chart 10">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381000</xdr:colOff>
      <xdr:row>1</xdr:row>
      <xdr:rowOff>9525</xdr:rowOff>
    </xdr:from>
    <xdr:to>
      <xdr:col>19</xdr:col>
      <xdr:colOff>76200</xdr:colOff>
      <xdr:row>15</xdr:row>
      <xdr:rowOff>85725</xdr:rowOff>
    </xdr:to>
    <xdr:graphicFrame macro="">
      <xdr:nvGraphicFramePr>
        <xdr:cNvPr id="12" name="Chart 11">
          <a:extLst>
            <a:ext uri="{FF2B5EF4-FFF2-40B4-BE49-F238E27FC236}">
              <a16:creationId xmlns:a16="http://schemas.microsoft.com/office/drawing/2014/main" i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133350</xdr:colOff>
      <xdr:row>15</xdr:row>
      <xdr:rowOff>161925</xdr:rowOff>
    </xdr:from>
    <xdr:to>
      <xdr:col>26</xdr:col>
      <xdr:colOff>438150</xdr:colOff>
      <xdr:row>30</xdr:row>
      <xdr:rowOff>71967</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485775</xdr:colOff>
      <xdr:row>15</xdr:row>
      <xdr:rowOff>171450</xdr:rowOff>
    </xdr:from>
    <xdr:to>
      <xdr:col>34</xdr:col>
      <xdr:colOff>180975</xdr:colOff>
      <xdr:row>30</xdr:row>
      <xdr:rowOff>81492</xdr:rowOff>
    </xdr:to>
    <xdr:graphicFrame macro="">
      <xdr:nvGraphicFramePr>
        <xdr:cNvPr id="24" name="Chart 23">
          <a:extLst>
            <a:ext uri="{FF2B5EF4-FFF2-40B4-BE49-F238E27FC236}">
              <a16:creationId xmlns:a16="http://schemas.microsoft.com/office/drawing/2014/main" id="{00000000-0008-0000-1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390525</xdr:colOff>
      <xdr:row>15</xdr:row>
      <xdr:rowOff>123825</xdr:rowOff>
    </xdr:from>
    <xdr:to>
      <xdr:col>19</xdr:col>
      <xdr:colOff>47625</xdr:colOff>
      <xdr:row>30</xdr:row>
      <xdr:rowOff>152400</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142875</xdr:colOff>
      <xdr:row>0</xdr:row>
      <xdr:rowOff>180974</xdr:rowOff>
    </xdr:from>
    <xdr:to>
      <xdr:col>26</xdr:col>
      <xdr:colOff>381000</xdr:colOff>
      <xdr:row>15</xdr:row>
      <xdr:rowOff>104774</xdr:rowOff>
    </xdr:to>
    <xdr:graphicFrame macro="">
      <xdr:nvGraphicFramePr>
        <xdr:cNvPr id="26" name="Chart 25">
          <a:extLst>
            <a:ext uri="{FF2B5EF4-FFF2-40B4-BE49-F238E27FC236}">
              <a16:creationId xmlns:a16="http://schemas.microsoft.com/office/drawing/2014/main" id="{00000000-0008-0000-1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28574</xdr:colOff>
      <xdr:row>15</xdr:row>
      <xdr:rowOff>161925</xdr:rowOff>
    </xdr:from>
    <xdr:to>
      <xdr:col>11</xdr:col>
      <xdr:colOff>361949</xdr:colOff>
      <xdr:row>31</xdr:row>
      <xdr:rowOff>19050</xdr:rowOff>
    </xdr:to>
    <xdr:graphicFrame macro="">
      <xdr:nvGraphicFramePr>
        <xdr:cNvPr id="15" name="Chart 14">
          <a:extLst>
            <a:ext uri="{FF2B5EF4-FFF2-40B4-BE49-F238E27FC236}">
              <a16:creationId xmlns:a16="http://schemas.microsoft.com/office/drawing/2014/main" id="{00000000-0008-0000-1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466725</xdr:colOff>
      <xdr:row>1</xdr:row>
      <xdr:rowOff>19050</xdr:rowOff>
    </xdr:from>
    <xdr:to>
      <xdr:col>46</xdr:col>
      <xdr:colOff>126365</xdr:colOff>
      <xdr:row>40</xdr:row>
      <xdr:rowOff>151765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0.28841</cdr:x>
      <cdr:y>0.05333</cdr:y>
    </cdr:from>
    <cdr:to>
      <cdr:x>0.73585</cdr:x>
      <cdr:y>0.12444</cdr:y>
    </cdr:to>
    <cdr:sp macro="" textlink="Select!$D$7">
      <cdr:nvSpPr>
        <cdr:cNvPr id="2" name="TextBox 1">
          <a:extLst xmlns:a="http://schemas.openxmlformats.org/drawingml/2006/main">
            <a:ext uri="{FF2B5EF4-FFF2-40B4-BE49-F238E27FC236}">
              <a16:creationId xmlns:a16="http://schemas.microsoft.com/office/drawing/2014/main" id="{7DCF42B3-4BAB-4424-A9C7-3EB959CFB7AF}"/>
            </a:ext>
          </a:extLst>
        </cdr:cNvPr>
        <cdr:cNvSpPr txBox="1"/>
      </cdr:nvSpPr>
      <cdr:spPr>
        <a:xfrm xmlns:a="http://schemas.openxmlformats.org/drawingml/2006/main">
          <a:off x="1630680" y="182880"/>
          <a:ext cx="2529840"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4.xml><?xml version="1.0" encoding="utf-8"?>
<c:userShapes xmlns:c="http://schemas.openxmlformats.org/drawingml/2006/chart">
  <cdr:relSizeAnchor xmlns:cdr="http://schemas.openxmlformats.org/drawingml/2006/chartDrawing">
    <cdr:from>
      <cdr:x>0.32281</cdr:x>
      <cdr:y>0.07227</cdr:y>
    </cdr:from>
    <cdr:to>
      <cdr:x>0.67228</cdr:x>
      <cdr:y>0.12914</cdr:y>
    </cdr:to>
    <cdr:sp macro="" textlink="">
      <cdr:nvSpPr>
        <cdr:cNvPr id="2" name="TextBox 1">
          <a:extLst xmlns:a="http://schemas.openxmlformats.org/drawingml/2006/main">
            <a:ext uri="{FF2B5EF4-FFF2-40B4-BE49-F238E27FC236}">
              <a16:creationId xmlns:a16="http://schemas.microsoft.com/office/drawing/2014/main" id="{97914B34-76C6-40FF-9F09-0AE1DF8A83D3}"/>
            </a:ext>
          </a:extLst>
        </cdr:cNvPr>
        <cdr:cNvSpPr txBox="1"/>
      </cdr:nvSpPr>
      <cdr:spPr>
        <a:xfrm xmlns:a="http://schemas.openxmlformats.org/drawingml/2006/main">
          <a:off x="2336800" y="30988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5.xml><?xml version="1.0" encoding="utf-8"?>
<xdr:wsDr xmlns:xdr="http://schemas.openxmlformats.org/drawingml/2006/spreadsheetDrawing" xmlns:a="http://schemas.openxmlformats.org/drawingml/2006/main">
  <xdr:twoCellAnchor>
    <xdr:from>
      <xdr:col>6</xdr:col>
      <xdr:colOff>0</xdr:colOff>
      <xdr:row>23</xdr:row>
      <xdr:rowOff>0</xdr:rowOff>
    </xdr:from>
    <xdr:to>
      <xdr:col>7</xdr:col>
      <xdr:colOff>28575</xdr:colOff>
      <xdr:row>23</xdr:row>
      <xdr:rowOff>2743200</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28575</xdr:rowOff>
    </xdr:from>
    <xdr:to>
      <xdr:col>7</xdr:col>
      <xdr:colOff>28575</xdr:colOff>
      <xdr:row>22</xdr:row>
      <xdr:rowOff>2886075</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b305167\OneDrive%20-%20WBG\Research\Tracking%20Tax%20Collection%202020\South%20Africa%20Monthly%20Revenu%20and%20Expenditure%20-%202018-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b305167\OneDrive%20-%20WBG\Research\country_code_updat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untry_code_updat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b305167\OneDrive%20-%20WBG\Research\Tracking%20Tax%20Collection%202020\South%20Africa%20Monthly%20Revenu%20and%20Expenditure%20-%20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Table 1"/>
      <sheetName val="Table 2"/>
      <sheetName val="Table 3 summary"/>
      <sheetName val="Table 3.1"/>
      <sheetName val="Table 3.2"/>
      <sheetName val="Table 3.3"/>
      <sheetName val="Table 3.4"/>
      <sheetName val="Table 4"/>
      <sheetName val="Table 5"/>
    </sheetNames>
    <sheetDataSet>
      <sheetData sheetId="0"/>
      <sheetData sheetId="1">
        <row r="6">
          <cell r="B6" t="str">
            <v xml:space="preserve">Taxes on income and profits </v>
          </cell>
        </row>
        <row r="13">
          <cell r="C13" t="str">
            <v>Tax on corporate income</v>
          </cell>
        </row>
        <row r="21">
          <cell r="B21" t="str">
            <v>Taxes on payroll and workforce</v>
          </cell>
        </row>
        <row r="23">
          <cell r="B23" t="str">
            <v>Taxes on property</v>
          </cell>
        </row>
        <row r="31">
          <cell r="C31" t="str">
            <v xml:space="preserve">Value-added tax </v>
          </cell>
        </row>
        <row r="36">
          <cell r="C36" t="str">
            <v>Specific excise duties</v>
          </cell>
        </row>
        <row r="60">
          <cell r="B60" t="str">
            <v>Taxes on international trade and transactions</v>
          </cell>
        </row>
        <row r="68">
          <cell r="B68" t="str">
            <v>Other taxes</v>
          </cell>
        </row>
      </sheetData>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code"/>
      <sheetName val="Country"/>
      <sheetName val="Regions"/>
      <sheetName val="2digit"/>
      <sheetName val="IBRD_IDA"/>
    </sheetNames>
    <sheetDataSet>
      <sheetData sheetId="0"/>
      <sheetData sheetId="1"/>
      <sheetData sheetId="2">
        <row r="2">
          <cell r="B2" t="str">
            <v>LAC</v>
          </cell>
          <cell r="C2" t="str">
            <v>Latin America &amp; the Caribbean</v>
          </cell>
        </row>
        <row r="3">
          <cell r="B3" t="str">
            <v>SA</v>
          </cell>
          <cell r="C3" t="str">
            <v>South Asia</v>
          </cell>
        </row>
        <row r="4">
          <cell r="B4" t="str">
            <v>SSA</v>
          </cell>
          <cell r="C4" t="str">
            <v>Sub-Saharan Africa</v>
          </cell>
        </row>
        <row r="5">
          <cell r="B5" t="str">
            <v>ECA</v>
          </cell>
          <cell r="C5" t="str">
            <v>Eastern Europe &amp; Central Asia</v>
          </cell>
        </row>
        <row r="6">
          <cell r="B6" t="str">
            <v>MENA</v>
          </cell>
          <cell r="C6" t="str">
            <v>Middle East &amp; North Africa</v>
          </cell>
        </row>
        <row r="7">
          <cell r="B7" t="str">
            <v>EAP</v>
          </cell>
          <cell r="C7" t="str">
            <v>East Asia &amp; Pacific</v>
          </cell>
        </row>
        <row r="8">
          <cell r="B8" t="str">
            <v>NAM</v>
          </cell>
          <cell r="C8" t="str">
            <v>North America</v>
          </cell>
        </row>
        <row r="9">
          <cell r="B9" t="str">
            <v>WER</v>
          </cell>
          <cell r="C9" t="str">
            <v>Western Europe</v>
          </cell>
        </row>
      </sheetData>
      <sheetData sheetId="3">
        <row r="2">
          <cell r="A2" t="str">
            <v>ABW</v>
          </cell>
          <cell r="B2" t="str">
            <v>Aruba</v>
          </cell>
          <cell r="C2">
            <v>533</v>
          </cell>
          <cell r="D2" t="str">
            <v>AW</v>
          </cell>
        </row>
        <row r="3">
          <cell r="A3" t="str">
            <v>AFG</v>
          </cell>
          <cell r="B3" t="str">
            <v>Afghanistan</v>
          </cell>
          <cell r="C3">
            <v>4</v>
          </cell>
          <cell r="D3" t="str">
            <v>AF</v>
          </cell>
        </row>
        <row r="4">
          <cell r="A4" t="str">
            <v>AGO</v>
          </cell>
          <cell r="B4" t="str">
            <v>Angola</v>
          </cell>
          <cell r="C4">
            <v>24</v>
          </cell>
          <cell r="D4" t="str">
            <v>AO</v>
          </cell>
        </row>
        <row r="5">
          <cell r="A5" t="str">
            <v>AIA</v>
          </cell>
          <cell r="B5" t="str">
            <v>Anguilla</v>
          </cell>
          <cell r="C5">
            <v>660</v>
          </cell>
          <cell r="D5" t="str">
            <v>AI</v>
          </cell>
        </row>
        <row r="6">
          <cell r="A6" t="str">
            <v>ALA</v>
          </cell>
          <cell r="B6" t="str">
            <v>Aland Islands</v>
          </cell>
          <cell r="C6">
            <v>248</v>
          </cell>
          <cell r="D6" t="str">
            <v>AX</v>
          </cell>
        </row>
        <row r="7">
          <cell r="A7" t="str">
            <v>ALB</v>
          </cell>
          <cell r="B7" t="str">
            <v>Albania</v>
          </cell>
          <cell r="C7">
            <v>8</v>
          </cell>
          <cell r="D7" t="str">
            <v>AL</v>
          </cell>
        </row>
        <row r="8">
          <cell r="A8" t="str">
            <v>AND</v>
          </cell>
          <cell r="B8" t="str">
            <v>Andorra</v>
          </cell>
          <cell r="C8">
            <v>20</v>
          </cell>
          <cell r="D8" t="str">
            <v>AD</v>
          </cell>
        </row>
        <row r="9">
          <cell r="A9" t="str">
            <v>ANT</v>
          </cell>
          <cell r="B9" t="str">
            <v>Netherlands Antilles</v>
          </cell>
          <cell r="C9">
            <v>530</v>
          </cell>
          <cell r="D9" t="str">
            <v>AN</v>
          </cell>
        </row>
        <row r="10">
          <cell r="A10" t="str">
            <v>ARE</v>
          </cell>
          <cell r="B10" t="str">
            <v>United Arab Emirates</v>
          </cell>
          <cell r="C10">
            <v>784</v>
          </cell>
          <cell r="D10" t="str">
            <v>AE</v>
          </cell>
        </row>
        <row r="11">
          <cell r="A11" t="str">
            <v>ARG</v>
          </cell>
          <cell r="B11" t="str">
            <v>Argentina</v>
          </cell>
          <cell r="C11">
            <v>32</v>
          </cell>
          <cell r="D11" t="str">
            <v>AR</v>
          </cell>
        </row>
        <row r="12">
          <cell r="A12" t="str">
            <v>ARM</v>
          </cell>
          <cell r="B12" t="str">
            <v>Armenia</v>
          </cell>
          <cell r="C12">
            <v>51</v>
          </cell>
          <cell r="D12" t="str">
            <v>AM</v>
          </cell>
        </row>
        <row r="13">
          <cell r="A13" t="str">
            <v>ASM</v>
          </cell>
          <cell r="B13" t="str">
            <v>American Samoa</v>
          </cell>
          <cell r="C13">
            <v>16</v>
          </cell>
          <cell r="D13" t="str">
            <v>AS</v>
          </cell>
        </row>
        <row r="14">
          <cell r="A14" t="str">
            <v>ATA</v>
          </cell>
          <cell r="B14" t="str">
            <v>Antarctica</v>
          </cell>
          <cell r="C14">
            <v>10</v>
          </cell>
          <cell r="D14" t="str">
            <v>AQ</v>
          </cell>
        </row>
        <row r="15">
          <cell r="A15" t="str">
            <v>ATF</v>
          </cell>
          <cell r="B15" t="str">
            <v>French Southern Territories</v>
          </cell>
          <cell r="C15">
            <v>260</v>
          </cell>
          <cell r="D15" t="str">
            <v>TF</v>
          </cell>
        </row>
        <row r="16">
          <cell r="A16" t="str">
            <v>ATG</v>
          </cell>
          <cell r="B16" t="str">
            <v>Antigua and Barbuda</v>
          </cell>
          <cell r="C16">
            <v>28</v>
          </cell>
          <cell r="D16" t="str">
            <v>AG</v>
          </cell>
        </row>
        <row r="17">
          <cell r="A17" t="str">
            <v>AUS</v>
          </cell>
          <cell r="B17" t="str">
            <v>Australia</v>
          </cell>
          <cell r="C17">
            <v>36</v>
          </cell>
          <cell r="D17" t="str">
            <v>AU</v>
          </cell>
        </row>
        <row r="18">
          <cell r="A18" t="str">
            <v>AUT</v>
          </cell>
          <cell r="B18" t="str">
            <v>Austria</v>
          </cell>
          <cell r="C18">
            <v>40</v>
          </cell>
          <cell r="D18" t="str">
            <v>AT</v>
          </cell>
        </row>
        <row r="19">
          <cell r="A19" t="str">
            <v>AZE</v>
          </cell>
          <cell r="B19" t="str">
            <v>Azerbaijan</v>
          </cell>
          <cell r="C19">
            <v>31</v>
          </cell>
          <cell r="D19" t="str">
            <v>AZ</v>
          </cell>
        </row>
        <row r="20">
          <cell r="A20" t="str">
            <v>BDI</v>
          </cell>
          <cell r="B20" t="str">
            <v>Burundi</v>
          </cell>
          <cell r="C20">
            <v>108</v>
          </cell>
          <cell r="D20" t="str">
            <v>BI</v>
          </cell>
        </row>
        <row r="21">
          <cell r="A21" t="str">
            <v>BEL</v>
          </cell>
          <cell r="B21" t="str">
            <v>Belgium</v>
          </cell>
          <cell r="C21">
            <v>56</v>
          </cell>
          <cell r="D21" t="str">
            <v>BE</v>
          </cell>
        </row>
        <row r="22">
          <cell r="A22" t="str">
            <v>BEN</v>
          </cell>
          <cell r="B22" t="str">
            <v>Benin</v>
          </cell>
          <cell r="C22">
            <v>204</v>
          </cell>
          <cell r="D22" t="str">
            <v>BJ</v>
          </cell>
        </row>
        <row r="23">
          <cell r="A23" t="str">
            <v>BFA</v>
          </cell>
          <cell r="B23" t="str">
            <v>Burkina Faso</v>
          </cell>
          <cell r="C23">
            <v>854</v>
          </cell>
          <cell r="D23" t="str">
            <v>BF</v>
          </cell>
        </row>
        <row r="24">
          <cell r="A24" t="str">
            <v>BGD</v>
          </cell>
          <cell r="B24" t="str">
            <v>Bangladesh</v>
          </cell>
          <cell r="C24">
            <v>50</v>
          </cell>
          <cell r="D24" t="str">
            <v>BD</v>
          </cell>
        </row>
        <row r="25">
          <cell r="A25" t="str">
            <v>BGR</v>
          </cell>
          <cell r="B25" t="str">
            <v>Bulgaria</v>
          </cell>
          <cell r="C25">
            <v>100</v>
          </cell>
          <cell r="D25" t="str">
            <v>BG</v>
          </cell>
        </row>
        <row r="26">
          <cell r="A26" t="str">
            <v>BHR</v>
          </cell>
          <cell r="B26" t="str">
            <v>Bahrain</v>
          </cell>
          <cell r="C26">
            <v>48</v>
          </cell>
          <cell r="D26" t="str">
            <v>BH</v>
          </cell>
        </row>
        <row r="27">
          <cell r="A27" t="str">
            <v>BHS</v>
          </cell>
          <cell r="B27" t="str">
            <v>Bahamas</v>
          </cell>
          <cell r="C27">
            <v>44</v>
          </cell>
          <cell r="D27" t="str">
            <v>BS</v>
          </cell>
        </row>
        <row r="28">
          <cell r="A28" t="str">
            <v>BIH</v>
          </cell>
          <cell r="B28" t="str">
            <v>Bosnia and Herzegovina</v>
          </cell>
          <cell r="C28">
            <v>70</v>
          </cell>
          <cell r="D28" t="str">
            <v>BA</v>
          </cell>
        </row>
        <row r="29">
          <cell r="A29" t="str">
            <v>BLM</v>
          </cell>
          <cell r="B29" t="str">
            <v>Saint-Barthélemy</v>
          </cell>
          <cell r="C29">
            <v>652</v>
          </cell>
          <cell r="D29" t="str">
            <v>BL</v>
          </cell>
        </row>
        <row r="30">
          <cell r="A30" t="str">
            <v>BLR</v>
          </cell>
          <cell r="B30" t="str">
            <v>Belarus</v>
          </cell>
          <cell r="C30">
            <v>112</v>
          </cell>
          <cell r="D30" t="str">
            <v>BY</v>
          </cell>
        </row>
        <row r="31">
          <cell r="A31" t="str">
            <v>BLZ</v>
          </cell>
          <cell r="B31" t="str">
            <v>Belize</v>
          </cell>
          <cell r="C31">
            <v>84</v>
          </cell>
          <cell r="D31" t="str">
            <v>BZ</v>
          </cell>
        </row>
        <row r="32">
          <cell r="A32" t="str">
            <v>BMU</v>
          </cell>
          <cell r="B32" t="str">
            <v>Bermuda</v>
          </cell>
          <cell r="C32">
            <v>60</v>
          </cell>
          <cell r="D32" t="str">
            <v>BM</v>
          </cell>
        </row>
        <row r="33">
          <cell r="A33" t="str">
            <v>BOL</v>
          </cell>
          <cell r="B33" t="str">
            <v>Bolivia</v>
          </cell>
          <cell r="C33">
            <v>68</v>
          </cell>
          <cell r="D33" t="str">
            <v>BO</v>
          </cell>
        </row>
        <row r="34">
          <cell r="A34" t="str">
            <v>BRA</v>
          </cell>
          <cell r="B34" t="str">
            <v>Brazil</v>
          </cell>
          <cell r="C34">
            <v>76</v>
          </cell>
          <cell r="D34" t="str">
            <v>BR</v>
          </cell>
        </row>
        <row r="35">
          <cell r="A35" t="str">
            <v>BRB</v>
          </cell>
          <cell r="B35" t="str">
            <v>Barbados</v>
          </cell>
          <cell r="C35">
            <v>52</v>
          </cell>
          <cell r="D35" t="str">
            <v>BB</v>
          </cell>
        </row>
        <row r="36">
          <cell r="A36" t="str">
            <v>BRN</v>
          </cell>
          <cell r="B36" t="str">
            <v>Brunei Darussalam</v>
          </cell>
          <cell r="C36">
            <v>96</v>
          </cell>
          <cell r="D36" t="str">
            <v>BN</v>
          </cell>
        </row>
        <row r="37">
          <cell r="A37" t="str">
            <v>BTN</v>
          </cell>
          <cell r="B37" t="str">
            <v>Bhutan</v>
          </cell>
          <cell r="C37">
            <v>64</v>
          </cell>
          <cell r="D37" t="str">
            <v>BT</v>
          </cell>
        </row>
        <row r="38">
          <cell r="A38" t="str">
            <v>BVT</v>
          </cell>
          <cell r="B38" t="str">
            <v>Bouvet Island</v>
          </cell>
          <cell r="C38">
            <v>74</v>
          </cell>
          <cell r="D38" t="str">
            <v>BV</v>
          </cell>
        </row>
        <row r="39">
          <cell r="A39" t="str">
            <v>BWA</v>
          </cell>
          <cell r="B39" t="str">
            <v>Botswana</v>
          </cell>
          <cell r="C39">
            <v>72</v>
          </cell>
          <cell r="D39" t="str">
            <v>BW</v>
          </cell>
        </row>
        <row r="40">
          <cell r="A40" t="str">
            <v>CAF</v>
          </cell>
          <cell r="B40" t="str">
            <v>Central African Republic</v>
          </cell>
          <cell r="C40">
            <v>140</v>
          </cell>
          <cell r="D40" t="str">
            <v>CF</v>
          </cell>
        </row>
        <row r="41">
          <cell r="A41" t="str">
            <v>CAN</v>
          </cell>
          <cell r="B41" t="str">
            <v>Canada</v>
          </cell>
          <cell r="C41">
            <v>124</v>
          </cell>
          <cell r="D41" t="str">
            <v>CA</v>
          </cell>
        </row>
        <row r="42">
          <cell r="A42" t="str">
            <v>CCK</v>
          </cell>
          <cell r="B42" t="str">
            <v>Cocos (Keeling) Islands</v>
          </cell>
          <cell r="C42">
            <v>166</v>
          </cell>
          <cell r="D42" t="str">
            <v>CC</v>
          </cell>
        </row>
        <row r="43">
          <cell r="A43" t="str">
            <v>CHE</v>
          </cell>
          <cell r="B43" t="str">
            <v>Switzerland</v>
          </cell>
          <cell r="C43">
            <v>756</v>
          </cell>
          <cell r="D43" t="str">
            <v>CH</v>
          </cell>
        </row>
        <row r="44">
          <cell r="A44" t="str">
            <v>CHL</v>
          </cell>
          <cell r="B44" t="str">
            <v>Chile</v>
          </cell>
          <cell r="C44">
            <v>152</v>
          </cell>
          <cell r="D44" t="str">
            <v>CL</v>
          </cell>
        </row>
        <row r="45">
          <cell r="A45" t="str">
            <v>CHN</v>
          </cell>
          <cell r="B45" t="str">
            <v>China</v>
          </cell>
          <cell r="C45">
            <v>156</v>
          </cell>
          <cell r="D45" t="str">
            <v>CN</v>
          </cell>
        </row>
        <row r="46">
          <cell r="A46" t="str">
            <v>CIV</v>
          </cell>
          <cell r="B46" t="str">
            <v>Côte d'Ivoire</v>
          </cell>
          <cell r="C46">
            <v>384</v>
          </cell>
          <cell r="D46" t="str">
            <v>CI</v>
          </cell>
        </row>
        <row r="47">
          <cell r="A47" t="str">
            <v>CMR</v>
          </cell>
          <cell r="B47" t="str">
            <v>Cameroon</v>
          </cell>
          <cell r="C47">
            <v>120</v>
          </cell>
          <cell r="D47" t="str">
            <v>CM</v>
          </cell>
        </row>
        <row r="48">
          <cell r="A48" t="str">
            <v>COD</v>
          </cell>
          <cell r="B48" t="str">
            <v>Congo, (Kinshasa)</v>
          </cell>
          <cell r="C48">
            <v>180</v>
          </cell>
          <cell r="D48" t="str">
            <v>CD</v>
          </cell>
        </row>
        <row r="49">
          <cell r="A49" t="str">
            <v>COG</v>
          </cell>
          <cell r="B49" t="str">
            <v>Congo (Brazzaville)</v>
          </cell>
          <cell r="C49">
            <v>178</v>
          </cell>
          <cell r="D49" t="str">
            <v>CG</v>
          </cell>
        </row>
        <row r="50">
          <cell r="A50" t="str">
            <v>COK</v>
          </cell>
          <cell r="B50" t="str">
            <v>Cook Islands</v>
          </cell>
          <cell r="C50">
            <v>184</v>
          </cell>
          <cell r="D50" t="str">
            <v>CK</v>
          </cell>
        </row>
        <row r="51">
          <cell r="A51" t="str">
            <v>COL</v>
          </cell>
          <cell r="B51" t="str">
            <v>Colombia</v>
          </cell>
          <cell r="C51">
            <v>170</v>
          </cell>
          <cell r="D51" t="str">
            <v>CO</v>
          </cell>
        </row>
        <row r="52">
          <cell r="A52" t="str">
            <v>COM</v>
          </cell>
          <cell r="B52" t="str">
            <v>Comoros</v>
          </cell>
          <cell r="C52">
            <v>174</v>
          </cell>
          <cell r="D52" t="str">
            <v>KM</v>
          </cell>
        </row>
        <row r="53">
          <cell r="A53" t="str">
            <v>CPV</v>
          </cell>
          <cell r="B53" t="str">
            <v>Cape Verde</v>
          </cell>
          <cell r="C53">
            <v>132</v>
          </cell>
          <cell r="D53" t="str">
            <v>CV</v>
          </cell>
        </row>
        <row r="54">
          <cell r="A54" t="str">
            <v>CRI</v>
          </cell>
          <cell r="B54" t="str">
            <v>Costa Rica</v>
          </cell>
          <cell r="C54">
            <v>188</v>
          </cell>
          <cell r="D54" t="str">
            <v>CR</v>
          </cell>
        </row>
        <row r="55">
          <cell r="A55" t="str">
            <v>CUB</v>
          </cell>
          <cell r="B55" t="str">
            <v>Cuba</v>
          </cell>
          <cell r="C55">
            <v>192</v>
          </cell>
          <cell r="D55" t="str">
            <v>CU</v>
          </cell>
        </row>
        <row r="56">
          <cell r="A56" t="str">
            <v>CXR</v>
          </cell>
          <cell r="B56" t="str">
            <v>Christmas Island</v>
          </cell>
          <cell r="C56">
            <v>162</v>
          </cell>
          <cell r="D56" t="str">
            <v>CX</v>
          </cell>
        </row>
        <row r="57">
          <cell r="A57" t="str">
            <v>CYM</v>
          </cell>
          <cell r="B57" t="str">
            <v>Cayman Islands</v>
          </cell>
          <cell r="C57">
            <v>136</v>
          </cell>
          <cell r="D57" t="str">
            <v>KY</v>
          </cell>
        </row>
        <row r="58">
          <cell r="A58" t="str">
            <v>CYP</v>
          </cell>
          <cell r="B58" t="str">
            <v>Cyprus</v>
          </cell>
          <cell r="C58">
            <v>196</v>
          </cell>
          <cell r="D58" t="str">
            <v>CY</v>
          </cell>
        </row>
        <row r="59">
          <cell r="A59" t="str">
            <v>CZE</v>
          </cell>
          <cell r="B59" t="str">
            <v>Czech Republic</v>
          </cell>
          <cell r="C59">
            <v>203</v>
          </cell>
          <cell r="D59" t="str">
            <v>CZ</v>
          </cell>
        </row>
        <row r="60">
          <cell r="A60" t="str">
            <v>DEU</v>
          </cell>
          <cell r="B60" t="str">
            <v>Germany</v>
          </cell>
          <cell r="C60">
            <v>276</v>
          </cell>
          <cell r="D60" t="str">
            <v>DE</v>
          </cell>
        </row>
        <row r="61">
          <cell r="A61" t="str">
            <v>DJI</v>
          </cell>
          <cell r="B61" t="str">
            <v>Djibouti</v>
          </cell>
          <cell r="C61">
            <v>262</v>
          </cell>
          <cell r="D61" t="str">
            <v>DJ</v>
          </cell>
        </row>
        <row r="62">
          <cell r="A62" t="str">
            <v>DMA</v>
          </cell>
          <cell r="B62" t="str">
            <v>Dominica</v>
          </cell>
          <cell r="C62">
            <v>212</v>
          </cell>
          <cell r="D62" t="str">
            <v>DM</v>
          </cell>
        </row>
        <row r="63">
          <cell r="A63" t="str">
            <v>DNK</v>
          </cell>
          <cell r="B63" t="str">
            <v>Denmark</v>
          </cell>
          <cell r="C63">
            <v>208</v>
          </cell>
          <cell r="D63" t="str">
            <v>DK</v>
          </cell>
        </row>
        <row r="64">
          <cell r="A64" t="str">
            <v>DOM</v>
          </cell>
          <cell r="B64" t="str">
            <v>Dominican Republic</v>
          </cell>
          <cell r="C64">
            <v>214</v>
          </cell>
          <cell r="D64" t="str">
            <v>DO</v>
          </cell>
        </row>
        <row r="65">
          <cell r="A65" t="str">
            <v>DZA</v>
          </cell>
          <cell r="B65" t="str">
            <v>Algeria</v>
          </cell>
          <cell r="C65">
            <v>12</v>
          </cell>
          <cell r="D65" t="str">
            <v>DZ</v>
          </cell>
        </row>
        <row r="66">
          <cell r="A66" t="str">
            <v>ECU</v>
          </cell>
          <cell r="B66" t="str">
            <v>Ecuador</v>
          </cell>
          <cell r="C66">
            <v>218</v>
          </cell>
          <cell r="D66" t="str">
            <v>EC</v>
          </cell>
        </row>
        <row r="67">
          <cell r="A67" t="str">
            <v>EGY</v>
          </cell>
          <cell r="B67" t="str">
            <v>Egypt</v>
          </cell>
          <cell r="C67">
            <v>818</v>
          </cell>
          <cell r="D67" t="str">
            <v>EG</v>
          </cell>
        </row>
        <row r="68">
          <cell r="A68" t="str">
            <v>ERI</v>
          </cell>
          <cell r="B68" t="str">
            <v>Eritrea</v>
          </cell>
          <cell r="C68">
            <v>232</v>
          </cell>
          <cell r="D68" t="str">
            <v>ER</v>
          </cell>
        </row>
        <row r="69">
          <cell r="A69" t="str">
            <v>ESH</v>
          </cell>
          <cell r="B69" t="str">
            <v>Western Sahara</v>
          </cell>
          <cell r="C69">
            <v>732</v>
          </cell>
          <cell r="D69" t="str">
            <v>EH</v>
          </cell>
        </row>
        <row r="70">
          <cell r="A70" t="str">
            <v>ESP</v>
          </cell>
          <cell r="B70" t="str">
            <v>Spain</v>
          </cell>
          <cell r="C70">
            <v>724</v>
          </cell>
          <cell r="D70" t="str">
            <v>ES</v>
          </cell>
        </row>
        <row r="71">
          <cell r="A71" t="str">
            <v>EST</v>
          </cell>
          <cell r="B71" t="str">
            <v>Estonia</v>
          </cell>
          <cell r="C71">
            <v>233</v>
          </cell>
          <cell r="D71" t="str">
            <v>EE</v>
          </cell>
        </row>
        <row r="72">
          <cell r="A72" t="str">
            <v>ETH</v>
          </cell>
          <cell r="B72" t="str">
            <v>Ethiopia</v>
          </cell>
          <cell r="C72">
            <v>231</v>
          </cell>
          <cell r="D72" t="str">
            <v>ET</v>
          </cell>
        </row>
        <row r="73">
          <cell r="A73" t="str">
            <v>FIN</v>
          </cell>
          <cell r="B73" t="str">
            <v>Finland</v>
          </cell>
          <cell r="C73">
            <v>246</v>
          </cell>
          <cell r="D73" t="str">
            <v>FI</v>
          </cell>
        </row>
        <row r="74">
          <cell r="A74" t="str">
            <v>FJI</v>
          </cell>
          <cell r="B74" t="str">
            <v>Fiji</v>
          </cell>
          <cell r="C74">
            <v>242</v>
          </cell>
          <cell r="D74" t="str">
            <v>FJ</v>
          </cell>
        </row>
        <row r="75">
          <cell r="A75" t="str">
            <v>FLK</v>
          </cell>
          <cell r="B75" t="str">
            <v>Falkland Islands (Malvinas)</v>
          </cell>
          <cell r="C75">
            <v>238</v>
          </cell>
          <cell r="D75" t="str">
            <v>FK</v>
          </cell>
        </row>
        <row r="76">
          <cell r="A76" t="str">
            <v>FRA</v>
          </cell>
          <cell r="B76" t="str">
            <v>France</v>
          </cell>
          <cell r="C76">
            <v>250</v>
          </cell>
          <cell r="D76" t="str">
            <v>FR</v>
          </cell>
        </row>
        <row r="77">
          <cell r="A77" t="str">
            <v>FRO</v>
          </cell>
          <cell r="B77" t="str">
            <v>Faroe Islands</v>
          </cell>
          <cell r="C77">
            <v>234</v>
          </cell>
          <cell r="D77" t="str">
            <v>FO</v>
          </cell>
        </row>
        <row r="78">
          <cell r="A78" t="str">
            <v>FSM</v>
          </cell>
          <cell r="B78" t="str">
            <v>Micronesia, Federated States of</v>
          </cell>
          <cell r="C78">
            <v>583</v>
          </cell>
          <cell r="D78" t="str">
            <v>FM</v>
          </cell>
        </row>
        <row r="79">
          <cell r="A79" t="str">
            <v>GAB</v>
          </cell>
          <cell r="B79" t="str">
            <v>Gabon</v>
          </cell>
          <cell r="C79">
            <v>266</v>
          </cell>
          <cell r="D79" t="str">
            <v>GA</v>
          </cell>
        </row>
        <row r="80">
          <cell r="A80" t="str">
            <v>GBR</v>
          </cell>
          <cell r="B80" t="str">
            <v>United Kingdom</v>
          </cell>
          <cell r="C80">
            <v>826</v>
          </cell>
          <cell r="D80" t="str">
            <v>GB</v>
          </cell>
        </row>
        <row r="81">
          <cell r="A81" t="str">
            <v>GEO</v>
          </cell>
          <cell r="B81" t="str">
            <v>Georgia</v>
          </cell>
          <cell r="C81">
            <v>268</v>
          </cell>
          <cell r="D81" t="str">
            <v>GE</v>
          </cell>
        </row>
        <row r="82">
          <cell r="A82" t="str">
            <v>GGY</v>
          </cell>
          <cell r="B82" t="str">
            <v>Guernsey</v>
          </cell>
          <cell r="C82">
            <v>831</v>
          </cell>
          <cell r="D82" t="str">
            <v>GG</v>
          </cell>
        </row>
        <row r="83">
          <cell r="A83" t="str">
            <v>GHA</v>
          </cell>
          <cell r="B83" t="str">
            <v>Ghana</v>
          </cell>
          <cell r="C83">
            <v>288</v>
          </cell>
          <cell r="D83" t="str">
            <v>GH</v>
          </cell>
        </row>
        <row r="84">
          <cell r="A84" t="str">
            <v>GIB</v>
          </cell>
          <cell r="B84" t="str">
            <v>Gibraltar</v>
          </cell>
          <cell r="C84">
            <v>292</v>
          </cell>
          <cell r="D84" t="str">
            <v>GI</v>
          </cell>
        </row>
        <row r="85">
          <cell r="A85" t="str">
            <v>GIN</v>
          </cell>
          <cell r="B85" t="str">
            <v>Guinea</v>
          </cell>
          <cell r="C85">
            <v>324</v>
          </cell>
          <cell r="D85" t="str">
            <v>GN</v>
          </cell>
        </row>
        <row r="86">
          <cell r="A86" t="str">
            <v>GLP</v>
          </cell>
          <cell r="B86" t="str">
            <v>Guadeloupe</v>
          </cell>
          <cell r="C86">
            <v>312</v>
          </cell>
          <cell r="D86" t="str">
            <v>GP</v>
          </cell>
        </row>
        <row r="87">
          <cell r="A87" t="str">
            <v>GMB</v>
          </cell>
          <cell r="B87" t="str">
            <v>Gambia</v>
          </cell>
          <cell r="C87">
            <v>270</v>
          </cell>
          <cell r="D87" t="str">
            <v>GM</v>
          </cell>
        </row>
        <row r="88">
          <cell r="A88" t="str">
            <v>GNB</v>
          </cell>
          <cell r="B88" t="str">
            <v>Guinea-Bissau</v>
          </cell>
          <cell r="C88">
            <v>624</v>
          </cell>
          <cell r="D88" t="str">
            <v>GW</v>
          </cell>
        </row>
        <row r="89">
          <cell r="A89" t="str">
            <v>GNQ</v>
          </cell>
          <cell r="B89" t="str">
            <v>Equatorial Guinea</v>
          </cell>
          <cell r="C89">
            <v>226</v>
          </cell>
          <cell r="D89" t="str">
            <v>GQ</v>
          </cell>
        </row>
        <row r="90">
          <cell r="A90" t="str">
            <v>GRC</v>
          </cell>
          <cell r="B90" t="str">
            <v>Greece</v>
          </cell>
          <cell r="C90">
            <v>300</v>
          </cell>
          <cell r="D90" t="str">
            <v>GR</v>
          </cell>
        </row>
        <row r="91">
          <cell r="A91" t="str">
            <v>GRD</v>
          </cell>
          <cell r="B91" t="str">
            <v>Grenada</v>
          </cell>
          <cell r="C91">
            <v>308</v>
          </cell>
          <cell r="D91" t="str">
            <v>GD</v>
          </cell>
        </row>
        <row r="92">
          <cell r="A92" t="str">
            <v>GRL</v>
          </cell>
          <cell r="B92" t="str">
            <v>Greenland</v>
          </cell>
          <cell r="C92">
            <v>304</v>
          </cell>
          <cell r="D92" t="str">
            <v>GL</v>
          </cell>
        </row>
        <row r="93">
          <cell r="A93" t="str">
            <v>GTM</v>
          </cell>
          <cell r="B93" t="str">
            <v>Guatemala</v>
          </cell>
          <cell r="C93">
            <v>320</v>
          </cell>
          <cell r="D93" t="str">
            <v>GT</v>
          </cell>
        </row>
        <row r="94">
          <cell r="A94" t="str">
            <v>GUF</v>
          </cell>
          <cell r="B94" t="str">
            <v>French Guiana</v>
          </cell>
          <cell r="C94">
            <v>254</v>
          </cell>
          <cell r="D94" t="str">
            <v>GF</v>
          </cell>
        </row>
        <row r="95">
          <cell r="A95" t="str">
            <v>GUM</v>
          </cell>
          <cell r="B95" t="str">
            <v>Guam</v>
          </cell>
          <cell r="C95">
            <v>316</v>
          </cell>
          <cell r="D95" t="str">
            <v>GU</v>
          </cell>
        </row>
        <row r="96">
          <cell r="A96" t="str">
            <v>GUY</v>
          </cell>
          <cell r="B96" t="str">
            <v>Guyana</v>
          </cell>
          <cell r="C96">
            <v>328</v>
          </cell>
          <cell r="D96" t="str">
            <v>GY</v>
          </cell>
        </row>
        <row r="97">
          <cell r="A97" t="str">
            <v>HKG</v>
          </cell>
          <cell r="B97" t="str">
            <v>Hong Kong, SAR China</v>
          </cell>
          <cell r="C97">
            <v>344</v>
          </cell>
          <cell r="D97" t="str">
            <v>HK</v>
          </cell>
        </row>
        <row r="98">
          <cell r="A98" t="str">
            <v>HMD</v>
          </cell>
          <cell r="B98" t="str">
            <v>Heard and Mcdonald Islands</v>
          </cell>
          <cell r="C98">
            <v>334</v>
          </cell>
          <cell r="D98" t="str">
            <v>HM</v>
          </cell>
        </row>
        <row r="99">
          <cell r="A99" t="str">
            <v>HND</v>
          </cell>
          <cell r="B99" t="str">
            <v>Honduras</v>
          </cell>
          <cell r="C99">
            <v>340</v>
          </cell>
          <cell r="D99" t="str">
            <v>HN</v>
          </cell>
        </row>
        <row r="100">
          <cell r="A100" t="str">
            <v>HRV</v>
          </cell>
          <cell r="B100" t="str">
            <v>Croatia</v>
          </cell>
          <cell r="C100">
            <v>191</v>
          </cell>
          <cell r="D100" t="str">
            <v>HR</v>
          </cell>
        </row>
        <row r="101">
          <cell r="A101" t="str">
            <v>HTI</v>
          </cell>
          <cell r="B101" t="str">
            <v>Haiti</v>
          </cell>
          <cell r="C101">
            <v>332</v>
          </cell>
          <cell r="D101" t="str">
            <v>HT</v>
          </cell>
        </row>
        <row r="102">
          <cell r="A102" t="str">
            <v>HUN</v>
          </cell>
          <cell r="B102" t="str">
            <v>Hungary</v>
          </cell>
          <cell r="C102">
            <v>348</v>
          </cell>
          <cell r="D102" t="str">
            <v>HU</v>
          </cell>
        </row>
        <row r="103">
          <cell r="A103" t="str">
            <v>IDN</v>
          </cell>
          <cell r="B103" t="str">
            <v>Indonesia</v>
          </cell>
          <cell r="C103">
            <v>360</v>
          </cell>
          <cell r="D103" t="str">
            <v>ID</v>
          </cell>
        </row>
        <row r="104">
          <cell r="A104" t="str">
            <v>IMN</v>
          </cell>
          <cell r="B104" t="str">
            <v>Isle of Man</v>
          </cell>
          <cell r="C104">
            <v>833</v>
          </cell>
          <cell r="D104" t="str">
            <v>IM</v>
          </cell>
        </row>
        <row r="105">
          <cell r="A105" t="str">
            <v>IND</v>
          </cell>
          <cell r="B105" t="str">
            <v>India</v>
          </cell>
          <cell r="C105">
            <v>356</v>
          </cell>
          <cell r="D105" t="str">
            <v>IN</v>
          </cell>
        </row>
        <row r="106">
          <cell r="A106" t="str">
            <v>IOT</v>
          </cell>
          <cell r="B106" t="str">
            <v>British Indian Ocean Territory</v>
          </cell>
          <cell r="C106">
            <v>86</v>
          </cell>
          <cell r="D106" t="str">
            <v>IO</v>
          </cell>
        </row>
        <row r="107">
          <cell r="A107" t="str">
            <v>IRL</v>
          </cell>
          <cell r="B107" t="str">
            <v>Ireland</v>
          </cell>
          <cell r="C107">
            <v>372</v>
          </cell>
          <cell r="D107" t="str">
            <v>IE</v>
          </cell>
        </row>
        <row r="108">
          <cell r="A108" t="str">
            <v>IRN</v>
          </cell>
          <cell r="B108" t="str">
            <v>Iran, Islamic Republic of</v>
          </cell>
          <cell r="C108">
            <v>364</v>
          </cell>
          <cell r="D108" t="str">
            <v>IR</v>
          </cell>
        </row>
        <row r="109">
          <cell r="A109" t="str">
            <v>IRQ</v>
          </cell>
          <cell r="B109" t="str">
            <v>Iraq</v>
          </cell>
          <cell r="C109">
            <v>368</v>
          </cell>
          <cell r="D109" t="str">
            <v>IQ</v>
          </cell>
        </row>
        <row r="110">
          <cell r="A110" t="str">
            <v>ISL</v>
          </cell>
          <cell r="B110" t="str">
            <v>Iceland</v>
          </cell>
          <cell r="C110">
            <v>352</v>
          </cell>
          <cell r="D110" t="str">
            <v>IS</v>
          </cell>
        </row>
        <row r="111">
          <cell r="A111" t="str">
            <v>ISR</v>
          </cell>
          <cell r="B111" t="str">
            <v>Israel</v>
          </cell>
          <cell r="C111">
            <v>376</v>
          </cell>
          <cell r="D111" t="str">
            <v>IL</v>
          </cell>
        </row>
        <row r="112">
          <cell r="A112" t="str">
            <v>ITA</v>
          </cell>
          <cell r="B112" t="str">
            <v>Italy</v>
          </cell>
          <cell r="C112">
            <v>380</v>
          </cell>
          <cell r="D112" t="str">
            <v>IT</v>
          </cell>
        </row>
        <row r="113">
          <cell r="A113" t="str">
            <v>JAM</v>
          </cell>
          <cell r="B113" t="str">
            <v>Jamaica</v>
          </cell>
          <cell r="C113">
            <v>388</v>
          </cell>
          <cell r="D113" t="str">
            <v>JM</v>
          </cell>
        </row>
        <row r="114">
          <cell r="A114" t="str">
            <v>JEY</v>
          </cell>
          <cell r="B114" t="str">
            <v>Jersey</v>
          </cell>
          <cell r="C114">
            <v>832</v>
          </cell>
          <cell r="D114" t="str">
            <v>JE</v>
          </cell>
        </row>
        <row r="115">
          <cell r="A115" t="str">
            <v>JOR</v>
          </cell>
          <cell r="B115" t="str">
            <v>Jordan</v>
          </cell>
          <cell r="C115">
            <v>400</v>
          </cell>
          <cell r="D115" t="str">
            <v>JO</v>
          </cell>
        </row>
        <row r="116">
          <cell r="A116" t="str">
            <v>JPN</v>
          </cell>
          <cell r="B116" t="str">
            <v>Japan</v>
          </cell>
          <cell r="C116">
            <v>392</v>
          </cell>
          <cell r="D116" t="str">
            <v>JP</v>
          </cell>
        </row>
        <row r="117">
          <cell r="A117" t="str">
            <v>KAZ</v>
          </cell>
          <cell r="B117" t="str">
            <v>Kazakhstan</v>
          </cell>
          <cell r="C117">
            <v>398</v>
          </cell>
          <cell r="D117" t="str">
            <v>KZ</v>
          </cell>
        </row>
        <row r="118">
          <cell r="A118" t="str">
            <v>KEN</v>
          </cell>
          <cell r="B118" t="str">
            <v>Kenya</v>
          </cell>
          <cell r="C118">
            <v>404</v>
          </cell>
          <cell r="D118" t="str">
            <v>KE</v>
          </cell>
        </row>
        <row r="119">
          <cell r="A119" t="str">
            <v>KGZ</v>
          </cell>
          <cell r="B119" t="str">
            <v>Kyrgyzstan</v>
          </cell>
          <cell r="C119">
            <v>417</v>
          </cell>
          <cell r="D119" t="str">
            <v>KG</v>
          </cell>
        </row>
        <row r="120">
          <cell r="A120" t="str">
            <v>KHM</v>
          </cell>
          <cell r="B120" t="str">
            <v>Cambodia</v>
          </cell>
          <cell r="C120">
            <v>116</v>
          </cell>
          <cell r="D120" t="str">
            <v>KH</v>
          </cell>
        </row>
        <row r="121">
          <cell r="A121" t="str">
            <v>KIR</v>
          </cell>
          <cell r="B121" t="str">
            <v>Kiribati</v>
          </cell>
          <cell r="C121">
            <v>296</v>
          </cell>
          <cell r="D121" t="str">
            <v>KI</v>
          </cell>
        </row>
        <row r="122">
          <cell r="A122" t="str">
            <v>KNA</v>
          </cell>
          <cell r="B122" t="str">
            <v>Saint Kitts and Nevis</v>
          </cell>
          <cell r="C122">
            <v>659</v>
          </cell>
          <cell r="D122" t="str">
            <v>KN</v>
          </cell>
        </row>
        <row r="123">
          <cell r="A123" t="str">
            <v>KOR</v>
          </cell>
          <cell r="B123" t="str">
            <v>Korea (South)</v>
          </cell>
          <cell r="C123">
            <v>410</v>
          </cell>
          <cell r="D123" t="str">
            <v>KR</v>
          </cell>
        </row>
        <row r="124">
          <cell r="A124" t="str">
            <v>KWT</v>
          </cell>
          <cell r="B124" t="str">
            <v>Kuwait</v>
          </cell>
          <cell r="C124">
            <v>414</v>
          </cell>
          <cell r="D124" t="str">
            <v>KW</v>
          </cell>
        </row>
        <row r="125">
          <cell r="A125" t="str">
            <v>LAO</v>
          </cell>
          <cell r="B125" t="str">
            <v>Lao PDR</v>
          </cell>
          <cell r="C125">
            <v>418</v>
          </cell>
          <cell r="D125" t="str">
            <v>LA</v>
          </cell>
        </row>
        <row r="126">
          <cell r="A126" t="str">
            <v>LBN</v>
          </cell>
          <cell r="B126" t="str">
            <v>Lebanon</v>
          </cell>
          <cell r="C126">
            <v>422</v>
          </cell>
          <cell r="D126" t="str">
            <v>LB</v>
          </cell>
        </row>
        <row r="127">
          <cell r="A127" t="str">
            <v>LBR</v>
          </cell>
          <cell r="B127" t="str">
            <v>Liberia</v>
          </cell>
          <cell r="C127">
            <v>430</v>
          </cell>
          <cell r="D127" t="str">
            <v>LR</v>
          </cell>
        </row>
        <row r="128">
          <cell r="A128" t="str">
            <v>LBY</v>
          </cell>
          <cell r="B128" t="str">
            <v>Libya</v>
          </cell>
          <cell r="C128">
            <v>434</v>
          </cell>
          <cell r="D128" t="str">
            <v>LY</v>
          </cell>
        </row>
        <row r="129">
          <cell r="A129" t="str">
            <v>LCA</v>
          </cell>
          <cell r="B129" t="str">
            <v>Saint Lucia</v>
          </cell>
          <cell r="C129">
            <v>662</v>
          </cell>
          <cell r="D129" t="str">
            <v>LC</v>
          </cell>
        </row>
        <row r="130">
          <cell r="A130" t="str">
            <v>LIE</v>
          </cell>
          <cell r="B130" t="str">
            <v>Liechtenstein</v>
          </cell>
          <cell r="C130">
            <v>438</v>
          </cell>
          <cell r="D130" t="str">
            <v>LI</v>
          </cell>
        </row>
        <row r="131">
          <cell r="A131" t="str">
            <v>LKA</v>
          </cell>
          <cell r="B131" t="str">
            <v>Sri Lanka</v>
          </cell>
          <cell r="C131">
            <v>144</v>
          </cell>
          <cell r="D131" t="str">
            <v>LK</v>
          </cell>
        </row>
        <row r="132">
          <cell r="A132" t="str">
            <v>LSO</v>
          </cell>
          <cell r="B132" t="str">
            <v>Lesotho</v>
          </cell>
          <cell r="C132">
            <v>426</v>
          </cell>
          <cell r="D132" t="str">
            <v>LS</v>
          </cell>
        </row>
        <row r="133">
          <cell r="A133" t="str">
            <v>LTU</v>
          </cell>
          <cell r="B133" t="str">
            <v>Lithuania</v>
          </cell>
          <cell r="C133">
            <v>440</v>
          </cell>
          <cell r="D133" t="str">
            <v>LT</v>
          </cell>
        </row>
        <row r="134">
          <cell r="A134" t="str">
            <v>LUX</v>
          </cell>
          <cell r="B134" t="str">
            <v>Luxembourg</v>
          </cell>
          <cell r="C134">
            <v>442</v>
          </cell>
          <cell r="D134" t="str">
            <v>LU</v>
          </cell>
        </row>
        <row r="135">
          <cell r="A135" t="str">
            <v>LVA</v>
          </cell>
          <cell r="B135" t="str">
            <v>Latvia</v>
          </cell>
          <cell r="C135">
            <v>428</v>
          </cell>
          <cell r="D135" t="str">
            <v>LV</v>
          </cell>
        </row>
        <row r="136">
          <cell r="A136" t="str">
            <v>MAC</v>
          </cell>
          <cell r="B136" t="str">
            <v>Macao, SAR China</v>
          </cell>
          <cell r="C136">
            <v>446</v>
          </cell>
          <cell r="D136" t="str">
            <v>MO</v>
          </cell>
        </row>
        <row r="137">
          <cell r="A137" t="str">
            <v>MAF</v>
          </cell>
          <cell r="B137" t="str">
            <v>Saint-Martin (French part)</v>
          </cell>
          <cell r="C137">
            <v>663</v>
          </cell>
          <cell r="D137" t="str">
            <v>MF</v>
          </cell>
        </row>
        <row r="138">
          <cell r="A138" t="str">
            <v>MAR</v>
          </cell>
          <cell r="B138" t="str">
            <v>Morocco</v>
          </cell>
          <cell r="C138">
            <v>504</v>
          </cell>
          <cell r="D138" t="str">
            <v>MA</v>
          </cell>
        </row>
        <row r="139">
          <cell r="A139" t="str">
            <v>MCO</v>
          </cell>
          <cell r="B139" t="str">
            <v>Monaco</v>
          </cell>
          <cell r="C139">
            <v>492</v>
          </cell>
          <cell r="D139" t="str">
            <v>MC</v>
          </cell>
        </row>
        <row r="140">
          <cell r="A140" t="str">
            <v>MDA</v>
          </cell>
          <cell r="B140" t="str">
            <v>Moldova</v>
          </cell>
          <cell r="C140">
            <v>498</v>
          </cell>
          <cell r="D140" t="str">
            <v>MD</v>
          </cell>
        </row>
        <row r="141">
          <cell r="A141" t="str">
            <v>MDG</v>
          </cell>
          <cell r="B141" t="str">
            <v>Madagascar</v>
          </cell>
          <cell r="C141">
            <v>450</v>
          </cell>
          <cell r="D141" t="str">
            <v>MG</v>
          </cell>
        </row>
        <row r="142">
          <cell r="A142" t="str">
            <v>MDV</v>
          </cell>
          <cell r="B142" t="str">
            <v>Maldives</v>
          </cell>
          <cell r="C142">
            <v>462</v>
          </cell>
          <cell r="D142" t="str">
            <v>MV</v>
          </cell>
        </row>
        <row r="143">
          <cell r="A143" t="str">
            <v>MEX</v>
          </cell>
          <cell r="B143" t="str">
            <v>Mexico</v>
          </cell>
          <cell r="C143">
            <v>484</v>
          </cell>
          <cell r="D143" t="str">
            <v>MX</v>
          </cell>
        </row>
        <row r="144">
          <cell r="A144" t="str">
            <v>MHL</v>
          </cell>
          <cell r="B144" t="str">
            <v>Marshall Islands</v>
          </cell>
          <cell r="C144">
            <v>584</v>
          </cell>
          <cell r="D144" t="str">
            <v>MH</v>
          </cell>
        </row>
        <row r="145">
          <cell r="A145" t="str">
            <v>MKD</v>
          </cell>
          <cell r="B145" t="str">
            <v>Macedonia, Republic of</v>
          </cell>
          <cell r="C145">
            <v>807</v>
          </cell>
          <cell r="D145" t="str">
            <v>MK</v>
          </cell>
        </row>
        <row r="146">
          <cell r="A146" t="str">
            <v>MLI</v>
          </cell>
          <cell r="B146" t="str">
            <v>Mali</v>
          </cell>
          <cell r="C146">
            <v>466</v>
          </cell>
          <cell r="D146" t="str">
            <v>ML</v>
          </cell>
        </row>
        <row r="147">
          <cell r="A147" t="str">
            <v>MLT</v>
          </cell>
          <cell r="B147" t="str">
            <v>Malta</v>
          </cell>
          <cell r="C147">
            <v>470</v>
          </cell>
          <cell r="D147" t="str">
            <v>MT</v>
          </cell>
        </row>
        <row r="148">
          <cell r="A148" t="str">
            <v>MMR</v>
          </cell>
          <cell r="B148" t="str">
            <v>Myanmar</v>
          </cell>
          <cell r="C148">
            <v>104</v>
          </cell>
          <cell r="D148" t="str">
            <v>MM</v>
          </cell>
        </row>
        <row r="149">
          <cell r="A149" t="str">
            <v>MNE</v>
          </cell>
          <cell r="B149" t="str">
            <v>Montenegro</v>
          </cell>
          <cell r="C149">
            <v>499</v>
          </cell>
          <cell r="D149" t="str">
            <v>ME</v>
          </cell>
        </row>
        <row r="150">
          <cell r="A150" t="str">
            <v>MNG</v>
          </cell>
          <cell r="B150" t="str">
            <v>Mongolia</v>
          </cell>
          <cell r="C150">
            <v>496</v>
          </cell>
          <cell r="D150" t="str">
            <v>MN</v>
          </cell>
        </row>
        <row r="151">
          <cell r="A151" t="str">
            <v>MNP</v>
          </cell>
          <cell r="B151" t="str">
            <v>Northern Mariana Islands</v>
          </cell>
          <cell r="C151">
            <v>580</v>
          </cell>
          <cell r="D151" t="str">
            <v>MP</v>
          </cell>
        </row>
        <row r="152">
          <cell r="A152" t="str">
            <v>MOZ</v>
          </cell>
          <cell r="B152" t="str">
            <v>Mozambique</v>
          </cell>
          <cell r="C152">
            <v>508</v>
          </cell>
          <cell r="D152" t="str">
            <v>MZ</v>
          </cell>
        </row>
        <row r="153">
          <cell r="A153" t="str">
            <v>MRT</v>
          </cell>
          <cell r="B153" t="str">
            <v>Mauritania</v>
          </cell>
          <cell r="C153">
            <v>478</v>
          </cell>
          <cell r="D153" t="str">
            <v>MR</v>
          </cell>
        </row>
        <row r="154">
          <cell r="A154" t="str">
            <v>MSR</v>
          </cell>
          <cell r="B154" t="str">
            <v>Montserrat</v>
          </cell>
          <cell r="C154">
            <v>500</v>
          </cell>
          <cell r="D154" t="str">
            <v>MS</v>
          </cell>
        </row>
        <row r="155">
          <cell r="A155" t="str">
            <v>MTQ</v>
          </cell>
          <cell r="B155" t="str">
            <v>Martinique</v>
          </cell>
          <cell r="C155">
            <v>474</v>
          </cell>
          <cell r="D155" t="str">
            <v>MQ</v>
          </cell>
        </row>
        <row r="156">
          <cell r="A156" t="str">
            <v>MUS</v>
          </cell>
          <cell r="B156" t="str">
            <v>Mauritius</v>
          </cell>
          <cell r="C156">
            <v>480</v>
          </cell>
          <cell r="D156" t="str">
            <v>MU</v>
          </cell>
        </row>
        <row r="157">
          <cell r="A157" t="str">
            <v>MWI</v>
          </cell>
          <cell r="B157" t="str">
            <v>Malawi</v>
          </cell>
          <cell r="C157">
            <v>454</v>
          </cell>
          <cell r="D157" t="str">
            <v>MW</v>
          </cell>
        </row>
        <row r="158">
          <cell r="A158" t="str">
            <v>MYS</v>
          </cell>
          <cell r="B158" t="str">
            <v>Malaysia</v>
          </cell>
          <cell r="C158">
            <v>458</v>
          </cell>
          <cell r="D158" t="str">
            <v>MY</v>
          </cell>
        </row>
        <row r="159">
          <cell r="A159" t="str">
            <v>MYT</v>
          </cell>
          <cell r="B159" t="str">
            <v>Mayotte</v>
          </cell>
          <cell r="C159">
            <v>175</v>
          </cell>
          <cell r="D159" t="str">
            <v>YT</v>
          </cell>
        </row>
        <row r="160">
          <cell r="A160" t="str">
            <v>NAM</v>
          </cell>
          <cell r="B160" t="str">
            <v>Namibia</v>
          </cell>
          <cell r="C160">
            <v>516</v>
          </cell>
          <cell r="D160" t="str">
            <v>NA</v>
          </cell>
        </row>
        <row r="161">
          <cell r="A161" t="str">
            <v>NCL</v>
          </cell>
          <cell r="B161" t="str">
            <v>New Caledonia</v>
          </cell>
          <cell r="C161">
            <v>540</v>
          </cell>
          <cell r="D161" t="str">
            <v>NC</v>
          </cell>
        </row>
        <row r="162">
          <cell r="A162" t="str">
            <v>NER</v>
          </cell>
          <cell r="B162" t="str">
            <v>Niger</v>
          </cell>
          <cell r="C162">
            <v>562</v>
          </cell>
          <cell r="D162" t="str">
            <v>NE</v>
          </cell>
        </row>
        <row r="163">
          <cell r="A163" t="str">
            <v>NFK</v>
          </cell>
          <cell r="B163" t="str">
            <v>Norfolk Island</v>
          </cell>
          <cell r="C163">
            <v>574</v>
          </cell>
          <cell r="D163" t="str">
            <v>NF</v>
          </cell>
        </row>
        <row r="164">
          <cell r="A164" t="str">
            <v>NGA</v>
          </cell>
          <cell r="B164" t="str">
            <v>Nigeria</v>
          </cell>
          <cell r="C164">
            <v>566</v>
          </cell>
          <cell r="D164" t="str">
            <v>NG</v>
          </cell>
        </row>
        <row r="165">
          <cell r="A165" t="str">
            <v>NIC</v>
          </cell>
          <cell r="B165" t="str">
            <v>Nicaragua</v>
          </cell>
          <cell r="C165">
            <v>558</v>
          </cell>
          <cell r="D165" t="str">
            <v>NI</v>
          </cell>
        </row>
        <row r="166">
          <cell r="A166" t="str">
            <v>NIU</v>
          </cell>
          <cell r="B166" t="str">
            <v>Niue</v>
          </cell>
          <cell r="C166">
            <v>570</v>
          </cell>
          <cell r="D166" t="str">
            <v>NU</v>
          </cell>
        </row>
        <row r="167">
          <cell r="A167" t="str">
            <v>NLD</v>
          </cell>
          <cell r="B167" t="str">
            <v>Netherlands</v>
          </cell>
          <cell r="C167">
            <v>528</v>
          </cell>
          <cell r="D167" t="str">
            <v>NL</v>
          </cell>
        </row>
        <row r="168">
          <cell r="A168" t="str">
            <v>NOR</v>
          </cell>
          <cell r="B168" t="str">
            <v>Norway</v>
          </cell>
          <cell r="C168">
            <v>578</v>
          </cell>
          <cell r="D168" t="str">
            <v>NO</v>
          </cell>
        </row>
        <row r="169">
          <cell r="A169" t="str">
            <v>NPL</v>
          </cell>
          <cell r="B169" t="str">
            <v>Nepal</v>
          </cell>
          <cell r="C169">
            <v>524</v>
          </cell>
          <cell r="D169" t="str">
            <v>NP</v>
          </cell>
        </row>
        <row r="170">
          <cell r="A170" t="str">
            <v>NRU</v>
          </cell>
          <cell r="B170" t="str">
            <v>Nauru</v>
          </cell>
          <cell r="C170">
            <v>520</v>
          </cell>
          <cell r="D170" t="str">
            <v>NR</v>
          </cell>
        </row>
        <row r="171">
          <cell r="A171" t="str">
            <v>NZL</v>
          </cell>
          <cell r="B171" t="str">
            <v>New Zealand</v>
          </cell>
          <cell r="C171">
            <v>554</v>
          </cell>
          <cell r="D171" t="str">
            <v>NZ</v>
          </cell>
        </row>
        <row r="172">
          <cell r="A172" t="str">
            <v>OMN</v>
          </cell>
          <cell r="B172" t="str">
            <v>Oman</v>
          </cell>
          <cell r="C172">
            <v>512</v>
          </cell>
          <cell r="D172" t="str">
            <v>OM</v>
          </cell>
        </row>
        <row r="173">
          <cell r="A173" t="str">
            <v>PAK</v>
          </cell>
          <cell r="B173" t="str">
            <v>Pakistan</v>
          </cell>
          <cell r="C173">
            <v>586</v>
          </cell>
          <cell r="D173" t="str">
            <v>PK</v>
          </cell>
        </row>
        <row r="174">
          <cell r="A174" t="str">
            <v>PAN</v>
          </cell>
          <cell r="B174" t="str">
            <v>Panama</v>
          </cell>
          <cell r="C174">
            <v>591</v>
          </cell>
          <cell r="D174" t="str">
            <v>PA</v>
          </cell>
        </row>
        <row r="175">
          <cell r="A175" t="str">
            <v>PCN</v>
          </cell>
          <cell r="B175" t="str">
            <v>Pitcairn</v>
          </cell>
          <cell r="C175">
            <v>612</v>
          </cell>
          <cell r="D175" t="str">
            <v>PN</v>
          </cell>
        </row>
        <row r="176">
          <cell r="A176" t="str">
            <v>PER</v>
          </cell>
          <cell r="B176" t="str">
            <v>Peru</v>
          </cell>
          <cell r="C176">
            <v>604</v>
          </cell>
          <cell r="D176" t="str">
            <v>PE</v>
          </cell>
        </row>
        <row r="177">
          <cell r="A177" t="str">
            <v>PHL</v>
          </cell>
          <cell r="B177" t="str">
            <v>Philippines</v>
          </cell>
          <cell r="C177">
            <v>608</v>
          </cell>
          <cell r="D177" t="str">
            <v>PH</v>
          </cell>
        </row>
        <row r="178">
          <cell r="A178" t="str">
            <v>PLW</v>
          </cell>
          <cell r="B178" t="str">
            <v>Palau</v>
          </cell>
          <cell r="C178">
            <v>585</v>
          </cell>
          <cell r="D178" t="str">
            <v>PW</v>
          </cell>
        </row>
        <row r="179">
          <cell r="A179" t="str">
            <v>PNG</v>
          </cell>
          <cell r="B179" t="str">
            <v>Papua New Guinea</v>
          </cell>
          <cell r="C179">
            <v>598</v>
          </cell>
          <cell r="D179" t="str">
            <v>PG</v>
          </cell>
        </row>
        <row r="180">
          <cell r="A180" t="str">
            <v>POL</v>
          </cell>
          <cell r="B180" t="str">
            <v>Poland</v>
          </cell>
          <cell r="C180">
            <v>616</v>
          </cell>
          <cell r="D180" t="str">
            <v>PL</v>
          </cell>
        </row>
        <row r="181">
          <cell r="A181" t="str">
            <v>PRI</v>
          </cell>
          <cell r="B181" t="str">
            <v>Puerto Rico</v>
          </cell>
          <cell r="C181">
            <v>630</v>
          </cell>
          <cell r="D181" t="str">
            <v>PR</v>
          </cell>
        </row>
        <row r="182">
          <cell r="A182" t="str">
            <v>PRK</v>
          </cell>
          <cell r="B182" t="str">
            <v>Korea (North)</v>
          </cell>
          <cell r="C182">
            <v>408</v>
          </cell>
          <cell r="D182" t="str">
            <v>KP</v>
          </cell>
        </row>
        <row r="183">
          <cell r="A183" t="str">
            <v>PRT</v>
          </cell>
          <cell r="B183" t="str">
            <v>Portugal</v>
          </cell>
          <cell r="C183">
            <v>620</v>
          </cell>
          <cell r="D183" t="str">
            <v>PT</v>
          </cell>
        </row>
        <row r="184">
          <cell r="A184" t="str">
            <v>PRY</v>
          </cell>
          <cell r="B184" t="str">
            <v>Paraguay</v>
          </cell>
          <cell r="C184">
            <v>600</v>
          </cell>
          <cell r="D184" t="str">
            <v>PY</v>
          </cell>
        </row>
        <row r="185">
          <cell r="A185" t="str">
            <v>PSE</v>
          </cell>
          <cell r="B185" t="str">
            <v>Palestinian Territory</v>
          </cell>
          <cell r="C185">
            <v>275</v>
          </cell>
          <cell r="D185" t="str">
            <v>PS</v>
          </cell>
        </row>
        <row r="186">
          <cell r="A186" t="str">
            <v>PYF</v>
          </cell>
          <cell r="B186" t="str">
            <v>French Polynesia</v>
          </cell>
          <cell r="C186">
            <v>258</v>
          </cell>
          <cell r="D186" t="str">
            <v>PF</v>
          </cell>
        </row>
        <row r="187">
          <cell r="A187" t="str">
            <v>QAT</v>
          </cell>
          <cell r="B187" t="str">
            <v>Qatar</v>
          </cell>
          <cell r="C187">
            <v>634</v>
          </cell>
          <cell r="D187" t="str">
            <v>QA</v>
          </cell>
        </row>
        <row r="188">
          <cell r="A188" t="str">
            <v>REU</v>
          </cell>
          <cell r="B188" t="str">
            <v>Réunion</v>
          </cell>
          <cell r="C188">
            <v>638</v>
          </cell>
          <cell r="D188" t="str">
            <v>RE</v>
          </cell>
        </row>
        <row r="189">
          <cell r="A189" t="str">
            <v>ROU</v>
          </cell>
          <cell r="B189" t="str">
            <v>Romania</v>
          </cell>
          <cell r="C189">
            <v>642</v>
          </cell>
          <cell r="D189" t="str">
            <v>RO</v>
          </cell>
        </row>
        <row r="190">
          <cell r="A190" t="str">
            <v>RUS</v>
          </cell>
          <cell r="B190" t="str">
            <v>Russian Federation</v>
          </cell>
          <cell r="C190">
            <v>643</v>
          </cell>
          <cell r="D190" t="str">
            <v>RU</v>
          </cell>
        </row>
        <row r="191">
          <cell r="A191" t="str">
            <v>RWA</v>
          </cell>
          <cell r="B191" t="str">
            <v>Rwanda</v>
          </cell>
          <cell r="C191">
            <v>646</v>
          </cell>
          <cell r="D191" t="str">
            <v>RW</v>
          </cell>
        </row>
        <row r="192">
          <cell r="A192" t="str">
            <v>SAU</v>
          </cell>
          <cell r="B192" t="str">
            <v>Saudi Arabia</v>
          </cell>
          <cell r="C192">
            <v>682</v>
          </cell>
          <cell r="D192" t="str">
            <v>SA</v>
          </cell>
        </row>
        <row r="193">
          <cell r="A193" t="str">
            <v>SDN</v>
          </cell>
          <cell r="B193" t="str">
            <v>Sudan</v>
          </cell>
          <cell r="C193">
            <v>736</v>
          </cell>
          <cell r="D193" t="str">
            <v>SD</v>
          </cell>
        </row>
        <row r="194">
          <cell r="A194" t="str">
            <v>SEN</v>
          </cell>
          <cell r="B194" t="str">
            <v>Senegal</v>
          </cell>
          <cell r="C194">
            <v>686</v>
          </cell>
          <cell r="D194" t="str">
            <v>SN</v>
          </cell>
        </row>
        <row r="195">
          <cell r="A195" t="str">
            <v>SGP</v>
          </cell>
          <cell r="B195" t="str">
            <v>Singapore</v>
          </cell>
          <cell r="C195">
            <v>702</v>
          </cell>
          <cell r="D195" t="str">
            <v>SG</v>
          </cell>
        </row>
        <row r="196">
          <cell r="A196" t="str">
            <v>SGS</v>
          </cell>
          <cell r="B196" t="str">
            <v>South Georgia and the South Sandwich Islands</v>
          </cell>
          <cell r="C196">
            <v>239</v>
          </cell>
          <cell r="D196" t="str">
            <v>GS</v>
          </cell>
        </row>
        <row r="197">
          <cell r="A197" t="str">
            <v>SHN</v>
          </cell>
          <cell r="B197" t="str">
            <v>Saint Helena</v>
          </cell>
          <cell r="C197">
            <v>654</v>
          </cell>
          <cell r="D197" t="str">
            <v>SH</v>
          </cell>
        </row>
        <row r="198">
          <cell r="A198" t="str">
            <v>SJM</v>
          </cell>
          <cell r="B198" t="str">
            <v>Svalbard and Jan Mayen Islands</v>
          </cell>
          <cell r="C198">
            <v>744</v>
          </cell>
          <cell r="D198" t="str">
            <v>SJ</v>
          </cell>
        </row>
        <row r="199">
          <cell r="A199" t="str">
            <v>SLB</v>
          </cell>
          <cell r="B199" t="str">
            <v>Solomon Islands</v>
          </cell>
          <cell r="C199">
            <v>90</v>
          </cell>
          <cell r="D199" t="str">
            <v>SB</v>
          </cell>
        </row>
        <row r="200">
          <cell r="A200" t="str">
            <v>SLE</v>
          </cell>
          <cell r="B200" t="str">
            <v>Sierra Leone</v>
          </cell>
          <cell r="C200">
            <v>694</v>
          </cell>
          <cell r="D200" t="str">
            <v>SL</v>
          </cell>
        </row>
        <row r="201">
          <cell r="A201" t="str">
            <v>SLV</v>
          </cell>
          <cell r="B201" t="str">
            <v>El Salvador</v>
          </cell>
          <cell r="C201">
            <v>222</v>
          </cell>
          <cell r="D201" t="str">
            <v>SV</v>
          </cell>
        </row>
        <row r="202">
          <cell r="A202" t="str">
            <v>SMR</v>
          </cell>
          <cell r="B202" t="str">
            <v>San Marino</v>
          </cell>
          <cell r="C202">
            <v>674</v>
          </cell>
          <cell r="D202" t="str">
            <v>SM</v>
          </cell>
        </row>
        <row r="203">
          <cell r="A203" t="str">
            <v>SOM</v>
          </cell>
          <cell r="B203" t="str">
            <v>Somalia</v>
          </cell>
          <cell r="C203">
            <v>706</v>
          </cell>
          <cell r="D203" t="str">
            <v>SO</v>
          </cell>
        </row>
        <row r="204">
          <cell r="A204" t="str">
            <v>SPM</v>
          </cell>
          <cell r="B204" t="str">
            <v>Saint Pierre and Miquelon</v>
          </cell>
          <cell r="C204">
            <v>666</v>
          </cell>
          <cell r="D204" t="str">
            <v>PM</v>
          </cell>
        </row>
        <row r="205">
          <cell r="A205" t="str">
            <v>SRB</v>
          </cell>
          <cell r="B205" t="str">
            <v>Serbia</v>
          </cell>
          <cell r="C205">
            <v>688</v>
          </cell>
          <cell r="D205" t="str">
            <v>RS</v>
          </cell>
        </row>
        <row r="206">
          <cell r="A206" t="str">
            <v>SSD</v>
          </cell>
          <cell r="B206" t="str">
            <v>South Sudan</v>
          </cell>
          <cell r="C206">
            <v>728</v>
          </cell>
          <cell r="D206" t="str">
            <v>SS</v>
          </cell>
        </row>
        <row r="207">
          <cell r="A207" t="str">
            <v>STP</v>
          </cell>
          <cell r="B207" t="str">
            <v>Sao Tome and Principe</v>
          </cell>
          <cell r="C207">
            <v>678</v>
          </cell>
          <cell r="D207" t="str">
            <v>ST</v>
          </cell>
        </row>
        <row r="208">
          <cell r="A208" t="str">
            <v>SUR</v>
          </cell>
          <cell r="B208" t="str">
            <v>Suriname</v>
          </cell>
          <cell r="C208">
            <v>740</v>
          </cell>
          <cell r="D208" t="str">
            <v>SR</v>
          </cell>
        </row>
        <row r="209">
          <cell r="A209" t="str">
            <v>SVK</v>
          </cell>
          <cell r="B209" t="str">
            <v>Slovakia</v>
          </cell>
          <cell r="C209">
            <v>703</v>
          </cell>
          <cell r="D209" t="str">
            <v>SK</v>
          </cell>
        </row>
        <row r="210">
          <cell r="A210" t="str">
            <v>SVN</v>
          </cell>
          <cell r="B210" t="str">
            <v>Slovenia</v>
          </cell>
          <cell r="C210">
            <v>705</v>
          </cell>
          <cell r="D210" t="str">
            <v>SI</v>
          </cell>
        </row>
        <row r="211">
          <cell r="A211" t="str">
            <v>SWE</v>
          </cell>
          <cell r="B211" t="str">
            <v>Sweden</v>
          </cell>
          <cell r="C211">
            <v>752</v>
          </cell>
          <cell r="D211" t="str">
            <v>SE</v>
          </cell>
        </row>
        <row r="212">
          <cell r="A212" t="str">
            <v>SWZ</v>
          </cell>
          <cell r="B212" t="str">
            <v>Swaziland</v>
          </cell>
          <cell r="C212">
            <v>748</v>
          </cell>
          <cell r="D212" t="str">
            <v>SZ</v>
          </cell>
        </row>
        <row r="213">
          <cell r="A213" t="str">
            <v>SYC</v>
          </cell>
          <cell r="B213" t="str">
            <v>Seychelles</v>
          </cell>
          <cell r="C213">
            <v>690</v>
          </cell>
          <cell r="D213" t="str">
            <v>SC</v>
          </cell>
        </row>
        <row r="214">
          <cell r="A214" t="str">
            <v>SYR</v>
          </cell>
          <cell r="B214" t="str">
            <v>Syrian Arab Republic (Syria)</v>
          </cell>
          <cell r="C214">
            <v>760</v>
          </cell>
          <cell r="D214" t="str">
            <v>SY</v>
          </cell>
        </row>
        <row r="215">
          <cell r="A215" t="str">
            <v>TCA</v>
          </cell>
          <cell r="B215" t="str">
            <v>Turks and Caicos Islands</v>
          </cell>
          <cell r="C215">
            <v>796</v>
          </cell>
          <cell r="D215" t="str">
            <v>TC</v>
          </cell>
        </row>
        <row r="216">
          <cell r="A216" t="str">
            <v>TCD</v>
          </cell>
          <cell r="B216" t="str">
            <v>Chad</v>
          </cell>
          <cell r="C216">
            <v>148</v>
          </cell>
          <cell r="D216" t="str">
            <v>TD</v>
          </cell>
        </row>
        <row r="217">
          <cell r="A217" t="str">
            <v>TGO</v>
          </cell>
          <cell r="B217" t="str">
            <v>Togo</v>
          </cell>
          <cell r="C217">
            <v>768</v>
          </cell>
          <cell r="D217" t="str">
            <v>TG</v>
          </cell>
        </row>
        <row r="218">
          <cell r="A218" t="str">
            <v>THA</v>
          </cell>
          <cell r="B218" t="str">
            <v>Thailand</v>
          </cell>
          <cell r="C218">
            <v>764</v>
          </cell>
          <cell r="D218" t="str">
            <v>TH</v>
          </cell>
        </row>
        <row r="219">
          <cell r="A219" t="str">
            <v>TJK</v>
          </cell>
          <cell r="B219" t="str">
            <v>Tajikistan</v>
          </cell>
          <cell r="C219">
            <v>762</v>
          </cell>
          <cell r="D219" t="str">
            <v>TJ</v>
          </cell>
        </row>
        <row r="220">
          <cell r="A220" t="str">
            <v>TKL</v>
          </cell>
          <cell r="B220" t="str">
            <v>Tokelau</v>
          </cell>
          <cell r="C220">
            <v>772</v>
          </cell>
          <cell r="D220" t="str">
            <v>TK</v>
          </cell>
        </row>
        <row r="221">
          <cell r="A221" t="str">
            <v>TKM</v>
          </cell>
          <cell r="B221" t="str">
            <v>Turkmenistan</v>
          </cell>
          <cell r="C221">
            <v>795</v>
          </cell>
          <cell r="D221" t="str">
            <v>TM</v>
          </cell>
        </row>
        <row r="222">
          <cell r="A222" t="str">
            <v>TLS</v>
          </cell>
          <cell r="B222" t="str">
            <v>Timor-Leste</v>
          </cell>
          <cell r="C222">
            <v>626</v>
          </cell>
          <cell r="D222" t="str">
            <v>TL</v>
          </cell>
        </row>
        <row r="223">
          <cell r="A223" t="str">
            <v>TON</v>
          </cell>
          <cell r="B223" t="str">
            <v>Tonga</v>
          </cell>
          <cell r="C223">
            <v>776</v>
          </cell>
          <cell r="D223" t="str">
            <v>TO</v>
          </cell>
        </row>
        <row r="224">
          <cell r="A224" t="str">
            <v>TTO</v>
          </cell>
          <cell r="B224" t="str">
            <v>Trinidad and Tobago</v>
          </cell>
          <cell r="C224">
            <v>780</v>
          </cell>
          <cell r="D224" t="str">
            <v>TT</v>
          </cell>
        </row>
        <row r="225">
          <cell r="A225" t="str">
            <v>TUN</v>
          </cell>
          <cell r="B225" t="str">
            <v>Tunisia</v>
          </cell>
          <cell r="C225">
            <v>788</v>
          </cell>
          <cell r="D225" t="str">
            <v>TN</v>
          </cell>
        </row>
        <row r="226">
          <cell r="A226" t="str">
            <v>TUR</v>
          </cell>
          <cell r="B226" t="str">
            <v>Turkey</v>
          </cell>
          <cell r="C226">
            <v>792</v>
          </cell>
          <cell r="D226" t="str">
            <v>TR</v>
          </cell>
        </row>
        <row r="227">
          <cell r="A227" t="str">
            <v>TUV</v>
          </cell>
          <cell r="B227" t="str">
            <v>Tuvalu</v>
          </cell>
          <cell r="C227">
            <v>798</v>
          </cell>
          <cell r="D227" t="str">
            <v>TV</v>
          </cell>
        </row>
        <row r="228">
          <cell r="A228" t="str">
            <v>TWN</v>
          </cell>
          <cell r="B228" t="str">
            <v>Taiwan, Republic of China</v>
          </cell>
          <cell r="C228">
            <v>158</v>
          </cell>
          <cell r="D228" t="str">
            <v>TW</v>
          </cell>
        </row>
        <row r="229">
          <cell r="A229" t="str">
            <v>TZA</v>
          </cell>
          <cell r="B229" t="str">
            <v>Tanzania, United Republic of</v>
          </cell>
          <cell r="C229">
            <v>834</v>
          </cell>
          <cell r="D229" t="str">
            <v>TZ</v>
          </cell>
        </row>
        <row r="230">
          <cell r="A230" t="str">
            <v>UGA</v>
          </cell>
          <cell r="B230" t="str">
            <v>Uganda</v>
          </cell>
          <cell r="C230">
            <v>800</v>
          </cell>
          <cell r="D230" t="str">
            <v>UG</v>
          </cell>
        </row>
        <row r="231">
          <cell r="A231" t="str">
            <v>UKR</v>
          </cell>
          <cell r="B231" t="str">
            <v>Ukraine</v>
          </cell>
          <cell r="C231">
            <v>804</v>
          </cell>
          <cell r="D231" t="str">
            <v>UA</v>
          </cell>
        </row>
        <row r="232">
          <cell r="A232" t="str">
            <v>UMI</v>
          </cell>
          <cell r="B232" t="str">
            <v>US Minor Outlying Islands</v>
          </cell>
          <cell r="C232">
            <v>581</v>
          </cell>
          <cell r="D232" t="str">
            <v>UM</v>
          </cell>
        </row>
        <row r="233">
          <cell r="A233" t="str">
            <v>URY</v>
          </cell>
          <cell r="B233" t="str">
            <v>Uruguay</v>
          </cell>
          <cell r="C233">
            <v>858</v>
          </cell>
          <cell r="D233" t="str">
            <v>UY</v>
          </cell>
        </row>
        <row r="234">
          <cell r="A234" t="str">
            <v>USA</v>
          </cell>
          <cell r="B234" t="str">
            <v>United States of America</v>
          </cell>
          <cell r="C234">
            <v>840</v>
          </cell>
          <cell r="D234" t="str">
            <v>US</v>
          </cell>
        </row>
        <row r="235">
          <cell r="A235" t="str">
            <v>UZB</v>
          </cell>
          <cell r="B235" t="str">
            <v>Uzbekistan</v>
          </cell>
          <cell r="C235">
            <v>860</v>
          </cell>
          <cell r="D235" t="str">
            <v>UZ</v>
          </cell>
        </row>
        <row r="236">
          <cell r="A236" t="str">
            <v>VAT</v>
          </cell>
          <cell r="B236" t="str">
            <v>Holy See (Vatican City State)</v>
          </cell>
          <cell r="C236">
            <v>336</v>
          </cell>
          <cell r="D236" t="str">
            <v>VA</v>
          </cell>
        </row>
        <row r="237">
          <cell r="A237" t="str">
            <v>VCT</v>
          </cell>
          <cell r="B237" t="str">
            <v>Saint Vincent and Grenadines</v>
          </cell>
          <cell r="C237">
            <v>670</v>
          </cell>
          <cell r="D237" t="str">
            <v>VC</v>
          </cell>
        </row>
        <row r="238">
          <cell r="A238" t="str">
            <v>VEN</v>
          </cell>
          <cell r="B238" t="str">
            <v>Venezuela (Bolivarian Republic)</v>
          </cell>
          <cell r="C238">
            <v>862</v>
          </cell>
          <cell r="D238" t="str">
            <v>VE</v>
          </cell>
        </row>
        <row r="239">
          <cell r="A239" t="str">
            <v>VGB</v>
          </cell>
          <cell r="B239" t="str">
            <v>British Virgin Islands</v>
          </cell>
          <cell r="C239">
            <v>92</v>
          </cell>
          <cell r="D239" t="str">
            <v>VG</v>
          </cell>
        </row>
        <row r="240">
          <cell r="A240" t="str">
            <v>VIR</v>
          </cell>
          <cell r="B240" t="str">
            <v>Virgin Islands, US</v>
          </cell>
          <cell r="C240">
            <v>850</v>
          </cell>
          <cell r="D240" t="str">
            <v>VI</v>
          </cell>
        </row>
        <row r="241">
          <cell r="A241" t="str">
            <v>VNM</v>
          </cell>
          <cell r="B241" t="str">
            <v>Viet Nam</v>
          </cell>
          <cell r="C241">
            <v>704</v>
          </cell>
          <cell r="D241" t="str">
            <v>VN</v>
          </cell>
        </row>
        <row r="242">
          <cell r="A242" t="str">
            <v>VUT</v>
          </cell>
          <cell r="B242" t="str">
            <v>Vanuatu</v>
          </cell>
          <cell r="C242">
            <v>548</v>
          </cell>
          <cell r="D242" t="str">
            <v>VU</v>
          </cell>
        </row>
        <row r="243">
          <cell r="A243" t="str">
            <v>WLF</v>
          </cell>
          <cell r="B243" t="str">
            <v>Wallis and Futuna Islands</v>
          </cell>
          <cell r="C243">
            <v>876</v>
          </cell>
          <cell r="D243" t="str">
            <v>WF</v>
          </cell>
        </row>
        <row r="244">
          <cell r="A244" t="str">
            <v>WSM</v>
          </cell>
          <cell r="B244" t="str">
            <v>Samoa</v>
          </cell>
          <cell r="C244">
            <v>882</v>
          </cell>
          <cell r="D244" t="str">
            <v>WS</v>
          </cell>
        </row>
        <row r="245">
          <cell r="A245" t="str">
            <v>YEM</v>
          </cell>
          <cell r="B245" t="str">
            <v>Yemen</v>
          </cell>
          <cell r="C245">
            <v>887</v>
          </cell>
          <cell r="D245" t="str">
            <v>YE</v>
          </cell>
        </row>
        <row r="246">
          <cell r="A246" t="str">
            <v>ZAF</v>
          </cell>
          <cell r="B246" t="str">
            <v>South Africa</v>
          </cell>
          <cell r="C246">
            <v>710</v>
          </cell>
          <cell r="D246" t="str">
            <v>ZA</v>
          </cell>
        </row>
        <row r="247">
          <cell r="A247" t="str">
            <v>ZMB</v>
          </cell>
          <cell r="B247" t="str">
            <v>Zambia</v>
          </cell>
          <cell r="C247">
            <v>894</v>
          </cell>
          <cell r="D247" t="str">
            <v>ZM</v>
          </cell>
        </row>
        <row r="248">
          <cell r="A248" t="str">
            <v>ZWE</v>
          </cell>
          <cell r="B248" t="str">
            <v>Zimbabwe</v>
          </cell>
          <cell r="C248">
            <v>716</v>
          </cell>
          <cell r="D248" t="str">
            <v>ZW</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code"/>
      <sheetName val="Country"/>
      <sheetName val="Regions"/>
      <sheetName val="2digit"/>
      <sheetName val="IBRD_IDA"/>
    </sheetNames>
    <sheetDataSet>
      <sheetData sheetId="0">
        <row r="2">
          <cell r="H2" t="str">
            <v>Afghanistan</v>
          </cell>
          <cell r="I2" t="str">
            <v>Low Income</v>
          </cell>
          <cell r="J2" t="str">
            <v>AF</v>
          </cell>
        </row>
        <row r="3">
          <cell r="H3" t="str">
            <v>Albania</v>
          </cell>
          <cell r="I3" t="str">
            <v>Upper-Middle Income</v>
          </cell>
          <cell r="J3" t="str">
            <v>AL</v>
          </cell>
        </row>
        <row r="4">
          <cell r="H4" t="str">
            <v>Algeria</v>
          </cell>
          <cell r="I4" t="str">
            <v>Upper-Middle Income</v>
          </cell>
          <cell r="J4" t="str">
            <v>DZ</v>
          </cell>
        </row>
        <row r="5">
          <cell r="H5" t="str">
            <v>American Samoa</v>
          </cell>
          <cell r="I5" t="str">
            <v>Upper-Middle Income</v>
          </cell>
          <cell r="J5" t="str">
            <v>AS</v>
          </cell>
        </row>
        <row r="6">
          <cell r="H6" t="str">
            <v>Andorra</v>
          </cell>
          <cell r="I6" t="str">
            <v>High Income</v>
          </cell>
          <cell r="J6" t="str">
            <v>AD</v>
          </cell>
        </row>
        <row r="7">
          <cell r="H7" t="str">
            <v>Angola</v>
          </cell>
          <cell r="I7" t="str">
            <v>Upper-Middle Income</v>
          </cell>
          <cell r="J7" t="str">
            <v>AO</v>
          </cell>
        </row>
        <row r="8">
          <cell r="H8" t="str">
            <v>Anguilla</v>
          </cell>
          <cell r="I8" t="str">
            <v>High Income</v>
          </cell>
        </row>
        <row r="9">
          <cell r="H9" t="str">
            <v>Antigua and Barbuda</v>
          </cell>
          <cell r="I9" t="str">
            <v>High Income</v>
          </cell>
          <cell r="J9" t="str">
            <v>AG</v>
          </cell>
        </row>
        <row r="10">
          <cell r="H10" t="str">
            <v>Argentina</v>
          </cell>
          <cell r="I10" t="str">
            <v>Upper-Middle Income</v>
          </cell>
          <cell r="J10" t="str">
            <v>AR</v>
          </cell>
        </row>
        <row r="11">
          <cell r="H11" t="str">
            <v>Armenia</v>
          </cell>
          <cell r="I11" t="str">
            <v>Lower-Middle Income</v>
          </cell>
          <cell r="J11" t="str">
            <v>AM</v>
          </cell>
        </row>
        <row r="12">
          <cell r="H12" t="str">
            <v>Aruba</v>
          </cell>
          <cell r="I12" t="str">
            <v>High Income</v>
          </cell>
          <cell r="J12" t="str">
            <v>AW</v>
          </cell>
        </row>
        <row r="13">
          <cell r="H13" t="str">
            <v>Australia</v>
          </cell>
          <cell r="I13" t="str">
            <v>High Income</v>
          </cell>
          <cell r="J13" t="str">
            <v>AU</v>
          </cell>
        </row>
        <row r="14">
          <cell r="H14" t="str">
            <v>Austria</v>
          </cell>
          <cell r="I14" t="str">
            <v>High Income</v>
          </cell>
          <cell r="J14" t="str">
            <v>AT</v>
          </cell>
        </row>
        <row r="15">
          <cell r="H15" t="str">
            <v>Azerbaijan</v>
          </cell>
          <cell r="I15" t="str">
            <v>Upper-Middle Income</v>
          </cell>
          <cell r="J15" t="str">
            <v>AZ</v>
          </cell>
        </row>
        <row r="16">
          <cell r="H16" t="str">
            <v>Bahamas, The</v>
          </cell>
          <cell r="I16" t="str">
            <v>High Income</v>
          </cell>
          <cell r="J16" t="str">
            <v>BS</v>
          </cell>
        </row>
        <row r="17">
          <cell r="H17" t="str">
            <v>Bahrain</v>
          </cell>
          <cell r="I17" t="str">
            <v>High Income</v>
          </cell>
          <cell r="J17" t="str">
            <v>BH</v>
          </cell>
        </row>
        <row r="18">
          <cell r="H18" t="str">
            <v>Bangladesh</v>
          </cell>
          <cell r="I18" t="str">
            <v>Lower-Middle Income</v>
          </cell>
          <cell r="J18" t="str">
            <v>BD</v>
          </cell>
        </row>
        <row r="19">
          <cell r="H19" t="str">
            <v>Barbados</v>
          </cell>
          <cell r="I19" t="str">
            <v>High Income</v>
          </cell>
          <cell r="J19" t="str">
            <v>BB</v>
          </cell>
        </row>
        <row r="20">
          <cell r="H20" t="str">
            <v>Belarus</v>
          </cell>
          <cell r="I20" t="str">
            <v>Upper-Middle Income</v>
          </cell>
          <cell r="J20" t="str">
            <v>BY</v>
          </cell>
        </row>
        <row r="21">
          <cell r="H21" t="str">
            <v>Belgium</v>
          </cell>
          <cell r="I21" t="str">
            <v>High Income</v>
          </cell>
          <cell r="J21" t="str">
            <v>BE</v>
          </cell>
        </row>
        <row r="22">
          <cell r="H22" t="str">
            <v>Belize</v>
          </cell>
          <cell r="I22" t="str">
            <v>Upper-Middle Income</v>
          </cell>
          <cell r="J22" t="str">
            <v>BZ</v>
          </cell>
        </row>
        <row r="23">
          <cell r="H23" t="str">
            <v>Benin</v>
          </cell>
          <cell r="I23" t="str">
            <v>Low Income</v>
          </cell>
          <cell r="J23" t="str">
            <v>BJ</v>
          </cell>
        </row>
        <row r="24">
          <cell r="H24" t="str">
            <v>Bermuda</v>
          </cell>
          <cell r="I24" t="str">
            <v>High Income</v>
          </cell>
          <cell r="J24" t="str">
            <v>BM</v>
          </cell>
        </row>
        <row r="25">
          <cell r="H25" t="str">
            <v>Bhutan</v>
          </cell>
          <cell r="I25" t="str">
            <v>Lower-Middle Income</v>
          </cell>
          <cell r="J25" t="str">
            <v>BT</v>
          </cell>
        </row>
        <row r="26">
          <cell r="H26" t="str">
            <v>Bolivia</v>
          </cell>
          <cell r="I26" t="str">
            <v>Lower-Middle Income</v>
          </cell>
          <cell r="J26" t="str">
            <v>BO</v>
          </cell>
        </row>
        <row r="27">
          <cell r="H27" t="str">
            <v>Bosnia and Herzegovina</v>
          </cell>
          <cell r="I27" t="str">
            <v>Upper-Middle Income</v>
          </cell>
          <cell r="J27" t="str">
            <v>BA</v>
          </cell>
        </row>
        <row r="28">
          <cell r="H28" t="str">
            <v>Botswana</v>
          </cell>
          <cell r="I28" t="str">
            <v>Upper-Middle Income</v>
          </cell>
          <cell r="J28" t="str">
            <v>BW</v>
          </cell>
        </row>
        <row r="29">
          <cell r="H29" t="str">
            <v>Brazil</v>
          </cell>
          <cell r="I29" t="str">
            <v>Upper-Middle Income</v>
          </cell>
          <cell r="J29" t="str">
            <v>BR</v>
          </cell>
        </row>
        <row r="30">
          <cell r="H30" t="str">
            <v>Brunei Darussalam</v>
          </cell>
          <cell r="I30" t="str">
            <v>High Income</v>
          </cell>
          <cell r="J30" t="str">
            <v>BN</v>
          </cell>
        </row>
        <row r="31">
          <cell r="H31" t="str">
            <v>Bulgaria</v>
          </cell>
          <cell r="I31" t="str">
            <v>Upper-Middle Income</v>
          </cell>
          <cell r="J31" t="str">
            <v>BG</v>
          </cell>
        </row>
        <row r="32">
          <cell r="H32" t="str">
            <v>Burkina Faso</v>
          </cell>
          <cell r="I32" t="str">
            <v>Low Income</v>
          </cell>
          <cell r="J32" t="str">
            <v>BF</v>
          </cell>
        </row>
        <row r="33">
          <cell r="H33" t="str">
            <v>Burundi</v>
          </cell>
          <cell r="I33" t="str">
            <v>Low Income</v>
          </cell>
          <cell r="J33" t="str">
            <v>BI</v>
          </cell>
        </row>
        <row r="34">
          <cell r="H34" t="str">
            <v>Cambodia</v>
          </cell>
          <cell r="I34" t="str">
            <v>Lower-Middle Income</v>
          </cell>
          <cell r="J34" t="str">
            <v>KH</v>
          </cell>
        </row>
        <row r="35">
          <cell r="H35" t="str">
            <v>Cameroon</v>
          </cell>
          <cell r="I35" t="str">
            <v>Lower-Middle Income</v>
          </cell>
          <cell r="J35" t="str">
            <v>CM</v>
          </cell>
        </row>
        <row r="36">
          <cell r="H36" t="str">
            <v>Canada</v>
          </cell>
          <cell r="I36" t="str">
            <v>High Income</v>
          </cell>
          <cell r="J36" t="str">
            <v>CA</v>
          </cell>
        </row>
        <row r="37">
          <cell r="H37" t="str">
            <v>Cape Verde</v>
          </cell>
          <cell r="I37" t="str">
            <v>Lower-Middle Income</v>
          </cell>
          <cell r="J37" t="str">
            <v>CV</v>
          </cell>
        </row>
        <row r="38">
          <cell r="H38" t="str">
            <v>Cayman Islands</v>
          </cell>
          <cell r="I38" t="str">
            <v>High Income</v>
          </cell>
          <cell r="J38" t="str">
            <v>KY</v>
          </cell>
        </row>
        <row r="39">
          <cell r="H39" t="str">
            <v>Central African Republic</v>
          </cell>
          <cell r="I39" t="str">
            <v>Low Income</v>
          </cell>
          <cell r="J39" t="str">
            <v>CF</v>
          </cell>
        </row>
        <row r="40">
          <cell r="H40" t="str">
            <v>Chad</v>
          </cell>
          <cell r="I40" t="str">
            <v>Low Income</v>
          </cell>
          <cell r="J40" t="str">
            <v>TD</v>
          </cell>
        </row>
        <row r="41">
          <cell r="H41" t="str">
            <v>Channel Islands</v>
          </cell>
          <cell r="I41" t="str">
            <v>High Income</v>
          </cell>
          <cell r="J41" t="str">
            <v>GB</v>
          </cell>
        </row>
        <row r="42">
          <cell r="H42" t="str">
            <v>Chile</v>
          </cell>
          <cell r="I42" t="str">
            <v>High Income</v>
          </cell>
          <cell r="J42" t="str">
            <v>CL</v>
          </cell>
        </row>
        <row r="43">
          <cell r="H43" t="str">
            <v>China</v>
          </cell>
          <cell r="I43" t="str">
            <v>Upper-Middle Income</v>
          </cell>
          <cell r="J43" t="str">
            <v>CN</v>
          </cell>
        </row>
        <row r="44">
          <cell r="H44" t="str">
            <v>Colombia</v>
          </cell>
          <cell r="I44" t="str">
            <v>Upper-Middle Income</v>
          </cell>
          <cell r="J44" t="str">
            <v>CO</v>
          </cell>
        </row>
        <row r="45">
          <cell r="H45" t="str">
            <v>Comoros</v>
          </cell>
          <cell r="I45" t="str">
            <v>Low Income</v>
          </cell>
          <cell r="J45" t="str">
            <v>KM</v>
          </cell>
        </row>
        <row r="46">
          <cell r="H46" t="str">
            <v>Congo, Dem. Rep.</v>
          </cell>
          <cell r="I46" t="str">
            <v>Lower-Middle Income</v>
          </cell>
          <cell r="J46" t="str">
            <v>CD</v>
          </cell>
        </row>
        <row r="47">
          <cell r="H47" t="str">
            <v>Congo, Rep.</v>
          </cell>
          <cell r="I47" t="str">
            <v>Lower-Middle Income</v>
          </cell>
          <cell r="J47" t="str">
            <v>CG</v>
          </cell>
        </row>
        <row r="48">
          <cell r="H48" t="str">
            <v>Costa Rica</v>
          </cell>
          <cell r="I48" t="str">
            <v>Upper-Middle Income</v>
          </cell>
          <cell r="J48" t="str">
            <v>CR</v>
          </cell>
        </row>
        <row r="49">
          <cell r="H49" t="str">
            <v>Cote d'Ivoire</v>
          </cell>
          <cell r="I49" t="str">
            <v>Lower-Middle Income</v>
          </cell>
          <cell r="J49" t="str">
            <v>CI</v>
          </cell>
        </row>
        <row r="50">
          <cell r="H50" t="str">
            <v>Croatia</v>
          </cell>
          <cell r="I50" t="str">
            <v>High Income</v>
          </cell>
          <cell r="J50" t="str">
            <v>HR</v>
          </cell>
        </row>
        <row r="51">
          <cell r="H51" t="str">
            <v>Cuba</v>
          </cell>
          <cell r="I51" t="str">
            <v>Upper-Middle Income</v>
          </cell>
          <cell r="J51" t="str">
            <v>CU</v>
          </cell>
        </row>
        <row r="52">
          <cell r="H52" t="str">
            <v>Cyprus</v>
          </cell>
          <cell r="I52" t="str">
            <v>High Income</v>
          </cell>
          <cell r="J52" t="str">
            <v>CY</v>
          </cell>
        </row>
        <row r="53">
          <cell r="H53" t="str">
            <v>Czech Republic</v>
          </cell>
          <cell r="I53" t="str">
            <v>High Income</v>
          </cell>
          <cell r="J53" t="str">
            <v>CZ</v>
          </cell>
        </row>
        <row r="54">
          <cell r="H54" t="str">
            <v>Denmark</v>
          </cell>
          <cell r="I54" t="str">
            <v>High Income</v>
          </cell>
          <cell r="J54" t="str">
            <v>DK</v>
          </cell>
        </row>
        <row r="55">
          <cell r="H55" t="str">
            <v>Djibouti</v>
          </cell>
          <cell r="I55" t="str">
            <v>Lower-Middle Income</v>
          </cell>
          <cell r="J55" t="str">
            <v>DJ</v>
          </cell>
        </row>
        <row r="56">
          <cell r="H56" t="str">
            <v>Dominica</v>
          </cell>
          <cell r="I56" t="str">
            <v>Upper-Middle Income</v>
          </cell>
          <cell r="J56" t="str">
            <v>DM</v>
          </cell>
        </row>
        <row r="57">
          <cell r="H57" t="str">
            <v>Dominican Republic</v>
          </cell>
          <cell r="I57" t="str">
            <v>Upper-Middle Income</v>
          </cell>
          <cell r="J57" t="str">
            <v>DO</v>
          </cell>
        </row>
        <row r="58">
          <cell r="H58" t="str">
            <v>Ecuador</v>
          </cell>
          <cell r="I58" t="str">
            <v>Upper-Middle Income</v>
          </cell>
          <cell r="J58" t="str">
            <v>EC</v>
          </cell>
        </row>
        <row r="59">
          <cell r="H59" t="str">
            <v>Egypt, Arab Rep.</v>
          </cell>
          <cell r="I59" t="str">
            <v>Lower-Middle Income</v>
          </cell>
          <cell r="J59" t="str">
            <v>EG</v>
          </cell>
        </row>
        <row r="60">
          <cell r="H60" t="str">
            <v>El Salvador</v>
          </cell>
          <cell r="I60" t="str">
            <v>Lower-Middle Income</v>
          </cell>
          <cell r="J60" t="str">
            <v>SV</v>
          </cell>
        </row>
        <row r="61">
          <cell r="H61" t="str">
            <v>Equatorial Guinea</v>
          </cell>
          <cell r="I61" t="str">
            <v>Upper-Middle Income</v>
          </cell>
          <cell r="J61" t="str">
            <v>GQ</v>
          </cell>
        </row>
        <row r="62">
          <cell r="H62" t="str">
            <v>Eritrea</v>
          </cell>
          <cell r="I62" t="str">
            <v>Low Income</v>
          </cell>
          <cell r="J62" t="str">
            <v>ER</v>
          </cell>
        </row>
        <row r="63">
          <cell r="H63" t="str">
            <v>Estonia</v>
          </cell>
          <cell r="I63" t="str">
            <v>High Income</v>
          </cell>
          <cell r="J63" t="str">
            <v>EE</v>
          </cell>
        </row>
        <row r="64">
          <cell r="H64" t="str">
            <v>Eswatini</v>
          </cell>
          <cell r="I64" t="str">
            <v>Lower-Middle Income</v>
          </cell>
          <cell r="J64" t="str">
            <v>SZ</v>
          </cell>
        </row>
        <row r="65">
          <cell r="H65" t="str">
            <v>Ethiopia</v>
          </cell>
          <cell r="I65" t="str">
            <v>Low Income</v>
          </cell>
          <cell r="J65" t="str">
            <v>ET</v>
          </cell>
        </row>
        <row r="66">
          <cell r="H66" t="str">
            <v>Faeroe Islands</v>
          </cell>
          <cell r="I66" t="str">
            <v>High Income</v>
          </cell>
          <cell r="J66" t="str">
            <v>FO</v>
          </cell>
        </row>
        <row r="67">
          <cell r="H67" t="str">
            <v>Fiji</v>
          </cell>
          <cell r="I67" t="str">
            <v>Upper-Middle Income</v>
          </cell>
          <cell r="J67" t="str">
            <v>FJ</v>
          </cell>
        </row>
        <row r="68">
          <cell r="H68" t="str">
            <v>Finland</v>
          </cell>
          <cell r="I68" t="str">
            <v>High Income</v>
          </cell>
          <cell r="J68" t="str">
            <v>FI</v>
          </cell>
        </row>
        <row r="69">
          <cell r="H69" t="str">
            <v>France</v>
          </cell>
          <cell r="I69" t="str">
            <v>High Income</v>
          </cell>
          <cell r="J69" t="str">
            <v>FR</v>
          </cell>
        </row>
        <row r="70">
          <cell r="H70" t="str">
            <v>French Polynesia</v>
          </cell>
          <cell r="I70" t="str">
            <v>High Income</v>
          </cell>
          <cell r="J70" t="str">
            <v>PF</v>
          </cell>
        </row>
        <row r="71">
          <cell r="H71" t="str">
            <v>Gabon</v>
          </cell>
          <cell r="I71" t="str">
            <v>Upper-Middle Income</v>
          </cell>
          <cell r="J71" t="str">
            <v>GA</v>
          </cell>
        </row>
        <row r="72">
          <cell r="H72" t="str">
            <v>Gambia, The</v>
          </cell>
          <cell r="I72" t="str">
            <v>Low Income</v>
          </cell>
          <cell r="J72" t="str">
            <v>GM</v>
          </cell>
        </row>
        <row r="73">
          <cell r="H73" t="str">
            <v>Georgia</v>
          </cell>
          <cell r="I73" t="str">
            <v>Upper-Middle Income</v>
          </cell>
          <cell r="J73" t="str">
            <v>GE</v>
          </cell>
        </row>
        <row r="74">
          <cell r="H74" t="str">
            <v>Germany</v>
          </cell>
          <cell r="I74" t="str">
            <v>High Income</v>
          </cell>
          <cell r="J74" t="str">
            <v>DE</v>
          </cell>
        </row>
        <row r="75">
          <cell r="H75" t="str">
            <v>Ghana</v>
          </cell>
          <cell r="I75" t="str">
            <v>Lower-Middle Income</v>
          </cell>
          <cell r="J75" t="str">
            <v>GH</v>
          </cell>
        </row>
        <row r="76">
          <cell r="H76" t="str">
            <v>Greece</v>
          </cell>
          <cell r="I76" t="str">
            <v>High Income</v>
          </cell>
          <cell r="J76" t="str">
            <v>GR</v>
          </cell>
        </row>
        <row r="77">
          <cell r="H77" t="str">
            <v>Greenland</v>
          </cell>
          <cell r="I77" t="str">
            <v>High Income</v>
          </cell>
          <cell r="J77" t="str">
            <v>GL</v>
          </cell>
        </row>
        <row r="78">
          <cell r="H78" t="str">
            <v>Grenada</v>
          </cell>
          <cell r="I78" t="str">
            <v>Upper-Middle Income</v>
          </cell>
          <cell r="J78" t="str">
            <v>GD</v>
          </cell>
        </row>
        <row r="79">
          <cell r="H79" t="str">
            <v>Guam</v>
          </cell>
          <cell r="I79" t="str">
            <v>High Income</v>
          </cell>
          <cell r="J79" t="str">
            <v>GU</v>
          </cell>
        </row>
        <row r="80">
          <cell r="H80" t="str">
            <v>Guatemala</v>
          </cell>
          <cell r="I80" t="str">
            <v>Lower-Middle Income</v>
          </cell>
          <cell r="J80" t="str">
            <v>GT</v>
          </cell>
        </row>
        <row r="81">
          <cell r="H81" t="str">
            <v>Guinea</v>
          </cell>
          <cell r="I81" t="str">
            <v>Low Income</v>
          </cell>
          <cell r="J81" t="str">
            <v>GN</v>
          </cell>
        </row>
        <row r="82">
          <cell r="H82" t="str">
            <v>Guinea-Bissau</v>
          </cell>
          <cell r="I82" t="str">
            <v>Low Income</v>
          </cell>
          <cell r="J82" t="str">
            <v>GW</v>
          </cell>
        </row>
        <row r="83">
          <cell r="H83" t="str">
            <v>Guyana</v>
          </cell>
          <cell r="I83" t="str">
            <v>Upper-Middle Income</v>
          </cell>
          <cell r="J83" t="str">
            <v>GY</v>
          </cell>
        </row>
        <row r="84">
          <cell r="H84" t="str">
            <v>Haiti</v>
          </cell>
          <cell r="I84" t="str">
            <v>Low Income</v>
          </cell>
          <cell r="J84" t="str">
            <v>HT</v>
          </cell>
        </row>
        <row r="85">
          <cell r="H85" t="str">
            <v>Honduras</v>
          </cell>
          <cell r="I85" t="str">
            <v>Lower-Middle Income</v>
          </cell>
          <cell r="J85" t="str">
            <v>HN</v>
          </cell>
        </row>
        <row r="86">
          <cell r="H86" t="str">
            <v>Hong Kong SAR, China</v>
          </cell>
          <cell r="I86" t="str">
            <v>High Income</v>
          </cell>
          <cell r="J86" t="str">
            <v>HK</v>
          </cell>
        </row>
        <row r="87">
          <cell r="H87" t="str">
            <v>Hungary</v>
          </cell>
          <cell r="I87" t="str">
            <v>High Income</v>
          </cell>
          <cell r="J87" t="str">
            <v>HU</v>
          </cell>
        </row>
        <row r="88">
          <cell r="H88" t="str">
            <v>Iceland</v>
          </cell>
          <cell r="I88" t="str">
            <v>High Income</v>
          </cell>
          <cell r="J88" t="str">
            <v>IS</v>
          </cell>
        </row>
        <row r="89">
          <cell r="H89" t="str">
            <v>India</v>
          </cell>
          <cell r="I89" t="str">
            <v>Lower-Middle Income</v>
          </cell>
          <cell r="J89" t="str">
            <v>IN</v>
          </cell>
        </row>
        <row r="90">
          <cell r="H90" t="str">
            <v>Indonesia</v>
          </cell>
          <cell r="I90" t="str">
            <v>Lower-Middle Income</v>
          </cell>
          <cell r="J90" t="str">
            <v>ID</v>
          </cell>
        </row>
        <row r="91">
          <cell r="H91" t="str">
            <v>Iran, Islamic Rep.</v>
          </cell>
          <cell r="I91" t="str">
            <v>Upper-Middle Income</v>
          </cell>
          <cell r="J91" t="str">
            <v>IR</v>
          </cell>
        </row>
        <row r="92">
          <cell r="H92" t="str">
            <v>Iraq</v>
          </cell>
          <cell r="I92" t="str">
            <v>Upper-Middle Income</v>
          </cell>
          <cell r="J92" t="str">
            <v>IQ</v>
          </cell>
        </row>
        <row r="93">
          <cell r="H93" t="str">
            <v>Ireland</v>
          </cell>
          <cell r="I93" t="str">
            <v>High Income</v>
          </cell>
          <cell r="J93" t="str">
            <v>IE</v>
          </cell>
        </row>
        <row r="94">
          <cell r="H94" t="str">
            <v>Isle of Man</v>
          </cell>
          <cell r="I94" t="str">
            <v>High Income</v>
          </cell>
          <cell r="J94" t="str">
            <v>IM</v>
          </cell>
        </row>
        <row r="95">
          <cell r="H95" t="str">
            <v>Israel</v>
          </cell>
          <cell r="I95" t="str">
            <v>High Income</v>
          </cell>
          <cell r="J95" t="str">
            <v>IL</v>
          </cell>
        </row>
        <row r="96">
          <cell r="H96" t="str">
            <v>Italy</v>
          </cell>
          <cell r="I96" t="str">
            <v>High Income</v>
          </cell>
          <cell r="J96" t="str">
            <v>IT</v>
          </cell>
        </row>
        <row r="97">
          <cell r="H97" t="str">
            <v>Jamaica</v>
          </cell>
          <cell r="I97" t="str">
            <v>Upper-Middle Income</v>
          </cell>
          <cell r="J97" t="str">
            <v>JM</v>
          </cell>
        </row>
        <row r="98">
          <cell r="H98" t="str">
            <v>Japan</v>
          </cell>
          <cell r="I98" t="str">
            <v>High Income</v>
          </cell>
          <cell r="J98" t="str">
            <v>JP</v>
          </cell>
        </row>
        <row r="99">
          <cell r="H99" t="str">
            <v>Jordan</v>
          </cell>
          <cell r="I99" t="str">
            <v>Upper-Middle Income</v>
          </cell>
          <cell r="J99" t="str">
            <v>JO</v>
          </cell>
        </row>
        <row r="100">
          <cell r="H100" t="str">
            <v>Kazakhstan</v>
          </cell>
          <cell r="I100" t="str">
            <v>Upper-Middle Income</v>
          </cell>
          <cell r="J100" t="str">
            <v>KZ</v>
          </cell>
        </row>
        <row r="101">
          <cell r="H101" t="str">
            <v>Kenya</v>
          </cell>
          <cell r="I101" t="str">
            <v>Lower-Middle Income</v>
          </cell>
          <cell r="J101" t="str">
            <v>KE</v>
          </cell>
        </row>
        <row r="102">
          <cell r="H102" t="str">
            <v>Kiribati</v>
          </cell>
          <cell r="I102" t="str">
            <v>Lower-Middle Income</v>
          </cell>
          <cell r="J102" t="str">
            <v>KI</v>
          </cell>
        </row>
        <row r="103">
          <cell r="H103" t="str">
            <v>Korea, Dem. Rep.</v>
          </cell>
          <cell r="I103" t="str">
            <v>Low Income</v>
          </cell>
          <cell r="J103" t="str">
            <v>KP</v>
          </cell>
        </row>
        <row r="104">
          <cell r="H104" t="str">
            <v>Korea, Rep.</v>
          </cell>
          <cell r="I104" t="str">
            <v>High Income</v>
          </cell>
          <cell r="J104" t="str">
            <v>KR</v>
          </cell>
        </row>
        <row r="105">
          <cell r="H105" t="str">
            <v>Kosovo</v>
          </cell>
          <cell r="I105" t="str">
            <v>Lower-Middle Income</v>
          </cell>
          <cell r="J105" t="str">
            <v>XK</v>
          </cell>
        </row>
        <row r="106">
          <cell r="H106" t="str">
            <v>Kuwait</v>
          </cell>
          <cell r="I106" t="str">
            <v>High Income</v>
          </cell>
          <cell r="J106" t="str">
            <v>KW</v>
          </cell>
        </row>
        <row r="107">
          <cell r="H107" t="str">
            <v>Kyrgyz Republic</v>
          </cell>
          <cell r="I107" t="str">
            <v>Lower-Middle Income</v>
          </cell>
          <cell r="J107" t="str">
            <v>KG</v>
          </cell>
        </row>
        <row r="108">
          <cell r="H108" t="str">
            <v>Lao PDR</v>
          </cell>
          <cell r="I108" t="str">
            <v>Lower-Middle Income</v>
          </cell>
          <cell r="J108" t="str">
            <v>LA</v>
          </cell>
        </row>
        <row r="109">
          <cell r="H109" t="str">
            <v>Latvia</v>
          </cell>
          <cell r="I109" t="str">
            <v>High Income</v>
          </cell>
          <cell r="J109" t="str">
            <v>LV</v>
          </cell>
        </row>
        <row r="110">
          <cell r="H110" t="str">
            <v>Lebanon</v>
          </cell>
          <cell r="I110" t="str">
            <v>Upper-Middle Income</v>
          </cell>
          <cell r="J110" t="str">
            <v>LB</v>
          </cell>
        </row>
        <row r="111">
          <cell r="H111" t="str">
            <v>Lesotho</v>
          </cell>
          <cell r="I111" t="str">
            <v>Lower-Middle Income</v>
          </cell>
          <cell r="J111" t="str">
            <v>LS</v>
          </cell>
        </row>
        <row r="112">
          <cell r="H112" t="str">
            <v>Liberia</v>
          </cell>
          <cell r="I112" t="str">
            <v>Low Income</v>
          </cell>
          <cell r="J112" t="str">
            <v>LR</v>
          </cell>
        </row>
        <row r="113">
          <cell r="H113" t="str">
            <v>Libya</v>
          </cell>
          <cell r="I113" t="str">
            <v>Upper-Middle Income</v>
          </cell>
          <cell r="J113" t="str">
            <v>LY</v>
          </cell>
        </row>
        <row r="114">
          <cell r="H114" t="str">
            <v>Liechtenstein</v>
          </cell>
          <cell r="I114" t="str">
            <v>High Income</v>
          </cell>
          <cell r="J114" t="str">
            <v>LI</v>
          </cell>
        </row>
        <row r="115">
          <cell r="H115" t="str">
            <v>Lithuania</v>
          </cell>
          <cell r="I115" t="str">
            <v>High Income</v>
          </cell>
          <cell r="J115" t="str">
            <v>LT</v>
          </cell>
        </row>
        <row r="116">
          <cell r="H116" t="str">
            <v>Luxembourg</v>
          </cell>
          <cell r="I116" t="str">
            <v>High Income</v>
          </cell>
          <cell r="J116" t="str">
            <v>LU</v>
          </cell>
        </row>
        <row r="117">
          <cell r="H117" t="str">
            <v>Macao SAR, China</v>
          </cell>
          <cell r="I117" t="str">
            <v>High Income</v>
          </cell>
          <cell r="J117" t="str">
            <v>MO</v>
          </cell>
        </row>
        <row r="118">
          <cell r="H118" t="str">
            <v>Madagascar</v>
          </cell>
          <cell r="I118" t="str">
            <v>Low Income</v>
          </cell>
          <cell r="J118" t="str">
            <v>MG</v>
          </cell>
        </row>
        <row r="119">
          <cell r="H119" t="str">
            <v>Malawi</v>
          </cell>
          <cell r="I119" t="str">
            <v>Low Income</v>
          </cell>
          <cell r="J119" t="str">
            <v>MW</v>
          </cell>
        </row>
        <row r="120">
          <cell r="H120" t="str">
            <v>Malaysia</v>
          </cell>
          <cell r="I120" t="str">
            <v>Upper-Middle Income</v>
          </cell>
          <cell r="J120" t="str">
            <v>MY</v>
          </cell>
        </row>
        <row r="121">
          <cell r="H121" t="str">
            <v>Maldives</v>
          </cell>
          <cell r="I121" t="str">
            <v>Upper-Middle Income</v>
          </cell>
          <cell r="J121" t="str">
            <v>MV</v>
          </cell>
        </row>
        <row r="122">
          <cell r="H122" t="str">
            <v>Mali</v>
          </cell>
          <cell r="I122" t="str">
            <v>Low Income</v>
          </cell>
          <cell r="J122" t="str">
            <v>ML</v>
          </cell>
        </row>
        <row r="123">
          <cell r="H123" t="str">
            <v>Malta</v>
          </cell>
          <cell r="I123" t="str">
            <v>High Income</v>
          </cell>
          <cell r="J123" t="str">
            <v>MT</v>
          </cell>
        </row>
        <row r="124">
          <cell r="H124" t="str">
            <v>Marshall Islands</v>
          </cell>
          <cell r="I124" t="str">
            <v>Upper-Middle Income</v>
          </cell>
          <cell r="J124" t="str">
            <v>MH</v>
          </cell>
        </row>
        <row r="125">
          <cell r="H125" t="str">
            <v>Mauritania</v>
          </cell>
          <cell r="I125" t="str">
            <v>Lower-Middle Income</v>
          </cell>
          <cell r="J125" t="str">
            <v>MR</v>
          </cell>
        </row>
        <row r="126">
          <cell r="H126" t="str">
            <v>Mauritius</v>
          </cell>
          <cell r="I126" t="str">
            <v>Upper-Middle Income</v>
          </cell>
          <cell r="J126" t="str">
            <v>MU</v>
          </cell>
        </row>
        <row r="127">
          <cell r="H127" t="str">
            <v>Mayotte</v>
          </cell>
          <cell r="J127" t="str">
            <v>YT</v>
          </cell>
        </row>
        <row r="128">
          <cell r="H128" t="str">
            <v>Mexico</v>
          </cell>
          <cell r="I128" t="str">
            <v>Upper-Middle Income</v>
          </cell>
          <cell r="J128" t="str">
            <v>MX</v>
          </cell>
        </row>
        <row r="129">
          <cell r="H129" t="str">
            <v>Micronesia, Fed. Sts.</v>
          </cell>
          <cell r="I129" t="str">
            <v>Lower-Middle Income</v>
          </cell>
          <cell r="J129" t="str">
            <v>FM</v>
          </cell>
        </row>
        <row r="130">
          <cell r="H130" t="str">
            <v>Moldova</v>
          </cell>
          <cell r="I130" t="str">
            <v>Lower-Middle Income</v>
          </cell>
          <cell r="J130" t="str">
            <v>MD</v>
          </cell>
        </row>
        <row r="131">
          <cell r="H131" t="str">
            <v>Monaco</v>
          </cell>
          <cell r="I131" t="str">
            <v>High Income</v>
          </cell>
          <cell r="J131" t="str">
            <v>MC</v>
          </cell>
        </row>
        <row r="132">
          <cell r="H132" t="str">
            <v>Mongolia</v>
          </cell>
          <cell r="I132" t="str">
            <v>Lower-Middle Income</v>
          </cell>
          <cell r="J132" t="str">
            <v>MN</v>
          </cell>
        </row>
        <row r="133">
          <cell r="H133" t="str">
            <v>Montenegro</v>
          </cell>
          <cell r="I133" t="str">
            <v>Upper-Middle Income</v>
          </cell>
          <cell r="J133" t="str">
            <v>ME</v>
          </cell>
        </row>
        <row r="134">
          <cell r="H134" t="str">
            <v>Morocco</v>
          </cell>
          <cell r="I134" t="str">
            <v>Lower-Middle Income</v>
          </cell>
          <cell r="J134" t="str">
            <v>MA</v>
          </cell>
        </row>
        <row r="135">
          <cell r="H135" t="str">
            <v>Mozambique</v>
          </cell>
          <cell r="I135" t="str">
            <v>Low Income</v>
          </cell>
          <cell r="J135" t="str">
            <v>MZ</v>
          </cell>
        </row>
        <row r="136">
          <cell r="H136" t="str">
            <v>Myanmar</v>
          </cell>
          <cell r="I136" t="str">
            <v>Lower-Middle Income</v>
          </cell>
          <cell r="J136" t="str">
            <v>MM</v>
          </cell>
        </row>
        <row r="137">
          <cell r="H137" t="str">
            <v>Namibia</v>
          </cell>
          <cell r="I137" t="str">
            <v>Upper-Middle Income</v>
          </cell>
          <cell r="J137" t="str">
            <v>NA</v>
          </cell>
        </row>
        <row r="138">
          <cell r="H138" t="str">
            <v>Nauru</v>
          </cell>
          <cell r="I138" t="str">
            <v>High Income</v>
          </cell>
          <cell r="J138" t="str">
            <v>NR</v>
          </cell>
        </row>
        <row r="139">
          <cell r="H139" t="str">
            <v>Nepal</v>
          </cell>
          <cell r="I139" t="str">
            <v>Low Income</v>
          </cell>
          <cell r="J139" t="str">
            <v>NP</v>
          </cell>
        </row>
        <row r="140">
          <cell r="H140" t="str">
            <v>Netherlands</v>
          </cell>
          <cell r="I140" t="str">
            <v>High Income</v>
          </cell>
          <cell r="J140" t="str">
            <v>NL</v>
          </cell>
        </row>
        <row r="141">
          <cell r="H141" t="str">
            <v>Netherlands Antilles</v>
          </cell>
          <cell r="I141" t="str">
            <v>High Income</v>
          </cell>
          <cell r="J141" t="str">
            <v>AN</v>
          </cell>
        </row>
        <row r="142">
          <cell r="H142" t="str">
            <v>New Caledonia</v>
          </cell>
          <cell r="I142" t="str">
            <v>High Income</v>
          </cell>
          <cell r="J142" t="str">
            <v>NC</v>
          </cell>
        </row>
        <row r="143">
          <cell r="H143" t="str">
            <v>New Zealand</v>
          </cell>
          <cell r="I143" t="str">
            <v>High Income</v>
          </cell>
          <cell r="J143" t="str">
            <v>NZ</v>
          </cell>
        </row>
        <row r="144">
          <cell r="H144" t="str">
            <v>Nicaragua</v>
          </cell>
          <cell r="I144" t="str">
            <v>Lower-Middle Income</v>
          </cell>
          <cell r="J144" t="str">
            <v>NI</v>
          </cell>
        </row>
        <row r="145">
          <cell r="H145" t="str">
            <v>Niger</v>
          </cell>
          <cell r="I145" t="str">
            <v>Low Income</v>
          </cell>
          <cell r="J145" t="str">
            <v>NE</v>
          </cell>
        </row>
        <row r="146">
          <cell r="H146" t="str">
            <v>Nigeria</v>
          </cell>
          <cell r="I146" t="str">
            <v>Lower-Middle Income</v>
          </cell>
          <cell r="J146" t="str">
            <v>NG</v>
          </cell>
        </row>
        <row r="147">
          <cell r="H147" t="str">
            <v>North Macedonia</v>
          </cell>
          <cell r="I147" t="str">
            <v>Upper-Middle Income</v>
          </cell>
          <cell r="J147" t="str">
            <v>MK</v>
          </cell>
        </row>
        <row r="148">
          <cell r="H148" t="str">
            <v>Northern Mariana Islands</v>
          </cell>
          <cell r="I148" t="str">
            <v>High Income</v>
          </cell>
          <cell r="J148" t="str">
            <v>MP</v>
          </cell>
        </row>
        <row r="149">
          <cell r="H149" t="str">
            <v>Norway</v>
          </cell>
          <cell r="I149" t="str">
            <v>High Income</v>
          </cell>
          <cell r="J149" t="str">
            <v>NO</v>
          </cell>
        </row>
        <row r="150">
          <cell r="H150" t="str">
            <v>Oman</v>
          </cell>
          <cell r="I150" t="str">
            <v>High Income</v>
          </cell>
          <cell r="J150" t="str">
            <v>OM</v>
          </cell>
        </row>
        <row r="151">
          <cell r="H151" t="str">
            <v>Pakistan</v>
          </cell>
          <cell r="I151" t="str">
            <v>Lower-Middle Income</v>
          </cell>
          <cell r="J151" t="str">
            <v>PK</v>
          </cell>
        </row>
        <row r="152">
          <cell r="H152" t="str">
            <v>Palau</v>
          </cell>
          <cell r="I152" t="str">
            <v>Upper-Middle Income</v>
          </cell>
          <cell r="J152" t="str">
            <v>PW</v>
          </cell>
        </row>
        <row r="153">
          <cell r="H153" t="str">
            <v>Panama</v>
          </cell>
          <cell r="I153" t="str">
            <v>Upper-Middle Income</v>
          </cell>
          <cell r="J153" t="str">
            <v>PA</v>
          </cell>
        </row>
        <row r="154">
          <cell r="H154" t="str">
            <v>Papua New Guinea</v>
          </cell>
          <cell r="I154" t="str">
            <v>Lower-Middle Income</v>
          </cell>
          <cell r="J154" t="str">
            <v>PG</v>
          </cell>
        </row>
        <row r="155">
          <cell r="H155" t="str">
            <v>Paraguay</v>
          </cell>
          <cell r="I155" t="str">
            <v>Upper-Middle Income</v>
          </cell>
          <cell r="J155" t="str">
            <v>PY</v>
          </cell>
        </row>
        <row r="156">
          <cell r="H156" t="str">
            <v>Peru</v>
          </cell>
          <cell r="I156" t="str">
            <v>Upper-Middle Income</v>
          </cell>
          <cell r="J156" t="str">
            <v>PE</v>
          </cell>
        </row>
        <row r="157">
          <cell r="H157" t="str">
            <v>Philippines</v>
          </cell>
          <cell r="I157" t="str">
            <v>Lower-Middle Income</v>
          </cell>
          <cell r="J157" t="str">
            <v>PH</v>
          </cell>
        </row>
        <row r="158">
          <cell r="H158" t="str">
            <v>Poland</v>
          </cell>
          <cell r="I158" t="str">
            <v>High Income</v>
          </cell>
          <cell r="J158" t="str">
            <v>PL</v>
          </cell>
        </row>
        <row r="159">
          <cell r="H159" t="str">
            <v>Portugal</v>
          </cell>
          <cell r="I159" t="str">
            <v>High Income</v>
          </cell>
          <cell r="J159" t="str">
            <v>PT</v>
          </cell>
        </row>
        <row r="160">
          <cell r="H160" t="str">
            <v>Puerto Rico</v>
          </cell>
          <cell r="I160" t="str">
            <v>High Income</v>
          </cell>
          <cell r="J160" t="str">
            <v>PR</v>
          </cell>
        </row>
        <row r="161">
          <cell r="H161" t="str">
            <v>Qatar</v>
          </cell>
          <cell r="I161" t="str">
            <v>High Income</v>
          </cell>
          <cell r="J161" t="str">
            <v>QA</v>
          </cell>
        </row>
        <row r="162">
          <cell r="H162" t="str">
            <v>Romania</v>
          </cell>
          <cell r="I162" t="str">
            <v>Upper-Middle Income</v>
          </cell>
          <cell r="J162" t="str">
            <v>RO</v>
          </cell>
        </row>
        <row r="163">
          <cell r="H163" t="str">
            <v>Russian Federation</v>
          </cell>
          <cell r="I163" t="str">
            <v>Upper-Middle Income</v>
          </cell>
          <cell r="J163" t="str">
            <v>RU</v>
          </cell>
        </row>
        <row r="164">
          <cell r="H164" t="str">
            <v>Rwanda</v>
          </cell>
          <cell r="I164" t="str">
            <v>Low Income</v>
          </cell>
          <cell r="J164" t="str">
            <v>RW</v>
          </cell>
        </row>
        <row r="165">
          <cell r="H165" t="str">
            <v>Samoa</v>
          </cell>
          <cell r="I165" t="str">
            <v>Lower-Middle Income</v>
          </cell>
          <cell r="J165" t="str">
            <v>WS</v>
          </cell>
        </row>
        <row r="166">
          <cell r="H166" t="str">
            <v>San Marino</v>
          </cell>
          <cell r="I166" t="str">
            <v>High Income</v>
          </cell>
          <cell r="J166" t="str">
            <v>SM</v>
          </cell>
        </row>
        <row r="167">
          <cell r="H167" t="str">
            <v>Sao Tome and Principe</v>
          </cell>
          <cell r="I167" t="str">
            <v>Lower-Middle Income</v>
          </cell>
          <cell r="J167" t="str">
            <v>ST</v>
          </cell>
        </row>
        <row r="168">
          <cell r="H168" t="str">
            <v>Saudi Arabia</v>
          </cell>
          <cell r="I168" t="str">
            <v>High Income</v>
          </cell>
          <cell r="J168" t="str">
            <v>SA</v>
          </cell>
        </row>
        <row r="169">
          <cell r="H169" t="str">
            <v>Senegal</v>
          </cell>
          <cell r="I169" t="str">
            <v>Low Income</v>
          </cell>
          <cell r="J169" t="str">
            <v>SN</v>
          </cell>
        </row>
        <row r="170">
          <cell r="H170" t="str">
            <v>Serbia</v>
          </cell>
          <cell r="I170" t="str">
            <v>Upper-Middle Income</v>
          </cell>
          <cell r="J170" t="str">
            <v>RS</v>
          </cell>
        </row>
        <row r="171">
          <cell r="H171" t="str">
            <v>Seychelles</v>
          </cell>
          <cell r="I171" t="str">
            <v>High Income</v>
          </cell>
          <cell r="J171" t="str">
            <v>SC</v>
          </cell>
        </row>
        <row r="172">
          <cell r="H172" t="str">
            <v>Sierra Leone</v>
          </cell>
          <cell r="I172" t="str">
            <v>Low Income</v>
          </cell>
          <cell r="J172" t="str">
            <v>SL</v>
          </cell>
        </row>
        <row r="173">
          <cell r="H173" t="str">
            <v>Singapore</v>
          </cell>
          <cell r="I173" t="str">
            <v>High Income</v>
          </cell>
          <cell r="J173" t="str">
            <v>SG</v>
          </cell>
        </row>
        <row r="174">
          <cell r="H174" t="str">
            <v>Slovak Republic</v>
          </cell>
          <cell r="I174" t="str">
            <v>High Income</v>
          </cell>
          <cell r="J174" t="str">
            <v>SK</v>
          </cell>
        </row>
        <row r="175">
          <cell r="H175" t="str">
            <v>Slovenia</v>
          </cell>
          <cell r="I175" t="str">
            <v>High Income</v>
          </cell>
          <cell r="J175" t="str">
            <v>SI</v>
          </cell>
        </row>
        <row r="176">
          <cell r="H176" t="str">
            <v>Solomon Islands</v>
          </cell>
          <cell r="I176" t="str">
            <v>Lower-Middle Income</v>
          </cell>
          <cell r="J176" t="str">
            <v>SB</v>
          </cell>
        </row>
        <row r="177">
          <cell r="H177" t="str">
            <v>Somalia</v>
          </cell>
          <cell r="I177" t="str">
            <v>Low Income</v>
          </cell>
          <cell r="J177" t="str">
            <v>SO</v>
          </cell>
        </row>
        <row r="178">
          <cell r="H178" t="str">
            <v>South Africa</v>
          </cell>
          <cell r="I178" t="str">
            <v>Upper-Middle Income</v>
          </cell>
          <cell r="J178" t="str">
            <v>ZA</v>
          </cell>
        </row>
        <row r="179">
          <cell r="H179" t="str">
            <v>South Sudan</v>
          </cell>
          <cell r="I179" t="str">
            <v>Low Income</v>
          </cell>
          <cell r="J179" t="str">
            <v>SS</v>
          </cell>
        </row>
        <row r="180">
          <cell r="H180" t="str">
            <v>Spain</v>
          </cell>
          <cell r="I180" t="str">
            <v>High Income</v>
          </cell>
          <cell r="J180" t="str">
            <v>ES</v>
          </cell>
        </row>
        <row r="181">
          <cell r="H181" t="str">
            <v>Sri Lanka</v>
          </cell>
          <cell r="I181" t="str">
            <v>Lower-Middle Income</v>
          </cell>
          <cell r="J181" t="str">
            <v>LK</v>
          </cell>
        </row>
        <row r="182">
          <cell r="H182" t="str">
            <v>St. Kitts and Nevis</v>
          </cell>
          <cell r="I182" t="str">
            <v>High Income</v>
          </cell>
          <cell r="J182" t="str">
            <v>KN</v>
          </cell>
        </row>
        <row r="183">
          <cell r="H183" t="str">
            <v>St. Lucia</v>
          </cell>
          <cell r="I183" t="str">
            <v>Upper-Middle Income</v>
          </cell>
          <cell r="J183" t="str">
            <v>LC</v>
          </cell>
        </row>
        <row r="184">
          <cell r="H184" t="str">
            <v>St. Vincent and the Grenadines</v>
          </cell>
          <cell r="I184" t="str">
            <v>Upper-Middle Income</v>
          </cell>
          <cell r="J184" t="str">
            <v>VC</v>
          </cell>
        </row>
        <row r="185">
          <cell r="H185" t="str">
            <v>Sudan</v>
          </cell>
          <cell r="I185" t="str">
            <v>Lower-Middle Income</v>
          </cell>
          <cell r="J185" t="str">
            <v>SD</v>
          </cell>
        </row>
        <row r="186">
          <cell r="H186" t="str">
            <v>Suriname</v>
          </cell>
          <cell r="I186" t="str">
            <v>Upper-Middle Income</v>
          </cell>
          <cell r="J186" t="str">
            <v>SR</v>
          </cell>
        </row>
        <row r="187">
          <cell r="H187" t="str">
            <v>Sweden</v>
          </cell>
          <cell r="I187" t="str">
            <v>High Income</v>
          </cell>
          <cell r="J187" t="str">
            <v>SE</v>
          </cell>
        </row>
        <row r="188">
          <cell r="H188" t="str">
            <v>Switzerland</v>
          </cell>
          <cell r="I188" t="str">
            <v>High Income</v>
          </cell>
          <cell r="J188" t="str">
            <v>CH</v>
          </cell>
        </row>
        <row r="189">
          <cell r="H189" t="str">
            <v>Syrian Arab Republic</v>
          </cell>
          <cell r="I189" t="str">
            <v>Lower-Middle Income</v>
          </cell>
          <cell r="J189" t="str">
            <v>SY</v>
          </cell>
        </row>
        <row r="190">
          <cell r="H190" t="str">
            <v>Taiwan, China</v>
          </cell>
          <cell r="I190" t="str">
            <v>High Income</v>
          </cell>
          <cell r="J190" t="str">
            <v>TW</v>
          </cell>
        </row>
        <row r="191">
          <cell r="H191" t="str">
            <v>Tajikistan</v>
          </cell>
          <cell r="I191" t="str">
            <v>Lower-Middle Income</v>
          </cell>
          <cell r="J191" t="str">
            <v>TJ</v>
          </cell>
        </row>
        <row r="192">
          <cell r="H192" t="str">
            <v>Tanzania</v>
          </cell>
          <cell r="I192" t="str">
            <v>Low Income</v>
          </cell>
          <cell r="J192" t="str">
            <v>TZ</v>
          </cell>
        </row>
        <row r="193">
          <cell r="H193" t="str">
            <v>Thailand</v>
          </cell>
          <cell r="I193" t="str">
            <v>Upper-Middle Income</v>
          </cell>
          <cell r="J193" t="str">
            <v>TH</v>
          </cell>
        </row>
        <row r="194">
          <cell r="H194" t="str">
            <v>Timor-Leste</v>
          </cell>
          <cell r="I194" t="str">
            <v>Lower-Middle Income</v>
          </cell>
          <cell r="J194" t="str">
            <v>TL</v>
          </cell>
        </row>
        <row r="195">
          <cell r="H195" t="str">
            <v>Togo</v>
          </cell>
          <cell r="I195" t="str">
            <v>Low Income</v>
          </cell>
          <cell r="J195" t="str">
            <v>TG</v>
          </cell>
        </row>
        <row r="196">
          <cell r="H196" t="str">
            <v>Tonga</v>
          </cell>
          <cell r="I196" t="str">
            <v>Lower-Middle Income</v>
          </cell>
          <cell r="J196" t="str">
            <v>TO</v>
          </cell>
        </row>
        <row r="197">
          <cell r="H197" t="str">
            <v>Trinidad and Tobago</v>
          </cell>
          <cell r="I197" t="str">
            <v>High Income</v>
          </cell>
          <cell r="J197" t="str">
            <v>TT</v>
          </cell>
        </row>
        <row r="198">
          <cell r="H198" t="str">
            <v>Tunisia</v>
          </cell>
          <cell r="I198" t="str">
            <v>Lower-Middle Income</v>
          </cell>
          <cell r="J198" t="str">
            <v>TN</v>
          </cell>
        </row>
        <row r="199">
          <cell r="H199" t="str">
            <v>Turkey</v>
          </cell>
          <cell r="I199" t="str">
            <v>Upper-Middle Income</v>
          </cell>
          <cell r="J199" t="str">
            <v>TR</v>
          </cell>
        </row>
        <row r="200">
          <cell r="H200" t="str">
            <v>Turkmenistan</v>
          </cell>
          <cell r="I200" t="str">
            <v>Lower-Middle Income</v>
          </cell>
          <cell r="J200" t="str">
            <v>TM</v>
          </cell>
        </row>
        <row r="201">
          <cell r="H201" t="str">
            <v>Tuvalu</v>
          </cell>
          <cell r="I201" t="str">
            <v>Upper-Middle Income</v>
          </cell>
          <cell r="J201" t="str">
            <v>TV</v>
          </cell>
        </row>
        <row r="202">
          <cell r="H202" t="str">
            <v>Uganda</v>
          </cell>
          <cell r="I202" t="str">
            <v>Low Income</v>
          </cell>
          <cell r="J202" t="str">
            <v>UG</v>
          </cell>
        </row>
        <row r="203">
          <cell r="H203" t="str">
            <v>Ukraine</v>
          </cell>
          <cell r="I203" t="str">
            <v>Lower-Middle Income</v>
          </cell>
          <cell r="J203" t="str">
            <v>UA</v>
          </cell>
        </row>
        <row r="204">
          <cell r="H204" t="str">
            <v>United Arab Emirates</v>
          </cell>
          <cell r="I204" t="str">
            <v>High Income</v>
          </cell>
          <cell r="J204" t="str">
            <v>AE</v>
          </cell>
        </row>
        <row r="205">
          <cell r="H205" t="str">
            <v>United Kingdom</v>
          </cell>
          <cell r="I205" t="str">
            <v>High Income</v>
          </cell>
          <cell r="J205" t="str">
            <v>GB</v>
          </cell>
        </row>
        <row r="206">
          <cell r="H206" t="str">
            <v>United States</v>
          </cell>
          <cell r="I206" t="str">
            <v>High Income</v>
          </cell>
          <cell r="J206" t="str">
            <v>US</v>
          </cell>
        </row>
        <row r="207">
          <cell r="H207" t="str">
            <v>Uruguay</v>
          </cell>
          <cell r="I207" t="str">
            <v>High Income</v>
          </cell>
          <cell r="J207" t="str">
            <v>UY</v>
          </cell>
        </row>
        <row r="208">
          <cell r="H208" t="str">
            <v>Uzbekistan</v>
          </cell>
          <cell r="I208" t="str">
            <v>Lower-Middle Income</v>
          </cell>
          <cell r="J208" t="str">
            <v>UZ</v>
          </cell>
        </row>
        <row r="209">
          <cell r="H209" t="str">
            <v>Vanuatu</v>
          </cell>
          <cell r="I209" t="str">
            <v>Lower-Middle Income</v>
          </cell>
          <cell r="J209" t="str">
            <v>VU</v>
          </cell>
        </row>
        <row r="210">
          <cell r="H210" t="str">
            <v>Venezuela, RB</v>
          </cell>
          <cell r="I210" t="str">
            <v>Upper-Middle Income</v>
          </cell>
          <cell r="J210" t="str">
            <v>VE</v>
          </cell>
        </row>
        <row r="211">
          <cell r="H211" t="str">
            <v>Vietnam</v>
          </cell>
          <cell r="I211" t="str">
            <v>Lower-Middle Income</v>
          </cell>
          <cell r="J211" t="str">
            <v>VN</v>
          </cell>
        </row>
        <row r="212">
          <cell r="H212" t="str">
            <v>Virgin Islands (U.S.)</v>
          </cell>
          <cell r="I212" t="str">
            <v>High Income</v>
          </cell>
          <cell r="J212" t="str">
            <v>VI</v>
          </cell>
        </row>
        <row r="213">
          <cell r="H213" t="str">
            <v>West Bank and Gaza</v>
          </cell>
          <cell r="I213" t="str">
            <v>Lower-Middle Income</v>
          </cell>
          <cell r="J213" t="str">
            <v>PS</v>
          </cell>
        </row>
        <row r="214">
          <cell r="H214" t="str">
            <v>Yemen, Rep.</v>
          </cell>
          <cell r="I214" t="str">
            <v>Lower-Middle Income</v>
          </cell>
          <cell r="J214" t="str">
            <v>YE</v>
          </cell>
        </row>
        <row r="215">
          <cell r="H215" t="str">
            <v>Zambia</v>
          </cell>
          <cell r="I215" t="str">
            <v>Lower-Middle Income</v>
          </cell>
          <cell r="J215" t="str">
            <v>ZM</v>
          </cell>
        </row>
        <row r="216">
          <cell r="H216" t="str">
            <v>Zimbabwe</v>
          </cell>
          <cell r="I216" t="str">
            <v>Low Income</v>
          </cell>
          <cell r="J216" t="str">
            <v>ZW</v>
          </cell>
        </row>
        <row r="217">
          <cell r="H217" t="str">
            <v>Montserrat</v>
          </cell>
          <cell r="I217" t="str">
            <v>High Income</v>
          </cell>
          <cell r="J217" t="str">
            <v>MS</v>
          </cell>
        </row>
      </sheetData>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able 1"/>
      <sheetName val="Table 2 Pg1"/>
      <sheetName val="Table 2 Pg2"/>
      <sheetName val="Table3 Summary"/>
      <sheetName val="Table 3.1"/>
      <sheetName val="Table 3.2"/>
      <sheetName val="Table 3.3"/>
      <sheetName val="Table 3.4"/>
      <sheetName val="Table 4"/>
      <sheetName val="Table 5"/>
    </sheetNames>
    <sheetDataSet>
      <sheetData sheetId="0"/>
      <sheetData sheetId="1">
        <row r="7">
          <cell r="C7" t="str">
            <v>Personal income tax</v>
          </cell>
        </row>
      </sheetData>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1481485" createdVersion="6" refreshedVersion="6" minRefreshableVersion="3" recordCount="264" xr:uid="{DC3509CF-B701-4C51-8CB5-55EB0A6CE4AB}">
  <cacheSource type="worksheet">
    <worksheetSource ref="A1:AJ1048576" sheet="for pivot"/>
  </cacheSource>
  <cacheFields count="36">
    <cacheField name="Country" numFmtId="0">
      <sharedItems containsBlank="1"/>
    </cacheField>
    <cacheField name="Country_Code" numFmtId="0">
      <sharedItems containsBlank="1"/>
    </cacheField>
    <cacheField name="Region_Code" numFmtId="0">
      <sharedItems containsBlank="1"/>
    </cacheField>
    <cacheField name="Income_Group" numFmtId="0">
      <sharedItems containsBlank="1"/>
    </cacheField>
    <cacheField name="IDA" numFmtId="0">
      <sharedItems containsBlank="1" count="4">
        <s v=""/>
        <s v="IBRD"/>
        <s v="IDA"/>
        <m/>
      </sharedItems>
    </cacheField>
    <cacheField name="Tax Type" numFmtId="0">
      <sharedItems containsBlank="1" count="38">
        <s v="Tax Revenue"/>
        <s v="VAT"/>
        <s v="CIT"/>
        <s v="Customs duties"/>
        <s v="Excises"/>
        <s v="Income Tax"/>
        <s v="Non-Tax Revenues"/>
        <s v="Other Taxes"/>
        <s v="PIT"/>
        <s v="Income Taxes"/>
        <s v="VAT1"/>
        <s v="Business Taxes"/>
        <s v="Special Taxes"/>
        <s v="Total Revenue"/>
        <s v="Capital Revenue"/>
        <s v="Non-tax Revenue"/>
        <s v="Tax Revenue - Taxes on Property"/>
        <s v="Tax Revenue -Taxes on International Trade and Transactions"/>
        <s v="Taxes on Goods and Services – Accommodation Tax"/>
        <s v="Taxes on Goods and Services – Licenses"/>
        <s v="Taxes on Goods and Services – Stamp Duties"/>
        <s v="Non-tax Revenue – Citizenship by Investment"/>
        <s v="Taxes on Goods and Services – Sales Tax"/>
        <s v="Taxes on Income and Profits – Corporation Tax"/>
        <s v="Taxes on Income and Profits – Personal Income Tax"/>
        <s v="Taxes on International Trade and Transactions – Consumption Tax"/>
        <s v="Taxes on Goods and Services – Value Added Tax"/>
        <s v="Taxes on International Trade and Transactions – Customs Service Charge"/>
        <s v="CORPORATE"/>
        <s v="INDIVIDUALS"/>
        <s v="OF WHICH: IMPORT DUTY"/>
        <s v="OTHER REVENUE"/>
        <s v="TAXES ON GOODS AND SERVICES"/>
        <s v="TAXES ON INCOME AND PROFITS"/>
        <s v="TAXES ON INTERNATIONAL TRADE AND TRANSACTIONS"/>
        <s v="TAXES ON PROPERTY"/>
        <s v="VALUE ADDED TAX"/>
        <m/>
      </sharedItems>
    </cacheField>
    <cacheField name="Units (LCU)" numFmtId="170">
      <sharedItems containsBlank="1" containsMixedTypes="1" containsNumber="1" containsInteger="1" minValue="0" maxValue="0"/>
    </cacheField>
    <cacheField name="inflation" numFmtId="0">
      <sharedItems containsBlank="1" containsMixedTypes="1" containsNumber="1" minValue="-9.0000000000000011E-3" maxValue="0.45600000000000002"/>
    </cacheField>
    <cacheField name="Identifier" numFmtId="0">
      <sharedItems containsBlank="1"/>
    </cacheField>
    <cacheField name="Jan-19" numFmtId="0">
      <sharedItems containsBlank="1" containsMixedTypes="1" containsNumber="1" minValue="-4269.1539999999995" maxValue="3399469577.6766744"/>
    </cacheField>
    <cacheField name="Feb-19" numFmtId="0">
      <sharedItems containsBlank="1" containsMixedTypes="1" containsNumber="1" minValue="-673.01400000000001" maxValue="2830812649.1337357"/>
    </cacheField>
    <cacheField name="Mar-19" numFmtId="0">
      <sharedItems containsBlank="1" containsMixedTypes="1" containsNumber="1" minValue="-580.25400000000002" maxValue="3325953716.5210776"/>
    </cacheField>
    <cacheField name="Apr-19" numFmtId="0">
      <sharedItems containsBlank="1" containsMixedTypes="1" containsNumber="1" minValue="-43.128999999999998" maxValue="4136022772.5541821"/>
    </cacheField>
    <cacheField name="May-19" numFmtId="0">
      <sharedItems containsBlank="1" containsMixedTypes="1" containsNumber="1" minValue="-116.21249999999999" maxValue="3577339483.2181749"/>
    </cacheField>
    <cacheField name="Jun-19" numFmtId="0">
      <sharedItems containsBlank="1" containsMixedTypes="1" containsNumber="1" minValue="-3.9294799999999999" maxValue="3335516948.6998639"/>
    </cacheField>
    <cacheField name="Jul-19" numFmtId="0">
      <sharedItems containsBlank="1" containsMixedTypes="1" containsNumber="1" minValue="-39.116999999999997" maxValue="3789662833.7004423"/>
    </cacheField>
    <cacheField name="Aug-19" numFmtId="0">
      <sharedItems containsBlank="1" containsMixedTypes="1" containsNumber="1" minValue="-1404.376" maxValue="3614807004.6548352"/>
    </cacheField>
    <cacheField name="Sep-19" numFmtId="0">
      <sharedItems containsBlank="1" containsMixedTypes="1" containsNumber="1" minValue="0" maxValue="3801367481.0108933"/>
    </cacheField>
    <cacheField name="Oct-19" numFmtId="0">
      <sharedItems containsBlank="1" containsMixedTypes="1" containsNumber="1" minValue="-144.43199999999999" maxValue="61136486.880000003"/>
    </cacheField>
    <cacheField name="Nov-19" numFmtId="0">
      <sharedItems containsBlank="1" containsMixedTypes="1" containsNumber="1" minValue="-623.86599999999999" maxValue="82166883.680000007"/>
    </cacheField>
    <cacheField name="Dec-19" numFmtId="0">
      <sharedItems containsBlank="1" containsMixedTypes="1" containsNumber="1" minValue="0" maxValue="67891910.24000001"/>
    </cacheField>
    <cacheField name="Jan-20" numFmtId="0">
      <sharedItems containsBlank="1" containsMixedTypes="1" containsNumber="1" minValue="-3614" maxValue="3724815660.9989095"/>
    </cacheField>
    <cacheField name="Feb-20" numFmtId="0">
      <sharedItems containsBlank="1" containsMixedTypes="1" containsNumber="1" minValue="-2041" maxValue="2251120040.9399996"/>
    </cacheField>
    <cacheField name="Mar-20" numFmtId="0">
      <sharedItems containsBlank="1" containsMixedTypes="1" containsNumber="1" minValue="0" maxValue="2810905461.3684864"/>
    </cacheField>
    <cacheField name="Apr-20" numFmtId="0">
      <sharedItems containsBlank="1" containsMixedTypes="1" containsNumber="1" minValue="-2481" maxValue="3615065271.4992766"/>
    </cacheField>
    <cacheField name="May-20" numFmtId="0">
      <sharedItems containsBlank="1" containsMixedTypes="1" containsNumber="1" minValue="-1795" maxValue="3005187829.95223"/>
    </cacheField>
    <cacheField name="Jun-20" numFmtId="164">
      <sharedItems containsBlank="1" containsMixedTypes="1" containsNumber="1" minValue="-153" maxValue="2588999336.9789095"/>
    </cacheField>
    <cacheField name="Jul-20" numFmtId="0">
      <sharedItems containsBlank="1" containsMixedTypes="1" containsNumber="1" minValue="-262" maxValue="582715219"/>
    </cacheField>
    <cacheField name="gr_Jan-20" numFmtId="0">
      <sharedItems containsBlank="1" containsMixedTypes="1" containsNumber="1" minValue="-2.7198404785643073" maxValue="3.2841146974343998"/>
    </cacheField>
    <cacheField name="gr_Feb-20" numFmtId="0">
      <sharedItems containsBlank="1" containsMixedTypes="1" containsNumber="1" minValue="-1.3323363243602526" maxValue="4.0017611835153222"/>
    </cacheField>
    <cacheField name="gr_Mar-20" numFmtId="0">
      <sharedItems containsBlank="1" containsMixedTypes="1" containsNumber="1" minValue="-1.0896159268182555" maxValue="2.9920159680638725"/>
    </cacheField>
    <cacheField name="gr_Apr-20" numFmtId="0">
      <sharedItems containsBlank="1" containsMixedTypes="1" containsNumber="1" minValue="-1" maxValue="56.525099121240935"/>
    </cacheField>
    <cacheField name="gr_May-20" numFmtId="0">
      <sharedItems containsBlank="1" containsMixedTypes="1" containsNumber="1" minValue="-5.3413485026580174" maxValue="7.0957766072362194"/>
    </cacheField>
    <cacheField name="gr_Jun-20" numFmtId="9">
      <sharedItems containsBlank="1" containsMixedTypes="1" containsNumber="1" minValue="-4.1887170821584538" maxValue="10.564990958408679"/>
    </cacheField>
    <cacheField name="gr_Jul-20" numFmtId="9">
      <sharedItems containsBlank="1" containsMixedTypes="1" containsNumber="1" minValue="-1.0266281751302337" maxValue="8.7008019344818148"/>
    </cacheField>
    <cacheField name="2019_tax" numFmtId="164">
      <sharedItems containsString="0" containsBlank="1" containsNumber="1" minValue="0" maxValue="20605115147.80370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1828701" createdVersion="6" refreshedVersion="6" minRefreshableVersion="3" recordCount="264" xr:uid="{925631F9-87ED-4FEB-8D5E-54FC6757ADAE}">
  <cacheSource type="worksheet">
    <worksheetSource ref="A1:AL1048576" sheet="for pivot"/>
  </cacheSource>
  <cacheFields count="38">
    <cacheField name="Country" numFmtId="0">
      <sharedItems containsBlank="1"/>
    </cacheField>
    <cacheField name="Country_Code" numFmtId="0">
      <sharedItems containsBlank="1"/>
    </cacheField>
    <cacheField name="Region_Code" numFmtId="0">
      <sharedItems containsBlank="1" count="9">
        <s v="EAP"/>
        <s v="ECA"/>
        <s v="MENA"/>
        <s v="NAM"/>
        <s v="SA"/>
        <s v="SSA"/>
        <s v="WER"/>
        <s v="LAC"/>
        <m/>
      </sharedItems>
    </cacheField>
    <cacheField name="Income_Group" numFmtId="0">
      <sharedItems containsBlank="1"/>
    </cacheField>
    <cacheField name="IDA" numFmtId="0">
      <sharedItems containsBlank="1" count="6">
        <s v=""/>
        <s v="IBRD"/>
        <s v="IDA"/>
        <m/>
        <s v="Gap" u="1"/>
        <s v="Blend" u="1"/>
      </sharedItems>
    </cacheField>
    <cacheField name="Tax Type" numFmtId="0">
      <sharedItems containsBlank="1" count="38">
        <s v="Tax Revenue"/>
        <s v="VAT"/>
        <s v="CIT"/>
        <s v="Customs duties"/>
        <s v="Excises"/>
        <s v="Income Tax"/>
        <s v="Non-Tax Revenues"/>
        <s v="Other Taxes"/>
        <s v="PIT"/>
        <s v="Income Taxes"/>
        <s v="VAT1"/>
        <s v="Business Taxes"/>
        <s v="Special Taxes"/>
        <s v="Total Revenue"/>
        <s v="Capital Revenue"/>
        <s v="Non-tax Revenue"/>
        <s v="Tax Revenue - Taxes on Property"/>
        <s v="Tax Revenue -Taxes on International Trade and Transactions"/>
        <s v="Taxes on Goods and Services – Accommodation Tax"/>
        <s v="Taxes on Goods and Services – Licenses"/>
        <s v="Taxes on Goods and Services – Stamp Duties"/>
        <s v="Non-tax Revenue – Citizenship by Investment"/>
        <s v="Taxes on Goods and Services – Sales Tax"/>
        <s v="Taxes on Income and Profits – Corporation Tax"/>
        <s v="Taxes on Income and Profits – Personal Income Tax"/>
        <s v="Taxes on International Trade and Transactions – Consumption Tax"/>
        <s v="Taxes on Goods and Services – Value Added Tax"/>
        <s v="Taxes on International Trade and Transactions – Customs Service Charge"/>
        <s v="CORPORATE"/>
        <s v="INDIVIDUALS"/>
        <s v="OF WHICH: IMPORT DUTY"/>
        <s v="OTHER REVENUE"/>
        <s v="TAXES ON GOODS AND SERVICES"/>
        <s v="TAXES ON INCOME AND PROFITS"/>
        <s v="TAXES ON INTERNATIONAL TRADE AND TRANSACTIONS"/>
        <s v="TAXES ON PROPERTY"/>
        <s v="VALUE ADDED TAX"/>
        <m/>
      </sharedItems>
    </cacheField>
    <cacheField name="Units (LCU)" numFmtId="170">
      <sharedItems containsBlank="1" containsMixedTypes="1" containsNumber="1" containsInteger="1" minValue="0" maxValue="0"/>
    </cacheField>
    <cacheField name="inflation" numFmtId="0">
      <sharedItems containsBlank="1" containsMixedTypes="1" containsNumber="1" minValue="-9.0000000000000011E-3" maxValue="0.45600000000000002"/>
    </cacheField>
    <cacheField name="Identifier" numFmtId="0">
      <sharedItems containsBlank="1"/>
    </cacheField>
    <cacheField name="Jan-19" numFmtId="0">
      <sharedItems containsBlank="1" containsMixedTypes="1" containsNumber="1" minValue="-4269.1539999999995" maxValue="3399469577.6766744"/>
    </cacheField>
    <cacheField name="Feb-19" numFmtId="0">
      <sharedItems containsBlank="1" containsMixedTypes="1" containsNumber="1" minValue="-673.01400000000001" maxValue="2830812649.1337357"/>
    </cacheField>
    <cacheField name="Mar-19" numFmtId="0">
      <sharedItems containsBlank="1" containsMixedTypes="1" containsNumber="1" minValue="-580.25400000000002" maxValue="3325953716.5210776"/>
    </cacheField>
    <cacheField name="Apr-19" numFmtId="0">
      <sharedItems containsBlank="1" containsMixedTypes="1" containsNumber="1" minValue="-43.128999999999998" maxValue="4136022772.5541821"/>
    </cacheField>
    <cacheField name="May-19" numFmtId="0">
      <sharedItems containsBlank="1" containsMixedTypes="1" containsNumber="1" minValue="-116.21249999999999" maxValue="3577339483.2181749"/>
    </cacheField>
    <cacheField name="Jun-19" numFmtId="0">
      <sharedItems containsBlank="1" containsMixedTypes="1" containsNumber="1" minValue="-3.9294799999999999" maxValue="3335516948.6998639"/>
    </cacheField>
    <cacheField name="Jul-19" numFmtId="0">
      <sharedItems containsBlank="1" containsMixedTypes="1" containsNumber="1" minValue="-39.116999999999997" maxValue="3789662833.7004423"/>
    </cacheField>
    <cacheField name="Aug-19" numFmtId="0">
      <sharedItems containsBlank="1" containsMixedTypes="1" containsNumber="1" minValue="-1404.376" maxValue="3614807004.6548352"/>
    </cacheField>
    <cacheField name="Sep-19" numFmtId="0">
      <sharedItems containsBlank="1" containsMixedTypes="1" containsNumber="1" minValue="0" maxValue="3801367481.0108933"/>
    </cacheField>
    <cacheField name="Oct-19" numFmtId="0">
      <sharedItems containsBlank="1" containsMixedTypes="1" containsNumber="1" minValue="-144.43199999999999" maxValue="61136486.880000003"/>
    </cacheField>
    <cacheField name="Nov-19" numFmtId="0">
      <sharedItems containsBlank="1" containsMixedTypes="1" containsNumber="1" minValue="-623.86599999999999" maxValue="82166883.680000007"/>
    </cacheField>
    <cacheField name="Dec-19" numFmtId="0">
      <sharedItems containsBlank="1" containsMixedTypes="1" containsNumber="1" minValue="0" maxValue="67891910.24000001"/>
    </cacheField>
    <cacheField name="Jan-20" numFmtId="0">
      <sharedItems containsBlank="1" containsMixedTypes="1" containsNumber="1" minValue="-3614" maxValue="3724815660.9989095"/>
    </cacheField>
    <cacheField name="Feb-20" numFmtId="0">
      <sharedItems containsBlank="1" containsMixedTypes="1" containsNumber="1" minValue="-2041" maxValue="2251120040.9399996"/>
    </cacheField>
    <cacheField name="Mar-20" numFmtId="0">
      <sharedItems containsBlank="1" containsMixedTypes="1" containsNumber="1" minValue="0" maxValue="2810905461.3684864"/>
    </cacheField>
    <cacheField name="Apr-20" numFmtId="0">
      <sharedItems containsBlank="1" containsMixedTypes="1" containsNumber="1" minValue="-2481" maxValue="3615065271.4992766"/>
    </cacheField>
    <cacheField name="May-20" numFmtId="0">
      <sharedItems containsBlank="1" containsMixedTypes="1" containsNumber="1" minValue="-1795" maxValue="3005187829.95223"/>
    </cacheField>
    <cacheField name="Jun-20" numFmtId="164">
      <sharedItems containsBlank="1" containsMixedTypes="1" containsNumber="1" minValue="-153" maxValue="2588999336.9789095"/>
    </cacheField>
    <cacheField name="Jul-20" numFmtId="0">
      <sharedItems containsBlank="1" containsMixedTypes="1" containsNumber="1" minValue="-262" maxValue="582715219"/>
    </cacheField>
    <cacheField name="gr_Jan-20" numFmtId="0">
      <sharedItems containsBlank="1" containsMixedTypes="1" containsNumber="1" minValue="-2.7198404785643073" maxValue="3.2841146974343998"/>
    </cacheField>
    <cacheField name="gr_Feb-20" numFmtId="0">
      <sharedItems containsBlank="1" containsMixedTypes="1" containsNumber="1" minValue="-1.3323363243602526" maxValue="4.0017611835153222"/>
    </cacheField>
    <cacheField name="gr_Mar-20" numFmtId="0">
      <sharedItems containsBlank="1" containsMixedTypes="1" containsNumber="1" minValue="-1.0896159268182555" maxValue="2.9920159680638725"/>
    </cacheField>
    <cacheField name="gr_Apr-20" numFmtId="0">
      <sharedItems containsBlank="1" containsMixedTypes="1" containsNumber="1" minValue="-1" maxValue="56.525099121240935"/>
    </cacheField>
    <cacheField name="gr_May-20" numFmtId="0">
      <sharedItems containsBlank="1" containsMixedTypes="1" containsNumber="1" minValue="-5.3413485026580174" maxValue="7.0957766072362194"/>
    </cacheField>
    <cacheField name="gr_Jun-20" numFmtId="9">
      <sharedItems containsBlank="1" containsMixedTypes="1" containsNumber="1" minValue="-4.1887170821584538" maxValue="10.564990958408679"/>
    </cacheField>
    <cacheField name="gr_Jul-20" numFmtId="9">
      <sharedItems containsBlank="1" containsMixedTypes="1" containsNumber="1" minValue="-1.0266281751302337" maxValue="8.7008019344818148"/>
    </cacheField>
    <cacheField name="2019_tax" numFmtId="164">
      <sharedItems containsString="0" containsBlank="1" containsNumber="1" minValue="0" maxValue="20605115147.803707"/>
    </cacheField>
    <cacheField name="2020_tax" numFmtId="170">
      <sharedItems containsString="0" containsBlank="1" containsNumber="1" minValue="-2309" maxValue="17996093601.737812"/>
    </cacheField>
    <cacheField name="Total Shortfall(%)" numFmtId="170">
      <sharedItems containsString="0" containsBlank="1" containsNumber="1" minValue="-2.440266071847383" maxValue="25.6134397870924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229167" createdVersion="6" refreshedVersion="6" minRefreshableVersion="3" recordCount="383" xr:uid="{D78A1A35-51DA-4692-9C80-DBA430DF306C}">
  <cacheSource type="worksheet">
    <worksheetSource ref="A1:BC384" sheet="Real_temp_jan_2021"/>
  </cacheSource>
  <cacheFields count="55">
    <cacheField name="Country" numFmtId="0">
      <sharedItems/>
    </cacheField>
    <cacheField name="Country_Code" numFmtId="0">
      <sharedItems/>
    </cacheField>
    <cacheField name="Region_Code" numFmtId="0">
      <sharedItems count="8">
        <s v="EAP"/>
        <s v="ECA"/>
        <s v="MENA"/>
        <s v="NAM"/>
        <s v="SA"/>
        <s v="SSA"/>
        <s v="WER"/>
        <s v="LAC"/>
      </sharedItems>
    </cacheField>
    <cacheField name="Income_Group" numFmtId="0">
      <sharedItems/>
    </cacheField>
    <cacheField name="IDA" numFmtId="0">
      <sharedItems/>
    </cacheField>
    <cacheField name="Tax Type" numFmtId="0">
      <sharedItems count="51">
        <s v="Tax Revenue"/>
        <s v="Income Taxes"/>
        <s v="Property Taxes"/>
        <s v="VAT"/>
        <s v="Excises"/>
        <s v="Customs Duties"/>
        <s v="Other taxes"/>
        <s v="Resource Revenues - Oil-Gas"/>
        <s v="Resource Revenues - Non-Oil-Gas"/>
        <s v="Non-Tax Revenues"/>
        <s v="Grants"/>
        <s v="CIT"/>
        <s v="PIT"/>
        <s v="Other Income Taxes"/>
        <s v="Total Revenue"/>
        <s v="Social Contributions"/>
        <s v="VAT1"/>
        <s v="Business Taxes"/>
        <s v="Special Taxes"/>
        <s v="Non-Tax Revenuess"/>
        <s v="Oil-Gas Revenue"/>
        <s v="Total Expenditure"/>
        <s v="Fiscal Balance"/>
        <s v="Taxes on Goods and Services"/>
        <s v="Current Expenditure"/>
        <s v="Capital Expenditure"/>
        <s v="Capital Revenue"/>
        <s v="Tax Revenue -Taxes on International Trade and Transactions"/>
        <s v="Taxes on Goods and Services – Accommodation Tax"/>
        <s v="Taxes on Goods and Services – Licenses"/>
        <s v="Taxes on Goods and Services – Stamp Duties"/>
        <s v="Non-Tax Revenues – Citizenship by Investment"/>
        <s v="Taxes on Goods and Services – Sales Tax"/>
        <s v="Taxes on International Trade and Transactions – Consumption Tax"/>
        <s v="Taxes on Goods and Services – Value Added Tax"/>
        <s v="Taxes on International Trade and Transactions – Customs Service Charge"/>
        <s v="Taxes on International Trade and Transactions – Import Duty"/>
        <s v="CORPORATE"/>
        <s v="INDIVIDUALS"/>
        <s v="OTHER REVENUE"/>
        <s v="TAXES ON INTERNATIONAL TRADE AND TRANSACTIONS"/>
        <s v="Import Duties"/>
        <s v="Personal income tax"/>
        <s v="Tax on corporate income"/>
        <s v="Taxes on income and profits "/>
        <s v="Taxes on payroll and workforce"/>
        <s v="Taxes on property"/>
        <s v="Specific excise duties"/>
        <s v="Export Taxes"/>
        <s v="Oil and Gas Revenue"/>
        <s v="Non-Tax Revenue"/>
      </sharedItems>
    </cacheField>
    <cacheField name="Units (LCU)" numFmtId="0">
      <sharedItems containsMixedTypes="1" containsNumber="1" containsInteger="1" minValue="0" maxValue="0"/>
    </cacheField>
    <cacheField name="inflation" numFmtId="0">
      <sharedItems containsMixedTypes="1" containsNumber="1" minValue="-1.1259999999999999E-2" maxValue="0.85451999999999995"/>
    </cacheField>
    <cacheField name="Identifier" numFmtId="0">
      <sharedItems/>
    </cacheField>
    <cacheField name="Jan-19" numFmtId="164">
      <sharedItems containsBlank="1" containsMixedTypes="1" containsNumber="1" minValue="-4272.3226800000002" maxValue="3427266516.7028909"/>
    </cacheField>
    <cacheField name="Feb-19" numFmtId="164">
      <sharedItems containsBlank="1" containsMixedTypes="1" containsNumber="1" minValue="-11863.019999999999" maxValue="2853959768.0605626"/>
    </cacheField>
    <cacheField name="Mar-19" numFmtId="164">
      <sharedItems containsBlank="1" containsMixedTypes="1" containsNumber="1" minValue="-17407.605" maxValue="3353149527.6762223"/>
    </cacheField>
    <cacheField name="Apr-19" numFmtId="164">
      <sharedItems containsBlank="1" containsMixedTypes="1" containsNumber="1" minValue="-26022.464999999997" maxValue="4169842393.5840917"/>
    </cacheField>
    <cacheField name="May-19" numFmtId="164">
      <sharedItems containsBlank="1" containsMixedTypes="1" containsNumber="1" minValue="-19199.519999999997" maxValue="3606590837.0599861"/>
    </cacheField>
    <cacheField name="Jun-19" numFmtId="164">
      <sharedItems containsBlank="1" containsMixedTypes="1" containsNumber="1" minValue="-38684.46" maxValue="3362790956.9312563"/>
    </cacheField>
    <cacheField name="Jul-19" numFmtId="164">
      <sharedItems containsBlank="1" containsMixedTypes="1" containsNumber="1" minValue="-24411.449999999997" maxValue="3820650322.8693509"/>
    </cacheField>
    <cacheField name="Aug-19" numFmtId="164">
      <sharedItems containsBlank="1" containsMixedTypes="1" containsNumber="1" minValue="-22451.699999999997" maxValue="3644364724.6473179"/>
    </cacheField>
    <cacheField name="Sep-19" numFmtId="164">
      <sharedItems containsBlank="1" containsMixedTypes="1" containsNumber="1" minValue="-26678.729999999996" maxValue="3832450677.2776818"/>
    </cacheField>
    <cacheField name="Oct-19" numFmtId="164">
      <sharedItems containsBlank="1" containsMixedTypes="1" containsNumber="1" minValue="-11451.974999999999" maxValue="521170891.4265579"/>
    </cacheField>
    <cacheField name="Nov-19" numFmtId="164">
      <sharedItems containsBlank="1" containsMixedTypes="1" containsNumber="1" minValue="-7946.5349999999989" maxValue="545879107.52787852"/>
    </cacheField>
    <cacheField name="Dec-19" numFmtId="164">
      <sharedItems containsBlank="1" containsMixedTypes="1" containsNumber="1" minValue="-12056.984999999999" maxValue="565715894.18169737"/>
    </cacheField>
    <cacheField name="Jan-20" numFmtId="164">
      <sharedItems containsBlank="1" containsMixedTypes="1" containsNumber="1" minValue="-3614" maxValue="3724815660.9989095"/>
    </cacheField>
    <cacheField name="Feb-20" numFmtId="164">
      <sharedItems containsBlank="1" containsMixedTypes="1" containsNumber="1" minValue="-26249" maxValue="2251120040.9399996"/>
    </cacheField>
    <cacheField name="Mar-20" numFmtId="164">
      <sharedItems containsBlank="1" containsMixedTypes="1" containsNumber="1" minValue="-45291" maxValue="2810905461.3684864"/>
    </cacheField>
    <cacheField name="Apr-20" numFmtId="164">
      <sharedItems containsBlank="1" containsMixedTypes="1" containsNumber="1" minValue="-43346" maxValue="3615065271.4992766"/>
    </cacheField>
    <cacheField name="May-20" numFmtId="164">
      <sharedItems containsBlank="1" containsMixedTypes="1" containsNumber="1" minValue="-61279" maxValue="3005187829.95223"/>
    </cacheField>
    <cacheField name="Jun-20" numFmtId="164">
      <sharedItems containsBlank="1" containsMixedTypes="1" containsNumber="1" minValue="-89971" maxValue="2588999336.9789095"/>
    </cacheField>
    <cacheField name="Jul-20" numFmtId="164">
      <sharedItems containsBlank="1" containsMixedTypes="1" containsNumber="1" minValue="-75607" maxValue="656099925"/>
    </cacheField>
    <cacheField name="Aug-20" numFmtId="164">
      <sharedItems containsBlank="1" containsMixedTypes="1" containsNumber="1" minValue="-70888" maxValue="1705608169"/>
    </cacheField>
    <cacheField name="Sep-20" numFmtId="164">
      <sharedItems containsBlank="1" containsMixedTypes="1" containsNumber="1" minValue="18.838999999999999" maxValue="843038482"/>
    </cacheField>
    <cacheField name="Oct-20" numFmtId="0">
      <sharedItems containsBlank="1" containsMixedTypes="1" containsNumber="1" minValue="20.161000000000001" maxValue="76615274"/>
    </cacheField>
    <cacheField name="gr_Jan-20" numFmtId="0">
      <sharedItems containsMixedTypes="1" containsNumber="1" minValue="-2.7165033086223196" maxValue="6.655630047228299"/>
    </cacheField>
    <cacheField name="gr_Feb-20" numFmtId="0">
      <sharedItems containsMixedTypes="1" containsNumber="1" minValue="-5.7247046607960828" maxValue="15.085057821648036"/>
    </cacheField>
    <cacheField name="gr_Mar-20" numFmtId="0">
      <sharedItems containsMixedTypes="1" containsNumber="1" minValue="-1.0895494608192522" maxValue="3.0097838726492645"/>
    </cacheField>
    <cacheField name="gr_Apr-20" numFmtId="0">
      <sharedItems containsMixedTypes="1" containsNumber="1" minValue="-1" maxValue="56.413477703969996"/>
    </cacheField>
    <cacheField name="gr_May-20" numFmtId="0">
      <sharedItems containsMixedTypes="1" containsNumber="1" minValue="-5.3020061009396819" maxValue="187.16897163144705"/>
    </cacheField>
    <cacheField name="gr_Jun-20" numFmtId="0">
      <sharedItems containsMixedTypes="1" containsNumber="1" minValue="-4.1902213122467424" maxValue="13.908990337245681"/>
    </cacheField>
    <cacheField name="gr_Jul-20" numFmtId="0">
      <sharedItems containsMixedTypes="1" containsNumber="1" minValue="-1.3446341595777958" maxValue="8.9532872955434328"/>
    </cacheField>
    <cacheField name="gr_Aug-20" numFmtId="0">
      <sharedItems containsBlank="1" containsMixedTypes="1" containsNumber="1" minValue="-2.4733077282610902" maxValue="15.01171243785147"/>
    </cacheField>
    <cacheField name="gr_Sep-20" numFmtId="0">
      <sharedItems containsBlank="1" containsMixedTypes="1" containsNumber="1" minValue="-0.96084416841712461" maxValue="17.827532537376293"/>
    </cacheField>
    <cacheField name="gr_Oct-2-" numFmtId="0">
      <sharedItems containsBlank="1" containsMixedTypes="1" containsNumber="1" minValue="-2.3135139047016891" maxValue="2.9261847219697952"/>
    </cacheField>
    <cacheField name="2019_tax" numFmtId="0">
      <sharedItems containsString="0" containsBlank="1" containsNumber="1" minValue="-153111.74999999997" maxValue="20773600000.015011"/>
    </cacheField>
    <cacheField name="2020_tax" numFmtId="0">
      <sharedItems containsString="0" containsBlank="1" containsNumber="1" minValue="-412326" maxValue="17996093601.737812"/>
    </cacheField>
    <cacheField name="Total Shortfall(%)" numFmtId="170">
      <sharedItems containsMixedTypes="1" containsNumber="1" minValue="-2.4391978607972433" maxValue="7.395133221063416"/>
    </cacheField>
    <cacheField name="Data_frequency" numFmtId="0">
      <sharedItems/>
    </cacheField>
    <cacheField name="Jan-202" numFmtId="0">
      <sharedItems containsString="0" containsBlank="1" containsNumber="1" containsInteger="1" minValue="0" maxValue="1"/>
    </cacheField>
    <cacheField name="Feb-202" numFmtId="0">
      <sharedItems containsString="0" containsBlank="1" containsNumber="1" containsInteger="1" minValue="0" maxValue="1"/>
    </cacheField>
    <cacheField name="Mar-202" numFmtId="0">
      <sharedItems containsString="0" containsBlank="1" containsNumber="1" containsInteger="1" minValue="0" maxValue="1"/>
    </cacheField>
    <cacheField name="Apr-202" numFmtId="0">
      <sharedItems containsString="0" containsBlank="1" containsNumber="1" containsInteger="1" minValue="0" maxValue="1"/>
    </cacheField>
    <cacheField name="May-202" numFmtId="0">
      <sharedItems containsString="0" containsBlank="1" containsNumber="1" containsInteger="1" minValue="0" maxValue="1"/>
    </cacheField>
    <cacheField name="Jun-202" numFmtId="0">
      <sharedItems containsString="0" containsBlank="1" containsNumber="1" containsInteger="1" minValue="0" maxValue="1"/>
    </cacheField>
    <cacheField name="Jul-202" numFmtId="0">
      <sharedItems containsString="0" containsBlank="1" containsNumber="1" containsInteger="1" minValue="0" maxValue="1"/>
    </cacheField>
    <cacheField name="Aug-202" numFmtId="0">
      <sharedItems containsString="0" containsBlank="1" containsNumber="1" containsInteger="1" minValue="0" maxValue="1"/>
    </cacheField>
    <cacheField name="Sep-202" numFmtId="0">
      <sharedItems containsString="0" containsBlank="1" containsNumber="1" containsInteger="1" minValue="0" maxValue="1"/>
    </cacheField>
    <cacheField name="Oct-202"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Australia"/>
    <s v="AUS"/>
    <s v="EAP"/>
    <s v="High Income"/>
    <x v="0"/>
    <x v="0"/>
    <s v="mill"/>
    <n v="1.3999999999999999E-2"/>
    <s v="AustraliaTax Revenue"/>
    <n v="31442.112000000001"/>
    <n v="45722.273999999998"/>
    <n v="34846.11"/>
    <n v="44494.32"/>
    <n v="50274.12"/>
    <n v="27265.446"/>
    <n v="38778.402000000002"/>
    <n v="34966.775999999998"/>
    <n v="29435.405999999999"/>
    <n v="41765.646000000001"/>
    <n v="40955.46"/>
    <n v="37103.273999999998"/>
    <n v="32523"/>
    <n v="44971"/>
    <n v="34191"/>
    <n v="41665"/>
    <n v="41376"/>
    <n v="17394"/>
    <s v=""/>
    <n v="3.4377080012945663E-2"/>
    <n v="-1.6431247492195985E-2"/>
    <n v="-1.8800089880907814E-2"/>
    <n v="-6.3588341163546266E-2"/>
    <n v="-0.17699205873717933"/>
    <n v="-0.36204968002357268"/>
    <s v=""/>
    <n v="234044.38199999998"/>
  </r>
  <r>
    <s v="Indonesia"/>
    <s v="IDN"/>
    <s v="EAP"/>
    <s v="Lower-Middle Income"/>
    <x v="1"/>
    <x v="0"/>
    <s v="bill"/>
    <n v="2.8999999999999998E-2"/>
    <s v="IndonesiaTax Revenue"/>
    <n v="92367.464699999997"/>
    <n v="90010.951799999995"/>
    <n v="105683.13630000006"/>
    <n v="161008.35029999987"/>
    <n v="136767.78569999998"/>
    <n v="123086.09879999995"/>
    <n v="125336.43109467911"/>
    <n v="112578.55600532114"/>
    <n v="122557.91309999989"/>
    <n v="138538.4889000002"/>
    <n v="142601.59829999995"/>
    <n v="239607.79499999975"/>
    <n v="84650"/>
    <n v="93306"/>
    <n v="101929.50000000006"/>
    <n v="154446.03248899983"/>
    <n v="91678.467511000112"/>
    <n v="98917.899999999907"/>
    <n v="86062.100000000093"/>
    <n v="-8.3551764953877714E-2"/>
    <n v="3.6607192059488973E-2"/>
    <n v="-3.5517835970959886E-2"/>
    <n v="-4.0757624053490163E-2"/>
    <n v="-0.32967791324708035"/>
    <n v="-0.19635197667017174"/>
    <n v="-0.31335127984465422"/>
    <n v="834260.21869467897"/>
  </r>
  <r>
    <s v="Indonesia"/>
    <s v="IDN"/>
    <s v="EAP"/>
    <s v="Lower-Middle Income"/>
    <x v="1"/>
    <x v="1"/>
    <s v="bill"/>
    <n v="2.8999999999999998E-2"/>
    <s v="IndonesiaVAT"/>
    <n v="30106.996499999997"/>
    <n v="28997.322899999996"/>
    <n v="33441.162300000004"/>
    <n v="41100.317999999999"/>
    <n v="44687.103299999995"/>
    <n v="40145.405999999995"/>
    <n v="38150.123792844002"/>
    <n v="39737.664507156005"/>
    <n v="49420.091699999983"/>
    <n v="53464.164600000018"/>
    <n v="54706.373399999975"/>
    <n v="94407.662999999986"/>
    <n v="30460"/>
    <n v="25490"/>
    <n v="36024.5"/>
    <n v="40847.600000000006"/>
    <n v="27167.899999999994"/>
    <n v="29530"/>
    <n v="29970"/>
    <n v="1.1724965657069198E-2"/>
    <n v="-0.120953334626625"/>
    <n v="7.7250236604365752E-2"/>
    <n v="-6.1488088729628196E-3"/>
    <n v="-0.39204159603694883"/>
    <n v="-0.26442392935321157"/>
    <n v="-0.21441932501352423"/>
    <n v="256628.43279284399"/>
  </r>
  <r>
    <s v="Malaysia"/>
    <s v="MYS"/>
    <s v="EAP"/>
    <s v="Upper-Middle Income"/>
    <x v="1"/>
    <x v="2"/>
    <s v="mill"/>
    <n v="1E-3"/>
    <s v="MalaysiaCIT"/>
    <s v=""/>
    <s v=""/>
    <n v="20046.461076301657"/>
    <s v=""/>
    <s v=""/>
    <n v="20547.018447935974"/>
    <s v=""/>
    <s v=""/>
    <n v="18754.216984633127"/>
    <s v=""/>
    <s v=""/>
    <n v="25270.367755592964"/>
    <s v=""/>
    <s v=""/>
    <n v="15911.466028209999"/>
    <s v=""/>
    <s v=""/>
    <n v="9234.2873638800011"/>
    <s v=""/>
    <s v=""/>
    <s v=""/>
    <n v="-0.20627057475894978"/>
    <s v=""/>
    <s v=""/>
    <n v="-0.55057774502520973"/>
    <s v=""/>
    <n v="40593.479524237628"/>
  </r>
  <r>
    <s v="Malaysia"/>
    <s v="MYS"/>
    <s v="EAP"/>
    <s v="Upper-Middle Income"/>
    <x v="1"/>
    <x v="3"/>
    <s v="mill"/>
    <n v="1E-3"/>
    <s v="MalaysiaCustoms duties"/>
    <s v=""/>
    <s v=""/>
    <n v="975.43728009728"/>
    <s v=""/>
    <s v=""/>
    <n v="1048.0334139475199"/>
    <s v=""/>
    <s v=""/>
    <n v="920.27439874369975"/>
    <s v=""/>
    <s v=""/>
    <n v="918.73669059172107"/>
    <s v=""/>
    <s v=""/>
    <n v="828.24820186000011"/>
    <s v=""/>
    <s v=""/>
    <n v="575.10877689999984"/>
    <s v=""/>
    <s v=""/>
    <s v=""/>
    <n v="-0.15089548168858255"/>
    <s v=""/>
    <s v=""/>
    <n v="-0.45124957921542153"/>
    <s v=""/>
    <n v="2023.4706940448"/>
  </r>
  <r>
    <s v="Malaysia"/>
    <s v="MYS"/>
    <s v="EAP"/>
    <s v="Upper-Middle Income"/>
    <x v="1"/>
    <x v="4"/>
    <s v="mill"/>
    <n v="1E-3"/>
    <s v="MalaysiaExcises"/>
    <s v=""/>
    <s v=""/>
    <n v="2495.9493461202296"/>
    <s v=""/>
    <s v=""/>
    <n v="2705.6471620478301"/>
    <s v=""/>
    <s v=""/>
    <n v="2688.3110062708884"/>
    <s v=""/>
    <s v=""/>
    <n v="2631.3734207060324"/>
    <s v=""/>
    <s v=""/>
    <n v="2385.3002350100001"/>
    <s v=""/>
    <s v=""/>
    <n v="1319.1438400199997"/>
    <s v=""/>
    <s v=""/>
    <s v=""/>
    <n v="-4.4331473025374296E-2"/>
    <s v=""/>
    <s v=""/>
    <n v="-0.51244794276073458"/>
    <s v=""/>
    <n v="5201.5965081680597"/>
  </r>
  <r>
    <s v="Malaysia"/>
    <s v="MYS"/>
    <s v="EAP"/>
    <s v="Upper-Middle Income"/>
    <x v="1"/>
    <x v="5"/>
    <s v="mill"/>
    <n v="1E-3"/>
    <s v="MalaysiaIncome Tax"/>
    <s v=""/>
    <s v=""/>
    <n v="28073.255755725175"/>
    <s v=""/>
    <s v=""/>
    <n v="28653.306597135215"/>
    <s v=""/>
    <s v=""/>
    <n v="32284.510083085257"/>
    <s v=""/>
    <s v=""/>
    <n v="34325.893262430764"/>
    <s v=""/>
    <s v=""/>
    <n v="25652.899812689997"/>
    <s v=""/>
    <s v=""/>
    <n v="16742.545455380001"/>
    <s v=""/>
    <s v=""/>
    <s v=""/>
    <n v="-8.6215719476768482E-2"/>
    <s v=""/>
    <s v=""/>
    <n v="-0.41568539747332561"/>
    <s v=""/>
    <n v="56726.56235286039"/>
  </r>
  <r>
    <s v="Malaysia"/>
    <s v="MYS"/>
    <s v="EAP"/>
    <s v="Upper-Middle Income"/>
    <x v="1"/>
    <x v="6"/>
    <s v="mill"/>
    <n v="1E-3"/>
    <s v="MalaysiaNon-Tax Revenues"/>
    <s v=""/>
    <s v=""/>
    <n v="21936.062042774876"/>
    <s v=""/>
    <s v=""/>
    <n v="18748.214233528779"/>
    <s v=""/>
    <s v=""/>
    <n v="22656.748819564862"/>
    <s v=""/>
    <s v=""/>
    <n v="20591.498659121404"/>
    <s v=""/>
    <s v=""/>
    <n v="6899.4964358799971"/>
    <s v=""/>
    <s v=""/>
    <n v="29635.928709250002"/>
    <s v=""/>
    <s v=""/>
    <s v=""/>
    <n v="-0.68547242333532254"/>
    <s v=""/>
    <s v=""/>
    <n v="0.58073341493239072"/>
    <s v=""/>
    <n v="40684.276276303659"/>
  </r>
  <r>
    <s v="Malaysia"/>
    <s v="MYS"/>
    <s v="EAP"/>
    <s v="Upper-Middle Income"/>
    <x v="1"/>
    <x v="7"/>
    <s v="mill"/>
    <n v="1E-3"/>
    <s v="MalaysiaOther Taxes"/>
    <s v=""/>
    <s v=""/>
    <n v="3671.7216343107316"/>
    <s v=""/>
    <s v=""/>
    <n v="3787.7718774195287"/>
    <s v=""/>
    <s v=""/>
    <n v="3725.096510445313"/>
    <s v=""/>
    <s v=""/>
    <n v="4144.9792987802875"/>
    <s v=""/>
    <s v=""/>
    <n v="3253.5055178600055"/>
    <s v=""/>
    <s v=""/>
    <n v="2115.9097443700102"/>
    <s v=""/>
    <s v=""/>
    <s v=""/>
    <n v="-0.11390191253679695"/>
    <s v=""/>
    <s v=""/>
    <n v="-0.44138406090825549"/>
    <s v=""/>
    <n v="7459.4935117302603"/>
  </r>
  <r>
    <s v="Malaysia"/>
    <s v="MYS"/>
    <s v="EAP"/>
    <s v="Upper-Middle Income"/>
    <x v="1"/>
    <x v="8"/>
    <s v="mill"/>
    <n v="1E-3"/>
    <s v="MalaysiaPIT"/>
    <s v=""/>
    <s v=""/>
    <n v="8026.7946794235186"/>
    <s v=""/>
    <s v=""/>
    <n v="8106.2881491992393"/>
    <s v=""/>
    <s v=""/>
    <n v="13530.293098452128"/>
    <s v=""/>
    <s v=""/>
    <n v="9055.5255068378065"/>
    <s v=""/>
    <s v=""/>
    <n v="9741.4337844799993"/>
    <s v=""/>
    <s v=""/>
    <n v="7508.258091499998"/>
    <s v=""/>
    <s v=""/>
    <s v=""/>
    <n v="0.21361442188771987"/>
    <s v=""/>
    <s v=""/>
    <n v="-7.3773599789728209E-2"/>
    <s v=""/>
    <n v="16133.082828622759"/>
  </r>
  <r>
    <s v="Malaysia"/>
    <s v="MYS"/>
    <s v="EAP"/>
    <s v="Upper-Middle Income"/>
    <x v="1"/>
    <x v="0"/>
    <s v="mill"/>
    <n v="1E-3"/>
    <s v="MalaysiaTax Revenue"/>
    <s v=""/>
    <s v=""/>
    <n v="41815.42424707648"/>
    <s v=""/>
    <s v=""/>
    <n v="43399.770939314789"/>
    <s v=""/>
    <s v=""/>
    <n v="46187.331479739449"/>
    <s v=""/>
    <s v=""/>
    <n v="49344.12021116574"/>
    <s v=""/>
    <s v=""/>
    <n v="38422.040705900006"/>
    <s v=""/>
    <s v=""/>
    <n v="26813.481182300013"/>
    <s v=""/>
    <s v=""/>
    <s v=""/>
    <n v="-8.1151479442749447E-2"/>
    <s v=""/>
    <s v=""/>
    <n v="-0.38217459212416399"/>
    <s v=""/>
    <n v="85215.195186391269"/>
  </r>
  <r>
    <s v="Malaysia"/>
    <s v="MYS"/>
    <s v="EAP"/>
    <s v="Upper-Middle Income"/>
    <x v="1"/>
    <x v="1"/>
    <s v="mill"/>
    <n v="1E-3"/>
    <s v="MalaysiaVAT"/>
    <s v=""/>
    <s v=""/>
    <n v="6599.0602308230591"/>
    <s v=""/>
    <s v=""/>
    <n v="7205.0118887646904"/>
    <s v=""/>
    <s v=""/>
    <n v="6569.1394811942891"/>
    <s v=""/>
    <s v=""/>
    <n v="7323.1375386569325"/>
    <s v=""/>
    <s v=""/>
    <n v="6302.0869384800008"/>
    <s v=""/>
    <s v=""/>
    <n v="6060.7733656300006"/>
    <s v=""/>
    <s v=""/>
    <s v=""/>
    <n v="-4.5002361238642423E-2"/>
    <s v=""/>
    <s v=""/>
    <n v="-0.15881146912734256"/>
    <s v=""/>
    <n v="13804.072119587749"/>
  </r>
  <r>
    <s v="Philippines"/>
    <s v="PHL"/>
    <s v="EAP"/>
    <s v="Lower-Middle Income"/>
    <x v="1"/>
    <x v="2"/>
    <s v="mill"/>
    <n v="1.7000000000000001E-2"/>
    <s v="PhilippinesCIT"/>
    <n v="51008.769884171881"/>
    <n v="18819.695600865361"/>
    <n v="23305.052261936427"/>
    <n v="104835.12382583522"/>
    <n v="75965.101064455055"/>
    <n v="21137.764910776645"/>
    <n v="50996.91524625945"/>
    <n v="77874.314542691747"/>
    <n v="17680.68845095185"/>
    <n v="46797.528419880473"/>
    <n v="85288.951501373522"/>
    <n v="23604.302812681981"/>
    <n v="49907.353736089994"/>
    <n v="17569.226611890001"/>
    <n v="15573.365463980001"/>
    <n v="31306.159274069996"/>
    <n v="35368.419812740001"/>
    <n v="114626.52712126999"/>
    <n v="33341.517651610004"/>
    <n v="-2.1592682014934438E-2"/>
    <n v="-6.644469791094082E-2"/>
    <n v="-0.33176011411844814"/>
    <n v="-0.70137718989983189"/>
    <n v="-0.5344122588248712"/>
    <n v="4.4228310138329743"/>
    <n v="-0.34620520691091106"/>
    <n v="346068.42279430002"/>
  </r>
  <r>
    <s v="Philippines"/>
    <s v="PHL"/>
    <s v="EAP"/>
    <s v="Lower-Middle Income"/>
    <x v="1"/>
    <x v="3"/>
    <s v="mill"/>
    <n v="1.7000000000000001E-2"/>
    <s v="PhilippinesCustoms duties"/>
    <n v="7227.9512099999984"/>
    <n v="5505.2650799999992"/>
    <n v="6098.4201599999988"/>
    <n v="6339.4186499999996"/>
    <n v="6859.4412599999996"/>
    <n v="5405.5278899999985"/>
    <n v="6486.965009999999"/>
    <n v="6394.9671900000003"/>
    <n v="7098.8227200000001"/>
    <n v="6598.8044999999993"/>
    <n v="5977.0412099999994"/>
    <n v="5074.6164299999991"/>
    <n v="6769.7396357500002"/>
    <n v="4737.4307099999996"/>
    <n v="5460.0565182699956"/>
    <n v="4957.383683100009"/>
    <n v="6546.6037997999938"/>
    <n v="7459.1253141799507"/>
    <n v="4908.9328695300237"/>
    <n v="-6.3394392260984603E-2"/>
    <n v="-0.13947273361812393"/>
    <n v="-0.1046768876170715"/>
    <n v="-0.21800657807952006"/>
    <n v="-4.5606842939858609E-2"/>
    <n v="0.37990691491556672"/>
    <n v="-0.24326200897297201"/>
    <n v="43922.989259999995"/>
  </r>
  <r>
    <s v="Philippines"/>
    <s v="PHL"/>
    <s v="EAP"/>
    <s v="Lower-Middle Income"/>
    <x v="1"/>
    <x v="4"/>
    <s v="mill"/>
    <n v="1.7000000000000001E-2"/>
    <s v="PhilippinesExcises"/>
    <n v="32603.992614985858"/>
    <n v="38413.752183874531"/>
    <n v="39779.917993190429"/>
    <n v="39554.296603722272"/>
    <n v="42884.394557230706"/>
    <n v="38504.947742977056"/>
    <n v="38395.709692225551"/>
    <n v="37586.461303025731"/>
    <n v="37277.387275503781"/>
    <n v="39762.405289446469"/>
    <n v="37912.914642374912"/>
    <n v="31986.23510411226"/>
    <n v="31796.086796979998"/>
    <n v="35379.827910250002"/>
    <n v="36728.167476709998"/>
    <n v="15591.467602820001"/>
    <n v="23044.904053600003"/>
    <n v="42232.75288036"/>
    <n v="45120.153455710002"/>
    <n v="-2.4779352257444699E-2"/>
    <n v="-7.8980159477837236E-2"/>
    <n v="-7.6715857408324317E-2"/>
    <n v="-0.60582113849667696"/>
    <n v="-0.46262727289187255"/>
    <n v="9.6813665668793458E-2"/>
    <n v="0.17513529030682382"/>
    <n v="270137.01138820639"/>
  </r>
  <r>
    <s v="Philippines"/>
    <s v="PHL"/>
    <s v="EAP"/>
    <s v="Lower-Middle Income"/>
    <x v="1"/>
    <x v="5"/>
    <s v="mill"/>
    <n v="1.7000000000000001E-2"/>
    <s v="PhilippinesIncome Tax"/>
    <n v="91113.474037475346"/>
    <n v="60308.742830160241"/>
    <n v="67709.172377659488"/>
    <n v="151388.59810125249"/>
    <n v="126042.82145026595"/>
    <n v="79241.700265566382"/>
    <n v="91396.569776225762"/>
    <n v="130066.06097930345"/>
    <n v="69762.884017426113"/>
    <n v="84665.314880298087"/>
    <n v="139700.06484151445"/>
    <n v="83793.445097768199"/>
    <n v="95727.892326009998"/>
    <n v="65184.987964990003"/>
    <n v="71404.008106359994"/>
    <n v="61185.20437118"/>
    <n v="64379.387197899996"/>
    <n v="187630.01909310001"/>
    <n v="69780.629186790015"/>
    <n v="5.0644740937402115E-2"/>
    <n v="8.0854697113519738E-2"/>
    <n v="5.4569205307841123E-2"/>
    <n v="-0.59584007555008989"/>
    <n v="-0.48922607049618572"/>
    <n v="1.3678191970173132"/>
    <n v="-0.23650713196742451"/>
    <n v="667201.07883860555"/>
  </r>
  <r>
    <s v="Philippines"/>
    <s v="PHL"/>
    <s v="EAP"/>
    <s v="Lower-Middle Income"/>
    <x v="1"/>
    <x v="7"/>
    <s v="mill"/>
    <n v="1.7000000000000001E-2"/>
    <s v="PhilippinesOther Taxes"/>
    <n v="31337.266984155722"/>
    <n v="19223.482404474089"/>
    <n v="22553.588120774035"/>
    <n v="29373.903679549498"/>
    <n v="20509.275967300619"/>
    <n v="22807.010608315737"/>
    <n v="32413.506883260208"/>
    <n v="22416.471194321333"/>
    <n v="23734.267009485568"/>
    <n v="35145.559749127948"/>
    <n v="27398.859630636955"/>
    <n v="25837.855774095602"/>
    <n v="34109.08368009"/>
    <n v="19703.533411650002"/>
    <n v="12355.958048819999"/>
    <n v="7929.3701593899996"/>
    <n v="15584.020800260001"/>
    <n v="23533.975196389998"/>
    <n v="32071.306092620001"/>
    <n v="8.8451130640579551E-2"/>
    <n v="2.4972114681166467E-2"/>
    <n v="-0.45215111747833298"/>
    <n v="-0.73005391976856882"/>
    <n v="-0.24014768609546716"/>
    <n v="3.1874610862381067E-2"/>
    <n v="-1.0557351658142696E-2"/>
    <n v="178218.03464782992"/>
  </r>
  <r>
    <s v="Philippines"/>
    <s v="PHL"/>
    <s v="EAP"/>
    <s v="Lower-Middle Income"/>
    <x v="1"/>
    <x v="8"/>
    <s v="mill"/>
    <n v="1.7000000000000001E-2"/>
    <s v="PhilippinesPIT"/>
    <n v="40104.704153303464"/>
    <n v="41489.047229294876"/>
    <n v="44404.120115723061"/>
    <n v="46553.474275417255"/>
    <n v="50077.720385810906"/>
    <n v="58103.935354789734"/>
    <n v="40399.654529966305"/>
    <n v="52191.746436611691"/>
    <n v="52082.195566474249"/>
    <n v="37867.786460417607"/>
    <n v="54411.113340140939"/>
    <n v="60189.142285086207"/>
    <n v="45820.538589920005"/>
    <n v="47615.76135310001"/>
    <n v="55830.642642380008"/>
    <n v="29879.04509711"/>
    <n v="29010.967385159995"/>
    <n v="73003.491971830008"/>
    <n v="36439.111535180004"/>
    <n v="0.14252279270699272"/>
    <n v="0.14767063919171275"/>
    <n v="0.25733023189915494"/>
    <n v="-0.3581779757115196"/>
    <n v="-0.4206811499874103"/>
    <n v="0.25642938857861797"/>
    <n v="-9.8034080758007028E-2"/>
    <n v="321132.65604430559"/>
  </r>
  <r>
    <s v="Philippines"/>
    <s v="PHL"/>
    <s v="EAP"/>
    <s v="Lower-Middle Income"/>
    <x v="1"/>
    <x v="0"/>
    <s v="mill"/>
    <n v="1.7000000000000001E-2"/>
    <s v="PhilippinesTax Revenue"/>
    <n v="237432.70412188451"/>
    <n v="182979.46338624519"/>
    <n v="200700.71514436952"/>
    <n v="294526.92891547031"/>
    <n v="268125.66491491761"/>
    <n v="215091.08848123846"/>
    <n v="239592.93696318049"/>
    <n v="264538.58240641031"/>
    <n v="213474.10719969799"/>
    <n v="241021.52294941698"/>
    <n v="287764.06458520418"/>
    <n v="219366.14720160942"/>
    <n v="250768.07939658003"/>
    <n v="187000.06916810997"/>
    <n v="176338.05188735999"/>
    <n v="124930.40293191999"/>
    <n v="145194.45670092996"/>
    <n v="325454.35788181995"/>
    <n v="210482.22450633001"/>
    <n v="5.6164862898793785E-2"/>
    <n v="2.1972989249497473E-2"/>
    <n v="-0.12138802415071015"/>
    <n v="-0.57582689164638245"/>
    <n v="-0.45848355566035248"/>
    <n v="0.51310014831324835"/>
    <n v="-0.12150071210706882"/>
    <n v="1638449.5019273064"/>
  </r>
  <r>
    <s v="Philippines"/>
    <s v="PHL"/>
    <s v="EAP"/>
    <s v="Lower-Middle Income"/>
    <x v="1"/>
    <x v="1"/>
    <s v="mill"/>
    <n v="1.7000000000000001E-2"/>
    <s v="PhilippinesVAT"/>
    <n v="75150.019275267608"/>
    <n v="59528.220887736352"/>
    <n v="64559.616492745532"/>
    <n v="67870.711880946081"/>
    <n v="71829.731680120341"/>
    <n v="69131.901974379274"/>
    <n v="70900.185601468969"/>
    <n v="68074.621739759794"/>
    <n v="75600.746177282548"/>
    <n v="74849.438530544488"/>
    <n v="76775.184260677881"/>
    <n v="72673.994795633364"/>
    <n v="82365.27695775"/>
    <n v="61994.28917122"/>
    <n v="50389.861737200008"/>
    <n v="35266.977115429989"/>
    <n v="35639.540849370002"/>
    <n v="64598.485397790042"/>
    <n v="58601.202901679972"/>
    <n v="9.6011388314533444E-2"/>
    <n v="4.1426876978809438E-2"/>
    <n v="-0.21948325478571823"/>
    <n v="-0.48038003229886872"/>
    <n v="-0.5038330226808625"/>
    <n v="-6.5576332302695009E-2"/>
    <n v="-0.17346897748507695"/>
    <n v="478970.38779266411"/>
  </r>
  <r>
    <s v="Albania"/>
    <s v="ALB"/>
    <s v="ECA"/>
    <s v="Upper-Middle Income"/>
    <x v="1"/>
    <x v="0"/>
    <s v="mill"/>
    <n v="2.4E-2"/>
    <s v="AlbaniaTax Revenue"/>
    <n v="33822.218239999995"/>
    <n v="66140.36480000001"/>
    <n v="103989.73952"/>
    <n v="143821.25055999999"/>
    <n v="181163.70432000002"/>
    <n v="217303.88991999999"/>
    <n v="255798.28223999997"/>
    <n v="295383.72607999999"/>
    <n v="331158.65088000003"/>
    <n v="369684.45542400004"/>
    <n v="403875.18463999999"/>
    <n v="436501.17632000009"/>
    <n v="34315.479999999996"/>
    <n v="66979.11"/>
    <n v="97001.31"/>
    <n v="123391.11600000001"/>
    <n v="149689.83000000002"/>
    <n v="182354.54"/>
    <n v="219122.66"/>
    <n v="1.4583956513433026E-2"/>
    <n v="1.2681290805338741E-2"/>
    <n v="-6.7203067843591854E-2"/>
    <n v="-0.14205226613209598"/>
    <n v="-0.17373167786636701"/>
    <n v="-0.16083168107513637"/>
    <n v="-0.14337712481426854"/>
    <n v="1002039.4495999999"/>
  </r>
  <r>
    <s v="Bulgaria"/>
    <s v="BGR"/>
    <s v="ECA"/>
    <s v="Upper-Middle Income"/>
    <x v="1"/>
    <x v="2"/>
    <s v="mill"/>
    <n v="0.01"/>
    <s v="BulgariaCIT"/>
    <n v="15.166150909999999"/>
    <n v="42.687773219999997"/>
    <n v="448.89489490999995"/>
    <n v="549.07145908000007"/>
    <n v="151.24457100000004"/>
    <n v="111.85056331999984"/>
    <s v=""/>
    <s v=""/>
    <s v=""/>
    <s v=""/>
    <s v=""/>
    <s v=""/>
    <n v="15.547233"/>
    <n v="58.912698999999996"/>
    <n v="209.65257000000003"/>
    <n v="275.06692000000004"/>
    <n v="103.55908299999999"/>
    <n v="388.93352400000003"/>
    <s v=""/>
    <n v="2.5127146120425978E-2"/>
    <n v="0.38008367633471046"/>
    <n v="-0.53295844444380724"/>
    <n v="-0.49903256588697936"/>
    <n v="-0.31528727070805096"/>
    <n v="2.4772603056747897"/>
    <s v=""/>
    <n v="1318.9154124399997"/>
  </r>
  <r>
    <s v="Bulgaria"/>
    <s v="BGR"/>
    <s v="ECA"/>
    <s v="Upper-Middle Income"/>
    <x v="1"/>
    <x v="3"/>
    <s v="mill"/>
    <n v="0.01"/>
    <s v="BulgariaCustoms duties"/>
    <n v="20.088831320000001"/>
    <n v="20.192781529999998"/>
    <n v="19.346551009999999"/>
    <n v="18.041836039999996"/>
    <n v="19.954098330000004"/>
    <n v="18.284440060000009"/>
    <s v=""/>
    <s v=""/>
    <s v=""/>
    <s v=""/>
    <s v=""/>
    <s v=""/>
    <n v="21.404095999999999"/>
    <n v="18.234368999999997"/>
    <n v="15.004243000000002"/>
    <n v="14.745950000000008"/>
    <n v="17.390895"/>
    <n v="17.427650999999997"/>
    <s v=""/>
    <n v="6.5472433863813156E-2"/>
    <n v="-9.6985773212592205E-2"/>
    <n v="-0.22444868895523082"/>
    <n v="-0.18268019023633636"/>
    <n v="-0.1284549814083232"/>
    <n v="-4.6858917045776396E-2"/>
    <s v=""/>
    <n v="115.90853829000001"/>
  </r>
  <r>
    <s v="Bulgaria"/>
    <s v="BGR"/>
    <s v="ECA"/>
    <s v="Upper-Middle Income"/>
    <x v="1"/>
    <x v="4"/>
    <s v="mill"/>
    <n v="0.01"/>
    <s v="BulgariaExcises"/>
    <n v="412.61965613000001"/>
    <n v="450.51064443000007"/>
    <n v="426.14909699000003"/>
    <n v="445.47954859999987"/>
    <n v="492.78389749000002"/>
    <n v="649.99467282000023"/>
    <s v=""/>
    <s v=""/>
    <s v=""/>
    <s v=""/>
    <s v=""/>
    <s v=""/>
    <n v="489.034786"/>
    <n v="430.99581300000006"/>
    <n v="400.59517900000003"/>
    <n v="419.91345799999999"/>
    <n v="356.50997699999971"/>
    <n v="449.31587500000023"/>
    <s v=""/>
    <n v="0.18519507913584374"/>
    <n v="-4.3317137278056507E-2"/>
    <n v="-5.9964735747403561E-2"/>
    <n v="-5.7390043337221537E-2"/>
    <n v="-0.27653890718449398"/>
    <n v="-0.3087391423522835"/>
    <s v=""/>
    <n v="2877.53751646"/>
  </r>
  <r>
    <s v="Bulgaria"/>
    <s v="BGR"/>
    <s v="ECA"/>
    <s v="Upper-Middle Income"/>
    <x v="1"/>
    <x v="8"/>
    <s v="mill"/>
    <n v="0.01"/>
    <s v="BulgariaPIT"/>
    <n v="368.55688001999999"/>
    <n v="282.70595486000002"/>
    <n v="274.91747115999999"/>
    <n v="446.75639666000001"/>
    <n v="338.99424870000001"/>
    <n v="291.55140759999989"/>
    <s v=""/>
    <s v=""/>
    <s v=""/>
    <s v=""/>
    <s v=""/>
    <s v=""/>
    <n v="365.65475199999997"/>
    <n v="308.46935000000002"/>
    <n v="323.68955700000004"/>
    <n v="428.93461300000001"/>
    <n v="326.69604600000002"/>
    <n v="318.89282100000014"/>
    <s v=""/>
    <n v="-7.8743015727790362E-3"/>
    <n v="9.1131420110193276E-2"/>
    <n v="0.17740627990723457"/>
    <n v="-3.9891501930890326E-2"/>
    <n v="-3.6278499553199027E-2"/>
    <n v="9.3779047836091672E-2"/>
    <s v=""/>
    <n v="2003.4823590000001"/>
  </r>
  <r>
    <s v="Bulgaria"/>
    <s v="BGR"/>
    <s v="ECA"/>
    <s v="Upper-Middle Income"/>
    <x v="1"/>
    <x v="0"/>
    <s v="mill"/>
    <n v="0.01"/>
    <s v="BulgariaTax Revenue"/>
    <n v="2229.2695315599999"/>
    <n v="1652.6331888400002"/>
    <n v="1989.0776642600008"/>
    <n v="2374.4874093299986"/>
    <n v="1864.3019299500011"/>
    <n v="1981.9231373599998"/>
    <s v=""/>
    <s v=""/>
    <s v=""/>
    <s v=""/>
    <s v=""/>
    <s v=""/>
    <n v="2269.4210350000003"/>
    <n v="1645.8837669999998"/>
    <n v="1764.2017449999989"/>
    <n v="1978.8540520000024"/>
    <n v="1509.2082969999992"/>
    <n v="1985.9579830000021"/>
    <s v=""/>
    <n v="1.8011058273381213E-2"/>
    <n v="-4.0840410839975382E-3"/>
    <n v="-0.11305537400605357"/>
    <n v="-0.16661842710786612"/>
    <n v="-0.19047002379036596"/>
    <n v="2.0358234706199583E-3"/>
    <s v=""/>
    <n v="12091.6928613"/>
  </r>
  <r>
    <s v="Bulgaria"/>
    <s v="BGR"/>
    <s v="ECA"/>
    <s v="Upper-Middle Income"/>
    <x v="1"/>
    <x v="1"/>
    <s v="mill"/>
    <n v="0.01"/>
    <s v="BulgariaVAT"/>
    <n v="1367.9066401"/>
    <n v="850.29124722000017"/>
    <n v="751.85816726999985"/>
    <n v="866.00546453000004"/>
    <n v="858.23896044999992"/>
    <n v="910.22814586000015"/>
    <s v=""/>
    <s v=""/>
    <s v=""/>
    <s v=""/>
    <s v=""/>
    <s v=""/>
    <n v="1329.420157"/>
    <n v="822.46636799999987"/>
    <n v="789.04061499999989"/>
    <n v="787.32919600000014"/>
    <n v="696.70691800000031"/>
    <n v="781.54329499999949"/>
    <s v=""/>
    <n v="-2.813531418868356E-2"/>
    <n v="-3.272393936897839E-2"/>
    <n v="4.945407172340717E-2"/>
    <n v="-9.0849621338936037E-2"/>
    <n v="-0.18821336468493996"/>
    <n v="-0.14137647956207383"/>
    <s v=""/>
    <n v="5604.5286254299999"/>
  </r>
  <r>
    <s v="Moldova"/>
    <s v="MDA"/>
    <s v="ECA"/>
    <s v="Lower-Middle Income"/>
    <x v="1"/>
    <x v="0"/>
    <s v="mill"/>
    <n v="2.7999999999999997E-2"/>
    <s v="MoldovaTax Revenue"/>
    <n v="4348.1315999999997"/>
    <n v="4322.4315999999981"/>
    <n v="5853.3292000000056"/>
    <n v="5151.7192000000014"/>
    <n v="4967.5015999999969"/>
    <n v="5649.1683999999996"/>
    <n v="5707.7644000000073"/>
    <n v="4991.0427999999984"/>
    <n v="5555.3119999999926"/>
    <n v="5818.6855999999971"/>
    <n v="5858.7776000000122"/>
    <n v="6487.9135999999971"/>
    <n v="4717"/>
    <n v="4848.8999999999996"/>
    <n v="5462.1999999999989"/>
    <n v="3843.1000000000022"/>
    <n v="4380.4000000000015"/>
    <n v="5785.2999999999993"/>
    <n v="5022.4000000000087"/>
    <n v="8.4833770900586428E-2"/>
    <n v="0.12179912806486094"/>
    <n v="-6.682166449821518E-2"/>
    <n v="-0.25401601857492523"/>
    <n v="-0.11818850747828562"/>
    <n v="2.4097635326289744E-2"/>
    <n v="-0.12007580410992397"/>
    <n v="36000.046000000002"/>
  </r>
  <r>
    <s v="North Macedonia"/>
    <s v="MKD"/>
    <s v="ECA"/>
    <s v="Upper-Middle Income"/>
    <x v="1"/>
    <x v="2"/>
    <s v="mill"/>
    <n v="-9.0000000000000011E-3"/>
    <s v="North MacedoniaCIT"/>
    <n v="833.43100000000004"/>
    <n v="936.495"/>
    <n v="1630.1949999999999"/>
    <n v="1374.5170000000001"/>
    <n v="864.15200000000004"/>
    <n v="837.39499999999998"/>
    <n v="821.53899999999999"/>
    <n v="956.31499999999994"/>
    <n v="761.08799999999997"/>
    <n v="792.8"/>
    <n v="753.16"/>
    <n v="889.91800000000001"/>
    <n v="701"/>
    <n v="777"/>
    <n v="1468"/>
    <n v="1437"/>
    <n v="661"/>
    <n v="699"/>
    <n v="543"/>
    <n v="-0.15889857708676547"/>
    <n v="-0.17031057293418544"/>
    <n v="-9.9494232285094686E-2"/>
    <n v="4.5458150026518367E-2"/>
    <n v="-0.23508827150779033"/>
    <n v="-0.16526848142155134"/>
    <n v="-0.33904537703018356"/>
    <n v="7297.7239999999993"/>
  </r>
  <r>
    <s v="North Macedonia"/>
    <s v="MKD"/>
    <s v="ECA"/>
    <s v="Upper-Middle Income"/>
    <x v="1"/>
    <x v="3"/>
    <s v="mill"/>
    <n v="-9.0000000000000011E-3"/>
    <s v="North MacedoniaCustoms duties"/>
    <n v="449.91399999999999"/>
    <n v="455.86"/>
    <n v="489.55399999999997"/>
    <n v="548.02300000000002"/>
    <n v="443.96800000000002"/>
    <n v="441.98599999999999"/>
    <n v="541.08600000000001"/>
    <n v="489.55399999999997"/>
    <n v="457.84199999999998"/>
    <n v="585.68100000000004"/>
    <n v="505.40999999999997"/>
    <n v="569.82500000000005"/>
    <n v="551"/>
    <n v="615"/>
    <n v="528"/>
    <n v="408"/>
    <n v="388"/>
    <n v="499"/>
    <n v="646"/>
    <n v="0.22467849411220814"/>
    <n v="0.34909840740578246"/>
    <n v="7.8532705278682294E-2"/>
    <n v="-0.25550569957830238"/>
    <n v="-0.12606313968574315"/>
    <n v="0.1289950360418656"/>
    <n v="0.19389524031300012"/>
    <n v="3370.3909999999996"/>
  </r>
  <r>
    <s v="North Macedonia"/>
    <s v="MKD"/>
    <s v="ECA"/>
    <s v="Upper-Middle Income"/>
    <x v="1"/>
    <x v="4"/>
    <s v="mill"/>
    <n v="-9.0000000000000011E-3"/>
    <s v="North MacedoniaExcises"/>
    <n v="1855.152"/>
    <n v="1833.35"/>
    <n v="1393.346"/>
    <n v="2034.5229999999999"/>
    <n v="2320.922"/>
    <n v="2490.3829999999998"/>
    <n v="2317.9490000000001"/>
    <n v="2593.4470000000001"/>
    <n v="2214.8849999999998"/>
    <n v="2552.8159999999998"/>
    <n v="2253.5340000000001"/>
    <n v="1991.91"/>
    <n v="1976"/>
    <n v="1979"/>
    <n v="1246"/>
    <n v="1247"/>
    <n v="1729"/>
    <n v="1616"/>
    <n v="2295"/>
    <n v="6.514183204395109E-2"/>
    <n v="7.9444732320615316E-2"/>
    <n v="-0.105749756341928"/>
    <n v="-0.38707991996158309"/>
    <n v="-0.2550374377079454"/>
    <n v="-0.35110382619862079"/>
    <n v="-9.9005629545775454E-3"/>
    <n v="14245.625"/>
  </r>
  <r>
    <s v="North Macedonia"/>
    <s v="MKD"/>
    <s v="ECA"/>
    <s v="Upper-Middle Income"/>
    <x v="1"/>
    <x v="7"/>
    <s v="mill"/>
    <n v="-9.0000000000000011E-3"/>
    <s v="North MacedoniaOther Taxes"/>
    <n v="122.884"/>
    <n v="125.857"/>
    <n v="188.29"/>
    <n v="150.63200000000001"/>
    <n v="139.73099999999999"/>
    <n v="207.119"/>
    <n v="243.786"/>
    <n v="227.93"/>
    <n v="206.12799999999999"/>
    <n v="275.49799999999999"/>
    <n v="193.245"/>
    <n v="187.29900000000001"/>
    <n v="152"/>
    <n v="152"/>
    <n v="112"/>
    <n v="119"/>
    <n v="88"/>
    <n v="93"/>
    <n v="105"/>
    <n v="0.23693890172845936"/>
    <n v="0.20771987255377136"/>
    <n v="-0.40517287163418131"/>
    <n v="-0.20999522013914709"/>
    <n v="-0.37021849124389"/>
    <n v="-0.55098276836021809"/>
    <n v="-0.56929438113755504"/>
    <n v="1178.299"/>
  </r>
  <r>
    <s v="North Macedonia"/>
    <s v="MKD"/>
    <s v="ECA"/>
    <s v="Upper-Middle Income"/>
    <x v="1"/>
    <x v="8"/>
    <s v="mill"/>
    <n v="-9.0000000000000011E-3"/>
    <s v="North MacedoniaPIT"/>
    <n v="1163.434"/>
    <n v="1345.778"/>
    <n v="1507.3109999999999"/>
    <n v="1569.7439999999999"/>
    <n v="1643.078"/>
    <n v="1394.337"/>
    <n v="1596.501"/>
    <n v="1403.2560000000001"/>
    <n v="1479.5629999999999"/>
    <n v="1597.492"/>
    <n v="1549.924"/>
    <n v="2287.2280000000001"/>
    <n v="1404"/>
    <n v="1486"/>
    <n v="1504"/>
    <n v="1399"/>
    <n v="1232"/>
    <n v="1431"/>
    <n v="1617"/>
    <n v="0.20677236525664544"/>
    <n v="0.10419400525198062"/>
    <n v="-2.1966269734646146E-3"/>
    <n v="-0.10877187617853606"/>
    <n v="-0.25018775736757476"/>
    <n v="2.6294217251640033E-2"/>
    <n v="1.2839954375224333E-2"/>
    <n v="10220.182999999999"/>
  </r>
  <r>
    <s v="North Macedonia"/>
    <s v="MKD"/>
    <s v="ECA"/>
    <s v="Upper-Middle Income"/>
    <x v="1"/>
    <x v="0"/>
    <s v="mill"/>
    <n v="-9.0000000000000011E-3"/>
    <s v="North MacedoniaTax Revenue"/>
    <n v="8552.33"/>
    <n v="8369.9860000000008"/>
    <n v="9423.4189999999999"/>
    <n v="10487.753000000001"/>
    <n v="9104.3169999999991"/>
    <n v="8704.9439999999995"/>
    <n v="10440.184999999999"/>
    <n v="9927.8379999999997"/>
    <n v="9546.3029999999999"/>
    <n v="11270.643"/>
    <n v="9124.1370000000006"/>
    <n v="10726.584000000001"/>
    <n v="9208"/>
    <n v="8800"/>
    <n v="8394"/>
    <n v="7354"/>
    <n v="6591"/>
    <n v="7449"/>
    <n v="10232"/>
    <n v="7.6665657195173723E-2"/>
    <n v="5.1375713173235797E-2"/>
    <n v="-0.10924049965304523"/>
    <n v="-0.29880118267468736"/>
    <n v="-0.27605772074939827"/>
    <n v="-0.14427938881628641"/>
    <n v="-1.9940738598022881E-2"/>
    <n v="65082.933999999994"/>
  </r>
  <r>
    <s v="North Macedonia"/>
    <s v="MKD"/>
    <s v="ECA"/>
    <s v="Upper-Middle Income"/>
    <x v="1"/>
    <x v="1"/>
    <s v="mill"/>
    <n v="-9.0000000000000011E-3"/>
    <s v="North MacedoniaVAT"/>
    <n v="4127.5150000000003"/>
    <n v="3672.6460000000002"/>
    <n v="4214.723"/>
    <n v="4810.3140000000003"/>
    <n v="3692.4659999999999"/>
    <n v="3333.7240000000002"/>
    <n v="4919.3239999999996"/>
    <n v="4257.3360000000002"/>
    <n v="4426.7969999999996"/>
    <n v="5466.3559999999998"/>
    <n v="3868.864"/>
    <n v="4800.4039999999995"/>
    <n v="4424"/>
    <n v="3791"/>
    <n v="3536"/>
    <n v="2744"/>
    <n v="2493"/>
    <n v="3111"/>
    <n v="5026"/>
    <n v="7.1831356154974518E-2"/>
    <n v="3.2225812125644508E-2"/>
    <n v="-0.16103620570082541"/>
    <n v="-0.42955906828535523"/>
    <n v="-0.32484144742294174"/>
    <n v="-6.6809369941842861E-2"/>
    <n v="2.1685093317699831E-2"/>
    <n v="28770.712"/>
  </r>
  <r>
    <s v="Montenegro"/>
    <s v="MNE"/>
    <s v="ECA"/>
    <s v="Upper-Middle Income"/>
    <x v="1"/>
    <x v="2"/>
    <s v="mill"/>
    <n v="6.9999999999999993E-3"/>
    <s v="MontenegroCIT"/>
    <n v="0.94340103190999991"/>
    <n v="1.9762881722399999"/>
    <n v="22.622923879609999"/>
    <n v="20.551292010859999"/>
    <n v="4.8152169128999995"/>
    <n v="3.704566705"/>
    <n v="3.9179455238499994"/>
    <n v="3.11464519968"/>
    <n v="2.25847779845"/>
    <n v="0.69484737074999992"/>
    <n v="0.88581532403999985"/>
    <n v="7.8402649622699991"/>
    <n v="0.67373959999999999"/>
    <n v="2.4024030199999999"/>
    <n v="21.201257989999998"/>
    <n v="24.40183257"/>
    <n v="4.6910044699999993"/>
    <n v="6.3268936900000003"/>
    <s v=""/>
    <n v="-0.28583966180749898"/>
    <n v="0.21561372159457159"/>
    <n v="-6.2841827925317187E-2"/>
    <n v="0.18736245668181079"/>
    <n v="-2.5795814632407155E-2"/>
    <n v="0.70786334646388838"/>
    <s v=""/>
    <n v="54.613688712519995"/>
  </r>
  <r>
    <s v="Montenegro"/>
    <s v="MNE"/>
    <s v="ECA"/>
    <s v="Upper-Middle Income"/>
    <x v="1"/>
    <x v="5"/>
    <s v="mill"/>
    <n v="6.9999999999999993E-3"/>
    <s v="MontenegroIncome Tax"/>
    <n v="5.214001238579999"/>
    <n v="11.403480950289998"/>
    <n v="31.731200190670002"/>
    <n v="31.393763523459995"/>
    <n v="15.097404309769999"/>
    <n v="13.901240286209998"/>
    <n v="14.981599420539997"/>
    <n v="13.665190483629997"/>
    <n v="12.662820035219998"/>
    <n v="11.59552258712"/>
    <n v="10.94359427134"/>
    <n v="26.61180124485"/>
    <n v="4.9914947199999995"/>
    <n v="11.917337059999999"/>
    <n v="31.18955407"/>
    <n v="31.36191732"/>
    <n v="14.795601969999998"/>
    <n v="16.563665159999999"/>
    <s v=""/>
    <n v="-4.2674811224363604E-2"/>
    <n v="4.5061338020381744E-2"/>
    <n v="-1.7069827722093648E-2"/>
    <n v="-1.0144117775556679E-3"/>
    <n v="-1.9990346259369584E-2"/>
    <n v="0.19152426826483404"/>
    <s v=""/>
    <n v="108.74109049897999"/>
  </r>
  <r>
    <s v="Montenegro"/>
    <s v="MNE"/>
    <s v="ECA"/>
    <s v="Upper-Middle Income"/>
    <x v="1"/>
    <x v="8"/>
    <s v="mill"/>
    <n v="6.9999999999999993E-3"/>
    <s v="MontenegroPIT"/>
    <n v="4.2706002066699993"/>
    <n v="9.4271927780499993"/>
    <n v="9.1082763110599991"/>
    <n v="10.8424715126"/>
    <n v="10.282187396869999"/>
    <n v="10.196673581209998"/>
    <n v="11.063653896689999"/>
    <n v="10.550545283949999"/>
    <n v="10.404342236769999"/>
    <n v="10.900675216369999"/>
    <n v="10.057778947299999"/>
    <n v="18.771536282579998"/>
    <n v="4.3177551200000002"/>
    <n v="9.51493404"/>
    <n v="9.9882960799999996"/>
    <n v="6.96008475"/>
    <n v="10.104597500000001"/>
    <n v="10.236771470000001"/>
    <s v=""/>
    <n v="1.1041753160680411E-2"/>
    <n v="9.3072523301204624E-3"/>
    <n v="9.6617596885088988E-2"/>
    <n v="-0.35807212018849122"/>
    <n v="-1.7271606713184218E-2"/>
    <n v="3.9324480155855396E-3"/>
    <s v=""/>
    <n v="54.127401786459998"/>
  </r>
  <r>
    <s v="Montenegro"/>
    <s v="MNE"/>
    <s v="ECA"/>
    <s v="Upper-Middle Income"/>
    <x v="1"/>
    <x v="0"/>
    <s v="mill"/>
    <n v="6.9999999999999993E-3"/>
    <s v="MontenegroTax Revenue"/>
    <n v="72.93673853293997"/>
    <n v="68.950204799079984"/>
    <n v="99.400512328570002"/>
    <n v="107.53936124964"/>
    <n v="95.032790325209987"/>
    <n v="90.015165767830013"/>
    <n v="116.17101575014999"/>
    <n v="119.64881108007998"/>
    <n v="115.30177286678997"/>
    <n v="102.31219804777"/>
    <n v="88.080870079649983"/>
    <n v="105.56845286413001"/>
    <n v="73.320205210000012"/>
    <n v="69.683087399999991"/>
    <n v="105.61373666"/>
    <n v="83.521974920000005"/>
    <n v="69.752758119999996"/>
    <n v="79.960950919999988"/>
    <s v=""/>
    <n v="5.2575243255065405E-3"/>
    <n v="1.0629157709619828E-2"/>
    <n v="6.2506964862435371E-2"/>
    <n v="-0.22333577260038256"/>
    <n v="-0.26601378449164392"/>
    <n v="-0.1116946768032642"/>
    <s v=""/>
    <n v="533.87477300326987"/>
  </r>
  <r>
    <s v="Montenegro"/>
    <s v="MNE"/>
    <s v="ECA"/>
    <s v="Upper-Middle Income"/>
    <x v="1"/>
    <x v="1"/>
    <s v="mill"/>
    <n v="6.9999999999999993E-3"/>
    <s v="MontenegroVAT"/>
    <n v="50.196153742259995"/>
    <n v="39.231073957799993"/>
    <n v="50.851705707259995"/>
    <n v="55.528838329219994"/>
    <n v="56.823340253019992"/>
    <n v="53.179757840609987"/>
    <n v="72.127866306579989"/>
    <n v="72.192150407260002"/>
    <n v="71.312024079369991"/>
    <n v="66.370315429319987"/>
    <n v="55.147994433579989"/>
    <n v="57.637835718429997"/>
    <n v="47.781207189999996"/>
    <n v="40.097544820000003"/>
    <n v="54.96385222"/>
    <n v="35.570662579999997"/>
    <n v="38.250745619999996"/>
    <n v="42.474174049999995"/>
    <s v=""/>
    <n v="-4.8110191164444975E-2"/>
    <n v="2.2086340616931727E-2"/>
    <n v="8.086545879921038E-2"/>
    <n v="-0.35942001219063402"/>
    <n v="-0.32684799151758626"/>
    <n v="-0.20130937456873527"/>
    <s v=""/>
    <n v="305.81086983016991"/>
  </r>
  <r>
    <s v="Turkey"/>
    <s v="TUR"/>
    <s v="ECA"/>
    <s v="Upper-Middle Income"/>
    <x v="1"/>
    <x v="2"/>
    <s v="thousands"/>
    <n v="0.12"/>
    <s v="TurkeyCIT"/>
    <n v="1207954.7200000002"/>
    <n v="20373668.000000004"/>
    <n v="1590339.5200000003"/>
    <n v="2222579.52"/>
    <n v="15343143.200000001"/>
    <n v="165900.00000000003"/>
    <n v="918389.92"/>
    <n v="19472312.16"/>
    <n v="799593.76000000013"/>
    <n v="516187.84"/>
    <n v="24387160.000000004"/>
    <n v="1291232.32"/>
    <n v="518594"/>
    <n v="25600604"/>
    <n v="949902"/>
    <n v="899854"/>
    <n v="19413148"/>
    <n v="1918632"/>
    <n v="632679"/>
    <n v="-0.57068423889266318"/>
    <n v="0.25655350818517292"/>
    <n v="-0.40270490165521394"/>
    <n v="-0.5951307964900171"/>
    <n v="0.26526538577831943"/>
    <n v="10.564990958408679"/>
    <n v="-0.31109979952741645"/>
    <n v="41821974.880000003"/>
  </r>
  <r>
    <s v="Turkey"/>
    <s v="TUR"/>
    <s v="ECA"/>
    <s v="Upper-Middle Income"/>
    <x v="1"/>
    <x v="3"/>
    <s v="thousands"/>
    <n v="0.12"/>
    <s v="TurkeyCustoms duties"/>
    <n v="1222080.1600000001"/>
    <n v="1272018.7200000002"/>
    <n v="1483994.4000000001"/>
    <n v="1428547.6800000002"/>
    <n v="1886915.5200000003"/>
    <n v="1352562.4000000001"/>
    <n v="1984304.0000000002"/>
    <n v="1462391.84"/>
    <n v="1860116.1600000001"/>
    <n v="1933100.9600000002"/>
    <n v="1624396.4800000002"/>
    <n v="2045111.0400000003"/>
    <n v="1528878"/>
    <n v="1677077"/>
    <n v="1845251"/>
    <n v="1199895"/>
    <n v="1453391"/>
    <n v="3213158"/>
    <n v="2476426"/>
    <n v="0.25104559425954498"/>
    <n v="0.31843735758857367"/>
    <n v="0.24343528520053703"/>
    <n v="-0.16005953682974036"/>
    <n v="-0.22975300982208266"/>
    <n v="1.3756079571633808"/>
    <n v="0.24800736177521171"/>
    <n v="10630422.880000001"/>
  </r>
  <r>
    <s v="Turkey"/>
    <s v="TUR"/>
    <s v="ECA"/>
    <s v="Upper-Middle Income"/>
    <x v="1"/>
    <x v="4"/>
    <s v="thousands"/>
    <n v="0.12"/>
    <s v="TurkeyExcises"/>
    <n v="11852347.360000001"/>
    <n v="11775570.24"/>
    <n v="10435320.000000002"/>
    <n v="11809337.120000001"/>
    <n v="13102237.120000001"/>
    <n v="13605157.440000001"/>
    <n v="13662251.680000002"/>
    <n v="15541294.720000001"/>
    <n v="17352779.360000003"/>
    <n v="14175043.680000002"/>
    <n v="15668369.920000002"/>
    <n v="15810536.000000002"/>
    <n v="12929533"/>
    <n v="11851488"/>
    <n v="13359689"/>
    <n v="12941927"/>
    <n v="11167509"/>
    <n v="15237175"/>
    <n v="22018012"/>
    <n v="9.0883738662212027E-2"/>
    <n v="6.4470559346771622E-3"/>
    <n v="0.28023759693042455"/>
    <n v="9.5906304349790542E-2"/>
    <n v="-0.1476639525204991"/>
    <n v="0.11995580111419854"/>
    <n v="0.61159467090127539"/>
    <n v="86242220.960000008"/>
  </r>
  <r>
    <s v="Turkey"/>
    <s v="TUR"/>
    <s v="ECA"/>
    <s v="Upper-Middle Income"/>
    <x v="1"/>
    <x v="9"/>
    <s v="thousands"/>
    <n v="0.12"/>
    <s v="TurkeyIncome Taxes"/>
    <n v="17587647.84"/>
    <n v="31374006.720000003"/>
    <n v="14444175.200000001"/>
    <n v="18179896"/>
    <n v="29468045.600000001"/>
    <n v="13570689.440000001"/>
    <n v="19549218.080000002"/>
    <n v="33767826.400000006"/>
    <n v="15134369.600000001"/>
    <n v="18231889.760000002"/>
    <n v="40477299.520000003"/>
    <n v="18731896.960000001"/>
    <n v="17840508"/>
    <n v="36047444"/>
    <n v="10525606"/>
    <n v="13012975"/>
    <n v="28444808"/>
    <n v="11143818"/>
    <n v="17123092"/>
    <n v="1.4377144817791629E-2"/>
    <n v="0.1489588920442482"/>
    <n v="-0.27129061685709827"/>
    <n v="-0.28421070175538959"/>
    <n v="-3.4723632978225116E-2"/>
    <n v="-0.17883184570171706"/>
    <n v="-0.12410348434764618"/>
    <n v="144173678.88000003"/>
  </r>
  <r>
    <s v="Turkey"/>
    <s v="TUR"/>
    <s v="ECA"/>
    <s v="Upper-Middle Income"/>
    <x v="1"/>
    <x v="6"/>
    <s v="thousands"/>
    <n v="0.12"/>
    <s v="TurkeyNon-Tax Revenues"/>
    <n v="46228794.080000006"/>
    <n v="10598853.440000001"/>
    <n v="14875365.120000001"/>
    <n v="9966466.7200000007"/>
    <n v="13124125.280000001"/>
    <n v="11876518.080000002"/>
    <n v="39324765.760000005"/>
    <n v="30988056.960000005"/>
    <n v="11754083.040000001"/>
    <n v="12092236.800000001"/>
    <n v="11116753.760000002"/>
    <n v="13644233.120000001"/>
    <n v="54753732"/>
    <n v="14407307"/>
    <n v="10488215"/>
    <n v="16120125"/>
    <n v="12863975"/>
    <n v="10829771"/>
    <n v="10515310"/>
    <n v="0.18440753408465274"/>
    <n v="0.35932693866932064"/>
    <n v="-0.29492722259983095"/>
    <n v="0.6174362944142755"/>
    <n v="-1.9822294777728698E-2"/>
    <n v="-8.8135855387002596E-2"/>
    <n v="-0.73260336592530029"/>
    <n v="145994888.48000002"/>
  </r>
  <r>
    <s v="Turkey"/>
    <s v="TUR"/>
    <s v="ECA"/>
    <s v="Upper-Middle Income"/>
    <x v="1"/>
    <x v="7"/>
    <s v="thousands"/>
    <n v="0.12"/>
    <s v="TurkeyOther Taxes"/>
    <n v="13801211.200000001"/>
    <n v="6266424.6400000006"/>
    <n v="6160688.8000000007"/>
    <n v="6971535.2000000011"/>
    <n v="6580854.5600000005"/>
    <n v="5997382.7200000007"/>
    <n v="11836970.880000001"/>
    <n v="6944076.1600000011"/>
    <n v="6909306.8800000008"/>
    <n v="8123590.7200000007"/>
    <n v="7992554.080000001"/>
    <n v="9859181.9200000018"/>
    <n v="15474665"/>
    <n v="7565311"/>
    <n v="6494264"/>
    <n v="5092353"/>
    <n v="4650100"/>
    <n v="7428763"/>
    <n v="12929205"/>
    <n v="0.12125412586976415"/>
    <n v="0.20727710530641588"/>
    <n v="5.4145763700967853E-2"/>
    <n v="-0.26955070097042627"/>
    <n v="-0.2933896414814553"/>
    <n v="0.23866748994134548"/>
    <n v="9.2273110331416067E-2"/>
    <n v="57615068.000000007"/>
  </r>
  <r>
    <s v="Turkey"/>
    <s v="TUR"/>
    <s v="ECA"/>
    <s v="Upper-Middle Income"/>
    <x v="1"/>
    <x v="8"/>
    <s v="thousands"/>
    <n v="0.12"/>
    <s v="TurkeyPIT"/>
    <n v="16379693.120000001"/>
    <n v="11000338.720000001"/>
    <n v="12853835.680000002"/>
    <n v="15957316.480000002"/>
    <n v="14124902.400000002"/>
    <n v="13404789.440000001"/>
    <n v="18630828.16"/>
    <n v="14295514.240000002"/>
    <n v="14334775.840000002"/>
    <n v="17715701.920000002"/>
    <n v="16090139.520000001"/>
    <n v="17440664.640000001"/>
    <n v="17321914"/>
    <n v="10446840"/>
    <n v="9575704"/>
    <n v="12113121"/>
    <n v="9031660"/>
    <n v="9225186"/>
    <n v="16490413"/>
    <n v="5.7523719955993834E-2"/>
    <n v="-5.0316516071788803E-2"/>
    <n v="-0.25503139775628447"/>
    <n v="-0.24090488427788592"/>
    <n v="-0.36058602429706005"/>
    <n v="-0.31179926090655558"/>
    <n v="-0.11488566915105937"/>
    <n v="102351704"/>
  </r>
  <r>
    <s v="Turkey"/>
    <s v="TUR"/>
    <s v="ECA"/>
    <s v="Upper-Middle Income"/>
    <x v="1"/>
    <x v="0"/>
    <s v="thousands"/>
    <n v="0.12"/>
    <s v="TurkeyTax Revenue"/>
    <n v="62355802.880000003"/>
    <n v="64399016.640000008"/>
    <n v="46018744.800000004"/>
    <n v="54623612.960000008"/>
    <n v="67012867.040000007"/>
    <n v="50261871.520000003"/>
    <n v="65320595.200000003"/>
    <n v="74614895.040000007"/>
    <n v="58920197.280000009"/>
    <n v="61136486.880000003"/>
    <n v="82166883.680000007"/>
    <n v="67891910.24000001"/>
    <n v="67416464"/>
    <n v="71728728"/>
    <n v="36954498"/>
    <n v="49124611"/>
    <n v="55281223"/>
    <n v="55442616"/>
    <n v="76013824"/>
    <n v="8.115782150602624E-2"/>
    <n v="0.1138171317269355"/>
    <n v="-0.19696857963844341"/>
    <n v="-0.1006707843369284"/>
    <n v="-0.17506554424835136"/>
    <n v="0.10307504124549949"/>
    <n v="0.16370378694895904"/>
    <n v="409992511.04000002"/>
  </r>
  <r>
    <s v="Turkey"/>
    <s v="TUR"/>
    <s v="ECA"/>
    <s v="Upper-Middle Income"/>
    <x v="1"/>
    <x v="1"/>
    <s v="thousands"/>
    <n v="0.12"/>
    <s v="TurkeyVAT"/>
    <n v="17892516.32"/>
    <n v="13710996.320000002"/>
    <n v="13494566.4"/>
    <n v="16234296.960000001"/>
    <n v="15974814.240000002"/>
    <n v="15736079.520000001"/>
    <n v="18287850.560000002"/>
    <n v="16899305.920000002"/>
    <n v="17663625.280000001"/>
    <n v="18672861.760000002"/>
    <n v="16404263.680000002"/>
    <n v="21445184.32"/>
    <n v="19642880"/>
    <n v="14587408"/>
    <n v="4729688"/>
    <n v="16877461"/>
    <n v="9565415"/>
    <n v="18419702"/>
    <n v="21467089"/>
    <n v="9.7826580045841174E-2"/>
    <n v="6.3920349735751197E-2"/>
    <n v="-0.64951167308347157"/>
    <n v="3.961760965594651E-2"/>
    <n v="-0.40121901536427512"/>
    <n v="0.17053945848387517"/>
    <n v="0.17384429239343024"/>
    <n v="111331120.32000001"/>
  </r>
  <r>
    <s v="Kosovo"/>
    <s v="XKX"/>
    <s v="ECA"/>
    <s v="Lower-Middle Income"/>
    <x v="2"/>
    <x v="0"/>
    <s v="mill"/>
    <n v="1.3000000000000001E-2"/>
    <s v="KosovoTax Revenue"/>
    <n v="127.79087952879999"/>
    <n v="100.34873911852999"/>
    <n v="119.07191138885001"/>
    <n v="163.7080498384"/>
    <n v="138.37288379585999"/>
    <n v="115.63966181062999"/>
    <n v="180.82140100271997"/>
    <n v="151.45296658629999"/>
    <n v="140.71781598649997"/>
    <n v="165.85675672660997"/>
    <n v="122.49362887698"/>
    <n v="157.37502269198018"/>
    <n v="139.14545901999998"/>
    <n v="108.47626526000001"/>
    <n v="104.82472519"/>
    <n v="90.637348749999987"/>
    <n v="116.11016671"/>
    <n v="124.73438337000002"/>
    <s v=""/>
    <n v="8.8852815890049688E-2"/>
    <n v="8.0992807810668518E-2"/>
    <n v="-0.11965194841227798"/>
    <n v="-0.44634763629845808"/>
    <n v="-0.16088930486340036"/>
    <n v="7.8647078493392933E-2"/>
    <s v=""/>
    <n v="764.93212548106987"/>
  </r>
  <r>
    <s v="Egypt, Arab Rep."/>
    <s v="EGY"/>
    <s v="MENA"/>
    <s v="Lower-Middle Income"/>
    <x v="1"/>
    <x v="0"/>
    <s v="mill"/>
    <n v="5.9000000000000004E-2"/>
    <s v="Egypt, Arab Rep.Tax Revenue"/>
    <n v="56837.87493000002"/>
    <n v="57681.611999999994"/>
    <n v="59658.764999999999"/>
    <n v="86690.798999999999"/>
    <n v="70013.667000000001"/>
    <s v=""/>
    <n v="41352.890999999996"/>
    <s v=""/>
    <s v=""/>
    <s v=""/>
    <s v=""/>
    <s v=""/>
    <n v="63003.099999999977"/>
    <n v="56184"/>
    <n v="51551"/>
    <n v="70854"/>
    <n v="56017"/>
    <s v=""/>
    <n v="38620"/>
    <n v="0.10847036553693959"/>
    <n v="-2.5963421410622051E-2"/>
    <n v="-0.13590232717690351"/>
    <n v="-0.18268142851007751"/>
    <n v="-0.19991335405985808"/>
    <s v=""/>
    <n v="-6.6087060273488402E-2"/>
    <n v="372235.60893000005"/>
  </r>
  <r>
    <s v="Jordan"/>
    <s v="JOR"/>
    <s v="MENA"/>
    <s v="Upper-Middle Income"/>
    <x v="1"/>
    <x v="0"/>
    <s v="mill"/>
    <n v="2E-3"/>
    <s v="JordanTax Revenue"/>
    <n v="489.5772"/>
    <n v="280.25939999999991"/>
    <n v="280.35959999999994"/>
    <n v="553.50479999999993"/>
    <n v="311.32139999999998"/>
    <n v="263.82659999999998"/>
    <n v="489.47699999999998"/>
    <s v=""/>
    <s v=""/>
    <s v=""/>
    <s v=""/>
    <s v=""/>
    <n v="505.1"/>
    <n v="380"/>
    <n v="279.69999999999993"/>
    <n v="385.1"/>
    <s v=""/>
    <s v=""/>
    <s v=""/>
    <n v="3.1706541889614179E-2"/>
    <n v="0.35588672494125129"/>
    <n v="-2.3526927560176712E-3"/>
    <n v="-0.30425174271298089"/>
    <s v=""/>
    <s v=""/>
    <s v=""/>
    <n v="1603.7009999999998"/>
  </r>
  <r>
    <s v="Lebanon"/>
    <s v="LBN"/>
    <s v="MENA"/>
    <s v="Upper-Middle Income"/>
    <x v="1"/>
    <x v="0"/>
    <s v="bill"/>
    <n v="0.17"/>
    <s v="LebanonTax Revenue"/>
    <n v="1592.37"/>
    <n v="955.89"/>
    <n v="941.84999999999991"/>
    <n v="1317.4199999999998"/>
    <n v="1460.1599999999999"/>
    <n v="1893.06"/>
    <n v="1634.49"/>
    <s v=""/>
    <s v=""/>
    <s v=""/>
    <s v=""/>
    <s v=""/>
    <n v="1218"/>
    <n v="784"/>
    <n v="609"/>
    <n v="674"/>
    <s v=""/>
    <s v=""/>
    <s v=""/>
    <n v="-0.23510239454398155"/>
    <n v="-0.17982194603981627"/>
    <n v="-0.35340022296544027"/>
    <n v="-0.48839398217728586"/>
    <s v=""/>
    <s v=""/>
    <s v=""/>
    <n v="4807.53"/>
  </r>
  <r>
    <s v="Morocco"/>
    <s v="MAR"/>
    <s v="MENA"/>
    <s v="Lower-Middle Income"/>
    <x v="1"/>
    <x v="2"/>
    <s v="mill"/>
    <n v="3.0000000000000001E-3"/>
    <s v="MoroccoCIT"/>
    <n v="1601.7909999999999"/>
    <n v="2262.7679999999996"/>
    <n v="14948.711999999998"/>
    <n v="15812.294999999998"/>
    <n v="16986.807999999997"/>
    <n v="25572.487999999998"/>
    <n v="27419.010999999999"/>
    <s v=""/>
    <s v=""/>
    <s v=""/>
    <s v=""/>
    <s v=""/>
    <n v="1784"/>
    <n v="2451"/>
    <n v="14628"/>
    <n v="15448"/>
    <n v="16485"/>
    <n v="25671"/>
    <n v="27542"/>
    <n v="0.11375329240831049"/>
    <n v="8.3186610381621298E-2"/>
    <n v="-2.1454156050367268E-2"/>
    <n v="-2.3038717656102312E-2"/>
    <n v="-2.9541041495258987E-2"/>
    <n v="3.8522649810218876E-3"/>
    <n v="4.4855374251099502E-3"/>
    <n v="104603.87299999999"/>
  </r>
  <r>
    <s v="Morocco"/>
    <s v="MAR"/>
    <s v="MENA"/>
    <s v="Lower-Middle Income"/>
    <x v="1"/>
    <x v="4"/>
    <s v="mill"/>
    <n v="3.0000000000000001E-3"/>
    <s v="MoroccoExcises"/>
    <n v="2632.8749999999995"/>
    <n v="4541.5839999999998"/>
    <n v="7254.6989999999996"/>
    <n v="9639.8329999999987"/>
    <n v="11388.061999999998"/>
    <n v="13570.589999999998"/>
    <n v="16378.989999999998"/>
    <s v=""/>
    <s v=""/>
    <s v=""/>
    <s v=""/>
    <s v=""/>
    <n v="2268"/>
    <n v="4779"/>
    <n v="7002"/>
    <n v="8392"/>
    <n v="9681"/>
    <n v="11591"/>
    <n v="13669"/>
    <n v="-0.13858424725822518"/>
    <n v="5.227603408854712E-2"/>
    <n v="-3.4832458245338593E-2"/>
    <n v="-0.12944549973013006"/>
    <n v="-0.14989925414877425"/>
    <n v="-0.14587353976503589"/>
    <n v="-0.16545525700913172"/>
    <n v="65406.632999999994"/>
  </r>
  <r>
    <s v="Morocco"/>
    <s v="MAR"/>
    <s v="MENA"/>
    <s v="Lower-Middle Income"/>
    <x v="1"/>
    <x v="5"/>
    <s v="mill"/>
    <n v="3.0000000000000001E-3"/>
    <s v="MoroccoIncome Tax"/>
    <n v="6268.7499999999991"/>
    <n v="10725.079"/>
    <n v="28869.348999999998"/>
    <n v="35077.918999999994"/>
    <n v="39784.997999999992"/>
    <n v="51562.223999999995"/>
    <n v="57422.752999999997"/>
    <s v=""/>
    <s v=""/>
    <s v=""/>
    <s v=""/>
    <s v=""/>
    <n v="6523"/>
    <n v="11412"/>
    <n v="29072"/>
    <n v="32961"/>
    <n v="37145"/>
    <n v="49818"/>
    <n v="55362"/>
    <n v="4.0558325024925374E-2"/>
    <n v="6.4048106312317166E-2"/>
    <n v="7.0195902235274396E-3"/>
    <n v="-6.0349047501934046E-2"/>
    <n v="-6.6356620151143228E-2"/>
    <n v="-3.382755561513396E-2"/>
    <n v="-3.5887394670889382E-2"/>
    <n v="229711.07199999999"/>
  </r>
  <r>
    <s v="Morocco"/>
    <s v="MAR"/>
    <s v="MENA"/>
    <s v="Lower-Middle Income"/>
    <x v="1"/>
    <x v="8"/>
    <s v="mill"/>
    <n v="3.0000000000000001E-3"/>
    <s v="MoroccoPIT"/>
    <n v="4523.53"/>
    <n v="8156.3959999999988"/>
    <n v="11524.47"/>
    <n v="16685.907999999999"/>
    <n v="20004.834999999999"/>
    <n v="22857.366999999998"/>
    <n v="26556.430999999997"/>
    <s v=""/>
    <s v=""/>
    <s v=""/>
    <s v=""/>
    <s v=""/>
    <n v="4613"/>
    <n v="8660"/>
    <n v="11961"/>
    <n v="14960"/>
    <n v="18034"/>
    <n v="21261"/>
    <n v="24798"/>
    <n v="1.9778801069076642E-2"/>
    <n v="6.1743446492789372E-2"/>
    <n v="3.7878531507305815E-2"/>
    <n v="-0.10343506628467564"/>
    <n v="-9.8517933289627199E-2"/>
    <n v="-6.9840371377858104E-2"/>
    <n v="-6.6214884070830038E-2"/>
    <n v="110308.93699999999"/>
  </r>
  <r>
    <s v="Morocco"/>
    <s v="MAR"/>
    <s v="MENA"/>
    <s v="Lower-Middle Income"/>
    <x v="1"/>
    <x v="0"/>
    <s v="mill"/>
    <n v="3.0000000000000001E-3"/>
    <s v="MoroccoTax Revenue"/>
    <n v="18417.085999999999"/>
    <n v="31776.042999999998"/>
    <n v="59837.976999999992"/>
    <n v="75981.261999999988"/>
    <n v="90005.207999999984"/>
    <n v="111136.41199999998"/>
    <n v="127680.89699999998"/>
    <s v=""/>
    <s v=""/>
    <s v=""/>
    <s v=""/>
    <s v=""/>
    <n v="19922"/>
    <n v="35043"/>
    <n v="61904"/>
    <n v="72703"/>
    <n v="82618"/>
    <n v="102593"/>
    <n v="116892"/>
    <n v="8.1712926789829873E-2"/>
    <n v="0.10281195175875116"/>
    <n v="3.4526952674219062E-2"/>
    <n v="-4.3145663992787964E-2"/>
    <n v="-8.2075339462578487E-2"/>
    <n v="-7.6873203356609923E-2"/>
    <n v="-8.4498912942317317E-2"/>
    <n v="514834.88500000001"/>
  </r>
  <r>
    <s v="Morocco"/>
    <s v="MAR"/>
    <s v="MENA"/>
    <s v="Lower-Middle Income"/>
    <x v="1"/>
    <x v="1"/>
    <s v="mill"/>
    <n v="3.0000000000000001E-3"/>
    <s v="MoroccoVAT"/>
    <n v="5532.5479999999998"/>
    <n v="10583.655999999999"/>
    <n v="15909.585999999998"/>
    <n v="21684.859999999997"/>
    <n v="27254.518999999997"/>
    <n v="32429.998999999996"/>
    <n v="38292.533999999992"/>
    <s v=""/>
    <s v=""/>
    <s v=""/>
    <s v=""/>
    <s v=""/>
    <n v="6853"/>
    <n v="12435"/>
    <n v="17631"/>
    <n v="22178"/>
    <n v="25770"/>
    <n v="29888"/>
    <n v="34876"/>
    <n v="0.23866977746962165"/>
    <n v="0.17492480859166257"/>
    <n v="0.10819979853655542"/>
    <n v="2.2741212071463828E-2"/>
    <n v="-5.4468728653769186E-2"/>
    <n v="-7.8384183730625348E-2"/>
    <n v="-8.9221935534482863E-2"/>
    <n v="151687.70199999999"/>
  </r>
  <r>
    <s v="Canada"/>
    <s v="CAN"/>
    <s v="NAM"/>
    <s v="High Income"/>
    <x v="0"/>
    <x v="0"/>
    <s v="mill"/>
    <n v="6.0000000000000001E-3"/>
    <s v="CanadaTax Revenue"/>
    <n v="24050.441999999999"/>
    <n v="27140.874"/>
    <n v="21602.844000000001"/>
    <n v="24247.617999999999"/>
    <n v="22883.482"/>
    <n v="23719.468000000001"/>
    <n v="23325.116000000002"/>
    <n v="20685.371999999999"/>
    <n v="23414.65"/>
    <n v="22035.423999999999"/>
    <n v="22662.162"/>
    <n v="26889.374"/>
    <n v="24783"/>
    <n v="26599"/>
    <n v="20172"/>
    <n v="16890"/>
    <n v="13138"/>
    <n v="18595"/>
    <s v=""/>
    <n v="3.0459232308495659E-2"/>
    <n v="-1.9965237670680754E-2"/>
    <n v="-6.6234056960278051E-2"/>
    <n v="-0.3034367334556326"/>
    <n v="-0.42587408681947964"/>
    <n v="-0.21604481179763393"/>
    <s v=""/>
    <n v="143644.728"/>
  </r>
  <r>
    <s v="United States"/>
    <s v="USA"/>
    <s v="NAM"/>
    <s v="High Income"/>
    <x v="0"/>
    <x v="2"/>
    <s v="mill"/>
    <n v="6.0000000000000001E-3"/>
    <s v="United StatesCIT"/>
    <n v="6794.5240000000003"/>
    <n v="-673.01400000000001"/>
    <n v="8845.7579999999998"/>
    <n v="44956.127999999997"/>
    <n v="413.46600000000001"/>
    <n v="51576.614000000001"/>
    <n v="7008.8019999999997"/>
    <n v="-1404.376"/>
    <n v="60679.908000000003"/>
    <n v="6610.4260000000004"/>
    <n v="535.19200000000001"/>
    <n v="58660.866000000002"/>
    <n v="10492"/>
    <n v="-2041"/>
    <n v="10390"/>
    <n v="3940"/>
    <n v="-1795"/>
    <n v="5707"/>
    <n v="67991"/>
    <n v="0.54418469932551561"/>
    <n v="2.0326263643846931"/>
    <n v="0.17457429877688269"/>
    <n v="-0.9123590003124824"/>
    <n v="-5.3413485026580174"/>
    <n v="-0.88934907592033863"/>
    <n v="8.7008019344818148"/>
    <n v="118922.27799999999"/>
  </r>
  <r>
    <s v="United States"/>
    <s v="USA"/>
    <s v="NAM"/>
    <s v="High Income"/>
    <x v="0"/>
    <x v="3"/>
    <s v="mill"/>
    <n v="6.0000000000000001E-3"/>
    <s v="United StatesCustoms duties"/>
    <n v="6667.768"/>
    <n v="5106.4560000000001"/>
    <n v="5193.9780000000001"/>
    <n v="5268.4220000000005"/>
    <n v="4963.6040000000003"/>
    <n v="5639.6360000000004"/>
    <n v="6511.8379999999997"/>
    <n v="7047.03"/>
    <n v="6873.9979999999996"/>
    <n v="7803.5420000000004"/>
    <n v="6981.64"/>
    <n v="6487.6940000000004"/>
    <n v="6918"/>
    <n v="6286"/>
    <n v="4815"/>
    <n v="4114"/>
    <n v="3833"/>
    <n v="4480"/>
    <n v="5013"/>
    <n v="3.7528600275234525E-2"/>
    <n v="0.23099073016589192"/>
    <n v="-7.2964883563234204E-2"/>
    <n v="-0.21912101953867788"/>
    <n v="-0.22777884778882446"/>
    <n v="-0.20562249052953069"/>
    <n v="-0.23017126654563577"/>
    <n v="39351.702000000005"/>
  </r>
  <r>
    <s v="United States"/>
    <s v="USA"/>
    <s v="NAM"/>
    <s v="High Income"/>
    <x v="0"/>
    <x v="4"/>
    <s v="mill"/>
    <n v="6.0000000000000001E-3"/>
    <s v="United StatesExcises"/>
    <n v="6816.6559999999999"/>
    <n v="5385.1180000000004"/>
    <n v="7888.0460000000003"/>
    <n v="7135.558"/>
    <n v="7638.558"/>
    <n v="7152.66"/>
    <n v="7915.2079999999996"/>
    <n v="7913.1959999999999"/>
    <n v="12057.915999999999"/>
    <n v="6072.2160000000003"/>
    <n v="7558.0780000000004"/>
    <n v="7059.1019999999999"/>
    <n v="6308"/>
    <n v="6685"/>
    <n v="6415"/>
    <n v="353"/>
    <n v="2701"/>
    <n v="3678"/>
    <n v="6226"/>
    <n v="-7.4619578866822675E-2"/>
    <n v="0.24138412565889911"/>
    <n v="-0.18674409353089474"/>
    <n v="-0.95052944703133235"/>
    <n v="-0.64639922875495615"/>
    <n v="-0.48578570769475971"/>
    <n v="-0.2134129640054942"/>
    <n v="49931.804000000004"/>
  </r>
  <r>
    <s v="United States"/>
    <s v="USA"/>
    <s v="NAM"/>
    <s v="High Income"/>
    <x v="0"/>
    <x v="5"/>
    <s v="mill"/>
    <n v="6.0000000000000001E-3"/>
    <s v="United StatesIncome Tax"/>
    <n v="205113.34"/>
    <n v="56327.951999999997"/>
    <n v="106665.174"/>
    <n v="379761.98200000002"/>
    <n v="104727.618"/>
    <n v="193572.508"/>
    <n v="135200.364"/>
    <n v="105213.516"/>
    <n v="244749.74"/>
    <n v="133757.76000000001"/>
    <n v="106933.776"/>
    <n v="212283.10200000001"/>
    <n v="227152"/>
    <n v="67585"/>
    <n v="108706"/>
    <n v="79197"/>
    <n v="45965"/>
    <n v="97823"/>
    <n v="441097"/>
    <n v="0.10744625386140172"/>
    <n v="0.1998483452762494"/>
    <n v="1.9133011492579583E-2"/>
    <n v="-0.79145621796338739"/>
    <n v="-0.56109953727774087"/>
    <n v="-0.49464414647146071"/>
    <n v="2.2625429913783366"/>
    <n v="1181368.9380000001"/>
  </r>
  <r>
    <s v="United States"/>
    <s v="USA"/>
    <s v="NAM"/>
    <s v="High Income"/>
    <x v="0"/>
    <x v="7"/>
    <s v="mill"/>
    <n v="6.0000000000000001E-3"/>
    <s v="United StatesOther Taxes"/>
    <n v="7667.732"/>
    <n v="5651.7079999999996"/>
    <n v="7397.1180000000004"/>
    <n v="10652.534"/>
    <n v="8404.1239999999998"/>
    <n v="8120.4319999999998"/>
    <n v="8816.5840000000007"/>
    <n v="12762.116"/>
    <n v="8338.7340000000004"/>
    <n v="9004.7060000000001"/>
    <n v="7746.2"/>
    <n v="8276.3619999999992"/>
    <n v="10867"/>
    <n v="7476"/>
    <n v="8966"/>
    <n v="18752"/>
    <n v="9607"/>
    <n v="8588"/>
    <n v="12623"/>
    <n v="0.41723784816683734"/>
    <n v="0.32278596134124421"/>
    <n v="0.21209368297220613"/>
    <n v="0.76033233031689929"/>
    <n v="0.14312925416140934"/>
    <n v="5.7579202682812962E-2"/>
    <n v="0.43173365103763534"/>
    <n v="56710.232000000004"/>
  </r>
  <r>
    <s v="United States"/>
    <s v="USA"/>
    <s v="NAM"/>
    <s v="High Income"/>
    <x v="0"/>
    <x v="8"/>
    <s v="mill"/>
    <n v="6.0000000000000001E-3"/>
    <s v="United StatesPIT"/>
    <n v="198318.81599999999"/>
    <n v="57000.966"/>
    <n v="97819.415999999997"/>
    <n v="334805.85399999999"/>
    <n v="104314.152"/>
    <n v="141995.894"/>
    <n v="128191.56200000001"/>
    <n v="106617.89200000001"/>
    <n v="184069.83199999999"/>
    <n v="127147.334"/>
    <n v="106398.584"/>
    <n v="153622.236"/>
    <n v="216660"/>
    <n v="69626"/>
    <n v="98316"/>
    <n v="75257"/>
    <n v="47760"/>
    <n v="92116"/>
    <n v="373106"/>
    <n v="9.248332745189447E-2"/>
    <n v="0.22148807092146472"/>
    <n v="5.0765381792915489E-3"/>
    <n v="-0.77522197087987599"/>
    <n v="-0.54215224795193662"/>
    <n v="-0.35127701650302651"/>
    <n v="1.910534782312739"/>
    <n v="1062446.6599999999"/>
  </r>
  <r>
    <s v="United States"/>
    <s v="USA"/>
    <s v="NAM"/>
    <s v="High Income"/>
    <x v="0"/>
    <x v="0"/>
    <s v="mill"/>
    <n v="6.0000000000000001E-3"/>
    <s v="United StatesTax Revenue"/>
    <n v="226265.49600000001"/>
    <n v="72471.233999999997"/>
    <n v="127144.31600000001"/>
    <n v="402818.49599999998"/>
    <n v="125733.90399999999"/>
    <n v="214485.236"/>
    <n v="158443.99400000001"/>
    <n v="132935.85800000001"/>
    <n v="272020.38799999998"/>
    <n v="156638.22399999999"/>
    <n v="129219.694"/>
    <n v="234106.26"/>
    <n v="251245"/>
    <n v="88032"/>
    <n v="128902"/>
    <n v="102416"/>
    <n v="62106"/>
    <n v="114569"/>
    <n v="464959"/>
    <n v="0.11039908621330397"/>
    <n v="0.21471644873605994"/>
    <n v="1.3824322276427943E-2"/>
    <n v="-0.74575149597897306"/>
    <n v="-0.50605208281769409"/>
    <n v="-0.465842021872312"/>
    <m/>
    <n v="1327362.6759999997"/>
  </r>
  <r>
    <s v="Afghanistan"/>
    <s v="AFG"/>
    <s v="SA"/>
    <s v="Low Income"/>
    <x v="2"/>
    <x v="0"/>
    <s v="mill"/>
    <n v="4.7E-2"/>
    <s v="AfghanistanTax Revenue"/>
    <n v="7912.8205803982501"/>
    <n v="6470.17534176564"/>
    <n v="6884.6708190730487"/>
    <n v="8261.893488805139"/>
    <n v="6596.6466126297"/>
    <n v="7566.4836667503305"/>
    <n v="8226.7379265053405"/>
    <n v="5409.3904111312204"/>
    <n v="5801.0902215821397"/>
    <n v="8701.0936037472293"/>
    <n v="7282.6681625751589"/>
    <n v="9466.7880997684206"/>
    <n v="6207.4693353299999"/>
    <n v="5847.0623510699997"/>
    <n v="6878.9673810499999"/>
    <n v="5502.4986671800007"/>
    <n v="4552.9122758500007"/>
    <n v="4146.1602439799999"/>
    <n v="4636.0922550100004"/>
    <n v="-0.21551749186538743"/>
    <n v="-9.630542570823121E-2"/>
    <n v="-8.2842566811593544E-4"/>
    <n v="-0.33399060703991362"/>
    <n v="-0.30981413084442627"/>
    <n v="-0.45203605444896156"/>
    <n v="-0.4364604419847638"/>
    <n v="51919.428435927453"/>
  </r>
  <r>
    <s v="Bangladesh"/>
    <s v="BGD"/>
    <s v="SA"/>
    <s v="Lower-Middle Income"/>
    <x v="2"/>
    <x v="0"/>
    <s v="bill"/>
    <n v="5.5E-2"/>
    <s v="BangladeshTax Revenue"/>
    <n v="195.898228875"/>
    <n v="174.24182820499999"/>
    <n v="207.48342863499997"/>
    <n v="203.70394810499997"/>
    <n v="212.96771214999998"/>
    <n v="313.75222506999995"/>
    <n v="164.00434135999996"/>
    <n v="148.03616308999997"/>
    <n v="185.53280956500001"/>
    <n v="183.99175313000001"/>
    <n v="192.06839847000001"/>
    <n v="225.23346709"/>
    <n v="198.82450800000001"/>
    <n v="185.729017"/>
    <n v="200.62768299999999"/>
    <n v="87.354761000000011"/>
    <n v="131.44726600000001"/>
    <n v="292.14613900000001"/>
    <s v=""/>
    <n v="1.4937751820447681E-2"/>
    <n v="6.5926700341349925E-2"/>
    <n v="-3.3042376830298315E-2"/>
    <n v="-0.57116805141659466"/>
    <n v="-0.3827831239159038"/>
    <n v="-6.8863530976328538E-2"/>
    <s v=""/>
    <n v="1308.0473710399999"/>
  </r>
  <r>
    <s v="India"/>
    <s v="IND"/>
    <s v="SA"/>
    <s v="Lower-Middle Income"/>
    <x v="1"/>
    <x v="2"/>
    <s v="bill"/>
    <n v="3.3000000000000002E-2"/>
    <s v="IndiaCIT"/>
    <n v="281.05863999999997"/>
    <n v="213.58307999999997"/>
    <n v="1944.1783099999998"/>
    <n v="127.84407999999999"/>
    <n v="-116.21249999999999"/>
    <n v="718.07961999999998"/>
    <n v="183.26452999999998"/>
    <n v="235.36904999999999"/>
    <n v="1427.2031299999999"/>
    <n v="242.02156999999997"/>
    <n v="163.68917999999999"/>
    <n v="836.01722999999993"/>
    <n v="237.16"/>
    <n v="253.05"/>
    <n v="1383.22"/>
    <n v="195.14"/>
    <n v="-25.33"/>
    <n v="372.31"/>
    <n v="-4.88"/>
    <n v="-0.15619032384131645"/>
    <n v="0.18478486217166665"/>
    <n v="-0.28853233631641523"/>
    <n v="0.52639058453078158"/>
    <n v="-0.78203721630633538"/>
    <n v="-0.48151989051019162"/>
    <n v="-1.0266281751302337"/>
    <n v="3351.7957599999995"/>
  </r>
  <r>
    <s v="India"/>
    <s v="IND"/>
    <s v="SA"/>
    <s v="Lower-Middle Income"/>
    <x v="1"/>
    <x v="3"/>
    <s v="bill"/>
    <n v="3.3000000000000002E-2"/>
    <s v="IndiaCustoms duties"/>
    <n v="107.98981999999999"/>
    <n v="94.91203999999999"/>
    <n v="12.819529999999999"/>
    <n v="135.37465"/>
    <n v="156.23092"/>
    <n v="116.22283"/>
    <n v="126.42886999999999"/>
    <n v="106.52296"/>
    <n v="101.30630999999998"/>
    <n v="-76.225070000000002"/>
    <n v="118.52641999999999"/>
    <n v="95.252929999999992"/>
    <n v="106.06"/>
    <n v="92.12"/>
    <n v="41.99"/>
    <n v="39.340000000000003"/>
    <n v="56.33"/>
    <n v="58.49"/>
    <n v="83.31"/>
    <n v="-1.7870388153253633E-2"/>
    <n v="-2.9417131904445275E-2"/>
    <n v="2.2754710976143433"/>
    <n v="-0.70939906400496688"/>
    <n v="-0.63944397178228229"/>
    <n v="-0.49674259351626526"/>
    <n v="-0.34105240361635747"/>
    <n v="749.97865999999999"/>
  </r>
  <r>
    <s v="India"/>
    <s v="IND"/>
    <s v="SA"/>
    <s v="Lower-Middle Income"/>
    <x v="1"/>
    <x v="5"/>
    <s v="bill"/>
    <n v="3.3000000000000002E-2"/>
    <s v="IndiaIncome Tax"/>
    <n v="565.09231999999997"/>
    <n v="531.62311999999997"/>
    <n v="2989.6362899999999"/>
    <n v="538.1103599999999"/>
    <n v="99.064700000000002"/>
    <n v="1093.7920499999998"/>
    <n v="512.01678000000004"/>
    <n v="614.97589000000005"/>
    <n v="1917.9194499999999"/>
    <n v="566.28026999999997"/>
    <n v="406.80572999999998"/>
    <n v="1349.6558199999999"/>
    <n v="584.91"/>
    <n v="611.77"/>
    <n v="2303.64"/>
    <n v="464.92"/>
    <n v="62.15"/>
    <n v="636.28"/>
    <n v="286.33"/>
    <n v="3.5069809478210562E-2"/>
    <n v="0.15075883080480024"/>
    <n v="-0.22945810909995346"/>
    <n v="-0.13601366084087269"/>
    <n v="-0.37263222924008249"/>
    <n v="-0.41828065033019751"/>
    <n v="-0.44078004631020107"/>
    <n v="6329.3356199999998"/>
  </r>
  <r>
    <s v="India"/>
    <s v="IND"/>
    <s v="SA"/>
    <s v="Lower-Middle Income"/>
    <x v="1"/>
    <x v="8"/>
    <s v="bill"/>
    <n v="3.3000000000000002E-2"/>
    <s v="IndiaPIT"/>
    <n v="284.03367999999995"/>
    <n v="318.04003999999998"/>
    <n v="1045.4579799999999"/>
    <n v="410.26627999999999"/>
    <n v="215.27719999999999"/>
    <n v="375.71242999999993"/>
    <n v="328.75224999999995"/>
    <n v="379.60683999999998"/>
    <n v="490.71632"/>
    <n v="324.25869999999998"/>
    <n v="243.11654999999996"/>
    <n v="513.63859000000002"/>
    <n v="347.75"/>
    <n v="358.72"/>
    <n v="920.42"/>
    <n v="269.77999999999997"/>
    <n v="87.48"/>
    <n v="263.97000000000003"/>
    <n v="291.20999999999998"/>
    <n v="0.22432663619328547"/>
    <n v="0.12790829733262532"/>
    <n v="-0.11960115317116807"/>
    <n v="-0.34242706956077412"/>
    <n v="-0.59364019970531012"/>
    <n v="-0.29741478076730099"/>
    <n v="-0.11419617660411442"/>
    <n v="2977.5398599999999"/>
  </r>
  <r>
    <s v="India"/>
    <s v="IND"/>
    <s v="SA"/>
    <s v="Lower-Middle Income"/>
    <x v="1"/>
    <x v="0"/>
    <s v="bill"/>
    <n v="3.3000000000000002E-2"/>
    <s v="IndiaTax Revenue"/>
    <n v="857.85484999999994"/>
    <n v="772.66333999999995"/>
    <n v="2306.7509799999998"/>
    <n v="740.10317999999995"/>
    <n v="452.92917999999992"/>
    <n v="1407.9583399999999"/>
    <n v="902.49077999999986"/>
    <n v="681.91428999999994"/>
    <n v="2097.8473899999999"/>
    <n v="792.11472999999989"/>
    <n v="695.8288"/>
    <n v="1597.3175699999999"/>
    <n v="932.84"/>
    <n v="1168.6099999999999"/>
    <n v="2421.38"/>
    <n v="215.18"/>
    <n v="125.15"/>
    <n v="1016.1"/>
    <n v="683.48"/>
    <n v="8.7410067099346817E-2"/>
    <n v="0.51244395780444296"/>
    <n v="4.9692845475674326E-2"/>
    <n v="-0.70925675525404452"/>
    <n v="-0.72368748686052853"/>
    <n v="-0.27831671496757487"/>
    <n v="-0.24267370354742004"/>
    <n v="7440.75065"/>
  </r>
  <r>
    <s v="India"/>
    <s v="IND"/>
    <s v="SA"/>
    <s v="Lower-Middle Income"/>
    <x v="1"/>
    <x v="1"/>
    <s v="bill"/>
    <n v="3.3000000000000002E-2"/>
    <s v="IndiaVAT"/>
    <n v="1058.8559899999998"/>
    <n v="1004.56151"/>
    <n v="1100.9404099999999"/>
    <n v="1176.2254499999999"/>
    <n v="1035.9853699999999"/>
    <n v="1032.36987"/>
    <n v="1054.51739"/>
    <n v="1014.4266599999999"/>
    <n v="949.50260999999989"/>
    <n v="985.27539999999988"/>
    <n v="1069.06203"/>
    <n v="1065.8907199999999"/>
    <n v="1108.18"/>
    <n v="1053.6600000000001"/>
    <n v="975.97"/>
    <n v="321.72000000000003"/>
    <n v="621.51"/>
    <n v="909.17"/>
    <n v="874.22"/>
    <n v="4.6582359136486805E-2"/>
    <n v="4.8875543718572376E-2"/>
    <n v="-0.11351241980481025"/>
    <n v="-0.72648100753133671"/>
    <n v="-0.40007840072104489"/>
    <n v="-0.11933694849114497"/>
    <n v="-0.17097621310920244"/>
    <n v="7463.4559899999995"/>
  </r>
  <r>
    <s v="Sri Lanka"/>
    <s v="LKA"/>
    <s v="SA"/>
    <s v="Lower-Middle Income"/>
    <x v="1"/>
    <x v="0"/>
    <s v="bill"/>
    <n v="4.7E-2"/>
    <s v="Sri LankaTax Revenue"/>
    <s v=""/>
    <s v=""/>
    <s v=""/>
    <n v="577.45190999999988"/>
    <s v=""/>
    <s v=""/>
    <s v=""/>
    <s v=""/>
    <s v=""/>
    <s v=""/>
    <s v=""/>
    <s v=""/>
    <s v=""/>
    <s v=""/>
    <s v=""/>
    <n v="408.48399999999998"/>
    <s v=""/>
    <s v=""/>
    <s v=""/>
    <s v=""/>
    <s v=""/>
    <s v=""/>
    <n v="-0.29260949193154445"/>
    <s v=""/>
    <s v=""/>
    <s v=""/>
    <n v="577.45190999999988"/>
  </r>
  <r>
    <s v="Pakistan"/>
    <s v="PAK"/>
    <s v="SA"/>
    <s v="Lower-Middle Income"/>
    <x v="2"/>
    <x v="0"/>
    <s v="bill"/>
    <n v="0.111"/>
    <s v="PakistanTax Revenue"/>
    <n v="302.63639999999998"/>
    <n v="293.63729999999998"/>
    <n v="412.06989999999996"/>
    <n v="308.41360000000003"/>
    <n v="366.74110000000002"/>
    <n v="575.94240000000002"/>
    <n v="307.74700000000001"/>
    <n v="324.41199999999998"/>
    <n v="416.625"/>
    <n v="355.52"/>
    <n v="361.07499999999999"/>
    <n v="514.39300000000003"/>
    <n v="321"/>
    <n v="318"/>
    <n v="325"/>
    <n v="256.67899999999997"/>
    <n v="227"/>
    <n v="411"/>
    <n v="300"/>
    <n v="6.0678755100179692E-2"/>
    <n v="8.2968682793364529E-2"/>
    <n v="-0.21129885973229293"/>
    <n v="-0.16774422399012254"/>
    <n v="-0.38103474085669703"/>
    <n v="-0.28638697203053642"/>
    <n v="-2.5173275450288756E-2"/>
    <n v="2567.1876999999999"/>
  </r>
  <r>
    <s v="Ghana"/>
    <s v="GHA"/>
    <s v="SSA"/>
    <s v="Lower-Middle Income"/>
    <x v="2"/>
    <x v="2"/>
    <n v="0"/>
    <n v="9.6999999999999989E-2"/>
    <s v="GhanaCIT"/>
    <n v="601211056.15222991"/>
    <n v="503728498.89737219"/>
    <n v="808039362.75606954"/>
    <n v="1085702822.6102393"/>
    <n v="579080346.76700795"/>
    <n v="1123112642.6649837"/>
    <n v="675930187.67241931"/>
    <n v="503084532.76507747"/>
    <n v="1233491273.7540126"/>
    <s v=""/>
    <s v=""/>
    <s v=""/>
    <n v="932845129.68993473"/>
    <n v="241344058.50716695"/>
    <n v="824012763.85914683"/>
    <n v="879712344.67092001"/>
    <n v="645144413.20775032"/>
    <n v="1016766715.6895386"/>
    <s v=""/>
    <n v="0.55161007127875117"/>
    <n v="-0.52088464513035715"/>
    <n v="1.9768097742905791E-2"/>
    <n v="-0.18973007497952188"/>
    <n v="0.11408445617188792"/>
    <n v="-9.4688567233204374E-2"/>
    <s v=""/>
    <n v="4700874729.8479023"/>
  </r>
  <r>
    <s v="Ghana"/>
    <s v="GHA"/>
    <s v="SSA"/>
    <s v="Lower-Middle Income"/>
    <x v="2"/>
    <x v="3"/>
    <n v="0"/>
    <n v="9.6999999999999989E-2"/>
    <s v="GhanaCustoms duties"/>
    <n v="563911269.95799005"/>
    <n v="498183291.97850996"/>
    <n v="519899604.45273995"/>
    <n v="490504965.0209201"/>
    <n v="511671517.29446"/>
    <n v="454862295.29277003"/>
    <n v="492158126.72122991"/>
    <n v="464601905.72038001"/>
    <n v="434667977.68786007"/>
    <s v=""/>
    <s v=""/>
    <s v=""/>
    <n v="424259550.57999998"/>
    <n v="182509890.73000002"/>
    <n v="222935656.41"/>
    <n v="304276695.82000005"/>
    <n v="521651634.33999991"/>
    <n v="341600000"/>
    <s v=""/>
    <n v="-0.24764839225219556"/>
    <n v="-0.63364911335108987"/>
    <n v="-0.5711947951092059"/>
    <n v="-0.37966643047737014"/>
    <n v="1.9504929839189181E-2"/>
    <n v="-0.24900348185568838"/>
    <s v=""/>
    <n v="3039032943.9973898"/>
  </r>
  <r>
    <s v="Ghana"/>
    <s v="GHA"/>
    <s v="SSA"/>
    <s v="Lower-Middle Income"/>
    <x v="2"/>
    <x v="4"/>
    <n v="0"/>
    <n v="9.6999999999999989E-2"/>
    <s v="GhanaExcises"/>
    <n v="345227606.73776054"/>
    <n v="270350795.78406477"/>
    <n v="407196221.55623281"/>
    <n v="376061524.83235347"/>
    <n v="386448785.68488848"/>
    <n v="278482810.79053664"/>
    <n v="428991695.40075403"/>
    <n v="365836692.67570889"/>
    <n v="308605458.75580251"/>
    <s v=""/>
    <s v=""/>
    <s v=""/>
    <n v="421506011.68116194"/>
    <n v="352831675.75242406"/>
    <n v="243613396.44747642"/>
    <n v="245834676.20042044"/>
    <n v="110464387.38676277"/>
    <n v="34528186.040343031"/>
    <s v=""/>
    <n v="0.22095105795332146"/>
    <n v="0.30508835651528327"/>
    <n v="-0.40172972254892597"/>
    <n v="-0.34629133807290596"/>
    <n v="-0.71415517015795271"/>
    <n v="-0.87601322342902621"/>
    <s v=""/>
    <n v="2063767745.3858368"/>
  </r>
  <r>
    <s v="Ghana"/>
    <s v="GHA"/>
    <s v="SSA"/>
    <s v="Lower-Middle Income"/>
    <x v="2"/>
    <x v="8"/>
    <n v="0"/>
    <n v="9.6999999999999989E-2"/>
    <s v="GhanaPIT"/>
    <n v="977764869.47982967"/>
    <n v="579593423.190974"/>
    <n v="538049132.14224792"/>
    <n v="1107266954.3097482"/>
    <n v="1152088012.340178"/>
    <n v="735409695.56060362"/>
    <n v="1275362100.4607303"/>
    <n v="1239252541.5914309"/>
    <n v="854619562.32815695"/>
    <s v=""/>
    <s v=""/>
    <s v=""/>
    <n v="981476175.38897467"/>
    <n v="877723531.98283291"/>
    <n v="931448063.93933952"/>
    <n v="1499232353.2872896"/>
    <n v="793348727.34308803"/>
    <n v="678995312.23343229"/>
    <s v=""/>
    <n v="3.7957038803402808E-3"/>
    <n v="0.51437800510311538"/>
    <n v="0.73115800824874466"/>
    <n v="0.35399358524330399"/>
    <n v="-0.31138183988947254"/>
    <n v="-7.6711503353469629E-2"/>
    <s v=""/>
    <n v="5090172087.0235825"/>
  </r>
  <r>
    <s v="Ghana"/>
    <s v="GHA"/>
    <s v="SSA"/>
    <s v="Lower-Middle Income"/>
    <x v="2"/>
    <x v="0"/>
    <n v="0"/>
    <n v="9.6999999999999989E-2"/>
    <s v="GhanaTax Revenue"/>
    <n v="3399469577.6766744"/>
    <n v="2830812649.1337357"/>
    <n v="3325953716.5210776"/>
    <n v="4136022772.5541821"/>
    <n v="3577339483.2181749"/>
    <n v="3335516948.6998639"/>
    <n v="3789662833.7004423"/>
    <n v="3614807004.6548352"/>
    <n v="3801367481.0108933"/>
    <s v=""/>
    <s v=""/>
    <s v=""/>
    <n v="3724815660.9989095"/>
    <n v="2251120040.9399996"/>
    <n v="2810905461.3684864"/>
    <n v="3615065271.4992766"/>
    <n v="3005187829.95223"/>
    <n v="2588999336.9789095"/>
    <s v=""/>
    <n v="9.5704955107905068E-2"/>
    <n v="-0.204779573940059"/>
    <n v="-0.15485731283456577"/>
    <n v="-0.12595614910823871"/>
    <n v="-0.15993775708176214"/>
    <n v="-0.22380866990105872"/>
    <s v=""/>
    <n v="20605115147.803707"/>
  </r>
  <r>
    <s v="Ghana"/>
    <s v="GHA"/>
    <s v="SSA"/>
    <s v="Lower-Middle Income"/>
    <x v="2"/>
    <x v="1"/>
    <n v="0"/>
    <n v="9.6999999999999989E-2"/>
    <s v="GhanaVAT"/>
    <n v="1173968399.8192396"/>
    <n v="1144481720.9516652"/>
    <n v="1224471631.7363372"/>
    <n v="1283260416.0123663"/>
    <n v="1139033637.0743115"/>
    <n v="929182600.4393636"/>
    <n v="1145145056.1151857"/>
    <n v="1212450120.4068606"/>
    <n v="1160212749.396477"/>
    <s v=""/>
    <s v=""/>
    <s v=""/>
    <n v="1164122873.3588381"/>
    <n v="718092589.94757569"/>
    <n v="724700591.39252365"/>
    <n v="890218250.85957944"/>
    <n v="1086830663.2332373"/>
    <n v="727430642.12965751"/>
    <s v=""/>
    <n v="-8.3865344773483581E-3"/>
    <n v="-0.37256089214735227"/>
    <n v="-0.40815240418034293"/>
    <n v="-0.30628402485454614"/>
    <n v="-4.5830932592264138E-2"/>
    <n v="-0.21712842902386223"/>
    <s v=""/>
    <n v="6894398406.0332823"/>
  </r>
  <r>
    <s v="Ghana"/>
    <s v="GHA"/>
    <s v="SSA"/>
    <s v="Lower-Middle Income"/>
    <x v="2"/>
    <x v="10"/>
    <n v="0"/>
    <n v="9.6999999999999989E-2"/>
    <s v="GhanaVAT1"/>
    <n v="833975965.43222225"/>
    <n v="799626158.97907376"/>
    <n v="879228912.50577748"/>
    <n v="865648841.62889659"/>
    <n v="793609561.00846195"/>
    <n v="642531555.70599937"/>
    <n v="777103887.49291766"/>
    <n v="829800115.73470795"/>
    <n v="818052178.20210469"/>
    <s v=""/>
    <s v=""/>
    <s v=""/>
    <n v="795727333.95906687"/>
    <n v="483354035.95968252"/>
    <n v="538615955.1047008"/>
    <n v="605530850.10999072"/>
    <n v="739195122.77678013"/>
    <n v="480710480.49468678"/>
    <s v=""/>
    <n v="-4.5862990132254443E-2"/>
    <n v="-0.39552498310359563"/>
    <n v="-0.38739963228727248"/>
    <n v="-0.30048904244986951"/>
    <n v="-6.8565754377424418E-2"/>
    <n v="-0.25184922635201501"/>
    <s v=""/>
    <n v="4814620995.2604313"/>
  </r>
  <r>
    <s v="Kenya"/>
    <s v="KEN"/>
    <s v="SSA"/>
    <s v="Lower-Middle Income"/>
    <x v="2"/>
    <x v="0"/>
    <n v="0"/>
    <n v="5.0999999999999997E-2"/>
    <s v="KenyaTax Revenue"/>
    <s v=""/>
    <s v=""/>
    <n v="370298.82999999996"/>
    <s v=""/>
    <s v=""/>
    <n v="463221.94399999996"/>
    <s v=""/>
    <s v=""/>
    <n v="414108.71399999998"/>
    <s v=""/>
    <s v=""/>
    <n v="428928.86499999999"/>
    <s v=""/>
    <s v=""/>
    <n v="363435"/>
    <s v=""/>
    <s v=""/>
    <n v="349294"/>
    <s v=""/>
    <s v=""/>
    <s v=""/>
    <n v="-1.8535921380037734E-2"/>
    <s v=""/>
    <s v=""/>
    <n v="-0.24594677664925124"/>
    <s v=""/>
    <n v="833520.77399999998"/>
  </r>
  <r>
    <s v="Nigeria"/>
    <s v="NGA"/>
    <s v="SSA"/>
    <s v="Lower-Middle Income"/>
    <x v="2"/>
    <x v="0"/>
    <s v="bill"/>
    <n v="0.13400000000000001"/>
    <s v="NigeriaTax Revenue"/>
    <s v=""/>
    <s v=""/>
    <n v="1187.1730331999997"/>
    <s v=""/>
    <s v=""/>
    <n v="1588.2901523999999"/>
    <s v=""/>
    <s v=""/>
    <n v="1774.2211325999999"/>
    <s v=""/>
    <s v=""/>
    <n v="1418.672556"/>
    <s v=""/>
    <s v=""/>
    <n v="1190.2882"/>
    <s v=""/>
    <s v=""/>
    <n v="1288.3623"/>
    <s v=""/>
    <s v=""/>
    <s v=""/>
    <n v="2.6240208570130325E-3"/>
    <s v=""/>
    <s v=""/>
    <n v="-0.18883694011877569"/>
    <s v=""/>
    <n v="2775.4631855999996"/>
  </r>
  <r>
    <s v="Nigeria"/>
    <s v="NGA"/>
    <s v="SSA"/>
    <s v="Lower-Middle Income"/>
    <x v="2"/>
    <x v="1"/>
    <s v="bill"/>
    <n v="0.13400000000000001"/>
    <s v="NigeriaVAT"/>
    <s v=""/>
    <s v=""/>
    <n v="332.3066796"/>
    <s v=""/>
    <s v=""/>
    <n v="353.74336199999993"/>
    <s v=""/>
    <s v=""/>
    <n v="311.98165740000002"/>
    <s v=""/>
    <s v=""/>
    <n v="349.81960859999992"/>
    <s v=""/>
    <s v=""/>
    <n v="325.91430000000003"/>
    <s v=""/>
    <s v=""/>
    <n v="327.19540000000001"/>
    <s v=""/>
    <s v=""/>
    <s v=""/>
    <n v="-1.9236386122886619E-2"/>
    <s v=""/>
    <s v=""/>
    <n v="-7.5048650665563391E-2"/>
    <s v=""/>
    <n v="686.05004159999999"/>
  </r>
  <r>
    <s v="Sierra Leone"/>
    <s v="SLE"/>
    <s v="SSA"/>
    <s v="Low Income"/>
    <x v="2"/>
    <x v="3"/>
    <s v="mill"/>
    <n v="0.154"/>
    <s v="Sierra LeoneCustoms duties"/>
    <n v="62157.152609813864"/>
    <n v="73471.190757179545"/>
    <n v="63544.023265272139"/>
    <n v="59970.731627457659"/>
    <n v="74883.732660703055"/>
    <n v="60609.989846885364"/>
    <n v="66773.577668346159"/>
    <n v="71852.412674541702"/>
    <n v="55469.123935478172"/>
    <n v="66359.217461414766"/>
    <n v="99459.737629597832"/>
    <n v="66029.767907540605"/>
    <n v="59404.399350489999"/>
    <n v="47281.940867229998"/>
    <n v="49238.080399220002"/>
    <n v="43106.829837860001"/>
    <n v="50575.698100483001"/>
    <n v="49153.62578183"/>
    <n v="59706.764000000003"/>
    <n v="-4.4286991017816323E-2"/>
    <n v="-0.35645604243035023"/>
    <n v="-0.22513435774014914"/>
    <n v="-0.28120220200676199"/>
    <n v="-0.32461034855673332"/>
    <n v="-0.18901775258495751"/>
    <n v="-0.10583248517019571"/>
    <n v="461410.39843565784"/>
  </r>
  <r>
    <s v="Sierra Leone"/>
    <s v="SLE"/>
    <s v="SSA"/>
    <s v="Low Income"/>
    <x v="2"/>
    <x v="4"/>
    <s v="mill"/>
    <n v="0.154"/>
    <s v="Sierra LeoneExcises"/>
    <n v="45263.75221631513"/>
    <n v="63094.345435048235"/>
    <n v="73217.13844658481"/>
    <n v="59381.713339913716"/>
    <n v="74710.535033999433"/>
    <n v="26823.965323445176"/>
    <n v="53351.047441667128"/>
    <n v="45850.049993391935"/>
    <n v="56626.936686519519"/>
    <n v="63336.443596495861"/>
    <n v="61786.522855235955"/>
    <n v="72223.219631254935"/>
    <n v="59775.600649510001"/>
    <n v="44758.059132770002"/>
    <n v="53681.919600779998"/>
    <n v="36883.170162139999"/>
    <n v="39914.301899516999"/>
    <n v="66296.374218170007"/>
    <n v="51793.235999999997"/>
    <n v="0.32060639524188927"/>
    <n v="-0.29061695110466462"/>
    <n v="-0.26681210520207138"/>
    <n v="-0.37887999372782005"/>
    <n v="-0.4657473423078457"/>
    <n v="1.471535189475675"/>
    <n v="-2.9199266300636507E-2"/>
    <n v="395842.49723697361"/>
  </r>
  <r>
    <s v="Sierra Leone"/>
    <s v="SLE"/>
    <s v="SSA"/>
    <s v="Low Income"/>
    <x v="2"/>
    <x v="5"/>
    <s v="mill"/>
    <n v="0.154"/>
    <s v="Sierra LeoneIncome Tax"/>
    <n v="148074.11305633106"/>
    <n v="143621.22257209409"/>
    <n v="223090.12885100322"/>
    <n v="196852.29321238317"/>
    <n v="160040.42594249058"/>
    <n v="237768.56669317975"/>
    <n v="154653.90200199999"/>
    <n v="172593.95368999997"/>
    <n v="212265.99028200001"/>
    <n v="155628.82312799999"/>
    <n v="130796.47412799989"/>
    <n v="229550.45110799998"/>
    <n v="149539.546"/>
    <n v="127894.74900000001"/>
    <n v="187296.03399999999"/>
    <n v="140035.67599999998"/>
    <n v="126379.871"/>
    <n v="217597.51199999999"/>
    <n v="160387.40599999999"/>
    <n v="9.8966180747032881E-3"/>
    <n v="-0.10949964977634001"/>
    <n v="-0.16044678908634855"/>
    <n v="-0.28862563034042976"/>
    <n v="-0.21032532714319485"/>
    <n v="-8.4834824778200396E-2"/>
    <n v="3.7073128603802408E-2"/>
    <n v="1264100.6523294819"/>
  </r>
  <r>
    <s v="Sierra Leone"/>
    <s v="SLE"/>
    <s v="SSA"/>
    <s v="Low Income"/>
    <x v="2"/>
    <x v="0"/>
    <s v="mill"/>
    <n v="0.154"/>
    <s v="Sierra LeoneTax Revenue"/>
    <n v="354523.32572454732"/>
    <n v="363613.1727548372"/>
    <n v="457383.29998882004"/>
    <n v="408378.20414794219"/>
    <n v="428705.40411099634"/>
    <n v="418987.85770661803"/>
    <n v="370445.76527401328"/>
    <n v="392041.60980593361"/>
    <n v="423588.25737799762"/>
    <n v="378060.6823639106"/>
    <n v="402915.57761083369"/>
    <n v="471951.08353279548"/>
    <n v="354549.54599999997"/>
    <n v="295084.74900000001"/>
    <n v="375496.03399999999"/>
    <n v="289155.67599999998"/>
    <n v="292139.87099999998"/>
    <n v="407517.51199999999"/>
    <n v="364647.40599999996"/>
    <n v="7.3959239209619223E-5"/>
    <n v="-0.18846518467866905"/>
    <n v="-0.17903422794584248"/>
    <n v="-0.29194145754348771"/>
    <n v="-0.31855332776639805"/>
    <n v="-2.7376320090521003E-2"/>
    <n v="-1.565238374293294E-2"/>
    <n v="2802037.0297077745"/>
  </r>
  <r>
    <s v="Sierra Leone"/>
    <s v="SLE"/>
    <s v="SSA"/>
    <s v="Low Income"/>
    <x v="2"/>
    <x v="1"/>
    <s v="mill"/>
    <n v="0.154"/>
    <s v="Sierra LeoneVAT"/>
    <n v="99028.307842087306"/>
    <n v="83426.413990515328"/>
    <n v="97532.009425959914"/>
    <n v="92173.465968187636"/>
    <n v="119070.71047380325"/>
    <n v="93785.33584310778"/>
    <n v="95667.238161999994"/>
    <n v="101745.19344800001"/>
    <n v="99226.206474000006"/>
    <n v="92736.198177999977"/>
    <n v="110872.84299799998"/>
    <n v="104147.64488599998"/>
    <n v="85830"/>
    <n v="75150"/>
    <n v="85280"/>
    <n v="69130"/>
    <n v="75270"/>
    <n v="74470"/>
    <n v="92760"/>
    <n v="-0.13327813157358617"/>
    <n v="-9.9206157793816543E-2"/>
    <n v="-0.12562039373607758"/>
    <n v="-0.25000107922751608"/>
    <n v="-0.36785461596317465"/>
    <n v="-0.20595262222465294"/>
    <n v="-3.0389067541355855E-2"/>
    <n v="680683.48170566116"/>
  </r>
  <r>
    <s v="South Africa"/>
    <s v="ZAF"/>
    <s v="SSA"/>
    <s v="Upper-Middle Income"/>
    <x v="1"/>
    <x v="8"/>
    <s v="bill"/>
    <n v="2.4E-2"/>
    <s v="South AfricaPIT"/>
    <n v="42.785049427967998"/>
    <n v="40.640578956288003"/>
    <n v="45.365855706112001"/>
    <n v="45.359853136896007"/>
    <n v="41.981163201535999"/>
    <n v="42.012608350207998"/>
    <n v="42.087901965312"/>
    <n v="42.634665662464002"/>
    <n v="43.419835313151999"/>
    <n v="44.747003251712002"/>
    <n v="43.096631311359999"/>
    <n v="47.108216087552002"/>
    <n v="45.298877206999997"/>
    <n v="42.198090297999997"/>
    <n v="47.495467329"/>
    <n v="41.692107039"/>
    <n v="37.255109591999997"/>
    <s v=""/>
    <s v=""/>
    <n v="5.8754817690797018E-2"/>
    <n v="3.8324044137934506E-2"/>
    <n v="4.6943049783608151E-2"/>
    <n v="-8.0858861840375718E-2"/>
    <n v="-0.1125755755467749"/>
    <s v=""/>
    <s v=""/>
    <n v="216.13250042879997"/>
  </r>
  <r>
    <s v="South Africa"/>
    <s v="ZAF"/>
    <s v="SSA"/>
    <s v="Upper-Middle Income"/>
    <x v="1"/>
    <x v="0"/>
    <s v="bill"/>
    <n v="2.4E-2"/>
    <s v="South AfricaTax Revenue"/>
    <n v="77.611007999999998"/>
    <n v="138.30246400000001"/>
    <n v="137.95430400000001"/>
    <n v="75.326464000000016"/>
    <n v="99.822592"/>
    <n v="150.709248"/>
    <n v="76.385279999999995"/>
    <n v="121.12281600000001"/>
    <n v="121.14534399999999"/>
    <n v="86.133759999999995"/>
    <n v="98.230271999999999"/>
    <n v="164.58751999999998"/>
    <n v="91.007999999999996"/>
    <n v="144.77799999999999"/>
    <n v="139.465"/>
    <n v="61.883000000000003"/>
    <n v="67.97"/>
    <n v="108.178"/>
    <n v="64.025999999999996"/>
    <n v="0.17261716276124126"/>
    <n v="4.6821551928387745E-2"/>
    <n v="1.0950698573347852E-2"/>
    <n v="-0.17846933582333044"/>
    <n v="-0.31909201476154819"/>
    <n v="-0.28220728697418757"/>
    <n v="-0.16180185501709229"/>
    <n v="756.11135999999999"/>
  </r>
  <r>
    <s v="South Africa"/>
    <s v="ZAF"/>
    <s v="SSA"/>
    <s v="Upper-Middle Income"/>
    <x v="1"/>
    <x v="1"/>
    <s v="bill"/>
    <n v="2.4E-2"/>
    <s v="South AfricaVAT"/>
    <n v="36.023408873154565"/>
    <n v="30.591909202237339"/>
    <n v="32.049108380323844"/>
    <n v="32.876546088847363"/>
    <n v="33.575458140252159"/>
    <n v="31.843420265820161"/>
    <n v="34.015442258790401"/>
    <n v="32.837236883896324"/>
    <n v="34.696464092078081"/>
    <n v="33.370284639057921"/>
    <n v="35.024573387622397"/>
    <n v="35.444737767014395"/>
    <n v="37.954856541609999"/>
    <n v="32.000073457699997"/>
    <n v="32.759804053910003"/>
    <n v="30.729928097919998"/>
    <n v="23.628213569529997"/>
    <s v=""/>
    <s v=""/>
    <n v="5.3616460209427619E-2"/>
    <n v="4.6030610451722714E-2"/>
    <n v="2.2175208906044998E-2"/>
    <n v="-6.5293294043912861E-2"/>
    <n v="-0.2962653414637057"/>
    <s v=""/>
    <s v=""/>
    <n v="165.11643068481527"/>
  </r>
  <r>
    <s v="Germany"/>
    <s v="DEU"/>
    <s v="WER"/>
    <s v="High Income"/>
    <x v="0"/>
    <x v="11"/>
    <s v="mill"/>
    <n v="3.0000000000000001E-3"/>
    <s v="GermanyBusiness Taxes"/>
    <n v="-40.119999999999997"/>
    <n v="149.44699999999997"/>
    <n v="11.032999999999999"/>
    <n v="1786.3429999999998"/>
    <n v="331.99299999999994"/>
    <n v="0"/>
    <n v="1933.7839999999999"/>
    <n v="292.87599999999998"/>
    <n v="0"/>
    <n v="1638.9019999999998"/>
    <n v="272.81599999999997"/>
    <n v="1758.2589999999998"/>
    <n v="69"/>
    <n v="170"/>
    <n v="6"/>
    <n v="975"/>
    <n v="197"/>
    <n v="-2"/>
    <n v="650"/>
    <n v="-2.7198404785643073"/>
    <n v="0.13752701626663652"/>
    <n v="-0.4561769237741321"/>
    <n v="-0.45419216802148293"/>
    <n v="-0.40661399487338579"/>
    <m/>
    <n v="-0.66387145617090637"/>
    <n v="4172.4799999999996"/>
  </r>
  <r>
    <s v="Germany"/>
    <s v="DEU"/>
    <s v="WER"/>
    <s v="High Income"/>
    <x v="0"/>
    <x v="2"/>
    <s v="mill"/>
    <n v="3.0000000000000001E-3"/>
    <s v="GermanyCIT"/>
    <n v="327.98099999999994"/>
    <n v="-33.098999999999997"/>
    <n v="8925.6969999999983"/>
    <n v="-43.128999999999998"/>
    <n v="-38.113999999999997"/>
    <n v="8190.4979999999987"/>
    <n v="-39.116999999999997"/>
    <n v="71.212999999999994"/>
    <n v="7596.7219999999988"/>
    <n v="-144.43199999999999"/>
    <n v="-623.86599999999999"/>
    <n v="7916.6789999999992"/>
    <n v="1071"/>
    <n v="11"/>
    <n v="7412"/>
    <n v="-2481"/>
    <n v="-225"/>
    <n v="5054"/>
    <n v="-262"/>
    <n v="2.2654330586222988"/>
    <n v="-1.3323363243602526"/>
    <n v="-0.16958866069506937"/>
    <n v="56.525099121240935"/>
    <n v="4.9033426037676451"/>
    <n v="-0.38294350355741485"/>
    <n v="5.6978551524912451"/>
    <n v="17290.716999999997"/>
  </r>
  <r>
    <s v="Germany"/>
    <s v="DEU"/>
    <s v="WER"/>
    <s v="High Income"/>
    <x v="0"/>
    <x v="5"/>
    <s v="mill"/>
    <n v="3.0000000000000001E-3"/>
    <s v="GermanyIncome Tax"/>
    <n v="22784.147999999997"/>
    <n v="18410.064999999999"/>
    <n v="42049.771999999997"/>
    <n v="20369.926999999996"/>
    <n v="19639.742999999999"/>
    <n v="48879.198999999993"/>
    <n v="21467.208999999999"/>
    <n v="18283.073163999998"/>
    <n v="40368.743999999999"/>
    <n v="17612.679999999997"/>
    <n v="17892.517"/>
    <n v="37461.046999999999"/>
    <n v="25542"/>
    <n v="19517"/>
    <n v="41261"/>
    <n v="16251"/>
    <n v="15507"/>
    <n v="38170"/>
    <n v="21773"/>
    <n v="0.1210425774973022"/>
    <n v="6.0126620954353033E-2"/>
    <n v="-1.8758056524063847E-2"/>
    <n v="-0.20220627202051322"/>
    <n v="-0.21042754989207338"/>
    <n v="-0.21909522289839478"/>
    <n v="1.4244562485975755E-2"/>
    <n v="193600.06299999999"/>
  </r>
  <r>
    <s v="Germany"/>
    <s v="DEU"/>
    <s v="WER"/>
    <s v="High Income"/>
    <x v="0"/>
    <x v="7"/>
    <s v="mill"/>
    <n v="3.0000000000000001E-3"/>
    <s v="GermanyOther Taxes"/>
    <n v="6790.3099999999995"/>
    <n v="11415.142999999998"/>
    <n v="12385.043999999998"/>
    <n v="10046.047999999999"/>
    <n v="11203.509999999998"/>
    <n v="11560.578"/>
    <n v="10783.252999999999"/>
    <n v="11191.473999999998"/>
    <n v="11264.692999999999"/>
    <n v="10853.462999999998"/>
    <n v="10560.587"/>
    <n v="17751.093999999997"/>
    <n v="6042"/>
    <n v="12576"/>
    <n v="11885"/>
    <n v="9999"/>
    <n v="9363"/>
    <n v="10485"/>
    <n v="10647"/>
    <n v="-0.11020262697873875"/>
    <n v="0.10169447723957571"/>
    <n v="-4.0374826282409501E-2"/>
    <n v="-4.6832346411244371E-3"/>
    <n v="-0.16427976589479534"/>
    <n v="-9.3038427663391876E-2"/>
    <n v="-1.2635611906722286E-2"/>
    <n v="74183.885999999999"/>
  </r>
  <r>
    <s v="Germany"/>
    <s v="DEU"/>
    <s v="WER"/>
    <s v="High Income"/>
    <x v="0"/>
    <x v="8"/>
    <s v="mill"/>
    <n v="3.0000000000000001E-3"/>
    <s v="GermanyPIT"/>
    <n v="22456.166999999998"/>
    <n v="18443.163999999997"/>
    <n v="33124.074999999997"/>
    <n v="20413.055999999997"/>
    <n v="19677.856999999996"/>
    <n v="40688.700999999994"/>
    <n v="21506.325999999997"/>
    <n v="18211.860163999998"/>
    <n v="32772.021999999997"/>
    <n v="17757.111999999997"/>
    <n v="18516.382999999998"/>
    <n v="29544.367999999999"/>
    <n v="24471"/>
    <n v="19506"/>
    <n v="33849"/>
    <n v="18732"/>
    <n v="15732"/>
    <n v="33116"/>
    <n v="22035"/>
    <n v="8.9722925555372049E-2"/>
    <n v="5.7627639162130921E-2"/>
    <n v="2.18851394340824E-2"/>
    <n v="-8.235200060196754E-2"/>
    <n v="-0.20052269919432777"/>
    <n v="-0.18611311774244144"/>
    <n v="2.4582255472180733E-2"/>
    <n v="176309.34599999999"/>
  </r>
  <r>
    <s v="Germany"/>
    <s v="DEU"/>
    <s v="WER"/>
    <s v="High Income"/>
    <x v="0"/>
    <x v="0"/>
    <s v="mill"/>
    <n v="3.0000000000000001E-3"/>
    <s v="GermanyTax Revenue"/>
    <n v="48844.093999999997"/>
    <n v="54986.465999999993"/>
    <n v="70707.487999999998"/>
    <n v="50552.202999999994"/>
    <n v="52136.942999999992"/>
    <n v="80405.494999999995"/>
    <n v="53257.293999999994"/>
    <n v="50956.801163999997"/>
    <n v="72611.181999999986"/>
    <n v="49567.256999999998"/>
    <n v="50787.907999999996"/>
    <n v="78330.287999999986"/>
    <n v="51037"/>
    <n v="58477"/>
    <n v="67613"/>
    <n v="38648"/>
    <n v="41572"/>
    <n v="64987"/>
    <n v="53015"/>
    <n v="4.4896031851875538E-2"/>
    <n v="6.3479875211474898E-2"/>
    <n v="-4.3764643427864354E-2"/>
    <n v="-0.23548336755966887"/>
    <n v="-0.20263832883335706"/>
    <n v="-0.19175921993888598"/>
    <n v="-4.5494988911752524E-3"/>
    <n v="410889.98299999995"/>
  </r>
  <r>
    <s v="Germany"/>
    <s v="DEU"/>
    <s v="WER"/>
    <s v="High Income"/>
    <x v="0"/>
    <x v="1"/>
    <s v="mill"/>
    <n v="3.0000000000000001E-3"/>
    <s v="GermanyVAT"/>
    <n v="19309.755999999998"/>
    <n v="25011.810999999998"/>
    <n v="16261.638999999997"/>
    <n v="18349.884999999998"/>
    <n v="20961.696999999996"/>
    <n v="19965.717999999997"/>
    <n v="19073.047999999999"/>
    <n v="21189.377999999997"/>
    <n v="20977.744999999999"/>
    <n v="19462.212"/>
    <n v="22061.987999999998"/>
    <n v="21359.887999999999"/>
    <n v="19384"/>
    <n v="26214"/>
    <n v="14461"/>
    <n v="11423"/>
    <n v="16505"/>
    <n v="16334"/>
    <n v="19945"/>
    <n v="3.8448958132874609E-3"/>
    <n v="4.8064852241207254E-2"/>
    <n v="-0.11072924445069759"/>
    <n v="-0.37748928671760063"/>
    <n v="-0.21261145984506871"/>
    <n v="-0.18189769083185475"/>
    <n v="4.571644762808761E-2"/>
    <n v="138933.55399999997"/>
  </r>
  <r>
    <s v="Spain"/>
    <s v="ESP"/>
    <s v="WER"/>
    <s v="High Income"/>
    <x v="0"/>
    <x v="2"/>
    <s v="mill"/>
    <n v="-3.0000000000000001E-3"/>
    <s v="SpainCIT"/>
    <n v="-4269.1539999999995"/>
    <n v="-238.28299999999999"/>
    <n v="-580.25400000000002"/>
    <n v="5129.5649999999996"/>
    <n v="1168.4839999999999"/>
    <n v="392.81799999999998"/>
    <n v="771.678"/>
    <n v="5837.4350000000004"/>
    <n v="201.39400000000001"/>
    <n v="11578.161"/>
    <n v="-223.328"/>
    <n v="3891.2910000000002"/>
    <n v="-3614"/>
    <n v="-698"/>
    <n v="52"/>
    <n v="1572"/>
    <n v="532"/>
    <n v="-153"/>
    <s v=""/>
    <n v="-0.15346225505100064"/>
    <n v="1.9292899619360173"/>
    <n v="-1.0896159268182555"/>
    <n v="-0.69354126519500192"/>
    <n v="-0.54470921296312147"/>
    <n v="-1.3894933531559144"/>
    <s v=""/>
    <n v="1603.1759999999997"/>
  </r>
  <r>
    <s v="Spain"/>
    <s v="ESP"/>
    <s v="WER"/>
    <s v="High Income"/>
    <x v="0"/>
    <x v="7"/>
    <s v="mill"/>
    <n v="-3.0000000000000001E-3"/>
    <s v="SpainOther Taxes"/>
    <n v="700.89099999999996"/>
    <n v="585.23900000000003"/>
    <n v="606.17600000000004"/>
    <n v="976.06299999999999"/>
    <n v="775.66600000000005"/>
    <n v="734.78899999999999"/>
    <n v="973.072"/>
    <n v="616.14599999999996"/>
    <n v="845.45600000000002"/>
    <n v="686.93299999999999"/>
    <n v="866.39300000000003"/>
    <n v="871.37800000000004"/>
    <n v="786"/>
    <n v="888"/>
    <n v="388"/>
    <n v="804"/>
    <n v="723"/>
    <n v="524"/>
    <s v=""/>
    <n v="0.12142972302397954"/>
    <n v="0.51732881779922379"/>
    <n v="-0.35992187087578531"/>
    <n v="-0.17628267847464762"/>
    <n v="-6.789778074583655E-2"/>
    <n v="-0.28687010828959059"/>
    <s v=""/>
    <n v="4378.8240000000005"/>
  </r>
  <r>
    <s v="Spain"/>
    <s v="ESP"/>
    <s v="WER"/>
    <s v="High Income"/>
    <x v="0"/>
    <x v="8"/>
    <s v="mill"/>
    <n v="-3.0000000000000001E-3"/>
    <s v="SpainPIT"/>
    <n v="12066.691000000001"/>
    <n v="5214.3100000000004"/>
    <n v="4603.1490000000003"/>
    <n v="6125.5680000000002"/>
    <n v="5046.8140000000003"/>
    <n v="2462.59"/>
    <n v="18919.072"/>
    <n v="5115.607"/>
    <n v="4098.6670000000004"/>
    <n v="9734.7080000000005"/>
    <n v="7902.2219999999998"/>
    <n v="5342.9229999999998"/>
    <n v="12661"/>
    <n v="5784"/>
    <n v="5114"/>
    <n v="5343"/>
    <n v="4247"/>
    <n v="2301"/>
    <s v=""/>
    <n v="4.9252027751435688E-2"/>
    <n v="0.10925510757895092"/>
    <n v="0.11097859313265758"/>
    <n v="-0.12775435682046141"/>
    <n v="-0.15847899288541251"/>
    <n v="-6.5617906350630889E-2"/>
    <s v=""/>
    <n v="35519.122000000003"/>
  </r>
  <r>
    <s v="Spain"/>
    <s v="ESP"/>
    <s v="WER"/>
    <s v="High Income"/>
    <x v="0"/>
    <x v="12"/>
    <s v="mill"/>
    <n v="-3.0000000000000001E-3"/>
    <s v="SpainSpecial Taxes"/>
    <n v="1643.056"/>
    <n v="1732.7860000000001"/>
    <n v="1559.308"/>
    <n v="1835.4770000000001"/>
    <n v="1749.7349999999999"/>
    <n v="1813.5429999999999"/>
    <n v="1797.5909999999999"/>
    <n v="2021.9159999999999"/>
    <n v="1847.441"/>
    <n v="1824.51"/>
    <n v="1853.423"/>
    <n v="1637.0740000000001"/>
    <n v="1736"/>
    <n v="1811"/>
    <n v="1633"/>
    <n v="1698"/>
    <n v="945"/>
    <n v="1205"/>
    <s v=""/>
    <n v="5.6567761537038276E-2"/>
    <n v="4.5137714639892024E-2"/>
    <n v="4.725942533482802E-2"/>
    <n v="-7.4899876162981119E-2"/>
    <n v="-0.45991821618702255"/>
    <n v="-0.33555476765646025"/>
    <s v=""/>
    <n v="10333.904999999999"/>
  </r>
  <r>
    <s v="Spain"/>
    <s v="ESP"/>
    <s v="WER"/>
    <s v="High Income"/>
    <x v="0"/>
    <x v="0"/>
    <s v="mill"/>
    <n v="-3.0000000000000001E-3"/>
    <s v="SpainTax Revenue"/>
    <n v="13497.386"/>
    <n v="20294.932000000001"/>
    <n v="9479.4760000000006"/>
    <n v="20824.339"/>
    <n v="14439.550999999999"/>
    <n v="8658.9449999999997"/>
    <n v="32618.848999999998"/>
    <n v="17810.407999999999"/>
    <n v="11150.448"/>
    <n v="33786.336000000003"/>
    <n v="14698.771000000001"/>
    <n v="14910.135"/>
    <n v="14770"/>
    <n v="21214"/>
    <n v="11019"/>
    <n v="14213"/>
    <n v="10482"/>
    <n v="6103"/>
    <s v=""/>
    <n v="9.4285960259267942E-2"/>
    <n v="4.5285591496438585E-2"/>
    <n v="0.16240602328651915"/>
    <n v="-0.31748133758291197"/>
    <n v="-0.27407715101390617"/>
    <n v="-0.2951797245507391"/>
    <s v=""/>
    <n v="87194.629000000015"/>
  </r>
  <r>
    <s v="Spain"/>
    <s v="ESP"/>
    <s v="WER"/>
    <s v="High Income"/>
    <x v="0"/>
    <x v="1"/>
    <s v="mill"/>
    <n v="-3.0000000000000001E-3"/>
    <s v="SpainVAT"/>
    <n v="3355.902"/>
    <n v="13000.88"/>
    <n v="3291.0970000000002"/>
    <n v="6757.6660000000002"/>
    <n v="5698.8519999999999"/>
    <n v="3255.2049999999999"/>
    <n v="10157.436"/>
    <n v="4219.3040000000001"/>
    <n v="4157.49"/>
    <n v="9962.0239999999994"/>
    <n v="4300.0609999999997"/>
    <n v="3167.4690000000001"/>
    <n v="3201"/>
    <n v="13429"/>
    <n v="3832"/>
    <n v="4796"/>
    <n v="4035"/>
    <n v="2226"/>
    <s v=""/>
    <n v="-4.6158082089405486E-2"/>
    <n v="3.2930078579296237E-2"/>
    <n v="0.16435340556659367"/>
    <n v="-0.29028750459108221"/>
    <n v="-0.29196266195367065"/>
    <n v="-0.31617209976023014"/>
    <s v=""/>
    <n v="35359.601999999999"/>
  </r>
  <r>
    <s v="France"/>
    <s v="FRA"/>
    <s v="WER"/>
    <s v="High Income"/>
    <x v="0"/>
    <x v="2"/>
    <s v="mill"/>
    <n v="3.0000000000000001E-3"/>
    <s v="FranceCIT"/>
    <n v="-228.68399999999997"/>
    <n v="-465.39199999999994"/>
    <n v="8855.4869999999992"/>
    <n v="7210.5669999999991"/>
    <n v="4768.2619999999997"/>
    <n v="11882.540999999999"/>
    <n v="8095.2129999999988"/>
    <n v="6706.0579999999991"/>
    <n v="18085.092999999997"/>
    <n v="16779.186999999998"/>
    <n v="15259.641999999998"/>
    <n v="33566.397999999994"/>
    <n v="-575"/>
    <n v="-1470"/>
    <n v="6073"/>
    <s v=""/>
    <s v=""/>
    <s v=""/>
    <s v=""/>
    <n v="1.5143866645677007"/>
    <n v="2.1586275655791249"/>
    <n v="-0.31421050022432412"/>
    <s v=""/>
    <s v=""/>
    <s v=""/>
    <s v=""/>
    <n v="8161.4109999999991"/>
  </r>
  <r>
    <s v="France"/>
    <s v="FRA"/>
    <s v="WER"/>
    <s v="High Income"/>
    <x v="0"/>
    <x v="4"/>
    <s v="mill"/>
    <n v="3.0000000000000001E-3"/>
    <s v="FranceExcises"/>
    <n v="1259.7679999999998"/>
    <n v="1191.5639999999999"/>
    <n v="2266.7799999999997"/>
    <n v="3301.8759999999997"/>
    <n v="4356.0289999999995"/>
    <n v="5414.1939999999995"/>
    <n v="6540.5629999999992"/>
    <n v="7823.3999999999987"/>
    <n v="8604.7369999999992"/>
    <n v="9687.976999999999"/>
    <n v="11297.791999999999"/>
    <n v="13418.133999999998"/>
    <n v="132"/>
    <n v="974"/>
    <n v="2279"/>
    <s v=""/>
    <s v=""/>
    <s v=""/>
    <s v=""/>
    <n v="-0.89521880219214967"/>
    <n v="-0.18258691937655039"/>
    <n v="5.3909069252420861E-3"/>
    <s v=""/>
    <s v=""/>
    <s v=""/>
    <s v=""/>
    <n v="4718.1119999999992"/>
  </r>
  <r>
    <s v="France"/>
    <s v="FRA"/>
    <s v="WER"/>
    <s v="High Income"/>
    <x v="0"/>
    <x v="5"/>
    <s v="mill"/>
    <n v="3.0000000000000001E-3"/>
    <s v="FranceIncome Tax"/>
    <n v="-3170.4829999999997"/>
    <n v="2847.5169999999998"/>
    <n v="19518.379999999997"/>
    <n v="25529.358999999997"/>
    <n v="30451.079999999998"/>
    <n v="44348.647999999994"/>
    <n v="40412.875999999997"/>
    <n v="46042.714999999997"/>
    <n v="67533.995999999999"/>
    <n v="73814.781999999992"/>
    <n v="80147.723999999987"/>
    <n v="105524.62699999999"/>
    <n v="1429"/>
    <n v="7160"/>
    <n v="21212"/>
    <s v=""/>
    <s v=""/>
    <s v=""/>
    <s v=""/>
    <n v="-1.4507199691655817"/>
    <n v="1.5144713798021225"/>
    <n v="8.6770520914133384E-2"/>
    <s v=""/>
    <s v=""/>
    <s v=""/>
    <s v=""/>
    <n v="19195.413999999997"/>
  </r>
  <r>
    <s v="France"/>
    <s v="FRA"/>
    <s v="WER"/>
    <s v="High Income"/>
    <x v="0"/>
    <x v="6"/>
    <s v="mill"/>
    <n v="3.0000000000000001E-3"/>
    <s v="FranceNon-Tax Revenues"/>
    <n v="386.15499999999997"/>
    <n v="735.19899999999996"/>
    <n v="1350.0379999999998"/>
    <n v="1858.5589999999997"/>
    <n v="2728.16"/>
    <n v="7522.4999999999991"/>
    <n v="7992.9069999999992"/>
    <n v="8424.1969999999983"/>
    <n v="9366.0139999999992"/>
    <n v="9908.6369999999988"/>
    <n v="10465.302"/>
    <n v="14008.900999999998"/>
    <n v="458"/>
    <n v="2890"/>
    <n v="3352"/>
    <s v=""/>
    <s v=""/>
    <s v=""/>
    <s v=""/>
    <n v="0.18605223291165474"/>
    <n v="2.9309085023238608"/>
    <n v="1.482893074120877"/>
    <s v=""/>
    <s v=""/>
    <s v=""/>
    <s v=""/>
    <n v="2471.3919999999998"/>
  </r>
  <r>
    <s v="France"/>
    <s v="FRA"/>
    <s v="WER"/>
    <s v="High Income"/>
    <x v="0"/>
    <x v="7"/>
    <s v="mill"/>
    <n v="3.0000000000000001E-3"/>
    <s v="FranceOther Taxes"/>
    <n v="3222.6389999999997"/>
    <n v="5373.070999999999"/>
    <n v="7649.8809999999994"/>
    <n v="12445.223999999998"/>
    <n v="15563.550999999998"/>
    <n v="20702.922999999999"/>
    <n v="25607.592999999997"/>
    <n v="28788.105999999996"/>
    <n v="27186.314999999999"/>
    <n v="33310.632999999994"/>
    <n v="30643.655999999995"/>
    <n v="33827.178"/>
    <n v="3459"/>
    <n v="6137"/>
    <n v="8101"/>
    <s v=""/>
    <s v=""/>
    <s v=""/>
    <s v=""/>
    <n v="7.3343927135493717E-2"/>
    <n v="0.14217735071805326"/>
    <n v="5.8970721243899168E-2"/>
    <s v=""/>
    <s v=""/>
    <s v=""/>
    <s v=""/>
    <n v="16245.590999999999"/>
  </r>
  <r>
    <s v="France"/>
    <s v="FRA"/>
    <s v="WER"/>
    <s v="High Income"/>
    <x v="0"/>
    <x v="8"/>
    <s v="mill"/>
    <n v="3.0000000000000001E-3"/>
    <s v="FrancePIT"/>
    <n v="-2941.7989999999995"/>
    <n v="3312.9089999999997"/>
    <n v="10662.892999999998"/>
    <n v="18318.791999999998"/>
    <n v="25682.817999999996"/>
    <n v="32466.106999999996"/>
    <n v="32317.662999999997"/>
    <n v="39336.656999999999"/>
    <n v="49448.902999999991"/>
    <n v="57035.594999999994"/>
    <n v="64888.081999999995"/>
    <n v="71958.228999999992"/>
    <n v="2004"/>
    <n v="8630"/>
    <n v="15139"/>
    <s v=""/>
    <s v=""/>
    <s v=""/>
    <s v=""/>
    <n v="-1.6812158138608382"/>
    <n v="1.6049613798628337"/>
    <n v="0.41978354279650021"/>
    <s v=""/>
    <s v=""/>
    <s v=""/>
    <s v=""/>
    <n v="11034.002999999999"/>
  </r>
  <r>
    <s v="France"/>
    <s v="FRA"/>
    <s v="WER"/>
    <s v="High Income"/>
    <x v="0"/>
    <x v="0"/>
    <s v="mill"/>
    <n v="3.0000000000000001E-3"/>
    <s v="FranceTax Revenue"/>
    <n v="32256.479999999996"/>
    <n v="24995.762999999999"/>
    <n v="35635.587"/>
    <n v="31032.819999999996"/>
    <n v="35533.280999999995"/>
    <n v="41277.461999999992"/>
    <n v="34584.442999999999"/>
    <n v="27313.695999999996"/>
    <n v="46682.628999999994"/>
    <n v="33217.353999999999"/>
    <n v="30708.850999999995"/>
    <n v="49377.689999999995"/>
    <n v="34304"/>
    <n v="24658"/>
    <n v="33772"/>
    <n v="26049"/>
    <n v="29077"/>
    <n v="40420"/>
    <s v=""/>
    <n v="6.3476237952808379E-2"/>
    <n v="-1.3512810151064363E-2"/>
    <n v="-5.2295672862074635E-2"/>
    <n v="-0.16059836005880215"/>
    <n v="-0.18169673101676134"/>
    <n v="-2.077312796024117E-2"/>
    <s v=""/>
    <n v="200731.39299999998"/>
  </r>
  <r>
    <s v="France"/>
    <s v="FRA"/>
    <s v="WER"/>
    <s v="High Income"/>
    <x v="0"/>
    <x v="1"/>
    <s v="mill"/>
    <n v="3.0000000000000001E-3"/>
    <s v="FranceVAT"/>
    <n v="17497.334999999999"/>
    <n v="26330.755999999998"/>
    <n v="34631.583999999995"/>
    <n v="45260.374999999993"/>
    <n v="56077.729999999996"/>
    <n v="65126.795999999995"/>
    <n v="76676.340999999986"/>
    <n v="87079.456999999995"/>
    <n v="97343.155999999988"/>
    <n v="106804.45499999999"/>
    <n v="118989.90199999999"/>
    <n v="129363.93099999998"/>
    <n v="15417"/>
    <n v="22571"/>
    <n v="26271"/>
    <s v=""/>
    <s v=""/>
    <s v=""/>
    <s v=""/>
    <n v="-0.11889439163163985"/>
    <n v="-0.14278951960209565"/>
    <n v="-0.24141500429203575"/>
    <s v=""/>
    <s v=""/>
    <s v=""/>
    <s v=""/>
    <n v="78459.674999999988"/>
  </r>
  <r>
    <s v="United Kingdom"/>
    <s v="GBR"/>
    <s v="WER"/>
    <s v="High Income"/>
    <x v="0"/>
    <x v="2"/>
    <s v="mill"/>
    <n v="1.2E-2"/>
    <s v="United KingdomCIT"/>
    <n v="9864.6021072530857"/>
    <n v="2040.573019289219"/>
    <n v="2198.9705357345124"/>
    <n v="7371.2541620141601"/>
    <n v="2214.5571808949594"/>
    <n v="2841.9473089683693"/>
    <n v="9249.5226997510454"/>
    <n v="2153.3338650428004"/>
    <n v="4004.5552139036404"/>
    <n v="8600.9049941610392"/>
    <n v="2167.4039148885195"/>
    <n v="6178.2731435827618"/>
    <n v="8575.0247469599981"/>
    <n v="1877.8936652300001"/>
    <n v="6523.9253242733339"/>
    <n v="3265"/>
    <n v="836.72504832333323"/>
    <n v="4743.66"/>
    <n v="2960.9350127633329"/>
    <n v="-0.13072776238434472"/>
    <n v="-7.9722388035829289E-2"/>
    <n v="1.9668088854561103"/>
    <n v="-0.55706316344031015"/>
    <n v="-0.62217049280019432"/>
    <n v="0.66915832148976573"/>
    <n v="-0.67988239946229567"/>
    <n v="35781.427013905355"/>
  </r>
  <r>
    <s v="United Kingdom"/>
    <s v="GBR"/>
    <s v="WER"/>
    <s v="High Income"/>
    <x v="0"/>
    <x v="3"/>
    <s v="mill"/>
    <n v="1.2E-2"/>
    <s v="United KingdomCustoms duties"/>
    <n v="266.35840000000002"/>
    <n v="303.90360000000004"/>
    <n v="273.48865274147943"/>
    <n v="263.72720000000004"/>
    <n v="261.39960000000002"/>
    <n v="273.1388"/>
    <n v="268.78720000000004"/>
    <n v="294.28960000000001"/>
    <n v="304.61200000000002"/>
    <n v="319.99439999999998"/>
    <n v="312.40440000000001"/>
    <n v="266.15600000000001"/>
    <n v="237.8"/>
    <n v="276"/>
    <n v="233.5"/>
    <n v="208.2"/>
    <n v="194.4"/>
    <n v="192.9"/>
    <n v="208.7"/>
    <n v="-0.10721794394319835"/>
    <n v="-9.1817273635455568E-2"/>
    <n v="-0.14621686253023264"/>
    <n v="-0.21054786916177035"/>
    <n v="-0.25631102725482369"/>
    <n v="-0.29376566053596193"/>
    <n v="-0.22354933568265173"/>
    <n v="1910.8034527414795"/>
  </r>
  <r>
    <s v="United Kingdom"/>
    <s v="GBR"/>
    <s v="WER"/>
    <s v="High Income"/>
    <x v="0"/>
    <x v="4"/>
    <s v="mill"/>
    <n v="1.2E-2"/>
    <s v="United KingdomExcises"/>
    <n v="5113.1816240326798"/>
    <n v="5989.4223096408805"/>
    <n v="4329.8035204643957"/>
    <n v="5497.7357381293605"/>
    <n v="6077.6095378591999"/>
    <n v="4802.6940403499202"/>
    <n v="5735.0948474120396"/>
    <n v="6402.7723503528387"/>
    <n v="4949.6397912843195"/>
    <n v="5584.7046315500011"/>
    <n v="6377.8302438391192"/>
    <n v="5058.9374261601997"/>
    <n v="5589.5527825999989"/>
    <n v="5511.5487644199993"/>
    <n v="3839.5337546400006"/>
    <n v="4346.5883436899994"/>
    <n v="3841.1935303999999"/>
    <n v="3898.5734558300005"/>
    <n v="4914.2063423899999"/>
    <n v="9.3165311462496653E-2"/>
    <n v="-7.9786249911226237E-2"/>
    <n v="-0.11323141188905748"/>
    <n v="-0.2093857270104158"/>
    <n v="-0.36797625670552103"/>
    <n v="-0.1882527966437034"/>
    <n v="-0.14313425093439658"/>
    <n v="37545.541617888477"/>
  </r>
  <r>
    <s v="United Kingdom"/>
    <s v="GBR"/>
    <s v="WER"/>
    <s v="High Income"/>
    <x v="0"/>
    <x v="9"/>
    <s v="mill"/>
    <n v="1.2E-2"/>
    <s v="United KingdomIncome Taxes"/>
    <n v="45430.845266279233"/>
    <n v="21662.225398326591"/>
    <n v="17713.882097950329"/>
    <n v="25942.619697788046"/>
    <n v="15733.906765392594"/>
    <n v="16039.535220952106"/>
    <n v="32367.352739118953"/>
    <n v="16616.764406996772"/>
    <n v="16671.364298658886"/>
    <n v="21703.43362753747"/>
    <n v="14688.412396936581"/>
    <n v="20050.804317068694"/>
    <n v="45082.099987520567"/>
    <n v="21412.668353415229"/>
    <n v="21299.516994162303"/>
    <n v="17851.984495353609"/>
    <n v="12143.753045273439"/>
    <n v="17600.859216936482"/>
    <n v="21465.685806921905"/>
    <n v="-7.6763986387354387E-3"/>
    <n v="-1.1520378923332611E-2"/>
    <n v="0.20241948525935299"/>
    <n v="-0.31186654611925224"/>
    <n v="-0.22817942000367339"/>
    <n v="9.7342221858452066E-2"/>
    <n v="-0.3368105825664689"/>
    <n v="174890.36718580782"/>
  </r>
  <r>
    <s v="United Kingdom"/>
    <s v="GBR"/>
    <s v="WER"/>
    <s v="High Income"/>
    <x v="0"/>
    <x v="7"/>
    <s v="mill"/>
    <n v="1.2E-2"/>
    <s v="United KingdomOther Taxes"/>
    <n v="2988.6434251803507"/>
    <n v="1796.6469934220822"/>
    <n v="2073.604865760105"/>
    <n v="3092.1325668734785"/>
    <n v="1866.2645233539999"/>
    <n v="1727.4403732062401"/>
    <n v="3420.0021584379201"/>
    <n v="2094.9091690058403"/>
    <n v="1961.8867048536802"/>
    <n v="3230.293404127241"/>
    <n v="2025.6728907795596"/>
    <n v="2365.79595206768"/>
    <n v="2869.92672262"/>
    <n v="1856.7355384199998"/>
    <n v="2443.9308256200002"/>
    <n v="2517.1753561200003"/>
    <n v="1225.4170929799998"/>
    <n v="1841.7745527777881"/>
    <n v="2331.6943287000004"/>
    <n v="-3.9722605099063217E-2"/>
    <n v="3.3444825398597978E-2"/>
    <n v="0.17859041805640619"/>
    <n v="-0.18594196669091381"/>
    <n v="-0.34338510021199276"/>
    <n v="6.6187048389598796E-2"/>
    <n v="-0.31821846283132244"/>
    <n v="16964.734906234178"/>
  </r>
  <r>
    <s v="United Kingdom"/>
    <s v="GBR"/>
    <s v="WER"/>
    <s v="High Income"/>
    <x v="0"/>
    <x v="8"/>
    <s v="mill"/>
    <n v="1.2E-2"/>
    <s v="United KingdomPIT"/>
    <n v="35566.243159026148"/>
    <n v="19621.652379037372"/>
    <n v="15514.911562215817"/>
    <n v="18571.365535773886"/>
    <n v="13519.349584497637"/>
    <n v="13197.587911983737"/>
    <n v="23117.830039367906"/>
    <n v="14463.430541953972"/>
    <n v="12666.809084755241"/>
    <n v="13102.528633376434"/>
    <n v="12521.008482048061"/>
    <n v="13872.531173485932"/>
    <n v="36507.075240560567"/>
    <n v="19534.774688185229"/>
    <n v="14775.591669888969"/>
    <n v="14586.984495353607"/>
    <n v="11307.027996950106"/>
    <n v="12857.199216936482"/>
    <n v="18504.750794158572"/>
    <n v="2.6452950831149319E-2"/>
    <n v="-4.4276439707472441E-3"/>
    <n v="-4.765221441077036E-2"/>
    <n v="-0.21454432269642182"/>
    <n v="-0.16364112590774005"/>
    <n v="-2.5791735377505898E-2"/>
    <n v="-0.19954637772462255"/>
    <n v="139108.9401719025"/>
  </r>
  <r>
    <s v="United Kingdom"/>
    <s v="GBR"/>
    <s v="WER"/>
    <s v="High Income"/>
    <x v="0"/>
    <x v="0"/>
    <s v="mill"/>
    <n v="1.2E-2"/>
    <s v="United KingdomTax Revenue"/>
    <n v="67664.612333872821"/>
    <n v="43286.106814382118"/>
    <n v="32420.450038477637"/>
    <n v="47994.025919571242"/>
    <n v="35065.598050603949"/>
    <n v="31058.391785639025"/>
    <n v="55594.672440142196"/>
    <n v="38003.936840324583"/>
    <n v="32240.559250249164"/>
    <n v="44570.446019445553"/>
    <n v="36591.975855978024"/>
    <n v="35455.593153674658"/>
    <n v="68255.215026450562"/>
    <n v="41642.905098175223"/>
    <n v="30178.975707092301"/>
    <n v="25821.096006423613"/>
    <n v="18039.847216623439"/>
    <n v="24612.481274954269"/>
    <n v="39664.101149848575"/>
    <n v="8.7283835997400017E-3"/>
    <n v="-3.7961411573769199E-2"/>
    <n v="-6.9137668623510215E-2"/>
    <n v="-0.46199353957730482"/>
    <n v="-0.4855400101663821"/>
    <n v="-0.2075416703856913"/>
    <n v="-0.28654852328603586"/>
    <n v="313083.85738268902"/>
  </r>
  <r>
    <s v="United Kingdom"/>
    <s v="GBR"/>
    <s v="WER"/>
    <s v="High Income"/>
    <x v="0"/>
    <x v="1"/>
    <s v="mill"/>
    <n v="1.2E-2"/>
    <s v="United KingdomVAT"/>
    <n v="13865.58361838056"/>
    <n v="13533.908512992561"/>
    <n v="8029.6709015613242"/>
    <n v="13197.810716780356"/>
    <n v="11126.417623998157"/>
    <n v="8215.5833511307574"/>
    <n v="13803.435495173282"/>
    <n v="12595.201313969123"/>
    <n v="8353.0564554522789"/>
    <n v="13732.019956230841"/>
    <n v="13187.655924422761"/>
    <n v="7713.8994583780832"/>
    <n v="14475.835533709998"/>
    <n v="12585.952441919997"/>
    <n v="2362.4941326699991"/>
    <n v="897.14781126000105"/>
    <n v="635.08354797000197"/>
    <n v="1078.3740494099995"/>
    <n v="10743.814671836666"/>
    <n v="4.4011989118184172E-2"/>
    <n v="-7.0043038207515979E-2"/>
    <n v="-0.70577945701228861"/>
    <n v="-0.93202298240879278"/>
    <n v="-0.94292111176914539"/>
    <n v="-0.8687404164353616"/>
    <n v="-0.22165647272423517"/>
    <n v="81772.410220017002"/>
  </r>
  <r>
    <s v="Italy"/>
    <s v="ITA"/>
    <s v="WER"/>
    <s v="High Income"/>
    <x v="0"/>
    <x v="0"/>
    <s v="mill"/>
    <n v="2E-3"/>
    <s v="ItalyTax Revenue"/>
    <n v="34579.432642006774"/>
    <n v="28994.082071935267"/>
    <n v="28780.120284679604"/>
    <n v="30423.943660612356"/>
    <n v="34188.28549620074"/>
    <n v="32719.095103136173"/>
    <n v="46555.314594990734"/>
    <n v="41479.48122244345"/>
    <n v="28094.938664284862"/>
    <n v="39144.941739676775"/>
    <n v="42361.609085100354"/>
    <n v="94343.072857020685"/>
    <n v="35919.440772209971"/>
    <n v="31558.544911859964"/>
    <n v="27453.239751790017"/>
    <n v="24159.512161620009"/>
    <n v="24648.264899110018"/>
    <n v="26159.823393510003"/>
    <n v="43801.16734255998"/>
    <n v="3.875159387593214E-2"/>
    <n v="8.84478023329789E-2"/>
    <n v="-4.610406488106026E-2"/>
    <n v="-0.20590465091816637"/>
    <n v="-0.27904355128164826"/>
    <n v="-0.20047228350754279"/>
    <n v="-5.915860039590614E-2"/>
    <n v="236240.27385356167"/>
  </r>
  <r>
    <s v="Mexico"/>
    <s v="MEX"/>
    <s v="LAC"/>
    <s v="Upper-Middle Income"/>
    <x v="1"/>
    <x v="3"/>
    <s v="mill"/>
    <n v="2.7000000000000003E-2"/>
    <s v="MexicoCustoms duties"/>
    <n v="6441.5072929999988"/>
    <n v="5690.1736060000003"/>
    <n v="5159.0790419999994"/>
    <n v="5327.2728859999997"/>
    <n v="5508.7437859999991"/>
    <n v="4695.9174469999998"/>
    <n v="5783.0113249999995"/>
    <n v="5805.7994279999994"/>
    <n v="6049.9234899999992"/>
    <n v="5926.239826"/>
    <n v="5108.452049999999"/>
    <n v="4992.4965609999999"/>
    <n v="5336.7889999999998"/>
    <n v="4885.3630000000003"/>
    <n v="4342.2340000000004"/>
    <n v="4287.01"/>
    <n v="4503.268"/>
    <n v="4148.1480000000001"/>
    <s v=""/>
    <n v="-0.17149996774830931"/>
    <n v="-0.14143867335635735"/>
    <n v="-0.15833156176714361"/>
    <n v="-0.19527118438662983"/>
    <n v="-0.18252360702549458"/>
    <n v="-0.11664801461745111"/>
    <s v=""/>
    <n v="32822.694059999994"/>
  </r>
  <r>
    <s v="Mexico"/>
    <s v="MEX"/>
    <s v="LAC"/>
    <s v="Upper-Middle Income"/>
    <x v="1"/>
    <x v="4"/>
    <s v="mill"/>
    <n v="2.7000000000000003E-2"/>
    <s v="MexicoExcises"/>
    <n v="47564.030227999996"/>
    <n v="42582.117929"/>
    <n v="37525.257223999994"/>
    <n v="36076.136603000006"/>
    <n v="38105.184610999997"/>
    <n v="38166.566347"/>
    <n v="38363.660997999999"/>
    <n v="47227.477192999999"/>
    <n v="36350.101176999997"/>
    <n v="41072.368363000001"/>
    <n v="39043.847205999991"/>
    <n v="41633.030256999999"/>
    <n v="63363.135000000002"/>
    <n v="34460.490000000005"/>
    <n v="36266.333000000006"/>
    <n v="35533.521000000001"/>
    <n v="28053.291000000001"/>
    <n v="32423.23"/>
    <s v=""/>
    <n v="0.33216497206536943"/>
    <n v="-0.19072860449406781"/>
    <n v="-3.3548716707924885E-2"/>
    <n v="-1.5040845669568814E-2"/>
    <n v="-0.26379333189474352"/>
    <n v="-0.15048082383893679"/>
    <s v=""/>
    <n v="240019.29294200003"/>
  </r>
  <r>
    <s v="Mexico"/>
    <s v="MEX"/>
    <s v="LAC"/>
    <s v="Upper-Middle Income"/>
    <x v="1"/>
    <x v="5"/>
    <s v="mill"/>
    <n v="2.7000000000000003E-2"/>
    <s v="MexicoIncome Tax"/>
    <n v="176744.971559"/>
    <n v="138340.62698299997"/>
    <n v="161745.38699799997"/>
    <n v="209964.06605199998"/>
    <n v="121366.97588599999"/>
    <n v="144227.22050099997"/>
    <n v="127555.92847399999"/>
    <n v="124781.762183"/>
    <n v="129332.67955399999"/>
    <n v="118941.61268599999"/>
    <n v="123054.10991899999"/>
    <n v="157346.15239199999"/>
    <n v="178972.66500000001"/>
    <n v="135828.826"/>
    <n v="227795.39199999999"/>
    <n v="154114.861"/>
    <n v="124189.389"/>
    <n v="147545.80900000001"/>
    <s v=""/>
    <n v="1.2603998978586922E-2"/>
    <n v="-1.8156640155379867E-2"/>
    <n v="0.40835789031075581"/>
    <n v="-0.26599411081212482"/>
    <n v="2.3255198487034091E-2"/>
    <n v="2.3009446396264881E-2"/>
    <s v=""/>
    <n v="952389.24797899975"/>
  </r>
  <r>
    <s v="Mexico"/>
    <s v="MEX"/>
    <s v="LAC"/>
    <s v="Upper-Middle Income"/>
    <x v="1"/>
    <x v="7"/>
    <s v="mill"/>
    <n v="2.7000000000000003E-2"/>
    <s v="MexicoOther Taxes"/>
    <n v="3233.5392829999996"/>
    <n v="2597.6568279999997"/>
    <n v="3547.193299"/>
    <n v="4081.0135209999994"/>
    <n v="3410.9607219999998"/>
    <n v="6901.4050820000002"/>
    <n v="3964.3976709999997"/>
    <n v="3892.2057329999998"/>
    <n v="3460.8965429999998"/>
    <n v="4165.4021109999994"/>
    <n v="3250.6449949999997"/>
    <n v="4490.4558269999998"/>
    <n v="3805.1350000000002"/>
    <n v="3818.2629999999999"/>
    <n v="8100.7669999999998"/>
    <n v="5278.7709999999997"/>
    <n v="7151.4090000000006"/>
    <n v="4835.7370000000001"/>
    <s v=""/>
    <n v="0.17677092095497535"/>
    <n v="0.46988738421609572"/>
    <n v="1.2837117453632174"/>
    <n v="0.29349510185070532"/>
    <n v="1.0965967018836873"/>
    <n v="-0.2993112355319647"/>
    <s v=""/>
    <n v="23771.768735000001"/>
  </r>
  <r>
    <s v="Mexico"/>
    <s v="MEX"/>
    <s v="LAC"/>
    <s v="Upper-Middle Income"/>
    <x v="1"/>
    <x v="0"/>
    <s v="mill"/>
    <n v="2.7000000000000003E-2"/>
    <s v="MexicoTax Revenue"/>
    <n v="327096.78358499997"/>
    <n v="266254.00177999999"/>
    <n v="287811.47635499999"/>
    <n v="324066.82445799996"/>
    <n v="259078.456507"/>
    <n v="275532.37782200001"/>
    <n v="271290.04108699999"/>
    <n v="250969.09915999995"/>
    <n v="249437.50941199998"/>
    <n v="246274.93788299998"/>
    <n v="242592.243231"/>
    <n v="288718.53405199997"/>
    <n v="364600.679"/>
    <n v="263752.94199999998"/>
    <n v="376379.64399999997"/>
    <n v="273116.755"/>
    <n v="221602.18599999999"/>
    <n v="249386.01199999999"/>
    <n v="255377.8"/>
    <n v="0.11465687618189069"/>
    <n v="-9.3935105699052852E-3"/>
    <n v="0.30772979857049171"/>
    <n v="-0.15722087425398659"/>
    <n v="-0.14465220695024267"/>
    <n v="-9.4893986792692481E-2"/>
    <n v="-5.8653981632510815E-2"/>
    <n v="2011129.9615939998"/>
  </r>
  <r>
    <s v="Mexico"/>
    <s v="MEX"/>
    <s v="LAC"/>
    <s v="Upper-Middle Income"/>
    <x v="1"/>
    <x v="13"/>
    <s v="mill"/>
    <n v="2.7000000000000003E-2"/>
    <s v="MexicoTotal Revenue"/>
    <n v="458035.02235659998"/>
    <n v="417456.33114769997"/>
    <n v="454858.92431329994"/>
    <n v="504229.75892769994"/>
    <n v="424242.4476745"/>
    <n v="434483.9847803"/>
    <n v="438783.76953320001"/>
    <n v="439371.73206549999"/>
    <n v="512151.03611619998"/>
    <n v="401842.20632139995"/>
    <n v="486664.31386949995"/>
    <n v="558259.32455149991"/>
    <n v="540290.00650000002"/>
    <n v="394830.12809999997"/>
    <n v="527806.92700000003"/>
    <n v="406332.29210000002"/>
    <n v="326882.92859999998"/>
    <n v="406897.96340000001"/>
    <n v="395152.92920000001"/>
    <n v="0.17958230294311642"/>
    <n v="-5.4200167441453007E-2"/>
    <n v="0.16037500593580661"/>
    <n v="-0.19415249713918045"/>
    <n v="-0.22949028228594207"/>
    <n v="-6.3491457330122458E-2"/>
    <n v="-9.9435857391937402E-2"/>
    <n v="3132090.2387333"/>
  </r>
  <r>
    <s v="Mexico"/>
    <s v="MEX"/>
    <s v="LAC"/>
    <s v="Upper-Middle Income"/>
    <x v="1"/>
    <x v="1"/>
    <s v="mill"/>
    <n v="2.7000000000000003E-2"/>
    <s v="MexicoVAT"/>
    <n v="93112.731113999995"/>
    <n v="77043.421298999994"/>
    <n v="79834.556710999997"/>
    <n v="68618.331287999987"/>
    <n v="90686.587394000002"/>
    <n v="81541.265364000006"/>
    <n v="95623.039537999983"/>
    <n v="69261.851541999989"/>
    <n v="74243.904540000003"/>
    <n v="76169.311816000001"/>
    <n v="72135.185979999995"/>
    <n v="80256.395933999986"/>
    <n v="113122.951"/>
    <n v="84759.994999999995"/>
    <n v="99874.915999999997"/>
    <n v="73902.589000000007"/>
    <n v="57704.824999999997"/>
    <n v="60433.084000000003"/>
    <s v=""/>
    <n v="0.21490315713649347"/>
    <n v="0.10015876204475048"/>
    <n v="0.25102361827530184"/>
    <n v="7.7009417349735737E-2"/>
    <n v="-0.36368953052237296"/>
    <n v="-0.25886502091638064"/>
    <s v=""/>
    <n v="490836.89316999994"/>
  </r>
  <r>
    <s v="Mozambique"/>
    <s v="MOZ"/>
    <s v="SSA"/>
    <s v="Low Income"/>
    <x v="2"/>
    <x v="0"/>
    <s v="mill"/>
    <n v="5.1999999999999998E-2"/>
    <s v="MozambiqueTax Revenue"/>
    <s v=""/>
    <s v=""/>
    <n v="47567.337200000002"/>
    <s v=""/>
    <s v=""/>
    <n v="54701.685599999997"/>
    <s v=""/>
    <s v=""/>
    <s v=""/>
    <s v=""/>
    <s v=""/>
    <s v=""/>
    <s v=""/>
    <s v=""/>
    <n v="50201.8"/>
    <s v=""/>
    <s v=""/>
    <n v="49685.8"/>
    <s v=""/>
    <s v=""/>
    <s v=""/>
    <n v="5.5383861176067702E-2"/>
    <s v=""/>
    <s v=""/>
    <n v="-9.1695265785374527E-2"/>
    <s v=""/>
    <n v="102269.02280000001"/>
  </r>
  <r>
    <s v="ANGUILLA"/>
    <s v="AIA"/>
    <s v="LAC"/>
    <s v="High Income"/>
    <x v="0"/>
    <x v="14"/>
    <s v="mill"/>
    <n v="8.9999999999999993E-3"/>
    <s v="ANGUILLACapital Revenue"/>
    <n v="0"/>
    <n v="0"/>
    <n v="0"/>
    <n v="0"/>
    <n v="0"/>
    <n v="0"/>
    <n v="0"/>
    <n v="0"/>
    <n v="0"/>
    <n v="0"/>
    <n v="0"/>
    <n v="0"/>
    <n v="0.02"/>
    <n v="0"/>
    <n v="0.53"/>
    <n v="0.33"/>
    <n v="-0.06"/>
    <m/>
    <s v=""/>
    <e v="#DIV/0!"/>
    <e v="#DIV/0!"/>
    <e v="#DIV/0!"/>
    <e v="#DIV/0!"/>
    <e v="#DIV/0!"/>
    <m/>
    <s v=""/>
    <n v="0"/>
  </r>
  <r>
    <s v="ANGUILLA"/>
    <s v="AIA"/>
    <s v="LAC"/>
    <s v="High Income"/>
    <x v="0"/>
    <x v="13"/>
    <s v="mill"/>
    <n v="8.9999999999999993E-3"/>
    <s v="ANGUILLATotal Revenue"/>
    <n v="24.831489999999995"/>
    <n v="19.725949999999997"/>
    <n v="21.643049999999999"/>
    <n v="21.098189999999999"/>
    <n v="22.985019999999999"/>
    <n v="17.596959999999999"/>
    <n v="24.942479999999996"/>
    <n v="16.21463"/>
    <n v="15.811029999999999"/>
    <n v="16.204539999999998"/>
    <n v="15.508329999999997"/>
    <n v="19.61496"/>
    <n v="24.19"/>
    <n v="19.55"/>
    <n v="10.41"/>
    <n v="11.88"/>
    <n v="11.45"/>
    <n v="12.29"/>
    <s v=""/>
    <n v="-2.5833729671477387E-2"/>
    <n v="-8.9197224975221343E-3"/>
    <n v="-0.51901418700229396"/>
    <n v="-0.43691852239457502"/>
    <n v="-0.50184946543444386"/>
    <n v="-0.30158390994808199"/>
    <s v=""/>
    <n v="127.88065999999998"/>
  </r>
  <r>
    <s v="ANGUILLA"/>
    <s v="AIA"/>
    <s v="LAC"/>
    <s v="High Income"/>
    <x v="0"/>
    <x v="15"/>
    <s v="mill"/>
    <n v="8.9999999999999993E-3"/>
    <s v="ANGUILLANon-tax Revenue"/>
    <n v="3.8241099999999997"/>
    <n v="2.4619599999999995"/>
    <n v="3.5920399999999999"/>
    <n v="2.2904299999999997"/>
    <n v="2.5426799999999998"/>
    <n v="3.4810499999999998"/>
    <n v="4.0561799999999995"/>
    <n v="2.4215999999999998"/>
    <n v="3.0471799999999996"/>
    <n v="3.0370899999999996"/>
    <n v="2.7041200000000001"/>
    <n v="3.1178099999999995"/>
    <n v="2.78"/>
    <n v="2.44"/>
    <n v="1.45"/>
    <n v="2.11"/>
    <n v="2.11"/>
    <n v="2.84"/>
    <s v=""/>
    <n v="-0.27303346399554407"/>
    <n v="-8.9197224975221118E-3"/>
    <n v="-0.59632966225320427"/>
    <n v="-7.8775601088005257E-2"/>
    <n v="-0.17016691050387781"/>
    <n v="-0.18415420634578647"/>
    <s v=""/>
    <n v="18.192270000000001"/>
  </r>
  <r>
    <s v="ANGUILLA"/>
    <s v="AIA"/>
    <s v="LAC"/>
    <s v="High Income"/>
    <x v="0"/>
    <x v="0"/>
    <s v="mill"/>
    <n v="8.9999999999999993E-3"/>
    <s v="ANGUILLATax Revenue"/>
    <n v="21.007379999999998"/>
    <n v="17.263989999999996"/>
    <n v="18.051009999999998"/>
    <n v="18.807759999999998"/>
    <n v="20.442339999999998"/>
    <n v="14.10582"/>
    <n v="20.87621"/>
    <n v="13.793029999999998"/>
    <n v="12.76385"/>
    <n v="13.167449999999999"/>
    <n v="12.804209999999998"/>
    <n v="16.507239999999999"/>
    <n v="21.41"/>
    <n v="17.11"/>
    <n v="8.9600000000000009"/>
    <n v="9.77"/>
    <n v="9.34"/>
    <n v="9.44"/>
    <s v=""/>
    <n v="1.9165645596928436E-2"/>
    <n v="-8.9197224975221118E-3"/>
    <n v="-0.50362888281597529"/>
    <n v="-0.48053356699575067"/>
    <n v="-0.54310514354031869"/>
    <n v="-0.33077268815283339"/>
    <s v=""/>
    <n v="109.67829999999998"/>
  </r>
  <r>
    <s v="ANGUILLA"/>
    <s v="AIA"/>
    <s v="LAC"/>
    <s v="High Income"/>
    <x v="0"/>
    <x v="1"/>
    <s v="mill"/>
    <n v="8.9999999999999993E-3"/>
    <s v="ANGUILLAVAT"/>
    <n v="10.14045"/>
    <n v="8.2031700000000001"/>
    <n v="7.6683999999999992"/>
    <n v="8.2031700000000001"/>
    <n v="5.852199999999999"/>
    <n v="4.3487899999999993"/>
    <n v="10.422969999999999"/>
    <n v="4.3084299999999995"/>
    <n v="4.5606799999999987"/>
    <n v="3.2994299999999996"/>
    <n v="2.8857399999999997"/>
    <n v="4.923919999999999"/>
    <n v="12.2"/>
    <n v="8.1300000000000008"/>
    <n v="2.88"/>
    <n v="4.05"/>
    <n v="2.97"/>
    <n v="2.2599999999999998"/>
    <s v=""/>
    <n v="0.20310242642091819"/>
    <n v="-8.9197224975222124E-3"/>
    <n v="-0.62443273694642942"/>
    <n v="-0.5062884226463672"/>
    <n v="-0.49249854755476563"/>
    <n v="-0.48031521411703021"/>
    <s v=""/>
    <n v="44.416179999999997"/>
  </r>
  <r>
    <s v="ANGUILLA"/>
    <s v="AIA"/>
    <s v="LAC"/>
    <s v="High Income"/>
    <x v="0"/>
    <x v="9"/>
    <s v="mill"/>
    <n v="8.9999999999999993E-3"/>
    <s v="ANGUILLAIncome Taxes"/>
    <n v="1.4327799999999997"/>
    <n v="1.2309799999999997"/>
    <n v="1.4428699999999999"/>
    <n v="1.4832299999999998"/>
    <n v="1.6446699999999996"/>
    <n v="1.36215"/>
    <n v="1.5437699999999999"/>
    <n v="1.4529599999999998"/>
    <n v="1.4933199999999998"/>
    <n v="1.4125999999999999"/>
    <n v="1.0695399999999999"/>
    <n v="1.4327799999999997"/>
    <n v="1.45"/>
    <n v="1.22"/>
    <n v="1.38"/>
    <n v="1.07"/>
    <n v="0.99"/>
    <n v="0.84"/>
    <s v=""/>
    <n v="1.2018593224361199E-2"/>
    <n v="-8.9197224975221118E-3"/>
    <n v="-4.3572879053552976E-2"/>
    <n v="-0.2786014306614617"/>
    <n v="-0.39805553697702262"/>
    <n v="-0.38332782733179166"/>
    <s v=""/>
    <n v="8.5966799999999992"/>
  </r>
  <r>
    <s v="ANGUILLA"/>
    <s v="AIA"/>
    <s v="LAC"/>
    <s v="High Income"/>
    <x v="0"/>
    <x v="16"/>
    <s v="mill"/>
    <n v="8.9999999999999993E-3"/>
    <s v="ANGUILLATax Revenue - Taxes on Property"/>
    <n v="0.34305999999999998"/>
    <n v="0.15134999999999998"/>
    <n v="0.14126"/>
    <n v="0.24215999999999996"/>
    <n v="3.8745599999999993"/>
    <n v="0.99890999999999985"/>
    <n v="0.35314999999999996"/>
    <n v="0.7769299999999999"/>
    <n v="0.59530999999999989"/>
    <n v="0.26233999999999996"/>
    <n v="0.27243000000000001"/>
    <n v="0.51458999999999999"/>
    <n v="0.23"/>
    <n v="0.15"/>
    <n v="0.16"/>
    <n v="0.34"/>
    <n v="1.1399999999999999"/>
    <n v="0.57999999999999996"/>
    <s v=""/>
    <n v="-0.3295633416895003"/>
    <n v="-8.9197224975222349E-3"/>
    <n v="0.13266317428854599"/>
    <n v="0.40403039312851041"/>
    <n v="-0.7057730426164518"/>
    <n v="-0.4193671101500635"/>
    <s v=""/>
    <n v="5.7512999999999987"/>
  </r>
  <r>
    <s v="ANGUILLA"/>
    <s v="AIA"/>
    <s v="LAC"/>
    <s v="High Income"/>
    <x v="0"/>
    <x v="17"/>
    <s v="mill"/>
    <n v="8.9999999999999993E-3"/>
    <s v="ANGUILLATax Revenue -Taxes on International Trade and Transactions"/>
    <n v="9.0910899999999994"/>
    <n v="7.6885799999999991"/>
    <n v="8.7984799999999996"/>
    <n v="8.8791999999999991"/>
    <n v="9.0709099999999996"/>
    <n v="7.3959699999999993"/>
    <n v="8.5563199999999995"/>
    <n v="7.2647999999999993"/>
    <n v="6.114539999999999"/>
    <n v="8.1829899999999984"/>
    <n v="8.5664099999999994"/>
    <n v="9.6359499999999993"/>
    <s v=""/>
    <n v="7.61"/>
    <n v="4.54"/>
    <n v="4.32"/>
    <n v="4.2300000000000004"/>
    <n v="5.77"/>
    <s v=""/>
    <s v=""/>
    <n v="-1.0220352782958462E-2"/>
    <n v="-0.48400178212600353"/>
    <n v="-0.51346968195332909"/>
    <n v="-0.53367412971796646"/>
    <n v="-0.21984540229341112"/>
    <s v=""/>
    <n v="41.833139999999993"/>
  </r>
  <r>
    <s v="ANGUILLA"/>
    <s v="AIA"/>
    <s v="LAC"/>
    <s v="High Income"/>
    <x v="0"/>
    <x v="18"/>
    <s v="mill"/>
    <n v="8.9999999999999993E-3"/>
    <s v="ANGUILLATaxes on Goods and Services – Accommodation Tax"/>
    <n v="4.1570799999999997"/>
    <n v="4.1772599999999995"/>
    <n v="3.24898"/>
    <n v="4.389149999999999"/>
    <n v="2.7041200000000001"/>
    <n v="2.1088099999999996"/>
    <n v="1.9675499999999997"/>
    <n v="2.0987199999999997"/>
    <n v="1.6749399999999997"/>
    <n v="0.63566999999999996"/>
    <n v="0.61548999999999987"/>
    <n v="2.6940299999999997"/>
    <n v="6.94"/>
    <n v="4.1399999999999997"/>
    <n v="1.43"/>
    <n v="1.97"/>
    <n v="0.44"/>
    <n v="0.4"/>
    <s v=""/>
    <n v="0.6694410499677661"/>
    <n v="-8.9197224975222644E-3"/>
    <n v="-0.55986186433896179"/>
    <n v="-0.55116594329198132"/>
    <n v="-0.83728532757422014"/>
    <n v="-0.81031956411435835"/>
    <s v=""/>
    <n v="20.785399999999996"/>
  </r>
  <r>
    <s v="ANGUILLA"/>
    <s v="AIA"/>
    <s v="LAC"/>
    <s v="High Income"/>
    <x v="0"/>
    <x v="19"/>
    <s v="mill"/>
    <n v="8.9999999999999993E-3"/>
    <s v="ANGUILLATaxes on Goods and Services – Licenses"/>
    <n v="3.7030299999999996"/>
    <n v="2.0381799999999997"/>
    <n v="1.7052099999999997"/>
    <n v="1.5841299999999998"/>
    <n v="1.1401699999999997"/>
    <n v="0.94845999999999986"/>
    <n v="1.3116999999999999"/>
    <n v="0.9585499999999999"/>
    <n v="0.82737999999999989"/>
    <n v="1.02918"/>
    <n v="1.02918"/>
    <n v="0.85764999999999991"/>
    <n v="3.48"/>
    <n v="2.02"/>
    <n v="1.22"/>
    <n v="0.82"/>
    <n v="0.83"/>
    <n v="0.91"/>
    <s v=""/>
    <n v="-6.0229055665225406E-2"/>
    <n v="-8.9197224975221239E-3"/>
    <n v="-0.28454559848933553"/>
    <n v="-0.48236571493501162"/>
    <n v="-0.27203838024154275"/>
    <n v="-4.0549944119941624E-2"/>
    <s v=""/>
    <n v="11.119179999999997"/>
  </r>
  <r>
    <s v="ANGUILLA"/>
    <s v="AIA"/>
    <s v="LAC"/>
    <s v="High Income"/>
    <x v="0"/>
    <x v="20"/>
    <s v="mill"/>
    <n v="8.9999999999999993E-3"/>
    <s v="ANGUILLATaxes on Goods and Services – Stamp Duties"/>
    <n v="0.38341999999999998"/>
    <n v="0.48431999999999992"/>
    <n v="1.2208899999999998"/>
    <n v="0.7264799999999999"/>
    <n v="0.61548999999999987"/>
    <n v="0.13116999999999998"/>
    <n v="1.8464699999999998"/>
    <n v="0.32288"/>
    <n v="0.78701999999999994"/>
    <n v="0.80719999999999992"/>
    <n v="0.34305999999999998"/>
    <n v="0.38341999999999998"/>
    <n v="0.56000000000000005"/>
    <n v="0.48"/>
    <n v="0.08"/>
    <n v="0.08"/>
    <n v="0.95"/>
    <n v="0.22"/>
    <s v=""/>
    <n v="0.46053935631944104"/>
    <n v="-8.9197224975221673E-3"/>
    <n v="-0.93447403123950556"/>
    <n v="-0.88987996916639145"/>
    <n v="0.54348567807762949"/>
    <n v="0.67721277731188556"/>
    <s v=""/>
    <n v="3.5617699999999997"/>
  </r>
  <r>
    <s v="ANGUILLA"/>
    <s v="AIA"/>
    <s v="LAC"/>
    <s v="High Income"/>
    <x v="0"/>
    <x v="3"/>
    <s v="mill"/>
    <n v="8.9999999999999993E-3"/>
    <s v="ANGUILLACustoms Duties"/>
    <n v="7.1235399999999993"/>
    <n v="6.0237299999999987"/>
    <n v="6.8712899999999992"/>
    <n v="6.9721899999999994"/>
    <n v="7.1538099999999991"/>
    <n v="5.6604899999999994"/>
    <n v="6.7300299999999993"/>
    <n v="5.6907599999999992"/>
    <n v="4.7120299999999995"/>
    <n v="4.0662700000000003"/>
    <n v="4.0259099999999997"/>
    <n v="4.3084299999999995"/>
    <n v="3.33"/>
    <n v="5.96"/>
    <n v="2.08"/>
    <n v="1.78"/>
    <n v="1.9"/>
    <n v="2.58"/>
    <s v=""/>
    <n v="-0.53253578978990779"/>
    <n v="-1.0579823464862925E-2"/>
    <n v="-0.69729119277457363"/>
    <n v="-0.7447000153466844"/>
    <n v="-0.73440725990765765"/>
    <n v="-0.54420907023950216"/>
    <s v=""/>
    <n v="39.805049999999994"/>
  </r>
  <r>
    <s v="ANTIGUA AND BARBUDA"/>
    <s v="ATG"/>
    <s v="LAC"/>
    <s v="High Income"/>
    <x v="1"/>
    <x v="14"/>
    <s v="mill"/>
    <n v="1.4E-2"/>
    <s v="ANTIGUA AND BARBUDACapital Revenue"/>
    <n v="0"/>
    <n v="0.17238000000000001"/>
    <n v="0.82134000000000007"/>
    <n v="0.23322000000000001"/>
    <n v="0.57797999999999994"/>
    <n v="0.20280000000000001"/>
    <n v="0.17238000000000001"/>
    <n v="0.18251999999999999"/>
    <n v="0.28392000000000001"/>
    <n v="0.18251999999999999"/>
    <n v="0.13181999999999999"/>
    <n v="0.22308"/>
    <n v="0.36"/>
    <n v="0.13"/>
    <n v="0.1"/>
    <n v="7.0000000000000007E-2"/>
    <n v="0.47"/>
    <n v="0.12"/>
    <s v=""/>
    <e v="#DIV/0!"/>
    <n v="-0.2458521870286576"/>
    <n v="-0.87824774149560481"/>
    <n v="-0.69985421490438215"/>
    <n v="-0.18682307346274954"/>
    <n v="-0.40828402366863908"/>
    <s v=""/>
    <n v="2.0077199999999999"/>
  </r>
  <r>
    <s v="ANTIGUA AND BARBUDA"/>
    <s v="ATG"/>
    <s v="LAC"/>
    <s v="High Income"/>
    <x v="1"/>
    <x v="13"/>
    <s v="mill"/>
    <n v="1.4E-2"/>
    <s v="ANTIGUA AND BARBUDATotal Revenue"/>
    <n v="71.527560000000008"/>
    <n v="53.19444"/>
    <n v="73.433880000000002"/>
    <n v="88.79598"/>
    <n v="84.668999999999997"/>
    <n v="68.029260000000008"/>
    <n v="77.489879999999999"/>
    <n v="60.25188"/>
    <n v="64.551239999999993"/>
    <n v="68.546399999999991"/>
    <n v="62.462400000000002"/>
    <n v="84.912359999999993"/>
    <n v="94.18"/>
    <n v="59.22"/>
    <n v="93.55"/>
    <n v="50.5"/>
    <n v="45.28"/>
    <n v="50.9"/>
    <s v=""/>
    <n v="0.3166952710256018"/>
    <n v="0.11327424445111178"/>
    <n v="0.27393513729629965"/>
    <n v="-0.43128056022355965"/>
    <n v="-0.46521158865700546"/>
    <n v="-0.25179253750518538"/>
    <s v=""/>
    <n v="439.65012000000002"/>
  </r>
  <r>
    <s v="ANTIGUA AND BARBUDA"/>
    <s v="ATG"/>
    <s v="LAC"/>
    <s v="High Income"/>
    <x v="1"/>
    <x v="15"/>
    <s v="mill"/>
    <n v="1.4E-2"/>
    <s v="ANTIGUA AND BARBUDANon-tax Revenue"/>
    <n v="15.199860000000001"/>
    <n v="8.7812400000000004"/>
    <n v="11.82324"/>
    <n v="13.171860000000001"/>
    <n v="18.17088"/>
    <n v="14.16558"/>
    <n v="15.72714"/>
    <n v="18.38382"/>
    <n v="18.059339999999999"/>
    <n v="17.96808"/>
    <n v="12.796679999999999"/>
    <n v="11.975340000000001"/>
    <n v="23.93"/>
    <n v="6.92"/>
    <n v="9.7899999999999991"/>
    <n v="10.84"/>
    <n v="11.25"/>
    <n v="9.43"/>
    <s v=""/>
    <n v="0.57435660591610704"/>
    <n v="-0.2119563979574639"/>
    <n v="-0.17196978154888179"/>
    <n v="-0.17703346376290066"/>
    <n v="-0.38087753592561285"/>
    <n v="-0.3343018782146584"/>
    <s v=""/>
    <n v="81.312660000000008"/>
  </r>
  <r>
    <s v="ANTIGUA AND BARBUDA"/>
    <s v="ATG"/>
    <s v="LAC"/>
    <s v="High Income"/>
    <x v="1"/>
    <x v="21"/>
    <s v="mill"/>
    <n v="1.4E-2"/>
    <s v="ANTIGUA AND BARBUDANon-tax Revenue – Citizenship by Investment"/>
    <n v="9.5113200000000013"/>
    <n v="5.9521800000000002"/>
    <n v="8.1525599999999994"/>
    <n v="7.4021999999999997"/>
    <n v="11.23512"/>
    <n v="7.8179400000000001"/>
    <n v="11.306100000000001"/>
    <n v="13.21242"/>
    <n v="14.246700000000001"/>
    <n v="11.488620000000001"/>
    <n v="7.1689800000000004"/>
    <n v="6.2868000000000004"/>
    <n v="6.48"/>
    <n v="4.13"/>
    <n v="5.52"/>
    <n v="8.23"/>
    <n v="8.2200000000000006"/>
    <n v="8.26"/>
    <s v=""/>
    <n v="-0.31870655177199386"/>
    <n v="-0.3061365751707778"/>
    <n v="-0.32291206688451235"/>
    <n v="0.11183161762719203"/>
    <n v="-0.26836562493324501"/>
    <n v="5.6544307068102297E-2"/>
    <s v=""/>
    <n v="50.07132"/>
  </r>
  <r>
    <s v="ANTIGUA AND BARBUDA"/>
    <s v="ATG"/>
    <s v="LAC"/>
    <s v="High Income"/>
    <x v="1"/>
    <x v="0"/>
    <s v="mill"/>
    <n v="1.4E-2"/>
    <s v="ANTIGUA AND BARBUDATax Revenue"/>
    <n v="56.3277"/>
    <n v="44.403059999999996"/>
    <n v="61.610639999999997"/>
    <n v="75.624120000000005"/>
    <n v="66.49812"/>
    <n v="53.863679999999995"/>
    <n v="61.772880000000001"/>
    <n v="41.86806"/>
    <n v="46.491900000000001"/>
    <n v="50.578320000000005"/>
    <n v="49.66572"/>
    <n v="72.947159999999997"/>
    <n v="70.239999999999995"/>
    <n v="52.3"/>
    <n v="83.75"/>
    <n v="39.659999999999997"/>
    <n v="34.03"/>
    <n v="41.48"/>
    <s v=""/>
    <n v="0.24698860418586227"/>
    <n v="0.17784675200312774"/>
    <n v="0.3593431264469904"/>
    <n v="-0.47556414540757641"/>
    <n v="-0.4882562093484748"/>
    <n v="-0.22990779686794513"/>
    <s v=""/>
    <n v="358.32731999999999"/>
  </r>
  <r>
    <s v="ANTIGUA AND BARBUDA"/>
    <s v="ATG"/>
    <s v="LAC"/>
    <s v="High Income"/>
    <x v="1"/>
    <x v="1"/>
    <s v="mill"/>
    <n v="1.4E-2"/>
    <s v="ANTIGUA AND BARBUDAVAT"/>
    <n v="26.810160000000003"/>
    <n v="19.1646"/>
    <n v="27.317160000000001"/>
    <n v="36.39246"/>
    <n v="29.507400000000001"/>
    <n v="22.419540000000001"/>
    <n v="33.320039999999999"/>
    <n v="19.266000000000002"/>
    <n v="23.66676"/>
    <n v="15.027480000000001"/>
    <n v="23.524799999999999"/>
    <n v="33.421440000000004"/>
    <n v="35.270000000000003"/>
    <n v="24.6"/>
    <n v="35.369999999999997"/>
    <n v="17.02"/>
    <n v="11.79"/>
    <n v="16.86"/>
    <s v=""/>
    <n v="0.31554604672258574"/>
    <n v="0.28361666823205289"/>
    <n v="0.29479052727296673"/>
    <n v="-0.53232070599239512"/>
    <n v="-0.60043921185872018"/>
    <n v="-0.24797743397054542"/>
    <s v=""/>
    <n v="161.61132000000001"/>
  </r>
  <r>
    <s v="ANTIGUA AND BARBUDA"/>
    <s v="ATG"/>
    <s v="LAC"/>
    <s v="High Income"/>
    <x v="1"/>
    <x v="9"/>
    <s v="mill"/>
    <n v="1.4E-2"/>
    <s v="ANTIGUA AND BARBUDAIncome Taxes"/>
    <n v="10.119720000000001"/>
    <n v="2.2409400000000002"/>
    <n v="8.6899800000000003"/>
    <n v="10.47462"/>
    <n v="10.46448"/>
    <n v="4.6238399999999995"/>
    <n v="6.6315600000000003"/>
    <n v="2.3423400000000001"/>
    <n v="2.8898999999999999"/>
    <n v="12.88794"/>
    <n v="2.61612"/>
    <n v="6.2462400000000002"/>
    <n v="13.78"/>
    <n v="4.75"/>
    <n v="21.77"/>
    <n v="4.07"/>
    <n v="5.68"/>
    <n v="4.63"/>
    <s v=""/>
    <n v="0.36169775448332542"/>
    <n v="1.1196462198898676"/>
    <n v="1.5051841316090484"/>
    <n v="-0.61144175158621505"/>
    <n v="-0.45721144290017279"/>
    <n v="1.3322260285823879E-3"/>
    <s v=""/>
    <n v="46.613580000000006"/>
  </r>
  <r>
    <s v="ANTIGUA AND BARBUDA"/>
    <s v="ATG"/>
    <s v="LAC"/>
    <s v="High Income"/>
    <x v="1"/>
    <x v="16"/>
    <s v="mill"/>
    <n v="1.4E-2"/>
    <s v="ANTIGUA AND BARBUDATax Revenue - Taxes on Property"/>
    <n v="1.1255400000000002"/>
    <n v="1.71366"/>
    <n v="3.3157800000000002"/>
    <n v="4.64412"/>
    <n v="4.64412"/>
    <n v="7.2906600000000008"/>
    <n v="1.13568"/>
    <n v="1.13568"/>
    <n v="0.59826000000000001"/>
    <n v="0.97343999999999997"/>
    <n v="0.67938000000000009"/>
    <n v="1.73394"/>
    <n v="1.84"/>
    <n v="1.53"/>
    <n v="2.71"/>
    <n v="1.71"/>
    <n v="3.12"/>
    <n v="1.7"/>
    <s v=""/>
    <n v="0.6347708655400961"/>
    <n v="-0.10717411855327191"/>
    <n v="-0.18269607754434861"/>
    <n v="-0.63179246014314872"/>
    <n v="-0.32818273429627137"/>
    <n v="-0.76682495137614426"/>
    <s v=""/>
    <n v="22.733879999999999"/>
  </r>
  <r>
    <s v="ANTIGUA AND BARBUDA"/>
    <s v="ATG"/>
    <s v="LAC"/>
    <s v="High Income"/>
    <x v="1"/>
    <x v="17"/>
    <s v="mill"/>
    <n v="1.4E-2"/>
    <s v="ANTIGUA AND BARBUDATax Revenue -Taxes on International Trade and Transactions"/>
    <n v="18.272279999999999"/>
    <n v="21.294"/>
    <n v="22.27758"/>
    <n v="24.123059999999999"/>
    <n v="21.882119999999997"/>
    <n v="19.529640000000001"/>
    <n v="20.675460000000001"/>
    <n v="19.124040000000001"/>
    <n v="19.326840000000001"/>
    <n v="21.68946"/>
    <n v="22.845420000000001"/>
    <n v="31.545539999999999"/>
    <n v="19.350000000000001"/>
    <n v="21.41"/>
    <n v="23.91"/>
    <n v="16.86"/>
    <n v="13.45"/>
    <n v="18.29"/>
    <s v=""/>
    <n v="5.8981145210121724E-2"/>
    <n v="5.4475439090823545E-3"/>
    <n v="7.3276361256473979E-2"/>
    <n v="-0.30108369336228485"/>
    <n v="-0.38534291924182845"/>
    <n v="-6.3474800354742913E-2"/>
    <s v=""/>
    <n v="127.37868"/>
  </r>
  <r>
    <s v="ANTIGUA AND BARBUDA"/>
    <s v="ATG"/>
    <s v="LAC"/>
    <s v="High Income"/>
    <x v="1"/>
    <x v="22"/>
    <s v="mill"/>
    <n v="1.4E-2"/>
    <s v="ANTIGUA AND BARBUDATaxes on Goods and Services – Sales Tax"/>
    <n v="23.778299999999998"/>
    <n v="15.63588"/>
    <n v="20.969519999999999"/>
    <n v="32.508839999999999"/>
    <n v="25.096499999999999"/>
    <n v="16.092179999999999"/>
    <n v="26.181480000000001"/>
    <n v="16.112460000000002"/>
    <n v="20.786999999999999"/>
    <n v="9.3389400000000009"/>
    <n v="19.76286"/>
    <n v="29.831880000000002"/>
    <n v="30.86"/>
    <n v="20.62"/>
    <n v="31.1"/>
    <n v="15.59"/>
    <n v="9.27"/>
    <n v="12.3"/>
    <s v=""/>
    <n v="0.29782196372322672"/>
    <n v="0.31876171983924156"/>
    <n v="0.48310500192660599"/>
    <n v="-0.52043813313547949"/>
    <n v="-0.63062578447193829"/>
    <n v="-0.2356535907502898"/>
    <s v=""/>
    <n v="134.08121999999997"/>
  </r>
  <r>
    <s v="ANTIGUA AND BARBUDA"/>
    <s v="ATG"/>
    <s v="LAC"/>
    <s v="High Income"/>
    <x v="1"/>
    <x v="20"/>
    <s v="mill"/>
    <n v="1.4E-2"/>
    <s v="ANTIGUA AND BARBUDATaxes on Goods and Services – Stamp Duties"/>
    <n v="2.0888400000000003"/>
    <n v="2.7479399999999998"/>
    <n v="5.6682600000000001"/>
    <n v="3.0724199999999997"/>
    <n v="3.1839600000000003"/>
    <n v="5.6175600000000001"/>
    <n v="6.1752599999999997"/>
    <n v="2.4741599999999999"/>
    <n v="1.8961800000000002"/>
    <n v="4.8773399999999993"/>
    <n v="3.0926999999999998"/>
    <n v="2.9507400000000001"/>
    <n v="2.31"/>
    <n v="3.02"/>
    <n v="1.63"/>
    <n v="0.9"/>
    <n v="1.22"/>
    <n v="3.01"/>
    <s v=""/>
    <n v="0.10587694605618418"/>
    <n v="9.9005072890965676E-2"/>
    <n v="-0.7124337980262021"/>
    <n v="-0.70707129884586095"/>
    <n v="-0.61682935715272813"/>
    <n v="-0.46418017787081939"/>
    <s v=""/>
    <n v="22.378980000000002"/>
  </r>
  <r>
    <s v="ANTIGUA AND BARBUDA"/>
    <s v="ATG"/>
    <s v="LAC"/>
    <s v="High Income"/>
    <x v="1"/>
    <x v="23"/>
    <s v="mill"/>
    <n v="1.4E-2"/>
    <s v="ANTIGUA AND BARBUDATaxes on Income and Profits – Corporation Tax"/>
    <n v="9.8864999999999998"/>
    <n v="2.2308000000000003"/>
    <n v="8.6798400000000004"/>
    <n v="10.4442"/>
    <n v="10.4442"/>
    <n v="4.6035599999999999"/>
    <n v="6.5301600000000004"/>
    <n v="2.2510800000000004"/>
    <n v="2.8087800000000001"/>
    <n v="12.88794"/>
    <n v="2.6059799999999997"/>
    <n v="6.2462400000000002"/>
    <n v="13.72"/>
    <n v="4.75"/>
    <n v="21.77"/>
    <n v="3.96"/>
    <n v="5.67"/>
    <n v="4.57"/>
    <s v=""/>
    <n v="0.38775097354979021"/>
    <n v="1.1292809754348212"/>
    <n v="1.5081107485852272"/>
    <n v="-0.62084218992359397"/>
    <n v="-0.45711495375423683"/>
    <n v="-7.2900103398238734E-3"/>
    <s v=""/>
    <n v="46.289100000000005"/>
  </r>
  <r>
    <s v="ANTIGUA AND BARBUDA"/>
    <s v="ATG"/>
    <s v="LAC"/>
    <s v="High Income"/>
    <x v="1"/>
    <x v="24"/>
    <s v="mill"/>
    <n v="1.4E-2"/>
    <s v="ANTIGUA AND BARBUDATaxes on Income and Profits – Personal Income Tax"/>
    <n v="0.23322000000000001"/>
    <n v="0"/>
    <n v="1.014E-2"/>
    <n v="3.0419999999999999E-2"/>
    <n v="2.0279999999999999E-2"/>
    <n v="2.0279999999999999E-2"/>
    <n v="0.1014"/>
    <n v="9.1259999999999994E-2"/>
    <n v="8.1119999999999998E-2"/>
    <n v="0"/>
    <n v="1.014E-2"/>
    <n v="0"/>
    <n v="7.0000000000000007E-2"/>
    <n v="0.01"/>
    <n v="0"/>
    <n v="0.11"/>
    <n v="0.01"/>
    <n v="0.06"/>
    <s v=""/>
    <n v="-0.69985421490438215"/>
    <e v="#DIV/0!"/>
    <n v="-1"/>
    <n v="2.6160420775805391"/>
    <n v="-0.50690335305719914"/>
    <n v="1.9585798816568047"/>
    <s v=""/>
    <n v="0.31434000000000006"/>
  </r>
  <r>
    <s v="ANTIGUA AND BARBUDA"/>
    <s v="ATG"/>
    <s v="LAC"/>
    <s v="High Income"/>
    <x v="1"/>
    <x v="25"/>
    <s v="mill"/>
    <n v="1.4E-2"/>
    <s v="ANTIGUA AND BARBUDATaxes on International Trade and Transactions – Consumption Tax"/>
    <n v="2.37276"/>
    <n v="5.9217599999999999"/>
    <n v="6.1651199999999999"/>
    <n v="6.5403000000000002"/>
    <n v="4.9990199999999998"/>
    <n v="4.93818"/>
    <n v="3.8836200000000001"/>
    <n v="5.0902799999999999"/>
    <n v="5.5465799999999996"/>
    <n v="5.0193000000000003"/>
    <n v="5.6986800000000004"/>
    <n v="8.8725000000000005"/>
    <n v="3.57"/>
    <n v="6.17"/>
    <n v="5.63"/>
    <n v="6.34"/>
    <n v="3.3"/>
    <n v="7.22"/>
    <s v=""/>
    <n v="0.50457694836393052"/>
    <n v="4.1919969738726325E-2"/>
    <n v="-8.6797986089484067E-2"/>
    <n v="-3.0625506475238193E-2"/>
    <n v="-0.33987061464046953"/>
    <n v="0.46207712153060432"/>
    <s v=""/>
    <n v="30.937140000000003"/>
  </r>
  <r>
    <s v="ANTIGUA AND BARBUDA"/>
    <s v="ATG"/>
    <s v="LAC"/>
    <s v="High Income"/>
    <x v="1"/>
    <x v="3"/>
    <s v="mill"/>
    <n v="1.4E-2"/>
    <s v="ANTIGUA AND BARBUDACustoms Duties"/>
    <n v="8.0511600000000012"/>
    <n v="7.5948600000000006"/>
    <n v="8.2235399999999998"/>
    <n v="8.9941800000000001"/>
    <n v="8.2438200000000013"/>
    <n v="7.331220000000001"/>
    <n v="8.6291399999999996"/>
    <n v="6.7735199999999995"/>
    <n v="6.8445"/>
    <n v="8.5581599999999991"/>
    <n v="8.8522200000000009"/>
    <n v="11.468340000000001"/>
    <n v="8.06"/>
    <n v="7.89"/>
    <n v="9.31"/>
    <n v="5.0999999999999996"/>
    <n v="4.8899999999999997"/>
    <n v="5.76"/>
    <s v=""/>
    <n v="1.0979784279531511E-3"/>
    <n v="3.8860492490974036E-2"/>
    <n v="0.1321158527835945"/>
    <n v="-0.43296665176814342"/>
    <n v="-0.40682838781050545"/>
    <n v="-0.2143190355766163"/>
    <s v=""/>
    <n v="48.438780000000001"/>
  </r>
  <r>
    <s v="DOMINICA"/>
    <s v="DMA"/>
    <s v="LAC"/>
    <s v="Upper-Middle Income"/>
    <x v="2"/>
    <x v="14"/>
    <s v="mill"/>
    <n v="1.7999999999999999E-2"/>
    <s v="DOMINICACapital Revenue"/>
    <n v="0"/>
    <n v="0"/>
    <n v="0"/>
    <n v="0"/>
    <n v="0"/>
    <n v="0"/>
    <n v="0.77368000000000003"/>
    <n v="2.036E-2"/>
    <n v="0.18323999999999999"/>
    <n v="3.0539999999999998E-2"/>
    <n v="0"/>
    <n v="0"/>
    <n v="0"/>
    <n v="0.02"/>
    <n v="0.01"/>
    <n v="0"/>
    <n v="0.03"/>
    <m/>
    <s v=""/>
    <e v="#DIV/0!"/>
    <e v="#DIV/0!"/>
    <e v="#DIV/0!"/>
    <e v="#DIV/0!"/>
    <e v="#DIV/0!"/>
    <e v="#DIV/0!"/>
    <s v=""/>
    <n v="0"/>
  </r>
  <r>
    <s v="DOMINICA"/>
    <s v="DMA"/>
    <s v="LAC"/>
    <s v="Upper-Middle Income"/>
    <x v="2"/>
    <x v="13"/>
    <s v="mill"/>
    <n v="1.7999999999999999E-2"/>
    <s v="DOMINICATotal Revenue"/>
    <n v="43.712919999999997"/>
    <n v="48.375360000000001"/>
    <n v="49.128679999999996"/>
    <n v="63.044739999999997"/>
    <n v="55.358840000000001"/>
    <n v="116.3065"/>
    <n v="49.596960000000003"/>
    <n v="43.804540000000003"/>
    <n v="41.147560000000006"/>
    <n v="40.811620000000005"/>
    <n v="41.218820000000001"/>
    <n v="33.461659999999995"/>
    <n v="42.76"/>
    <n v="27.84"/>
    <n v="43.11"/>
    <n v="29.63"/>
    <n v="88.53"/>
    <n v="44.53"/>
    <s v=""/>
    <n v="-2.1799504585829521E-2"/>
    <n v="-0.42450040681867796"/>
    <n v="-0.12250848180736786"/>
    <n v="-0.53001630270820366"/>
    <n v="0.59920258444721741"/>
    <n v="-0.61713231848606909"/>
    <s v=""/>
    <n v="375.92704000000003"/>
  </r>
  <r>
    <s v="DOMINICA"/>
    <s v="DMA"/>
    <s v="LAC"/>
    <s v="Upper-Middle Income"/>
    <x v="2"/>
    <x v="15"/>
    <s v="mill"/>
    <n v="1.7999999999999999E-2"/>
    <s v="DOMINICANon-tax Revenue"/>
    <n v="10.047659999999999"/>
    <n v="12.450140000000001"/>
    <n v="13.743"/>
    <n v="10.21054"/>
    <n v="12.154919999999999"/>
    <n v="88.128259999999997"/>
    <n v="9.5183"/>
    <n v="9.8745999999999992"/>
    <n v="6.3319599999999996"/>
    <n v="4.2552399999999997"/>
    <n v="5.22234"/>
    <n v="1.3946600000000002"/>
    <n v="10.29"/>
    <n v="3.72"/>
    <n v="13.93"/>
    <n v="8.0299999999999994"/>
    <n v="71.11"/>
    <n v="10.54"/>
    <s v=""/>
    <n v="2.4119048614304275E-2"/>
    <n v="-0.70120817918513367"/>
    <n v="1.3606927162919259E-2"/>
    <n v="-0.21355775502568919"/>
    <n v="4.8503058843661666"/>
    <n v="-0.88040158741361729"/>
    <s v=""/>
    <n v="146.73452"/>
  </r>
  <r>
    <s v="DOMINICA"/>
    <s v="DMA"/>
    <s v="LAC"/>
    <s v="Upper-Middle Income"/>
    <x v="2"/>
    <x v="21"/>
    <s v="mill"/>
    <n v="1.7999999999999999E-2"/>
    <s v="DOMINICANon-tax Revenue – Citizenship by Investment"/>
    <n v="7.9607600000000005"/>
    <n v="10.129099999999999"/>
    <n v="10.750080000000001"/>
    <n v="7.1056400000000002"/>
    <n v="8.6835399999999989"/>
    <n v="83.017899999999997"/>
    <n v="7.5026600000000006"/>
    <n v="4.6115400000000006"/>
    <n v="5.0391000000000004"/>
    <n v="2.8605800000000001"/>
    <n v="2.7486000000000002"/>
    <n v="5.0900000000000001E-2"/>
    <n v="8.2799999999999994"/>
    <n v="2.85"/>
    <n v="12.92"/>
    <n v="7.71"/>
    <n v="70.3"/>
    <n v="9.2100000000000009"/>
    <s v=""/>
    <n v="4.0101698832774611E-2"/>
    <n v="-0.71863245500587414"/>
    <n v="0.20185152110495916"/>
    <n v="8.5053563085098566E-2"/>
    <n v="7.0957766072362194"/>
    <n v="-0.88906007017763633"/>
    <s v=""/>
    <n v="127.64702"/>
  </r>
  <r>
    <s v="DOMINICA"/>
    <s v="DMA"/>
    <s v="LAC"/>
    <s v="Upper-Middle Income"/>
    <x v="2"/>
    <x v="0"/>
    <s v="mill"/>
    <n v="1.7999999999999999E-2"/>
    <s v="DOMINICATax Revenue"/>
    <n v="33.665260000000004"/>
    <n v="35.925220000000003"/>
    <n v="35.385680000000001"/>
    <n v="52.834200000000003"/>
    <n v="43.203919999999997"/>
    <n v="28.178239999999999"/>
    <n v="40.078659999999999"/>
    <n v="33.929940000000002"/>
    <n v="34.815600000000003"/>
    <n v="36.556379999999997"/>
    <n v="35.996479999999998"/>
    <n v="32.077180000000006"/>
    <n v="32.47"/>
    <n v="24.12"/>
    <n v="29.18"/>
    <n v="21.6"/>
    <n v="17.420000000000002"/>
    <n v="34"/>
    <s v=""/>
    <n v="-3.5504255722367942E-2"/>
    <n v="-0.32860536414251607"/>
    <n v="-0.17537263661458535"/>
    <n v="-0.59117389872468973"/>
    <n v="-0.59679584630283544"/>
    <n v="0.2066048127917145"/>
    <s v=""/>
    <n v="229.19252000000003"/>
  </r>
  <r>
    <s v="DOMINICA"/>
    <s v="DMA"/>
    <s v="LAC"/>
    <s v="Upper-Middle Income"/>
    <x v="2"/>
    <x v="1"/>
    <s v="mill"/>
    <n v="1.7999999999999999E-2"/>
    <s v="DOMINICAVAT"/>
    <n v="20.645040000000002"/>
    <n v="20.44144"/>
    <n v="19.67794"/>
    <n v="21.388180000000002"/>
    <n v="21.296560000000003"/>
    <n v="23.587060000000001"/>
    <n v="23.63796"/>
    <n v="21.235479999999999"/>
    <n v="19.341999999999999"/>
    <n v="21.031880000000001"/>
    <n v="17.061680000000003"/>
    <n v="19.209660000000003"/>
    <n v="20.43"/>
    <n v="13.14"/>
    <n v="17.579999999999998"/>
    <n v="13.14"/>
    <n v="10.8"/>
    <n v="16.39"/>
    <s v=""/>
    <n v="-1.0416061194359607E-2"/>
    <n v="-0.35718814330105902"/>
    <n v="-0.10661380205448341"/>
    <n v="-0.38564197608211642"/>
    <n v="-0.49287584473736606"/>
    <n v="-0.30512747243615779"/>
    <s v=""/>
    <n v="127.03622000000001"/>
  </r>
  <r>
    <s v="DOMINICA"/>
    <s v="DMA"/>
    <s v="LAC"/>
    <s v="Upper-Middle Income"/>
    <x v="2"/>
    <x v="9"/>
    <s v="mill"/>
    <n v="1.7999999999999999E-2"/>
    <s v="DOMINICAIncome Taxes"/>
    <n v="3.3797600000000001"/>
    <n v="5.33432"/>
    <n v="5.9654800000000003"/>
    <n v="19.830640000000002"/>
    <n v="12.857340000000001"/>
    <n v="-3.9294799999999999"/>
    <n v="6.3319599999999996"/>
    <n v="3.5121000000000002"/>
    <n v="5.7924200000000008"/>
    <n v="5.2121599999999999"/>
    <n v="9.2739799999999999"/>
    <n v="3.4917400000000001"/>
    <n v="3.46"/>
    <n v="3.99"/>
    <n v="4.7"/>
    <n v="3.42"/>
    <n v="2.56"/>
    <n v="12.53"/>
    <s v=""/>
    <n v="2.374133074537833E-2"/>
    <n v="-0.25201337752515779"/>
    <n v="-0.21213380985268579"/>
    <n v="-0.8275396053783437"/>
    <n v="-0.80089194187911339"/>
    <n v="-4.1887170821584538"/>
    <s v=""/>
    <n v="43.43806"/>
  </r>
  <r>
    <s v="DOMINICA"/>
    <s v="DMA"/>
    <s v="LAC"/>
    <s v="Upper-Middle Income"/>
    <x v="2"/>
    <x v="16"/>
    <s v="mill"/>
    <n v="1.7999999999999999E-2"/>
    <s v="DOMINICATax Revenue - Taxes on Property"/>
    <n v="0.66170000000000007"/>
    <n v="0.50900000000000001"/>
    <n v="0.79404000000000008"/>
    <n v="1.4964599999999999"/>
    <n v="1.0281800000000001"/>
    <n v="0.62097999999999998"/>
    <n v="0.63116000000000005"/>
    <n v="0.75331999999999999"/>
    <n v="0.74314000000000002"/>
    <n v="1.36412"/>
    <n v="1.9851000000000001"/>
    <n v="0.93656000000000006"/>
    <n v="0.78"/>
    <n v="0.71"/>
    <n v="0.5"/>
    <n v="0.23"/>
    <n v="0.36"/>
    <n v="0.52"/>
    <s v=""/>
    <n v="0.17878192534381132"/>
    <n v="0.39489194499017671"/>
    <n v="-0.3703088005642034"/>
    <n v="-0.84630394397444642"/>
    <n v="-0.64986675484837286"/>
    <n v="-0.16261393281587164"/>
    <s v=""/>
    <n v="5.11036"/>
  </r>
  <r>
    <s v="DOMINICA"/>
    <s v="DMA"/>
    <s v="LAC"/>
    <s v="Upper-Middle Income"/>
    <x v="2"/>
    <x v="17"/>
    <s v="mill"/>
    <n v="1.7999999999999999E-2"/>
    <s v="DOMINICATax Revenue -Taxes on International Trade and Transactions"/>
    <n v="8.9889399999999995"/>
    <n v="9.6404600000000009"/>
    <n v="8.958400000000001"/>
    <n v="10.129099999999999"/>
    <n v="8.0320199999999993"/>
    <n v="7.89968"/>
    <n v="9.4775800000000014"/>
    <n v="8.4392199999999988"/>
    <n v="8.9380399999999991"/>
    <n v="8.9380399999999991"/>
    <n v="7.6757200000000001"/>
    <n v="8.4290399999999988"/>
    <n v="7.8"/>
    <n v="6.28"/>
    <n v="6.39"/>
    <n v="4.82"/>
    <n v="3.71"/>
    <n v="4.5599999999999996"/>
    <s v=""/>
    <n v="-0.13226698587375149"/>
    <n v="-0.34857880225632393"/>
    <n v="-0.28670298267547789"/>
    <n v="-0.52414330986958357"/>
    <n v="-0.5380987597142437"/>
    <n v="-0.42276142831102026"/>
    <s v=""/>
    <n v="53.648600000000002"/>
  </r>
  <r>
    <s v="DOMINICA"/>
    <s v="DMA"/>
    <s v="LAC"/>
    <s v="Upper-Middle Income"/>
    <x v="2"/>
    <x v="19"/>
    <s v="mill"/>
    <n v="1.7999999999999999E-2"/>
    <s v="DOMINICATaxes on Goods and Services – Licenses"/>
    <n v="2.5042800000000001"/>
    <n v="1.7916799999999999"/>
    <n v="1.48628"/>
    <n v="1.9240199999999998"/>
    <n v="1.6186200000000002"/>
    <n v="1.4252"/>
    <n v="1.5575400000000001"/>
    <n v="3.3899400000000002"/>
    <n v="1.2317799999999999"/>
    <n v="2.6366199999999997"/>
    <n v="1.2012399999999999"/>
    <n v="1.56772"/>
    <n v="2.8"/>
    <n v="1.45"/>
    <n v="1.36"/>
    <n v="0.63"/>
    <n v="1.36"/>
    <n v="1.49"/>
    <s v=""/>
    <n v="0.11808583704697548"/>
    <n v="-0.19070369708876586"/>
    <n v="-8.4963802244529929E-2"/>
    <n v="-0.67256057629338561"/>
    <n v="-0.15977808256415962"/>
    <n v="4.5467302834689846E-2"/>
    <s v=""/>
    <n v="10.750080000000001"/>
  </r>
  <r>
    <s v="DOMINICA"/>
    <s v="DMA"/>
    <s v="LAC"/>
    <s v="Upper-Middle Income"/>
    <x v="2"/>
    <x v="26"/>
    <s v="mill"/>
    <n v="1.7999999999999999E-2"/>
    <s v="DOMINICATaxes on Goods and Services – Value Added Tax"/>
    <n v="14.41488"/>
    <n v="12.877700000000001"/>
    <n v="13.4885"/>
    <n v="14.241820000000001"/>
    <n v="13.72264"/>
    <n v="18.273099999999999"/>
    <n v="15.687380000000001"/>
    <n v="13.41724"/>
    <n v="13.68192"/>
    <n v="13.01004"/>
    <n v="13.01004"/>
    <n v="13.091479999999999"/>
    <n v="11.67"/>
    <n v="8.5"/>
    <n v="12.41"/>
    <n v="9.39"/>
    <n v="6.93"/>
    <n v="11.09"/>
    <s v=""/>
    <n v="-0.19041989943724819"/>
    <n v="-0.33994424470208195"/>
    <n v="-7.9957000407754761E-2"/>
    <n v="-0.34067415540991247"/>
    <n v="-0.49499513213200963"/>
    <n v="-0.39309695672874334"/>
    <s v=""/>
    <n v="87.018640000000005"/>
  </r>
  <r>
    <s v="DOMINICA"/>
    <s v="DMA"/>
    <s v="LAC"/>
    <s v="Upper-Middle Income"/>
    <x v="2"/>
    <x v="23"/>
    <s v="mill"/>
    <n v="1.7999999999999999E-2"/>
    <s v="DOMINICATaxes on Income and Profits – Corporation Tax"/>
    <n v="0.83475999999999995"/>
    <n v="3.4917400000000001"/>
    <n v="3.1659799999999998"/>
    <n v="17.448520000000002"/>
    <n v="11.920780000000001"/>
    <n v="3.54264"/>
    <n v="4.2654200000000007"/>
    <n v="1.2725"/>
    <n v="3.9294799999999999"/>
    <n v="3.1150800000000003"/>
    <n v="6.9325799999999997"/>
    <n v="1.3743000000000001"/>
    <n v="1.27"/>
    <n v="2.15"/>
    <n v="2.2999999999999998"/>
    <n v="1.59"/>
    <n v="0.82"/>
    <n v="10.19"/>
    <s v=""/>
    <n v="0.52139537112463474"/>
    <n v="-0.38426114200942801"/>
    <n v="-0.27352668052230272"/>
    <n v="-0.90887479281910444"/>
    <n v="-0.93121255488315358"/>
    <n v="1.8763859720434475"/>
    <s v=""/>
    <n v="40.404420000000002"/>
  </r>
  <r>
    <s v="DOMINICA"/>
    <s v="DMA"/>
    <s v="LAC"/>
    <s v="Upper-Middle Income"/>
    <x v="2"/>
    <x v="24"/>
    <s v="mill"/>
    <n v="1.7999999999999999E-2"/>
    <s v="DOMINICATaxes on Income and Profits – Personal Income Tax"/>
    <n v="2.6875200000000001"/>
    <n v="2.1276199999999998"/>
    <n v="3.3186799999999996"/>
    <n v="2.8911199999999999"/>
    <n v="2.3108599999999999"/>
    <n v="2.2497799999999999"/>
    <n v="2.1174400000000002"/>
    <n v="2.6366199999999997"/>
    <n v="2.0054599999999998"/>
    <n v="2.1683399999999997"/>
    <n v="2.4533800000000001"/>
    <n v="2.1174400000000002"/>
    <n v="2.2999999999999998"/>
    <n v="2.09"/>
    <n v="2.77"/>
    <n v="2.38"/>
    <n v="2.16"/>
    <n v="2.75"/>
    <s v=""/>
    <n v="-0.14419241531225824"/>
    <n v="-1.7681728880157167E-2"/>
    <n v="-0.16533079417117638"/>
    <n v="-0.17678961786435707"/>
    <n v="-6.5283054793453421E-2"/>
    <n v="0.22234174008125246"/>
    <s v=""/>
    <n v="15.58558"/>
  </r>
  <r>
    <s v="DOMINICA"/>
    <s v="DMA"/>
    <s v="LAC"/>
    <s v="Upper-Middle Income"/>
    <x v="2"/>
    <x v="27"/>
    <s v="mill"/>
    <n v="1.7999999999999999E-2"/>
    <s v="DOMINICATaxes on International Trade and Transactions – Customs Service Charge"/>
    <n v="2.6773400000000001"/>
    <n v="2.55518"/>
    <n v="2.5857200000000002"/>
    <n v="3.2067000000000001"/>
    <n v="1.8425800000000001"/>
    <n v="2.7587799999999998"/>
    <n v="2.72824"/>
    <n v="2.66716"/>
    <n v="2.7689600000000003"/>
    <n v="2.3312200000000001"/>
    <n v="2.2396000000000003"/>
    <n v="2.2294200000000002"/>
    <n v="2.15"/>
    <n v="1.47"/>
    <n v="1.74"/>
    <n v="0.8"/>
    <n v="1.0900000000000001"/>
    <n v="1.28"/>
    <s v=""/>
    <n v="-0.19696415098567988"/>
    <n v="-0.42469806432423551"/>
    <n v="-0.32707331033522585"/>
    <n v="-0.75052234384257954"/>
    <n v="-0.4084381682206471"/>
    <n v="-0.53602679445262036"/>
    <s v=""/>
    <n v="15.626300000000001"/>
  </r>
  <r>
    <s v="DOMINICA"/>
    <s v="DMA"/>
    <s v="LAC"/>
    <s v="Upper-Middle Income"/>
    <x v="2"/>
    <x v="3"/>
    <s v="mill"/>
    <n v="1.7999999999999999E-2"/>
    <s v="DOMINICACustoms Duties"/>
    <n v="4.4588400000000004"/>
    <n v="4.3265000000000002"/>
    <n v="4.2450599999999996"/>
    <n v="4.5199200000000008"/>
    <n v="4.2450599999999996"/>
    <n v="3.6342599999999998"/>
    <n v="4.8456799999999998"/>
    <n v="4.0312799999999998"/>
    <n v="4.5402800000000001"/>
    <n v="4.8151400000000004"/>
    <n v="4.2043400000000002"/>
    <n v="4.5606400000000002"/>
    <n v="3.58"/>
    <n v="3.07"/>
    <n v="3.3"/>
    <n v="2.41"/>
    <n v="2.0099999999999998"/>
    <n v="2.6"/>
    <s v=""/>
    <n v="-0.19710059118515133"/>
    <n v="-0.29041950768519598"/>
    <n v="-0.22262582861019628"/>
    <n v="-0.46680472220747277"/>
    <n v="-0.52650845924439227"/>
    <n v="-0.28458613307798558"/>
    <s v=""/>
    <n v="25.429639999999999"/>
  </r>
  <r>
    <s v="GRENADA"/>
    <s v="GRD"/>
    <s v="LAC"/>
    <s v="Upper-Middle Income"/>
    <x v="2"/>
    <x v="14"/>
    <s v="mill"/>
    <n v="2E-3"/>
    <s v="GRENADACapital Revenue"/>
    <n v="0"/>
    <n v="0"/>
    <n v="0"/>
    <n v="0"/>
    <n v="0"/>
    <n v="0"/>
    <n v="0"/>
    <n v="0"/>
    <n v="0"/>
    <n v="0"/>
    <n v="0"/>
    <n v="0"/>
    <n v="0"/>
    <n v="0"/>
    <n v="0"/>
    <n v="0"/>
    <n v="0"/>
    <m/>
    <s v=""/>
    <e v="#DIV/0!"/>
    <e v="#DIV/0!"/>
    <e v="#DIV/0!"/>
    <e v="#DIV/0!"/>
    <e v="#DIV/0!"/>
    <e v="#DIV/0!"/>
    <s v=""/>
    <n v="0"/>
  </r>
  <r>
    <s v="GRENADA"/>
    <s v="GRD"/>
    <s v="LAC"/>
    <s v="Upper-Middle Income"/>
    <x v="2"/>
    <x v="13"/>
    <s v="mill"/>
    <n v="2E-3"/>
    <s v="GRENADATotal Revenue"/>
    <n v="65.741219999999998"/>
    <n v="59.909579999999998"/>
    <n v="68.055840000000003"/>
    <n v="71.041800000000009"/>
    <n v="68.687100000000001"/>
    <n v="60.881519999999995"/>
    <n v="66.422580000000011"/>
    <n v="59.288340000000005"/>
    <n v="55.751280000000001"/>
    <n v="64.24824000000001"/>
    <n v="64.669080000000008"/>
    <n v="68.84742"/>
    <n v="71.34"/>
    <n v="65.72"/>
    <n v="68.86"/>
    <n v="44.59"/>
    <n v="45.94"/>
    <n v="52.03"/>
    <s v=""/>
    <n v="8.5163919988098871E-2"/>
    <n v="9.6986491976742292E-2"/>
    <n v="1.1816179184622451E-2"/>
    <n v="-0.37234135396344126"/>
    <n v="-0.33116989944254455"/>
    <n v="-0.14538927411799171"/>
    <s v=""/>
    <n v="394.31705999999997"/>
  </r>
  <r>
    <s v="GRENADA"/>
    <s v="GRD"/>
    <s v="LAC"/>
    <s v="Upper-Middle Income"/>
    <x v="2"/>
    <x v="15"/>
    <s v="mill"/>
    <n v="2E-3"/>
    <s v="GRENADANon-tax Revenue"/>
    <n v="3.0560999999999998"/>
    <n v="3.4569000000000001"/>
    <n v="2.9859599999999999"/>
    <n v="4.2685199999999996"/>
    <n v="3.2965800000000001"/>
    <n v="2.92584"/>
    <n v="3.6673200000000001"/>
    <n v="1.97394"/>
    <n v="2.54508"/>
    <n v="3.5570999999999997"/>
    <n v="2.4148200000000002"/>
    <n v="2.86572"/>
    <n v="8.18"/>
    <n v="5.39"/>
    <n v="3.6"/>
    <n v="0.77"/>
    <n v="2.4500000000000002"/>
    <n v="3.39"/>
    <s v=""/>
    <n v="1.6766139851444652"/>
    <n v="0.55920043970030942"/>
    <n v="0.20564240646224335"/>
    <n v="-0.81960960707692598"/>
    <n v="-0.2568055378604493"/>
    <n v="0.15864162086785338"/>
    <s v=""/>
    <n v="19.989899999999999"/>
  </r>
  <r>
    <s v="GRENADA"/>
    <s v="GRD"/>
    <s v="LAC"/>
    <s v="Upper-Middle Income"/>
    <x v="2"/>
    <x v="21"/>
    <s v="mill"/>
    <n v="2E-3"/>
    <s v="GRENADANon-tax Revenue – Citizenship by Investment"/>
    <n v="0.41081999999999996"/>
    <n v="0.95189999999999997"/>
    <n v="0.27054"/>
    <n v="0.95189999999999997"/>
    <n v="0.47093999999999997"/>
    <n v="0.74148000000000003"/>
    <n v="0.14028000000000002"/>
    <n v="0"/>
    <n v="0"/>
    <n v="0"/>
    <n v="0"/>
    <n v="0.26052000000000003"/>
    <n v="1.76"/>
    <n v="2.2999999999999998"/>
    <n v="1.08"/>
    <n v="0.54"/>
    <n v="0.81"/>
    <n v="1.22"/>
    <s v=""/>
    <n v="3.2841146974343998"/>
    <n v="1.4162201911965542"/>
    <n v="2.9920159680638725"/>
    <n v="-0.43271352032776544"/>
    <n v="0.71996432666581756"/>
    <n v="0.6453579327830824"/>
    <s v=""/>
    <n v="3.7975800000000004"/>
  </r>
  <r>
    <s v="GRENADA"/>
    <s v="GRD"/>
    <s v="LAC"/>
    <s v="Upper-Middle Income"/>
    <x v="2"/>
    <x v="0"/>
    <s v="mill"/>
    <n v="2E-3"/>
    <s v="GRENADATax Revenue"/>
    <n v="62.685120000000005"/>
    <n v="56.452680000000001"/>
    <n v="65.079900000000009"/>
    <n v="66.77328"/>
    <n v="65.400539999999992"/>
    <n v="57.955680000000001"/>
    <n v="62.745239999999995"/>
    <n v="57.324420000000003"/>
    <n v="53.206200000000003"/>
    <n v="60.691139999999997"/>
    <n v="62.254260000000002"/>
    <n v="65.981699999999989"/>
    <n v="63.17"/>
    <n v="60.33"/>
    <n v="65.260000000000005"/>
    <n v="43.82"/>
    <n v="43.49"/>
    <n v="48.64"/>
    <s v=""/>
    <n v="7.7351690480930218E-3"/>
    <n v="6.868265598727992E-2"/>
    <n v="2.7673674974914822E-3"/>
    <n v="-0.3437494758382395"/>
    <n v="-0.33502078117397799"/>
    <n v="-0.16073799841534084"/>
    <s v=""/>
    <n v="374.34720000000004"/>
  </r>
  <r>
    <s v="GRENADA"/>
    <s v="GRD"/>
    <s v="LAC"/>
    <s v="Upper-Middle Income"/>
    <x v="2"/>
    <x v="1"/>
    <s v="mill"/>
    <n v="2E-3"/>
    <s v="GRENADAVAT"/>
    <n v="25.691279999999999"/>
    <n v="25.190280000000001"/>
    <n v="27.144179999999999"/>
    <n v="27.2544"/>
    <n v="27.02394"/>
    <n v="22.895700000000001"/>
    <n v="25.3506"/>
    <n v="21.5931"/>
    <n v="21.412739999999999"/>
    <n v="24.9498"/>
    <n v="25.7013"/>
    <n v="24.128159999999998"/>
    <n v="26.46"/>
    <n v="28.61"/>
    <n v="27.87"/>
    <n v="19.03"/>
    <n v="17.190000000000001"/>
    <n v="16.690000000000001"/>
    <s v=""/>
    <n v="2.9921436378413293E-2"/>
    <n v="0.1357555374533351"/>
    <n v="2.6739433646549734E-2"/>
    <n v="-0.30176411882118115"/>
    <n v="-0.36389734435467214"/>
    <n v="-0.27104216075507626"/>
    <s v=""/>
    <n v="155.19978"/>
  </r>
  <r>
    <s v="GRENADA"/>
    <s v="GRD"/>
    <s v="LAC"/>
    <s v="Upper-Middle Income"/>
    <x v="2"/>
    <x v="9"/>
    <s v="mill"/>
    <n v="2E-3"/>
    <s v="GRENADAIncome Taxes"/>
    <n v="14.448840000000001"/>
    <n v="10.631219999999999"/>
    <n v="14.85966"/>
    <n v="15.450839999999999"/>
    <n v="12.354660000000001"/>
    <n v="10.6713"/>
    <n v="13.066079999999999"/>
    <n v="10.0701"/>
    <n v="11.623199999999999"/>
    <n v="10.95186"/>
    <n v="11.68332"/>
    <n v="15.781499999999999"/>
    <n v="14.28"/>
    <n v="9.66"/>
    <n v="13.57"/>
    <n v="11.01"/>
    <n v="7.35"/>
    <n v="9.6"/>
    <s v=""/>
    <n v="-1.1685367129818117E-2"/>
    <n v="-9.1355460615056311E-2"/>
    <n v="-8.6789334345469524E-2"/>
    <n v="-0.28741738313256754"/>
    <n v="-0.40508277848196556"/>
    <n v="-0.10039076776025421"/>
    <s v=""/>
    <n v="78.416520000000006"/>
  </r>
  <r>
    <s v="GRENADA"/>
    <s v="GRD"/>
    <s v="LAC"/>
    <s v="Upper-Middle Income"/>
    <x v="2"/>
    <x v="16"/>
    <s v="mill"/>
    <n v="2E-3"/>
    <s v="GRENADATax Revenue - Taxes on Property"/>
    <n v="1.76352"/>
    <n v="2.1242399999999999"/>
    <n v="3.7875599999999996"/>
    <n v="2.7154199999999999"/>
    <n v="4.4789399999999997"/>
    <n v="5.4909600000000003"/>
    <n v="2.7855599999999998"/>
    <n v="6.2625000000000002"/>
    <n v="2.7354599999999998"/>
    <n v="3.4569000000000001"/>
    <n v="2.0140199999999999"/>
    <n v="1.9438800000000001"/>
    <n v="2.21"/>
    <n v="2.5099999999999998"/>
    <n v="3.35"/>
    <n v="1.53"/>
    <n v="6.27"/>
    <n v="5.72"/>
    <s v=""/>
    <n v="0.25317546724732354"/>
    <n v="0.18159906601890555"/>
    <n v="-0.11552556263135094"/>
    <n v="-0.43655125174006226"/>
    <n v="0.39988479417004918"/>
    <n v="4.1712196045864375E-2"/>
    <s v=""/>
    <n v="20.36064"/>
  </r>
  <r>
    <s v="GRENADA"/>
    <s v="GRD"/>
    <s v="LAC"/>
    <s v="Upper-Middle Income"/>
    <x v="2"/>
    <x v="17"/>
    <s v="mill"/>
    <n v="2E-3"/>
    <s v="GRENADATax Revenue -Taxes on International Trade and Transactions"/>
    <n v="20.781479999999998"/>
    <n v="18.516960000000001"/>
    <n v="19.288499999999999"/>
    <n v="21.352619999999998"/>
    <n v="21.532979999999998"/>
    <n v="18.89772"/>
    <n v="21.542999999999999"/>
    <n v="19.398720000000001"/>
    <n v="17.434799999999999"/>
    <n v="21.33258"/>
    <n v="22.845600000000001"/>
    <n v="24.128159999999998"/>
    <n v="20.22"/>
    <n v="19.55"/>
    <n v="20.47"/>
    <n v="12.24"/>
    <n v="12.68"/>
    <n v="16.63"/>
    <s v=""/>
    <n v="-2.7018287436698426E-2"/>
    <n v="5.5788855190052777E-2"/>
    <n v="6.1254115146330709E-2"/>
    <n v="-0.42676823734042935"/>
    <n v="-0.41113584835912165"/>
    <n v="-0.11999966133480656"/>
    <s v=""/>
    <n v="120.37026"/>
  </r>
  <r>
    <s v="GRENADA"/>
    <s v="GRD"/>
    <s v="LAC"/>
    <s v="Upper-Middle Income"/>
    <x v="2"/>
    <x v="19"/>
    <s v="mill"/>
    <n v="2E-3"/>
    <s v="GRENADATaxes on Goods and Services – Licenses"/>
    <n v="1.78356"/>
    <n v="3.3567"/>
    <n v="1.84368"/>
    <n v="1.1122200000000002"/>
    <n v="2.8256399999999999"/>
    <n v="1.6933799999999999"/>
    <n v="1.6533"/>
    <n v="0.62124000000000001"/>
    <n v="0.55110000000000003"/>
    <n v="2.1342599999999998"/>
    <n v="0.56112000000000006"/>
    <n v="0.70139999999999991"/>
    <n v="1.95"/>
    <n v="3.61"/>
    <n v="1.59"/>
    <n v="0.26"/>
    <n v="2.38"/>
    <n v="2"/>
    <s v=""/>
    <n v="9.3318980017493058E-2"/>
    <n v="7.5461018261983454E-2"/>
    <n v="-0.13759437646446232"/>
    <n v="-0.76623329916743099"/>
    <n v="-0.15771294290850923"/>
    <n v="0.18106981303664868"/>
    <s v=""/>
    <n v="12.615179999999999"/>
  </r>
  <r>
    <s v="GRENADA"/>
    <s v="GRD"/>
    <s v="LAC"/>
    <s v="Upper-Middle Income"/>
    <x v="2"/>
    <x v="20"/>
    <s v="mill"/>
    <n v="2E-3"/>
    <s v="GRENADATaxes on Goods and Services – Stamp Duties"/>
    <n v="0.28056000000000003"/>
    <n v="0.20040000000000002"/>
    <n v="0.40080000000000005"/>
    <n v="0.27054"/>
    <n v="0.64127999999999996"/>
    <n v="0.32063999999999998"/>
    <n v="0.43086000000000002"/>
    <n v="1.2825599999999999"/>
    <n v="0.43086000000000002"/>
    <n v="0.35069999999999996"/>
    <n v="0.51102000000000003"/>
    <n v="0.53105999999999998"/>
    <n v="0.25"/>
    <n v="0.38"/>
    <n v="0.15"/>
    <n v="0.11"/>
    <n v="0.9"/>
    <n v="0.37"/>
    <s v=""/>
    <n v="-0.10892500712860004"/>
    <n v="0.89620758483033913"/>
    <n v="-0.62574850299401197"/>
    <n v="-0.59340578103053154"/>
    <n v="0.40344311377245523"/>
    <n v="0.15394211576846312"/>
    <s v=""/>
    <n v="2.11422"/>
  </r>
  <r>
    <s v="GRENADA"/>
    <s v="GRD"/>
    <s v="LAC"/>
    <s v="Upper-Middle Income"/>
    <x v="2"/>
    <x v="26"/>
    <s v="mill"/>
    <n v="2E-3"/>
    <s v="GRENADATaxes on Goods and Services – Value Added Tax"/>
    <n v="22.234380000000002"/>
    <n v="19.769459999999999"/>
    <n v="20.85162"/>
    <n v="22.494899999999998"/>
    <n v="21.6432"/>
    <n v="18.797520000000002"/>
    <n v="21.342600000000001"/>
    <n v="18.256439999999998"/>
    <n v="18.977880000000003"/>
    <n v="21.15222"/>
    <n v="23.27646"/>
    <n v="23.777460000000001"/>
    <n v="22.41"/>
    <n v="23.76"/>
    <n v="23.39"/>
    <n v="15.44"/>
    <n v="12.76"/>
    <n v="13.33"/>
    <s v=""/>
    <n v="7.898578687599949E-3"/>
    <n v="0.20185376838821106"/>
    <n v="0.12173538554798141"/>
    <n v="-0.31362219880950787"/>
    <n v="-0.41043838249427073"/>
    <n v="-0.29086390119547695"/>
    <s v=""/>
    <n v="125.79108000000001"/>
  </r>
  <r>
    <s v="GRENADA"/>
    <s v="GRD"/>
    <s v="LAC"/>
    <s v="Upper-Middle Income"/>
    <x v="2"/>
    <x v="24"/>
    <s v="mill"/>
    <n v="2E-3"/>
    <s v="GRENADATaxes on Income and Profits – Personal Income Tax"/>
    <n v="8.6071799999999996"/>
    <n v="5.1302399999999997"/>
    <n v="6.6232200000000008"/>
    <n v="6.2424600000000003"/>
    <n v="5.8717200000000007"/>
    <n v="5.6713200000000006"/>
    <n v="5.8917599999999997"/>
    <n v="5.0300399999999996"/>
    <n v="4.6593"/>
    <n v="5.2103999999999999"/>
    <n v="5.9318400000000002"/>
    <n v="6.1121999999999996"/>
    <n v="7.95"/>
    <n v="5.26"/>
    <n v="6.7"/>
    <n v="5.33"/>
    <n v="4.59"/>
    <n v="5.42"/>
    <s v=""/>
    <n v="-7.6352533582427634E-2"/>
    <n v="2.529316367265471E-2"/>
    <n v="1.1592548639483422E-2"/>
    <n v="-0.14616993941491019"/>
    <n v="-0.21828697553698076"/>
    <n v="-4.4314198458207374E-2"/>
    <s v=""/>
    <n v="38.146140000000003"/>
  </r>
  <r>
    <s v="GRENADA"/>
    <s v="GRD"/>
    <s v="LAC"/>
    <s v="Upper-Middle Income"/>
    <x v="2"/>
    <x v="27"/>
    <s v="mill"/>
    <n v="2E-3"/>
    <s v="GRENADATaxes on International Trade and Transactions – Customs Service Charge"/>
    <n v="5.0801400000000001"/>
    <n v="4.6392600000000002"/>
    <n v="5.1603000000000003"/>
    <n v="5.0701199999999993"/>
    <n v="5.5811400000000004"/>
    <n v="4.5791400000000007"/>
    <n v="5.7013800000000003"/>
    <n v="4.5590999999999999"/>
    <n v="4.3186199999999992"/>
    <n v="5.63124"/>
    <n v="6.7434600000000007"/>
    <n v="6.3426600000000004"/>
    <n v="4.9400000000000004"/>
    <n v="4.93"/>
    <n v="5.12"/>
    <n v="3.26"/>
    <n v="3.44"/>
    <n v="3.51"/>
    <s v=""/>
    <n v="-2.7585853933159266E-2"/>
    <n v="6.2669477459767198E-2"/>
    <n v="-7.8096234715036381E-3"/>
    <n v="-0.35701719091461342"/>
    <n v="-0.38363846812658353"/>
    <n v="-0.23348052254353452"/>
    <s v=""/>
    <n v="30.110100000000003"/>
  </r>
  <r>
    <s v="GRENADA"/>
    <s v="GRD"/>
    <s v="LAC"/>
    <s v="Upper-Middle Income"/>
    <x v="2"/>
    <x v="3"/>
    <s v="mill"/>
    <n v="2E-3"/>
    <s v="GRENADACustoms Duties"/>
    <n v="6.7835399999999995"/>
    <n v="6.2224199999999996"/>
    <n v="6.4629000000000003"/>
    <n v="7.5550800000000002"/>
    <n v="7.6051799999999998"/>
    <n v="6.1422600000000003"/>
    <n v="7.7053800000000008"/>
    <n v="6.4128000000000007"/>
    <n v="5.3306400000000007"/>
    <n v="7.5350399999999995"/>
    <n v="8.3967600000000004"/>
    <n v="8.6773199999999999"/>
    <n v="6.66"/>
    <n v="6.34"/>
    <n v="6.9"/>
    <n v="3.99"/>
    <n v="5.05"/>
    <n v="4.74"/>
    <s v=""/>
    <n v="-1.8211730158589665E-2"/>
    <n v="1.8896185085545535E-2"/>
    <n v="6.7632177505454208E-2"/>
    <n v="-0.47187852411887099"/>
    <n v="-0.33597889859280122"/>
    <n v="-0.2282970763204423"/>
    <s v=""/>
    <n v="40.771380000000001"/>
  </r>
  <r>
    <s v="MONTSERRAT"/>
    <s v="MSR"/>
    <s v="LAC"/>
    <s v="High Income"/>
    <x v="0"/>
    <x v="14"/>
    <s v="mill"/>
    <n v="8.9999999999999993E-3"/>
    <s v="MONTSERRATCapital Revenue"/>
    <n v="0"/>
    <n v="0"/>
    <n v="0"/>
    <n v="0"/>
    <n v="0"/>
    <n v="0"/>
    <n v="0"/>
    <n v="0"/>
    <n v="0"/>
    <n v="0"/>
    <n v="0"/>
    <n v="0"/>
    <n v="0"/>
    <n v="0"/>
    <n v="0"/>
    <n v="0"/>
    <n v="0"/>
    <m/>
    <s v=""/>
    <e v="#DIV/0!"/>
    <e v="#DIV/0!"/>
    <e v="#DIV/0!"/>
    <e v="#DIV/0!"/>
    <e v="#DIV/0!"/>
    <e v="#DIV/0!"/>
    <s v=""/>
    <n v="0"/>
  </r>
  <r>
    <s v="MONTSERRAT"/>
    <s v="MSR"/>
    <s v="LAC"/>
    <s v="High Income"/>
    <x v="0"/>
    <x v="13"/>
    <s v="mill"/>
    <n v="8.9999999999999993E-3"/>
    <s v="MONTSERRATTotal Revenue"/>
    <n v="4.5102299999999991"/>
    <n v="3.9250099999999999"/>
    <n v="5.3981499999999993"/>
    <n v="3.8140199999999993"/>
    <n v="3.7534799999999997"/>
    <n v="4.0057299999999998"/>
    <n v="3.8039299999999998"/>
    <n v="5.0651799999999989"/>
    <n v="4.3286099999999994"/>
    <n v="5.3476999999999997"/>
    <n v="4.10663"/>
    <n v="4.10663"/>
    <n v="4.5199999999999996"/>
    <n v="4.72"/>
    <n v="7.19"/>
    <n v="1.34"/>
    <n v="3.85"/>
    <n v="3.84"/>
    <s v=""/>
    <n v="2.1661866468008291E-3"/>
    <n v="0.20254470689246648"/>
    <n v="0.33193779350333008"/>
    <n v="-0.64866466353086771"/>
    <n v="2.5714803329177294E-2"/>
    <n v="-4.1373232843951023E-2"/>
    <s v=""/>
    <n v="25.406619999999997"/>
  </r>
  <r>
    <s v="MONTSERRAT"/>
    <s v="MSR"/>
    <s v="LAC"/>
    <s v="High Income"/>
    <x v="0"/>
    <x v="15"/>
    <s v="mill"/>
    <n v="8.9999999999999993E-3"/>
    <s v="MONTSERRATNon-tax Revenue"/>
    <n v="0.35314999999999996"/>
    <n v="0.35314999999999996"/>
    <n v="0.64576"/>
    <n v="0.46414"/>
    <n v="0.48431999999999992"/>
    <n v="0.64576"/>
    <n v="0.39350999999999997"/>
    <n v="1.2713399999999999"/>
    <n v="0.45404999999999995"/>
    <n v="1.9877299999999998"/>
    <n v="0.63566999999999996"/>
    <n v="0.75674999999999992"/>
    <n v="0.59"/>
    <n v="1"/>
    <n v="2.23"/>
    <n v="0.06"/>
    <n v="0.22"/>
    <n v="0.51"/>
    <s v=""/>
    <n v="0.67067818207560537"/>
    <n v="1.8316579357213651"/>
    <n v="2.4532953419226957"/>
    <n v="-0.87072865945619859"/>
    <n v="-0.54575487281136426"/>
    <n v="-0.21023290386521307"/>
    <s v=""/>
    <n v="2.9462799999999998"/>
  </r>
  <r>
    <s v="MONTSERRAT"/>
    <s v="MSR"/>
    <s v="LAC"/>
    <s v="High Income"/>
    <x v="0"/>
    <x v="0"/>
    <s v="mill"/>
    <n v="8.9999999999999993E-3"/>
    <s v="MONTSERRATTax Revenue"/>
    <n v="4.1570799999999997"/>
    <n v="3.5718599999999996"/>
    <n v="4.7523899999999992"/>
    <n v="3.3599699999999997"/>
    <n v="3.2691599999999998"/>
    <n v="3.3599699999999997"/>
    <n v="3.4104199999999993"/>
    <n v="3.7938399999999994"/>
    <n v="3.8745599999999993"/>
    <n v="3.3498799999999993"/>
    <n v="3.4709599999999994"/>
    <n v="3.3498799999999993"/>
    <n v="3.93"/>
    <n v="3.73"/>
    <n v="4.96"/>
    <n v="1.28"/>
    <n v="3.63"/>
    <n v="3.33"/>
    <s v=""/>
    <n v="-5.4624880926034507E-2"/>
    <n v="4.4273851718712495E-2"/>
    <n v="4.3685387773310012E-2"/>
    <n v="-0.61904421765670514"/>
    <n v="0.11037697757222041"/>
    <n v="-8.9197224975221829E-3"/>
    <s v=""/>
    <n v="22.47043"/>
  </r>
  <r>
    <s v="MONTSERRAT"/>
    <s v="MSR"/>
    <s v="LAC"/>
    <s v="High Income"/>
    <x v="0"/>
    <x v="1"/>
    <s v="mill"/>
    <n v="8.9999999999999993E-3"/>
    <s v="MONTSERRATVAT"/>
    <n v="0.92827999999999999"/>
    <n v="0.35314999999999996"/>
    <n v="1.1098999999999999"/>
    <n v="0.34305999999999998"/>
    <n v="0.34305999999999998"/>
    <n v="0.23207"/>
    <n v="0.28251999999999999"/>
    <n v="0.27243000000000001"/>
    <n v="0.66593999999999998"/>
    <n v="0.45404999999999995"/>
    <n v="0.15134999999999998"/>
    <n v="0.14126"/>
    <n v="0.91"/>
    <n v="0.25"/>
    <n v="1.06"/>
    <n v="0.01"/>
    <n v="0.36"/>
    <n v="0.34"/>
    <s v=""/>
    <n v="-1.9692334209505714E-2"/>
    <n v="-0.29208551606965871"/>
    <n v="-4.4959005315794068E-2"/>
    <n v="-0.97085058007345648"/>
    <n v="4.9379117355564661E-2"/>
    <n v="0.46507519282974974"/>
    <s v=""/>
    <n v="3.30952"/>
  </r>
  <r>
    <s v="MONTSERRAT"/>
    <s v="MSR"/>
    <s v="LAC"/>
    <s v="High Income"/>
    <x v="0"/>
    <x v="9"/>
    <s v="mill"/>
    <n v="8.9999999999999993E-3"/>
    <s v="MONTSERRATIncome Taxes"/>
    <n v="1.36215"/>
    <n v="1.8464699999999998"/>
    <n v="1.7859299999999998"/>
    <n v="1.7253899999999998"/>
    <n v="1.5841299999999998"/>
    <n v="1.6043099999999999"/>
    <n v="1.6648499999999997"/>
    <n v="1.6749399999999997"/>
    <n v="1.7354799999999997"/>
    <n v="1.35206"/>
    <n v="1.35206"/>
    <n v="1.3823300000000001"/>
    <n v="1.61"/>
    <n v="1.9"/>
    <n v="2.25"/>
    <n v="0.94"/>
    <n v="1.9"/>
    <n v="1.95"/>
    <s v=""/>
    <n v="0.18195499761406608"/>
    <n v="2.8990452051752848E-2"/>
    <n v="0.25984781038450572"/>
    <n v="-0.45519563692846249"/>
    <n v="0.19939651417497309"/>
    <n v="0.21547581203134061"/>
    <s v=""/>
    <n v="9.9083799999999993"/>
  </r>
  <r>
    <s v="MONTSERRAT"/>
    <s v="MSR"/>
    <s v="LAC"/>
    <s v="High Income"/>
    <x v="0"/>
    <x v="16"/>
    <s v="mill"/>
    <n v="8.9999999999999993E-3"/>
    <s v="MONTSERRATTax Revenue - Taxes on Property"/>
    <n v="6.053999999999999E-2"/>
    <n v="3.0269999999999995E-2"/>
    <n v="3.0269999999999995E-2"/>
    <n v="1.009E-2"/>
    <n v="0"/>
    <n v="0"/>
    <n v="3.0269999999999995E-2"/>
    <n v="0.20179999999999998"/>
    <n v="0.28251999999999999"/>
    <n v="4.036E-2"/>
    <n v="5.0449999999999995E-2"/>
    <n v="1.009E-2"/>
    <n v="0.02"/>
    <n v="0.01"/>
    <n v="0.01"/>
    <n v="0"/>
    <n v="0"/>
    <n v="0.01"/>
    <s v=""/>
    <n v="-0.66963990749917413"/>
    <n v="-0.66963990749917413"/>
    <n v="-0.66963990749917413"/>
    <n v="-1"/>
    <e v="#DIV/0!"/>
    <e v="#DIV/0!"/>
    <s v=""/>
    <n v="0.13116999999999998"/>
  </r>
  <r>
    <s v="MONTSERRAT"/>
    <s v="MSR"/>
    <s v="LAC"/>
    <s v="High Income"/>
    <x v="0"/>
    <x v="17"/>
    <s v="mill"/>
    <n v="8.9999999999999993E-3"/>
    <s v="MONTSERRATTax Revenue -Taxes on International Trade and Transactions"/>
    <n v="1.8061099999999999"/>
    <n v="1.3419699999999999"/>
    <n v="1.82629"/>
    <n v="1.29152"/>
    <n v="1.33188"/>
    <n v="1.5235899999999998"/>
    <n v="1.4327799999999997"/>
    <n v="1.6446699999999996"/>
    <n v="1.2007099999999997"/>
    <n v="1.5134999999999998"/>
    <n v="1.9271899999999997"/>
    <n v="1.8161999999999998"/>
    <n v="1.39"/>
    <n v="1.57"/>
    <n v="1.63"/>
    <n v="0.33"/>
    <n v="1.37"/>
    <n v="1.03"/>
    <s v=""/>
    <n v="-0.23039017557070168"/>
    <n v="0.16992183133751143"/>
    <n v="-0.10748019208340411"/>
    <n v="-0.74448711595639239"/>
    <n v="2.8621197104844398E-2"/>
    <n v="-0.32396510872347534"/>
    <s v=""/>
    <n v="9.1213599999999992"/>
  </r>
  <r>
    <s v="MONTSERRAT"/>
    <s v="MSR"/>
    <s v="LAC"/>
    <s v="High Income"/>
    <x v="0"/>
    <x v="18"/>
    <s v="mill"/>
    <n v="8.9999999999999993E-3"/>
    <s v="MONTSERRATTaxes on Goods and Services – Accommodation Tax"/>
    <n v="1.009E-2"/>
    <n v="0"/>
    <n v="0"/>
    <n v="0"/>
    <n v="0"/>
    <n v="0"/>
    <n v="0"/>
    <n v="0"/>
    <n v="0"/>
    <n v="0"/>
    <n v="0"/>
    <n v="1.009E-2"/>
    <n v="0"/>
    <n v="0"/>
    <n v="0"/>
    <n v="0"/>
    <n v="0"/>
    <n v="0.02"/>
    <s v=""/>
    <n v="-1"/>
    <e v="#DIV/0!"/>
    <e v="#DIV/0!"/>
    <e v="#DIV/0!"/>
    <e v="#DIV/0!"/>
    <e v="#DIV/0!"/>
    <s v=""/>
    <n v="1.009E-2"/>
  </r>
  <r>
    <s v="MONTSERRAT"/>
    <s v="MSR"/>
    <s v="LAC"/>
    <s v="High Income"/>
    <x v="0"/>
    <x v="19"/>
    <s v="mill"/>
    <n v="8.9999999999999993E-3"/>
    <s v="MONTSERRATTaxes on Goods and Services – Licenses"/>
    <n v="0.34305999999999998"/>
    <n v="0.26233999999999996"/>
    <n v="0.29260999999999993"/>
    <n v="0.21188999999999997"/>
    <n v="0.27243000000000001"/>
    <n v="0.17152999999999999"/>
    <n v="0.18161999999999998"/>
    <n v="0.20179999999999998"/>
    <n v="0.59530999999999989"/>
    <n v="0.29260999999999993"/>
    <n v="0.10089999999999999"/>
    <n v="9.0809999999999988E-2"/>
    <n v="0.37"/>
    <n v="0.16"/>
    <n v="0.34"/>
    <n v="0"/>
    <n v="0.28000000000000003"/>
    <n v="0.28999999999999998"/>
    <s v=""/>
    <n v="7.8528537282108152E-2"/>
    <n v="-0.39010444461385979"/>
    <n v="0.16195618741669837"/>
    <n v="-1"/>
    <n v="2.7786954447013987E-2"/>
    <n v="0.69066635573952073"/>
    <s v=""/>
    <n v="1.5538599999999998"/>
  </r>
  <r>
    <s v="MONTSERRAT"/>
    <s v="MSR"/>
    <s v="LAC"/>
    <s v="High Income"/>
    <x v="0"/>
    <x v="24"/>
    <s v="mill"/>
    <n v="8.9999999999999993E-3"/>
    <s v="MONTSERRATTaxes on Income and Profits – Personal Income Tax"/>
    <n v="1.2309799999999997"/>
    <n v="1.32179"/>
    <n v="1.2309799999999997"/>
    <n v="1.09981"/>
    <n v="1.1906199999999998"/>
    <n v="1.33188"/>
    <n v="0.96863999999999983"/>
    <n v="1.1805299999999999"/>
    <n v="1.1401699999999997"/>
    <n v="1.1401699999999997"/>
    <n v="1.1704399999999997"/>
    <n v="1.2511599999999998"/>
    <n v="1.34"/>
    <n v="1.24"/>
    <n v="1.2"/>
    <n v="0.82"/>
    <n v="1.41"/>
    <n v="1.1599999999999999"/>
    <s v=""/>
    <n v="8.8563583486328257E-2"/>
    <n v="-6.1878210608341741E-2"/>
    <n v="-2.5166940161497175E-2"/>
    <n v="-0.25441667197061313"/>
    <n v="0.18425694176143537"/>
    <n v="-0.1290506652250954"/>
    <s v=""/>
    <n v="7.4060599999999992"/>
  </r>
  <r>
    <s v="MONTSERRAT"/>
    <s v="MSR"/>
    <s v="LAC"/>
    <s v="High Income"/>
    <x v="0"/>
    <x v="25"/>
    <s v="mill"/>
    <n v="8.9999999999999993E-3"/>
    <s v="MONTSERRATTaxes on International Trade and Transactions – Consumption Tax"/>
    <n v="1.13008"/>
    <n v="0.80719999999999992"/>
    <n v="1.1401699999999997"/>
    <n v="0.82737999999999989"/>
    <n v="0.79710999999999999"/>
    <n v="1.0796299999999999"/>
    <n v="0.89800999999999997"/>
    <n v="0.98881999999999992"/>
    <n v="0.78701999999999994"/>
    <n v="0.97872999999999988"/>
    <n v="1.2208899999999998"/>
    <n v="1.0796299999999999"/>
    <n v="0.72"/>
    <n v="0.98"/>
    <n v="0.96"/>
    <n v="0.21"/>
    <n v="0.75"/>
    <n v="0.55000000000000004"/>
    <s v=""/>
    <n v="-0.36287696446269291"/>
    <n v="0.21407333994053529"/>
    <n v="-0.1580202952191338"/>
    <n v="-0.746186758200585"/>
    <n v="-5.9101002371065456E-2"/>
    <n v="-0.49056621249872634"/>
    <s v=""/>
    <n v="5.7815699999999994"/>
  </r>
  <r>
    <s v="MONTSERRAT"/>
    <s v="MSR"/>
    <s v="LAC"/>
    <s v="High Income"/>
    <x v="0"/>
    <x v="27"/>
    <s v="mill"/>
    <n v="8.9999999999999993E-3"/>
    <s v="MONTSERRATTaxes on International Trade and Transactions – Customs Service Charge"/>
    <n v="0"/>
    <n v="0"/>
    <n v="0"/>
    <n v="0"/>
    <n v="0"/>
    <n v="0"/>
    <n v="0"/>
    <n v="0"/>
    <n v="0"/>
    <n v="0"/>
    <n v="0"/>
    <n v="0"/>
    <n v="0"/>
    <n v="0"/>
    <n v="0"/>
    <n v="0"/>
    <n v="0"/>
    <m/>
    <s v=""/>
    <e v="#DIV/0!"/>
    <e v="#DIV/0!"/>
    <e v="#DIV/0!"/>
    <e v="#DIV/0!"/>
    <e v="#DIV/0!"/>
    <e v="#DIV/0!"/>
    <s v=""/>
    <n v="0"/>
  </r>
  <r>
    <s v="MONTSERRAT"/>
    <s v="MSR"/>
    <s v="LAC"/>
    <s v="High Income"/>
    <x v="0"/>
    <x v="3"/>
    <s v="mill"/>
    <n v="8.9999999999999993E-3"/>
    <s v="MONTSERRATCustoms Duties"/>
    <n v="0.57512999999999992"/>
    <n v="0.45404999999999995"/>
    <n v="0.60539999999999994"/>
    <n v="0.42377999999999993"/>
    <n v="0.48431999999999992"/>
    <n v="0.37332999999999994"/>
    <n v="0.48431999999999992"/>
    <n v="0.57512999999999992"/>
    <n v="0.35314999999999996"/>
    <n v="0.47422999999999993"/>
    <n v="0.65584999999999993"/>
    <n v="0.67603000000000002"/>
    <n v="0.6"/>
    <n v="0.54"/>
    <n v="0.65"/>
    <n v="0.11"/>
    <n v="0.56999999999999995"/>
    <n v="0.44"/>
    <s v=""/>
    <n v="4.3242397371029265E-2"/>
    <n v="0.18929633300297344"/>
    <n v="7.3670300627684315E-2"/>
    <n v="-0.74043135589220821"/>
    <n v="0.17690782953419237"/>
    <n v="0.17858195162456827"/>
    <s v=""/>
    <n v="2.9160099999999991"/>
  </r>
  <r>
    <s v="ST. KITTS AND NEVIS"/>
    <s v="KNA"/>
    <s v="LAC"/>
    <s v="High Income"/>
    <x v="1"/>
    <x v="14"/>
    <s v="mill"/>
    <n v="8.9999999999999993E-3"/>
    <s v="ST. KITTS AND NEVISCapital Revenue"/>
    <n v="0.54486000000000001"/>
    <n v="0.30269999999999997"/>
    <n v="0.74665999999999988"/>
    <n v="0.7769299999999999"/>
    <n v="0.67603000000000002"/>
    <n v="0.73656999999999995"/>
    <n v="0.59530999999999989"/>
    <n v="0.34305999999999998"/>
    <n v="0.50449999999999995"/>
    <n v="0.44395999999999997"/>
    <n v="2.3206999999999995"/>
    <n v="0.73656999999999995"/>
    <n v="0.21"/>
    <n v="0.84"/>
    <n v="0.78"/>
    <n v="0.25"/>
    <n v="0.26"/>
    <n v="0.88"/>
    <s v=""/>
    <n v="-0.61457989208236985"/>
    <n v="1.7750247770069378"/>
    <n v="4.4652184394503726E-2"/>
    <n v="-0.67822068912257216"/>
    <n v="-0.61540168335724743"/>
    <n v="0.19472690986600061"/>
    <s v=""/>
    <n v="3.7837499999999999"/>
  </r>
  <r>
    <s v="ST. KITTS AND NEVIS"/>
    <s v="KNA"/>
    <s v="LAC"/>
    <s v="High Income"/>
    <x v="1"/>
    <x v="13"/>
    <s v="mill"/>
    <n v="8.9999999999999993E-3"/>
    <s v="ST. KITTS AND NEVISTotal Revenue"/>
    <n v="62.638719999999992"/>
    <n v="112.50349999999999"/>
    <n v="81.597830000000002"/>
    <n v="168.73506999999998"/>
    <n v="67.693809999999999"/>
    <n v="91.082429999999988"/>
    <n v="107.48876999999999"/>
    <n v="63.728439999999992"/>
    <n v="84.423029999999997"/>
    <n v="80.881439999999984"/>
    <n v="83.989159999999984"/>
    <n v="111.08080999999999"/>
    <n v="73.56"/>
    <n v="71.709999999999994"/>
    <n v="82.27"/>
    <n v="21.47"/>
    <n v="67.03"/>
    <n v="64.25"/>
    <s v=""/>
    <n v="0.17435349892207266"/>
    <n v="-0.36259760807441543"/>
    <n v="8.2375965145150814E-3"/>
    <n v="-0.87275911285069552"/>
    <n v="-9.806066463093125E-3"/>
    <n v="-0.29459501684353384"/>
    <s v=""/>
    <n v="584.25135999999998"/>
  </r>
  <r>
    <s v="ST. KITTS AND NEVIS"/>
    <s v="KNA"/>
    <s v="LAC"/>
    <s v="High Income"/>
    <x v="1"/>
    <x v="15"/>
    <s v="mill"/>
    <n v="8.9999999999999993E-3"/>
    <s v="ST. KITTS AND NEVISNon-tax Revenue"/>
    <n v="25.719409999999996"/>
    <n v="71.285849999999996"/>
    <n v="25.436889999999998"/>
    <n v="127.91092999999998"/>
    <n v="26.415619999999997"/>
    <n v="41.752420000000001"/>
    <n v="63.123039999999996"/>
    <n v="26.799039999999994"/>
    <n v="37.554979999999993"/>
    <n v="34.507799999999996"/>
    <n v="27.868579999999998"/>
    <n v="47.715609999999991"/>
    <n v="29.68"/>
    <n v="28.24"/>
    <n v="26.88"/>
    <n v="11.55"/>
    <n v="30.53"/>
    <n v="28.83"/>
    <s v=""/>
    <n v="0.15399225720963289"/>
    <n v="-0.60384844958712003"/>
    <n v="5.6732957527433618E-2"/>
    <n v="-0.90970279084047001"/>
    <n v="0.15575557189269093"/>
    <n v="-0.30950110197205338"/>
    <s v=""/>
    <n v="318.52112"/>
  </r>
  <r>
    <s v="ST. KITTS AND NEVIS"/>
    <s v="KNA"/>
    <s v="LAC"/>
    <s v="High Income"/>
    <x v="1"/>
    <x v="21"/>
    <s v="mill"/>
    <n v="8.9999999999999993E-3"/>
    <s v="ST. KITTS AND NEVISNon-tax Revenue – Citizenship by Investment"/>
    <n v="18.283079999999998"/>
    <n v="61.165579999999991"/>
    <n v="18.494969999999995"/>
    <n v="120.10126999999999"/>
    <n v="19.281989999999997"/>
    <n v="35.688329999999993"/>
    <n v="56.45355"/>
    <n v="20.533149999999999"/>
    <n v="31.521159999999995"/>
    <n v="28.221729999999997"/>
    <n v="20.987199999999998"/>
    <n v="29.311449999999997"/>
    <n v="22.35"/>
    <n v="19.739999999999998"/>
    <n v="19.78"/>
    <n v="9.42"/>
    <n v="24.55"/>
    <n v="23.76"/>
    <s v=""/>
    <n v="0.22244173301216227"/>
    <n v="-0.67726947083637568"/>
    <n v="6.9479972122150319E-2"/>
    <n v="-0.92156619159814046"/>
    <n v="0.27320883373552235"/>
    <n v="-0.33423614946398428"/>
    <s v=""/>
    <n v="273.01522"/>
  </r>
  <r>
    <s v="ST. KITTS AND NEVIS"/>
    <s v="KNA"/>
    <s v="LAC"/>
    <s v="High Income"/>
    <x v="1"/>
    <x v="0"/>
    <s v="mill"/>
    <n v="8.9999999999999993E-3"/>
    <s v="ST. KITTS AND NEVISTax Revenue"/>
    <n v="36.919310000000003"/>
    <n v="41.217649999999999"/>
    <n v="56.160939999999989"/>
    <n v="40.82414"/>
    <n v="41.278189999999995"/>
    <n v="49.330009999999994"/>
    <n v="44.365729999999992"/>
    <n v="36.919310000000003"/>
    <n v="46.868049999999997"/>
    <n v="46.373639999999995"/>
    <n v="56.12057999999999"/>
    <n v="63.365199999999987"/>
    <n v="43.89"/>
    <n v="43.47"/>
    <n v="55.39"/>
    <n v="9.92"/>
    <n v="36.51"/>
    <n v="35.42"/>
    <s v=""/>
    <n v="0.18880878326274236"/>
    <n v="5.464527938880552E-2"/>
    <n v="-1.3727334335927942E-2"/>
    <n v="-0.75700651624259563"/>
    <n v="-0.1155135435928755"/>
    <n v="-0.28197865761632712"/>
    <s v=""/>
    <n v="265.73023999999998"/>
  </r>
  <r>
    <s v="ST. KITTS AND NEVIS"/>
    <s v="KNA"/>
    <s v="LAC"/>
    <s v="High Income"/>
    <x v="1"/>
    <x v="1"/>
    <s v="mill"/>
    <n v="8.9999999999999993E-3"/>
    <s v="ST. KITTS AND NEVISVAT"/>
    <n v="18.60596"/>
    <n v="15.306529999999999"/>
    <n v="20.492789999999996"/>
    <n v="16.083459999999999"/>
    <n v="17.304349999999996"/>
    <n v="15.195539999999999"/>
    <n v="19.665409999999998"/>
    <n v="14.146179999999998"/>
    <n v="16.103639999999999"/>
    <n v="15.760579999999997"/>
    <n v="24.791129999999999"/>
    <n v="20.704679999999996"/>
    <n v="19.350000000000001"/>
    <n v="17.79"/>
    <n v="22.15"/>
    <n v="4.79"/>
    <n v="14.81"/>
    <n v="12.1"/>
    <s v=""/>
    <n v="3.9989336750159726E-2"/>
    <n v="0.16224905318187732"/>
    <n v="8.0867954046276919E-2"/>
    <n v="-0.70217851134022158"/>
    <n v="-0.14414583616258317"/>
    <n v="-0.20371372126294951"/>
    <s v=""/>
    <n v="102.98862999999999"/>
  </r>
  <r>
    <s v="ST. KITTS AND NEVIS"/>
    <s v="KNA"/>
    <s v="LAC"/>
    <s v="High Income"/>
    <x v="1"/>
    <x v="9"/>
    <s v="mill"/>
    <n v="8.9999999999999993E-3"/>
    <s v="ST. KITTS AND NEVISIncome Taxes"/>
    <n v="4.6615799999999998"/>
    <n v="13.611409999999999"/>
    <n v="21.380710000000001"/>
    <n v="11.260439999999999"/>
    <n v="10.120269999999998"/>
    <n v="17.778579999999998"/>
    <n v="9.3433399999999995"/>
    <n v="9.9689199999999989"/>
    <n v="19.392979999999998"/>
    <n v="12.541869999999998"/>
    <n v="15.10473"/>
    <n v="21.875119999999999"/>
    <n v="10.34"/>
    <n v="12.82"/>
    <n v="19.149999999999999"/>
    <n v="0.65"/>
    <n v="9.66"/>
    <n v="13.84"/>
    <s v=""/>
    <n v="1.2181320496484025"/>
    <n v="-5.8143131387563753E-2"/>
    <n v="-0.10433283085547683"/>
    <n v="-0.94227579028883413"/>
    <n v="-4.5480011896915577E-2"/>
    <n v="-0.22153512822733867"/>
    <s v=""/>
    <n v="78.812989999999999"/>
  </r>
  <r>
    <s v="ST. KITTS AND NEVIS"/>
    <s v="KNA"/>
    <s v="LAC"/>
    <s v="High Income"/>
    <x v="1"/>
    <x v="16"/>
    <s v="mill"/>
    <n v="8.9999999999999993E-3"/>
    <s v="ST. KITTS AND NEVISTax Revenue - Taxes on Property"/>
    <n v="0.87782999999999989"/>
    <n v="0.73656999999999995"/>
    <n v="1.08972"/>
    <n v="0.83746999999999983"/>
    <n v="2.0079099999999999"/>
    <n v="3.4911399999999997"/>
    <n v="3.2691599999999998"/>
    <n v="0.49440999999999996"/>
    <n v="0.44395999999999997"/>
    <n v="0.68611999999999995"/>
    <n v="0.23207"/>
    <n v="1.6648499999999997"/>
    <n v="0.8"/>
    <n v="0.8"/>
    <n v="0.62"/>
    <n v="0.11"/>
    <n v="0.37"/>
    <n v="0.92"/>
    <s v=""/>
    <n v="-8.8661813790824939E-2"/>
    <n v="8.6115372605455154E-2"/>
    <n v="-0.43104650735968875"/>
    <n v="-0.86865201141533432"/>
    <n v="-0.8157287926251674"/>
    <n v="-0.73647576436350304"/>
    <s v=""/>
    <n v="9.0406399999999998"/>
  </r>
  <r>
    <s v="ST. KITTS AND NEVIS"/>
    <s v="KNA"/>
    <s v="LAC"/>
    <s v="High Income"/>
    <x v="1"/>
    <x v="17"/>
    <s v="mill"/>
    <n v="8.9999999999999993E-3"/>
    <s v="ST. KITTS AND NEVISTax Revenue -Taxes on International Trade and Transactions"/>
    <n v="12.784029999999998"/>
    <n v="11.563139999999999"/>
    <n v="13.197719999999999"/>
    <n v="12.642769999999999"/>
    <n v="11.845659999999999"/>
    <n v="12.864749999999999"/>
    <n v="12.087819999999999"/>
    <n v="12.309799999999997"/>
    <n v="10.92747"/>
    <n v="17.385069999999999"/>
    <n v="16.002739999999999"/>
    <n v="19.120549999999998"/>
    <n v="13.4"/>
    <n v="12.07"/>
    <n v="13.47"/>
    <n v="4.37"/>
    <n v="11.67"/>
    <n v="8.56"/>
    <s v=""/>
    <n v="4.8182771786361787E-2"/>
    <n v="4.3834114263080919E-2"/>
    <n v="2.0630836235349902E-2"/>
    <n v="-0.65434790002507348"/>
    <n v="-1.4829059756906651E-2"/>
    <n v="-0.33461590781010114"/>
    <s v=""/>
    <n v="74.89806999999999"/>
  </r>
  <r>
    <s v="ST. KITTS AND NEVIS"/>
    <s v="KNA"/>
    <s v="LAC"/>
    <s v="High Income"/>
    <x v="1"/>
    <x v="19"/>
    <s v="mill"/>
    <n v="8.9999999999999993E-3"/>
    <s v="ST. KITTS AND NEVISTaxes on Goods and Services – Licenses"/>
    <n v="1.9675499999999997"/>
    <n v="1.4832299999999998"/>
    <n v="0.57512999999999992"/>
    <n v="0.46414"/>
    <n v="0.46414"/>
    <n v="0.28251999999999999"/>
    <n v="0.38341999999999998"/>
    <n v="0.48431999999999992"/>
    <n v="0.39350999999999997"/>
    <n v="0.57512999999999992"/>
    <n v="3.2691599999999998"/>
    <n v="0.81728999999999996"/>
    <n v="1.91"/>
    <n v="1.46"/>
    <n v="0.45"/>
    <n v="0.05"/>
    <n v="0.2"/>
    <n v="0.24"/>
    <s v=""/>
    <n v="-2.9249574343726856E-2"/>
    <n v="-1.5661765201620697E-2"/>
    <n v="-0.21756820197172799"/>
    <n v="-0.89227388288016551"/>
    <n v="-0.56909553152066183"/>
    <n v="-0.15050261928359054"/>
    <s v=""/>
    <n v="5.2367100000000004"/>
  </r>
  <r>
    <s v="ST. KITTS AND NEVIS"/>
    <s v="KNA"/>
    <s v="LAC"/>
    <s v="High Income"/>
    <x v="1"/>
    <x v="20"/>
    <s v="mill"/>
    <n v="8.9999999999999993E-3"/>
    <s v="ST. KITTS AND NEVISTaxes on Goods and Services – Stamp Duties"/>
    <n v="1.7758399999999999"/>
    <n v="1.2511599999999998"/>
    <n v="2.6334899999999997"/>
    <n v="1.8161999999999998"/>
    <n v="1.8061099999999999"/>
    <n v="1.4529599999999998"/>
    <n v="3.7433899999999998"/>
    <n v="1.4428699999999999"/>
    <n v="2.1693499999999997"/>
    <n v="1.6345799999999999"/>
    <n v="8.2536199999999997"/>
    <n v="2.1592599999999997"/>
    <n v="1.1399999999999999"/>
    <n v="1.32"/>
    <n v="3.66"/>
    <n v="0.14000000000000001"/>
    <n v="2.52"/>
    <n v="1.57"/>
    <s v=""/>
    <n v="-0.3580502747995315"/>
    <n v="5.5020940567153877E-2"/>
    <n v="0.38979073396899194"/>
    <n v="-0.92291597841647388"/>
    <n v="0.39526385436103018"/>
    <n v="8.0552802554784905E-2"/>
    <s v=""/>
    <n v="10.735759999999999"/>
  </r>
  <r>
    <s v="ST. KITTS AND NEVIS"/>
    <s v="KNA"/>
    <s v="LAC"/>
    <s v="High Income"/>
    <x v="1"/>
    <x v="26"/>
    <s v="mill"/>
    <n v="8.9999999999999993E-3"/>
    <s v="ST. KITTS AND NEVISTaxes on Goods and Services – Value Added Tax"/>
    <n v="14.156269999999997"/>
    <n v="11.684219999999998"/>
    <n v="13.611409999999999"/>
    <n v="12.75376"/>
    <n v="13.934289999999999"/>
    <n v="10.725669999999999"/>
    <n v="13.036279999999998"/>
    <n v="11.209989999999998"/>
    <n v="10.584409999999998"/>
    <n v="12.360249999999999"/>
    <n v="12.723489999999998"/>
    <n v="16.19445"/>
    <n v="15.55"/>
    <n v="14.01"/>
    <n v="13.76"/>
    <n v="4.16"/>
    <n v="10.91"/>
    <n v="8.09"/>
    <s v=""/>
    <n v="9.8453194238313016E-2"/>
    <n v="0.19905308184885273"/>
    <n v="1.0916576607419837E-2"/>
    <n v="-0.67382168082196936"/>
    <n v="-0.21703940423229307"/>
    <n v="-0.24573476528738994"/>
    <s v=""/>
    <n v="76.865619999999993"/>
  </r>
  <r>
    <s v="ST. KITTS AND NEVIS"/>
    <s v="KNA"/>
    <s v="LAC"/>
    <s v="High Income"/>
    <x v="1"/>
    <x v="27"/>
    <s v="mill"/>
    <n v="8.9999999999999993E-3"/>
    <s v="ST. KITTS AND NEVISTaxes on International Trade and Transactions – Customs Service Charge"/>
    <n v="3.6828499999999997"/>
    <n v="3.6727599999999998"/>
    <n v="3.9048299999999996"/>
    <n v="3.5415899999999993"/>
    <n v="3.9149199999999995"/>
    <n v="3.3196099999999995"/>
    <n v="3.8140199999999993"/>
    <n v="3.9552799999999997"/>
    <n v="2.9866399999999995"/>
    <n v="5.1358099999999993"/>
    <n v="4.7322100000000002"/>
    <n v="4.9340099999999989"/>
    <n v="3.71"/>
    <n v="3.42"/>
    <n v="3.93"/>
    <n v="1.4"/>
    <n v="3.48"/>
    <n v="2.5099999999999998"/>
    <s v=""/>
    <n v="7.3720080915595891E-3"/>
    <n v="-6.8820178830089604E-2"/>
    <n v="6.4458632001906831E-3"/>
    <n v="-0.60469732521268693"/>
    <n v="-0.11109294698231371"/>
    <n v="-0.24388708312120996"/>
    <s v=""/>
    <n v="22.036559999999998"/>
  </r>
  <r>
    <s v="ST. LUCIA"/>
    <s v="LCA"/>
    <s v="LAC"/>
    <s v="Upper-Middle Income"/>
    <x v="2"/>
    <x v="14"/>
    <s v="mill"/>
    <n v="2E-3"/>
    <s v="ST. LUCIACapital Revenue"/>
    <n v="0"/>
    <n v="0"/>
    <n v="6.012E-2"/>
    <n v="0"/>
    <n v="0"/>
    <n v="0"/>
    <n v="0"/>
    <n v="0"/>
    <n v="0"/>
    <n v="1.5030000000000001"/>
    <n v="0"/>
    <n v="0"/>
    <n v="0"/>
    <n v="1.6"/>
    <n v="0"/>
    <n v="0"/>
    <n v="0"/>
    <m/>
    <s v=""/>
    <e v="#DIV/0!"/>
    <e v="#DIV/0!"/>
    <n v="-1"/>
    <e v="#DIV/0!"/>
    <e v="#DIV/0!"/>
    <e v="#DIV/0!"/>
    <s v=""/>
    <n v="6.012E-2"/>
  </r>
  <r>
    <s v="ST. LUCIA"/>
    <s v="LCA"/>
    <s v="LAC"/>
    <s v="Upper-Middle Income"/>
    <x v="2"/>
    <x v="13"/>
    <s v="mill"/>
    <n v="2E-3"/>
    <s v="ST. LUCIATotal Revenue"/>
    <n v="109.46850000000001"/>
    <n v="73.526759999999996"/>
    <n v="125.17986000000001"/>
    <n v="104.93946000000001"/>
    <n v="99.789180000000002"/>
    <n v="107.60478000000001"/>
    <n v="86.282219999999995"/>
    <n v="77.354399999999998"/>
    <n v="112.04364"/>
    <n v="87.304259999999999"/>
    <n v="79.719120000000004"/>
    <n v="84.508679999999998"/>
    <n v="102.8"/>
    <n v="91.16"/>
    <n v="108.34"/>
    <n v="53.29"/>
    <n v="70.42"/>
    <n v="59.47"/>
    <s v=""/>
    <n v="-6.091706746689695E-2"/>
    <n v="0.23982071289418985"/>
    <n v="-0.13452531421588107"/>
    <n v="-0.49218339793248417"/>
    <n v="-0.29431226912577096"/>
    <n v="-0.44732938443812631"/>
    <s v=""/>
    <n v="620.50854000000004"/>
  </r>
  <r>
    <s v="ST. LUCIA"/>
    <s v="LCA"/>
    <s v="LAC"/>
    <s v="Upper-Middle Income"/>
    <x v="2"/>
    <x v="15"/>
    <s v="mill"/>
    <n v="2E-3"/>
    <s v="ST. LUCIANon-tax Revenue"/>
    <n v="12.995940000000001"/>
    <n v="9.6091800000000003"/>
    <n v="4.7895599999999998"/>
    <n v="6.4629000000000003"/>
    <n v="13.35666"/>
    <n v="4.0681199999999995"/>
    <n v="8.4769200000000016"/>
    <n v="2.5150199999999998"/>
    <n v="3.7574999999999998"/>
    <n v="4.4588999999999999"/>
    <n v="4.4588999999999999"/>
    <n v="7.0941600000000005"/>
    <n v="9.1999999999999993"/>
    <n v="16.149999999999999"/>
    <n v="8.98"/>
    <n v="3.8"/>
    <n v="4.4000000000000004"/>
    <n v="2"/>
    <s v=""/>
    <n v="-0.29208660550910526"/>
    <n v="0.68068451210196901"/>
    <n v="0.87491126533543806"/>
    <n v="-0.41202865586656151"/>
    <n v="-0.67057632671640965"/>
    <n v="-0.50837241772612407"/>
    <s v=""/>
    <n v="51.282359999999997"/>
  </r>
  <r>
    <s v="ST. LUCIA"/>
    <s v="LCA"/>
    <s v="LAC"/>
    <s v="Upper-Middle Income"/>
    <x v="2"/>
    <x v="21"/>
    <s v="mill"/>
    <n v="2E-3"/>
    <s v="ST. LUCIANon-tax Revenue – Citizenship by Investment"/>
    <n v="7.0741199999999997"/>
    <n v="1.7034"/>
    <n v="2.2945799999999998"/>
    <n v="0"/>
    <n v="4.1282399999999999"/>
    <n v="1.9138199999999999"/>
    <n v="1.9939800000000001"/>
    <n v="0"/>
    <n v="1.41282"/>
    <n v="0"/>
    <n v="2.1843600000000003"/>
    <n v="1.08216"/>
    <n v="2.56"/>
    <n v="8.52"/>
    <n v="3.82"/>
    <n v="0"/>
    <n v="0"/>
    <m/>
    <s v=""/>
    <n v="-0.63811753264010229"/>
    <n v="4.0017611835153222"/>
    <n v="0.66479268537161484"/>
    <e v="#DIV/0!"/>
    <n v="-1"/>
    <n v="-1"/>
    <s v=""/>
    <n v="17.114159999999998"/>
  </r>
  <r>
    <s v="ST. LUCIA"/>
    <s v="LCA"/>
    <s v="LAC"/>
    <s v="Upper-Middle Income"/>
    <x v="2"/>
    <x v="0"/>
    <s v="mill"/>
    <n v="2E-3"/>
    <s v="ST. LUCIATax Revenue"/>
    <n v="96.482580000000013"/>
    <n v="63.917580000000001"/>
    <n v="120.38028"/>
    <n v="98.486580000000004"/>
    <n v="86.432520000000011"/>
    <n v="103.53666"/>
    <n v="77.805300000000003"/>
    <n v="74.839379999999991"/>
    <n v="108.28613999999999"/>
    <n v="82.855379999999997"/>
    <n v="75.260220000000004"/>
    <n v="77.41452000000001"/>
    <n v="93.6"/>
    <n v="75.02"/>
    <n v="99.37"/>
    <n v="49.49"/>
    <n v="66.02"/>
    <n v="57.47"/>
    <s v=""/>
    <n v="-2.9876688620889057E-2"/>
    <n v="0.17369900424890922"/>
    <n v="-0.17453257294301022"/>
    <n v="-0.49749498865733788"/>
    <n v="-0.2361671278356805"/>
    <n v="-0.44493090659868689"/>
    <s v=""/>
    <n v="569.23620000000005"/>
  </r>
  <r>
    <s v="ST. LUCIA"/>
    <s v="LCA"/>
    <s v="LAC"/>
    <s v="Upper-Middle Income"/>
    <x v="2"/>
    <x v="1"/>
    <s v="mill"/>
    <n v="2E-3"/>
    <s v="ST. LUCIAVAT"/>
    <n v="39.689219999999999"/>
    <n v="32.204279999999997"/>
    <n v="35.741340000000001"/>
    <n v="39.08802"/>
    <n v="37.284420000000004"/>
    <n v="32.935739999999996"/>
    <n v="37.434719999999999"/>
    <n v="35.130120000000005"/>
    <n v="31.983840000000001"/>
    <n v="33.486840000000001"/>
    <n v="35.741340000000001"/>
    <n v="36.272400000000005"/>
    <n v="37.86"/>
    <n v="35.96"/>
    <n v="32.54"/>
    <n v="17.21"/>
    <n v="22.46"/>
    <n v="20.45"/>
    <s v=""/>
    <n v="-4.608858526320244E-2"/>
    <n v="0.11662176580255805"/>
    <n v="-8.9569669184199632E-2"/>
    <n v="-0.55971164566534704"/>
    <n v="-0.39760361030156838"/>
    <n v="-0.37909395689910103"/>
    <s v=""/>
    <n v="216.94301999999999"/>
  </r>
  <r>
    <s v="ST. LUCIA"/>
    <s v="LCA"/>
    <s v="LAC"/>
    <s v="Upper-Middle Income"/>
    <x v="2"/>
    <x v="9"/>
    <s v="mill"/>
    <n v="2E-3"/>
    <s v="ST. LUCIAIncome Taxes"/>
    <n v="22.3446"/>
    <n v="13.70736"/>
    <n v="49.178159999999998"/>
    <n v="21.763439999999999"/>
    <n v="13.6272"/>
    <n v="43.226280000000003"/>
    <n v="12.645239999999999"/>
    <n v="14.078100000000001"/>
    <n v="44.088000000000001"/>
    <n v="14.10816"/>
    <n v="12.94584"/>
    <n v="13.7775"/>
    <n v="15.75"/>
    <n v="12.23"/>
    <n v="37.97"/>
    <n v="11.68"/>
    <n v="20.85"/>
    <n v="13.87"/>
    <s v=""/>
    <n v="-0.29513170967482077"/>
    <n v="-0.10777859485706942"/>
    <n v="-0.2279092995752586"/>
    <n v="-0.46332013689012397"/>
    <n v="0.53002817893624521"/>
    <n v="-0.67913038087015587"/>
    <s v=""/>
    <n v="163.84703999999999"/>
  </r>
  <r>
    <s v="ST. LUCIA"/>
    <s v="LCA"/>
    <s v="LAC"/>
    <s v="Upper-Middle Income"/>
    <x v="2"/>
    <x v="16"/>
    <s v="mill"/>
    <n v="2E-3"/>
    <s v="ST. LUCIATax Revenue - Taxes on Property"/>
    <n v="0.57113999999999998"/>
    <n v="1.5531000000000001"/>
    <n v="0.82163999999999993"/>
    <n v="0.35069999999999996"/>
    <n v="0.52104000000000006"/>
    <n v="0.42083999999999999"/>
    <n v="0.92183999999999999"/>
    <n v="0.19037999999999999"/>
    <n v="0.28056000000000003"/>
    <n v="0.55110000000000003"/>
    <n v="1.03206"/>
    <n v="0.70139999999999991"/>
    <n v="1.82"/>
    <n v="0.69"/>
    <n v="0.28999999999999998"/>
    <n v="0.06"/>
    <n v="0.16"/>
    <n v="0.51"/>
    <s v=""/>
    <n v="2.1866092376650212"/>
    <n v="-0.55572725516708521"/>
    <n v="-0.64704736867727952"/>
    <n v="-0.82891360136869119"/>
    <n v="-0.69292184861047135"/>
    <n v="0.21186199030510411"/>
    <s v=""/>
    <n v="4.2384599999999999"/>
  </r>
  <r>
    <s v="ST. LUCIA"/>
    <s v="LCA"/>
    <s v="LAC"/>
    <s v="Upper-Middle Income"/>
    <x v="2"/>
    <x v="17"/>
    <s v="mill"/>
    <n v="2E-3"/>
    <s v="ST. LUCIATax Revenue -Taxes on International Trade and Transactions"/>
    <n v="33.887639999999998"/>
    <n v="16.462859999999999"/>
    <n v="34.659180000000006"/>
    <n v="37.284420000000004"/>
    <n v="34.999859999999998"/>
    <n v="26.963820000000002"/>
    <n v="26.8035"/>
    <n v="25.430759999999999"/>
    <n v="31.923719999999999"/>
    <n v="34.70928"/>
    <n v="25.53096"/>
    <n v="26.663219999999999"/>
    <n v="38.17"/>
    <n v="26.14"/>
    <n v="28.57"/>
    <n v="20.55"/>
    <n v="22.55"/>
    <n v="22.64"/>
    <s v=""/>
    <n v="0.12636937833381151"/>
    <n v="0.58781645473508259"/>
    <n v="-0.17568736479051164"/>
    <n v="-0.44883144219489002"/>
    <n v="-0.35571170856111989"/>
    <n v="-0.16035635900254494"/>
    <s v=""/>
    <n v="184.25778000000003"/>
  </r>
  <r>
    <s v="ST. LUCIA"/>
    <s v="LCA"/>
    <s v="LAC"/>
    <s v="Upper-Middle Income"/>
    <x v="2"/>
    <x v="18"/>
    <s v="mill"/>
    <n v="2E-3"/>
    <s v="ST. LUCIATaxes on Goods and Services – Accommodation Tax"/>
    <n v="1.0019999999999999E-2"/>
    <n v="0"/>
    <n v="1.0019999999999999E-2"/>
    <n v="0"/>
    <n v="0"/>
    <n v="0.81162000000000001"/>
    <n v="1.0019999999999999E-2"/>
    <n v="0"/>
    <n v="1.0019999999999999E-2"/>
    <n v="1.0019999999999999E-2"/>
    <n v="1.0019999999999999E-2"/>
    <n v="1.0019999999999999E-2"/>
    <n v="0.01"/>
    <n v="0"/>
    <n v="0"/>
    <n v="0"/>
    <n v="0"/>
    <m/>
    <s v=""/>
    <n v="-1.9960079840318549E-3"/>
    <e v="#DIV/0!"/>
    <n v="-1"/>
    <e v="#DIV/0!"/>
    <e v="#DIV/0!"/>
    <n v="-1"/>
    <s v=""/>
    <n v="0.83165999999999995"/>
  </r>
  <r>
    <s v="ST. LUCIA"/>
    <s v="LCA"/>
    <s v="LAC"/>
    <s v="Upper-Middle Income"/>
    <x v="2"/>
    <x v="19"/>
    <s v="mill"/>
    <n v="2E-3"/>
    <s v="ST. LUCIATaxes on Goods and Services – Licenses"/>
    <n v="2.2845599999999999"/>
    <n v="0.52104000000000006"/>
    <n v="2.1342599999999998"/>
    <n v="2.004"/>
    <n v="2.1543000000000001"/>
    <n v="1.9338599999999999"/>
    <n v="1.7535000000000001"/>
    <n v="2.1342599999999998"/>
    <n v="2.0340599999999998"/>
    <n v="2.3647199999999997"/>
    <n v="5.4809399999999995"/>
    <n v="3.73746"/>
    <n v="2"/>
    <n v="1.8"/>
    <n v="1.1000000000000001"/>
    <n v="0.5"/>
    <n v="1.3"/>
    <n v="1.5"/>
    <s v=""/>
    <n v="-0.12455790174037887"/>
    <n v="2.454629203132197"/>
    <n v="-0.48459887736264551"/>
    <n v="-0.75049900199600794"/>
    <n v="-0.39655572575778675"/>
    <n v="-0.22434922900313359"/>
    <s v=""/>
    <n v="11.032019999999999"/>
  </r>
  <r>
    <s v="ST. LUCIA"/>
    <s v="LCA"/>
    <s v="LAC"/>
    <s v="Upper-Middle Income"/>
    <x v="2"/>
    <x v="26"/>
    <s v="mill"/>
    <n v="2E-3"/>
    <s v="ST. LUCIATaxes on Goods and Services – Value Added Tax"/>
    <n v="32.855579999999996"/>
    <n v="27.725340000000003"/>
    <n v="29.208299999999998"/>
    <n v="32.214300000000001"/>
    <n v="30.65118"/>
    <n v="26.292479999999998"/>
    <n v="29.62914"/>
    <n v="27.765420000000002"/>
    <n v="25.320540000000001"/>
    <n v="26.623139999999999"/>
    <n v="25.53096"/>
    <n v="28.52694"/>
    <n v="31.86"/>
    <n v="29.91"/>
    <n v="25.6"/>
    <n v="14.1"/>
    <n v="17.86"/>
    <n v="15.78"/>
    <s v=""/>
    <n v="-3.0301702176616482E-2"/>
    <n v="7.8796508897636494E-2"/>
    <n v="-0.12353680289506738"/>
    <n v="-0.56230618079548522"/>
    <n v="-0.41731443944409319"/>
    <n v="-0.39982839199649478"/>
    <s v=""/>
    <n v="178.94718"/>
  </r>
  <r>
    <s v="ST. LUCIA"/>
    <s v="LCA"/>
    <s v="LAC"/>
    <s v="Upper-Middle Income"/>
    <x v="2"/>
    <x v="23"/>
    <s v="mill"/>
    <n v="2E-3"/>
    <s v="ST. LUCIATaxes on Income and Profits – Corporation Tax"/>
    <n v="5.0400600000000004"/>
    <n v="4.0079999999999998E-2"/>
    <n v="28.326540000000001"/>
    <n v="2.5250400000000002"/>
    <n v="0.38075999999999999"/>
    <n v="25.39068"/>
    <n v="0.39078000000000002"/>
    <n v="1.5030000000000001"/>
    <n v="31.653179999999999"/>
    <n v="0.74148000000000003"/>
    <n v="0.86172000000000004"/>
    <n v="2.1943799999999998"/>
    <n v="0.52"/>
    <n v="0.08"/>
    <n v="26.8"/>
    <n v="1.32"/>
    <n v="0.49"/>
    <n v="3.98"/>
    <s v=""/>
    <n v="-0.89682662507986022"/>
    <n v="0.99600798403193624"/>
    <n v="-5.3890803465583885E-2"/>
    <n v="-0.47723600418211198"/>
    <n v="0.28689988444164305"/>
    <n v="-0.84324957031477688"/>
    <s v=""/>
    <n v="61.703159999999997"/>
  </r>
  <r>
    <s v="ST. LUCIA"/>
    <s v="LCA"/>
    <s v="LAC"/>
    <s v="Upper-Middle Income"/>
    <x v="2"/>
    <x v="24"/>
    <s v="mill"/>
    <n v="2E-3"/>
    <s v="ST. LUCIATaxes on Income and Profits – Personal Income Tax"/>
    <n v="11.30256"/>
    <n v="9.3085799999999992"/>
    <n v="12.525"/>
    <n v="10.25046"/>
    <n v="9.4388400000000008"/>
    <n v="9.4989600000000003"/>
    <n v="9.1582800000000013"/>
    <n v="11.032019999999999"/>
    <n v="8.7675000000000001"/>
    <n v="9.2384400000000007"/>
    <n v="8.8576800000000002"/>
    <n v="9.2484599999999997"/>
    <n v="10.56"/>
    <n v="9.99"/>
    <n v="10.49"/>
    <n v="7.6"/>
    <n v="11.52"/>
    <n v="6.89"/>
    <s v=""/>
    <n v="-6.5698390453136218E-2"/>
    <n v="7.3203431672714966E-2"/>
    <n v="-0.16247504990019962"/>
    <n v="-0.25856985930387522"/>
    <n v="0.22048895838895444"/>
    <n v="-0.27465743618248739"/>
    <s v=""/>
    <n v="62.324399999999997"/>
  </r>
  <r>
    <s v="ST. LUCIA"/>
    <s v="LCA"/>
    <s v="LAC"/>
    <s v="Upper-Middle Income"/>
    <x v="2"/>
    <x v="25"/>
    <s v="mill"/>
    <n v="2E-3"/>
    <s v="ST. LUCIATaxes on International Trade and Transactions – Consumption Tax"/>
    <n v="0"/>
    <n v="0"/>
    <n v="0"/>
    <n v="0"/>
    <n v="0"/>
    <n v="0"/>
    <n v="0"/>
    <n v="0"/>
    <n v="0"/>
    <n v="0"/>
    <n v="0"/>
    <n v="0"/>
    <n v="0"/>
    <n v="0"/>
    <n v="0"/>
    <n v="0"/>
    <n v="0"/>
    <m/>
    <s v=""/>
    <e v="#DIV/0!"/>
    <e v="#DIV/0!"/>
    <e v="#DIV/0!"/>
    <e v="#DIV/0!"/>
    <e v="#DIV/0!"/>
    <e v="#DIV/0!"/>
    <s v=""/>
    <n v="0"/>
  </r>
  <r>
    <s v="ST. LUCIA"/>
    <s v="LCA"/>
    <s v="LAC"/>
    <s v="Upper-Middle Income"/>
    <x v="2"/>
    <x v="27"/>
    <s v="mill"/>
    <n v="2E-3"/>
    <s v="ST. LUCIATaxes on International Trade and Transactions – Customs Service Charge"/>
    <n v="6.5330399999999997"/>
    <n v="4.76952"/>
    <n v="6.9037799999999994"/>
    <n v="6.6132"/>
    <n v="7.0140000000000002"/>
    <n v="5.8817399999999997"/>
    <n v="7.0741199999999997"/>
    <n v="5.7715199999999998"/>
    <n v="6.5831400000000002"/>
    <n v="7.0039800000000003"/>
    <n v="6.6532799999999996"/>
    <n v="7.0841400000000005"/>
    <n v="7.31"/>
    <n v="5.55"/>
    <n v="6.55"/>
    <n v="4.79"/>
    <n v="4.0999999999999996"/>
    <n v="4.55"/>
    <s v=""/>
    <n v="0.11892778859458995"/>
    <n v="0.16363910833794593"/>
    <n v="-5.1244390754050614E-2"/>
    <n v="-0.27569104215810802"/>
    <n v="-0.41545480467636164"/>
    <n v="-0.22641939290074026"/>
    <s v=""/>
    <n v="37.715279999999993"/>
  </r>
  <r>
    <s v="ST. LUCIA"/>
    <s v="LCA"/>
    <s v="LAC"/>
    <s v="Upper-Middle Income"/>
    <x v="2"/>
    <x v="3"/>
    <s v="mill"/>
    <n v="2E-3"/>
    <s v="ST. LUCIACustoms Duties"/>
    <n v="10.280519999999999"/>
    <n v="8.5270200000000003"/>
    <n v="10.03002"/>
    <n v="10.71138"/>
    <n v="11.28252"/>
    <n v="8.2965599999999995"/>
    <n v="10.370699999999999"/>
    <n v="9.5691000000000006"/>
    <n v="8.7775199999999991"/>
    <n v="10.78152"/>
    <n v="10.9719"/>
    <n v="11.122199999999999"/>
    <n v="10.44"/>
    <n v="10.119999999999999"/>
    <n v="9.36"/>
    <n v="6.4"/>
    <n v="6.57"/>
    <n v="6.53"/>
    <s v=""/>
    <n v="1.5512833981160516E-2"/>
    <n v="0.18681555807304298"/>
    <n v="-6.6801462011042936E-2"/>
    <n v="-0.4025046259212165"/>
    <n v="-0.41768328352176637"/>
    <n v="-0.21292680339803477"/>
    <s v=""/>
    <n v="59.128019999999999"/>
  </r>
  <r>
    <s v="ST. VINCENT AND THE GRENADINES"/>
    <s v="VCT"/>
    <s v="LAC"/>
    <s v="Upper-Middle Income"/>
    <x v="2"/>
    <x v="28"/>
    <s v="mill"/>
    <n v="8.9999999999999993E-3"/>
    <s v="ST. VINCENT AND THE GRENADINESCORPORATE"/>
    <n v="1.5740399999999999"/>
    <n v="1.9675499999999997"/>
    <n v="1.0089999999999999"/>
    <n v="9.1919899999999988"/>
    <n v="2.58304"/>
    <n v="1.11999"/>
    <n v="8.4957799999999999"/>
    <n v="0.7769299999999999"/>
    <n v="1.7556599999999998"/>
    <n v="6.4374199999999995"/>
    <n v="1.6648499999999997"/>
    <n v="7.7491199999999987"/>
    <n v="1.1000000000000001"/>
    <n v="1.28"/>
    <n v="1.53"/>
    <n v="9.84"/>
    <n v="3.07"/>
    <n v="1.72"/>
    <s v=""/>
    <n v="-0.30116134278671436"/>
    <n v="-0.34944474092145039"/>
    <n v="0.51635282457879106"/>
    <n v="7.0497248147572092E-2"/>
    <n v="0.18852205153617438"/>
    <n v="0.53572799757140677"/>
    <s v=""/>
    <n v="17.445609999999999"/>
  </r>
  <r>
    <s v="ST. VINCENT AND THE GRENADINES"/>
    <s v="VCT"/>
    <s v="LAC"/>
    <s v="Upper-Middle Income"/>
    <x v="2"/>
    <x v="13"/>
    <s v="mill"/>
    <n v="8.9999999999999993E-3"/>
    <s v="ST. VINCENT AND THE GRENADINESTotal Revenue"/>
    <n v="48.381549999999997"/>
    <n v="47.523899999999998"/>
    <n v="39.340910000000001"/>
    <n v="56.756249999999994"/>
    <n v="49.854689999999991"/>
    <n v="43.820869999999992"/>
    <n v="55.363829999999993"/>
    <n v="36.233189999999993"/>
    <n v="41.671699999999994"/>
    <n v="48.815419999999996"/>
    <n v="47.856869999999994"/>
    <n v="90.174329999999998"/>
    <n v="51.64"/>
    <n v="48.78"/>
    <n v="46.7"/>
    <n v="55"/>
    <n v="40.619999999999997"/>
    <n v="40.090000000000003"/>
    <s v=""/>
    <n v="6.7349020442710156E-2"/>
    <n v="2.643091160447698E-2"/>
    <n v="0.18705947574674814"/>
    <n v="-3.0943728664243927E-2"/>
    <n v="-0.18523212159176991"/>
    <n v="-8.5139112938652048E-2"/>
    <s v=""/>
    <n v="285.67817000000002"/>
  </r>
  <r>
    <s v="ST. VINCENT AND THE GRENADINES"/>
    <s v="VCT"/>
    <s v="LAC"/>
    <s v="Upper-Middle Income"/>
    <x v="2"/>
    <x v="29"/>
    <s v="mill"/>
    <n v="8.9999999999999993E-3"/>
    <s v="ST. VINCENT AND THE GRENADINESINDIVIDUALS"/>
    <n v="7.0932699999999995"/>
    <n v="6.6694899999999997"/>
    <n v="5.2972499999999991"/>
    <n v="8.1728999999999985"/>
    <n v="7.032729999999999"/>
    <n v="6.4676899999999993"/>
    <n v="6.49796"/>
    <n v="5.5293200000000002"/>
    <n v="6.4475099999999994"/>
    <n v="7.0932699999999995"/>
    <n v="7.9912799999999988"/>
    <n v="9.2827999999999982"/>
    <n v="8.0299999999999994"/>
    <n v="6.85"/>
    <n v="6.26"/>
    <n v="9.09"/>
    <n v="6.53"/>
    <n v="6.03"/>
    <s v=""/>
    <n v="0.13205897984991405"/>
    <n v="2.7065037956425446E-2"/>
    <n v="0.18174524517438309"/>
    <n v="0.11221231141944739"/>
    <n v="-7.1484331120347133E-2"/>
    <n v="-6.7673311491428786E-2"/>
    <s v=""/>
    <n v="40.733329999999995"/>
  </r>
  <r>
    <s v="ST. VINCENT AND THE GRENADINES"/>
    <s v="VCT"/>
    <s v="LAC"/>
    <s v="Upper-Middle Income"/>
    <x v="2"/>
    <x v="30"/>
    <s v="mill"/>
    <n v="8.9999999999999993E-3"/>
    <s v="ST. VINCENT AND THE GRENADINESOF WHICH: IMPORT DUTY"/>
    <n v="3.8442899999999995"/>
    <n v="4.2075299999999993"/>
    <n v="5.0651799999999989"/>
    <n v="3.6626699999999994"/>
    <n v="4.923919999999999"/>
    <n v="5.6604899999999994"/>
    <n v="4.6010399999999994"/>
    <n v="4.0864499999999992"/>
    <n v="4.5707699999999996"/>
    <n v="3.9149199999999995"/>
    <n v="5.973279999999999"/>
    <n v="7.9811899999999989"/>
    <n v="4.05"/>
    <n v="4.22"/>
    <n v="4.6399999999999997"/>
    <n v="4.28"/>
    <n v="4.16"/>
    <n v="3.2"/>
    <s v=""/>
    <n v="5.3510531203421259E-2"/>
    <n v="2.9637340672557123E-3"/>
    <n v="-8.3941735535558323E-2"/>
    <n v="0.16854644289548359"/>
    <n v="-0.15514468147329749"/>
    <n v="-0.4346779165761267"/>
    <s v=""/>
    <n v="27.364079999999994"/>
  </r>
  <r>
    <s v="ST. VINCENT AND THE GRENADINES"/>
    <s v="VCT"/>
    <s v="LAC"/>
    <s v="Upper-Middle Income"/>
    <x v="2"/>
    <x v="31"/>
    <s v="mill"/>
    <n v="8.9999999999999993E-3"/>
    <s v="ST. VINCENT AND THE GRENADINESOTHER REVENUE"/>
    <n v="6.9620999999999995"/>
    <n v="6.770389999999999"/>
    <n v="7.5574099999999991"/>
    <n v="7.3959699999999993"/>
    <n v="8.6673099999999987"/>
    <n v="5.9329199999999993"/>
    <n v="7.2345299999999995"/>
    <n v="5.2568899999999994"/>
    <n v="6.5887699999999993"/>
    <n v="6.4071499999999988"/>
    <n v="6.9620999999999995"/>
    <n v="12.582229999999999"/>
    <n v="6.86"/>
    <n v="6.5"/>
    <n v="6.01"/>
    <n v="6.13"/>
    <n v="7.9"/>
    <n v="5.68"/>
    <s v=""/>
    <n v="-1.4665115410580026E-2"/>
    <n v="-3.9937138037838153E-2"/>
    <n v="-0.20475400964086896"/>
    <n v="-0.17117024541743672"/>
    <n v="-8.8529197640328836E-2"/>
    <n v="-4.2629936018014673E-2"/>
    <s v=""/>
    <n v="43.28609999999999"/>
  </r>
  <r>
    <s v="ST. VINCENT AND THE GRENADINES"/>
    <s v="VCT"/>
    <s v="LAC"/>
    <s v="Upper-Middle Income"/>
    <x v="2"/>
    <x v="32"/>
    <s v="mill"/>
    <n v="8.9999999999999993E-3"/>
    <s v="ST. VINCENT AND THE GRENADINESTAXES ON GOODS AND SERVICES"/>
    <n v="24.811309999999999"/>
    <n v="22.904299999999996"/>
    <n v="17.70795"/>
    <n v="25.053469999999997"/>
    <n v="21.441249999999997"/>
    <n v="21.965929999999997"/>
    <n v="25.174549999999996"/>
    <n v="17.304349999999996"/>
    <n v="19.584689999999998"/>
    <n v="21.239449999999998"/>
    <n v="22.258539999999996"/>
    <n v="42.892589999999991"/>
    <n v="28.75"/>
    <n v="23.48"/>
    <n v="23.83"/>
    <n v="23.43"/>
    <n v="17.239999999999998"/>
    <n v="21.23"/>
    <s v=""/>
    <n v="0.15874574941830968"/>
    <n v="2.5135018315338379E-2"/>
    <n v="0.34572324859738129"/>
    <n v="-6.4800205320859658E-2"/>
    <n v="-0.1959424007462251"/>
    <n v="-3.3503247984492182E-2"/>
    <s v=""/>
    <n v="133.88420999999997"/>
  </r>
  <r>
    <s v="ST. VINCENT AND THE GRENADINES"/>
    <s v="VCT"/>
    <s v="LAC"/>
    <s v="Upper-Middle Income"/>
    <x v="2"/>
    <x v="33"/>
    <s v="mill"/>
    <n v="8.9999999999999993E-3"/>
    <s v="ST. VINCENT AND THE GRENADINESTAXES ON INCOME AND PROFITS"/>
    <n v="10.55414"/>
    <n v="9.7166700000000006"/>
    <n v="7.163899999999999"/>
    <n v="18.85821"/>
    <n v="11.038459999999999"/>
    <n v="8.4957799999999999"/>
    <n v="15.427609999999998"/>
    <n v="7.6280399999999986"/>
    <n v="8.7682099999999981"/>
    <n v="14.539689999999998"/>
    <n v="10.513779999999999"/>
    <n v="18.848119999999998"/>
    <n v="10.25"/>
    <n v="9.31"/>
    <n v="8.4"/>
    <n v="19.97"/>
    <n v="10.31"/>
    <n v="8.4600000000000009"/>
    <s v=""/>
    <n v="-2.8817127686386602E-2"/>
    <n v="-4.1852815830937973E-2"/>
    <n v="0.17254568042546678"/>
    <n v="5.8955224276323111E-2"/>
    <n v="-6.5992901183679467E-2"/>
    <n v="-4.2115026519047149E-3"/>
    <s v=""/>
    <n v="65.827159999999992"/>
  </r>
  <r>
    <s v="ST. VINCENT AND THE GRENADINES"/>
    <s v="VCT"/>
    <s v="LAC"/>
    <s v="Upper-Middle Income"/>
    <x v="2"/>
    <x v="34"/>
    <s v="mill"/>
    <n v="8.9999999999999993E-3"/>
    <s v="ST. VINCENT AND THE GRENADINESTAXES ON INTERNATIONAL TRADE AND TRANSACTIONS"/>
    <n v="4.4194199999999997"/>
    <n v="4.8633799999999994"/>
    <n v="5.70085"/>
    <n v="3.9653699999999996"/>
    <n v="5.7412099999999997"/>
    <n v="6.4172399999999996"/>
    <n v="5.7109399999999999"/>
    <n v="4.5909499999999994"/>
    <n v="5.1963499999999998"/>
    <n v="4.4900500000000001"/>
    <n v="6.5988599999999993"/>
    <n v="8.5462299999999995"/>
    <n v="4.6500000000000004"/>
    <n v="4.78"/>
    <n v="5.03"/>
    <n v="4.8099999999999996"/>
    <n v="4.78"/>
    <n v="3.81"/>
    <s v=""/>
    <n v="5.2174267211534703E-2"/>
    <n v="-1.714445509090368E-2"/>
    <n v="-0.11767543436505078"/>
    <n v="0.21300156101448289"/>
    <n v="-0.1674228951736654"/>
    <n v="-0.40628681489238361"/>
    <s v=""/>
    <n v="31.107469999999996"/>
  </r>
  <r>
    <s v="ST. VINCENT AND THE GRENADINES"/>
    <s v="VCT"/>
    <s v="LAC"/>
    <s v="Upper-Middle Income"/>
    <x v="2"/>
    <x v="35"/>
    <s v="mill"/>
    <n v="8.9999999999999993E-3"/>
    <s v="ST. VINCENT AND THE GRENADINESTAXES ON PROPERTY"/>
    <n v="1.6345799999999999"/>
    <n v="3.2792499999999998"/>
    <n v="1.2107999999999999"/>
    <n v="1.4731399999999999"/>
    <n v="2.9664599999999997"/>
    <n v="0.99890999999999985"/>
    <n v="1.82629"/>
    <n v="1.4529599999999998"/>
    <n v="1.5437699999999999"/>
    <n v="2.1491699999999998"/>
    <n v="1.5235899999999998"/>
    <n v="7.3051599999999999"/>
    <n v="1.1200000000000001"/>
    <n v="4.7"/>
    <n v="3.42"/>
    <n v="0.67"/>
    <n v="0.39"/>
    <n v="0.92"/>
    <s v=""/>
    <n v="-0.31480869703532394"/>
    <n v="0.43325455515742944"/>
    <n v="1.8245787908820617"/>
    <n v="-0.54518918772146563"/>
    <n v="-0.86853016727007948"/>
    <n v="-7.8996105755273077E-2"/>
    <s v=""/>
    <n v="11.563139999999999"/>
  </r>
  <r>
    <s v="ST. VINCENT AND THE GRENADINES"/>
    <s v="VCT"/>
    <s v="LAC"/>
    <s v="Upper-Middle Income"/>
    <x v="2"/>
    <x v="36"/>
    <s v="mill"/>
    <n v="8.9999999999999993E-3"/>
    <s v="ST. VINCENT AND THE GRENADINESVALUE ADDED TAX"/>
    <n v="17.233719999999998"/>
    <n v="15.821119999999999"/>
    <n v="12.188719999999998"/>
    <n v="17.940020000000001"/>
    <n v="16.335709999999999"/>
    <n v="13.813209999999998"/>
    <n v="12.299709999999997"/>
    <n v="11.42188"/>
    <n v="13.904019999999997"/>
    <n v="14.025099999999998"/>
    <n v="14.559869999999998"/>
    <n v="31.551429999999996"/>
    <n v="18.649999999999999"/>
    <n v="16.53"/>
    <n v="15.96"/>
    <n v="15.97"/>
    <n v="10.99"/>
    <n v="12.55"/>
    <s v=""/>
    <n v="8.2180747975480667E-2"/>
    <n v="4.4805930300762679E-2"/>
    <n v="0.30940738650161814"/>
    <n v="-0.10981147178208273"/>
    <n v="-0.32724075047855278"/>
    <n v="-9.1449416898751079E-2"/>
    <s v=""/>
    <n v="93.332499999999982"/>
  </r>
  <r>
    <s v="Congo, Dem. Rep."/>
    <s v="COD"/>
    <s v="SSA"/>
    <s v="Lower-Middle Income"/>
    <x v="2"/>
    <x v="0"/>
    <s v="mill"/>
    <n v="0.11"/>
    <s v="Congo, Dem. Rep.Tax Revenue"/>
    <n v="449303.58"/>
    <n v="381856.65"/>
    <n v="448735.26000000007"/>
    <n v="1009074.3600000001"/>
    <n v="390342.60000000003"/>
    <n v="403118.7"/>
    <n v="771111.45000000007"/>
    <n v="416437.59"/>
    <n v="458050.38000000006"/>
    <n v="431202.81000000006"/>
    <n v="686088.78"/>
    <n v="383728.11000000004"/>
    <n v="396570"/>
    <n v="357948"/>
    <n v="341650"/>
    <n v="494285"/>
    <n v="401115"/>
    <n v="325687"/>
    <n v="515786"/>
    <n v="-0.11736737107681183"/>
    <n v="-6.2611584739980367E-2"/>
    <n v="-0.23863794434161481"/>
    <n v="-0.51015998464176615"/>
    <n v="2.7597295299052586E-2"/>
    <n v="-0.19208163749287743"/>
    <m/>
    <n v="3853542.6000000006"/>
  </r>
  <r>
    <s v="Maldives"/>
    <s v="MDV"/>
    <s v="SA"/>
    <s v="Upper-Middle Income"/>
    <x v="2"/>
    <x v="0"/>
    <m/>
    <n v="1.4999999999999999E-2"/>
    <s v="MaldivesTax Revenue"/>
    <n v="1855289442.5799999"/>
    <n v="1106748457.5349998"/>
    <n v="997706172.18999994"/>
    <n v="1128222008.655"/>
    <n v="949835323.21999991"/>
    <n v="1149615230.645"/>
    <n v="1965249795.4249997"/>
    <n v="742660986.51499999"/>
    <n v="0"/>
    <n v="0"/>
    <n v="0"/>
    <n v="0"/>
    <n v="1615917977"/>
    <n v="1185894069"/>
    <n v="852591052"/>
    <n v="336008214"/>
    <n v="158074795"/>
    <n v="186505418"/>
    <n v="582715219"/>
    <n v="-0.12902108969429887"/>
    <n v="7.1511833539191758E-2"/>
    <n v="-0.14544875458820425"/>
    <n v="-0.70217899365341285"/>
    <n v="-0.83357663045830221"/>
    <n v="-0.83776709543473971"/>
    <m/>
    <n v="9152666430.25"/>
  </r>
  <r>
    <s v="Argentina"/>
    <s v="ARG"/>
    <s v="LAC"/>
    <s v="Upper-Middle Income"/>
    <x v="1"/>
    <x v="0"/>
    <s v="% change"/>
    <n v="0.45600000000000002"/>
    <s v="ArgentinaTax Revenue"/>
    <s v=""/>
    <s v=""/>
    <s v=""/>
    <s v=""/>
    <s v=""/>
    <s v=""/>
    <s v=""/>
    <s v=""/>
    <s v=""/>
    <s v=""/>
    <s v=""/>
    <s v=""/>
    <s v=""/>
    <s v=""/>
    <s v=""/>
    <s v=""/>
    <s v=""/>
    <s v=""/>
    <s v=""/>
    <n v="-5.5E-2"/>
    <n v="-0.05"/>
    <n v="-8.199999999999999E-2"/>
    <n v="-0.23399999999999999"/>
    <n v="-0.20199999999999999"/>
    <n v="-0.152"/>
    <m/>
    <m/>
  </r>
  <r>
    <s v="Bolivia"/>
    <s v="BOL"/>
    <s v="LAC"/>
    <s v="Lower-Middle Income"/>
    <x v="1"/>
    <x v="0"/>
    <s v="% change"/>
    <e v="#N/A"/>
    <s v="BoliviaTax Revenue"/>
    <s v=""/>
    <s v=""/>
    <s v=""/>
    <s v=""/>
    <s v=""/>
    <s v=""/>
    <s v=""/>
    <s v=""/>
    <s v=""/>
    <s v=""/>
    <s v=""/>
    <s v=""/>
    <s v=""/>
    <s v=""/>
    <s v=""/>
    <s v=""/>
    <s v=""/>
    <s v=""/>
    <s v=""/>
    <n v="-0.245"/>
    <n v="-3.6000000000000004E-2"/>
    <n v="-0.13400000000000001"/>
    <n v="-0.81"/>
    <n v="-0.439"/>
    <n v="-0.34700000000000003"/>
    <m/>
    <m/>
  </r>
  <r>
    <s v="Brazil"/>
    <s v="BRA"/>
    <s v="LAC"/>
    <s v="Upper-Middle Income"/>
    <x v="1"/>
    <x v="0"/>
    <s v="% change"/>
    <n v="3.6000000000000004E-2"/>
    <s v="BrazilTax Revenue"/>
    <s v=""/>
    <s v=""/>
    <s v=""/>
    <s v=""/>
    <s v=""/>
    <s v=""/>
    <s v=""/>
    <s v=""/>
    <s v=""/>
    <s v=""/>
    <s v=""/>
    <s v=""/>
    <s v=""/>
    <s v=""/>
    <s v=""/>
    <s v=""/>
    <s v=""/>
    <s v=""/>
    <s v=""/>
    <n v="4.4000000000000004E-2"/>
    <n v="-2.8999999999999998E-2"/>
    <n v="-0.02"/>
    <n v="-0.25700000000000001"/>
    <n v="-0.30399999999999999"/>
    <n v="-0.23699999999999999"/>
    <m/>
    <m/>
  </r>
  <r>
    <s v="Chile"/>
    <s v="CHL"/>
    <s v="LAC"/>
    <s v="High Income"/>
    <x v="1"/>
    <x v="0"/>
    <s v="% change"/>
    <e v="#N/A"/>
    <s v="ChileTax Revenue"/>
    <s v=""/>
    <s v=""/>
    <s v=""/>
    <s v=""/>
    <s v=""/>
    <s v=""/>
    <s v=""/>
    <s v=""/>
    <s v=""/>
    <s v=""/>
    <s v=""/>
    <s v=""/>
    <s v=""/>
    <s v=""/>
    <s v=""/>
    <s v=""/>
    <s v=""/>
    <s v=""/>
    <s v=""/>
    <n v="0.13500000000000001"/>
    <n v="-2.5000000000000001E-2"/>
    <n v="-0.01"/>
    <n v="-0.39799999999999996"/>
    <n v="-0.29799999999999999"/>
    <n v="-0.34200000000000003"/>
    <m/>
    <m/>
  </r>
  <r>
    <s v="Colombia"/>
    <s v="COL"/>
    <s v="LAC"/>
    <s v="Upper-Middle Income"/>
    <x v="1"/>
    <x v="0"/>
    <s v="% change"/>
    <n v="3.5000000000000003E-2"/>
    <s v="ColombiaTax Revenue"/>
    <s v=""/>
    <s v=""/>
    <s v=""/>
    <s v=""/>
    <s v=""/>
    <s v=""/>
    <s v=""/>
    <s v=""/>
    <s v=""/>
    <s v=""/>
    <s v=""/>
    <s v=""/>
    <s v=""/>
    <s v=""/>
    <s v=""/>
    <s v=""/>
    <s v=""/>
    <s v=""/>
    <s v=""/>
    <n v="9.5000000000000001E-2"/>
    <n v="7.2000000000000008E-2"/>
    <n v="6.9999999999999993E-3"/>
    <n v="-0.26"/>
    <n v="-0.19399999999999998"/>
    <n v="-0.152"/>
    <m/>
    <m/>
  </r>
  <r>
    <s v="Costa Rica"/>
    <s v="CRI"/>
    <s v="LAC"/>
    <s v="Upper-Middle Income"/>
    <x v="1"/>
    <x v="0"/>
    <s v="% change"/>
    <n v="1.4999999999999999E-2"/>
    <s v="Costa RicaTax Revenue"/>
    <s v=""/>
    <s v=""/>
    <s v=""/>
    <s v=""/>
    <s v=""/>
    <s v=""/>
    <s v=""/>
    <s v=""/>
    <s v=""/>
    <s v=""/>
    <s v=""/>
    <s v=""/>
    <s v=""/>
    <s v=""/>
    <s v=""/>
    <s v=""/>
    <s v=""/>
    <s v=""/>
    <s v=""/>
    <n v="-4.2999999999999997E-2"/>
    <n v="0.14000000000000001"/>
    <n v="2.7000000000000003E-2"/>
    <n v="-0.24100000000000002"/>
    <n v="-0.30399999999999999"/>
    <n v="-0.36599999999999999"/>
    <m/>
    <m/>
  </r>
  <r>
    <s v="Ecuador"/>
    <s v="ECU"/>
    <s v="LAC"/>
    <s v="Upper-Middle Income"/>
    <x v="1"/>
    <x v="0"/>
    <s v="% change"/>
    <n v="0"/>
    <s v="EcuadorTax Revenue"/>
    <s v=""/>
    <s v=""/>
    <s v=""/>
    <s v=""/>
    <s v=""/>
    <s v=""/>
    <s v=""/>
    <s v=""/>
    <s v=""/>
    <s v=""/>
    <s v=""/>
    <s v=""/>
    <s v=""/>
    <s v=""/>
    <s v=""/>
    <s v=""/>
    <s v=""/>
    <s v=""/>
    <s v=""/>
    <n v="5.2000000000000005E-2"/>
    <n v="-7.5999999999999998E-2"/>
    <n v="6.0999999999999999E-2"/>
    <n v="-0.35600000000000004"/>
    <n v="-0.35299999999999998"/>
    <n v="-0.26400000000000001"/>
    <m/>
    <m/>
  </r>
  <r>
    <s v="El Salvador"/>
    <s v="SLV"/>
    <s v="LAC"/>
    <s v="Lower-Middle Income"/>
    <x v="1"/>
    <x v="0"/>
    <s v="% change"/>
    <n v="1E-3"/>
    <s v="El SalvadorTax Revenue"/>
    <m/>
    <m/>
    <m/>
    <m/>
    <m/>
    <m/>
    <m/>
    <m/>
    <m/>
    <m/>
    <m/>
    <m/>
    <m/>
    <m/>
    <m/>
    <m/>
    <m/>
    <m/>
    <m/>
    <n v="4.0999999999999995E-2"/>
    <n v="5.7000000000000002E-2"/>
    <n v="5.0000000000000001E-3"/>
    <n v="-0.30499999999999999"/>
    <n v="-0.29199999999999998"/>
    <n v="-2.2000000000000002E-2"/>
    <m/>
    <m/>
  </r>
  <r>
    <s v="Guatemala"/>
    <s v="GTM"/>
    <s v="LAC"/>
    <s v="Lower-Middle Income"/>
    <x v="1"/>
    <x v="0"/>
    <s v="% change"/>
    <n v="1.8000000000000002E-2"/>
    <s v="GuatemalaTax Revenue"/>
    <s v=""/>
    <s v=""/>
    <s v=""/>
    <s v=""/>
    <s v=""/>
    <s v=""/>
    <s v=""/>
    <s v=""/>
    <s v=""/>
    <s v=""/>
    <s v=""/>
    <s v=""/>
    <s v=""/>
    <s v=""/>
    <s v=""/>
    <s v=""/>
    <s v=""/>
    <s v=""/>
    <s v=""/>
    <n v="8.1000000000000003E-2"/>
    <n v="7.400000000000001E-2"/>
    <n v="-0.29499999999999998"/>
    <n v="9.6000000000000002E-2"/>
    <n v="-0.25700000000000001"/>
    <n v="-0.18600000000000003"/>
    <m/>
    <m/>
  </r>
  <r>
    <s v="Honduras"/>
    <s v="HND"/>
    <s v="LAC"/>
    <s v="Lower-Middle Income"/>
    <x v="2"/>
    <x v="0"/>
    <s v="% change"/>
    <e v="#N/A"/>
    <s v="HondurasTax Revenue"/>
    <m/>
    <m/>
    <m/>
    <m/>
    <m/>
    <m/>
    <m/>
    <m/>
    <m/>
    <m/>
    <m/>
    <m/>
    <m/>
    <m/>
    <m/>
    <m/>
    <m/>
    <m/>
    <m/>
    <n v="4.4000000000000004E-2"/>
    <n v="-1.2E-2"/>
    <n v="-0.14000000000000001"/>
    <n v="-0.36499999999999999"/>
    <n v="-0.42100000000000004"/>
    <n v="-0.47899999999999998"/>
    <m/>
    <m/>
  </r>
  <r>
    <s v="Panama"/>
    <s v="PAN"/>
    <s v="LAC"/>
    <s v="Upper-Middle Income"/>
    <x v="1"/>
    <x v="0"/>
    <s v="% change"/>
    <n v="-9.0000000000000011E-3"/>
    <s v="PanamaTax Revenue"/>
    <m/>
    <m/>
    <m/>
    <m/>
    <m/>
    <m/>
    <m/>
    <m/>
    <m/>
    <m/>
    <m/>
    <m/>
    <m/>
    <m/>
    <m/>
    <m/>
    <m/>
    <m/>
    <m/>
    <n v="4.4999999999999998E-2"/>
    <n v="0.10300000000000001"/>
    <n v="-0.41899999999999998"/>
    <n v="-0.53799999999999992"/>
    <n v="-0.51900000000000002"/>
    <n v="-0.64"/>
    <m/>
    <m/>
  </r>
  <r>
    <s v="Paraguay"/>
    <s v="PRY"/>
    <s v="LAC"/>
    <s v="Upper-Middle Income"/>
    <x v="1"/>
    <x v="0"/>
    <s v="% change"/>
    <e v="#N/A"/>
    <s v="ParaguayTax Revenue"/>
    <m/>
    <m/>
    <m/>
    <m/>
    <m/>
    <m/>
    <m/>
    <m/>
    <m/>
    <m/>
    <m/>
    <m/>
    <m/>
    <m/>
    <m/>
    <m/>
    <m/>
    <m/>
    <m/>
    <n v="1.3000000000000001E-2"/>
    <n v="4.5999999999999999E-2"/>
    <n v="-0.1"/>
    <n v="-0.54700000000000004"/>
    <n v="-0.34"/>
    <n v="3.0000000000000001E-3"/>
    <m/>
    <m/>
  </r>
  <r>
    <s v="Peru"/>
    <s v="PER"/>
    <s v="LAC"/>
    <s v="Upper-Middle Income"/>
    <x v="1"/>
    <x v="0"/>
    <s v="% change"/>
    <n v="1.7000000000000001E-2"/>
    <s v="PeruTax Revenue"/>
    <m/>
    <m/>
    <m/>
    <m/>
    <m/>
    <m/>
    <m/>
    <m/>
    <m/>
    <m/>
    <m/>
    <m/>
    <m/>
    <m/>
    <m/>
    <m/>
    <m/>
    <m/>
    <m/>
    <n v="0.04"/>
    <n v="-4.0000000000000001E-3"/>
    <n v="-0.159"/>
    <n v="-0.36599999999999999"/>
    <n v="-0.21"/>
    <n v="-0.38600000000000001"/>
    <m/>
    <m/>
  </r>
  <r>
    <s v="Dominican Republic"/>
    <s v="DOM"/>
    <s v="LAC"/>
    <s v="Upper-Middle Income"/>
    <x v="1"/>
    <x v="0"/>
    <s v="% change"/>
    <n v="3.5000000000000003E-2"/>
    <s v="Dominican RepublicTax Revenue"/>
    <m/>
    <m/>
    <m/>
    <m/>
    <m/>
    <m/>
    <m/>
    <m/>
    <m/>
    <m/>
    <m/>
    <m/>
    <m/>
    <m/>
    <m/>
    <m/>
    <m/>
    <m/>
    <m/>
    <n v="0.04"/>
    <n v="3.3000000000000002E-2"/>
    <n v="-0.156"/>
    <n v="-0.49399999999999999"/>
    <n v="-0.39100000000000001"/>
    <m/>
    <m/>
    <m/>
  </r>
  <r>
    <s v="Trinidad and Tobago"/>
    <s v="TTO"/>
    <s v="LAC"/>
    <s v="High Income"/>
    <x v="1"/>
    <x v="0"/>
    <s v="% change"/>
    <e v="#N/A"/>
    <s v="Trinidad and TobagoTax Revenue"/>
    <m/>
    <m/>
    <m/>
    <m/>
    <m/>
    <m/>
    <m/>
    <m/>
    <m/>
    <m/>
    <m/>
    <m/>
    <m/>
    <m/>
    <m/>
    <m/>
    <m/>
    <m/>
    <m/>
    <n v="-3.2000000000000001E-2"/>
    <n v="-0.13"/>
    <n v="-0.35200000000000004"/>
    <n v="-0.222"/>
    <n v="-0.11900000000000001"/>
    <m/>
    <m/>
    <m/>
  </r>
  <r>
    <s v="Uruguay"/>
    <s v="URY"/>
    <s v="LAC"/>
    <s v="High Income"/>
    <x v="1"/>
    <x v="0"/>
    <s v="% change"/>
    <n v="8.8000000000000009E-2"/>
    <s v="UruguayTax Revenue"/>
    <m/>
    <m/>
    <m/>
    <m/>
    <m/>
    <m/>
    <m/>
    <m/>
    <m/>
    <m/>
    <m/>
    <m/>
    <m/>
    <m/>
    <m/>
    <m/>
    <m/>
    <m/>
    <m/>
    <n v="1.3000000000000001E-2"/>
    <n v="-3.4000000000000002E-2"/>
    <n v="2.8999999999999998E-2"/>
    <n v="-9.9000000000000005E-2"/>
    <n v="-0.192"/>
    <n v="-3.4000000000000002E-2"/>
    <m/>
    <m/>
  </r>
  <r>
    <m/>
    <m/>
    <m/>
    <m/>
    <x v="3"/>
    <x v="37"/>
    <m/>
    <e v="#N/A"/>
    <m/>
    <m/>
    <m/>
    <m/>
    <m/>
    <m/>
    <m/>
    <m/>
    <m/>
    <m/>
    <m/>
    <m/>
    <m/>
    <m/>
    <m/>
    <m/>
    <m/>
    <m/>
    <m/>
    <m/>
    <m/>
    <m/>
    <m/>
    <m/>
    <m/>
    <m/>
    <m/>
    <m/>
  </r>
  <r>
    <m/>
    <m/>
    <m/>
    <m/>
    <x v="3"/>
    <x v="37"/>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Australia"/>
    <s v="AUS"/>
    <x v="0"/>
    <s v="High Income"/>
    <x v="0"/>
    <x v="0"/>
    <s v="mill"/>
    <n v="1.3999999999999999E-2"/>
    <s v="AustraliaTax Revenue"/>
    <n v="31442.112000000001"/>
    <n v="45722.273999999998"/>
    <n v="34846.11"/>
    <n v="44494.32"/>
    <n v="50274.12"/>
    <n v="27265.446"/>
    <n v="38778.402000000002"/>
    <n v="34966.775999999998"/>
    <n v="29435.405999999999"/>
    <n v="41765.646000000001"/>
    <n v="40955.46"/>
    <n v="37103.273999999998"/>
    <n v="32523"/>
    <n v="44971"/>
    <n v="34191"/>
    <n v="41665"/>
    <n v="41376"/>
    <n v="17394"/>
    <s v=""/>
    <n v="3.4377080012945663E-2"/>
    <n v="-1.6431247492195985E-2"/>
    <n v="-1.8800089880907814E-2"/>
    <n v="-6.3588341163546266E-2"/>
    <n v="-0.17699205873717933"/>
    <n v="-0.36204968002357268"/>
    <s v=""/>
    <n v="234044.38199999998"/>
    <n v="212120"/>
    <n v="-9.3676172923475617E-2"/>
  </r>
  <r>
    <s v="Indonesia"/>
    <s v="IDN"/>
    <x v="0"/>
    <s v="Lower-Middle Income"/>
    <x v="1"/>
    <x v="0"/>
    <s v="bill"/>
    <n v="2.8999999999999998E-2"/>
    <s v="IndonesiaTax Revenue"/>
    <n v="92367.464699999997"/>
    <n v="90010.951799999995"/>
    <n v="105683.13630000006"/>
    <n v="161008.35029999987"/>
    <n v="136767.78569999998"/>
    <n v="123086.09879999995"/>
    <n v="125336.43109467911"/>
    <n v="112578.55600532114"/>
    <n v="122557.91309999989"/>
    <n v="138538.4889000002"/>
    <n v="142601.59829999995"/>
    <n v="239607.79499999975"/>
    <n v="84650"/>
    <n v="93306"/>
    <n v="101929.50000000006"/>
    <n v="154446.03248899983"/>
    <n v="91678.467511000112"/>
    <n v="98917.899999999907"/>
    <n v="86062.100000000093"/>
    <n v="-8.3551764953877714E-2"/>
    <n v="3.6607192059488973E-2"/>
    <n v="-3.5517835970959886E-2"/>
    <n v="-4.0757624053490163E-2"/>
    <n v="-0.32967791324708035"/>
    <n v="-0.19635197667017174"/>
    <n v="-0.31335127984465422"/>
    <n v="834260.21869467897"/>
    <n v="710990"/>
    <n v="-0.14775991463137617"/>
  </r>
  <r>
    <s v="Indonesia"/>
    <s v="IDN"/>
    <x v="0"/>
    <s v="Lower-Middle Income"/>
    <x v="1"/>
    <x v="1"/>
    <s v="bill"/>
    <n v="2.8999999999999998E-2"/>
    <s v="IndonesiaVAT"/>
    <n v="30106.996499999997"/>
    <n v="28997.322899999996"/>
    <n v="33441.162300000004"/>
    <n v="41100.317999999999"/>
    <n v="44687.103299999995"/>
    <n v="40145.405999999995"/>
    <n v="38150.123792844002"/>
    <n v="39737.664507156005"/>
    <n v="49420.091699999983"/>
    <n v="53464.164600000018"/>
    <n v="54706.373399999975"/>
    <n v="94407.662999999986"/>
    <n v="30460"/>
    <n v="25490"/>
    <n v="36024.5"/>
    <n v="40847.600000000006"/>
    <n v="27167.899999999994"/>
    <n v="29530"/>
    <n v="29970"/>
    <n v="1.1724965657069198E-2"/>
    <n v="-0.120953334626625"/>
    <n v="7.7250236604365752E-2"/>
    <n v="-6.1488088729628196E-3"/>
    <n v="-0.39204159603694883"/>
    <n v="-0.26442392935321157"/>
    <n v="-0.21441932501352423"/>
    <n v="256628.43279284399"/>
    <n v="219490"/>
    <n v="-0.14471675016159621"/>
  </r>
  <r>
    <s v="Malaysia"/>
    <s v="MYS"/>
    <x v="0"/>
    <s v="Upper-Middle Income"/>
    <x v="1"/>
    <x v="2"/>
    <s v="mill"/>
    <n v="1E-3"/>
    <s v="MalaysiaCIT"/>
    <s v=""/>
    <s v=""/>
    <n v="20046.461076301657"/>
    <s v=""/>
    <s v=""/>
    <n v="20547.018447935974"/>
    <s v=""/>
    <s v=""/>
    <n v="18754.216984633127"/>
    <s v=""/>
    <s v=""/>
    <n v="25270.367755592964"/>
    <s v=""/>
    <s v=""/>
    <n v="15911.466028209999"/>
    <s v=""/>
    <s v=""/>
    <n v="9234.2873638800011"/>
    <s v=""/>
    <s v=""/>
    <s v=""/>
    <n v="-0.20627057475894978"/>
    <s v=""/>
    <s v=""/>
    <n v="-0.55057774502520973"/>
    <s v=""/>
    <n v="40593.479524237628"/>
    <n v="25145.753392090002"/>
    <n v="-0.38054698225423295"/>
  </r>
  <r>
    <s v="Malaysia"/>
    <s v="MYS"/>
    <x v="0"/>
    <s v="Upper-Middle Income"/>
    <x v="1"/>
    <x v="3"/>
    <s v="mill"/>
    <n v="1E-3"/>
    <s v="MalaysiaCustoms duties"/>
    <s v=""/>
    <s v=""/>
    <n v="975.43728009728"/>
    <s v=""/>
    <s v=""/>
    <n v="1048.0334139475199"/>
    <s v=""/>
    <s v=""/>
    <n v="920.27439874369975"/>
    <s v=""/>
    <s v=""/>
    <n v="918.73669059172107"/>
    <s v=""/>
    <s v=""/>
    <n v="828.24820186000011"/>
    <s v=""/>
    <s v=""/>
    <n v="575.10877689999984"/>
    <s v=""/>
    <s v=""/>
    <s v=""/>
    <n v="-0.15089548168858255"/>
    <s v=""/>
    <s v=""/>
    <n v="-0.45124957921542153"/>
    <s v=""/>
    <n v="2023.4706940448"/>
    <n v="1403.3569787599999"/>
    <n v="-0.30646043805320888"/>
  </r>
  <r>
    <s v="Malaysia"/>
    <s v="MYS"/>
    <x v="0"/>
    <s v="Upper-Middle Income"/>
    <x v="1"/>
    <x v="4"/>
    <s v="mill"/>
    <n v="1E-3"/>
    <s v="MalaysiaExcises"/>
    <s v=""/>
    <s v=""/>
    <n v="2495.9493461202296"/>
    <s v=""/>
    <s v=""/>
    <n v="2705.6471620478301"/>
    <s v=""/>
    <s v=""/>
    <n v="2688.3110062708884"/>
    <s v=""/>
    <s v=""/>
    <n v="2631.3734207060324"/>
    <s v=""/>
    <s v=""/>
    <n v="2385.3002350100001"/>
    <s v=""/>
    <s v=""/>
    <n v="1319.1438400199997"/>
    <s v=""/>
    <s v=""/>
    <s v=""/>
    <n v="-4.4331473025374296E-2"/>
    <s v=""/>
    <s v=""/>
    <n v="-0.51244794276073458"/>
    <s v=""/>
    <n v="5201.5965081680597"/>
    <n v="3704.44407503"/>
    <n v="-0.28782556101517742"/>
  </r>
  <r>
    <s v="Malaysia"/>
    <s v="MYS"/>
    <x v="0"/>
    <s v="Upper-Middle Income"/>
    <x v="1"/>
    <x v="5"/>
    <s v="mill"/>
    <n v="1E-3"/>
    <s v="MalaysiaIncome Tax"/>
    <s v=""/>
    <s v=""/>
    <n v="28073.255755725175"/>
    <s v=""/>
    <s v=""/>
    <n v="28653.306597135215"/>
    <s v=""/>
    <s v=""/>
    <n v="32284.510083085257"/>
    <s v=""/>
    <s v=""/>
    <n v="34325.893262430764"/>
    <s v=""/>
    <s v=""/>
    <n v="25652.899812689997"/>
    <s v=""/>
    <s v=""/>
    <n v="16742.545455380001"/>
    <s v=""/>
    <s v=""/>
    <s v=""/>
    <n v="-8.6215719476768482E-2"/>
    <s v=""/>
    <s v=""/>
    <n v="-0.41568539747332561"/>
    <s v=""/>
    <n v="56726.56235286039"/>
    <n v="42395.445268069998"/>
    <n v="-0.25263503534103643"/>
  </r>
  <r>
    <s v="Malaysia"/>
    <s v="MYS"/>
    <x v="0"/>
    <s v="Upper-Middle Income"/>
    <x v="1"/>
    <x v="6"/>
    <s v="mill"/>
    <n v="1E-3"/>
    <s v="MalaysiaNon-Tax Revenues"/>
    <s v=""/>
    <s v=""/>
    <n v="21936.062042774876"/>
    <s v=""/>
    <s v=""/>
    <n v="18748.214233528779"/>
    <s v=""/>
    <s v=""/>
    <n v="22656.748819564862"/>
    <s v=""/>
    <s v=""/>
    <n v="20591.498659121404"/>
    <s v=""/>
    <s v=""/>
    <n v="6899.4964358799971"/>
    <s v=""/>
    <s v=""/>
    <n v="29635.928709250002"/>
    <s v=""/>
    <s v=""/>
    <s v=""/>
    <n v="-0.68547242333532254"/>
    <s v=""/>
    <s v=""/>
    <n v="0.58073341493239072"/>
    <s v=""/>
    <n v="40684.276276303659"/>
    <n v="36535.425145130001"/>
    <n v="-0.10197677114856618"/>
  </r>
  <r>
    <s v="Malaysia"/>
    <s v="MYS"/>
    <x v="0"/>
    <s v="Upper-Middle Income"/>
    <x v="1"/>
    <x v="7"/>
    <s v="mill"/>
    <n v="1E-3"/>
    <s v="MalaysiaOther Taxes"/>
    <s v=""/>
    <s v=""/>
    <n v="3671.7216343107316"/>
    <s v=""/>
    <s v=""/>
    <n v="3787.7718774195287"/>
    <s v=""/>
    <s v=""/>
    <n v="3725.096510445313"/>
    <s v=""/>
    <s v=""/>
    <n v="4144.9792987802875"/>
    <s v=""/>
    <s v=""/>
    <n v="3253.5055178600055"/>
    <s v=""/>
    <s v=""/>
    <n v="2115.9097443700102"/>
    <s v=""/>
    <s v=""/>
    <s v=""/>
    <n v="-0.11390191253679695"/>
    <s v=""/>
    <s v=""/>
    <n v="-0.44138406090825549"/>
    <s v=""/>
    <n v="7459.4935117302603"/>
    <n v="5369.4152622300153"/>
    <n v="-0.28019037032655619"/>
  </r>
  <r>
    <s v="Malaysia"/>
    <s v="MYS"/>
    <x v="0"/>
    <s v="Upper-Middle Income"/>
    <x v="1"/>
    <x v="8"/>
    <s v="mill"/>
    <n v="1E-3"/>
    <s v="MalaysiaPIT"/>
    <s v=""/>
    <s v=""/>
    <n v="8026.7946794235186"/>
    <s v=""/>
    <s v=""/>
    <n v="8106.2881491992393"/>
    <s v=""/>
    <s v=""/>
    <n v="13530.293098452128"/>
    <s v=""/>
    <s v=""/>
    <n v="9055.5255068378065"/>
    <s v=""/>
    <s v=""/>
    <n v="9741.4337844799993"/>
    <s v=""/>
    <s v=""/>
    <n v="7508.258091499998"/>
    <s v=""/>
    <s v=""/>
    <s v=""/>
    <n v="0.21361442188771987"/>
    <s v=""/>
    <s v=""/>
    <n v="-7.3773599789728209E-2"/>
    <s v=""/>
    <n v="16133.082828622759"/>
    <n v="17249.691875979996"/>
    <n v="6.9212379259355652E-2"/>
  </r>
  <r>
    <s v="Malaysia"/>
    <s v="MYS"/>
    <x v="0"/>
    <s v="Upper-Middle Income"/>
    <x v="1"/>
    <x v="0"/>
    <s v="mill"/>
    <n v="1E-3"/>
    <s v="MalaysiaTax Revenue"/>
    <s v=""/>
    <s v=""/>
    <n v="41815.42424707648"/>
    <s v=""/>
    <s v=""/>
    <n v="43399.770939314789"/>
    <s v=""/>
    <s v=""/>
    <n v="46187.331479739449"/>
    <s v=""/>
    <s v=""/>
    <n v="49344.12021116574"/>
    <s v=""/>
    <s v=""/>
    <n v="38422.040705900006"/>
    <s v=""/>
    <s v=""/>
    <n v="26813.481182300013"/>
    <s v=""/>
    <s v=""/>
    <s v=""/>
    <n v="-8.1151479442749447E-2"/>
    <s v=""/>
    <s v=""/>
    <n v="-0.38217459212416399"/>
    <s v=""/>
    <n v="85215.195186391269"/>
    <n v="65235.521888200019"/>
    <n v="-0.23446139217882084"/>
  </r>
  <r>
    <s v="Malaysia"/>
    <s v="MYS"/>
    <x v="0"/>
    <s v="Upper-Middle Income"/>
    <x v="1"/>
    <x v="1"/>
    <s v="mill"/>
    <n v="1E-3"/>
    <s v="MalaysiaVAT"/>
    <s v=""/>
    <s v=""/>
    <n v="6599.0602308230591"/>
    <s v=""/>
    <s v=""/>
    <n v="7205.0118887646904"/>
    <s v=""/>
    <s v=""/>
    <n v="6569.1394811942891"/>
    <s v=""/>
    <s v=""/>
    <n v="7323.1375386569325"/>
    <s v=""/>
    <s v=""/>
    <n v="6302.0869384800008"/>
    <s v=""/>
    <s v=""/>
    <n v="6060.7733656300006"/>
    <s v=""/>
    <s v=""/>
    <s v=""/>
    <n v="-4.5002361238642423E-2"/>
    <s v=""/>
    <s v=""/>
    <n v="-0.15881146912734256"/>
    <s v=""/>
    <n v="13804.072119587749"/>
    <n v="12362.860304110001"/>
    <n v="-0.10440483090730102"/>
  </r>
  <r>
    <s v="Philippines"/>
    <s v="PHL"/>
    <x v="0"/>
    <s v="Lower-Middle Income"/>
    <x v="1"/>
    <x v="2"/>
    <s v="mill"/>
    <n v="1.7000000000000001E-2"/>
    <s v="PhilippinesCIT"/>
    <n v="51008.769884171881"/>
    <n v="18819.695600865361"/>
    <n v="23305.052261936427"/>
    <n v="104835.12382583522"/>
    <n v="75965.101064455055"/>
    <n v="21137.764910776645"/>
    <n v="50996.91524625945"/>
    <n v="77874.314542691747"/>
    <n v="17680.68845095185"/>
    <n v="46797.528419880473"/>
    <n v="85288.951501373522"/>
    <n v="23604.302812681981"/>
    <n v="49907.353736089994"/>
    <n v="17569.226611890001"/>
    <n v="15573.365463980001"/>
    <n v="31306.159274069996"/>
    <n v="35368.419812740001"/>
    <n v="114626.52712126999"/>
    <n v="33341.517651610004"/>
    <n v="-2.1592682014934438E-2"/>
    <n v="-6.644469791094082E-2"/>
    <n v="-0.33176011411844814"/>
    <n v="-0.70137718989983189"/>
    <n v="-0.5344122588248712"/>
    <n v="4.4228310138329743"/>
    <n v="-0.34620520691091106"/>
    <n v="346068.42279430002"/>
    <n v="297692.56967165001"/>
    <n v="-0.13978696100627527"/>
  </r>
  <r>
    <s v="Philippines"/>
    <s v="PHL"/>
    <x v="0"/>
    <s v="Lower-Middle Income"/>
    <x v="1"/>
    <x v="3"/>
    <s v="mill"/>
    <n v="1.7000000000000001E-2"/>
    <s v="PhilippinesCustoms duties"/>
    <n v="7227.9512099999984"/>
    <n v="5505.2650799999992"/>
    <n v="6098.4201599999988"/>
    <n v="6339.4186499999996"/>
    <n v="6859.4412599999996"/>
    <n v="5405.5278899999985"/>
    <n v="6486.965009999999"/>
    <n v="6394.9671900000003"/>
    <n v="7098.8227200000001"/>
    <n v="6598.8044999999993"/>
    <n v="5977.0412099999994"/>
    <n v="5074.6164299999991"/>
    <n v="6769.7396357500002"/>
    <n v="4737.4307099999996"/>
    <n v="5460.0565182699956"/>
    <n v="4957.383683100009"/>
    <n v="6546.6037997999938"/>
    <n v="7459.1253141799507"/>
    <n v="4908.9328695300237"/>
    <n v="-6.3394392260984603E-2"/>
    <n v="-0.13947273361812393"/>
    <n v="-0.1046768876170715"/>
    <n v="-0.21800657807952006"/>
    <n v="-4.5606842939858609E-2"/>
    <n v="0.37990691491556672"/>
    <n v="-0.24326200897297201"/>
    <n v="43922.989259999995"/>
    <n v="40839.272530629976"/>
    <n v="-7.0207351123488151E-2"/>
  </r>
  <r>
    <s v="Philippines"/>
    <s v="PHL"/>
    <x v="0"/>
    <s v="Lower-Middle Income"/>
    <x v="1"/>
    <x v="4"/>
    <s v="mill"/>
    <n v="1.7000000000000001E-2"/>
    <s v="PhilippinesExcises"/>
    <n v="32603.992614985858"/>
    <n v="38413.752183874531"/>
    <n v="39779.917993190429"/>
    <n v="39554.296603722272"/>
    <n v="42884.394557230706"/>
    <n v="38504.947742977056"/>
    <n v="38395.709692225551"/>
    <n v="37586.461303025731"/>
    <n v="37277.387275503781"/>
    <n v="39762.405289446469"/>
    <n v="37912.914642374912"/>
    <n v="31986.23510411226"/>
    <n v="31796.086796979998"/>
    <n v="35379.827910250002"/>
    <n v="36728.167476709998"/>
    <n v="15591.467602820001"/>
    <n v="23044.904053600003"/>
    <n v="42232.75288036"/>
    <n v="45120.153455710002"/>
    <n v="-2.4779352257444699E-2"/>
    <n v="-7.8980159477837236E-2"/>
    <n v="-7.6715857408324317E-2"/>
    <n v="-0.60582113849667696"/>
    <n v="-0.46262727289187255"/>
    <n v="9.6813665668793458E-2"/>
    <n v="0.17513529030682382"/>
    <n v="270137.01138820639"/>
    <n v="229893.36017643"/>
    <n v="-0.14897496276044661"/>
  </r>
  <r>
    <s v="Philippines"/>
    <s v="PHL"/>
    <x v="0"/>
    <s v="Lower-Middle Income"/>
    <x v="1"/>
    <x v="5"/>
    <s v="mill"/>
    <n v="1.7000000000000001E-2"/>
    <s v="PhilippinesIncome Tax"/>
    <n v="91113.474037475346"/>
    <n v="60308.742830160241"/>
    <n v="67709.172377659488"/>
    <n v="151388.59810125249"/>
    <n v="126042.82145026595"/>
    <n v="79241.700265566382"/>
    <n v="91396.569776225762"/>
    <n v="130066.06097930345"/>
    <n v="69762.884017426113"/>
    <n v="84665.314880298087"/>
    <n v="139700.06484151445"/>
    <n v="83793.445097768199"/>
    <n v="95727.892326009998"/>
    <n v="65184.987964990003"/>
    <n v="71404.008106359994"/>
    <n v="61185.20437118"/>
    <n v="64379.387197899996"/>
    <n v="187630.01909310001"/>
    <n v="69780.629186790015"/>
    <n v="5.0644740937402115E-2"/>
    <n v="8.0854697113519738E-2"/>
    <n v="5.4569205307841123E-2"/>
    <n v="-0.59584007555008989"/>
    <n v="-0.48922607049618572"/>
    <n v="1.3678191970173132"/>
    <n v="-0.23650713196742451"/>
    <n v="667201.07883860555"/>
    <n v="615292.12824632996"/>
    <n v="-7.7801059138923018E-2"/>
  </r>
  <r>
    <s v="Philippines"/>
    <s v="PHL"/>
    <x v="0"/>
    <s v="Lower-Middle Income"/>
    <x v="1"/>
    <x v="7"/>
    <s v="mill"/>
    <n v="1.7000000000000001E-2"/>
    <s v="PhilippinesOther Taxes"/>
    <n v="31337.266984155722"/>
    <n v="19223.482404474089"/>
    <n v="22553.588120774035"/>
    <n v="29373.903679549498"/>
    <n v="20509.275967300619"/>
    <n v="22807.010608315737"/>
    <n v="32413.506883260208"/>
    <n v="22416.471194321333"/>
    <n v="23734.267009485568"/>
    <n v="35145.559749127948"/>
    <n v="27398.859630636955"/>
    <n v="25837.855774095602"/>
    <n v="34109.08368009"/>
    <n v="19703.533411650002"/>
    <n v="12355.958048819999"/>
    <n v="7929.3701593899996"/>
    <n v="15584.020800260001"/>
    <n v="23533.975196389998"/>
    <n v="32071.306092620001"/>
    <n v="8.8451130640579551E-2"/>
    <n v="2.4972114681166467E-2"/>
    <n v="-0.45215111747833298"/>
    <n v="-0.73005391976856882"/>
    <n v="-0.24014768609546716"/>
    <n v="3.1874610862381067E-2"/>
    <n v="-1.0557351658142696E-2"/>
    <n v="178218.03464782992"/>
    <n v="145287.24738922002"/>
    <n v="-0.18477808558310729"/>
  </r>
  <r>
    <s v="Philippines"/>
    <s v="PHL"/>
    <x v="0"/>
    <s v="Lower-Middle Income"/>
    <x v="1"/>
    <x v="8"/>
    <s v="mill"/>
    <n v="1.7000000000000001E-2"/>
    <s v="PhilippinesPIT"/>
    <n v="40104.704153303464"/>
    <n v="41489.047229294876"/>
    <n v="44404.120115723061"/>
    <n v="46553.474275417255"/>
    <n v="50077.720385810906"/>
    <n v="58103.935354789734"/>
    <n v="40399.654529966305"/>
    <n v="52191.746436611691"/>
    <n v="52082.195566474249"/>
    <n v="37867.786460417607"/>
    <n v="54411.113340140939"/>
    <n v="60189.142285086207"/>
    <n v="45820.538589920005"/>
    <n v="47615.76135310001"/>
    <n v="55830.642642380008"/>
    <n v="29879.04509711"/>
    <n v="29010.967385159995"/>
    <n v="73003.491971830008"/>
    <n v="36439.111535180004"/>
    <n v="0.14252279270699272"/>
    <n v="0.14767063919171275"/>
    <n v="0.25733023189915494"/>
    <n v="-0.3581779757115196"/>
    <n v="-0.4206811499874103"/>
    <n v="0.25642938857861797"/>
    <n v="-9.8034080758007028E-2"/>
    <n v="321132.65604430559"/>
    <n v="317599.55857468006"/>
    <n v="-1.1001987506179003E-2"/>
  </r>
  <r>
    <s v="Philippines"/>
    <s v="PHL"/>
    <x v="0"/>
    <s v="Lower-Middle Income"/>
    <x v="1"/>
    <x v="0"/>
    <s v="mill"/>
    <n v="1.7000000000000001E-2"/>
    <s v="PhilippinesTax Revenue"/>
    <n v="237432.70412188451"/>
    <n v="182979.46338624519"/>
    <n v="200700.71514436952"/>
    <n v="294526.92891547031"/>
    <n v="268125.66491491761"/>
    <n v="215091.08848123846"/>
    <n v="239592.93696318049"/>
    <n v="264538.58240641031"/>
    <n v="213474.10719969799"/>
    <n v="241021.52294941698"/>
    <n v="287764.06458520418"/>
    <n v="219366.14720160942"/>
    <n v="250768.07939658003"/>
    <n v="187000.06916810997"/>
    <n v="176338.05188735999"/>
    <n v="124930.40293191999"/>
    <n v="145194.45670092996"/>
    <n v="325454.35788181995"/>
    <n v="210482.22450633001"/>
    <n v="5.6164862898793785E-2"/>
    <n v="2.1972989249497473E-2"/>
    <n v="-0.12138802415071015"/>
    <n v="-0.57582689164638245"/>
    <n v="-0.45848355566035248"/>
    <n v="0.51310014831324835"/>
    <n v="-0.12150071210706882"/>
    <n v="1638449.5019273064"/>
    <n v="1420167.6424730497"/>
    <n v="-0.13322464878990289"/>
  </r>
  <r>
    <s v="Philippines"/>
    <s v="PHL"/>
    <x v="0"/>
    <s v="Lower-Middle Income"/>
    <x v="1"/>
    <x v="1"/>
    <s v="mill"/>
    <n v="1.7000000000000001E-2"/>
    <s v="PhilippinesVAT"/>
    <n v="75150.019275267608"/>
    <n v="59528.220887736352"/>
    <n v="64559.616492745532"/>
    <n v="67870.711880946081"/>
    <n v="71829.731680120341"/>
    <n v="69131.901974379274"/>
    <n v="70900.185601468969"/>
    <n v="68074.621739759794"/>
    <n v="75600.746177282548"/>
    <n v="74849.438530544488"/>
    <n v="76775.184260677881"/>
    <n v="72673.994795633364"/>
    <n v="82365.27695775"/>
    <n v="61994.28917122"/>
    <n v="50389.861737200008"/>
    <n v="35266.977115429989"/>
    <n v="35639.540849370002"/>
    <n v="64598.485397790042"/>
    <n v="58601.202901679972"/>
    <n v="9.6011388314533444E-2"/>
    <n v="4.1426876978809438E-2"/>
    <n v="-0.21948325478571823"/>
    <n v="-0.48038003229886872"/>
    <n v="-0.5038330226808625"/>
    <n v="-6.5576332302695009E-2"/>
    <n v="-0.17346897748507695"/>
    <n v="478970.38779266411"/>
    <n v="388855.63413044001"/>
    <n v="-0.18814264087915353"/>
  </r>
  <r>
    <s v="Albania"/>
    <s v="ALB"/>
    <x v="1"/>
    <s v="Upper-Middle Income"/>
    <x v="1"/>
    <x v="0"/>
    <s v="mill"/>
    <n v="2.4E-2"/>
    <s v="AlbaniaTax Revenue"/>
    <n v="33822.218239999995"/>
    <n v="66140.36480000001"/>
    <n v="103989.73952"/>
    <n v="143821.25055999999"/>
    <n v="181163.70432000002"/>
    <n v="217303.88991999999"/>
    <n v="255798.28223999997"/>
    <n v="295383.72607999999"/>
    <n v="331158.65088000003"/>
    <n v="369684.45542400004"/>
    <n v="403875.18463999999"/>
    <n v="436501.17632000009"/>
    <n v="34315.479999999996"/>
    <n v="66979.11"/>
    <n v="97001.31"/>
    <n v="123391.11600000001"/>
    <n v="149689.83000000002"/>
    <n v="182354.54"/>
    <n v="219122.66"/>
    <n v="1.4583956513433026E-2"/>
    <n v="1.2681290805338741E-2"/>
    <n v="-6.7203067843591854E-2"/>
    <n v="-0.14205226613209598"/>
    <n v="-0.17373167786636701"/>
    <n v="-0.16083168107513637"/>
    <n v="-0.14337712481426854"/>
    <n v="1002039.4495999999"/>
    <n v="872854.04600000009"/>
    <n v="-0.12892247271459106"/>
  </r>
  <r>
    <s v="Bulgaria"/>
    <s v="BGR"/>
    <x v="1"/>
    <s v="Upper-Middle Income"/>
    <x v="1"/>
    <x v="2"/>
    <s v="mill"/>
    <n v="0.01"/>
    <s v="BulgariaCIT"/>
    <n v="15.166150909999999"/>
    <n v="42.687773219999997"/>
    <n v="448.89489490999995"/>
    <n v="549.07145908000007"/>
    <n v="151.24457100000004"/>
    <n v="111.85056331999984"/>
    <s v=""/>
    <s v=""/>
    <s v=""/>
    <s v=""/>
    <s v=""/>
    <s v=""/>
    <n v="15.547233"/>
    <n v="58.912698999999996"/>
    <n v="209.65257000000003"/>
    <n v="275.06692000000004"/>
    <n v="103.55908299999999"/>
    <n v="388.93352400000003"/>
    <s v=""/>
    <n v="2.5127146120425978E-2"/>
    <n v="0.38008367633471046"/>
    <n v="-0.53295844444380724"/>
    <n v="-0.49903256588697936"/>
    <n v="-0.31528727070805096"/>
    <n v="2.4772603056747897"/>
    <s v=""/>
    <n v="1318.9154124399997"/>
    <n v="1051.6720290000001"/>
    <n v="-0.20262359581165112"/>
  </r>
  <r>
    <s v="Bulgaria"/>
    <s v="BGR"/>
    <x v="1"/>
    <s v="Upper-Middle Income"/>
    <x v="1"/>
    <x v="3"/>
    <s v="mill"/>
    <n v="0.01"/>
    <s v="BulgariaCustoms duties"/>
    <n v="20.088831320000001"/>
    <n v="20.192781529999998"/>
    <n v="19.346551009999999"/>
    <n v="18.041836039999996"/>
    <n v="19.954098330000004"/>
    <n v="18.284440060000009"/>
    <s v=""/>
    <s v=""/>
    <s v=""/>
    <s v=""/>
    <s v=""/>
    <s v=""/>
    <n v="21.404095999999999"/>
    <n v="18.234368999999997"/>
    <n v="15.004243000000002"/>
    <n v="14.745950000000008"/>
    <n v="17.390895"/>
    <n v="17.427650999999997"/>
    <s v=""/>
    <n v="6.5472433863813156E-2"/>
    <n v="-9.6985773212592205E-2"/>
    <n v="-0.22444868895523082"/>
    <n v="-0.18268019023633636"/>
    <n v="-0.1284549814083232"/>
    <n v="-4.6858917045776396E-2"/>
    <s v=""/>
    <n v="115.90853829000001"/>
    <n v="104.207204"/>
    <n v="-0.10095316930598836"/>
  </r>
  <r>
    <s v="Bulgaria"/>
    <s v="BGR"/>
    <x v="1"/>
    <s v="Upper-Middle Income"/>
    <x v="1"/>
    <x v="4"/>
    <s v="mill"/>
    <n v="0.01"/>
    <s v="BulgariaExcises"/>
    <n v="412.61965613000001"/>
    <n v="450.51064443000007"/>
    <n v="426.14909699000003"/>
    <n v="445.47954859999987"/>
    <n v="492.78389749000002"/>
    <n v="649.99467282000023"/>
    <s v=""/>
    <s v=""/>
    <s v=""/>
    <s v=""/>
    <s v=""/>
    <s v=""/>
    <n v="489.034786"/>
    <n v="430.99581300000006"/>
    <n v="400.59517900000003"/>
    <n v="419.91345799999999"/>
    <n v="356.50997699999971"/>
    <n v="449.31587500000023"/>
    <s v=""/>
    <n v="0.18519507913584374"/>
    <n v="-4.3317137278056507E-2"/>
    <n v="-5.9964735747403561E-2"/>
    <n v="-5.7390043337221537E-2"/>
    <n v="-0.27653890718449398"/>
    <n v="-0.3087391423522835"/>
    <s v=""/>
    <n v="2877.53751646"/>
    <n v="2546.365088"/>
    <n v="-0.11508883083735237"/>
  </r>
  <r>
    <s v="Bulgaria"/>
    <s v="BGR"/>
    <x v="1"/>
    <s v="Upper-Middle Income"/>
    <x v="1"/>
    <x v="8"/>
    <s v="mill"/>
    <n v="0.01"/>
    <s v="BulgariaPIT"/>
    <n v="368.55688001999999"/>
    <n v="282.70595486000002"/>
    <n v="274.91747115999999"/>
    <n v="446.75639666000001"/>
    <n v="338.99424870000001"/>
    <n v="291.55140759999989"/>
    <s v=""/>
    <s v=""/>
    <s v=""/>
    <s v=""/>
    <s v=""/>
    <s v=""/>
    <n v="365.65475199999997"/>
    <n v="308.46935000000002"/>
    <n v="323.68955700000004"/>
    <n v="428.93461300000001"/>
    <n v="326.69604600000002"/>
    <n v="318.89282100000014"/>
    <s v=""/>
    <n v="-7.8743015727790362E-3"/>
    <n v="9.1131420110193276E-2"/>
    <n v="0.17740627990723457"/>
    <n v="-3.9891501930890326E-2"/>
    <n v="-3.6278499553199027E-2"/>
    <n v="9.3779047836091672E-2"/>
    <s v=""/>
    <n v="2003.4823590000001"/>
    <n v="2072.3371390000002"/>
    <n v="3.4367549926602632E-2"/>
  </r>
  <r>
    <s v="Bulgaria"/>
    <s v="BGR"/>
    <x v="1"/>
    <s v="Upper-Middle Income"/>
    <x v="1"/>
    <x v="0"/>
    <s v="mill"/>
    <n v="0.01"/>
    <s v="BulgariaTax Revenue"/>
    <n v="2229.2695315599999"/>
    <n v="1652.6331888400002"/>
    <n v="1989.0776642600008"/>
    <n v="2374.4874093299986"/>
    <n v="1864.3019299500011"/>
    <n v="1981.9231373599998"/>
    <s v=""/>
    <s v=""/>
    <s v=""/>
    <s v=""/>
    <s v=""/>
    <s v=""/>
    <n v="2269.4210350000003"/>
    <n v="1645.8837669999998"/>
    <n v="1764.2017449999989"/>
    <n v="1978.8540520000024"/>
    <n v="1509.2082969999992"/>
    <n v="1985.9579830000021"/>
    <s v=""/>
    <n v="1.8011058273381213E-2"/>
    <n v="-4.0840410839975382E-3"/>
    <n v="-0.11305537400605357"/>
    <n v="-0.16661842710786612"/>
    <n v="-0.19047002379036596"/>
    <n v="2.0358234706199583E-3"/>
    <s v=""/>
    <n v="12091.6928613"/>
    <n v="11153.526879000003"/>
    <n v="-7.7587645754933057E-2"/>
  </r>
  <r>
    <s v="Bulgaria"/>
    <s v="BGR"/>
    <x v="1"/>
    <s v="Upper-Middle Income"/>
    <x v="1"/>
    <x v="1"/>
    <s v="mill"/>
    <n v="0.01"/>
    <s v="BulgariaVAT"/>
    <n v="1367.9066401"/>
    <n v="850.29124722000017"/>
    <n v="751.85816726999985"/>
    <n v="866.00546453000004"/>
    <n v="858.23896044999992"/>
    <n v="910.22814586000015"/>
    <s v=""/>
    <s v=""/>
    <s v=""/>
    <s v=""/>
    <s v=""/>
    <s v=""/>
    <n v="1329.420157"/>
    <n v="822.46636799999987"/>
    <n v="789.04061499999989"/>
    <n v="787.32919600000014"/>
    <n v="696.70691800000031"/>
    <n v="781.54329499999949"/>
    <s v=""/>
    <n v="-2.813531418868356E-2"/>
    <n v="-3.272393936897839E-2"/>
    <n v="4.945407172340717E-2"/>
    <n v="-9.0849621338936037E-2"/>
    <n v="-0.18821336468493996"/>
    <n v="-0.14137647956207383"/>
    <s v=""/>
    <n v="5604.5286254299999"/>
    <n v="5206.5065489999997"/>
    <n v="-7.1017939782484829E-2"/>
  </r>
  <r>
    <s v="Moldova"/>
    <s v="MDA"/>
    <x v="1"/>
    <s v="Lower-Middle Income"/>
    <x v="1"/>
    <x v="0"/>
    <s v="mill"/>
    <n v="2.7999999999999997E-2"/>
    <s v="MoldovaTax Revenue"/>
    <n v="4348.1315999999997"/>
    <n v="4322.4315999999981"/>
    <n v="5853.3292000000056"/>
    <n v="5151.7192000000014"/>
    <n v="4967.5015999999969"/>
    <n v="5649.1683999999996"/>
    <n v="5707.7644000000073"/>
    <n v="4991.0427999999984"/>
    <n v="5555.3119999999926"/>
    <n v="5818.6855999999971"/>
    <n v="5858.7776000000122"/>
    <n v="6487.9135999999971"/>
    <n v="4717"/>
    <n v="4848.8999999999996"/>
    <n v="5462.1999999999989"/>
    <n v="3843.1000000000022"/>
    <n v="4380.4000000000015"/>
    <n v="5785.2999999999993"/>
    <n v="5022.4000000000087"/>
    <n v="8.4833770900586428E-2"/>
    <n v="0.12179912806486094"/>
    <n v="-6.682166449821518E-2"/>
    <n v="-0.25401601857492523"/>
    <n v="-0.11818850747828562"/>
    <n v="2.4097635326289744E-2"/>
    <n v="-0.12007580410992397"/>
    <n v="36000.046000000002"/>
    <n v="34059.30000000001"/>
    <n v="-5.3909542226695813E-2"/>
  </r>
  <r>
    <s v="North Macedonia"/>
    <s v="MKD"/>
    <x v="1"/>
    <s v="Upper-Middle Income"/>
    <x v="1"/>
    <x v="2"/>
    <s v="mill"/>
    <n v="-9.0000000000000011E-3"/>
    <s v="North MacedoniaCIT"/>
    <n v="833.43100000000004"/>
    <n v="936.495"/>
    <n v="1630.1949999999999"/>
    <n v="1374.5170000000001"/>
    <n v="864.15200000000004"/>
    <n v="837.39499999999998"/>
    <n v="821.53899999999999"/>
    <n v="956.31499999999994"/>
    <n v="761.08799999999997"/>
    <n v="792.8"/>
    <n v="753.16"/>
    <n v="889.91800000000001"/>
    <n v="701"/>
    <n v="777"/>
    <n v="1468"/>
    <n v="1437"/>
    <n v="661"/>
    <n v="699"/>
    <n v="543"/>
    <n v="-0.15889857708676547"/>
    <n v="-0.17031057293418544"/>
    <n v="-9.9494232285094686E-2"/>
    <n v="4.5458150026518367E-2"/>
    <n v="-0.23508827150779033"/>
    <n v="-0.16526848142155134"/>
    <n v="-0.33904537703018356"/>
    <n v="7297.7239999999993"/>
    <n v="6286"/>
    <n v="-0.13863555267368283"/>
  </r>
  <r>
    <s v="North Macedonia"/>
    <s v="MKD"/>
    <x v="1"/>
    <s v="Upper-Middle Income"/>
    <x v="1"/>
    <x v="3"/>
    <s v="mill"/>
    <n v="-9.0000000000000011E-3"/>
    <s v="North MacedoniaCustoms duties"/>
    <n v="449.91399999999999"/>
    <n v="455.86"/>
    <n v="489.55399999999997"/>
    <n v="548.02300000000002"/>
    <n v="443.96800000000002"/>
    <n v="441.98599999999999"/>
    <n v="541.08600000000001"/>
    <n v="489.55399999999997"/>
    <n v="457.84199999999998"/>
    <n v="585.68100000000004"/>
    <n v="505.40999999999997"/>
    <n v="569.82500000000005"/>
    <n v="551"/>
    <n v="615"/>
    <n v="528"/>
    <n v="408"/>
    <n v="388"/>
    <n v="499"/>
    <n v="646"/>
    <n v="0.22467849411220814"/>
    <n v="0.34909840740578246"/>
    <n v="7.8532705278682294E-2"/>
    <n v="-0.25550569957830238"/>
    <n v="-0.12606313968574315"/>
    <n v="0.1289950360418656"/>
    <n v="0.19389524031300012"/>
    <n v="3370.3909999999996"/>
    <n v="3635"/>
    <n v="7.8509882087864705E-2"/>
  </r>
  <r>
    <s v="North Macedonia"/>
    <s v="MKD"/>
    <x v="1"/>
    <s v="Upper-Middle Income"/>
    <x v="1"/>
    <x v="4"/>
    <s v="mill"/>
    <n v="-9.0000000000000011E-3"/>
    <s v="North MacedoniaExcises"/>
    <n v="1855.152"/>
    <n v="1833.35"/>
    <n v="1393.346"/>
    <n v="2034.5229999999999"/>
    <n v="2320.922"/>
    <n v="2490.3829999999998"/>
    <n v="2317.9490000000001"/>
    <n v="2593.4470000000001"/>
    <n v="2214.8849999999998"/>
    <n v="2552.8159999999998"/>
    <n v="2253.5340000000001"/>
    <n v="1991.91"/>
    <n v="1976"/>
    <n v="1979"/>
    <n v="1246"/>
    <n v="1247"/>
    <n v="1729"/>
    <n v="1616"/>
    <n v="2295"/>
    <n v="6.514183204395109E-2"/>
    <n v="7.9444732320615316E-2"/>
    <n v="-0.105749756341928"/>
    <n v="-0.38707991996158309"/>
    <n v="-0.2550374377079454"/>
    <n v="-0.35110382619862079"/>
    <n v="-9.9005629545775454E-3"/>
    <n v="14245.625"/>
    <n v="12088"/>
    <n v="-0.15145878120475584"/>
  </r>
  <r>
    <s v="North Macedonia"/>
    <s v="MKD"/>
    <x v="1"/>
    <s v="Upper-Middle Income"/>
    <x v="1"/>
    <x v="7"/>
    <s v="mill"/>
    <n v="-9.0000000000000011E-3"/>
    <s v="North MacedoniaOther Taxes"/>
    <n v="122.884"/>
    <n v="125.857"/>
    <n v="188.29"/>
    <n v="150.63200000000001"/>
    <n v="139.73099999999999"/>
    <n v="207.119"/>
    <n v="243.786"/>
    <n v="227.93"/>
    <n v="206.12799999999999"/>
    <n v="275.49799999999999"/>
    <n v="193.245"/>
    <n v="187.29900000000001"/>
    <n v="152"/>
    <n v="152"/>
    <n v="112"/>
    <n v="119"/>
    <n v="88"/>
    <n v="93"/>
    <n v="105"/>
    <n v="0.23693890172845936"/>
    <n v="0.20771987255377136"/>
    <n v="-0.40517287163418131"/>
    <n v="-0.20999522013914709"/>
    <n v="-0.37021849124389"/>
    <n v="-0.55098276836021809"/>
    <n v="-0.56929438113755504"/>
    <n v="1178.299"/>
    <n v="821"/>
    <n v="-0.30323288061858661"/>
  </r>
  <r>
    <s v="North Macedonia"/>
    <s v="MKD"/>
    <x v="1"/>
    <s v="Upper-Middle Income"/>
    <x v="1"/>
    <x v="8"/>
    <s v="mill"/>
    <n v="-9.0000000000000011E-3"/>
    <s v="North MacedoniaPIT"/>
    <n v="1163.434"/>
    <n v="1345.778"/>
    <n v="1507.3109999999999"/>
    <n v="1569.7439999999999"/>
    <n v="1643.078"/>
    <n v="1394.337"/>
    <n v="1596.501"/>
    <n v="1403.2560000000001"/>
    <n v="1479.5629999999999"/>
    <n v="1597.492"/>
    <n v="1549.924"/>
    <n v="2287.2280000000001"/>
    <n v="1404"/>
    <n v="1486"/>
    <n v="1504"/>
    <n v="1399"/>
    <n v="1232"/>
    <n v="1431"/>
    <n v="1617"/>
    <n v="0.20677236525664544"/>
    <n v="0.10419400525198062"/>
    <n v="-2.1966269734646146E-3"/>
    <n v="-0.10877187617853606"/>
    <n v="-0.25018775736757476"/>
    <n v="2.6294217251640033E-2"/>
    <n v="1.2839954375224333E-2"/>
    <n v="10220.182999999999"/>
    <n v="10073"/>
    <n v="-1.4401209841350111E-2"/>
  </r>
  <r>
    <s v="North Macedonia"/>
    <s v="MKD"/>
    <x v="1"/>
    <s v="Upper-Middle Income"/>
    <x v="1"/>
    <x v="0"/>
    <s v="mill"/>
    <n v="-9.0000000000000011E-3"/>
    <s v="North MacedoniaTax Revenue"/>
    <n v="8552.33"/>
    <n v="8369.9860000000008"/>
    <n v="9423.4189999999999"/>
    <n v="10487.753000000001"/>
    <n v="9104.3169999999991"/>
    <n v="8704.9439999999995"/>
    <n v="10440.184999999999"/>
    <n v="9927.8379999999997"/>
    <n v="9546.3029999999999"/>
    <n v="11270.643"/>
    <n v="9124.1370000000006"/>
    <n v="10726.584000000001"/>
    <n v="9208"/>
    <n v="8800"/>
    <n v="8394"/>
    <n v="7354"/>
    <n v="6591"/>
    <n v="7449"/>
    <n v="10232"/>
    <n v="7.6665657195173723E-2"/>
    <n v="5.1375713173235797E-2"/>
    <n v="-0.10924049965304523"/>
    <n v="-0.29880118267468736"/>
    <n v="-0.27605772074939827"/>
    <n v="-0.14427938881628641"/>
    <n v="-1.9940738598022881E-2"/>
    <n v="65082.933999999994"/>
    <n v="58028"/>
    <n v="-0.10839913885873667"/>
  </r>
  <r>
    <s v="North Macedonia"/>
    <s v="MKD"/>
    <x v="1"/>
    <s v="Upper-Middle Income"/>
    <x v="1"/>
    <x v="1"/>
    <s v="mill"/>
    <n v="-9.0000000000000011E-3"/>
    <s v="North MacedoniaVAT"/>
    <n v="4127.5150000000003"/>
    <n v="3672.6460000000002"/>
    <n v="4214.723"/>
    <n v="4810.3140000000003"/>
    <n v="3692.4659999999999"/>
    <n v="3333.7240000000002"/>
    <n v="4919.3239999999996"/>
    <n v="4257.3360000000002"/>
    <n v="4426.7969999999996"/>
    <n v="5466.3559999999998"/>
    <n v="3868.864"/>
    <n v="4800.4039999999995"/>
    <n v="4424"/>
    <n v="3791"/>
    <n v="3536"/>
    <n v="2744"/>
    <n v="2493"/>
    <n v="3111"/>
    <n v="5026"/>
    <n v="7.1831356154974518E-2"/>
    <n v="3.2225812125644508E-2"/>
    <n v="-0.16103620570082541"/>
    <n v="-0.42955906828535523"/>
    <n v="-0.32484144742294174"/>
    <n v="-6.6809369941842861E-2"/>
    <n v="2.1685093317699831E-2"/>
    <n v="28770.712"/>
    <n v="25125"/>
    <n v="-0.12671608544133353"/>
  </r>
  <r>
    <s v="Montenegro"/>
    <s v="MNE"/>
    <x v="1"/>
    <s v="Upper-Middle Income"/>
    <x v="1"/>
    <x v="2"/>
    <s v="mill"/>
    <n v="6.9999999999999993E-3"/>
    <s v="MontenegroCIT"/>
    <n v="0.94340103190999991"/>
    <n v="1.9762881722399999"/>
    <n v="22.622923879609999"/>
    <n v="20.551292010859999"/>
    <n v="4.8152169128999995"/>
    <n v="3.704566705"/>
    <n v="3.9179455238499994"/>
    <n v="3.11464519968"/>
    <n v="2.25847779845"/>
    <n v="0.69484737074999992"/>
    <n v="0.88581532403999985"/>
    <n v="7.8402649622699991"/>
    <n v="0.67373959999999999"/>
    <n v="2.4024030199999999"/>
    <n v="21.201257989999998"/>
    <n v="24.40183257"/>
    <n v="4.6910044699999993"/>
    <n v="6.3268936900000003"/>
    <s v=""/>
    <n v="-0.28583966180749898"/>
    <n v="0.21561372159457159"/>
    <n v="-6.2841827925317187E-2"/>
    <n v="0.18736245668181079"/>
    <n v="-2.5795814632407155E-2"/>
    <n v="0.70786334646388838"/>
    <s v=""/>
    <n v="54.613688712519995"/>
    <n v="59.697131339999991"/>
    <n v="9.3080008827798433E-2"/>
  </r>
  <r>
    <s v="Montenegro"/>
    <s v="MNE"/>
    <x v="1"/>
    <s v="Upper-Middle Income"/>
    <x v="1"/>
    <x v="5"/>
    <s v="mill"/>
    <n v="6.9999999999999993E-3"/>
    <s v="MontenegroIncome Tax"/>
    <n v="5.214001238579999"/>
    <n v="11.403480950289998"/>
    <n v="31.731200190670002"/>
    <n v="31.393763523459995"/>
    <n v="15.097404309769999"/>
    <n v="13.901240286209998"/>
    <n v="14.981599420539997"/>
    <n v="13.665190483629997"/>
    <n v="12.662820035219998"/>
    <n v="11.59552258712"/>
    <n v="10.94359427134"/>
    <n v="26.61180124485"/>
    <n v="4.9914947199999995"/>
    <n v="11.917337059999999"/>
    <n v="31.18955407"/>
    <n v="31.36191732"/>
    <n v="14.795601969999998"/>
    <n v="16.563665159999999"/>
    <s v=""/>
    <n v="-4.2674811224363604E-2"/>
    <n v="4.5061338020381744E-2"/>
    <n v="-1.7069827722093648E-2"/>
    <n v="-1.0144117775556679E-3"/>
    <n v="-1.9990346259369584E-2"/>
    <n v="0.19152426826483404"/>
    <s v=""/>
    <n v="108.74109049897999"/>
    <n v="110.8195703"/>
    <n v="1.911402388446257E-2"/>
  </r>
  <r>
    <s v="Montenegro"/>
    <s v="MNE"/>
    <x v="1"/>
    <s v="Upper-Middle Income"/>
    <x v="1"/>
    <x v="8"/>
    <s v="mill"/>
    <n v="6.9999999999999993E-3"/>
    <s v="MontenegroPIT"/>
    <n v="4.2706002066699993"/>
    <n v="9.4271927780499993"/>
    <n v="9.1082763110599991"/>
    <n v="10.8424715126"/>
    <n v="10.282187396869999"/>
    <n v="10.196673581209998"/>
    <n v="11.063653896689999"/>
    <n v="10.550545283949999"/>
    <n v="10.404342236769999"/>
    <n v="10.900675216369999"/>
    <n v="10.057778947299999"/>
    <n v="18.771536282579998"/>
    <n v="4.3177551200000002"/>
    <n v="9.51493404"/>
    <n v="9.9882960799999996"/>
    <n v="6.96008475"/>
    <n v="10.104597500000001"/>
    <n v="10.236771470000001"/>
    <s v=""/>
    <n v="1.1041753160680411E-2"/>
    <n v="9.3072523301204624E-3"/>
    <n v="9.6617596885088988E-2"/>
    <n v="-0.35807212018849122"/>
    <n v="-1.7271606713184218E-2"/>
    <n v="3.9324480155855396E-3"/>
    <s v=""/>
    <n v="54.127401786459998"/>
    <n v="51.122438960000004"/>
    <n v="-5.5516480142811651E-2"/>
  </r>
  <r>
    <s v="Montenegro"/>
    <s v="MNE"/>
    <x v="1"/>
    <s v="Upper-Middle Income"/>
    <x v="1"/>
    <x v="0"/>
    <s v="mill"/>
    <n v="6.9999999999999993E-3"/>
    <s v="MontenegroTax Revenue"/>
    <n v="72.93673853293997"/>
    <n v="68.950204799079984"/>
    <n v="99.400512328570002"/>
    <n v="107.53936124964"/>
    <n v="95.032790325209987"/>
    <n v="90.015165767830013"/>
    <n v="116.17101575014999"/>
    <n v="119.64881108007998"/>
    <n v="115.30177286678997"/>
    <n v="102.31219804777"/>
    <n v="88.080870079649983"/>
    <n v="105.56845286413001"/>
    <n v="73.320205210000012"/>
    <n v="69.683087399999991"/>
    <n v="105.61373666"/>
    <n v="83.521974920000005"/>
    <n v="69.752758119999996"/>
    <n v="79.960950919999988"/>
    <s v=""/>
    <n v="5.2575243255065405E-3"/>
    <n v="1.0629157709619828E-2"/>
    <n v="6.2506964862435371E-2"/>
    <n v="-0.22333577260038256"/>
    <n v="-0.26601378449164392"/>
    <n v="-0.1116946768032642"/>
    <s v=""/>
    <n v="533.87477300326987"/>
    <n v="481.85271323000006"/>
    <n v="-9.7442438571547149E-2"/>
  </r>
  <r>
    <s v="Montenegro"/>
    <s v="MNE"/>
    <x v="1"/>
    <s v="Upper-Middle Income"/>
    <x v="1"/>
    <x v="1"/>
    <s v="mill"/>
    <n v="6.9999999999999993E-3"/>
    <s v="MontenegroVAT"/>
    <n v="50.196153742259995"/>
    <n v="39.231073957799993"/>
    <n v="50.851705707259995"/>
    <n v="55.528838329219994"/>
    <n v="56.823340253019992"/>
    <n v="53.179757840609987"/>
    <n v="72.127866306579989"/>
    <n v="72.192150407260002"/>
    <n v="71.312024079369991"/>
    <n v="66.370315429319987"/>
    <n v="55.147994433579989"/>
    <n v="57.637835718429997"/>
    <n v="47.781207189999996"/>
    <n v="40.097544820000003"/>
    <n v="54.96385222"/>
    <n v="35.570662579999997"/>
    <n v="38.250745619999996"/>
    <n v="42.474174049999995"/>
    <s v=""/>
    <n v="-4.8110191164444975E-2"/>
    <n v="2.2086340616931727E-2"/>
    <n v="8.086545879921038E-2"/>
    <n v="-0.35942001219063402"/>
    <n v="-0.32684799151758626"/>
    <n v="-0.20130937456873527"/>
    <s v=""/>
    <n v="305.81086983016991"/>
    <n v="259.13818648"/>
    <n v="-0.15261943885804086"/>
  </r>
  <r>
    <s v="Turkey"/>
    <s v="TUR"/>
    <x v="1"/>
    <s v="Upper-Middle Income"/>
    <x v="1"/>
    <x v="2"/>
    <s v="thousands"/>
    <n v="0.12"/>
    <s v="TurkeyCIT"/>
    <n v="1207954.7200000002"/>
    <n v="20373668.000000004"/>
    <n v="1590339.5200000003"/>
    <n v="2222579.52"/>
    <n v="15343143.200000001"/>
    <n v="165900.00000000003"/>
    <n v="918389.92"/>
    <n v="19472312.16"/>
    <n v="799593.76000000013"/>
    <n v="516187.84"/>
    <n v="24387160.000000004"/>
    <n v="1291232.32"/>
    <n v="518594"/>
    <n v="25600604"/>
    <n v="949902"/>
    <n v="899854"/>
    <n v="19413148"/>
    <n v="1918632"/>
    <n v="632679"/>
    <n v="-0.57068423889266318"/>
    <n v="0.25655350818517292"/>
    <n v="-0.40270490165521394"/>
    <n v="-0.5951307964900171"/>
    <n v="0.26526538577831943"/>
    <n v="10.564990958408679"/>
    <n v="-0.31109979952741645"/>
    <n v="41821974.880000003"/>
    <n v="49933413"/>
    <n v="0.19395158031810278"/>
  </r>
  <r>
    <s v="Turkey"/>
    <s v="TUR"/>
    <x v="1"/>
    <s v="Upper-Middle Income"/>
    <x v="1"/>
    <x v="3"/>
    <s v="thousands"/>
    <n v="0.12"/>
    <s v="TurkeyCustoms duties"/>
    <n v="1222080.1600000001"/>
    <n v="1272018.7200000002"/>
    <n v="1483994.4000000001"/>
    <n v="1428547.6800000002"/>
    <n v="1886915.5200000003"/>
    <n v="1352562.4000000001"/>
    <n v="1984304.0000000002"/>
    <n v="1462391.84"/>
    <n v="1860116.1600000001"/>
    <n v="1933100.9600000002"/>
    <n v="1624396.4800000002"/>
    <n v="2045111.0400000003"/>
    <n v="1528878"/>
    <n v="1677077"/>
    <n v="1845251"/>
    <n v="1199895"/>
    <n v="1453391"/>
    <n v="3213158"/>
    <n v="2476426"/>
    <n v="0.25104559425954498"/>
    <n v="0.31843735758857367"/>
    <n v="0.24343528520053703"/>
    <n v="-0.16005953682974036"/>
    <n v="-0.22975300982208266"/>
    <n v="1.3756079571633808"/>
    <n v="0.24800736177521171"/>
    <n v="10630422.880000001"/>
    <n v="13394076"/>
    <n v="0.25997584020853165"/>
  </r>
  <r>
    <s v="Turkey"/>
    <s v="TUR"/>
    <x v="1"/>
    <s v="Upper-Middle Income"/>
    <x v="1"/>
    <x v="4"/>
    <s v="thousands"/>
    <n v="0.12"/>
    <s v="TurkeyExcises"/>
    <n v="11852347.360000001"/>
    <n v="11775570.24"/>
    <n v="10435320.000000002"/>
    <n v="11809337.120000001"/>
    <n v="13102237.120000001"/>
    <n v="13605157.440000001"/>
    <n v="13662251.680000002"/>
    <n v="15541294.720000001"/>
    <n v="17352779.360000003"/>
    <n v="14175043.680000002"/>
    <n v="15668369.920000002"/>
    <n v="15810536.000000002"/>
    <n v="12929533"/>
    <n v="11851488"/>
    <n v="13359689"/>
    <n v="12941927"/>
    <n v="11167509"/>
    <n v="15237175"/>
    <n v="22018012"/>
    <n v="9.0883738662212027E-2"/>
    <n v="6.4470559346771622E-3"/>
    <n v="0.28023759693042455"/>
    <n v="9.5906304349790542E-2"/>
    <n v="-0.1476639525204991"/>
    <n v="0.11995580111419854"/>
    <n v="0.61159467090127539"/>
    <n v="86242220.960000008"/>
    <n v="99505333"/>
    <n v="0.15378908256724458"/>
  </r>
  <r>
    <s v="Turkey"/>
    <s v="TUR"/>
    <x v="1"/>
    <s v="Upper-Middle Income"/>
    <x v="1"/>
    <x v="9"/>
    <s v="thousands"/>
    <n v="0.12"/>
    <s v="TurkeyIncome Taxes"/>
    <n v="17587647.84"/>
    <n v="31374006.720000003"/>
    <n v="14444175.200000001"/>
    <n v="18179896"/>
    <n v="29468045.600000001"/>
    <n v="13570689.440000001"/>
    <n v="19549218.080000002"/>
    <n v="33767826.400000006"/>
    <n v="15134369.600000001"/>
    <n v="18231889.760000002"/>
    <n v="40477299.520000003"/>
    <n v="18731896.960000001"/>
    <n v="17840508"/>
    <n v="36047444"/>
    <n v="10525606"/>
    <n v="13012975"/>
    <n v="28444808"/>
    <n v="11143818"/>
    <n v="17123092"/>
    <n v="1.4377144817791629E-2"/>
    <n v="0.1489588920442482"/>
    <n v="-0.27129061685709827"/>
    <n v="-0.28421070175538959"/>
    <n v="-3.4723632978225116E-2"/>
    <n v="-0.17883184570171706"/>
    <n v="-0.12410348434764618"/>
    <n v="144173678.88000003"/>
    <n v="134138251"/>
    <n v="-6.9606518734621495E-2"/>
  </r>
  <r>
    <s v="Turkey"/>
    <s v="TUR"/>
    <x v="1"/>
    <s v="Upper-Middle Income"/>
    <x v="1"/>
    <x v="6"/>
    <s v="thousands"/>
    <n v="0.12"/>
    <s v="TurkeyNon-Tax Revenues"/>
    <n v="46228794.080000006"/>
    <n v="10598853.440000001"/>
    <n v="14875365.120000001"/>
    <n v="9966466.7200000007"/>
    <n v="13124125.280000001"/>
    <n v="11876518.080000002"/>
    <n v="39324765.760000005"/>
    <n v="30988056.960000005"/>
    <n v="11754083.040000001"/>
    <n v="12092236.800000001"/>
    <n v="11116753.760000002"/>
    <n v="13644233.120000001"/>
    <n v="54753732"/>
    <n v="14407307"/>
    <n v="10488215"/>
    <n v="16120125"/>
    <n v="12863975"/>
    <n v="10829771"/>
    <n v="10515310"/>
    <n v="0.18440753408465274"/>
    <n v="0.35932693866932064"/>
    <n v="-0.29492722259983095"/>
    <n v="0.6174362944142755"/>
    <n v="-1.9822294777728698E-2"/>
    <n v="-8.8135855387002596E-2"/>
    <n v="-0.73260336592530029"/>
    <n v="145994888.48000002"/>
    <n v="129978435"/>
    <n v="-0.109705577001719"/>
  </r>
  <r>
    <s v="Turkey"/>
    <s v="TUR"/>
    <x v="1"/>
    <s v="Upper-Middle Income"/>
    <x v="1"/>
    <x v="7"/>
    <s v="thousands"/>
    <n v="0.12"/>
    <s v="TurkeyOther Taxes"/>
    <n v="13801211.200000001"/>
    <n v="6266424.6400000006"/>
    <n v="6160688.8000000007"/>
    <n v="6971535.2000000011"/>
    <n v="6580854.5600000005"/>
    <n v="5997382.7200000007"/>
    <n v="11836970.880000001"/>
    <n v="6944076.1600000011"/>
    <n v="6909306.8800000008"/>
    <n v="8123590.7200000007"/>
    <n v="7992554.080000001"/>
    <n v="9859181.9200000018"/>
    <n v="15474665"/>
    <n v="7565311"/>
    <n v="6494264"/>
    <n v="5092353"/>
    <n v="4650100"/>
    <n v="7428763"/>
    <n v="12929205"/>
    <n v="0.12125412586976415"/>
    <n v="0.20727710530641588"/>
    <n v="5.4145763700967853E-2"/>
    <n v="-0.26955070097042627"/>
    <n v="-0.2933896414814553"/>
    <n v="0.23866748994134548"/>
    <n v="9.2273110331416067E-2"/>
    <n v="57615068.000000007"/>
    <n v="59634661"/>
    <n v="3.5053208650209215E-2"/>
  </r>
  <r>
    <s v="Turkey"/>
    <s v="TUR"/>
    <x v="1"/>
    <s v="Upper-Middle Income"/>
    <x v="1"/>
    <x v="8"/>
    <s v="thousands"/>
    <n v="0.12"/>
    <s v="TurkeyPIT"/>
    <n v="16379693.120000001"/>
    <n v="11000338.720000001"/>
    <n v="12853835.680000002"/>
    <n v="15957316.480000002"/>
    <n v="14124902.400000002"/>
    <n v="13404789.440000001"/>
    <n v="18630828.16"/>
    <n v="14295514.240000002"/>
    <n v="14334775.840000002"/>
    <n v="17715701.920000002"/>
    <n v="16090139.520000001"/>
    <n v="17440664.640000001"/>
    <n v="17321914"/>
    <n v="10446840"/>
    <n v="9575704"/>
    <n v="12113121"/>
    <n v="9031660"/>
    <n v="9225186"/>
    <n v="16490413"/>
    <n v="5.7523719955993834E-2"/>
    <n v="-5.0316516071788803E-2"/>
    <n v="-0.25503139775628447"/>
    <n v="-0.24090488427788592"/>
    <n v="-0.36058602429706005"/>
    <n v="-0.31179926090655558"/>
    <n v="-0.11488566915105937"/>
    <n v="102351704"/>
    <n v="84204838"/>
    <n v="-0.1772991097441817"/>
  </r>
  <r>
    <s v="Turkey"/>
    <s v="TUR"/>
    <x v="1"/>
    <s v="Upper-Middle Income"/>
    <x v="1"/>
    <x v="0"/>
    <s v="thousands"/>
    <n v="0.12"/>
    <s v="TurkeyTax Revenue"/>
    <n v="62355802.880000003"/>
    <n v="64399016.640000008"/>
    <n v="46018744.800000004"/>
    <n v="54623612.960000008"/>
    <n v="67012867.040000007"/>
    <n v="50261871.520000003"/>
    <n v="65320595.200000003"/>
    <n v="74614895.040000007"/>
    <n v="58920197.280000009"/>
    <n v="61136486.880000003"/>
    <n v="82166883.680000007"/>
    <n v="67891910.24000001"/>
    <n v="67416464"/>
    <n v="71728728"/>
    <n v="36954498"/>
    <n v="49124611"/>
    <n v="55281223"/>
    <n v="55442616"/>
    <n v="76013824"/>
    <n v="8.115782150602624E-2"/>
    <n v="0.1138171317269355"/>
    <n v="-0.19696857963844341"/>
    <n v="-0.1006707843369284"/>
    <n v="-0.17506554424835136"/>
    <n v="0.10307504124549949"/>
    <n v="0.16370378694895904"/>
    <n v="409992511.04000002"/>
    <n v="411961964"/>
    <n v="4.8036315468402129E-3"/>
  </r>
  <r>
    <s v="Turkey"/>
    <s v="TUR"/>
    <x v="1"/>
    <s v="Upper-Middle Income"/>
    <x v="1"/>
    <x v="1"/>
    <s v="thousands"/>
    <n v="0.12"/>
    <s v="TurkeyVAT"/>
    <n v="17892516.32"/>
    <n v="13710996.320000002"/>
    <n v="13494566.4"/>
    <n v="16234296.960000001"/>
    <n v="15974814.240000002"/>
    <n v="15736079.520000001"/>
    <n v="18287850.560000002"/>
    <n v="16899305.920000002"/>
    <n v="17663625.280000001"/>
    <n v="18672861.760000002"/>
    <n v="16404263.680000002"/>
    <n v="21445184.32"/>
    <n v="19642880"/>
    <n v="14587408"/>
    <n v="4729688"/>
    <n v="16877461"/>
    <n v="9565415"/>
    <n v="18419702"/>
    <n v="21467089"/>
    <n v="9.7826580045841174E-2"/>
    <n v="6.3920349735751197E-2"/>
    <n v="-0.64951167308347157"/>
    <n v="3.961760965594651E-2"/>
    <n v="-0.40121901536427512"/>
    <n v="0.17053945848387517"/>
    <n v="0.17384429239343024"/>
    <n v="111331120.32000001"/>
    <n v="105289643"/>
    <n v="-5.4265845009328365E-2"/>
  </r>
  <r>
    <s v="Kosovo"/>
    <s v="XKX"/>
    <x v="1"/>
    <s v="Lower-Middle Income"/>
    <x v="2"/>
    <x v="0"/>
    <s v="mill"/>
    <n v="1.3000000000000001E-2"/>
    <s v="KosovoTax Revenue"/>
    <n v="127.79087952879999"/>
    <n v="100.34873911852999"/>
    <n v="119.07191138885001"/>
    <n v="163.7080498384"/>
    <n v="138.37288379585999"/>
    <n v="115.63966181062999"/>
    <n v="180.82140100271997"/>
    <n v="151.45296658629999"/>
    <n v="140.71781598649997"/>
    <n v="165.85675672660997"/>
    <n v="122.49362887698"/>
    <n v="157.37502269198018"/>
    <n v="139.14545901999998"/>
    <n v="108.47626526000001"/>
    <n v="104.82472519"/>
    <n v="90.637348749999987"/>
    <n v="116.11016671"/>
    <n v="124.73438337000002"/>
    <s v=""/>
    <n v="8.8852815890049688E-2"/>
    <n v="8.0992807810668518E-2"/>
    <n v="-0.11965194841227798"/>
    <n v="-0.44634763629845808"/>
    <n v="-0.16088930486340036"/>
    <n v="7.8647078493392933E-2"/>
    <s v=""/>
    <n v="764.93212548106987"/>
    <n v="683.92834830000004"/>
    <n v="-0.10589668610156244"/>
  </r>
  <r>
    <s v="Egypt, Arab Rep."/>
    <s v="EGY"/>
    <x v="2"/>
    <s v="Lower-Middle Income"/>
    <x v="1"/>
    <x v="0"/>
    <s v="mill"/>
    <n v="5.9000000000000004E-2"/>
    <s v="Egypt, Arab Rep.Tax Revenue"/>
    <n v="56837.87493000002"/>
    <n v="57681.611999999994"/>
    <n v="59658.764999999999"/>
    <n v="86690.798999999999"/>
    <n v="70013.667000000001"/>
    <s v=""/>
    <n v="41352.890999999996"/>
    <s v=""/>
    <s v=""/>
    <s v=""/>
    <s v=""/>
    <s v=""/>
    <n v="63003.099999999977"/>
    <n v="56184"/>
    <n v="51551"/>
    <n v="70854"/>
    <n v="56017"/>
    <s v=""/>
    <n v="38620"/>
    <n v="0.10847036553693959"/>
    <n v="-2.5963421410622051E-2"/>
    <n v="-0.13590232717690351"/>
    <n v="-0.18268142851007751"/>
    <n v="-0.19991335405985808"/>
    <s v=""/>
    <n v="-6.6087060273488402E-2"/>
    <n v="372235.60893000005"/>
    <n v="336229.1"/>
    <n v="-9.6730425747019802E-2"/>
  </r>
  <r>
    <s v="Jordan"/>
    <s v="JOR"/>
    <x v="2"/>
    <s v="Upper-Middle Income"/>
    <x v="1"/>
    <x v="0"/>
    <s v="mill"/>
    <n v="2E-3"/>
    <s v="JordanTax Revenue"/>
    <n v="489.5772"/>
    <n v="280.25939999999991"/>
    <n v="280.35959999999994"/>
    <n v="553.50479999999993"/>
    <n v="311.32139999999998"/>
    <n v="263.82659999999998"/>
    <n v="489.47699999999998"/>
    <s v=""/>
    <s v=""/>
    <s v=""/>
    <s v=""/>
    <s v=""/>
    <n v="505.1"/>
    <n v="380"/>
    <n v="279.69999999999993"/>
    <n v="385.1"/>
    <s v=""/>
    <s v=""/>
    <s v=""/>
    <n v="3.1706541889614179E-2"/>
    <n v="0.35588672494125129"/>
    <n v="-2.3526927560176712E-3"/>
    <n v="-0.30425174271298089"/>
    <s v=""/>
    <s v=""/>
    <s v=""/>
    <n v="1603.7009999999998"/>
    <n v="1549.9"/>
    <n v="-3.3548024226460985E-2"/>
  </r>
  <r>
    <s v="Lebanon"/>
    <s v="LBN"/>
    <x v="2"/>
    <s v="Upper-Middle Income"/>
    <x v="1"/>
    <x v="0"/>
    <s v="bill"/>
    <n v="0.17"/>
    <s v="LebanonTax Revenue"/>
    <n v="1592.37"/>
    <n v="955.89"/>
    <n v="941.84999999999991"/>
    <n v="1317.4199999999998"/>
    <n v="1460.1599999999999"/>
    <n v="1893.06"/>
    <n v="1634.49"/>
    <s v=""/>
    <s v=""/>
    <s v=""/>
    <s v=""/>
    <s v=""/>
    <n v="1218"/>
    <n v="784"/>
    <n v="609"/>
    <n v="674"/>
    <s v=""/>
    <s v=""/>
    <s v=""/>
    <n v="-0.23510239454398155"/>
    <n v="-0.17982194603981627"/>
    <n v="-0.35340022296544027"/>
    <n v="-0.48839398217728586"/>
    <s v=""/>
    <s v=""/>
    <s v=""/>
    <n v="4807.53"/>
    <n v="3285"/>
    <n v="-0.31669693168841379"/>
  </r>
  <r>
    <s v="Morocco"/>
    <s v="MAR"/>
    <x v="2"/>
    <s v="Lower-Middle Income"/>
    <x v="1"/>
    <x v="2"/>
    <s v="mill"/>
    <n v="3.0000000000000001E-3"/>
    <s v="MoroccoCIT"/>
    <n v="1601.7909999999999"/>
    <n v="2262.7679999999996"/>
    <n v="14948.711999999998"/>
    <n v="15812.294999999998"/>
    <n v="16986.807999999997"/>
    <n v="25572.487999999998"/>
    <n v="27419.010999999999"/>
    <s v=""/>
    <s v=""/>
    <s v=""/>
    <s v=""/>
    <s v=""/>
    <n v="1784"/>
    <n v="2451"/>
    <n v="14628"/>
    <n v="15448"/>
    <n v="16485"/>
    <n v="25671"/>
    <n v="27542"/>
    <n v="0.11375329240831049"/>
    <n v="8.3186610381621298E-2"/>
    <n v="-2.1454156050367268E-2"/>
    <n v="-2.3038717656102312E-2"/>
    <n v="-2.9541041495258987E-2"/>
    <n v="3.8522649810218876E-3"/>
    <n v="4.4855374251099502E-3"/>
    <n v="104603.87299999999"/>
    <n v="104009"/>
    <n v="-5.6869118029692113E-3"/>
  </r>
  <r>
    <s v="Morocco"/>
    <s v="MAR"/>
    <x v="2"/>
    <s v="Lower-Middle Income"/>
    <x v="1"/>
    <x v="4"/>
    <s v="mill"/>
    <n v="3.0000000000000001E-3"/>
    <s v="MoroccoExcises"/>
    <n v="2632.8749999999995"/>
    <n v="4541.5839999999998"/>
    <n v="7254.6989999999996"/>
    <n v="9639.8329999999987"/>
    <n v="11388.061999999998"/>
    <n v="13570.589999999998"/>
    <n v="16378.989999999998"/>
    <s v=""/>
    <s v=""/>
    <s v=""/>
    <s v=""/>
    <s v=""/>
    <n v="2268"/>
    <n v="4779"/>
    <n v="7002"/>
    <n v="8392"/>
    <n v="9681"/>
    <n v="11591"/>
    <n v="13669"/>
    <n v="-0.13858424725822518"/>
    <n v="5.227603408854712E-2"/>
    <n v="-3.4832458245338593E-2"/>
    <n v="-0.12944549973013006"/>
    <n v="-0.14989925414877425"/>
    <n v="-0.14587353976503589"/>
    <n v="-0.16545525700913172"/>
    <n v="65406.632999999994"/>
    <n v="57382"/>
    <n v="-0.12268836709573469"/>
  </r>
  <r>
    <s v="Morocco"/>
    <s v="MAR"/>
    <x v="2"/>
    <s v="Lower-Middle Income"/>
    <x v="1"/>
    <x v="5"/>
    <s v="mill"/>
    <n v="3.0000000000000001E-3"/>
    <s v="MoroccoIncome Tax"/>
    <n v="6268.7499999999991"/>
    <n v="10725.079"/>
    <n v="28869.348999999998"/>
    <n v="35077.918999999994"/>
    <n v="39784.997999999992"/>
    <n v="51562.223999999995"/>
    <n v="57422.752999999997"/>
    <s v=""/>
    <s v=""/>
    <s v=""/>
    <s v=""/>
    <s v=""/>
    <n v="6523"/>
    <n v="11412"/>
    <n v="29072"/>
    <n v="32961"/>
    <n v="37145"/>
    <n v="49818"/>
    <n v="55362"/>
    <n v="4.0558325024925374E-2"/>
    <n v="6.4048106312317166E-2"/>
    <n v="7.0195902235274396E-3"/>
    <n v="-6.0349047501934046E-2"/>
    <n v="-6.6356620151143228E-2"/>
    <n v="-3.382755561513396E-2"/>
    <n v="-3.5887394670889382E-2"/>
    <n v="229711.07199999999"/>
    <n v="222293"/>
    <n v="-3.2293053771478571E-2"/>
  </r>
  <r>
    <s v="Morocco"/>
    <s v="MAR"/>
    <x v="2"/>
    <s v="Lower-Middle Income"/>
    <x v="1"/>
    <x v="8"/>
    <s v="mill"/>
    <n v="3.0000000000000001E-3"/>
    <s v="MoroccoPIT"/>
    <n v="4523.53"/>
    <n v="8156.3959999999988"/>
    <n v="11524.47"/>
    <n v="16685.907999999999"/>
    <n v="20004.834999999999"/>
    <n v="22857.366999999998"/>
    <n v="26556.430999999997"/>
    <s v=""/>
    <s v=""/>
    <s v=""/>
    <s v=""/>
    <s v=""/>
    <n v="4613"/>
    <n v="8660"/>
    <n v="11961"/>
    <n v="14960"/>
    <n v="18034"/>
    <n v="21261"/>
    <n v="24798"/>
    <n v="1.9778801069076642E-2"/>
    <n v="6.1743446492789372E-2"/>
    <n v="3.7878531507305815E-2"/>
    <n v="-0.10343506628467564"/>
    <n v="-9.8517933289627199E-2"/>
    <n v="-6.9840371377858104E-2"/>
    <n v="-6.6214884070830038E-2"/>
    <n v="110308.93699999999"/>
    <n v="104287"/>
    <n v="-5.4591560428145468E-2"/>
  </r>
  <r>
    <s v="Morocco"/>
    <s v="MAR"/>
    <x v="2"/>
    <s v="Lower-Middle Income"/>
    <x v="1"/>
    <x v="0"/>
    <s v="mill"/>
    <n v="3.0000000000000001E-3"/>
    <s v="MoroccoTax Revenue"/>
    <n v="18417.085999999999"/>
    <n v="31776.042999999998"/>
    <n v="59837.976999999992"/>
    <n v="75981.261999999988"/>
    <n v="90005.207999999984"/>
    <n v="111136.41199999998"/>
    <n v="127680.89699999998"/>
    <s v=""/>
    <s v=""/>
    <s v=""/>
    <s v=""/>
    <s v=""/>
    <n v="19922"/>
    <n v="35043"/>
    <n v="61904"/>
    <n v="72703"/>
    <n v="82618"/>
    <n v="102593"/>
    <n v="116892"/>
    <n v="8.1712926789829873E-2"/>
    <n v="0.10281195175875116"/>
    <n v="3.4526952674219062E-2"/>
    <n v="-4.3145663992787964E-2"/>
    <n v="-8.2075339462578487E-2"/>
    <n v="-7.6873203356609923E-2"/>
    <n v="-8.4498912942317317E-2"/>
    <n v="514834.88500000001"/>
    <n v="491675"/>
    <n v="-4.498507322401047E-2"/>
  </r>
  <r>
    <s v="Morocco"/>
    <s v="MAR"/>
    <x v="2"/>
    <s v="Lower-Middle Income"/>
    <x v="1"/>
    <x v="1"/>
    <s v="mill"/>
    <n v="3.0000000000000001E-3"/>
    <s v="MoroccoVAT"/>
    <n v="5532.5479999999998"/>
    <n v="10583.655999999999"/>
    <n v="15909.585999999998"/>
    <n v="21684.859999999997"/>
    <n v="27254.518999999997"/>
    <n v="32429.998999999996"/>
    <n v="38292.533999999992"/>
    <s v=""/>
    <s v=""/>
    <s v=""/>
    <s v=""/>
    <s v=""/>
    <n v="6853"/>
    <n v="12435"/>
    <n v="17631"/>
    <n v="22178"/>
    <n v="25770"/>
    <n v="29888"/>
    <n v="34876"/>
    <n v="0.23866977746962165"/>
    <n v="0.17492480859166257"/>
    <n v="0.10819979853655542"/>
    <n v="2.2741212071463828E-2"/>
    <n v="-5.4468728653769186E-2"/>
    <n v="-7.8384183730625348E-2"/>
    <n v="-8.9221935534482863E-2"/>
    <n v="151687.70199999999"/>
    <n v="149631"/>
    <n v="-1.3558791997521264E-2"/>
  </r>
  <r>
    <s v="Canada"/>
    <s v="CAN"/>
    <x v="3"/>
    <s v="High Income"/>
    <x v="0"/>
    <x v="0"/>
    <s v="mill"/>
    <n v="6.0000000000000001E-3"/>
    <s v="CanadaTax Revenue"/>
    <n v="24050.441999999999"/>
    <n v="27140.874"/>
    <n v="21602.844000000001"/>
    <n v="24247.617999999999"/>
    <n v="22883.482"/>
    <n v="23719.468000000001"/>
    <n v="23325.116000000002"/>
    <n v="20685.371999999999"/>
    <n v="23414.65"/>
    <n v="22035.423999999999"/>
    <n v="22662.162"/>
    <n v="26889.374"/>
    <n v="24783"/>
    <n v="26599"/>
    <n v="20172"/>
    <n v="16890"/>
    <n v="13138"/>
    <n v="18595"/>
    <s v=""/>
    <n v="3.0459232308495659E-2"/>
    <n v="-1.9965237670680754E-2"/>
    <n v="-6.6234056960278051E-2"/>
    <n v="-0.3034367334556326"/>
    <n v="-0.42587408681947964"/>
    <n v="-0.21604481179763393"/>
    <s v=""/>
    <n v="143644.728"/>
    <n v="120177"/>
    <n v="-0.1633734027468102"/>
  </r>
  <r>
    <s v="United States"/>
    <s v="USA"/>
    <x v="3"/>
    <s v="High Income"/>
    <x v="0"/>
    <x v="2"/>
    <s v="mill"/>
    <n v="6.0000000000000001E-3"/>
    <s v="United StatesCIT"/>
    <n v="6794.5240000000003"/>
    <n v="-673.01400000000001"/>
    <n v="8845.7579999999998"/>
    <n v="44956.127999999997"/>
    <n v="413.46600000000001"/>
    <n v="51576.614000000001"/>
    <n v="7008.8019999999997"/>
    <n v="-1404.376"/>
    <n v="60679.908000000003"/>
    <n v="6610.4260000000004"/>
    <n v="535.19200000000001"/>
    <n v="58660.866000000002"/>
    <n v="10492"/>
    <n v="-2041"/>
    <n v="10390"/>
    <n v="3940"/>
    <n v="-1795"/>
    <n v="5707"/>
    <n v="67991"/>
    <n v="0.54418469932551561"/>
    <n v="2.0326263643846931"/>
    <n v="0.17457429877688269"/>
    <n v="-0.9123590003124824"/>
    <n v="-5.3413485026580174"/>
    <n v="-0.88934907592033863"/>
    <n v="8.7008019344818148"/>
    <n v="118922.27799999999"/>
    <n v="94684"/>
    <n v="-0.20381612602476379"/>
  </r>
  <r>
    <s v="United States"/>
    <s v="USA"/>
    <x v="3"/>
    <s v="High Income"/>
    <x v="0"/>
    <x v="3"/>
    <s v="mill"/>
    <n v="6.0000000000000001E-3"/>
    <s v="United StatesCustoms duties"/>
    <n v="6667.768"/>
    <n v="5106.4560000000001"/>
    <n v="5193.9780000000001"/>
    <n v="5268.4220000000005"/>
    <n v="4963.6040000000003"/>
    <n v="5639.6360000000004"/>
    <n v="6511.8379999999997"/>
    <n v="7047.03"/>
    <n v="6873.9979999999996"/>
    <n v="7803.5420000000004"/>
    <n v="6981.64"/>
    <n v="6487.6940000000004"/>
    <n v="6918"/>
    <n v="6286"/>
    <n v="4815"/>
    <n v="4114"/>
    <n v="3833"/>
    <n v="4480"/>
    <n v="5013"/>
    <n v="3.7528600275234525E-2"/>
    <n v="0.23099073016589192"/>
    <n v="-7.2964883563234204E-2"/>
    <n v="-0.21912101953867788"/>
    <n v="-0.22777884778882446"/>
    <n v="-0.20562249052953069"/>
    <n v="-0.23017126654563577"/>
    <n v="39351.702000000005"/>
    <n v="35459"/>
    <n v="-9.8920803984539327E-2"/>
  </r>
  <r>
    <s v="United States"/>
    <s v="USA"/>
    <x v="3"/>
    <s v="High Income"/>
    <x v="0"/>
    <x v="4"/>
    <s v="mill"/>
    <n v="6.0000000000000001E-3"/>
    <s v="United StatesExcises"/>
    <n v="6816.6559999999999"/>
    <n v="5385.1180000000004"/>
    <n v="7888.0460000000003"/>
    <n v="7135.558"/>
    <n v="7638.558"/>
    <n v="7152.66"/>
    <n v="7915.2079999999996"/>
    <n v="7913.1959999999999"/>
    <n v="12057.915999999999"/>
    <n v="6072.2160000000003"/>
    <n v="7558.0780000000004"/>
    <n v="7059.1019999999999"/>
    <n v="6308"/>
    <n v="6685"/>
    <n v="6415"/>
    <n v="353"/>
    <n v="2701"/>
    <n v="3678"/>
    <n v="6226"/>
    <n v="-7.4619578866822675E-2"/>
    <n v="0.24138412565889911"/>
    <n v="-0.18674409353089474"/>
    <n v="-0.95052944703133235"/>
    <n v="-0.64639922875495615"/>
    <n v="-0.48578570769475971"/>
    <n v="-0.2134129640054942"/>
    <n v="49931.804000000004"/>
    <n v="32366"/>
    <n v="-0.35179590146592743"/>
  </r>
  <r>
    <s v="United States"/>
    <s v="USA"/>
    <x v="3"/>
    <s v="High Income"/>
    <x v="0"/>
    <x v="5"/>
    <s v="mill"/>
    <n v="6.0000000000000001E-3"/>
    <s v="United StatesIncome Tax"/>
    <n v="205113.34"/>
    <n v="56327.951999999997"/>
    <n v="106665.174"/>
    <n v="379761.98200000002"/>
    <n v="104727.618"/>
    <n v="193572.508"/>
    <n v="135200.364"/>
    <n v="105213.516"/>
    <n v="244749.74"/>
    <n v="133757.76000000001"/>
    <n v="106933.776"/>
    <n v="212283.10200000001"/>
    <n v="227152"/>
    <n v="67585"/>
    <n v="108706"/>
    <n v="79197"/>
    <n v="45965"/>
    <n v="97823"/>
    <n v="441097"/>
    <n v="0.10744625386140172"/>
    <n v="0.1998483452762494"/>
    <n v="1.9133011492579583E-2"/>
    <n v="-0.79145621796338739"/>
    <n v="-0.56109953727774087"/>
    <n v="-0.49464414647146071"/>
    <n v="2.2625429913783366"/>
    <n v="1181368.9380000001"/>
    <n v="1067525"/>
    <n v="-9.6366117592978459E-2"/>
  </r>
  <r>
    <s v="United States"/>
    <s v="USA"/>
    <x v="3"/>
    <s v="High Income"/>
    <x v="0"/>
    <x v="7"/>
    <s v="mill"/>
    <n v="6.0000000000000001E-3"/>
    <s v="United StatesOther Taxes"/>
    <n v="7667.732"/>
    <n v="5651.7079999999996"/>
    <n v="7397.1180000000004"/>
    <n v="10652.534"/>
    <n v="8404.1239999999998"/>
    <n v="8120.4319999999998"/>
    <n v="8816.5840000000007"/>
    <n v="12762.116"/>
    <n v="8338.7340000000004"/>
    <n v="9004.7060000000001"/>
    <n v="7746.2"/>
    <n v="8276.3619999999992"/>
    <n v="10867"/>
    <n v="7476"/>
    <n v="8966"/>
    <n v="18752"/>
    <n v="9607"/>
    <n v="8588"/>
    <n v="12623"/>
    <n v="0.41723784816683734"/>
    <n v="0.32278596134124421"/>
    <n v="0.21209368297220613"/>
    <n v="0.76033233031689929"/>
    <n v="0.14312925416140934"/>
    <n v="5.7579202682812962E-2"/>
    <n v="0.43173365103763534"/>
    <n v="56710.232000000004"/>
    <n v="76879"/>
    <n v="0.35564601463806383"/>
  </r>
  <r>
    <s v="United States"/>
    <s v="USA"/>
    <x v="3"/>
    <s v="High Income"/>
    <x v="0"/>
    <x v="8"/>
    <s v="mill"/>
    <n v="6.0000000000000001E-3"/>
    <s v="United StatesPIT"/>
    <n v="198318.81599999999"/>
    <n v="57000.966"/>
    <n v="97819.415999999997"/>
    <n v="334805.85399999999"/>
    <n v="104314.152"/>
    <n v="141995.894"/>
    <n v="128191.56200000001"/>
    <n v="106617.89200000001"/>
    <n v="184069.83199999999"/>
    <n v="127147.334"/>
    <n v="106398.584"/>
    <n v="153622.236"/>
    <n v="216660"/>
    <n v="69626"/>
    <n v="98316"/>
    <n v="75257"/>
    <n v="47760"/>
    <n v="92116"/>
    <n v="373106"/>
    <n v="9.248332745189447E-2"/>
    <n v="0.22148807092146472"/>
    <n v="5.0765381792915489E-3"/>
    <n v="-0.77522197087987599"/>
    <n v="-0.54215224795193662"/>
    <n v="-0.35127701650302651"/>
    <n v="1.910534782312739"/>
    <n v="1062446.6599999999"/>
    <n v="972841"/>
    <n v="-8.4338972838410464E-2"/>
  </r>
  <r>
    <s v="United States"/>
    <s v="USA"/>
    <x v="3"/>
    <s v="High Income"/>
    <x v="0"/>
    <x v="0"/>
    <s v="mill"/>
    <n v="6.0000000000000001E-3"/>
    <s v="United StatesTax Revenue"/>
    <n v="226265.49600000001"/>
    <n v="72471.233999999997"/>
    <n v="127144.31600000001"/>
    <n v="402818.49599999998"/>
    <n v="125733.90399999999"/>
    <n v="214485.236"/>
    <n v="158443.99400000001"/>
    <n v="132935.85800000001"/>
    <n v="272020.38799999998"/>
    <n v="156638.22399999999"/>
    <n v="129219.694"/>
    <n v="234106.26"/>
    <n v="251245"/>
    <n v="88032"/>
    <n v="128902"/>
    <n v="102416"/>
    <n v="62106"/>
    <n v="114569"/>
    <n v="464959"/>
    <n v="0.11039908621330397"/>
    <n v="0.21471644873605994"/>
    <n v="1.3824322276427943E-2"/>
    <n v="-0.74575149597897306"/>
    <n v="-0.50605208281769409"/>
    <n v="-0.465842021872312"/>
    <m/>
    <n v="1327362.6759999997"/>
    <n v="1212229"/>
    <n v="-8.6738672166792014E-2"/>
  </r>
  <r>
    <s v="Afghanistan"/>
    <s v="AFG"/>
    <x v="4"/>
    <s v="Low Income"/>
    <x v="2"/>
    <x v="0"/>
    <s v="mill"/>
    <n v="4.7E-2"/>
    <s v="AfghanistanTax Revenue"/>
    <n v="7912.8205803982501"/>
    <n v="6470.17534176564"/>
    <n v="6884.6708190730487"/>
    <n v="8261.893488805139"/>
    <n v="6596.6466126297"/>
    <n v="7566.4836667503305"/>
    <n v="8226.7379265053405"/>
    <n v="5409.3904111312204"/>
    <n v="5801.0902215821397"/>
    <n v="8701.0936037472293"/>
    <n v="7282.6681625751589"/>
    <n v="9466.7880997684206"/>
    <n v="6207.4693353299999"/>
    <n v="5847.0623510699997"/>
    <n v="6878.9673810499999"/>
    <n v="5502.4986671800007"/>
    <n v="4552.9122758500007"/>
    <n v="4146.1602439799999"/>
    <n v="4636.0922550100004"/>
    <n v="-0.21551749186538743"/>
    <n v="-9.630542570823121E-2"/>
    <n v="-8.2842566811593544E-4"/>
    <n v="-0.33399060703991362"/>
    <n v="-0.30981413084442627"/>
    <n v="-0.45203605444896156"/>
    <n v="-0.4364604419847638"/>
    <n v="51919.428435927453"/>
    <n v="37771.162509469999"/>
    <n v="-0.27250426964768104"/>
  </r>
  <r>
    <s v="Bangladesh"/>
    <s v="BGD"/>
    <x v="4"/>
    <s v="Lower-Middle Income"/>
    <x v="2"/>
    <x v="0"/>
    <s v="bill"/>
    <n v="5.5E-2"/>
    <s v="BangladeshTax Revenue"/>
    <n v="195.898228875"/>
    <n v="174.24182820499999"/>
    <n v="207.48342863499997"/>
    <n v="203.70394810499997"/>
    <n v="212.96771214999998"/>
    <n v="313.75222506999995"/>
    <n v="164.00434135999996"/>
    <n v="148.03616308999997"/>
    <n v="185.53280956500001"/>
    <n v="183.99175313000001"/>
    <n v="192.06839847000001"/>
    <n v="225.23346709"/>
    <n v="198.82450800000001"/>
    <n v="185.729017"/>
    <n v="200.62768299999999"/>
    <n v="87.354761000000011"/>
    <n v="131.44726600000001"/>
    <n v="292.14613900000001"/>
    <s v=""/>
    <n v="1.4937751820447681E-2"/>
    <n v="6.5926700341349925E-2"/>
    <n v="-3.3042376830298315E-2"/>
    <n v="-0.57116805141659466"/>
    <n v="-0.3827831239159038"/>
    <n v="-6.8863530976328538E-2"/>
    <s v=""/>
    <n v="1308.0473710399999"/>
    <n v="1096.1293740000001"/>
    <n v="-0.16201094985689121"/>
  </r>
  <r>
    <s v="India"/>
    <s v="IND"/>
    <x v="4"/>
    <s v="Lower-Middle Income"/>
    <x v="1"/>
    <x v="2"/>
    <s v="bill"/>
    <n v="3.3000000000000002E-2"/>
    <s v="IndiaCIT"/>
    <n v="281.05863999999997"/>
    <n v="213.58307999999997"/>
    <n v="1944.1783099999998"/>
    <n v="127.84407999999999"/>
    <n v="-116.21249999999999"/>
    <n v="718.07961999999998"/>
    <n v="183.26452999999998"/>
    <n v="235.36904999999999"/>
    <n v="1427.2031299999999"/>
    <n v="242.02156999999997"/>
    <n v="163.68917999999999"/>
    <n v="836.01722999999993"/>
    <n v="237.16"/>
    <n v="253.05"/>
    <n v="1383.22"/>
    <n v="195.14"/>
    <n v="-25.33"/>
    <n v="372.31"/>
    <n v="-4.88"/>
    <n v="-0.15619032384131645"/>
    <n v="0.18478486217166665"/>
    <n v="-0.28853233631641523"/>
    <n v="0.52639058453078158"/>
    <n v="-0.78203721630633538"/>
    <n v="-0.48151989051019162"/>
    <n v="-1.0266281751302337"/>
    <n v="3351.7957599999995"/>
    <n v="2410.67"/>
    <n v="-0.28078254982934869"/>
  </r>
  <r>
    <s v="India"/>
    <s v="IND"/>
    <x v="4"/>
    <s v="Lower-Middle Income"/>
    <x v="1"/>
    <x v="3"/>
    <s v="bill"/>
    <n v="3.3000000000000002E-2"/>
    <s v="IndiaCustoms duties"/>
    <n v="107.98981999999999"/>
    <n v="94.91203999999999"/>
    <n v="12.819529999999999"/>
    <n v="135.37465"/>
    <n v="156.23092"/>
    <n v="116.22283"/>
    <n v="126.42886999999999"/>
    <n v="106.52296"/>
    <n v="101.30630999999998"/>
    <n v="-76.225070000000002"/>
    <n v="118.52641999999999"/>
    <n v="95.252929999999992"/>
    <n v="106.06"/>
    <n v="92.12"/>
    <n v="41.99"/>
    <n v="39.340000000000003"/>
    <n v="56.33"/>
    <n v="58.49"/>
    <n v="83.31"/>
    <n v="-1.7870388153253633E-2"/>
    <n v="-2.9417131904445275E-2"/>
    <n v="2.2754710976143433"/>
    <n v="-0.70939906400496688"/>
    <n v="-0.63944397178228229"/>
    <n v="-0.49674259351626526"/>
    <n v="-0.34105240361635747"/>
    <n v="749.97865999999999"/>
    <n v="477.64"/>
    <n v="-0.36312854555088275"/>
  </r>
  <r>
    <s v="India"/>
    <s v="IND"/>
    <x v="4"/>
    <s v="Lower-Middle Income"/>
    <x v="1"/>
    <x v="5"/>
    <s v="bill"/>
    <n v="3.3000000000000002E-2"/>
    <s v="IndiaIncome Tax"/>
    <n v="565.09231999999997"/>
    <n v="531.62311999999997"/>
    <n v="2989.6362899999999"/>
    <n v="538.1103599999999"/>
    <n v="99.064700000000002"/>
    <n v="1093.7920499999998"/>
    <n v="512.01678000000004"/>
    <n v="614.97589000000005"/>
    <n v="1917.9194499999999"/>
    <n v="566.28026999999997"/>
    <n v="406.80572999999998"/>
    <n v="1349.6558199999999"/>
    <n v="584.91"/>
    <n v="611.77"/>
    <n v="2303.64"/>
    <n v="464.92"/>
    <n v="62.15"/>
    <n v="636.28"/>
    <n v="286.33"/>
    <n v="3.5069809478210562E-2"/>
    <n v="0.15075883080480024"/>
    <n v="-0.22945810909995346"/>
    <n v="-0.13601366084087269"/>
    <n v="-0.37263222924008249"/>
    <n v="-0.41828065033019751"/>
    <n v="-0.44078004631020107"/>
    <n v="6329.3356199999998"/>
    <n v="4950"/>
    <n v="-0.21792739440794576"/>
  </r>
  <r>
    <s v="India"/>
    <s v="IND"/>
    <x v="4"/>
    <s v="Lower-Middle Income"/>
    <x v="1"/>
    <x v="8"/>
    <s v="bill"/>
    <n v="3.3000000000000002E-2"/>
    <s v="IndiaPIT"/>
    <n v="284.03367999999995"/>
    <n v="318.04003999999998"/>
    <n v="1045.4579799999999"/>
    <n v="410.26627999999999"/>
    <n v="215.27719999999999"/>
    <n v="375.71242999999993"/>
    <n v="328.75224999999995"/>
    <n v="379.60683999999998"/>
    <n v="490.71632"/>
    <n v="324.25869999999998"/>
    <n v="243.11654999999996"/>
    <n v="513.63859000000002"/>
    <n v="347.75"/>
    <n v="358.72"/>
    <n v="920.42"/>
    <n v="269.77999999999997"/>
    <n v="87.48"/>
    <n v="263.97000000000003"/>
    <n v="291.20999999999998"/>
    <n v="0.22432663619328547"/>
    <n v="0.12790829733262532"/>
    <n v="-0.11960115317116807"/>
    <n v="-0.34242706956077412"/>
    <n v="-0.59364019970531012"/>
    <n v="-0.29741478076730099"/>
    <n v="-0.11419617660411442"/>
    <n v="2977.5398599999999"/>
    <n v="2539.33"/>
    <n v="-0.14717178630817723"/>
  </r>
  <r>
    <s v="India"/>
    <s v="IND"/>
    <x v="4"/>
    <s v="Lower-Middle Income"/>
    <x v="1"/>
    <x v="0"/>
    <s v="bill"/>
    <n v="3.3000000000000002E-2"/>
    <s v="IndiaTax Revenue"/>
    <n v="857.85484999999994"/>
    <n v="772.66333999999995"/>
    <n v="2306.7509799999998"/>
    <n v="740.10317999999995"/>
    <n v="452.92917999999992"/>
    <n v="1407.9583399999999"/>
    <n v="902.49077999999986"/>
    <n v="681.91428999999994"/>
    <n v="2097.8473899999999"/>
    <n v="792.11472999999989"/>
    <n v="695.8288"/>
    <n v="1597.3175699999999"/>
    <n v="932.84"/>
    <n v="1168.6099999999999"/>
    <n v="2421.38"/>
    <n v="215.18"/>
    <n v="125.15"/>
    <n v="1016.1"/>
    <n v="683.48"/>
    <n v="8.7410067099346817E-2"/>
    <n v="0.51244395780444296"/>
    <n v="4.9692845475674326E-2"/>
    <n v="-0.70925675525404452"/>
    <n v="-0.72368748686052853"/>
    <n v="-0.27831671496757487"/>
    <n v="-0.24267370354742004"/>
    <n v="7440.75065"/>
    <n v="6562.74"/>
    <n v="-0.11800027864124168"/>
  </r>
  <r>
    <s v="India"/>
    <s v="IND"/>
    <x v="4"/>
    <s v="Lower-Middle Income"/>
    <x v="1"/>
    <x v="1"/>
    <s v="bill"/>
    <n v="3.3000000000000002E-2"/>
    <s v="IndiaVAT"/>
    <n v="1058.8559899999998"/>
    <n v="1004.56151"/>
    <n v="1100.9404099999999"/>
    <n v="1176.2254499999999"/>
    <n v="1035.9853699999999"/>
    <n v="1032.36987"/>
    <n v="1054.51739"/>
    <n v="1014.4266599999999"/>
    <n v="949.50260999999989"/>
    <n v="985.27539999999988"/>
    <n v="1069.06203"/>
    <n v="1065.8907199999999"/>
    <n v="1108.18"/>
    <n v="1053.6600000000001"/>
    <n v="975.97"/>
    <n v="321.72000000000003"/>
    <n v="621.51"/>
    <n v="909.17"/>
    <n v="874.22"/>
    <n v="4.6582359136486805E-2"/>
    <n v="4.8875543718572376E-2"/>
    <n v="-0.11351241980481025"/>
    <n v="-0.72648100753133671"/>
    <n v="-0.40007840072104489"/>
    <n v="-0.11933694849114497"/>
    <n v="-0.17097621310920244"/>
    <n v="7463.4559899999995"/>
    <n v="5864.4300000000012"/>
    <n v="-0.21424739318386446"/>
  </r>
  <r>
    <s v="Sri Lanka"/>
    <s v="LKA"/>
    <x v="4"/>
    <s v="Lower-Middle Income"/>
    <x v="1"/>
    <x v="0"/>
    <s v="bill"/>
    <n v="4.7E-2"/>
    <s v="Sri LankaTax Revenue"/>
    <s v=""/>
    <s v=""/>
    <s v=""/>
    <n v="577.45190999999988"/>
    <s v=""/>
    <s v=""/>
    <s v=""/>
    <s v=""/>
    <s v=""/>
    <s v=""/>
    <s v=""/>
    <s v=""/>
    <s v=""/>
    <s v=""/>
    <s v=""/>
    <n v="408.48399999999998"/>
    <s v=""/>
    <s v=""/>
    <s v=""/>
    <s v=""/>
    <s v=""/>
    <s v=""/>
    <n v="-0.29260949193154445"/>
    <s v=""/>
    <s v=""/>
    <s v=""/>
    <n v="577.45190999999988"/>
    <n v="408.48399999999998"/>
    <n v="-0.29260949193154445"/>
  </r>
  <r>
    <s v="Pakistan"/>
    <s v="PAK"/>
    <x v="4"/>
    <s v="Lower-Middle Income"/>
    <x v="2"/>
    <x v="0"/>
    <s v="bill"/>
    <n v="0.111"/>
    <s v="PakistanTax Revenue"/>
    <n v="302.63639999999998"/>
    <n v="293.63729999999998"/>
    <n v="412.06989999999996"/>
    <n v="308.41360000000003"/>
    <n v="366.74110000000002"/>
    <n v="575.94240000000002"/>
    <n v="307.74700000000001"/>
    <n v="324.41199999999998"/>
    <n v="416.625"/>
    <n v="355.52"/>
    <n v="361.07499999999999"/>
    <n v="514.39300000000003"/>
    <n v="321"/>
    <n v="318"/>
    <n v="325"/>
    <n v="256.67899999999997"/>
    <n v="227"/>
    <n v="411"/>
    <n v="300"/>
    <n v="6.0678755100179692E-2"/>
    <n v="8.2968682793364529E-2"/>
    <n v="-0.21129885973229293"/>
    <n v="-0.16774422399012254"/>
    <n v="-0.38103474085669703"/>
    <n v="-0.28638697203053642"/>
    <n v="-2.5173275450288756E-2"/>
    <n v="2567.1876999999999"/>
    <n v="2158.6790000000001"/>
    <n v="-0.15912693099924086"/>
  </r>
  <r>
    <s v="Ghana"/>
    <s v="GHA"/>
    <x v="5"/>
    <s v="Lower-Middle Income"/>
    <x v="2"/>
    <x v="2"/>
    <n v="0"/>
    <n v="9.6999999999999989E-2"/>
    <s v="GhanaCIT"/>
    <n v="601211056.15222991"/>
    <n v="503728498.89737219"/>
    <n v="808039362.75606954"/>
    <n v="1085702822.6102393"/>
    <n v="579080346.76700795"/>
    <n v="1123112642.6649837"/>
    <n v="675930187.67241931"/>
    <n v="503084532.76507747"/>
    <n v="1233491273.7540126"/>
    <s v=""/>
    <s v=""/>
    <s v=""/>
    <n v="932845129.68993473"/>
    <n v="241344058.50716695"/>
    <n v="824012763.85914683"/>
    <n v="879712344.67092001"/>
    <n v="645144413.20775032"/>
    <n v="1016766715.6895386"/>
    <s v=""/>
    <n v="0.55161007127875117"/>
    <n v="-0.52088464513035715"/>
    <n v="1.9768097742905791E-2"/>
    <n v="-0.18973007497952188"/>
    <n v="0.11408445617188792"/>
    <n v="-9.4688567233204374E-2"/>
    <s v=""/>
    <n v="4700874729.8479023"/>
    <n v="4539825425.6244574"/>
    <n v="-3.4259433292462088E-2"/>
  </r>
  <r>
    <s v="Ghana"/>
    <s v="GHA"/>
    <x v="5"/>
    <s v="Lower-Middle Income"/>
    <x v="2"/>
    <x v="3"/>
    <n v="0"/>
    <n v="9.6999999999999989E-2"/>
    <s v="GhanaCustoms duties"/>
    <n v="563911269.95799005"/>
    <n v="498183291.97850996"/>
    <n v="519899604.45273995"/>
    <n v="490504965.0209201"/>
    <n v="511671517.29446"/>
    <n v="454862295.29277003"/>
    <n v="492158126.72122991"/>
    <n v="464601905.72038001"/>
    <n v="434667977.68786007"/>
    <s v=""/>
    <s v=""/>
    <s v=""/>
    <n v="424259550.57999998"/>
    <n v="182509890.73000002"/>
    <n v="222935656.41"/>
    <n v="304276695.82000005"/>
    <n v="521651634.33999991"/>
    <n v="341600000"/>
    <s v=""/>
    <n v="-0.24764839225219556"/>
    <n v="-0.63364911335108987"/>
    <n v="-0.5711947951092059"/>
    <n v="-0.37966643047737014"/>
    <n v="1.9504929839189181E-2"/>
    <n v="-0.24900348185568838"/>
    <s v=""/>
    <n v="3039032943.9973898"/>
    <n v="1997233427.8799999"/>
    <n v="-0.34280625952907889"/>
  </r>
  <r>
    <s v="Ghana"/>
    <s v="GHA"/>
    <x v="5"/>
    <s v="Lower-Middle Income"/>
    <x v="2"/>
    <x v="4"/>
    <n v="0"/>
    <n v="9.6999999999999989E-2"/>
    <s v="GhanaExcises"/>
    <n v="345227606.73776054"/>
    <n v="270350795.78406477"/>
    <n v="407196221.55623281"/>
    <n v="376061524.83235347"/>
    <n v="386448785.68488848"/>
    <n v="278482810.79053664"/>
    <n v="428991695.40075403"/>
    <n v="365836692.67570889"/>
    <n v="308605458.75580251"/>
    <s v=""/>
    <s v=""/>
    <s v=""/>
    <n v="421506011.68116194"/>
    <n v="352831675.75242406"/>
    <n v="243613396.44747642"/>
    <n v="245834676.20042044"/>
    <n v="110464387.38676277"/>
    <n v="34528186.040343031"/>
    <s v=""/>
    <n v="0.22095105795332146"/>
    <n v="0.30508835651528327"/>
    <n v="-0.40172972254892597"/>
    <n v="-0.34629133807290596"/>
    <n v="-0.71415517015795271"/>
    <n v="-0.87601322342902621"/>
    <s v=""/>
    <n v="2063767745.3858368"/>
    <n v="1408778333.5085888"/>
    <n v="-0.31737554448249838"/>
  </r>
  <r>
    <s v="Ghana"/>
    <s v="GHA"/>
    <x v="5"/>
    <s v="Lower-Middle Income"/>
    <x v="2"/>
    <x v="8"/>
    <n v="0"/>
    <n v="9.6999999999999989E-2"/>
    <s v="GhanaPIT"/>
    <n v="977764869.47982967"/>
    <n v="579593423.190974"/>
    <n v="538049132.14224792"/>
    <n v="1107266954.3097482"/>
    <n v="1152088012.340178"/>
    <n v="735409695.56060362"/>
    <n v="1275362100.4607303"/>
    <n v="1239252541.5914309"/>
    <n v="854619562.32815695"/>
    <s v=""/>
    <s v=""/>
    <s v=""/>
    <n v="981476175.38897467"/>
    <n v="877723531.98283291"/>
    <n v="931448063.93933952"/>
    <n v="1499232353.2872896"/>
    <n v="793348727.34308803"/>
    <n v="678995312.23343229"/>
    <s v=""/>
    <n v="3.7957038803402808E-3"/>
    <n v="0.51437800510311538"/>
    <n v="0.73115800824874466"/>
    <n v="0.35399358524330399"/>
    <n v="-0.31138183988947254"/>
    <n v="-7.6711503353469629E-2"/>
    <s v=""/>
    <n v="5090172087.0235825"/>
    <n v="5762224164.1749573"/>
    <n v="0.13202934314630396"/>
  </r>
  <r>
    <s v="Ghana"/>
    <s v="GHA"/>
    <x v="5"/>
    <s v="Lower-Middle Income"/>
    <x v="2"/>
    <x v="0"/>
    <n v="0"/>
    <n v="9.6999999999999989E-2"/>
    <s v="GhanaTax Revenue"/>
    <n v="3399469577.6766744"/>
    <n v="2830812649.1337357"/>
    <n v="3325953716.5210776"/>
    <n v="4136022772.5541821"/>
    <n v="3577339483.2181749"/>
    <n v="3335516948.6998639"/>
    <n v="3789662833.7004423"/>
    <n v="3614807004.6548352"/>
    <n v="3801367481.0108933"/>
    <s v=""/>
    <s v=""/>
    <s v=""/>
    <n v="3724815660.9989095"/>
    <n v="2251120040.9399996"/>
    <n v="2810905461.3684864"/>
    <n v="3615065271.4992766"/>
    <n v="3005187829.95223"/>
    <n v="2588999336.9789095"/>
    <s v=""/>
    <n v="9.5704955107905068E-2"/>
    <n v="-0.204779573940059"/>
    <n v="-0.15485731283456577"/>
    <n v="-0.12595614910823871"/>
    <n v="-0.15993775708176214"/>
    <n v="-0.22380866990105872"/>
    <s v=""/>
    <n v="20605115147.803707"/>
    <n v="17996093601.737812"/>
    <n v="-0.12662009056251208"/>
  </r>
  <r>
    <s v="Ghana"/>
    <s v="GHA"/>
    <x v="5"/>
    <s v="Lower-Middle Income"/>
    <x v="2"/>
    <x v="1"/>
    <n v="0"/>
    <n v="9.6999999999999989E-2"/>
    <s v="GhanaVAT"/>
    <n v="1173968399.8192396"/>
    <n v="1144481720.9516652"/>
    <n v="1224471631.7363372"/>
    <n v="1283260416.0123663"/>
    <n v="1139033637.0743115"/>
    <n v="929182600.4393636"/>
    <n v="1145145056.1151857"/>
    <n v="1212450120.4068606"/>
    <n v="1160212749.396477"/>
    <s v=""/>
    <s v=""/>
    <s v=""/>
    <n v="1164122873.3588381"/>
    <n v="718092589.94757569"/>
    <n v="724700591.39252365"/>
    <n v="890218250.85957944"/>
    <n v="1086830663.2332373"/>
    <n v="727430642.12965751"/>
    <s v=""/>
    <n v="-8.3865344773483581E-3"/>
    <n v="-0.37256089214735227"/>
    <n v="-0.40815240418034293"/>
    <n v="-0.30628402485454614"/>
    <n v="-4.5830932592264138E-2"/>
    <n v="-0.21712842902386223"/>
    <s v=""/>
    <n v="6894398406.0332823"/>
    <n v="5311395610.9214115"/>
    <n v="-0.22960709577308244"/>
  </r>
  <r>
    <s v="Ghana"/>
    <s v="GHA"/>
    <x v="5"/>
    <s v="Lower-Middle Income"/>
    <x v="2"/>
    <x v="10"/>
    <n v="0"/>
    <n v="9.6999999999999989E-2"/>
    <s v="GhanaVAT1"/>
    <n v="833975965.43222225"/>
    <n v="799626158.97907376"/>
    <n v="879228912.50577748"/>
    <n v="865648841.62889659"/>
    <n v="793609561.00846195"/>
    <n v="642531555.70599937"/>
    <n v="777103887.49291766"/>
    <n v="829800115.73470795"/>
    <n v="818052178.20210469"/>
    <s v=""/>
    <s v=""/>
    <s v=""/>
    <n v="795727333.95906687"/>
    <n v="483354035.95968252"/>
    <n v="538615955.1047008"/>
    <n v="605530850.10999072"/>
    <n v="739195122.77678013"/>
    <n v="480710480.49468678"/>
    <s v=""/>
    <n v="-4.5862990132254443E-2"/>
    <n v="-0.39552498310359563"/>
    <n v="-0.38739963228727248"/>
    <n v="-0.30048904244986951"/>
    <n v="-6.8565754377424418E-2"/>
    <n v="-0.25184922635201501"/>
    <s v=""/>
    <n v="4814620995.2604313"/>
    <n v="3643133778.4049077"/>
    <n v="-0.24331867825291942"/>
  </r>
  <r>
    <s v="Kenya"/>
    <s v="KEN"/>
    <x v="5"/>
    <s v="Lower-Middle Income"/>
    <x v="2"/>
    <x v="0"/>
    <n v="0"/>
    <n v="5.0999999999999997E-2"/>
    <s v="KenyaTax Revenue"/>
    <s v=""/>
    <s v=""/>
    <n v="370298.82999999996"/>
    <s v=""/>
    <s v=""/>
    <n v="463221.94399999996"/>
    <s v=""/>
    <s v=""/>
    <n v="414108.71399999998"/>
    <s v=""/>
    <s v=""/>
    <n v="428928.86499999999"/>
    <s v=""/>
    <s v=""/>
    <n v="363435"/>
    <s v=""/>
    <s v=""/>
    <n v="349294"/>
    <s v=""/>
    <s v=""/>
    <s v=""/>
    <n v="-1.8535921380037734E-2"/>
    <s v=""/>
    <s v=""/>
    <n v="-0.24594677664925124"/>
    <s v=""/>
    <n v="833520.77399999998"/>
    <n v="712729"/>
    <n v="-0.14491753267327681"/>
  </r>
  <r>
    <s v="Nigeria"/>
    <s v="NGA"/>
    <x v="5"/>
    <s v="Lower-Middle Income"/>
    <x v="2"/>
    <x v="0"/>
    <s v="bill"/>
    <n v="0.13400000000000001"/>
    <s v="NigeriaTax Revenue"/>
    <s v=""/>
    <s v=""/>
    <n v="1187.1730331999997"/>
    <s v=""/>
    <s v=""/>
    <n v="1588.2901523999999"/>
    <s v=""/>
    <s v=""/>
    <n v="1774.2211325999999"/>
    <s v=""/>
    <s v=""/>
    <n v="1418.672556"/>
    <s v=""/>
    <s v=""/>
    <n v="1190.2882"/>
    <s v=""/>
    <s v=""/>
    <n v="1288.3623"/>
    <s v=""/>
    <s v=""/>
    <s v=""/>
    <n v="2.6240208570130325E-3"/>
    <s v=""/>
    <s v=""/>
    <n v="-0.18883694011877569"/>
    <s v=""/>
    <n v="2775.4631855999996"/>
    <n v="2478.6504999999997"/>
    <n v="-0.10694167630828616"/>
  </r>
  <r>
    <s v="Nigeria"/>
    <s v="NGA"/>
    <x v="5"/>
    <s v="Lower-Middle Income"/>
    <x v="2"/>
    <x v="1"/>
    <s v="bill"/>
    <n v="0.13400000000000001"/>
    <s v="NigeriaVAT"/>
    <s v=""/>
    <s v=""/>
    <n v="332.3066796"/>
    <s v=""/>
    <s v=""/>
    <n v="353.74336199999993"/>
    <s v=""/>
    <s v=""/>
    <n v="311.98165740000002"/>
    <s v=""/>
    <s v=""/>
    <n v="349.81960859999992"/>
    <s v=""/>
    <s v=""/>
    <n v="325.91430000000003"/>
    <s v=""/>
    <s v=""/>
    <n v="327.19540000000001"/>
    <s v=""/>
    <s v=""/>
    <s v=""/>
    <n v="-1.9236386122886619E-2"/>
    <s v=""/>
    <s v=""/>
    <n v="-7.5048650665563391E-2"/>
    <s v=""/>
    <n v="686.05004159999999"/>
    <n v="653.10969999999998"/>
    <n v="-4.8014488160625764E-2"/>
  </r>
  <r>
    <s v="Sierra Leone"/>
    <s v="SLE"/>
    <x v="5"/>
    <s v="Low Income"/>
    <x v="2"/>
    <x v="3"/>
    <s v="mill"/>
    <n v="0.154"/>
    <s v="Sierra LeoneCustoms duties"/>
    <n v="62157.152609813864"/>
    <n v="73471.190757179545"/>
    <n v="63544.023265272139"/>
    <n v="59970.731627457659"/>
    <n v="74883.732660703055"/>
    <n v="60609.989846885364"/>
    <n v="66773.577668346159"/>
    <n v="71852.412674541702"/>
    <n v="55469.123935478172"/>
    <n v="66359.217461414766"/>
    <n v="99459.737629597832"/>
    <n v="66029.767907540605"/>
    <n v="59404.399350489999"/>
    <n v="47281.940867229998"/>
    <n v="49238.080399220002"/>
    <n v="43106.829837860001"/>
    <n v="50575.698100483001"/>
    <n v="49153.62578183"/>
    <n v="59706.764000000003"/>
    <n v="-4.4286991017816323E-2"/>
    <n v="-0.35645604243035023"/>
    <n v="-0.22513435774014914"/>
    <n v="-0.28120220200676199"/>
    <n v="-0.32461034855673332"/>
    <n v="-0.18901775258495751"/>
    <n v="-0.10583248517019571"/>
    <n v="461410.39843565784"/>
    <n v="358467.33833711297"/>
    <n v="-0.22310520189306038"/>
  </r>
  <r>
    <s v="Sierra Leone"/>
    <s v="SLE"/>
    <x v="5"/>
    <s v="Low Income"/>
    <x v="2"/>
    <x v="4"/>
    <s v="mill"/>
    <n v="0.154"/>
    <s v="Sierra LeoneExcises"/>
    <n v="45263.75221631513"/>
    <n v="63094.345435048235"/>
    <n v="73217.13844658481"/>
    <n v="59381.713339913716"/>
    <n v="74710.535033999433"/>
    <n v="26823.965323445176"/>
    <n v="53351.047441667128"/>
    <n v="45850.049993391935"/>
    <n v="56626.936686519519"/>
    <n v="63336.443596495861"/>
    <n v="61786.522855235955"/>
    <n v="72223.219631254935"/>
    <n v="59775.600649510001"/>
    <n v="44758.059132770002"/>
    <n v="53681.919600779998"/>
    <n v="36883.170162139999"/>
    <n v="39914.301899516999"/>
    <n v="66296.374218170007"/>
    <n v="51793.235999999997"/>
    <n v="0.32060639524188927"/>
    <n v="-0.29061695110466462"/>
    <n v="-0.26681210520207138"/>
    <n v="-0.37887999372782005"/>
    <n v="-0.4657473423078457"/>
    <n v="1.471535189475675"/>
    <n v="-2.9199266300636507E-2"/>
    <n v="395842.49723697361"/>
    <n v="353102.66166288703"/>
    <n v="-0.10797182180391336"/>
  </r>
  <r>
    <s v="Sierra Leone"/>
    <s v="SLE"/>
    <x v="5"/>
    <s v="Low Income"/>
    <x v="2"/>
    <x v="5"/>
    <s v="mill"/>
    <n v="0.154"/>
    <s v="Sierra LeoneIncome Tax"/>
    <n v="148074.11305633106"/>
    <n v="143621.22257209409"/>
    <n v="223090.12885100322"/>
    <n v="196852.29321238317"/>
    <n v="160040.42594249058"/>
    <n v="237768.56669317975"/>
    <n v="154653.90200199999"/>
    <n v="172593.95368999997"/>
    <n v="212265.99028200001"/>
    <n v="155628.82312799999"/>
    <n v="130796.47412799989"/>
    <n v="229550.45110799998"/>
    <n v="149539.546"/>
    <n v="127894.74900000001"/>
    <n v="187296.03399999999"/>
    <n v="140035.67599999998"/>
    <n v="126379.871"/>
    <n v="217597.51199999999"/>
    <n v="160387.40599999999"/>
    <n v="9.8966180747032881E-3"/>
    <n v="-0.10949964977634001"/>
    <n v="-0.16044678908634855"/>
    <n v="-0.28862563034042976"/>
    <n v="-0.21032532714319485"/>
    <n v="-8.4834824778200396E-2"/>
    <n v="3.7073128603802408E-2"/>
    <n v="1264100.6523294819"/>
    <n v="1109130.794"/>
    <n v="-0.12259297394072521"/>
  </r>
  <r>
    <s v="Sierra Leone"/>
    <s v="SLE"/>
    <x v="5"/>
    <s v="Low Income"/>
    <x v="2"/>
    <x v="0"/>
    <s v="mill"/>
    <n v="0.154"/>
    <s v="Sierra LeoneTax Revenue"/>
    <n v="354523.32572454732"/>
    <n v="363613.1727548372"/>
    <n v="457383.29998882004"/>
    <n v="408378.20414794219"/>
    <n v="428705.40411099634"/>
    <n v="418987.85770661803"/>
    <n v="370445.76527401328"/>
    <n v="392041.60980593361"/>
    <n v="423588.25737799762"/>
    <n v="378060.6823639106"/>
    <n v="402915.57761083369"/>
    <n v="471951.08353279548"/>
    <n v="354549.54599999997"/>
    <n v="295084.74900000001"/>
    <n v="375496.03399999999"/>
    <n v="289155.67599999998"/>
    <n v="292139.87099999998"/>
    <n v="407517.51199999999"/>
    <n v="364647.40599999996"/>
    <n v="7.3959239209619223E-5"/>
    <n v="-0.18846518467866905"/>
    <n v="-0.17903422794584248"/>
    <n v="-0.29194145754348771"/>
    <n v="-0.31855332776639805"/>
    <n v="-2.7376320090521003E-2"/>
    <n v="-1.565238374293294E-2"/>
    <n v="2802037.0297077745"/>
    <n v="2378590.7939999998"/>
    <n v="-0.15112085644062173"/>
  </r>
  <r>
    <s v="Sierra Leone"/>
    <s v="SLE"/>
    <x v="5"/>
    <s v="Low Income"/>
    <x v="2"/>
    <x v="1"/>
    <s v="mill"/>
    <n v="0.154"/>
    <s v="Sierra LeoneVAT"/>
    <n v="99028.307842087306"/>
    <n v="83426.413990515328"/>
    <n v="97532.009425959914"/>
    <n v="92173.465968187636"/>
    <n v="119070.71047380325"/>
    <n v="93785.33584310778"/>
    <n v="95667.238161999994"/>
    <n v="101745.19344800001"/>
    <n v="99226.206474000006"/>
    <n v="92736.198177999977"/>
    <n v="110872.84299799998"/>
    <n v="104147.64488599998"/>
    <n v="85830"/>
    <n v="75150"/>
    <n v="85280"/>
    <n v="69130"/>
    <n v="75270"/>
    <n v="74470"/>
    <n v="92760"/>
    <n v="-0.13327813157358617"/>
    <n v="-9.9206157793816543E-2"/>
    <n v="-0.12562039373607758"/>
    <n v="-0.25000107922751608"/>
    <n v="-0.36785461596317465"/>
    <n v="-0.20595262222465294"/>
    <n v="-3.0389067541355855E-2"/>
    <n v="680683.48170566116"/>
    <n v="557890"/>
    <n v="-0.18039732857621937"/>
  </r>
  <r>
    <s v="South Africa"/>
    <s v="ZAF"/>
    <x v="5"/>
    <s v="Upper-Middle Income"/>
    <x v="1"/>
    <x v="8"/>
    <s v="bill"/>
    <n v="2.4E-2"/>
    <s v="South AfricaPIT"/>
    <n v="42.785049427967998"/>
    <n v="40.640578956288003"/>
    <n v="45.365855706112001"/>
    <n v="45.359853136896007"/>
    <n v="41.981163201535999"/>
    <n v="42.012608350207998"/>
    <n v="42.087901965312"/>
    <n v="42.634665662464002"/>
    <n v="43.419835313151999"/>
    <n v="44.747003251712002"/>
    <n v="43.096631311359999"/>
    <n v="47.108216087552002"/>
    <n v="45.298877206999997"/>
    <n v="42.198090297999997"/>
    <n v="47.495467329"/>
    <n v="41.692107039"/>
    <n v="37.255109591999997"/>
    <s v=""/>
    <s v=""/>
    <n v="5.8754817690797018E-2"/>
    <n v="3.8324044137934506E-2"/>
    <n v="4.6943049783608151E-2"/>
    <n v="-8.0858861840375718E-2"/>
    <n v="-0.1125755755467749"/>
    <s v=""/>
    <s v=""/>
    <n v="216.13250042879997"/>
    <n v="213.939651465"/>
    <n v="-1.0145854785603425E-2"/>
  </r>
  <r>
    <s v="South Africa"/>
    <s v="ZAF"/>
    <x v="5"/>
    <s v="Upper-Middle Income"/>
    <x v="1"/>
    <x v="0"/>
    <s v="bill"/>
    <n v="2.4E-2"/>
    <s v="South AfricaTax Revenue"/>
    <n v="77.611007999999998"/>
    <n v="138.30246400000001"/>
    <n v="137.95430400000001"/>
    <n v="75.326464000000016"/>
    <n v="99.822592"/>
    <n v="150.709248"/>
    <n v="76.385279999999995"/>
    <n v="121.12281600000001"/>
    <n v="121.14534399999999"/>
    <n v="86.133759999999995"/>
    <n v="98.230271999999999"/>
    <n v="164.58751999999998"/>
    <n v="91.007999999999996"/>
    <n v="144.77799999999999"/>
    <n v="139.465"/>
    <n v="61.883000000000003"/>
    <n v="67.97"/>
    <n v="108.178"/>
    <n v="64.025999999999996"/>
    <n v="0.17261716276124126"/>
    <n v="4.6821551928387745E-2"/>
    <n v="1.0950698573347852E-2"/>
    <n v="-0.17846933582333044"/>
    <n v="-0.31909201476154819"/>
    <n v="-0.28220728697418757"/>
    <n v="-0.16180185501709229"/>
    <n v="756.11135999999999"/>
    <n v="677.30799999999988"/>
    <n v="-0.10422189662644417"/>
  </r>
  <r>
    <s v="South Africa"/>
    <s v="ZAF"/>
    <x v="5"/>
    <s v="Upper-Middle Income"/>
    <x v="1"/>
    <x v="1"/>
    <s v="bill"/>
    <n v="2.4E-2"/>
    <s v="South AfricaVAT"/>
    <n v="36.023408873154565"/>
    <n v="30.591909202237339"/>
    <n v="32.049108380323844"/>
    <n v="32.876546088847363"/>
    <n v="33.575458140252159"/>
    <n v="31.843420265820161"/>
    <n v="34.015442258790401"/>
    <n v="32.837236883896324"/>
    <n v="34.696464092078081"/>
    <n v="33.370284639057921"/>
    <n v="35.024573387622397"/>
    <n v="35.444737767014395"/>
    <n v="37.954856541609999"/>
    <n v="32.000073457699997"/>
    <n v="32.759804053910003"/>
    <n v="30.729928097919998"/>
    <n v="23.628213569529997"/>
    <s v=""/>
    <s v=""/>
    <n v="5.3616460209427619E-2"/>
    <n v="4.6030610451722714E-2"/>
    <n v="2.2175208906044998E-2"/>
    <n v="-6.5293294043912861E-2"/>
    <n v="-0.2962653414637057"/>
    <s v=""/>
    <s v=""/>
    <n v="165.11643068481527"/>
    <n v="157.07287572067"/>
    <n v="-4.8714443079861149E-2"/>
  </r>
  <r>
    <s v="Germany"/>
    <s v="DEU"/>
    <x v="6"/>
    <s v="High Income"/>
    <x v="0"/>
    <x v="11"/>
    <s v="mill"/>
    <n v="3.0000000000000001E-3"/>
    <s v="GermanyBusiness Taxes"/>
    <n v="-40.119999999999997"/>
    <n v="149.44699999999997"/>
    <n v="11.032999999999999"/>
    <n v="1786.3429999999998"/>
    <n v="331.99299999999994"/>
    <n v="0"/>
    <n v="1933.7839999999999"/>
    <n v="292.87599999999998"/>
    <n v="0"/>
    <n v="1638.9019999999998"/>
    <n v="272.81599999999997"/>
    <n v="1758.2589999999998"/>
    <n v="69"/>
    <n v="170"/>
    <n v="6"/>
    <n v="975"/>
    <n v="197"/>
    <n v="-2"/>
    <n v="650"/>
    <n v="-2.7198404785643073"/>
    <n v="0.13752701626663652"/>
    <n v="-0.4561769237741321"/>
    <n v="-0.45419216802148293"/>
    <n v="-0.40661399487338579"/>
    <m/>
    <n v="-0.66387145617090637"/>
    <n v="4172.4799999999996"/>
    <n v="2065"/>
    <n v="-0.50509049773755654"/>
  </r>
  <r>
    <s v="Germany"/>
    <s v="DEU"/>
    <x v="6"/>
    <s v="High Income"/>
    <x v="0"/>
    <x v="2"/>
    <s v="mill"/>
    <n v="3.0000000000000001E-3"/>
    <s v="GermanyCIT"/>
    <n v="327.98099999999994"/>
    <n v="-33.098999999999997"/>
    <n v="8925.6969999999983"/>
    <n v="-43.128999999999998"/>
    <n v="-38.113999999999997"/>
    <n v="8190.4979999999987"/>
    <n v="-39.116999999999997"/>
    <n v="71.212999999999994"/>
    <n v="7596.7219999999988"/>
    <n v="-144.43199999999999"/>
    <n v="-623.86599999999999"/>
    <n v="7916.6789999999992"/>
    <n v="1071"/>
    <n v="11"/>
    <n v="7412"/>
    <n v="-2481"/>
    <n v="-225"/>
    <n v="5054"/>
    <n v="-262"/>
    <n v="2.2654330586222988"/>
    <n v="-1.3323363243602526"/>
    <n v="-0.16958866069506937"/>
    <n v="56.525099121240935"/>
    <n v="4.9033426037676451"/>
    <n v="-0.38294350355741485"/>
    <n v="5.6978551524912451"/>
    <n v="17290.716999999997"/>
    <n v="10580"/>
    <n v="-0.38811097307300779"/>
  </r>
  <r>
    <s v="Germany"/>
    <s v="DEU"/>
    <x v="6"/>
    <s v="High Income"/>
    <x v="0"/>
    <x v="5"/>
    <s v="mill"/>
    <n v="3.0000000000000001E-3"/>
    <s v="GermanyIncome Tax"/>
    <n v="22784.147999999997"/>
    <n v="18410.064999999999"/>
    <n v="42049.771999999997"/>
    <n v="20369.926999999996"/>
    <n v="19639.742999999999"/>
    <n v="48879.198999999993"/>
    <n v="21467.208999999999"/>
    <n v="18283.073163999998"/>
    <n v="40368.743999999999"/>
    <n v="17612.679999999997"/>
    <n v="17892.517"/>
    <n v="37461.046999999999"/>
    <n v="25542"/>
    <n v="19517"/>
    <n v="41261"/>
    <n v="16251"/>
    <n v="15507"/>
    <n v="38170"/>
    <n v="21773"/>
    <n v="0.1210425774973022"/>
    <n v="6.0126620954353033E-2"/>
    <n v="-1.8758056524063847E-2"/>
    <n v="-0.20220627202051322"/>
    <n v="-0.21042754989207338"/>
    <n v="-0.21909522289839478"/>
    <n v="1.4244562485975755E-2"/>
    <n v="193600.06299999999"/>
    <n v="178021"/>
    <n v="-8.0470340549424285E-2"/>
  </r>
  <r>
    <s v="Germany"/>
    <s v="DEU"/>
    <x v="6"/>
    <s v="High Income"/>
    <x v="0"/>
    <x v="7"/>
    <s v="mill"/>
    <n v="3.0000000000000001E-3"/>
    <s v="GermanyOther Taxes"/>
    <n v="6790.3099999999995"/>
    <n v="11415.142999999998"/>
    <n v="12385.043999999998"/>
    <n v="10046.047999999999"/>
    <n v="11203.509999999998"/>
    <n v="11560.578"/>
    <n v="10783.252999999999"/>
    <n v="11191.473999999998"/>
    <n v="11264.692999999999"/>
    <n v="10853.462999999998"/>
    <n v="10560.587"/>
    <n v="17751.093999999997"/>
    <n v="6042"/>
    <n v="12576"/>
    <n v="11885"/>
    <n v="9999"/>
    <n v="9363"/>
    <n v="10485"/>
    <n v="10647"/>
    <n v="-0.11020262697873875"/>
    <n v="0.10169447723957571"/>
    <n v="-4.0374826282409501E-2"/>
    <n v="-4.6832346411244371E-3"/>
    <n v="-0.16427976589479534"/>
    <n v="-9.3038427663391876E-2"/>
    <n v="-1.2635611906722286E-2"/>
    <n v="74183.885999999999"/>
    <n v="70997"/>
    <n v="-4.2959275549409731E-2"/>
  </r>
  <r>
    <s v="Germany"/>
    <s v="DEU"/>
    <x v="6"/>
    <s v="High Income"/>
    <x v="0"/>
    <x v="8"/>
    <s v="mill"/>
    <n v="3.0000000000000001E-3"/>
    <s v="GermanyPIT"/>
    <n v="22456.166999999998"/>
    <n v="18443.163999999997"/>
    <n v="33124.074999999997"/>
    <n v="20413.055999999997"/>
    <n v="19677.856999999996"/>
    <n v="40688.700999999994"/>
    <n v="21506.325999999997"/>
    <n v="18211.860163999998"/>
    <n v="32772.021999999997"/>
    <n v="17757.111999999997"/>
    <n v="18516.382999999998"/>
    <n v="29544.367999999999"/>
    <n v="24471"/>
    <n v="19506"/>
    <n v="33849"/>
    <n v="18732"/>
    <n v="15732"/>
    <n v="33116"/>
    <n v="22035"/>
    <n v="8.9722925555372049E-2"/>
    <n v="5.7627639162130921E-2"/>
    <n v="2.18851394340824E-2"/>
    <n v="-8.235200060196754E-2"/>
    <n v="-0.20052269919432777"/>
    <n v="-0.18611311774244144"/>
    <n v="2.4582255472180733E-2"/>
    <n v="176309.34599999999"/>
    <n v="167441"/>
    <n v="-5.0299920005375046E-2"/>
  </r>
  <r>
    <s v="Germany"/>
    <s v="DEU"/>
    <x v="6"/>
    <s v="High Income"/>
    <x v="0"/>
    <x v="0"/>
    <s v="mill"/>
    <n v="3.0000000000000001E-3"/>
    <s v="GermanyTax Revenue"/>
    <n v="48844.093999999997"/>
    <n v="54986.465999999993"/>
    <n v="70707.487999999998"/>
    <n v="50552.202999999994"/>
    <n v="52136.942999999992"/>
    <n v="80405.494999999995"/>
    <n v="53257.293999999994"/>
    <n v="50956.801163999997"/>
    <n v="72611.181999999986"/>
    <n v="49567.256999999998"/>
    <n v="50787.907999999996"/>
    <n v="78330.287999999986"/>
    <n v="51037"/>
    <n v="58477"/>
    <n v="67613"/>
    <n v="38648"/>
    <n v="41572"/>
    <n v="64987"/>
    <n v="53015"/>
    <n v="4.4896031851875538E-2"/>
    <n v="6.3479875211474898E-2"/>
    <n v="-4.3764643427864354E-2"/>
    <n v="-0.23548336755966887"/>
    <n v="-0.20263832883335706"/>
    <n v="-0.19175921993888598"/>
    <n v="-4.5494988911752524E-3"/>
    <n v="410889.98299999995"/>
    <n v="375349"/>
    <n v="-8.6497564969842441E-2"/>
  </r>
  <r>
    <s v="Germany"/>
    <s v="DEU"/>
    <x v="6"/>
    <s v="High Income"/>
    <x v="0"/>
    <x v="1"/>
    <s v="mill"/>
    <n v="3.0000000000000001E-3"/>
    <s v="GermanyVAT"/>
    <n v="19309.755999999998"/>
    <n v="25011.810999999998"/>
    <n v="16261.638999999997"/>
    <n v="18349.884999999998"/>
    <n v="20961.696999999996"/>
    <n v="19965.717999999997"/>
    <n v="19073.047999999999"/>
    <n v="21189.377999999997"/>
    <n v="20977.744999999999"/>
    <n v="19462.212"/>
    <n v="22061.987999999998"/>
    <n v="21359.887999999999"/>
    <n v="19384"/>
    <n v="26214"/>
    <n v="14461"/>
    <n v="11423"/>
    <n v="16505"/>
    <n v="16334"/>
    <n v="19945"/>
    <n v="3.8448958132874609E-3"/>
    <n v="4.8064852241207254E-2"/>
    <n v="-0.11072924445069759"/>
    <n v="-0.37748928671760063"/>
    <n v="-0.21261145984506871"/>
    <n v="-0.18189769083185475"/>
    <n v="4.571644762808761E-2"/>
    <n v="138933.55399999997"/>
    <n v="124266"/>
    <n v="-0.10557243788638689"/>
  </r>
  <r>
    <s v="Spain"/>
    <s v="ESP"/>
    <x v="6"/>
    <s v="High Income"/>
    <x v="0"/>
    <x v="2"/>
    <s v="mill"/>
    <n v="-3.0000000000000001E-3"/>
    <s v="SpainCIT"/>
    <n v="-4269.1539999999995"/>
    <n v="-238.28299999999999"/>
    <n v="-580.25400000000002"/>
    <n v="5129.5649999999996"/>
    <n v="1168.4839999999999"/>
    <n v="392.81799999999998"/>
    <n v="771.678"/>
    <n v="5837.4350000000004"/>
    <n v="201.39400000000001"/>
    <n v="11578.161"/>
    <n v="-223.328"/>
    <n v="3891.2910000000002"/>
    <n v="-3614"/>
    <n v="-698"/>
    <n v="52"/>
    <n v="1572"/>
    <n v="532"/>
    <n v="-153"/>
    <s v=""/>
    <n v="-0.15346225505100064"/>
    <n v="1.9292899619360173"/>
    <n v="-1.0896159268182555"/>
    <n v="-0.69354126519500192"/>
    <n v="-0.54470921296312147"/>
    <n v="-1.3894933531559144"/>
    <s v=""/>
    <n v="1603.1759999999997"/>
    <n v="-2309"/>
    <n v="-2.440266071847383"/>
  </r>
  <r>
    <s v="Spain"/>
    <s v="ESP"/>
    <x v="6"/>
    <s v="High Income"/>
    <x v="0"/>
    <x v="7"/>
    <s v="mill"/>
    <n v="-3.0000000000000001E-3"/>
    <s v="SpainOther Taxes"/>
    <n v="700.89099999999996"/>
    <n v="585.23900000000003"/>
    <n v="606.17600000000004"/>
    <n v="976.06299999999999"/>
    <n v="775.66600000000005"/>
    <n v="734.78899999999999"/>
    <n v="973.072"/>
    <n v="616.14599999999996"/>
    <n v="845.45600000000002"/>
    <n v="686.93299999999999"/>
    <n v="866.39300000000003"/>
    <n v="871.37800000000004"/>
    <n v="786"/>
    <n v="888"/>
    <n v="388"/>
    <n v="804"/>
    <n v="723"/>
    <n v="524"/>
    <s v=""/>
    <n v="0.12142972302397954"/>
    <n v="0.51732881779922379"/>
    <n v="-0.35992187087578531"/>
    <n v="-0.17628267847464762"/>
    <n v="-6.789778074583655E-2"/>
    <n v="-0.28687010828959059"/>
    <s v=""/>
    <n v="4378.8240000000005"/>
    <n v="4113"/>
    <n v="-6.0706710294818993E-2"/>
  </r>
  <r>
    <s v="Spain"/>
    <s v="ESP"/>
    <x v="6"/>
    <s v="High Income"/>
    <x v="0"/>
    <x v="8"/>
    <s v="mill"/>
    <n v="-3.0000000000000001E-3"/>
    <s v="SpainPIT"/>
    <n v="12066.691000000001"/>
    <n v="5214.3100000000004"/>
    <n v="4603.1490000000003"/>
    <n v="6125.5680000000002"/>
    <n v="5046.8140000000003"/>
    <n v="2462.59"/>
    <n v="18919.072"/>
    <n v="5115.607"/>
    <n v="4098.6670000000004"/>
    <n v="9734.7080000000005"/>
    <n v="7902.2219999999998"/>
    <n v="5342.9229999999998"/>
    <n v="12661"/>
    <n v="5784"/>
    <n v="5114"/>
    <n v="5343"/>
    <n v="4247"/>
    <n v="2301"/>
    <s v=""/>
    <n v="4.9252027751435688E-2"/>
    <n v="0.10925510757895092"/>
    <n v="0.11097859313265758"/>
    <n v="-0.12775435682046141"/>
    <n v="-0.15847899288541251"/>
    <n v="-6.5617906350630889E-2"/>
    <s v=""/>
    <n v="35519.122000000003"/>
    <n v="35450"/>
    <n v="-1.9460503556366911E-3"/>
  </r>
  <r>
    <s v="Spain"/>
    <s v="ESP"/>
    <x v="6"/>
    <s v="High Income"/>
    <x v="0"/>
    <x v="12"/>
    <s v="mill"/>
    <n v="-3.0000000000000001E-3"/>
    <s v="SpainSpecial Taxes"/>
    <n v="1643.056"/>
    <n v="1732.7860000000001"/>
    <n v="1559.308"/>
    <n v="1835.4770000000001"/>
    <n v="1749.7349999999999"/>
    <n v="1813.5429999999999"/>
    <n v="1797.5909999999999"/>
    <n v="2021.9159999999999"/>
    <n v="1847.441"/>
    <n v="1824.51"/>
    <n v="1853.423"/>
    <n v="1637.0740000000001"/>
    <n v="1736"/>
    <n v="1811"/>
    <n v="1633"/>
    <n v="1698"/>
    <n v="945"/>
    <n v="1205"/>
    <s v=""/>
    <n v="5.6567761537038276E-2"/>
    <n v="4.5137714639892024E-2"/>
    <n v="4.725942533482802E-2"/>
    <n v="-7.4899876162981119E-2"/>
    <n v="-0.45991821618702255"/>
    <n v="-0.33555476765646025"/>
    <s v=""/>
    <n v="10333.904999999999"/>
    <n v="9028"/>
    <n v="-0.12637091206083267"/>
  </r>
  <r>
    <s v="Spain"/>
    <s v="ESP"/>
    <x v="6"/>
    <s v="High Income"/>
    <x v="0"/>
    <x v="0"/>
    <s v="mill"/>
    <n v="-3.0000000000000001E-3"/>
    <s v="SpainTax Revenue"/>
    <n v="13497.386"/>
    <n v="20294.932000000001"/>
    <n v="9479.4760000000006"/>
    <n v="20824.339"/>
    <n v="14439.550999999999"/>
    <n v="8658.9449999999997"/>
    <n v="32618.848999999998"/>
    <n v="17810.407999999999"/>
    <n v="11150.448"/>
    <n v="33786.336000000003"/>
    <n v="14698.771000000001"/>
    <n v="14910.135"/>
    <n v="14770"/>
    <n v="21214"/>
    <n v="11019"/>
    <n v="14213"/>
    <n v="10482"/>
    <n v="6103"/>
    <s v=""/>
    <n v="9.4285960259267942E-2"/>
    <n v="4.5285591496438585E-2"/>
    <n v="0.16240602328651915"/>
    <n v="-0.31748133758291197"/>
    <n v="-0.27407715101390617"/>
    <n v="-0.2951797245507391"/>
    <s v=""/>
    <n v="87194.629000000015"/>
    <n v="77801"/>
    <n v="-0.10773173884368513"/>
  </r>
  <r>
    <s v="Spain"/>
    <s v="ESP"/>
    <x v="6"/>
    <s v="High Income"/>
    <x v="0"/>
    <x v="1"/>
    <s v="mill"/>
    <n v="-3.0000000000000001E-3"/>
    <s v="SpainVAT"/>
    <n v="3355.902"/>
    <n v="13000.88"/>
    <n v="3291.0970000000002"/>
    <n v="6757.6660000000002"/>
    <n v="5698.8519999999999"/>
    <n v="3255.2049999999999"/>
    <n v="10157.436"/>
    <n v="4219.3040000000001"/>
    <n v="4157.49"/>
    <n v="9962.0239999999994"/>
    <n v="4300.0609999999997"/>
    <n v="3167.4690000000001"/>
    <n v="3201"/>
    <n v="13429"/>
    <n v="3832"/>
    <n v="4796"/>
    <n v="4035"/>
    <n v="2226"/>
    <s v=""/>
    <n v="-4.6158082089405486E-2"/>
    <n v="3.2930078579296237E-2"/>
    <n v="0.16435340556659367"/>
    <n v="-0.29028750459108221"/>
    <n v="-0.29196266195367065"/>
    <n v="-0.31617209976023014"/>
    <s v=""/>
    <n v="35359.601999999999"/>
    <n v="31519"/>
    <n v="-0.10861553249383291"/>
  </r>
  <r>
    <s v="France"/>
    <s v="FRA"/>
    <x v="6"/>
    <s v="High Income"/>
    <x v="0"/>
    <x v="2"/>
    <s v="mill"/>
    <n v="3.0000000000000001E-3"/>
    <s v="FranceCIT"/>
    <n v="-228.68399999999997"/>
    <n v="-465.39199999999994"/>
    <n v="8855.4869999999992"/>
    <n v="7210.5669999999991"/>
    <n v="4768.2619999999997"/>
    <n v="11882.540999999999"/>
    <n v="8095.2129999999988"/>
    <n v="6706.0579999999991"/>
    <n v="18085.092999999997"/>
    <n v="16779.186999999998"/>
    <n v="15259.641999999998"/>
    <n v="33566.397999999994"/>
    <n v="-575"/>
    <n v="-1470"/>
    <n v="6073"/>
    <s v=""/>
    <s v=""/>
    <s v=""/>
    <s v=""/>
    <n v="1.5143866645677007"/>
    <n v="2.1586275655791249"/>
    <n v="-0.31421050022432412"/>
    <s v=""/>
    <s v=""/>
    <s v=""/>
    <s v=""/>
    <n v="8161.4109999999991"/>
    <n v="4028"/>
    <n v="-0.50645789067601177"/>
  </r>
  <r>
    <s v="France"/>
    <s v="FRA"/>
    <x v="6"/>
    <s v="High Income"/>
    <x v="0"/>
    <x v="4"/>
    <s v="mill"/>
    <n v="3.0000000000000001E-3"/>
    <s v="FranceExcises"/>
    <n v="1259.7679999999998"/>
    <n v="1191.5639999999999"/>
    <n v="2266.7799999999997"/>
    <n v="3301.8759999999997"/>
    <n v="4356.0289999999995"/>
    <n v="5414.1939999999995"/>
    <n v="6540.5629999999992"/>
    <n v="7823.3999999999987"/>
    <n v="8604.7369999999992"/>
    <n v="9687.976999999999"/>
    <n v="11297.791999999999"/>
    <n v="13418.133999999998"/>
    <n v="132"/>
    <n v="974"/>
    <n v="2279"/>
    <s v=""/>
    <s v=""/>
    <s v=""/>
    <s v=""/>
    <n v="-0.89521880219214967"/>
    <n v="-0.18258691937655039"/>
    <n v="5.3909069252420861E-3"/>
    <s v=""/>
    <s v=""/>
    <s v=""/>
    <s v=""/>
    <n v="4718.1119999999992"/>
    <n v="3385"/>
    <n v="-0.28255200385238827"/>
  </r>
  <r>
    <s v="France"/>
    <s v="FRA"/>
    <x v="6"/>
    <s v="High Income"/>
    <x v="0"/>
    <x v="5"/>
    <s v="mill"/>
    <n v="3.0000000000000001E-3"/>
    <s v="FranceIncome Tax"/>
    <n v="-3170.4829999999997"/>
    <n v="2847.5169999999998"/>
    <n v="19518.379999999997"/>
    <n v="25529.358999999997"/>
    <n v="30451.079999999998"/>
    <n v="44348.647999999994"/>
    <n v="40412.875999999997"/>
    <n v="46042.714999999997"/>
    <n v="67533.995999999999"/>
    <n v="73814.781999999992"/>
    <n v="80147.723999999987"/>
    <n v="105524.62699999999"/>
    <n v="1429"/>
    <n v="7160"/>
    <n v="21212"/>
    <s v=""/>
    <s v=""/>
    <s v=""/>
    <s v=""/>
    <n v="-1.4507199691655817"/>
    <n v="1.5144713798021225"/>
    <n v="8.6770520914133384E-2"/>
    <s v=""/>
    <s v=""/>
    <s v=""/>
    <s v=""/>
    <n v="19195.413999999997"/>
    <n v="29801"/>
    <n v="0.55250623925068798"/>
  </r>
  <r>
    <s v="France"/>
    <s v="FRA"/>
    <x v="6"/>
    <s v="High Income"/>
    <x v="0"/>
    <x v="6"/>
    <s v="mill"/>
    <n v="3.0000000000000001E-3"/>
    <s v="FranceNon-Tax Revenues"/>
    <n v="386.15499999999997"/>
    <n v="735.19899999999996"/>
    <n v="1350.0379999999998"/>
    <n v="1858.5589999999997"/>
    <n v="2728.16"/>
    <n v="7522.4999999999991"/>
    <n v="7992.9069999999992"/>
    <n v="8424.1969999999983"/>
    <n v="9366.0139999999992"/>
    <n v="9908.6369999999988"/>
    <n v="10465.302"/>
    <n v="14008.900999999998"/>
    <n v="458"/>
    <n v="2890"/>
    <n v="3352"/>
    <s v=""/>
    <s v=""/>
    <s v=""/>
    <s v=""/>
    <n v="0.18605223291165474"/>
    <n v="2.9309085023238608"/>
    <n v="1.482893074120877"/>
    <s v=""/>
    <s v=""/>
    <s v=""/>
    <s v=""/>
    <n v="2471.3919999999998"/>
    <n v="6700"/>
    <n v="1.7110227758283594"/>
  </r>
  <r>
    <s v="France"/>
    <s v="FRA"/>
    <x v="6"/>
    <s v="High Income"/>
    <x v="0"/>
    <x v="7"/>
    <s v="mill"/>
    <n v="3.0000000000000001E-3"/>
    <s v="FranceOther Taxes"/>
    <n v="3222.6389999999997"/>
    <n v="5373.070999999999"/>
    <n v="7649.8809999999994"/>
    <n v="12445.223999999998"/>
    <n v="15563.550999999998"/>
    <n v="20702.922999999999"/>
    <n v="25607.592999999997"/>
    <n v="28788.105999999996"/>
    <n v="27186.314999999999"/>
    <n v="33310.632999999994"/>
    <n v="30643.655999999995"/>
    <n v="33827.178"/>
    <n v="3459"/>
    <n v="6137"/>
    <n v="8101"/>
    <s v=""/>
    <s v=""/>
    <s v=""/>
    <s v=""/>
    <n v="7.3343927135493717E-2"/>
    <n v="0.14217735071805326"/>
    <n v="5.8970721243899168E-2"/>
    <s v=""/>
    <s v=""/>
    <s v=""/>
    <s v=""/>
    <n v="16245.590999999999"/>
    <n v="17697"/>
    <n v="8.9341717392737607E-2"/>
  </r>
  <r>
    <s v="France"/>
    <s v="FRA"/>
    <x v="6"/>
    <s v="High Income"/>
    <x v="0"/>
    <x v="8"/>
    <s v="mill"/>
    <n v="3.0000000000000001E-3"/>
    <s v="FrancePIT"/>
    <n v="-2941.7989999999995"/>
    <n v="3312.9089999999997"/>
    <n v="10662.892999999998"/>
    <n v="18318.791999999998"/>
    <n v="25682.817999999996"/>
    <n v="32466.106999999996"/>
    <n v="32317.662999999997"/>
    <n v="39336.656999999999"/>
    <n v="49448.902999999991"/>
    <n v="57035.594999999994"/>
    <n v="64888.081999999995"/>
    <n v="71958.228999999992"/>
    <n v="2004"/>
    <n v="8630"/>
    <n v="15139"/>
    <s v=""/>
    <s v=""/>
    <s v=""/>
    <s v=""/>
    <n v="-1.6812158138608382"/>
    <n v="1.6049613798628337"/>
    <n v="0.41978354279650021"/>
    <s v=""/>
    <s v=""/>
    <s v=""/>
    <s v=""/>
    <n v="11034.002999999999"/>
    <n v="25773"/>
    <n v="1.3357796803209137"/>
  </r>
  <r>
    <s v="France"/>
    <s v="FRA"/>
    <x v="6"/>
    <s v="High Income"/>
    <x v="0"/>
    <x v="0"/>
    <s v="mill"/>
    <n v="3.0000000000000001E-3"/>
    <s v="FranceTax Revenue"/>
    <n v="32256.479999999996"/>
    <n v="24995.762999999999"/>
    <n v="35635.587"/>
    <n v="31032.819999999996"/>
    <n v="35533.280999999995"/>
    <n v="41277.461999999992"/>
    <n v="34584.442999999999"/>
    <n v="27313.695999999996"/>
    <n v="46682.628999999994"/>
    <n v="33217.353999999999"/>
    <n v="30708.850999999995"/>
    <n v="49377.689999999995"/>
    <n v="34304"/>
    <n v="24658"/>
    <n v="33772"/>
    <n v="26049"/>
    <n v="29077"/>
    <n v="40420"/>
    <s v=""/>
    <n v="6.3476237952808379E-2"/>
    <n v="-1.3512810151064363E-2"/>
    <n v="-5.2295672862074635E-2"/>
    <n v="-0.16059836005880215"/>
    <n v="-0.18169673101676134"/>
    <n v="-2.077312796024117E-2"/>
    <s v=""/>
    <n v="200731.39299999998"/>
    <n v="188280"/>
    <n v="-6.2030123011202254E-2"/>
  </r>
  <r>
    <s v="France"/>
    <s v="FRA"/>
    <x v="6"/>
    <s v="High Income"/>
    <x v="0"/>
    <x v="1"/>
    <s v="mill"/>
    <n v="3.0000000000000001E-3"/>
    <s v="FranceVAT"/>
    <n v="17497.334999999999"/>
    <n v="26330.755999999998"/>
    <n v="34631.583999999995"/>
    <n v="45260.374999999993"/>
    <n v="56077.729999999996"/>
    <n v="65126.795999999995"/>
    <n v="76676.340999999986"/>
    <n v="87079.456999999995"/>
    <n v="97343.155999999988"/>
    <n v="106804.45499999999"/>
    <n v="118989.90199999999"/>
    <n v="129363.93099999998"/>
    <n v="15417"/>
    <n v="22571"/>
    <n v="26271"/>
    <s v=""/>
    <s v=""/>
    <s v=""/>
    <s v=""/>
    <n v="-0.11889439163163985"/>
    <n v="-0.14278951960209565"/>
    <n v="-0.24141500429203575"/>
    <s v=""/>
    <s v=""/>
    <s v=""/>
    <s v=""/>
    <n v="78459.674999999988"/>
    <n v="64259"/>
    <n v="-0.18099329368876421"/>
  </r>
  <r>
    <s v="United Kingdom"/>
    <s v="GBR"/>
    <x v="6"/>
    <s v="High Income"/>
    <x v="0"/>
    <x v="2"/>
    <s v="mill"/>
    <n v="1.2E-2"/>
    <s v="United KingdomCIT"/>
    <n v="9864.6021072530857"/>
    <n v="2040.573019289219"/>
    <n v="2198.9705357345124"/>
    <n v="7371.2541620141601"/>
    <n v="2214.5571808949594"/>
    <n v="2841.9473089683693"/>
    <n v="9249.5226997510454"/>
    <n v="2153.3338650428004"/>
    <n v="4004.5552139036404"/>
    <n v="8600.9049941610392"/>
    <n v="2167.4039148885195"/>
    <n v="6178.2731435827618"/>
    <n v="8575.0247469599981"/>
    <n v="1877.8936652300001"/>
    <n v="6523.9253242733339"/>
    <n v="3265"/>
    <n v="836.72504832333323"/>
    <n v="4743.66"/>
    <n v="2960.9350127633329"/>
    <n v="-0.13072776238434472"/>
    <n v="-7.9722388035829289E-2"/>
    <n v="1.9668088854561103"/>
    <n v="-0.55706316344031015"/>
    <n v="-0.62217049280019432"/>
    <n v="0.66915832148976573"/>
    <n v="-0.67988239946229567"/>
    <n v="35781.427013905355"/>
    <n v="28783.163797549998"/>
    <n v="-0.19558368126670009"/>
  </r>
  <r>
    <s v="United Kingdom"/>
    <s v="GBR"/>
    <x v="6"/>
    <s v="High Income"/>
    <x v="0"/>
    <x v="3"/>
    <s v="mill"/>
    <n v="1.2E-2"/>
    <s v="United KingdomCustoms duties"/>
    <n v="266.35840000000002"/>
    <n v="303.90360000000004"/>
    <n v="273.48865274147943"/>
    <n v="263.72720000000004"/>
    <n v="261.39960000000002"/>
    <n v="273.1388"/>
    <n v="268.78720000000004"/>
    <n v="294.28960000000001"/>
    <n v="304.61200000000002"/>
    <n v="319.99439999999998"/>
    <n v="312.40440000000001"/>
    <n v="266.15600000000001"/>
    <n v="237.8"/>
    <n v="276"/>
    <n v="233.5"/>
    <n v="208.2"/>
    <n v="194.4"/>
    <n v="192.9"/>
    <n v="208.7"/>
    <n v="-0.10721794394319835"/>
    <n v="-9.1817273635455568E-2"/>
    <n v="-0.14621686253023264"/>
    <n v="-0.21054786916177035"/>
    <n v="-0.25631102725482369"/>
    <n v="-0.29376566053596193"/>
    <n v="-0.22354933568265173"/>
    <n v="1910.8034527414795"/>
    <n v="1551.5000000000002"/>
    <n v="-0.1880378917182598"/>
  </r>
  <r>
    <s v="United Kingdom"/>
    <s v="GBR"/>
    <x v="6"/>
    <s v="High Income"/>
    <x v="0"/>
    <x v="4"/>
    <s v="mill"/>
    <n v="1.2E-2"/>
    <s v="United KingdomExcises"/>
    <n v="5113.1816240326798"/>
    <n v="5989.4223096408805"/>
    <n v="4329.8035204643957"/>
    <n v="5497.7357381293605"/>
    <n v="6077.6095378591999"/>
    <n v="4802.6940403499202"/>
    <n v="5735.0948474120396"/>
    <n v="6402.7723503528387"/>
    <n v="4949.6397912843195"/>
    <n v="5584.7046315500011"/>
    <n v="6377.8302438391192"/>
    <n v="5058.9374261601997"/>
    <n v="5589.5527825999989"/>
    <n v="5511.5487644199993"/>
    <n v="3839.5337546400006"/>
    <n v="4346.5883436899994"/>
    <n v="3841.1935303999999"/>
    <n v="3898.5734558300005"/>
    <n v="4914.2063423899999"/>
    <n v="9.3165311462496653E-2"/>
    <n v="-7.9786249911226237E-2"/>
    <n v="-0.11323141188905748"/>
    <n v="-0.2093857270104158"/>
    <n v="-0.36797625670552103"/>
    <n v="-0.1882527966437034"/>
    <n v="-0.14313425093439658"/>
    <n v="37545.541617888477"/>
    <n v="31941.196973969996"/>
    <n v="-0.14926791311084203"/>
  </r>
  <r>
    <s v="United Kingdom"/>
    <s v="GBR"/>
    <x v="6"/>
    <s v="High Income"/>
    <x v="0"/>
    <x v="9"/>
    <s v="mill"/>
    <n v="1.2E-2"/>
    <s v="United KingdomIncome Taxes"/>
    <n v="45430.845266279233"/>
    <n v="21662.225398326591"/>
    <n v="17713.882097950329"/>
    <n v="25942.619697788046"/>
    <n v="15733.906765392594"/>
    <n v="16039.535220952106"/>
    <n v="32367.352739118953"/>
    <n v="16616.764406996772"/>
    <n v="16671.364298658886"/>
    <n v="21703.43362753747"/>
    <n v="14688.412396936581"/>
    <n v="20050.804317068694"/>
    <n v="45082.099987520567"/>
    <n v="21412.668353415229"/>
    <n v="21299.516994162303"/>
    <n v="17851.984495353609"/>
    <n v="12143.753045273439"/>
    <n v="17600.859216936482"/>
    <n v="21465.685806921905"/>
    <n v="-7.6763986387354387E-3"/>
    <n v="-1.1520378923332611E-2"/>
    <n v="0.20241948525935299"/>
    <n v="-0.31186654611925224"/>
    <n v="-0.22817942000367339"/>
    <n v="9.7342221858452066E-2"/>
    <n v="-0.3368105825664689"/>
    <n v="174890.36718580782"/>
    <n v="156856.56789958355"/>
    <n v="-0.10311488034709607"/>
  </r>
  <r>
    <s v="United Kingdom"/>
    <s v="GBR"/>
    <x v="6"/>
    <s v="High Income"/>
    <x v="0"/>
    <x v="7"/>
    <s v="mill"/>
    <n v="1.2E-2"/>
    <s v="United KingdomOther Taxes"/>
    <n v="2988.6434251803507"/>
    <n v="1796.6469934220822"/>
    <n v="2073.604865760105"/>
    <n v="3092.1325668734785"/>
    <n v="1866.2645233539999"/>
    <n v="1727.4403732062401"/>
    <n v="3420.0021584379201"/>
    <n v="2094.9091690058403"/>
    <n v="1961.8867048536802"/>
    <n v="3230.293404127241"/>
    <n v="2025.6728907795596"/>
    <n v="2365.79595206768"/>
    <n v="2869.92672262"/>
    <n v="1856.7355384199998"/>
    <n v="2443.9308256200002"/>
    <n v="2517.1753561200003"/>
    <n v="1225.4170929799998"/>
    <n v="1841.7745527777881"/>
    <n v="2331.6943287000004"/>
    <n v="-3.9722605099063217E-2"/>
    <n v="3.3444825398597978E-2"/>
    <n v="0.17859041805640619"/>
    <n v="-0.18594196669091381"/>
    <n v="-0.34338510021199276"/>
    <n v="6.6187048389598796E-2"/>
    <n v="-0.31821846283132244"/>
    <n v="16964.734906234178"/>
    <n v="15086.654417237791"/>
    <n v="-0.11070497118739138"/>
  </r>
  <r>
    <s v="United Kingdom"/>
    <s v="GBR"/>
    <x v="6"/>
    <s v="High Income"/>
    <x v="0"/>
    <x v="8"/>
    <s v="mill"/>
    <n v="1.2E-2"/>
    <s v="United KingdomPIT"/>
    <n v="35566.243159026148"/>
    <n v="19621.652379037372"/>
    <n v="15514.911562215817"/>
    <n v="18571.365535773886"/>
    <n v="13519.349584497637"/>
    <n v="13197.587911983737"/>
    <n v="23117.830039367906"/>
    <n v="14463.430541953972"/>
    <n v="12666.809084755241"/>
    <n v="13102.528633376434"/>
    <n v="12521.008482048061"/>
    <n v="13872.531173485932"/>
    <n v="36507.075240560567"/>
    <n v="19534.774688185229"/>
    <n v="14775.591669888969"/>
    <n v="14586.984495353607"/>
    <n v="11307.027996950106"/>
    <n v="12857.199216936482"/>
    <n v="18504.750794158572"/>
    <n v="2.6452950831149319E-2"/>
    <n v="-4.4276439707472441E-3"/>
    <n v="-4.765221441077036E-2"/>
    <n v="-0.21454432269642182"/>
    <n v="-0.16364112590774005"/>
    <n v="-2.5791735377505898E-2"/>
    <n v="-0.19954637772462255"/>
    <n v="139108.9401719025"/>
    <n v="128073.40410203353"/>
    <n v="-7.9330171419837725E-2"/>
  </r>
  <r>
    <s v="United Kingdom"/>
    <s v="GBR"/>
    <x v="6"/>
    <s v="High Income"/>
    <x v="0"/>
    <x v="0"/>
    <s v="mill"/>
    <n v="1.2E-2"/>
    <s v="United KingdomTax Revenue"/>
    <n v="67664.612333872821"/>
    <n v="43286.106814382118"/>
    <n v="32420.450038477637"/>
    <n v="47994.025919571242"/>
    <n v="35065.598050603949"/>
    <n v="31058.391785639025"/>
    <n v="55594.672440142196"/>
    <n v="38003.936840324583"/>
    <n v="32240.559250249164"/>
    <n v="44570.446019445553"/>
    <n v="36591.975855978024"/>
    <n v="35455.593153674658"/>
    <n v="68255.215026450562"/>
    <n v="41642.905098175223"/>
    <n v="30178.975707092301"/>
    <n v="25821.096006423613"/>
    <n v="18039.847216623439"/>
    <n v="24612.481274954269"/>
    <n v="39664.101149848575"/>
    <n v="8.7283835997400017E-3"/>
    <n v="-3.7961411573769199E-2"/>
    <n v="-6.9137668623510215E-2"/>
    <n v="-0.46199353957730482"/>
    <n v="-0.4855400101663821"/>
    <n v="-0.2075416703856913"/>
    <n v="-0.28654852328603586"/>
    <n v="313083.85738268902"/>
    <n v="248214.62147956798"/>
    <n v="-0.20719444447060711"/>
  </r>
  <r>
    <s v="United Kingdom"/>
    <s v="GBR"/>
    <x v="6"/>
    <s v="High Income"/>
    <x v="0"/>
    <x v="1"/>
    <s v="mill"/>
    <n v="1.2E-2"/>
    <s v="United KingdomVAT"/>
    <n v="13865.58361838056"/>
    <n v="13533.908512992561"/>
    <n v="8029.6709015613242"/>
    <n v="13197.810716780356"/>
    <n v="11126.417623998157"/>
    <n v="8215.5833511307574"/>
    <n v="13803.435495173282"/>
    <n v="12595.201313969123"/>
    <n v="8353.0564554522789"/>
    <n v="13732.019956230841"/>
    <n v="13187.655924422761"/>
    <n v="7713.8994583780832"/>
    <n v="14475.835533709998"/>
    <n v="12585.952441919997"/>
    <n v="2362.4941326699991"/>
    <n v="897.14781126000105"/>
    <n v="635.08354797000197"/>
    <n v="1078.3740494099995"/>
    <n v="10743.814671836666"/>
    <n v="4.4011989118184172E-2"/>
    <n v="-7.0043038207515979E-2"/>
    <n v="-0.70577945701228861"/>
    <n v="-0.93202298240879278"/>
    <n v="-0.94292111176914539"/>
    <n v="-0.8687404164353616"/>
    <n v="-0.22165647272423517"/>
    <n v="81772.410220017002"/>
    <n v="42778.70218877666"/>
    <n v="-0.47685653298372638"/>
  </r>
  <r>
    <s v="Italy"/>
    <s v="ITA"/>
    <x v="6"/>
    <s v="High Income"/>
    <x v="0"/>
    <x v="0"/>
    <s v="mill"/>
    <n v="2E-3"/>
    <s v="ItalyTax Revenue"/>
    <n v="34579.432642006774"/>
    <n v="28994.082071935267"/>
    <n v="28780.120284679604"/>
    <n v="30423.943660612356"/>
    <n v="34188.28549620074"/>
    <n v="32719.095103136173"/>
    <n v="46555.314594990734"/>
    <n v="41479.48122244345"/>
    <n v="28094.938664284862"/>
    <n v="39144.941739676775"/>
    <n v="42361.609085100354"/>
    <n v="94343.072857020685"/>
    <n v="35919.440772209971"/>
    <n v="31558.544911859964"/>
    <n v="27453.239751790017"/>
    <n v="24159.512161620009"/>
    <n v="24648.264899110018"/>
    <n v="26159.823393510003"/>
    <n v="43801.16734255998"/>
    <n v="3.875159387593214E-2"/>
    <n v="8.84478023329789E-2"/>
    <n v="-4.610406488106026E-2"/>
    <n v="-0.20590465091816637"/>
    <n v="-0.27904355128164826"/>
    <n v="-0.20047228350754279"/>
    <n v="-5.915860039590614E-2"/>
    <n v="236240.27385356167"/>
    <n v="213699.99323266"/>
    <n v="-9.5412523246877545E-2"/>
  </r>
  <r>
    <s v="Mexico"/>
    <s v="MEX"/>
    <x v="7"/>
    <s v="Upper-Middle Income"/>
    <x v="1"/>
    <x v="3"/>
    <s v="mill"/>
    <n v="2.7000000000000003E-2"/>
    <s v="MexicoCustoms duties"/>
    <n v="6441.5072929999988"/>
    <n v="5690.1736060000003"/>
    <n v="5159.0790419999994"/>
    <n v="5327.2728859999997"/>
    <n v="5508.7437859999991"/>
    <n v="4695.9174469999998"/>
    <n v="5783.0113249999995"/>
    <n v="5805.7994279999994"/>
    <n v="6049.9234899999992"/>
    <n v="5926.239826"/>
    <n v="5108.452049999999"/>
    <n v="4992.4965609999999"/>
    <n v="5336.7889999999998"/>
    <n v="4885.3630000000003"/>
    <n v="4342.2340000000004"/>
    <n v="4287.01"/>
    <n v="4503.268"/>
    <n v="4148.1480000000001"/>
    <s v=""/>
    <n v="-0.17149996774830931"/>
    <n v="-0.14143867335635735"/>
    <n v="-0.15833156176714361"/>
    <n v="-0.19527118438662983"/>
    <n v="-0.18252360702549458"/>
    <n v="-0.11664801461745111"/>
    <s v=""/>
    <n v="32822.694059999994"/>
    <n v="27502.812000000002"/>
    <n v="-0.16207938477795975"/>
  </r>
  <r>
    <s v="Mexico"/>
    <s v="MEX"/>
    <x v="7"/>
    <s v="Upper-Middle Income"/>
    <x v="1"/>
    <x v="4"/>
    <s v="mill"/>
    <n v="2.7000000000000003E-2"/>
    <s v="MexicoExcises"/>
    <n v="47564.030227999996"/>
    <n v="42582.117929"/>
    <n v="37525.257223999994"/>
    <n v="36076.136603000006"/>
    <n v="38105.184610999997"/>
    <n v="38166.566347"/>
    <n v="38363.660997999999"/>
    <n v="47227.477192999999"/>
    <n v="36350.101176999997"/>
    <n v="41072.368363000001"/>
    <n v="39043.847205999991"/>
    <n v="41633.030256999999"/>
    <n v="63363.135000000002"/>
    <n v="34460.490000000005"/>
    <n v="36266.333000000006"/>
    <n v="35533.521000000001"/>
    <n v="28053.291000000001"/>
    <n v="32423.23"/>
    <s v=""/>
    <n v="0.33216497206536943"/>
    <n v="-0.19072860449406781"/>
    <n v="-3.3548716707924885E-2"/>
    <n v="-1.5040845669568814E-2"/>
    <n v="-0.26379333189474352"/>
    <n v="-0.15048082383893679"/>
    <s v=""/>
    <n v="240019.29294200003"/>
    <n v="230100.00000000003"/>
    <n v="-4.1327065088875868E-2"/>
  </r>
  <r>
    <s v="Mexico"/>
    <s v="MEX"/>
    <x v="7"/>
    <s v="Upper-Middle Income"/>
    <x v="1"/>
    <x v="5"/>
    <s v="mill"/>
    <n v="2.7000000000000003E-2"/>
    <s v="MexicoIncome Tax"/>
    <n v="176744.971559"/>
    <n v="138340.62698299997"/>
    <n v="161745.38699799997"/>
    <n v="209964.06605199998"/>
    <n v="121366.97588599999"/>
    <n v="144227.22050099997"/>
    <n v="127555.92847399999"/>
    <n v="124781.762183"/>
    <n v="129332.67955399999"/>
    <n v="118941.61268599999"/>
    <n v="123054.10991899999"/>
    <n v="157346.15239199999"/>
    <n v="178972.66500000001"/>
    <n v="135828.826"/>
    <n v="227795.39199999999"/>
    <n v="154114.861"/>
    <n v="124189.389"/>
    <n v="147545.80900000001"/>
    <s v=""/>
    <n v="1.2603998978586922E-2"/>
    <n v="-1.8156640155379867E-2"/>
    <n v="0.40835789031075581"/>
    <n v="-0.26599411081212482"/>
    <n v="2.3255198487034091E-2"/>
    <n v="2.3009446396264881E-2"/>
    <s v=""/>
    <n v="952389.24797899975"/>
    <n v="968446.94200000004"/>
    <n v="1.6860431861316402E-2"/>
  </r>
  <r>
    <s v="Mexico"/>
    <s v="MEX"/>
    <x v="7"/>
    <s v="Upper-Middle Income"/>
    <x v="1"/>
    <x v="7"/>
    <s v="mill"/>
    <n v="2.7000000000000003E-2"/>
    <s v="MexicoOther Taxes"/>
    <n v="3233.5392829999996"/>
    <n v="2597.6568279999997"/>
    <n v="3547.193299"/>
    <n v="4081.0135209999994"/>
    <n v="3410.9607219999998"/>
    <n v="6901.4050820000002"/>
    <n v="3964.3976709999997"/>
    <n v="3892.2057329999998"/>
    <n v="3460.8965429999998"/>
    <n v="4165.4021109999994"/>
    <n v="3250.6449949999997"/>
    <n v="4490.4558269999998"/>
    <n v="3805.1350000000002"/>
    <n v="3818.2629999999999"/>
    <n v="8100.7669999999998"/>
    <n v="5278.7709999999997"/>
    <n v="7151.4090000000006"/>
    <n v="4835.7370000000001"/>
    <s v=""/>
    <n v="0.17677092095497535"/>
    <n v="0.46988738421609572"/>
    <n v="1.2837117453632174"/>
    <n v="0.29349510185070532"/>
    <n v="1.0965967018836873"/>
    <n v="-0.2993112355319647"/>
    <s v=""/>
    <n v="23771.768735000001"/>
    <n v="32990.082000000002"/>
    <n v="0.38778407142366134"/>
  </r>
  <r>
    <s v="Mexico"/>
    <s v="MEX"/>
    <x v="7"/>
    <s v="Upper-Middle Income"/>
    <x v="1"/>
    <x v="0"/>
    <s v="mill"/>
    <n v="2.7000000000000003E-2"/>
    <s v="MexicoTax Revenue"/>
    <n v="327096.78358499997"/>
    <n v="266254.00177999999"/>
    <n v="287811.47635499999"/>
    <n v="324066.82445799996"/>
    <n v="259078.456507"/>
    <n v="275532.37782200001"/>
    <n v="271290.04108699999"/>
    <n v="250969.09915999995"/>
    <n v="249437.50941199998"/>
    <n v="246274.93788299998"/>
    <n v="242592.243231"/>
    <n v="288718.53405199997"/>
    <n v="364600.679"/>
    <n v="263752.94199999998"/>
    <n v="376379.64399999997"/>
    <n v="273116.755"/>
    <n v="221602.18599999999"/>
    <n v="249386.01199999999"/>
    <n v="255377.8"/>
    <n v="0.11465687618189069"/>
    <n v="-9.3935105699052852E-3"/>
    <n v="0.30772979857049171"/>
    <n v="-0.15722087425398659"/>
    <n v="-0.14465220695024267"/>
    <n v="-9.4893986792692481E-2"/>
    <n v="-5.8653981632510815E-2"/>
    <n v="2011129.9615939998"/>
    <n v="2004216.0179999999"/>
    <n v="-3.4378402818482801E-3"/>
  </r>
  <r>
    <s v="Mexico"/>
    <s v="MEX"/>
    <x v="7"/>
    <s v="Upper-Middle Income"/>
    <x v="1"/>
    <x v="13"/>
    <s v="mill"/>
    <n v="2.7000000000000003E-2"/>
    <s v="MexicoTotal Revenue"/>
    <n v="458035.02235659998"/>
    <n v="417456.33114769997"/>
    <n v="454858.92431329994"/>
    <n v="504229.75892769994"/>
    <n v="424242.4476745"/>
    <n v="434483.9847803"/>
    <n v="438783.76953320001"/>
    <n v="439371.73206549999"/>
    <n v="512151.03611619998"/>
    <n v="401842.20632139995"/>
    <n v="486664.31386949995"/>
    <n v="558259.32455149991"/>
    <n v="540290.00650000002"/>
    <n v="394830.12809999997"/>
    <n v="527806.92700000003"/>
    <n v="406332.29210000002"/>
    <n v="326882.92859999998"/>
    <n v="406897.96340000001"/>
    <n v="395152.92920000001"/>
    <n v="0.17958230294311642"/>
    <n v="-5.4200167441453007E-2"/>
    <n v="0.16037500593580661"/>
    <n v="-0.19415249713918045"/>
    <n v="-0.22949028228594207"/>
    <n v="-6.3491457330122458E-2"/>
    <n v="-9.9435857391937402E-2"/>
    <n v="3132090.2387333"/>
    <n v="2998193.1749"/>
    <n v="-4.2750065811466384E-2"/>
  </r>
  <r>
    <s v="Mexico"/>
    <s v="MEX"/>
    <x v="7"/>
    <s v="Upper-Middle Income"/>
    <x v="1"/>
    <x v="1"/>
    <s v="mill"/>
    <n v="2.7000000000000003E-2"/>
    <s v="MexicoVAT"/>
    <n v="93112.731113999995"/>
    <n v="77043.421298999994"/>
    <n v="79834.556710999997"/>
    <n v="68618.331287999987"/>
    <n v="90686.587394000002"/>
    <n v="81541.265364000006"/>
    <n v="95623.039537999983"/>
    <n v="69261.851541999989"/>
    <n v="74243.904540000003"/>
    <n v="76169.311816000001"/>
    <n v="72135.185979999995"/>
    <n v="80256.395933999986"/>
    <n v="113122.951"/>
    <n v="84759.994999999995"/>
    <n v="99874.915999999997"/>
    <n v="73902.589000000007"/>
    <n v="57704.824999999997"/>
    <n v="60433.084000000003"/>
    <s v=""/>
    <n v="0.21490315713649347"/>
    <n v="0.10015876204475048"/>
    <n v="0.25102361827530184"/>
    <n v="7.7009417349735737E-2"/>
    <n v="-0.36368953052237296"/>
    <n v="-0.25886502091638064"/>
    <s v=""/>
    <n v="490836.89316999994"/>
    <n v="489798.36"/>
    <n v="-2.1158417071967298E-3"/>
  </r>
  <r>
    <s v="Mozambique"/>
    <s v="MOZ"/>
    <x v="5"/>
    <s v="Low Income"/>
    <x v="2"/>
    <x v="0"/>
    <s v="mill"/>
    <n v="5.1999999999999998E-2"/>
    <s v="MozambiqueTax Revenue"/>
    <s v=""/>
    <s v=""/>
    <n v="47567.337200000002"/>
    <s v=""/>
    <s v=""/>
    <n v="54701.685599999997"/>
    <s v=""/>
    <s v=""/>
    <s v=""/>
    <s v=""/>
    <s v=""/>
    <s v=""/>
    <s v=""/>
    <s v=""/>
    <n v="50201.8"/>
    <s v=""/>
    <s v=""/>
    <n v="49685.8"/>
    <s v=""/>
    <s v=""/>
    <s v=""/>
    <n v="5.5383861176067702E-2"/>
    <s v=""/>
    <s v=""/>
    <n v="-9.1695265785374527E-2"/>
    <s v=""/>
    <n v="102269.02280000001"/>
    <n v="99887.6"/>
    <n v="-2.3285866382601245E-2"/>
  </r>
  <r>
    <s v="ANGUILLA"/>
    <s v="AIA"/>
    <x v="7"/>
    <s v="High Income"/>
    <x v="0"/>
    <x v="14"/>
    <s v="mill"/>
    <n v="8.9999999999999993E-3"/>
    <s v="ANGUILLACapital Revenue"/>
    <n v="0"/>
    <n v="0"/>
    <n v="0"/>
    <n v="0"/>
    <n v="0"/>
    <n v="0"/>
    <n v="0"/>
    <n v="0"/>
    <n v="0"/>
    <n v="0"/>
    <n v="0"/>
    <n v="0"/>
    <n v="0.02"/>
    <n v="0"/>
    <n v="0.53"/>
    <n v="0.33"/>
    <n v="-0.06"/>
    <m/>
    <s v=""/>
    <e v="#DIV/0!"/>
    <e v="#DIV/0!"/>
    <e v="#DIV/0!"/>
    <e v="#DIV/0!"/>
    <e v="#DIV/0!"/>
    <m/>
    <s v=""/>
    <n v="0"/>
    <n v="0.82000000000000006"/>
    <m/>
  </r>
  <r>
    <s v="ANGUILLA"/>
    <s v="AIA"/>
    <x v="7"/>
    <s v="High Income"/>
    <x v="0"/>
    <x v="13"/>
    <s v="mill"/>
    <n v="8.9999999999999993E-3"/>
    <s v="ANGUILLATotal Revenue"/>
    <n v="24.831489999999995"/>
    <n v="19.725949999999997"/>
    <n v="21.643049999999999"/>
    <n v="21.098189999999999"/>
    <n v="22.985019999999999"/>
    <n v="17.596959999999999"/>
    <n v="24.942479999999996"/>
    <n v="16.21463"/>
    <n v="15.811029999999999"/>
    <n v="16.204539999999998"/>
    <n v="15.508329999999997"/>
    <n v="19.61496"/>
    <n v="24.19"/>
    <n v="19.55"/>
    <n v="10.41"/>
    <n v="11.88"/>
    <n v="11.45"/>
    <n v="12.29"/>
    <s v=""/>
    <n v="-2.5833729671477387E-2"/>
    <n v="-8.9197224975221343E-3"/>
    <n v="-0.51901418700229396"/>
    <n v="-0.43691852239457502"/>
    <n v="-0.50184946543444386"/>
    <n v="-0.30158390994808199"/>
    <s v=""/>
    <n v="127.88065999999998"/>
    <n v="89.77000000000001"/>
    <n v="-0.29801738589713234"/>
  </r>
  <r>
    <s v="ANGUILLA"/>
    <s v="AIA"/>
    <x v="7"/>
    <s v="High Income"/>
    <x v="0"/>
    <x v="15"/>
    <s v="mill"/>
    <n v="8.9999999999999993E-3"/>
    <s v="ANGUILLANon-tax Revenue"/>
    <n v="3.8241099999999997"/>
    <n v="2.4619599999999995"/>
    <n v="3.5920399999999999"/>
    <n v="2.2904299999999997"/>
    <n v="2.5426799999999998"/>
    <n v="3.4810499999999998"/>
    <n v="4.0561799999999995"/>
    <n v="2.4215999999999998"/>
    <n v="3.0471799999999996"/>
    <n v="3.0370899999999996"/>
    <n v="2.7041200000000001"/>
    <n v="3.1178099999999995"/>
    <n v="2.78"/>
    <n v="2.44"/>
    <n v="1.45"/>
    <n v="2.11"/>
    <n v="2.11"/>
    <n v="2.84"/>
    <s v=""/>
    <n v="-0.27303346399554407"/>
    <n v="-8.9197224975221118E-3"/>
    <n v="-0.59632966225320427"/>
    <n v="-7.8775601088005257E-2"/>
    <n v="-0.17016691050387781"/>
    <n v="-0.18415420634578647"/>
    <s v=""/>
    <n v="18.192270000000001"/>
    <n v="13.729999999999999"/>
    <n v="-0.24528384857964408"/>
  </r>
  <r>
    <s v="ANGUILLA"/>
    <s v="AIA"/>
    <x v="7"/>
    <s v="High Income"/>
    <x v="0"/>
    <x v="0"/>
    <s v="mill"/>
    <n v="8.9999999999999993E-3"/>
    <s v="ANGUILLATax Revenue"/>
    <n v="21.007379999999998"/>
    <n v="17.263989999999996"/>
    <n v="18.051009999999998"/>
    <n v="18.807759999999998"/>
    <n v="20.442339999999998"/>
    <n v="14.10582"/>
    <n v="20.87621"/>
    <n v="13.793029999999998"/>
    <n v="12.76385"/>
    <n v="13.167449999999999"/>
    <n v="12.804209999999998"/>
    <n v="16.507239999999999"/>
    <n v="21.41"/>
    <n v="17.11"/>
    <n v="8.9600000000000009"/>
    <n v="9.77"/>
    <n v="9.34"/>
    <n v="9.44"/>
    <s v=""/>
    <n v="1.9165645596928436E-2"/>
    <n v="-8.9197224975221118E-3"/>
    <n v="-0.50362888281597529"/>
    <n v="-0.48053356699575067"/>
    <n v="-0.54310514354031869"/>
    <n v="-0.33077268815283339"/>
    <s v=""/>
    <n v="109.67829999999998"/>
    <n v="76.03"/>
    <n v="-0.3067908601792696"/>
  </r>
  <r>
    <s v="ANGUILLA"/>
    <s v="AIA"/>
    <x v="7"/>
    <s v="High Income"/>
    <x v="0"/>
    <x v="1"/>
    <s v="mill"/>
    <n v="8.9999999999999993E-3"/>
    <s v="ANGUILLAVAT"/>
    <n v="10.14045"/>
    <n v="8.2031700000000001"/>
    <n v="7.6683999999999992"/>
    <n v="8.2031700000000001"/>
    <n v="5.852199999999999"/>
    <n v="4.3487899999999993"/>
    <n v="10.422969999999999"/>
    <n v="4.3084299999999995"/>
    <n v="4.5606799999999987"/>
    <n v="3.2994299999999996"/>
    <n v="2.8857399999999997"/>
    <n v="4.923919999999999"/>
    <n v="12.2"/>
    <n v="8.1300000000000008"/>
    <n v="2.88"/>
    <n v="4.05"/>
    <n v="2.97"/>
    <n v="2.2599999999999998"/>
    <s v=""/>
    <n v="0.20310242642091819"/>
    <n v="-8.9197224975222124E-3"/>
    <n v="-0.62443273694642942"/>
    <n v="-0.5062884226463672"/>
    <n v="-0.49249854755476563"/>
    <n v="-0.48031521411703021"/>
    <s v=""/>
    <n v="44.416179999999997"/>
    <n v="32.489999999999995"/>
    <n v="-0.26850980881291464"/>
  </r>
  <r>
    <s v="ANGUILLA"/>
    <s v="AIA"/>
    <x v="7"/>
    <s v="High Income"/>
    <x v="0"/>
    <x v="9"/>
    <s v="mill"/>
    <n v="8.9999999999999993E-3"/>
    <s v="ANGUILLAIncome Taxes"/>
    <n v="1.4327799999999997"/>
    <n v="1.2309799999999997"/>
    <n v="1.4428699999999999"/>
    <n v="1.4832299999999998"/>
    <n v="1.6446699999999996"/>
    <n v="1.36215"/>
    <n v="1.5437699999999999"/>
    <n v="1.4529599999999998"/>
    <n v="1.4933199999999998"/>
    <n v="1.4125999999999999"/>
    <n v="1.0695399999999999"/>
    <n v="1.4327799999999997"/>
    <n v="1.45"/>
    <n v="1.22"/>
    <n v="1.38"/>
    <n v="1.07"/>
    <n v="0.99"/>
    <n v="0.84"/>
    <s v=""/>
    <n v="1.2018593224361199E-2"/>
    <n v="-8.9197224975221118E-3"/>
    <n v="-4.3572879053552976E-2"/>
    <n v="-0.2786014306614617"/>
    <n v="-0.39805553697702262"/>
    <n v="-0.38332782733179166"/>
    <s v=""/>
    <n v="8.5966799999999992"/>
    <n v="6.95"/>
    <n v="-0.19154836518283794"/>
  </r>
  <r>
    <s v="ANGUILLA"/>
    <s v="AIA"/>
    <x v="7"/>
    <s v="High Income"/>
    <x v="0"/>
    <x v="16"/>
    <s v="mill"/>
    <n v="8.9999999999999993E-3"/>
    <s v="ANGUILLATax Revenue - Taxes on Property"/>
    <n v="0.34305999999999998"/>
    <n v="0.15134999999999998"/>
    <n v="0.14126"/>
    <n v="0.24215999999999996"/>
    <n v="3.8745599999999993"/>
    <n v="0.99890999999999985"/>
    <n v="0.35314999999999996"/>
    <n v="0.7769299999999999"/>
    <n v="0.59530999999999989"/>
    <n v="0.26233999999999996"/>
    <n v="0.27243000000000001"/>
    <n v="0.51458999999999999"/>
    <n v="0.23"/>
    <n v="0.15"/>
    <n v="0.16"/>
    <n v="0.34"/>
    <n v="1.1399999999999999"/>
    <n v="0.57999999999999996"/>
    <s v=""/>
    <n v="-0.3295633416895003"/>
    <n v="-8.9197224975222349E-3"/>
    <n v="0.13266317428854599"/>
    <n v="0.40403039312851041"/>
    <n v="-0.7057730426164518"/>
    <n v="-0.4193671101500635"/>
    <s v=""/>
    <n v="5.7512999999999987"/>
    <n v="2.6"/>
    <n v="-0.54792829447255387"/>
  </r>
  <r>
    <s v="ANGUILLA"/>
    <s v="AIA"/>
    <x v="7"/>
    <s v="High Income"/>
    <x v="0"/>
    <x v="17"/>
    <s v="mill"/>
    <n v="8.9999999999999993E-3"/>
    <s v="ANGUILLATax Revenue -Taxes on International Trade and Transactions"/>
    <n v="9.0910899999999994"/>
    <n v="7.6885799999999991"/>
    <n v="8.7984799999999996"/>
    <n v="8.8791999999999991"/>
    <n v="9.0709099999999996"/>
    <n v="7.3959699999999993"/>
    <n v="8.5563199999999995"/>
    <n v="7.2647999999999993"/>
    <n v="6.114539999999999"/>
    <n v="8.1829899999999984"/>
    <n v="8.5664099999999994"/>
    <n v="9.6359499999999993"/>
    <s v=""/>
    <n v="7.61"/>
    <n v="4.54"/>
    <n v="4.32"/>
    <n v="4.2300000000000004"/>
    <n v="5.77"/>
    <s v=""/>
    <s v=""/>
    <n v="-1.0220352782958462E-2"/>
    <n v="-0.48400178212600353"/>
    <n v="-0.51346968195332909"/>
    <n v="-0.53367412971796646"/>
    <n v="-0.21984540229341112"/>
    <s v=""/>
    <n v="41.833139999999993"/>
    <n v="26.47"/>
    <n v="-0.36724807174407653"/>
  </r>
  <r>
    <s v="ANGUILLA"/>
    <s v="AIA"/>
    <x v="7"/>
    <s v="High Income"/>
    <x v="0"/>
    <x v="18"/>
    <s v="mill"/>
    <n v="8.9999999999999993E-3"/>
    <s v="ANGUILLATaxes on Goods and Services – Accommodation Tax"/>
    <n v="4.1570799999999997"/>
    <n v="4.1772599999999995"/>
    <n v="3.24898"/>
    <n v="4.389149999999999"/>
    <n v="2.7041200000000001"/>
    <n v="2.1088099999999996"/>
    <n v="1.9675499999999997"/>
    <n v="2.0987199999999997"/>
    <n v="1.6749399999999997"/>
    <n v="0.63566999999999996"/>
    <n v="0.61548999999999987"/>
    <n v="2.6940299999999997"/>
    <n v="6.94"/>
    <n v="4.1399999999999997"/>
    <n v="1.43"/>
    <n v="1.97"/>
    <n v="0.44"/>
    <n v="0.4"/>
    <s v=""/>
    <n v="0.6694410499677661"/>
    <n v="-8.9197224975222644E-3"/>
    <n v="-0.55986186433896179"/>
    <n v="-0.55116594329198132"/>
    <n v="-0.83728532757422014"/>
    <n v="-0.81031956411435835"/>
    <s v=""/>
    <n v="20.785399999999996"/>
    <n v="15.32"/>
    <n v="-0.26294418197388536"/>
  </r>
  <r>
    <s v="ANGUILLA"/>
    <s v="AIA"/>
    <x v="7"/>
    <s v="High Income"/>
    <x v="0"/>
    <x v="19"/>
    <s v="mill"/>
    <n v="8.9999999999999993E-3"/>
    <s v="ANGUILLATaxes on Goods and Services – Licenses"/>
    <n v="3.7030299999999996"/>
    <n v="2.0381799999999997"/>
    <n v="1.7052099999999997"/>
    <n v="1.5841299999999998"/>
    <n v="1.1401699999999997"/>
    <n v="0.94845999999999986"/>
    <n v="1.3116999999999999"/>
    <n v="0.9585499999999999"/>
    <n v="0.82737999999999989"/>
    <n v="1.02918"/>
    <n v="1.02918"/>
    <n v="0.85764999999999991"/>
    <n v="3.48"/>
    <n v="2.02"/>
    <n v="1.22"/>
    <n v="0.82"/>
    <n v="0.83"/>
    <n v="0.91"/>
    <s v=""/>
    <n v="-6.0229055665225406E-2"/>
    <n v="-8.9197224975221239E-3"/>
    <n v="-0.28454559848933553"/>
    <n v="-0.48236571493501162"/>
    <n v="-0.27203838024154275"/>
    <n v="-4.0549944119941624E-2"/>
    <s v=""/>
    <n v="11.119179999999997"/>
    <n v="9.2799999999999994"/>
    <n v="-0.16540608210317648"/>
  </r>
  <r>
    <s v="ANGUILLA"/>
    <s v="AIA"/>
    <x v="7"/>
    <s v="High Income"/>
    <x v="0"/>
    <x v="20"/>
    <s v="mill"/>
    <n v="8.9999999999999993E-3"/>
    <s v="ANGUILLATaxes on Goods and Services – Stamp Duties"/>
    <n v="0.38341999999999998"/>
    <n v="0.48431999999999992"/>
    <n v="1.2208899999999998"/>
    <n v="0.7264799999999999"/>
    <n v="0.61548999999999987"/>
    <n v="0.13116999999999998"/>
    <n v="1.8464699999999998"/>
    <n v="0.32288"/>
    <n v="0.78701999999999994"/>
    <n v="0.80719999999999992"/>
    <n v="0.34305999999999998"/>
    <n v="0.38341999999999998"/>
    <n v="0.56000000000000005"/>
    <n v="0.48"/>
    <n v="0.08"/>
    <n v="0.08"/>
    <n v="0.95"/>
    <n v="0.22"/>
    <s v=""/>
    <n v="0.46053935631944104"/>
    <n v="-8.9197224975221673E-3"/>
    <n v="-0.93447403123950556"/>
    <n v="-0.88987996916639145"/>
    <n v="0.54348567807762949"/>
    <n v="0.67721277731188556"/>
    <s v=""/>
    <n v="3.5617699999999997"/>
    <n v="2.3700000000000006"/>
    <n v="-0.33460049357482352"/>
  </r>
  <r>
    <s v="ANGUILLA"/>
    <s v="AIA"/>
    <x v="7"/>
    <s v="High Income"/>
    <x v="0"/>
    <x v="3"/>
    <s v="mill"/>
    <n v="8.9999999999999993E-3"/>
    <s v="ANGUILLACustoms Duties"/>
    <n v="7.1235399999999993"/>
    <n v="6.0237299999999987"/>
    <n v="6.8712899999999992"/>
    <n v="6.9721899999999994"/>
    <n v="7.1538099999999991"/>
    <n v="5.6604899999999994"/>
    <n v="6.7300299999999993"/>
    <n v="5.6907599999999992"/>
    <n v="4.7120299999999995"/>
    <n v="4.0662700000000003"/>
    <n v="4.0259099999999997"/>
    <n v="4.3084299999999995"/>
    <n v="3.33"/>
    <n v="5.96"/>
    <n v="2.08"/>
    <n v="1.78"/>
    <n v="1.9"/>
    <n v="2.58"/>
    <s v=""/>
    <n v="-0.53253578978990779"/>
    <n v="-1.0579823464862925E-2"/>
    <n v="-0.69729119277457363"/>
    <n v="-0.7447000153466844"/>
    <n v="-0.73440725990765765"/>
    <n v="-0.54420907023950216"/>
    <s v=""/>
    <n v="39.805049999999994"/>
    <n v="17.63"/>
    <n v="-0.55709137408444398"/>
  </r>
  <r>
    <s v="ANTIGUA AND BARBUDA"/>
    <s v="ATG"/>
    <x v="7"/>
    <s v="High Income"/>
    <x v="1"/>
    <x v="14"/>
    <s v="mill"/>
    <n v="1.4E-2"/>
    <s v="ANTIGUA AND BARBUDACapital Revenue"/>
    <n v="0"/>
    <n v="0.17238000000000001"/>
    <n v="0.82134000000000007"/>
    <n v="0.23322000000000001"/>
    <n v="0.57797999999999994"/>
    <n v="0.20280000000000001"/>
    <n v="0.17238000000000001"/>
    <n v="0.18251999999999999"/>
    <n v="0.28392000000000001"/>
    <n v="0.18251999999999999"/>
    <n v="0.13181999999999999"/>
    <n v="0.22308"/>
    <n v="0.36"/>
    <n v="0.13"/>
    <n v="0.1"/>
    <n v="7.0000000000000007E-2"/>
    <n v="0.47"/>
    <n v="0.12"/>
    <s v=""/>
    <e v="#DIV/0!"/>
    <n v="-0.2458521870286576"/>
    <n v="-0.87824774149560481"/>
    <n v="-0.69985421490438215"/>
    <n v="-0.18682307346274954"/>
    <n v="-0.40828402366863908"/>
    <s v=""/>
    <n v="2.0077199999999999"/>
    <n v="1.25"/>
    <n v="-0.37740322355706968"/>
  </r>
  <r>
    <s v="ANTIGUA AND BARBUDA"/>
    <s v="ATG"/>
    <x v="7"/>
    <s v="High Income"/>
    <x v="1"/>
    <x v="13"/>
    <s v="mill"/>
    <n v="1.4E-2"/>
    <s v="ANTIGUA AND BARBUDATotal Revenue"/>
    <n v="71.527560000000008"/>
    <n v="53.19444"/>
    <n v="73.433880000000002"/>
    <n v="88.79598"/>
    <n v="84.668999999999997"/>
    <n v="68.029260000000008"/>
    <n v="77.489879999999999"/>
    <n v="60.25188"/>
    <n v="64.551239999999993"/>
    <n v="68.546399999999991"/>
    <n v="62.462400000000002"/>
    <n v="84.912359999999993"/>
    <n v="94.18"/>
    <n v="59.22"/>
    <n v="93.55"/>
    <n v="50.5"/>
    <n v="45.28"/>
    <n v="50.9"/>
    <s v=""/>
    <n v="0.3166952710256018"/>
    <n v="0.11327424445111178"/>
    <n v="0.27393513729629965"/>
    <n v="-0.43128056022355965"/>
    <n v="-0.46521158865700546"/>
    <n v="-0.25179253750518538"/>
    <s v=""/>
    <n v="439.65012000000002"/>
    <n v="393.63"/>
    <n v="-0.10467441701141812"/>
  </r>
  <r>
    <s v="ANTIGUA AND BARBUDA"/>
    <s v="ATG"/>
    <x v="7"/>
    <s v="High Income"/>
    <x v="1"/>
    <x v="15"/>
    <s v="mill"/>
    <n v="1.4E-2"/>
    <s v="ANTIGUA AND BARBUDANon-tax Revenue"/>
    <n v="15.199860000000001"/>
    <n v="8.7812400000000004"/>
    <n v="11.82324"/>
    <n v="13.171860000000001"/>
    <n v="18.17088"/>
    <n v="14.16558"/>
    <n v="15.72714"/>
    <n v="18.38382"/>
    <n v="18.059339999999999"/>
    <n v="17.96808"/>
    <n v="12.796679999999999"/>
    <n v="11.975340000000001"/>
    <n v="23.93"/>
    <n v="6.92"/>
    <n v="9.7899999999999991"/>
    <n v="10.84"/>
    <n v="11.25"/>
    <n v="9.43"/>
    <s v=""/>
    <n v="0.57435660591610704"/>
    <n v="-0.2119563979574639"/>
    <n v="-0.17196978154888179"/>
    <n v="-0.17703346376290066"/>
    <n v="-0.38087753592561285"/>
    <n v="-0.3343018782146584"/>
    <s v=""/>
    <n v="81.312660000000008"/>
    <n v="72.16"/>
    <n v="-0.11256131579018581"/>
  </r>
  <r>
    <s v="ANTIGUA AND BARBUDA"/>
    <s v="ATG"/>
    <x v="7"/>
    <s v="High Income"/>
    <x v="1"/>
    <x v="21"/>
    <s v="mill"/>
    <n v="1.4E-2"/>
    <s v="ANTIGUA AND BARBUDANon-tax Revenue – Citizenship by Investment"/>
    <n v="9.5113200000000013"/>
    <n v="5.9521800000000002"/>
    <n v="8.1525599999999994"/>
    <n v="7.4021999999999997"/>
    <n v="11.23512"/>
    <n v="7.8179400000000001"/>
    <n v="11.306100000000001"/>
    <n v="13.21242"/>
    <n v="14.246700000000001"/>
    <n v="11.488620000000001"/>
    <n v="7.1689800000000004"/>
    <n v="6.2868000000000004"/>
    <n v="6.48"/>
    <n v="4.13"/>
    <n v="5.52"/>
    <n v="8.23"/>
    <n v="8.2200000000000006"/>
    <n v="8.26"/>
    <s v=""/>
    <n v="-0.31870655177199386"/>
    <n v="-0.3061365751707778"/>
    <n v="-0.32291206688451235"/>
    <n v="0.11183161762719203"/>
    <n v="-0.26836562493324501"/>
    <n v="5.6544307068102297E-2"/>
    <s v=""/>
    <n v="50.07132"/>
    <n v="40.839999999999996"/>
    <n v="-0.18436342401198938"/>
  </r>
  <r>
    <s v="ANTIGUA AND BARBUDA"/>
    <s v="ATG"/>
    <x v="7"/>
    <s v="High Income"/>
    <x v="1"/>
    <x v="0"/>
    <s v="mill"/>
    <n v="1.4E-2"/>
    <s v="ANTIGUA AND BARBUDATax Revenue"/>
    <n v="56.3277"/>
    <n v="44.403059999999996"/>
    <n v="61.610639999999997"/>
    <n v="75.624120000000005"/>
    <n v="66.49812"/>
    <n v="53.863679999999995"/>
    <n v="61.772880000000001"/>
    <n v="41.86806"/>
    <n v="46.491900000000001"/>
    <n v="50.578320000000005"/>
    <n v="49.66572"/>
    <n v="72.947159999999997"/>
    <n v="70.239999999999995"/>
    <n v="52.3"/>
    <n v="83.75"/>
    <n v="39.659999999999997"/>
    <n v="34.03"/>
    <n v="41.48"/>
    <s v=""/>
    <n v="0.24698860418586227"/>
    <n v="0.17784675200312774"/>
    <n v="0.3593431264469904"/>
    <n v="-0.47556414540757641"/>
    <n v="-0.4882562093484748"/>
    <n v="-0.22990779686794513"/>
    <s v=""/>
    <n v="358.32731999999999"/>
    <n v="321.46000000000004"/>
    <n v="-0.10288727077801367"/>
  </r>
  <r>
    <s v="ANTIGUA AND BARBUDA"/>
    <s v="ATG"/>
    <x v="7"/>
    <s v="High Income"/>
    <x v="1"/>
    <x v="1"/>
    <s v="mill"/>
    <n v="1.4E-2"/>
    <s v="ANTIGUA AND BARBUDAVAT"/>
    <n v="26.810160000000003"/>
    <n v="19.1646"/>
    <n v="27.317160000000001"/>
    <n v="36.39246"/>
    <n v="29.507400000000001"/>
    <n v="22.419540000000001"/>
    <n v="33.320039999999999"/>
    <n v="19.266000000000002"/>
    <n v="23.66676"/>
    <n v="15.027480000000001"/>
    <n v="23.524799999999999"/>
    <n v="33.421440000000004"/>
    <n v="35.270000000000003"/>
    <n v="24.6"/>
    <n v="35.369999999999997"/>
    <n v="17.02"/>
    <n v="11.79"/>
    <n v="16.86"/>
    <s v=""/>
    <n v="0.31554604672258574"/>
    <n v="0.28361666823205289"/>
    <n v="0.29479052727296673"/>
    <n v="-0.53232070599239512"/>
    <n v="-0.60043921185872018"/>
    <n v="-0.24797743397054542"/>
    <s v=""/>
    <n v="161.61132000000001"/>
    <n v="140.91000000000003"/>
    <n v="-0.12809325485368217"/>
  </r>
  <r>
    <s v="ANTIGUA AND BARBUDA"/>
    <s v="ATG"/>
    <x v="7"/>
    <s v="High Income"/>
    <x v="1"/>
    <x v="9"/>
    <s v="mill"/>
    <n v="1.4E-2"/>
    <s v="ANTIGUA AND BARBUDAIncome Taxes"/>
    <n v="10.119720000000001"/>
    <n v="2.2409400000000002"/>
    <n v="8.6899800000000003"/>
    <n v="10.47462"/>
    <n v="10.46448"/>
    <n v="4.6238399999999995"/>
    <n v="6.6315600000000003"/>
    <n v="2.3423400000000001"/>
    <n v="2.8898999999999999"/>
    <n v="12.88794"/>
    <n v="2.61612"/>
    <n v="6.2462400000000002"/>
    <n v="13.78"/>
    <n v="4.75"/>
    <n v="21.77"/>
    <n v="4.07"/>
    <n v="5.68"/>
    <n v="4.63"/>
    <s v=""/>
    <n v="0.36169775448332542"/>
    <n v="1.1196462198898676"/>
    <n v="1.5051841316090484"/>
    <n v="-0.61144175158621505"/>
    <n v="-0.45721144290017279"/>
    <n v="1.3322260285823879E-3"/>
    <s v=""/>
    <n v="46.613580000000006"/>
    <n v="54.68"/>
    <n v="0.17304871241385006"/>
  </r>
  <r>
    <s v="ANTIGUA AND BARBUDA"/>
    <s v="ATG"/>
    <x v="7"/>
    <s v="High Income"/>
    <x v="1"/>
    <x v="16"/>
    <s v="mill"/>
    <n v="1.4E-2"/>
    <s v="ANTIGUA AND BARBUDATax Revenue - Taxes on Property"/>
    <n v="1.1255400000000002"/>
    <n v="1.71366"/>
    <n v="3.3157800000000002"/>
    <n v="4.64412"/>
    <n v="4.64412"/>
    <n v="7.2906600000000008"/>
    <n v="1.13568"/>
    <n v="1.13568"/>
    <n v="0.59826000000000001"/>
    <n v="0.97343999999999997"/>
    <n v="0.67938000000000009"/>
    <n v="1.73394"/>
    <n v="1.84"/>
    <n v="1.53"/>
    <n v="2.71"/>
    <n v="1.71"/>
    <n v="3.12"/>
    <n v="1.7"/>
    <s v=""/>
    <n v="0.6347708655400961"/>
    <n v="-0.10717411855327191"/>
    <n v="-0.18269607754434861"/>
    <n v="-0.63179246014314872"/>
    <n v="-0.32818273429627137"/>
    <n v="-0.76682495137614426"/>
    <s v=""/>
    <n v="22.733879999999999"/>
    <n v="12.61"/>
    <n v="-0.44532125620439628"/>
  </r>
  <r>
    <s v="ANTIGUA AND BARBUDA"/>
    <s v="ATG"/>
    <x v="7"/>
    <s v="High Income"/>
    <x v="1"/>
    <x v="17"/>
    <s v="mill"/>
    <n v="1.4E-2"/>
    <s v="ANTIGUA AND BARBUDATax Revenue -Taxes on International Trade and Transactions"/>
    <n v="18.272279999999999"/>
    <n v="21.294"/>
    <n v="22.27758"/>
    <n v="24.123059999999999"/>
    <n v="21.882119999999997"/>
    <n v="19.529640000000001"/>
    <n v="20.675460000000001"/>
    <n v="19.124040000000001"/>
    <n v="19.326840000000001"/>
    <n v="21.68946"/>
    <n v="22.845420000000001"/>
    <n v="31.545539999999999"/>
    <n v="19.350000000000001"/>
    <n v="21.41"/>
    <n v="23.91"/>
    <n v="16.86"/>
    <n v="13.45"/>
    <n v="18.29"/>
    <s v=""/>
    <n v="5.8981145210121724E-2"/>
    <n v="5.4475439090823545E-3"/>
    <n v="7.3276361256473979E-2"/>
    <n v="-0.30108369336228485"/>
    <n v="-0.38534291924182845"/>
    <n v="-6.3474800354742913E-2"/>
    <s v=""/>
    <n v="127.37868"/>
    <n v="113.27000000000001"/>
    <n v="-0.11076170674715731"/>
  </r>
  <r>
    <s v="ANTIGUA AND BARBUDA"/>
    <s v="ATG"/>
    <x v="7"/>
    <s v="High Income"/>
    <x v="1"/>
    <x v="22"/>
    <s v="mill"/>
    <n v="1.4E-2"/>
    <s v="ANTIGUA AND BARBUDATaxes on Goods and Services – Sales Tax"/>
    <n v="23.778299999999998"/>
    <n v="15.63588"/>
    <n v="20.969519999999999"/>
    <n v="32.508839999999999"/>
    <n v="25.096499999999999"/>
    <n v="16.092179999999999"/>
    <n v="26.181480000000001"/>
    <n v="16.112460000000002"/>
    <n v="20.786999999999999"/>
    <n v="9.3389400000000009"/>
    <n v="19.76286"/>
    <n v="29.831880000000002"/>
    <n v="30.86"/>
    <n v="20.62"/>
    <n v="31.1"/>
    <n v="15.59"/>
    <n v="9.27"/>
    <n v="12.3"/>
    <s v=""/>
    <n v="0.29782196372322672"/>
    <n v="0.31876171983924156"/>
    <n v="0.48310500192660599"/>
    <n v="-0.52043813313547949"/>
    <n v="-0.63062578447193829"/>
    <n v="-0.2356535907502898"/>
    <s v=""/>
    <n v="134.08121999999997"/>
    <n v="119.74000000000001"/>
    <n v="-0.10695919980441682"/>
  </r>
  <r>
    <s v="ANTIGUA AND BARBUDA"/>
    <s v="ATG"/>
    <x v="7"/>
    <s v="High Income"/>
    <x v="1"/>
    <x v="20"/>
    <s v="mill"/>
    <n v="1.4E-2"/>
    <s v="ANTIGUA AND BARBUDATaxes on Goods and Services – Stamp Duties"/>
    <n v="2.0888400000000003"/>
    <n v="2.7479399999999998"/>
    <n v="5.6682600000000001"/>
    <n v="3.0724199999999997"/>
    <n v="3.1839600000000003"/>
    <n v="5.6175600000000001"/>
    <n v="6.1752599999999997"/>
    <n v="2.4741599999999999"/>
    <n v="1.8961800000000002"/>
    <n v="4.8773399999999993"/>
    <n v="3.0926999999999998"/>
    <n v="2.9507400000000001"/>
    <n v="2.31"/>
    <n v="3.02"/>
    <n v="1.63"/>
    <n v="0.9"/>
    <n v="1.22"/>
    <n v="3.01"/>
    <s v=""/>
    <n v="0.10587694605618418"/>
    <n v="9.9005072890965676E-2"/>
    <n v="-0.7124337980262021"/>
    <n v="-0.70707129884586095"/>
    <n v="-0.61682935715272813"/>
    <n v="-0.46418017787081939"/>
    <s v=""/>
    <n v="22.378980000000002"/>
    <n v="12.09"/>
    <n v="-0.45976090063085989"/>
  </r>
  <r>
    <s v="ANTIGUA AND BARBUDA"/>
    <s v="ATG"/>
    <x v="7"/>
    <s v="High Income"/>
    <x v="1"/>
    <x v="23"/>
    <s v="mill"/>
    <n v="1.4E-2"/>
    <s v="ANTIGUA AND BARBUDATaxes on Income and Profits – Corporation Tax"/>
    <n v="9.8864999999999998"/>
    <n v="2.2308000000000003"/>
    <n v="8.6798400000000004"/>
    <n v="10.4442"/>
    <n v="10.4442"/>
    <n v="4.6035599999999999"/>
    <n v="6.5301600000000004"/>
    <n v="2.2510800000000004"/>
    <n v="2.8087800000000001"/>
    <n v="12.88794"/>
    <n v="2.6059799999999997"/>
    <n v="6.2462400000000002"/>
    <n v="13.72"/>
    <n v="4.75"/>
    <n v="21.77"/>
    <n v="3.96"/>
    <n v="5.67"/>
    <n v="4.57"/>
    <s v=""/>
    <n v="0.38775097354979021"/>
    <n v="1.1292809754348212"/>
    <n v="1.5081107485852272"/>
    <n v="-0.62084218992359397"/>
    <n v="-0.45711495375423683"/>
    <n v="-7.2900103398238734E-3"/>
    <s v=""/>
    <n v="46.289100000000005"/>
    <n v="54.44"/>
    <n v="0.17608681093389139"/>
  </r>
  <r>
    <s v="ANTIGUA AND BARBUDA"/>
    <s v="ATG"/>
    <x v="7"/>
    <s v="High Income"/>
    <x v="1"/>
    <x v="24"/>
    <s v="mill"/>
    <n v="1.4E-2"/>
    <s v="ANTIGUA AND BARBUDATaxes on Income and Profits – Personal Income Tax"/>
    <n v="0.23322000000000001"/>
    <n v="0"/>
    <n v="1.014E-2"/>
    <n v="3.0419999999999999E-2"/>
    <n v="2.0279999999999999E-2"/>
    <n v="2.0279999999999999E-2"/>
    <n v="0.1014"/>
    <n v="9.1259999999999994E-2"/>
    <n v="8.1119999999999998E-2"/>
    <n v="0"/>
    <n v="1.014E-2"/>
    <n v="0"/>
    <n v="7.0000000000000007E-2"/>
    <n v="0.01"/>
    <n v="0"/>
    <n v="0.11"/>
    <n v="0.01"/>
    <n v="0.06"/>
    <s v=""/>
    <n v="-0.69985421490438215"/>
    <e v="#DIV/0!"/>
    <n v="-1"/>
    <n v="2.6160420775805391"/>
    <n v="-0.50690335305719914"/>
    <n v="1.9585798816568047"/>
    <s v=""/>
    <n v="0.31434000000000006"/>
    <n v="0.26"/>
    <n v="-0.17287014061207623"/>
  </r>
  <r>
    <s v="ANTIGUA AND BARBUDA"/>
    <s v="ATG"/>
    <x v="7"/>
    <s v="High Income"/>
    <x v="1"/>
    <x v="25"/>
    <s v="mill"/>
    <n v="1.4E-2"/>
    <s v="ANTIGUA AND BARBUDATaxes on International Trade and Transactions – Consumption Tax"/>
    <n v="2.37276"/>
    <n v="5.9217599999999999"/>
    <n v="6.1651199999999999"/>
    <n v="6.5403000000000002"/>
    <n v="4.9990199999999998"/>
    <n v="4.93818"/>
    <n v="3.8836200000000001"/>
    <n v="5.0902799999999999"/>
    <n v="5.5465799999999996"/>
    <n v="5.0193000000000003"/>
    <n v="5.6986800000000004"/>
    <n v="8.8725000000000005"/>
    <n v="3.57"/>
    <n v="6.17"/>
    <n v="5.63"/>
    <n v="6.34"/>
    <n v="3.3"/>
    <n v="7.22"/>
    <s v=""/>
    <n v="0.50457694836393052"/>
    <n v="4.1919969738726325E-2"/>
    <n v="-8.6797986089484067E-2"/>
    <n v="-3.0625506475238193E-2"/>
    <n v="-0.33987061464046953"/>
    <n v="0.46207712153060432"/>
    <s v=""/>
    <n v="30.937140000000003"/>
    <n v="32.230000000000004"/>
    <n v="4.1789900423891829E-2"/>
  </r>
  <r>
    <s v="ANTIGUA AND BARBUDA"/>
    <s v="ATG"/>
    <x v="7"/>
    <s v="High Income"/>
    <x v="1"/>
    <x v="3"/>
    <s v="mill"/>
    <n v="1.4E-2"/>
    <s v="ANTIGUA AND BARBUDACustoms Duties"/>
    <n v="8.0511600000000012"/>
    <n v="7.5948600000000006"/>
    <n v="8.2235399999999998"/>
    <n v="8.9941800000000001"/>
    <n v="8.2438200000000013"/>
    <n v="7.331220000000001"/>
    <n v="8.6291399999999996"/>
    <n v="6.7735199999999995"/>
    <n v="6.8445"/>
    <n v="8.5581599999999991"/>
    <n v="8.8522200000000009"/>
    <n v="11.468340000000001"/>
    <n v="8.06"/>
    <n v="7.89"/>
    <n v="9.31"/>
    <n v="5.0999999999999996"/>
    <n v="4.8899999999999997"/>
    <n v="5.76"/>
    <s v=""/>
    <n v="1.0979784279531511E-3"/>
    <n v="3.8860492490974036E-2"/>
    <n v="0.1321158527835945"/>
    <n v="-0.43296665176814342"/>
    <n v="-0.40682838781050545"/>
    <n v="-0.2143190355766163"/>
    <s v=""/>
    <n v="48.438780000000001"/>
    <n v="41.01"/>
    <n v="-0.15336430851478924"/>
  </r>
  <r>
    <s v="DOMINICA"/>
    <s v="DMA"/>
    <x v="7"/>
    <s v="Upper-Middle Income"/>
    <x v="2"/>
    <x v="14"/>
    <s v="mill"/>
    <n v="1.7999999999999999E-2"/>
    <s v="DOMINICACapital Revenue"/>
    <n v="0"/>
    <n v="0"/>
    <n v="0"/>
    <n v="0"/>
    <n v="0"/>
    <n v="0"/>
    <n v="0.77368000000000003"/>
    <n v="2.036E-2"/>
    <n v="0.18323999999999999"/>
    <n v="3.0539999999999998E-2"/>
    <n v="0"/>
    <n v="0"/>
    <n v="0"/>
    <n v="0.02"/>
    <n v="0.01"/>
    <n v="0"/>
    <n v="0.03"/>
    <m/>
    <s v=""/>
    <e v="#DIV/0!"/>
    <e v="#DIV/0!"/>
    <e v="#DIV/0!"/>
    <e v="#DIV/0!"/>
    <e v="#DIV/0!"/>
    <e v="#DIV/0!"/>
    <s v=""/>
    <n v="0"/>
    <n v="0.06"/>
    <m/>
  </r>
  <r>
    <s v="DOMINICA"/>
    <s v="DMA"/>
    <x v="7"/>
    <s v="Upper-Middle Income"/>
    <x v="2"/>
    <x v="13"/>
    <s v="mill"/>
    <n v="1.7999999999999999E-2"/>
    <s v="DOMINICATotal Revenue"/>
    <n v="43.712919999999997"/>
    <n v="48.375360000000001"/>
    <n v="49.128679999999996"/>
    <n v="63.044739999999997"/>
    <n v="55.358840000000001"/>
    <n v="116.3065"/>
    <n v="49.596960000000003"/>
    <n v="43.804540000000003"/>
    <n v="41.147560000000006"/>
    <n v="40.811620000000005"/>
    <n v="41.218820000000001"/>
    <n v="33.461659999999995"/>
    <n v="42.76"/>
    <n v="27.84"/>
    <n v="43.11"/>
    <n v="29.63"/>
    <n v="88.53"/>
    <n v="44.53"/>
    <s v=""/>
    <n v="-2.1799504585829521E-2"/>
    <n v="-0.42450040681867796"/>
    <n v="-0.12250848180736786"/>
    <n v="-0.53001630270820366"/>
    <n v="0.59920258444721741"/>
    <n v="-0.61713231848606909"/>
    <s v=""/>
    <n v="375.92704000000003"/>
    <n v="276.39999999999998"/>
    <n v="-0.26475094741788208"/>
  </r>
  <r>
    <s v="DOMINICA"/>
    <s v="DMA"/>
    <x v="7"/>
    <s v="Upper-Middle Income"/>
    <x v="2"/>
    <x v="15"/>
    <s v="mill"/>
    <n v="1.7999999999999999E-2"/>
    <s v="DOMINICANon-tax Revenue"/>
    <n v="10.047659999999999"/>
    <n v="12.450140000000001"/>
    <n v="13.743"/>
    <n v="10.21054"/>
    <n v="12.154919999999999"/>
    <n v="88.128259999999997"/>
    <n v="9.5183"/>
    <n v="9.8745999999999992"/>
    <n v="6.3319599999999996"/>
    <n v="4.2552399999999997"/>
    <n v="5.22234"/>
    <n v="1.3946600000000002"/>
    <n v="10.29"/>
    <n v="3.72"/>
    <n v="13.93"/>
    <n v="8.0299999999999994"/>
    <n v="71.11"/>
    <n v="10.54"/>
    <s v=""/>
    <n v="2.4119048614304275E-2"/>
    <n v="-0.70120817918513367"/>
    <n v="1.3606927162919259E-2"/>
    <n v="-0.21355775502568919"/>
    <n v="4.8503058843661666"/>
    <n v="-0.88040158741361729"/>
    <s v=""/>
    <n v="146.73452"/>
    <n v="117.62"/>
    <n v="-0.19841629631527741"/>
  </r>
  <r>
    <s v="DOMINICA"/>
    <s v="DMA"/>
    <x v="7"/>
    <s v="Upper-Middle Income"/>
    <x v="2"/>
    <x v="21"/>
    <s v="mill"/>
    <n v="1.7999999999999999E-2"/>
    <s v="DOMINICANon-tax Revenue – Citizenship by Investment"/>
    <n v="7.9607600000000005"/>
    <n v="10.129099999999999"/>
    <n v="10.750080000000001"/>
    <n v="7.1056400000000002"/>
    <n v="8.6835399999999989"/>
    <n v="83.017899999999997"/>
    <n v="7.5026600000000006"/>
    <n v="4.6115400000000006"/>
    <n v="5.0391000000000004"/>
    <n v="2.8605800000000001"/>
    <n v="2.7486000000000002"/>
    <n v="5.0900000000000001E-2"/>
    <n v="8.2799999999999994"/>
    <n v="2.85"/>
    <n v="12.92"/>
    <n v="7.71"/>
    <n v="70.3"/>
    <n v="9.2100000000000009"/>
    <s v=""/>
    <n v="4.0101698832774611E-2"/>
    <n v="-0.71863245500587414"/>
    <n v="0.20185152110495916"/>
    <n v="8.5053563085098566E-2"/>
    <n v="7.0957766072362194"/>
    <n v="-0.88906007017763633"/>
    <s v=""/>
    <n v="127.64702"/>
    <n v="111.27000000000001"/>
    <n v="-0.1282992740449404"/>
  </r>
  <r>
    <s v="DOMINICA"/>
    <s v="DMA"/>
    <x v="7"/>
    <s v="Upper-Middle Income"/>
    <x v="2"/>
    <x v="0"/>
    <s v="mill"/>
    <n v="1.7999999999999999E-2"/>
    <s v="DOMINICATax Revenue"/>
    <n v="33.665260000000004"/>
    <n v="35.925220000000003"/>
    <n v="35.385680000000001"/>
    <n v="52.834200000000003"/>
    <n v="43.203919999999997"/>
    <n v="28.178239999999999"/>
    <n v="40.078659999999999"/>
    <n v="33.929940000000002"/>
    <n v="34.815600000000003"/>
    <n v="36.556379999999997"/>
    <n v="35.996479999999998"/>
    <n v="32.077180000000006"/>
    <n v="32.47"/>
    <n v="24.12"/>
    <n v="29.18"/>
    <n v="21.6"/>
    <n v="17.420000000000002"/>
    <n v="34"/>
    <s v=""/>
    <n v="-3.5504255722367942E-2"/>
    <n v="-0.32860536414251607"/>
    <n v="-0.17537263661458535"/>
    <n v="-0.59117389872468973"/>
    <n v="-0.59679584630283544"/>
    <n v="0.2066048127917145"/>
    <s v=""/>
    <n v="229.19252000000003"/>
    <n v="158.79000000000002"/>
    <n v="-0.30717634240419367"/>
  </r>
  <r>
    <s v="DOMINICA"/>
    <s v="DMA"/>
    <x v="7"/>
    <s v="Upper-Middle Income"/>
    <x v="2"/>
    <x v="1"/>
    <s v="mill"/>
    <n v="1.7999999999999999E-2"/>
    <s v="DOMINICAVAT"/>
    <n v="20.645040000000002"/>
    <n v="20.44144"/>
    <n v="19.67794"/>
    <n v="21.388180000000002"/>
    <n v="21.296560000000003"/>
    <n v="23.587060000000001"/>
    <n v="23.63796"/>
    <n v="21.235479999999999"/>
    <n v="19.341999999999999"/>
    <n v="21.031880000000001"/>
    <n v="17.061680000000003"/>
    <n v="19.209660000000003"/>
    <n v="20.43"/>
    <n v="13.14"/>
    <n v="17.579999999999998"/>
    <n v="13.14"/>
    <n v="10.8"/>
    <n v="16.39"/>
    <s v=""/>
    <n v="-1.0416061194359607E-2"/>
    <n v="-0.35718814330105902"/>
    <n v="-0.10661380205448341"/>
    <n v="-0.38564197608211642"/>
    <n v="-0.49287584473736606"/>
    <n v="-0.30512747243615779"/>
    <s v=""/>
    <n v="127.03622000000001"/>
    <n v="91.47999999999999"/>
    <n v="-0.27989041235641315"/>
  </r>
  <r>
    <s v="DOMINICA"/>
    <s v="DMA"/>
    <x v="7"/>
    <s v="Upper-Middle Income"/>
    <x v="2"/>
    <x v="9"/>
    <s v="mill"/>
    <n v="1.7999999999999999E-2"/>
    <s v="DOMINICAIncome Taxes"/>
    <n v="3.3797600000000001"/>
    <n v="5.33432"/>
    <n v="5.9654800000000003"/>
    <n v="19.830640000000002"/>
    <n v="12.857340000000001"/>
    <n v="-3.9294799999999999"/>
    <n v="6.3319599999999996"/>
    <n v="3.5121000000000002"/>
    <n v="5.7924200000000008"/>
    <n v="5.2121599999999999"/>
    <n v="9.2739799999999999"/>
    <n v="3.4917400000000001"/>
    <n v="3.46"/>
    <n v="3.99"/>
    <n v="4.7"/>
    <n v="3.42"/>
    <n v="2.56"/>
    <n v="12.53"/>
    <s v=""/>
    <n v="2.374133074537833E-2"/>
    <n v="-0.25201337752515779"/>
    <n v="-0.21213380985268579"/>
    <n v="-0.8275396053783437"/>
    <n v="-0.80089194187911339"/>
    <n v="-4.1887170821584538"/>
    <s v=""/>
    <n v="43.43806"/>
    <n v="30.659999999999997"/>
    <n v="-0.29416737303645707"/>
  </r>
  <r>
    <s v="DOMINICA"/>
    <s v="DMA"/>
    <x v="7"/>
    <s v="Upper-Middle Income"/>
    <x v="2"/>
    <x v="16"/>
    <s v="mill"/>
    <n v="1.7999999999999999E-2"/>
    <s v="DOMINICATax Revenue - Taxes on Property"/>
    <n v="0.66170000000000007"/>
    <n v="0.50900000000000001"/>
    <n v="0.79404000000000008"/>
    <n v="1.4964599999999999"/>
    <n v="1.0281800000000001"/>
    <n v="0.62097999999999998"/>
    <n v="0.63116000000000005"/>
    <n v="0.75331999999999999"/>
    <n v="0.74314000000000002"/>
    <n v="1.36412"/>
    <n v="1.9851000000000001"/>
    <n v="0.93656000000000006"/>
    <n v="0.78"/>
    <n v="0.71"/>
    <n v="0.5"/>
    <n v="0.23"/>
    <n v="0.36"/>
    <n v="0.52"/>
    <s v=""/>
    <n v="0.17878192534381132"/>
    <n v="0.39489194499017671"/>
    <n v="-0.3703088005642034"/>
    <n v="-0.84630394397444642"/>
    <n v="-0.64986675484837286"/>
    <n v="-0.16261393281587164"/>
    <s v=""/>
    <n v="5.11036"/>
    <n v="3.1"/>
    <n v="-0.39338911544392174"/>
  </r>
  <r>
    <s v="DOMINICA"/>
    <s v="DMA"/>
    <x v="7"/>
    <s v="Upper-Middle Income"/>
    <x v="2"/>
    <x v="17"/>
    <s v="mill"/>
    <n v="1.7999999999999999E-2"/>
    <s v="DOMINICATax Revenue -Taxes on International Trade and Transactions"/>
    <n v="8.9889399999999995"/>
    <n v="9.6404600000000009"/>
    <n v="8.958400000000001"/>
    <n v="10.129099999999999"/>
    <n v="8.0320199999999993"/>
    <n v="7.89968"/>
    <n v="9.4775800000000014"/>
    <n v="8.4392199999999988"/>
    <n v="8.9380399999999991"/>
    <n v="8.9380399999999991"/>
    <n v="7.6757200000000001"/>
    <n v="8.4290399999999988"/>
    <n v="7.8"/>
    <n v="6.28"/>
    <n v="6.39"/>
    <n v="4.82"/>
    <n v="3.71"/>
    <n v="4.5599999999999996"/>
    <s v=""/>
    <n v="-0.13226698587375149"/>
    <n v="-0.34857880225632393"/>
    <n v="-0.28670298267547789"/>
    <n v="-0.52414330986958357"/>
    <n v="-0.5380987597142437"/>
    <n v="-0.42276142831102026"/>
    <s v=""/>
    <n v="53.648600000000002"/>
    <n v="33.56"/>
    <n v="-0.37444779546903367"/>
  </r>
  <r>
    <s v="DOMINICA"/>
    <s v="DMA"/>
    <x v="7"/>
    <s v="Upper-Middle Income"/>
    <x v="2"/>
    <x v="19"/>
    <s v="mill"/>
    <n v="1.7999999999999999E-2"/>
    <s v="DOMINICATaxes on Goods and Services – Licenses"/>
    <n v="2.5042800000000001"/>
    <n v="1.7916799999999999"/>
    <n v="1.48628"/>
    <n v="1.9240199999999998"/>
    <n v="1.6186200000000002"/>
    <n v="1.4252"/>
    <n v="1.5575400000000001"/>
    <n v="3.3899400000000002"/>
    <n v="1.2317799999999999"/>
    <n v="2.6366199999999997"/>
    <n v="1.2012399999999999"/>
    <n v="1.56772"/>
    <n v="2.8"/>
    <n v="1.45"/>
    <n v="1.36"/>
    <n v="0.63"/>
    <n v="1.36"/>
    <n v="1.49"/>
    <s v=""/>
    <n v="0.11808583704697548"/>
    <n v="-0.19070369708876586"/>
    <n v="-8.4963802244529929E-2"/>
    <n v="-0.67256057629338561"/>
    <n v="-0.15977808256415962"/>
    <n v="4.5467302834689846E-2"/>
    <s v=""/>
    <n v="10.750080000000001"/>
    <n v="9.09"/>
    <n v="-0.15442489730308989"/>
  </r>
  <r>
    <s v="DOMINICA"/>
    <s v="DMA"/>
    <x v="7"/>
    <s v="Upper-Middle Income"/>
    <x v="2"/>
    <x v="26"/>
    <s v="mill"/>
    <n v="1.7999999999999999E-2"/>
    <s v="DOMINICATaxes on Goods and Services – Value Added Tax"/>
    <n v="14.41488"/>
    <n v="12.877700000000001"/>
    <n v="13.4885"/>
    <n v="14.241820000000001"/>
    <n v="13.72264"/>
    <n v="18.273099999999999"/>
    <n v="15.687380000000001"/>
    <n v="13.41724"/>
    <n v="13.68192"/>
    <n v="13.01004"/>
    <n v="13.01004"/>
    <n v="13.091479999999999"/>
    <n v="11.67"/>
    <n v="8.5"/>
    <n v="12.41"/>
    <n v="9.39"/>
    <n v="6.93"/>
    <n v="11.09"/>
    <s v=""/>
    <n v="-0.19041989943724819"/>
    <n v="-0.33994424470208195"/>
    <n v="-7.9957000407754761E-2"/>
    <n v="-0.34067415540991247"/>
    <n v="-0.49499513213200963"/>
    <n v="-0.39309695672874334"/>
    <s v=""/>
    <n v="87.018640000000005"/>
    <n v="59.989999999999995"/>
    <n v="-0.31060747444455589"/>
  </r>
  <r>
    <s v="DOMINICA"/>
    <s v="DMA"/>
    <x v="7"/>
    <s v="Upper-Middle Income"/>
    <x v="2"/>
    <x v="23"/>
    <s v="mill"/>
    <n v="1.7999999999999999E-2"/>
    <s v="DOMINICATaxes on Income and Profits – Corporation Tax"/>
    <n v="0.83475999999999995"/>
    <n v="3.4917400000000001"/>
    <n v="3.1659799999999998"/>
    <n v="17.448520000000002"/>
    <n v="11.920780000000001"/>
    <n v="3.54264"/>
    <n v="4.2654200000000007"/>
    <n v="1.2725"/>
    <n v="3.9294799999999999"/>
    <n v="3.1150800000000003"/>
    <n v="6.9325799999999997"/>
    <n v="1.3743000000000001"/>
    <n v="1.27"/>
    <n v="2.15"/>
    <n v="2.2999999999999998"/>
    <n v="1.59"/>
    <n v="0.82"/>
    <n v="10.19"/>
    <s v=""/>
    <n v="0.52139537112463474"/>
    <n v="-0.38426114200942801"/>
    <n v="-0.27352668052230272"/>
    <n v="-0.90887479281910444"/>
    <n v="-0.93121255488315358"/>
    <n v="1.8763859720434475"/>
    <s v=""/>
    <n v="40.404420000000002"/>
    <n v="18.32"/>
    <n v="-0.54658425984087877"/>
  </r>
  <r>
    <s v="DOMINICA"/>
    <s v="DMA"/>
    <x v="7"/>
    <s v="Upper-Middle Income"/>
    <x v="2"/>
    <x v="24"/>
    <s v="mill"/>
    <n v="1.7999999999999999E-2"/>
    <s v="DOMINICATaxes on Income and Profits – Personal Income Tax"/>
    <n v="2.6875200000000001"/>
    <n v="2.1276199999999998"/>
    <n v="3.3186799999999996"/>
    <n v="2.8911199999999999"/>
    <n v="2.3108599999999999"/>
    <n v="2.2497799999999999"/>
    <n v="2.1174400000000002"/>
    <n v="2.6366199999999997"/>
    <n v="2.0054599999999998"/>
    <n v="2.1683399999999997"/>
    <n v="2.4533800000000001"/>
    <n v="2.1174400000000002"/>
    <n v="2.2999999999999998"/>
    <n v="2.09"/>
    <n v="2.77"/>
    <n v="2.38"/>
    <n v="2.16"/>
    <n v="2.75"/>
    <s v=""/>
    <n v="-0.14419241531225824"/>
    <n v="-1.7681728880157167E-2"/>
    <n v="-0.16533079417117638"/>
    <n v="-0.17678961786435707"/>
    <n v="-6.5283054793453421E-2"/>
    <n v="0.22234174008125246"/>
    <s v=""/>
    <n v="15.58558"/>
    <n v="14.45"/>
    <n v="-7.286093940681071E-2"/>
  </r>
  <r>
    <s v="DOMINICA"/>
    <s v="DMA"/>
    <x v="7"/>
    <s v="Upper-Middle Income"/>
    <x v="2"/>
    <x v="27"/>
    <s v="mill"/>
    <n v="1.7999999999999999E-2"/>
    <s v="DOMINICATaxes on International Trade and Transactions – Customs Service Charge"/>
    <n v="2.6773400000000001"/>
    <n v="2.55518"/>
    <n v="2.5857200000000002"/>
    <n v="3.2067000000000001"/>
    <n v="1.8425800000000001"/>
    <n v="2.7587799999999998"/>
    <n v="2.72824"/>
    <n v="2.66716"/>
    <n v="2.7689600000000003"/>
    <n v="2.3312200000000001"/>
    <n v="2.2396000000000003"/>
    <n v="2.2294200000000002"/>
    <n v="2.15"/>
    <n v="1.47"/>
    <n v="1.74"/>
    <n v="0.8"/>
    <n v="1.0900000000000001"/>
    <n v="1.28"/>
    <s v=""/>
    <n v="-0.19696415098567988"/>
    <n v="-0.42469806432423551"/>
    <n v="-0.32707331033522585"/>
    <n v="-0.75052234384257954"/>
    <n v="-0.4084381682206471"/>
    <n v="-0.53602679445262036"/>
    <s v=""/>
    <n v="15.626300000000001"/>
    <n v="8.5299999999999994"/>
    <n v="-0.4541254167653252"/>
  </r>
  <r>
    <s v="DOMINICA"/>
    <s v="DMA"/>
    <x v="7"/>
    <s v="Upper-Middle Income"/>
    <x v="2"/>
    <x v="3"/>
    <s v="mill"/>
    <n v="1.7999999999999999E-2"/>
    <s v="DOMINICACustoms Duties"/>
    <n v="4.4588400000000004"/>
    <n v="4.3265000000000002"/>
    <n v="4.2450599999999996"/>
    <n v="4.5199200000000008"/>
    <n v="4.2450599999999996"/>
    <n v="3.6342599999999998"/>
    <n v="4.8456799999999998"/>
    <n v="4.0312799999999998"/>
    <n v="4.5402800000000001"/>
    <n v="4.8151400000000004"/>
    <n v="4.2043400000000002"/>
    <n v="4.5606400000000002"/>
    <n v="3.58"/>
    <n v="3.07"/>
    <n v="3.3"/>
    <n v="2.41"/>
    <n v="2.0099999999999998"/>
    <n v="2.6"/>
    <s v=""/>
    <n v="-0.19710059118515133"/>
    <n v="-0.29041950768519598"/>
    <n v="-0.22262582861019628"/>
    <n v="-0.46680472220747277"/>
    <n v="-0.52650845924439227"/>
    <n v="-0.28458613307798558"/>
    <s v=""/>
    <n v="25.429639999999999"/>
    <n v="16.97"/>
    <n v="-0.33266849235773688"/>
  </r>
  <r>
    <s v="GRENADA"/>
    <s v="GRD"/>
    <x v="7"/>
    <s v="Upper-Middle Income"/>
    <x v="2"/>
    <x v="14"/>
    <s v="mill"/>
    <n v="2E-3"/>
    <s v="GRENADACapital Revenue"/>
    <n v="0"/>
    <n v="0"/>
    <n v="0"/>
    <n v="0"/>
    <n v="0"/>
    <n v="0"/>
    <n v="0"/>
    <n v="0"/>
    <n v="0"/>
    <n v="0"/>
    <n v="0"/>
    <n v="0"/>
    <n v="0"/>
    <n v="0"/>
    <n v="0"/>
    <n v="0"/>
    <n v="0"/>
    <m/>
    <s v=""/>
    <e v="#DIV/0!"/>
    <e v="#DIV/0!"/>
    <e v="#DIV/0!"/>
    <e v="#DIV/0!"/>
    <e v="#DIV/0!"/>
    <e v="#DIV/0!"/>
    <s v=""/>
    <n v="0"/>
    <n v="0"/>
    <m/>
  </r>
  <r>
    <s v="GRENADA"/>
    <s v="GRD"/>
    <x v="7"/>
    <s v="Upper-Middle Income"/>
    <x v="2"/>
    <x v="13"/>
    <s v="mill"/>
    <n v="2E-3"/>
    <s v="GRENADATotal Revenue"/>
    <n v="65.741219999999998"/>
    <n v="59.909579999999998"/>
    <n v="68.055840000000003"/>
    <n v="71.041800000000009"/>
    <n v="68.687100000000001"/>
    <n v="60.881519999999995"/>
    <n v="66.422580000000011"/>
    <n v="59.288340000000005"/>
    <n v="55.751280000000001"/>
    <n v="64.24824000000001"/>
    <n v="64.669080000000008"/>
    <n v="68.84742"/>
    <n v="71.34"/>
    <n v="65.72"/>
    <n v="68.86"/>
    <n v="44.59"/>
    <n v="45.94"/>
    <n v="52.03"/>
    <s v=""/>
    <n v="8.5163919988098871E-2"/>
    <n v="9.6986491976742292E-2"/>
    <n v="1.1816179184622451E-2"/>
    <n v="-0.37234135396344126"/>
    <n v="-0.33116989944254455"/>
    <n v="-0.14538927411799171"/>
    <s v=""/>
    <n v="394.31705999999997"/>
    <n v="348.48"/>
    <n v="-0.11624417163183341"/>
  </r>
  <r>
    <s v="GRENADA"/>
    <s v="GRD"/>
    <x v="7"/>
    <s v="Upper-Middle Income"/>
    <x v="2"/>
    <x v="15"/>
    <s v="mill"/>
    <n v="2E-3"/>
    <s v="GRENADANon-tax Revenue"/>
    <n v="3.0560999999999998"/>
    <n v="3.4569000000000001"/>
    <n v="2.9859599999999999"/>
    <n v="4.2685199999999996"/>
    <n v="3.2965800000000001"/>
    <n v="2.92584"/>
    <n v="3.6673200000000001"/>
    <n v="1.97394"/>
    <n v="2.54508"/>
    <n v="3.5570999999999997"/>
    <n v="2.4148200000000002"/>
    <n v="2.86572"/>
    <n v="8.18"/>
    <n v="5.39"/>
    <n v="3.6"/>
    <n v="0.77"/>
    <n v="2.4500000000000002"/>
    <n v="3.39"/>
    <s v=""/>
    <n v="1.6766139851444652"/>
    <n v="0.55920043970030942"/>
    <n v="0.20564240646224335"/>
    <n v="-0.81960960707692598"/>
    <n v="-0.2568055378604493"/>
    <n v="0.15864162086785338"/>
    <s v=""/>
    <n v="19.989899999999999"/>
    <n v="23.78"/>
    <n v="0.18960074837793098"/>
  </r>
  <r>
    <s v="GRENADA"/>
    <s v="GRD"/>
    <x v="7"/>
    <s v="Upper-Middle Income"/>
    <x v="2"/>
    <x v="21"/>
    <s v="mill"/>
    <n v="2E-3"/>
    <s v="GRENADANon-tax Revenue – Citizenship by Investment"/>
    <n v="0.41081999999999996"/>
    <n v="0.95189999999999997"/>
    <n v="0.27054"/>
    <n v="0.95189999999999997"/>
    <n v="0.47093999999999997"/>
    <n v="0.74148000000000003"/>
    <n v="0.14028000000000002"/>
    <n v="0"/>
    <n v="0"/>
    <n v="0"/>
    <n v="0"/>
    <n v="0.26052000000000003"/>
    <n v="1.76"/>
    <n v="2.2999999999999998"/>
    <n v="1.08"/>
    <n v="0.54"/>
    <n v="0.81"/>
    <n v="1.22"/>
    <s v=""/>
    <n v="3.2841146974343998"/>
    <n v="1.4162201911965542"/>
    <n v="2.9920159680638725"/>
    <n v="-0.43271352032776544"/>
    <n v="0.71996432666581756"/>
    <n v="0.6453579327830824"/>
    <s v=""/>
    <n v="3.7975800000000004"/>
    <n v="7.71"/>
    <n v="1.0302403109348583"/>
  </r>
  <r>
    <s v="GRENADA"/>
    <s v="GRD"/>
    <x v="7"/>
    <s v="Upper-Middle Income"/>
    <x v="2"/>
    <x v="0"/>
    <s v="mill"/>
    <n v="2E-3"/>
    <s v="GRENADATax Revenue"/>
    <n v="62.685120000000005"/>
    <n v="56.452680000000001"/>
    <n v="65.079900000000009"/>
    <n v="66.77328"/>
    <n v="65.400539999999992"/>
    <n v="57.955680000000001"/>
    <n v="62.745239999999995"/>
    <n v="57.324420000000003"/>
    <n v="53.206200000000003"/>
    <n v="60.691139999999997"/>
    <n v="62.254260000000002"/>
    <n v="65.981699999999989"/>
    <n v="63.17"/>
    <n v="60.33"/>
    <n v="65.260000000000005"/>
    <n v="43.82"/>
    <n v="43.49"/>
    <n v="48.64"/>
    <s v=""/>
    <n v="7.7351690480930218E-3"/>
    <n v="6.868265598727992E-2"/>
    <n v="2.7673674974914822E-3"/>
    <n v="-0.3437494758382395"/>
    <n v="-0.33502078117397799"/>
    <n v="-0.16073799841534084"/>
    <s v=""/>
    <n v="374.34720000000004"/>
    <n v="324.70999999999998"/>
    <n v="-0.13259669098633584"/>
  </r>
  <r>
    <s v="GRENADA"/>
    <s v="GRD"/>
    <x v="7"/>
    <s v="Upper-Middle Income"/>
    <x v="2"/>
    <x v="1"/>
    <s v="mill"/>
    <n v="2E-3"/>
    <s v="GRENADAVAT"/>
    <n v="25.691279999999999"/>
    <n v="25.190280000000001"/>
    <n v="27.144179999999999"/>
    <n v="27.2544"/>
    <n v="27.02394"/>
    <n v="22.895700000000001"/>
    <n v="25.3506"/>
    <n v="21.5931"/>
    <n v="21.412739999999999"/>
    <n v="24.9498"/>
    <n v="25.7013"/>
    <n v="24.128159999999998"/>
    <n v="26.46"/>
    <n v="28.61"/>
    <n v="27.87"/>
    <n v="19.03"/>
    <n v="17.190000000000001"/>
    <n v="16.690000000000001"/>
    <s v=""/>
    <n v="2.9921436378413293E-2"/>
    <n v="0.1357555374533351"/>
    <n v="2.6739433646549734E-2"/>
    <n v="-0.30176411882118115"/>
    <n v="-0.36389734435467214"/>
    <n v="-0.27104216075507626"/>
    <s v=""/>
    <n v="155.19978"/>
    <n v="135.85"/>
    <n v="-0.12467659425805894"/>
  </r>
  <r>
    <s v="GRENADA"/>
    <s v="GRD"/>
    <x v="7"/>
    <s v="Upper-Middle Income"/>
    <x v="2"/>
    <x v="9"/>
    <s v="mill"/>
    <n v="2E-3"/>
    <s v="GRENADAIncome Taxes"/>
    <n v="14.448840000000001"/>
    <n v="10.631219999999999"/>
    <n v="14.85966"/>
    <n v="15.450839999999999"/>
    <n v="12.354660000000001"/>
    <n v="10.6713"/>
    <n v="13.066079999999999"/>
    <n v="10.0701"/>
    <n v="11.623199999999999"/>
    <n v="10.95186"/>
    <n v="11.68332"/>
    <n v="15.781499999999999"/>
    <n v="14.28"/>
    <n v="9.66"/>
    <n v="13.57"/>
    <n v="11.01"/>
    <n v="7.35"/>
    <n v="9.6"/>
    <s v=""/>
    <n v="-1.1685367129818117E-2"/>
    <n v="-9.1355460615056311E-2"/>
    <n v="-8.6789334345469524E-2"/>
    <n v="-0.28741738313256754"/>
    <n v="-0.40508277848196556"/>
    <n v="-0.10039076776025421"/>
    <s v=""/>
    <n v="78.416520000000006"/>
    <n v="65.47"/>
    <n v="-0.16509939487240707"/>
  </r>
  <r>
    <s v="GRENADA"/>
    <s v="GRD"/>
    <x v="7"/>
    <s v="Upper-Middle Income"/>
    <x v="2"/>
    <x v="16"/>
    <s v="mill"/>
    <n v="2E-3"/>
    <s v="GRENADATax Revenue - Taxes on Property"/>
    <n v="1.76352"/>
    <n v="2.1242399999999999"/>
    <n v="3.7875599999999996"/>
    <n v="2.7154199999999999"/>
    <n v="4.4789399999999997"/>
    <n v="5.4909600000000003"/>
    <n v="2.7855599999999998"/>
    <n v="6.2625000000000002"/>
    <n v="2.7354599999999998"/>
    <n v="3.4569000000000001"/>
    <n v="2.0140199999999999"/>
    <n v="1.9438800000000001"/>
    <n v="2.21"/>
    <n v="2.5099999999999998"/>
    <n v="3.35"/>
    <n v="1.53"/>
    <n v="6.27"/>
    <n v="5.72"/>
    <s v=""/>
    <n v="0.25317546724732354"/>
    <n v="0.18159906601890555"/>
    <n v="-0.11552556263135094"/>
    <n v="-0.43655125174006226"/>
    <n v="0.39988479417004918"/>
    <n v="4.1712196045864375E-2"/>
    <s v=""/>
    <n v="20.36064"/>
    <n v="21.59"/>
    <n v="6.037924151696606E-2"/>
  </r>
  <r>
    <s v="GRENADA"/>
    <s v="GRD"/>
    <x v="7"/>
    <s v="Upper-Middle Income"/>
    <x v="2"/>
    <x v="17"/>
    <s v="mill"/>
    <n v="2E-3"/>
    <s v="GRENADATax Revenue -Taxes on International Trade and Transactions"/>
    <n v="20.781479999999998"/>
    <n v="18.516960000000001"/>
    <n v="19.288499999999999"/>
    <n v="21.352619999999998"/>
    <n v="21.532979999999998"/>
    <n v="18.89772"/>
    <n v="21.542999999999999"/>
    <n v="19.398720000000001"/>
    <n v="17.434799999999999"/>
    <n v="21.33258"/>
    <n v="22.845600000000001"/>
    <n v="24.128159999999998"/>
    <n v="20.22"/>
    <n v="19.55"/>
    <n v="20.47"/>
    <n v="12.24"/>
    <n v="12.68"/>
    <n v="16.63"/>
    <s v=""/>
    <n v="-2.7018287436698426E-2"/>
    <n v="5.5788855190052777E-2"/>
    <n v="6.1254115146330709E-2"/>
    <n v="-0.42676823734042935"/>
    <n v="-0.41113584835912165"/>
    <n v="-0.11999966133480656"/>
    <s v=""/>
    <n v="120.37026"/>
    <n v="101.78999999999999"/>
    <n v="-0.15435922461245835"/>
  </r>
  <r>
    <s v="GRENADA"/>
    <s v="GRD"/>
    <x v="7"/>
    <s v="Upper-Middle Income"/>
    <x v="2"/>
    <x v="19"/>
    <s v="mill"/>
    <n v="2E-3"/>
    <s v="GRENADATaxes on Goods and Services – Licenses"/>
    <n v="1.78356"/>
    <n v="3.3567"/>
    <n v="1.84368"/>
    <n v="1.1122200000000002"/>
    <n v="2.8256399999999999"/>
    <n v="1.6933799999999999"/>
    <n v="1.6533"/>
    <n v="0.62124000000000001"/>
    <n v="0.55110000000000003"/>
    <n v="2.1342599999999998"/>
    <n v="0.56112000000000006"/>
    <n v="0.70139999999999991"/>
    <n v="1.95"/>
    <n v="3.61"/>
    <n v="1.59"/>
    <n v="0.26"/>
    <n v="2.38"/>
    <n v="2"/>
    <s v=""/>
    <n v="9.3318980017493058E-2"/>
    <n v="7.5461018261983454E-2"/>
    <n v="-0.13759437646446232"/>
    <n v="-0.76623329916743099"/>
    <n v="-0.15771294290850923"/>
    <n v="0.18106981303664868"/>
    <s v=""/>
    <n v="12.615179999999999"/>
    <n v="11.79"/>
    <n v="-6.5411670701488178E-2"/>
  </r>
  <r>
    <s v="GRENADA"/>
    <s v="GRD"/>
    <x v="7"/>
    <s v="Upper-Middle Income"/>
    <x v="2"/>
    <x v="20"/>
    <s v="mill"/>
    <n v="2E-3"/>
    <s v="GRENADATaxes on Goods and Services – Stamp Duties"/>
    <n v="0.28056000000000003"/>
    <n v="0.20040000000000002"/>
    <n v="0.40080000000000005"/>
    <n v="0.27054"/>
    <n v="0.64127999999999996"/>
    <n v="0.32063999999999998"/>
    <n v="0.43086000000000002"/>
    <n v="1.2825599999999999"/>
    <n v="0.43086000000000002"/>
    <n v="0.35069999999999996"/>
    <n v="0.51102000000000003"/>
    <n v="0.53105999999999998"/>
    <n v="0.25"/>
    <n v="0.38"/>
    <n v="0.15"/>
    <n v="0.11"/>
    <n v="0.9"/>
    <n v="0.37"/>
    <s v=""/>
    <n v="-0.10892500712860004"/>
    <n v="0.89620758483033913"/>
    <n v="-0.62574850299401197"/>
    <n v="-0.59340578103053154"/>
    <n v="0.40344311377245523"/>
    <n v="0.15394211576846312"/>
    <s v=""/>
    <n v="2.11422"/>
    <n v="2.16"/>
    <n v="2.1653375713028992E-2"/>
  </r>
  <r>
    <s v="GRENADA"/>
    <s v="GRD"/>
    <x v="7"/>
    <s v="Upper-Middle Income"/>
    <x v="2"/>
    <x v="26"/>
    <s v="mill"/>
    <n v="2E-3"/>
    <s v="GRENADATaxes on Goods and Services – Value Added Tax"/>
    <n v="22.234380000000002"/>
    <n v="19.769459999999999"/>
    <n v="20.85162"/>
    <n v="22.494899999999998"/>
    <n v="21.6432"/>
    <n v="18.797520000000002"/>
    <n v="21.342600000000001"/>
    <n v="18.256439999999998"/>
    <n v="18.977880000000003"/>
    <n v="21.15222"/>
    <n v="23.27646"/>
    <n v="23.777460000000001"/>
    <n v="22.41"/>
    <n v="23.76"/>
    <n v="23.39"/>
    <n v="15.44"/>
    <n v="12.76"/>
    <n v="13.33"/>
    <s v=""/>
    <n v="7.898578687599949E-3"/>
    <n v="0.20185376838821106"/>
    <n v="0.12173538554798141"/>
    <n v="-0.31362219880950787"/>
    <n v="-0.41043838249427073"/>
    <n v="-0.29086390119547695"/>
    <s v=""/>
    <n v="125.79108000000001"/>
    <n v="111.09"/>
    <n v="-0.11686901805756023"/>
  </r>
  <r>
    <s v="GRENADA"/>
    <s v="GRD"/>
    <x v="7"/>
    <s v="Upper-Middle Income"/>
    <x v="2"/>
    <x v="24"/>
    <s v="mill"/>
    <n v="2E-3"/>
    <s v="GRENADATaxes on Income and Profits – Personal Income Tax"/>
    <n v="8.6071799999999996"/>
    <n v="5.1302399999999997"/>
    <n v="6.6232200000000008"/>
    <n v="6.2424600000000003"/>
    <n v="5.8717200000000007"/>
    <n v="5.6713200000000006"/>
    <n v="5.8917599999999997"/>
    <n v="5.0300399999999996"/>
    <n v="4.6593"/>
    <n v="5.2103999999999999"/>
    <n v="5.9318400000000002"/>
    <n v="6.1121999999999996"/>
    <n v="7.95"/>
    <n v="5.26"/>
    <n v="6.7"/>
    <n v="5.33"/>
    <n v="4.59"/>
    <n v="5.42"/>
    <s v=""/>
    <n v="-7.6352533582427634E-2"/>
    <n v="2.529316367265471E-2"/>
    <n v="1.1592548639483422E-2"/>
    <n v="-0.14616993941491019"/>
    <n v="-0.21828697553698076"/>
    <n v="-4.4314198458207374E-2"/>
    <s v=""/>
    <n v="38.146140000000003"/>
    <n v="35.25"/>
    <n v="-7.5922229614844447E-2"/>
  </r>
  <r>
    <s v="GRENADA"/>
    <s v="GRD"/>
    <x v="7"/>
    <s v="Upper-Middle Income"/>
    <x v="2"/>
    <x v="27"/>
    <s v="mill"/>
    <n v="2E-3"/>
    <s v="GRENADATaxes on International Trade and Transactions – Customs Service Charge"/>
    <n v="5.0801400000000001"/>
    <n v="4.6392600000000002"/>
    <n v="5.1603000000000003"/>
    <n v="5.0701199999999993"/>
    <n v="5.5811400000000004"/>
    <n v="4.5791400000000007"/>
    <n v="5.7013800000000003"/>
    <n v="4.5590999999999999"/>
    <n v="4.3186199999999992"/>
    <n v="5.63124"/>
    <n v="6.7434600000000007"/>
    <n v="6.3426600000000004"/>
    <n v="4.9400000000000004"/>
    <n v="4.93"/>
    <n v="5.12"/>
    <n v="3.26"/>
    <n v="3.44"/>
    <n v="3.51"/>
    <s v=""/>
    <n v="-2.7585853933159266E-2"/>
    <n v="6.2669477459767198E-2"/>
    <n v="-7.8096234715036381E-3"/>
    <n v="-0.35701719091461342"/>
    <n v="-0.38363846812658353"/>
    <n v="-0.23348052254353452"/>
    <s v=""/>
    <n v="30.110100000000003"/>
    <n v="25.200000000000003"/>
    <n v="-0.16307152749409665"/>
  </r>
  <r>
    <s v="GRENADA"/>
    <s v="GRD"/>
    <x v="7"/>
    <s v="Upper-Middle Income"/>
    <x v="2"/>
    <x v="3"/>
    <s v="mill"/>
    <n v="2E-3"/>
    <s v="GRENADACustoms Duties"/>
    <n v="6.7835399999999995"/>
    <n v="6.2224199999999996"/>
    <n v="6.4629000000000003"/>
    <n v="7.5550800000000002"/>
    <n v="7.6051799999999998"/>
    <n v="6.1422600000000003"/>
    <n v="7.7053800000000008"/>
    <n v="6.4128000000000007"/>
    <n v="5.3306400000000007"/>
    <n v="7.5350399999999995"/>
    <n v="8.3967600000000004"/>
    <n v="8.6773199999999999"/>
    <n v="6.66"/>
    <n v="6.34"/>
    <n v="6.9"/>
    <n v="3.99"/>
    <n v="5.05"/>
    <n v="4.74"/>
    <s v=""/>
    <n v="-1.8211730158589665E-2"/>
    <n v="1.8896185085545535E-2"/>
    <n v="6.7632177505454208E-2"/>
    <n v="-0.47187852411887099"/>
    <n v="-0.33597889859280122"/>
    <n v="-0.2282970763204423"/>
    <s v=""/>
    <n v="40.771380000000001"/>
    <n v="33.68"/>
    <n v="-0.17393034035149169"/>
  </r>
  <r>
    <s v="MONTSERRAT"/>
    <s v="MSR"/>
    <x v="7"/>
    <s v="High Income"/>
    <x v="0"/>
    <x v="14"/>
    <s v="mill"/>
    <n v="8.9999999999999993E-3"/>
    <s v="MONTSERRATCapital Revenue"/>
    <n v="0"/>
    <n v="0"/>
    <n v="0"/>
    <n v="0"/>
    <n v="0"/>
    <n v="0"/>
    <n v="0"/>
    <n v="0"/>
    <n v="0"/>
    <n v="0"/>
    <n v="0"/>
    <n v="0"/>
    <n v="0"/>
    <n v="0"/>
    <n v="0"/>
    <n v="0"/>
    <n v="0"/>
    <m/>
    <s v=""/>
    <e v="#DIV/0!"/>
    <e v="#DIV/0!"/>
    <e v="#DIV/0!"/>
    <e v="#DIV/0!"/>
    <e v="#DIV/0!"/>
    <e v="#DIV/0!"/>
    <s v=""/>
    <n v="0"/>
    <n v="0"/>
    <m/>
  </r>
  <r>
    <s v="MONTSERRAT"/>
    <s v="MSR"/>
    <x v="7"/>
    <s v="High Income"/>
    <x v="0"/>
    <x v="13"/>
    <s v="mill"/>
    <n v="8.9999999999999993E-3"/>
    <s v="MONTSERRATTotal Revenue"/>
    <n v="4.5102299999999991"/>
    <n v="3.9250099999999999"/>
    <n v="5.3981499999999993"/>
    <n v="3.8140199999999993"/>
    <n v="3.7534799999999997"/>
    <n v="4.0057299999999998"/>
    <n v="3.8039299999999998"/>
    <n v="5.0651799999999989"/>
    <n v="4.3286099999999994"/>
    <n v="5.3476999999999997"/>
    <n v="4.10663"/>
    <n v="4.10663"/>
    <n v="4.5199999999999996"/>
    <n v="4.72"/>
    <n v="7.19"/>
    <n v="1.34"/>
    <n v="3.85"/>
    <n v="3.84"/>
    <s v=""/>
    <n v="2.1661866468008291E-3"/>
    <n v="0.20254470689246648"/>
    <n v="0.33193779350333008"/>
    <n v="-0.64866466353086771"/>
    <n v="2.5714803329177294E-2"/>
    <n v="-4.1373232843951023E-2"/>
    <s v=""/>
    <n v="25.406619999999997"/>
    <n v="25.46"/>
    <n v="2.101027212592789E-3"/>
  </r>
  <r>
    <s v="MONTSERRAT"/>
    <s v="MSR"/>
    <x v="7"/>
    <s v="High Income"/>
    <x v="0"/>
    <x v="15"/>
    <s v="mill"/>
    <n v="8.9999999999999993E-3"/>
    <s v="MONTSERRATNon-tax Revenue"/>
    <n v="0.35314999999999996"/>
    <n v="0.35314999999999996"/>
    <n v="0.64576"/>
    <n v="0.46414"/>
    <n v="0.48431999999999992"/>
    <n v="0.64576"/>
    <n v="0.39350999999999997"/>
    <n v="1.2713399999999999"/>
    <n v="0.45404999999999995"/>
    <n v="1.9877299999999998"/>
    <n v="0.63566999999999996"/>
    <n v="0.75674999999999992"/>
    <n v="0.59"/>
    <n v="1"/>
    <n v="2.23"/>
    <n v="0.06"/>
    <n v="0.22"/>
    <n v="0.51"/>
    <s v=""/>
    <n v="0.67067818207560537"/>
    <n v="1.8316579357213651"/>
    <n v="2.4532953419226957"/>
    <n v="-0.87072865945619859"/>
    <n v="-0.54575487281136426"/>
    <n v="-0.21023290386521307"/>
    <s v=""/>
    <n v="2.9462799999999998"/>
    <n v="4.6099999999999994"/>
    <n v="0.56468495865973356"/>
  </r>
  <r>
    <s v="MONTSERRAT"/>
    <s v="MSR"/>
    <x v="7"/>
    <s v="High Income"/>
    <x v="0"/>
    <x v="0"/>
    <s v="mill"/>
    <n v="8.9999999999999993E-3"/>
    <s v="MONTSERRATTax Revenue"/>
    <n v="4.1570799999999997"/>
    <n v="3.5718599999999996"/>
    <n v="4.7523899999999992"/>
    <n v="3.3599699999999997"/>
    <n v="3.2691599999999998"/>
    <n v="3.3599699999999997"/>
    <n v="3.4104199999999993"/>
    <n v="3.7938399999999994"/>
    <n v="3.8745599999999993"/>
    <n v="3.3498799999999993"/>
    <n v="3.4709599999999994"/>
    <n v="3.3498799999999993"/>
    <n v="3.93"/>
    <n v="3.73"/>
    <n v="4.96"/>
    <n v="1.28"/>
    <n v="3.63"/>
    <n v="3.33"/>
    <s v=""/>
    <n v="-5.4624880926034507E-2"/>
    <n v="4.4273851718712495E-2"/>
    <n v="4.3685387773310012E-2"/>
    <n v="-0.61904421765670514"/>
    <n v="0.11037697757222041"/>
    <n v="-8.9197224975221829E-3"/>
    <s v=""/>
    <n v="22.47043"/>
    <n v="20.86"/>
    <n v="-7.1668855469165516E-2"/>
  </r>
  <r>
    <s v="MONTSERRAT"/>
    <s v="MSR"/>
    <x v="7"/>
    <s v="High Income"/>
    <x v="0"/>
    <x v="1"/>
    <s v="mill"/>
    <n v="8.9999999999999993E-3"/>
    <s v="MONTSERRATVAT"/>
    <n v="0.92827999999999999"/>
    <n v="0.35314999999999996"/>
    <n v="1.1098999999999999"/>
    <n v="0.34305999999999998"/>
    <n v="0.34305999999999998"/>
    <n v="0.23207"/>
    <n v="0.28251999999999999"/>
    <n v="0.27243000000000001"/>
    <n v="0.66593999999999998"/>
    <n v="0.45404999999999995"/>
    <n v="0.15134999999999998"/>
    <n v="0.14126"/>
    <n v="0.91"/>
    <n v="0.25"/>
    <n v="1.06"/>
    <n v="0.01"/>
    <n v="0.36"/>
    <n v="0.34"/>
    <s v=""/>
    <n v="-1.9692334209505714E-2"/>
    <n v="-0.29208551606965871"/>
    <n v="-4.4959005315794068E-2"/>
    <n v="-0.97085058007345648"/>
    <n v="4.9379117355564661E-2"/>
    <n v="0.46507519282974974"/>
    <s v=""/>
    <n v="3.30952"/>
    <n v="2.9299999999999997"/>
    <n v="-0.11467523991394532"/>
  </r>
  <r>
    <s v="MONTSERRAT"/>
    <s v="MSR"/>
    <x v="7"/>
    <s v="High Income"/>
    <x v="0"/>
    <x v="9"/>
    <s v="mill"/>
    <n v="8.9999999999999993E-3"/>
    <s v="MONTSERRATIncome Taxes"/>
    <n v="1.36215"/>
    <n v="1.8464699999999998"/>
    <n v="1.7859299999999998"/>
    <n v="1.7253899999999998"/>
    <n v="1.5841299999999998"/>
    <n v="1.6043099999999999"/>
    <n v="1.6648499999999997"/>
    <n v="1.6749399999999997"/>
    <n v="1.7354799999999997"/>
    <n v="1.35206"/>
    <n v="1.35206"/>
    <n v="1.3823300000000001"/>
    <n v="1.61"/>
    <n v="1.9"/>
    <n v="2.25"/>
    <n v="0.94"/>
    <n v="1.9"/>
    <n v="1.95"/>
    <s v=""/>
    <n v="0.18195499761406608"/>
    <n v="2.8990452051752848E-2"/>
    <n v="0.25984781038450572"/>
    <n v="-0.45519563692846249"/>
    <n v="0.19939651417497309"/>
    <n v="0.21547581203134061"/>
    <s v=""/>
    <n v="9.9083799999999993"/>
    <n v="10.549999999999999"/>
    <n v="6.4755287948181209E-2"/>
  </r>
  <r>
    <s v="MONTSERRAT"/>
    <s v="MSR"/>
    <x v="7"/>
    <s v="High Income"/>
    <x v="0"/>
    <x v="16"/>
    <s v="mill"/>
    <n v="8.9999999999999993E-3"/>
    <s v="MONTSERRATTax Revenue - Taxes on Property"/>
    <n v="6.053999999999999E-2"/>
    <n v="3.0269999999999995E-2"/>
    <n v="3.0269999999999995E-2"/>
    <n v="1.009E-2"/>
    <n v="0"/>
    <n v="0"/>
    <n v="3.0269999999999995E-2"/>
    <n v="0.20179999999999998"/>
    <n v="0.28251999999999999"/>
    <n v="4.036E-2"/>
    <n v="5.0449999999999995E-2"/>
    <n v="1.009E-2"/>
    <n v="0.02"/>
    <n v="0.01"/>
    <n v="0.01"/>
    <n v="0"/>
    <n v="0"/>
    <n v="0.01"/>
    <s v=""/>
    <n v="-0.66963990749917413"/>
    <n v="-0.66963990749917413"/>
    <n v="-0.66963990749917413"/>
    <n v="-1"/>
    <e v="#DIV/0!"/>
    <e v="#DIV/0!"/>
    <s v=""/>
    <n v="0.13116999999999998"/>
    <n v="0.05"/>
    <n v="-0.61881527788366231"/>
  </r>
  <r>
    <s v="MONTSERRAT"/>
    <s v="MSR"/>
    <x v="7"/>
    <s v="High Income"/>
    <x v="0"/>
    <x v="17"/>
    <s v="mill"/>
    <n v="8.9999999999999993E-3"/>
    <s v="MONTSERRATTax Revenue -Taxes on International Trade and Transactions"/>
    <n v="1.8061099999999999"/>
    <n v="1.3419699999999999"/>
    <n v="1.82629"/>
    <n v="1.29152"/>
    <n v="1.33188"/>
    <n v="1.5235899999999998"/>
    <n v="1.4327799999999997"/>
    <n v="1.6446699999999996"/>
    <n v="1.2007099999999997"/>
    <n v="1.5134999999999998"/>
    <n v="1.9271899999999997"/>
    <n v="1.8161999999999998"/>
    <n v="1.39"/>
    <n v="1.57"/>
    <n v="1.63"/>
    <n v="0.33"/>
    <n v="1.37"/>
    <n v="1.03"/>
    <s v=""/>
    <n v="-0.23039017557070168"/>
    <n v="0.16992183133751143"/>
    <n v="-0.10748019208340411"/>
    <n v="-0.74448711595639239"/>
    <n v="2.8621197104844398E-2"/>
    <n v="-0.32396510872347534"/>
    <s v=""/>
    <n v="9.1213599999999992"/>
    <n v="7.32"/>
    <n v="-0.19748809388073699"/>
  </r>
  <r>
    <s v="MONTSERRAT"/>
    <s v="MSR"/>
    <x v="7"/>
    <s v="High Income"/>
    <x v="0"/>
    <x v="18"/>
    <s v="mill"/>
    <n v="8.9999999999999993E-3"/>
    <s v="MONTSERRATTaxes on Goods and Services – Accommodation Tax"/>
    <n v="1.009E-2"/>
    <n v="0"/>
    <n v="0"/>
    <n v="0"/>
    <n v="0"/>
    <n v="0"/>
    <n v="0"/>
    <n v="0"/>
    <n v="0"/>
    <n v="0"/>
    <n v="0"/>
    <n v="1.009E-2"/>
    <n v="0"/>
    <n v="0"/>
    <n v="0"/>
    <n v="0"/>
    <n v="0"/>
    <n v="0.02"/>
    <s v=""/>
    <n v="-1"/>
    <e v="#DIV/0!"/>
    <e v="#DIV/0!"/>
    <e v="#DIV/0!"/>
    <e v="#DIV/0!"/>
    <e v="#DIV/0!"/>
    <s v=""/>
    <n v="1.009E-2"/>
    <n v="0.02"/>
    <n v="0.98216055500495547"/>
  </r>
  <r>
    <s v="MONTSERRAT"/>
    <s v="MSR"/>
    <x v="7"/>
    <s v="High Income"/>
    <x v="0"/>
    <x v="19"/>
    <s v="mill"/>
    <n v="8.9999999999999993E-3"/>
    <s v="MONTSERRATTaxes on Goods and Services – Licenses"/>
    <n v="0.34305999999999998"/>
    <n v="0.26233999999999996"/>
    <n v="0.29260999999999993"/>
    <n v="0.21188999999999997"/>
    <n v="0.27243000000000001"/>
    <n v="0.17152999999999999"/>
    <n v="0.18161999999999998"/>
    <n v="0.20179999999999998"/>
    <n v="0.59530999999999989"/>
    <n v="0.29260999999999993"/>
    <n v="0.10089999999999999"/>
    <n v="9.0809999999999988E-2"/>
    <n v="0.37"/>
    <n v="0.16"/>
    <n v="0.34"/>
    <n v="0"/>
    <n v="0.28000000000000003"/>
    <n v="0.28999999999999998"/>
    <s v=""/>
    <n v="7.8528537282108152E-2"/>
    <n v="-0.39010444461385979"/>
    <n v="0.16195618741669837"/>
    <n v="-1"/>
    <n v="2.7786954447013987E-2"/>
    <n v="0.69066635573952073"/>
    <s v=""/>
    <n v="1.5538599999999998"/>
    <n v="1.4400000000000002"/>
    <n v="-7.327558467300764E-2"/>
  </r>
  <r>
    <s v="MONTSERRAT"/>
    <s v="MSR"/>
    <x v="7"/>
    <s v="High Income"/>
    <x v="0"/>
    <x v="24"/>
    <s v="mill"/>
    <n v="8.9999999999999993E-3"/>
    <s v="MONTSERRATTaxes on Income and Profits – Personal Income Tax"/>
    <n v="1.2309799999999997"/>
    <n v="1.32179"/>
    <n v="1.2309799999999997"/>
    <n v="1.09981"/>
    <n v="1.1906199999999998"/>
    <n v="1.33188"/>
    <n v="0.96863999999999983"/>
    <n v="1.1805299999999999"/>
    <n v="1.1401699999999997"/>
    <n v="1.1401699999999997"/>
    <n v="1.1704399999999997"/>
    <n v="1.2511599999999998"/>
    <n v="1.34"/>
    <n v="1.24"/>
    <n v="1.2"/>
    <n v="0.82"/>
    <n v="1.41"/>
    <n v="1.1599999999999999"/>
    <s v=""/>
    <n v="8.8563583486328257E-2"/>
    <n v="-6.1878210608341741E-2"/>
    <n v="-2.5166940161497175E-2"/>
    <n v="-0.25441667197061313"/>
    <n v="0.18425694176143537"/>
    <n v="-0.1290506652250954"/>
    <s v=""/>
    <n v="7.4060599999999992"/>
    <n v="7.1700000000000008"/>
    <n v="-3.1873897862020883E-2"/>
  </r>
  <r>
    <s v="MONTSERRAT"/>
    <s v="MSR"/>
    <x v="7"/>
    <s v="High Income"/>
    <x v="0"/>
    <x v="25"/>
    <s v="mill"/>
    <n v="8.9999999999999993E-3"/>
    <s v="MONTSERRATTaxes on International Trade and Transactions – Consumption Tax"/>
    <n v="1.13008"/>
    <n v="0.80719999999999992"/>
    <n v="1.1401699999999997"/>
    <n v="0.82737999999999989"/>
    <n v="0.79710999999999999"/>
    <n v="1.0796299999999999"/>
    <n v="0.89800999999999997"/>
    <n v="0.98881999999999992"/>
    <n v="0.78701999999999994"/>
    <n v="0.97872999999999988"/>
    <n v="1.2208899999999998"/>
    <n v="1.0796299999999999"/>
    <n v="0.72"/>
    <n v="0.98"/>
    <n v="0.96"/>
    <n v="0.21"/>
    <n v="0.75"/>
    <n v="0.55000000000000004"/>
    <s v=""/>
    <n v="-0.36287696446269291"/>
    <n v="0.21407333994053529"/>
    <n v="-0.1580202952191338"/>
    <n v="-0.746186758200585"/>
    <n v="-5.9101002371065456E-2"/>
    <n v="-0.49056621249872634"/>
    <s v=""/>
    <n v="5.7815699999999994"/>
    <n v="4.17"/>
    <n v="-0.27874262527306592"/>
  </r>
  <r>
    <s v="MONTSERRAT"/>
    <s v="MSR"/>
    <x v="7"/>
    <s v="High Income"/>
    <x v="0"/>
    <x v="27"/>
    <s v="mill"/>
    <n v="8.9999999999999993E-3"/>
    <s v="MONTSERRATTaxes on International Trade and Transactions – Customs Service Charge"/>
    <n v="0"/>
    <n v="0"/>
    <n v="0"/>
    <n v="0"/>
    <n v="0"/>
    <n v="0"/>
    <n v="0"/>
    <n v="0"/>
    <n v="0"/>
    <n v="0"/>
    <n v="0"/>
    <n v="0"/>
    <n v="0"/>
    <n v="0"/>
    <n v="0"/>
    <n v="0"/>
    <n v="0"/>
    <m/>
    <s v=""/>
    <e v="#DIV/0!"/>
    <e v="#DIV/0!"/>
    <e v="#DIV/0!"/>
    <e v="#DIV/0!"/>
    <e v="#DIV/0!"/>
    <e v="#DIV/0!"/>
    <s v=""/>
    <n v="0"/>
    <n v="0"/>
    <m/>
  </r>
  <r>
    <s v="MONTSERRAT"/>
    <s v="MSR"/>
    <x v="7"/>
    <s v="High Income"/>
    <x v="0"/>
    <x v="3"/>
    <s v="mill"/>
    <n v="8.9999999999999993E-3"/>
    <s v="MONTSERRATCustoms Duties"/>
    <n v="0.57512999999999992"/>
    <n v="0.45404999999999995"/>
    <n v="0.60539999999999994"/>
    <n v="0.42377999999999993"/>
    <n v="0.48431999999999992"/>
    <n v="0.37332999999999994"/>
    <n v="0.48431999999999992"/>
    <n v="0.57512999999999992"/>
    <n v="0.35314999999999996"/>
    <n v="0.47422999999999993"/>
    <n v="0.65584999999999993"/>
    <n v="0.67603000000000002"/>
    <n v="0.6"/>
    <n v="0.54"/>
    <n v="0.65"/>
    <n v="0.11"/>
    <n v="0.56999999999999995"/>
    <n v="0.44"/>
    <s v=""/>
    <n v="4.3242397371029265E-2"/>
    <n v="0.18929633300297344"/>
    <n v="7.3670300627684315E-2"/>
    <n v="-0.74043135589220821"/>
    <n v="0.17690782953419237"/>
    <n v="0.17858195162456827"/>
    <s v=""/>
    <n v="2.9160099999999991"/>
    <n v="2.91"/>
    <n v="-2.0610354559823054E-3"/>
  </r>
  <r>
    <s v="ST. KITTS AND NEVIS"/>
    <s v="KNA"/>
    <x v="7"/>
    <s v="High Income"/>
    <x v="1"/>
    <x v="14"/>
    <s v="mill"/>
    <n v="8.9999999999999993E-3"/>
    <s v="ST. KITTS AND NEVISCapital Revenue"/>
    <n v="0.54486000000000001"/>
    <n v="0.30269999999999997"/>
    <n v="0.74665999999999988"/>
    <n v="0.7769299999999999"/>
    <n v="0.67603000000000002"/>
    <n v="0.73656999999999995"/>
    <n v="0.59530999999999989"/>
    <n v="0.34305999999999998"/>
    <n v="0.50449999999999995"/>
    <n v="0.44395999999999997"/>
    <n v="2.3206999999999995"/>
    <n v="0.73656999999999995"/>
    <n v="0.21"/>
    <n v="0.84"/>
    <n v="0.78"/>
    <n v="0.25"/>
    <n v="0.26"/>
    <n v="0.88"/>
    <s v=""/>
    <n v="-0.61457989208236985"/>
    <n v="1.7750247770069378"/>
    <n v="4.4652184394503726E-2"/>
    <n v="-0.67822068912257216"/>
    <n v="-0.61540168335724743"/>
    <n v="0.19472690986600061"/>
    <s v=""/>
    <n v="3.7837499999999999"/>
    <n v="3.2199999999999998"/>
    <n v="-0.14899240171787254"/>
  </r>
  <r>
    <s v="ST. KITTS AND NEVIS"/>
    <s v="KNA"/>
    <x v="7"/>
    <s v="High Income"/>
    <x v="1"/>
    <x v="13"/>
    <s v="mill"/>
    <n v="8.9999999999999993E-3"/>
    <s v="ST. KITTS AND NEVISTotal Revenue"/>
    <n v="62.638719999999992"/>
    <n v="112.50349999999999"/>
    <n v="81.597830000000002"/>
    <n v="168.73506999999998"/>
    <n v="67.693809999999999"/>
    <n v="91.082429999999988"/>
    <n v="107.48876999999999"/>
    <n v="63.728439999999992"/>
    <n v="84.423029999999997"/>
    <n v="80.881439999999984"/>
    <n v="83.989159999999984"/>
    <n v="111.08080999999999"/>
    <n v="73.56"/>
    <n v="71.709999999999994"/>
    <n v="82.27"/>
    <n v="21.47"/>
    <n v="67.03"/>
    <n v="64.25"/>
    <s v=""/>
    <n v="0.17435349892207266"/>
    <n v="-0.36259760807441543"/>
    <n v="8.2375965145150814E-3"/>
    <n v="-0.87275911285069552"/>
    <n v="-9.806066463093125E-3"/>
    <n v="-0.29459501684353384"/>
    <s v=""/>
    <n v="584.25135999999998"/>
    <n v="380.28999999999996"/>
    <n v="-0.34909864822565412"/>
  </r>
  <r>
    <s v="ST. KITTS AND NEVIS"/>
    <s v="KNA"/>
    <x v="7"/>
    <s v="High Income"/>
    <x v="1"/>
    <x v="15"/>
    <s v="mill"/>
    <n v="8.9999999999999993E-3"/>
    <s v="ST. KITTS AND NEVISNon-tax Revenue"/>
    <n v="25.719409999999996"/>
    <n v="71.285849999999996"/>
    <n v="25.436889999999998"/>
    <n v="127.91092999999998"/>
    <n v="26.415619999999997"/>
    <n v="41.752420000000001"/>
    <n v="63.123039999999996"/>
    <n v="26.799039999999994"/>
    <n v="37.554979999999993"/>
    <n v="34.507799999999996"/>
    <n v="27.868579999999998"/>
    <n v="47.715609999999991"/>
    <n v="29.68"/>
    <n v="28.24"/>
    <n v="26.88"/>
    <n v="11.55"/>
    <n v="30.53"/>
    <n v="28.83"/>
    <s v=""/>
    <n v="0.15399225720963289"/>
    <n v="-0.60384844958712003"/>
    <n v="5.6732957527433618E-2"/>
    <n v="-0.90970279084047001"/>
    <n v="0.15575557189269093"/>
    <n v="-0.30950110197205338"/>
    <s v=""/>
    <n v="318.52112"/>
    <n v="155.70999999999998"/>
    <n v="-0.51114701593413969"/>
  </r>
  <r>
    <s v="ST. KITTS AND NEVIS"/>
    <s v="KNA"/>
    <x v="7"/>
    <s v="High Income"/>
    <x v="1"/>
    <x v="21"/>
    <s v="mill"/>
    <n v="8.9999999999999993E-3"/>
    <s v="ST. KITTS AND NEVISNon-tax Revenue – Citizenship by Investment"/>
    <n v="18.283079999999998"/>
    <n v="61.165579999999991"/>
    <n v="18.494969999999995"/>
    <n v="120.10126999999999"/>
    <n v="19.281989999999997"/>
    <n v="35.688329999999993"/>
    <n v="56.45355"/>
    <n v="20.533149999999999"/>
    <n v="31.521159999999995"/>
    <n v="28.221729999999997"/>
    <n v="20.987199999999998"/>
    <n v="29.311449999999997"/>
    <n v="22.35"/>
    <n v="19.739999999999998"/>
    <n v="19.78"/>
    <n v="9.42"/>
    <n v="24.55"/>
    <n v="23.76"/>
    <s v=""/>
    <n v="0.22244173301216227"/>
    <n v="-0.67726947083637568"/>
    <n v="6.9479972122150319E-2"/>
    <n v="-0.92156619159814046"/>
    <n v="0.27320883373552235"/>
    <n v="-0.33423614946398428"/>
    <s v=""/>
    <n v="273.01522"/>
    <n v="119.60000000000001"/>
    <n v="-0.56192918475387554"/>
  </r>
  <r>
    <s v="ST. KITTS AND NEVIS"/>
    <s v="KNA"/>
    <x v="7"/>
    <s v="High Income"/>
    <x v="1"/>
    <x v="0"/>
    <s v="mill"/>
    <n v="8.9999999999999993E-3"/>
    <s v="ST. KITTS AND NEVISTax Revenue"/>
    <n v="36.919310000000003"/>
    <n v="41.217649999999999"/>
    <n v="56.160939999999989"/>
    <n v="40.82414"/>
    <n v="41.278189999999995"/>
    <n v="49.330009999999994"/>
    <n v="44.365729999999992"/>
    <n v="36.919310000000003"/>
    <n v="46.868049999999997"/>
    <n v="46.373639999999995"/>
    <n v="56.12057999999999"/>
    <n v="63.365199999999987"/>
    <n v="43.89"/>
    <n v="43.47"/>
    <n v="55.39"/>
    <n v="9.92"/>
    <n v="36.51"/>
    <n v="35.42"/>
    <s v=""/>
    <n v="0.18880878326274236"/>
    <n v="5.464527938880552E-2"/>
    <n v="-1.3727334335927942E-2"/>
    <n v="-0.75700651624259563"/>
    <n v="-0.1155135435928755"/>
    <n v="-0.28197865761632712"/>
    <s v=""/>
    <n v="265.73023999999998"/>
    <n v="224.59999999999997"/>
    <n v="-0.15478193223323028"/>
  </r>
  <r>
    <s v="ST. KITTS AND NEVIS"/>
    <s v="KNA"/>
    <x v="7"/>
    <s v="High Income"/>
    <x v="1"/>
    <x v="1"/>
    <s v="mill"/>
    <n v="8.9999999999999993E-3"/>
    <s v="ST. KITTS AND NEVISVAT"/>
    <n v="18.60596"/>
    <n v="15.306529999999999"/>
    <n v="20.492789999999996"/>
    <n v="16.083459999999999"/>
    <n v="17.304349999999996"/>
    <n v="15.195539999999999"/>
    <n v="19.665409999999998"/>
    <n v="14.146179999999998"/>
    <n v="16.103639999999999"/>
    <n v="15.760579999999997"/>
    <n v="24.791129999999999"/>
    <n v="20.704679999999996"/>
    <n v="19.350000000000001"/>
    <n v="17.79"/>
    <n v="22.15"/>
    <n v="4.79"/>
    <n v="14.81"/>
    <n v="12.1"/>
    <s v=""/>
    <n v="3.9989336750159726E-2"/>
    <n v="0.16224905318187732"/>
    <n v="8.0867954046276919E-2"/>
    <n v="-0.70217851134022158"/>
    <n v="-0.14414583616258317"/>
    <n v="-0.20371372126294951"/>
    <s v=""/>
    <n v="102.98862999999999"/>
    <n v="90.99"/>
    <n v="-0.11650441412804494"/>
  </r>
  <r>
    <s v="ST. KITTS AND NEVIS"/>
    <s v="KNA"/>
    <x v="7"/>
    <s v="High Income"/>
    <x v="1"/>
    <x v="9"/>
    <s v="mill"/>
    <n v="8.9999999999999993E-3"/>
    <s v="ST. KITTS AND NEVISIncome Taxes"/>
    <n v="4.6615799999999998"/>
    <n v="13.611409999999999"/>
    <n v="21.380710000000001"/>
    <n v="11.260439999999999"/>
    <n v="10.120269999999998"/>
    <n v="17.778579999999998"/>
    <n v="9.3433399999999995"/>
    <n v="9.9689199999999989"/>
    <n v="19.392979999999998"/>
    <n v="12.541869999999998"/>
    <n v="15.10473"/>
    <n v="21.875119999999999"/>
    <n v="10.34"/>
    <n v="12.82"/>
    <n v="19.149999999999999"/>
    <n v="0.65"/>
    <n v="9.66"/>
    <n v="13.84"/>
    <s v=""/>
    <n v="1.2181320496484025"/>
    <n v="-5.8143131387563753E-2"/>
    <n v="-0.10433283085547683"/>
    <n v="-0.94227579028883413"/>
    <n v="-4.5480011896915577E-2"/>
    <n v="-0.22153512822733867"/>
    <s v=""/>
    <n v="78.812989999999999"/>
    <n v="66.460000000000008"/>
    <n v="-0.15673799458693283"/>
  </r>
  <r>
    <s v="ST. KITTS AND NEVIS"/>
    <s v="KNA"/>
    <x v="7"/>
    <s v="High Income"/>
    <x v="1"/>
    <x v="16"/>
    <s v="mill"/>
    <n v="8.9999999999999993E-3"/>
    <s v="ST. KITTS AND NEVISTax Revenue - Taxes on Property"/>
    <n v="0.87782999999999989"/>
    <n v="0.73656999999999995"/>
    <n v="1.08972"/>
    <n v="0.83746999999999983"/>
    <n v="2.0079099999999999"/>
    <n v="3.4911399999999997"/>
    <n v="3.2691599999999998"/>
    <n v="0.49440999999999996"/>
    <n v="0.44395999999999997"/>
    <n v="0.68611999999999995"/>
    <n v="0.23207"/>
    <n v="1.6648499999999997"/>
    <n v="0.8"/>
    <n v="0.8"/>
    <n v="0.62"/>
    <n v="0.11"/>
    <n v="0.37"/>
    <n v="0.92"/>
    <s v=""/>
    <n v="-8.8661813790824939E-2"/>
    <n v="8.6115372605455154E-2"/>
    <n v="-0.43104650735968875"/>
    <n v="-0.86865201141533432"/>
    <n v="-0.8157287926251674"/>
    <n v="-0.73647576436350304"/>
    <s v=""/>
    <n v="9.0406399999999998"/>
    <n v="3.62"/>
    <n v="-0.59958587002690078"/>
  </r>
  <r>
    <s v="ST. KITTS AND NEVIS"/>
    <s v="KNA"/>
    <x v="7"/>
    <s v="High Income"/>
    <x v="1"/>
    <x v="17"/>
    <s v="mill"/>
    <n v="8.9999999999999993E-3"/>
    <s v="ST. KITTS AND NEVISTax Revenue -Taxes on International Trade and Transactions"/>
    <n v="12.784029999999998"/>
    <n v="11.563139999999999"/>
    <n v="13.197719999999999"/>
    <n v="12.642769999999999"/>
    <n v="11.845659999999999"/>
    <n v="12.864749999999999"/>
    <n v="12.087819999999999"/>
    <n v="12.309799999999997"/>
    <n v="10.92747"/>
    <n v="17.385069999999999"/>
    <n v="16.002739999999999"/>
    <n v="19.120549999999998"/>
    <n v="13.4"/>
    <n v="12.07"/>
    <n v="13.47"/>
    <n v="4.37"/>
    <n v="11.67"/>
    <n v="8.56"/>
    <s v=""/>
    <n v="4.8182771786361787E-2"/>
    <n v="4.3834114263080919E-2"/>
    <n v="2.0630836235349902E-2"/>
    <n v="-0.65434790002507348"/>
    <n v="-1.4829059756906651E-2"/>
    <n v="-0.33461590781010114"/>
    <s v=""/>
    <n v="74.89806999999999"/>
    <n v="63.54"/>
    <n v="-0.15164703175929622"/>
  </r>
  <r>
    <s v="ST. KITTS AND NEVIS"/>
    <s v="KNA"/>
    <x v="7"/>
    <s v="High Income"/>
    <x v="1"/>
    <x v="19"/>
    <s v="mill"/>
    <n v="8.9999999999999993E-3"/>
    <s v="ST. KITTS AND NEVISTaxes on Goods and Services – Licenses"/>
    <n v="1.9675499999999997"/>
    <n v="1.4832299999999998"/>
    <n v="0.57512999999999992"/>
    <n v="0.46414"/>
    <n v="0.46414"/>
    <n v="0.28251999999999999"/>
    <n v="0.38341999999999998"/>
    <n v="0.48431999999999992"/>
    <n v="0.39350999999999997"/>
    <n v="0.57512999999999992"/>
    <n v="3.2691599999999998"/>
    <n v="0.81728999999999996"/>
    <n v="1.91"/>
    <n v="1.46"/>
    <n v="0.45"/>
    <n v="0.05"/>
    <n v="0.2"/>
    <n v="0.24"/>
    <s v=""/>
    <n v="-2.9249574343726856E-2"/>
    <n v="-1.5661765201620697E-2"/>
    <n v="-0.21756820197172799"/>
    <n v="-0.89227388288016551"/>
    <n v="-0.56909553152066183"/>
    <n v="-0.15050261928359054"/>
    <s v=""/>
    <n v="5.2367100000000004"/>
    <n v="4.3100000000000005"/>
    <n v="-0.17696416261354933"/>
  </r>
  <r>
    <s v="ST. KITTS AND NEVIS"/>
    <s v="KNA"/>
    <x v="7"/>
    <s v="High Income"/>
    <x v="1"/>
    <x v="20"/>
    <s v="mill"/>
    <n v="8.9999999999999993E-3"/>
    <s v="ST. KITTS AND NEVISTaxes on Goods and Services – Stamp Duties"/>
    <n v="1.7758399999999999"/>
    <n v="1.2511599999999998"/>
    <n v="2.6334899999999997"/>
    <n v="1.8161999999999998"/>
    <n v="1.8061099999999999"/>
    <n v="1.4529599999999998"/>
    <n v="3.7433899999999998"/>
    <n v="1.4428699999999999"/>
    <n v="2.1693499999999997"/>
    <n v="1.6345799999999999"/>
    <n v="8.2536199999999997"/>
    <n v="2.1592599999999997"/>
    <n v="1.1399999999999999"/>
    <n v="1.32"/>
    <n v="3.66"/>
    <n v="0.14000000000000001"/>
    <n v="2.52"/>
    <n v="1.57"/>
    <s v=""/>
    <n v="-0.3580502747995315"/>
    <n v="5.5020940567153877E-2"/>
    <n v="0.38979073396899194"/>
    <n v="-0.92291597841647388"/>
    <n v="0.39526385436103018"/>
    <n v="8.0552802554784905E-2"/>
    <s v=""/>
    <n v="10.735759999999999"/>
    <n v="10.35"/>
    <n v="-3.5932248858022112E-2"/>
  </r>
  <r>
    <s v="ST. KITTS AND NEVIS"/>
    <s v="KNA"/>
    <x v="7"/>
    <s v="High Income"/>
    <x v="1"/>
    <x v="26"/>
    <s v="mill"/>
    <n v="8.9999999999999993E-3"/>
    <s v="ST. KITTS AND NEVISTaxes on Goods and Services – Value Added Tax"/>
    <n v="14.156269999999997"/>
    <n v="11.684219999999998"/>
    <n v="13.611409999999999"/>
    <n v="12.75376"/>
    <n v="13.934289999999999"/>
    <n v="10.725669999999999"/>
    <n v="13.036279999999998"/>
    <n v="11.209989999999998"/>
    <n v="10.584409999999998"/>
    <n v="12.360249999999999"/>
    <n v="12.723489999999998"/>
    <n v="16.19445"/>
    <n v="15.55"/>
    <n v="14.01"/>
    <n v="13.76"/>
    <n v="4.16"/>
    <n v="10.91"/>
    <n v="8.09"/>
    <s v=""/>
    <n v="9.8453194238313016E-2"/>
    <n v="0.19905308184885273"/>
    <n v="1.0916576607419837E-2"/>
    <n v="-0.67382168082196936"/>
    <n v="-0.21703940423229307"/>
    <n v="-0.24573476528738994"/>
    <s v=""/>
    <n v="76.865619999999993"/>
    <n v="66.48"/>
    <n v="-0.13511398203774314"/>
  </r>
  <r>
    <s v="ST. KITTS AND NEVIS"/>
    <s v="KNA"/>
    <x v="7"/>
    <s v="High Income"/>
    <x v="1"/>
    <x v="27"/>
    <s v="mill"/>
    <n v="8.9999999999999993E-3"/>
    <s v="ST. KITTS AND NEVISTaxes on International Trade and Transactions – Customs Service Charge"/>
    <n v="3.6828499999999997"/>
    <n v="3.6727599999999998"/>
    <n v="3.9048299999999996"/>
    <n v="3.5415899999999993"/>
    <n v="3.9149199999999995"/>
    <n v="3.3196099999999995"/>
    <n v="3.8140199999999993"/>
    <n v="3.9552799999999997"/>
    <n v="2.9866399999999995"/>
    <n v="5.1358099999999993"/>
    <n v="4.7322100000000002"/>
    <n v="4.9340099999999989"/>
    <n v="3.71"/>
    <n v="3.42"/>
    <n v="3.93"/>
    <n v="1.4"/>
    <n v="3.48"/>
    <n v="2.5099999999999998"/>
    <s v=""/>
    <n v="7.3720080915595891E-3"/>
    <n v="-6.8820178830089604E-2"/>
    <n v="6.4458632001906831E-3"/>
    <n v="-0.60469732521268693"/>
    <n v="-0.11109294698231371"/>
    <n v="-0.24388708312120996"/>
    <s v=""/>
    <n v="22.036559999999998"/>
    <n v="18.450000000000003"/>
    <n v="-0.16275498535161548"/>
  </r>
  <r>
    <s v="ST. LUCIA"/>
    <s v="LCA"/>
    <x v="7"/>
    <s v="Upper-Middle Income"/>
    <x v="2"/>
    <x v="14"/>
    <s v="mill"/>
    <n v="2E-3"/>
    <s v="ST. LUCIACapital Revenue"/>
    <n v="0"/>
    <n v="0"/>
    <n v="6.012E-2"/>
    <n v="0"/>
    <n v="0"/>
    <n v="0"/>
    <n v="0"/>
    <n v="0"/>
    <n v="0"/>
    <n v="1.5030000000000001"/>
    <n v="0"/>
    <n v="0"/>
    <n v="0"/>
    <n v="1.6"/>
    <n v="0"/>
    <n v="0"/>
    <n v="0"/>
    <m/>
    <s v=""/>
    <e v="#DIV/0!"/>
    <e v="#DIV/0!"/>
    <n v="-1"/>
    <e v="#DIV/0!"/>
    <e v="#DIV/0!"/>
    <e v="#DIV/0!"/>
    <s v=""/>
    <n v="6.012E-2"/>
    <n v="1.6"/>
    <n v="25.613439787092485"/>
  </r>
  <r>
    <s v="ST. LUCIA"/>
    <s v="LCA"/>
    <x v="7"/>
    <s v="Upper-Middle Income"/>
    <x v="2"/>
    <x v="13"/>
    <s v="mill"/>
    <n v="2E-3"/>
    <s v="ST. LUCIATotal Revenue"/>
    <n v="109.46850000000001"/>
    <n v="73.526759999999996"/>
    <n v="125.17986000000001"/>
    <n v="104.93946000000001"/>
    <n v="99.789180000000002"/>
    <n v="107.60478000000001"/>
    <n v="86.282219999999995"/>
    <n v="77.354399999999998"/>
    <n v="112.04364"/>
    <n v="87.304259999999999"/>
    <n v="79.719120000000004"/>
    <n v="84.508679999999998"/>
    <n v="102.8"/>
    <n v="91.16"/>
    <n v="108.34"/>
    <n v="53.29"/>
    <n v="70.42"/>
    <n v="59.47"/>
    <s v=""/>
    <n v="-6.091706746689695E-2"/>
    <n v="0.23982071289418985"/>
    <n v="-0.13452531421588107"/>
    <n v="-0.49218339793248417"/>
    <n v="-0.29431226912577096"/>
    <n v="-0.44732938443812631"/>
    <s v=""/>
    <n v="620.50854000000004"/>
    <n v="485.48"/>
    <n v="-0.21760947883166928"/>
  </r>
  <r>
    <s v="ST. LUCIA"/>
    <s v="LCA"/>
    <x v="7"/>
    <s v="Upper-Middle Income"/>
    <x v="2"/>
    <x v="15"/>
    <s v="mill"/>
    <n v="2E-3"/>
    <s v="ST. LUCIANon-tax Revenue"/>
    <n v="12.995940000000001"/>
    <n v="9.6091800000000003"/>
    <n v="4.7895599999999998"/>
    <n v="6.4629000000000003"/>
    <n v="13.35666"/>
    <n v="4.0681199999999995"/>
    <n v="8.4769200000000016"/>
    <n v="2.5150199999999998"/>
    <n v="3.7574999999999998"/>
    <n v="4.4588999999999999"/>
    <n v="4.4588999999999999"/>
    <n v="7.0941600000000005"/>
    <n v="9.1999999999999993"/>
    <n v="16.149999999999999"/>
    <n v="8.98"/>
    <n v="3.8"/>
    <n v="4.4000000000000004"/>
    <n v="2"/>
    <s v=""/>
    <n v="-0.29208660550910526"/>
    <n v="0.68068451210196901"/>
    <n v="0.87491126533543806"/>
    <n v="-0.41202865586656151"/>
    <n v="-0.67057632671640965"/>
    <n v="-0.50837241772612407"/>
    <s v=""/>
    <n v="51.282359999999997"/>
    <n v="44.529999999999994"/>
    <n v="-0.13167022734523146"/>
  </r>
  <r>
    <s v="ST. LUCIA"/>
    <s v="LCA"/>
    <x v="7"/>
    <s v="Upper-Middle Income"/>
    <x v="2"/>
    <x v="21"/>
    <s v="mill"/>
    <n v="2E-3"/>
    <s v="ST. LUCIANon-tax Revenue – Citizenship by Investment"/>
    <n v="7.0741199999999997"/>
    <n v="1.7034"/>
    <n v="2.2945799999999998"/>
    <n v="0"/>
    <n v="4.1282399999999999"/>
    <n v="1.9138199999999999"/>
    <n v="1.9939800000000001"/>
    <n v="0"/>
    <n v="1.41282"/>
    <n v="0"/>
    <n v="2.1843600000000003"/>
    <n v="1.08216"/>
    <n v="2.56"/>
    <n v="8.52"/>
    <n v="3.82"/>
    <n v="0"/>
    <n v="0"/>
    <m/>
    <s v=""/>
    <n v="-0.63811753264010229"/>
    <n v="4.0017611835153222"/>
    <n v="0.66479268537161484"/>
    <e v="#DIV/0!"/>
    <n v="-1"/>
    <n v="-1"/>
    <s v=""/>
    <n v="17.114159999999998"/>
    <n v="14.9"/>
    <n v="-0.1293759086043369"/>
  </r>
  <r>
    <s v="ST. LUCIA"/>
    <s v="LCA"/>
    <x v="7"/>
    <s v="Upper-Middle Income"/>
    <x v="2"/>
    <x v="0"/>
    <s v="mill"/>
    <n v="2E-3"/>
    <s v="ST. LUCIATax Revenue"/>
    <n v="96.482580000000013"/>
    <n v="63.917580000000001"/>
    <n v="120.38028"/>
    <n v="98.486580000000004"/>
    <n v="86.432520000000011"/>
    <n v="103.53666"/>
    <n v="77.805300000000003"/>
    <n v="74.839379999999991"/>
    <n v="108.28613999999999"/>
    <n v="82.855379999999997"/>
    <n v="75.260220000000004"/>
    <n v="77.41452000000001"/>
    <n v="93.6"/>
    <n v="75.02"/>
    <n v="99.37"/>
    <n v="49.49"/>
    <n v="66.02"/>
    <n v="57.47"/>
    <s v=""/>
    <n v="-2.9876688620889057E-2"/>
    <n v="0.17369900424890922"/>
    <n v="-0.17453257294301022"/>
    <n v="-0.49749498865733788"/>
    <n v="-0.2361671278356805"/>
    <n v="-0.44493090659868689"/>
    <s v=""/>
    <n v="569.23620000000005"/>
    <n v="440.97"/>
    <n v="-0.22533036374004325"/>
  </r>
  <r>
    <s v="ST. LUCIA"/>
    <s v="LCA"/>
    <x v="7"/>
    <s v="Upper-Middle Income"/>
    <x v="2"/>
    <x v="1"/>
    <s v="mill"/>
    <n v="2E-3"/>
    <s v="ST. LUCIAVAT"/>
    <n v="39.689219999999999"/>
    <n v="32.204279999999997"/>
    <n v="35.741340000000001"/>
    <n v="39.08802"/>
    <n v="37.284420000000004"/>
    <n v="32.935739999999996"/>
    <n v="37.434719999999999"/>
    <n v="35.130120000000005"/>
    <n v="31.983840000000001"/>
    <n v="33.486840000000001"/>
    <n v="35.741340000000001"/>
    <n v="36.272400000000005"/>
    <n v="37.86"/>
    <n v="35.96"/>
    <n v="32.54"/>
    <n v="17.21"/>
    <n v="22.46"/>
    <n v="20.45"/>
    <s v=""/>
    <n v="-4.608858526320244E-2"/>
    <n v="0.11662176580255805"/>
    <n v="-8.9569669184199632E-2"/>
    <n v="-0.55971164566534704"/>
    <n v="-0.39760361030156838"/>
    <n v="-0.37909395689910103"/>
    <s v=""/>
    <n v="216.94301999999999"/>
    <n v="166.48"/>
    <n v="-0.23260955803049116"/>
  </r>
  <r>
    <s v="ST. LUCIA"/>
    <s v="LCA"/>
    <x v="7"/>
    <s v="Upper-Middle Income"/>
    <x v="2"/>
    <x v="9"/>
    <s v="mill"/>
    <n v="2E-3"/>
    <s v="ST. LUCIAIncome Taxes"/>
    <n v="22.3446"/>
    <n v="13.70736"/>
    <n v="49.178159999999998"/>
    <n v="21.763439999999999"/>
    <n v="13.6272"/>
    <n v="43.226280000000003"/>
    <n v="12.645239999999999"/>
    <n v="14.078100000000001"/>
    <n v="44.088000000000001"/>
    <n v="14.10816"/>
    <n v="12.94584"/>
    <n v="13.7775"/>
    <n v="15.75"/>
    <n v="12.23"/>
    <n v="37.97"/>
    <n v="11.68"/>
    <n v="20.85"/>
    <n v="13.87"/>
    <s v=""/>
    <n v="-0.29513170967482077"/>
    <n v="-0.10777859485706942"/>
    <n v="-0.2279092995752586"/>
    <n v="-0.46332013689012397"/>
    <n v="0.53002817893624521"/>
    <n v="-0.67913038087015587"/>
    <s v=""/>
    <n v="163.84703999999999"/>
    <n v="112.35"/>
    <n v="-0.31429948322533019"/>
  </r>
  <r>
    <s v="ST. LUCIA"/>
    <s v="LCA"/>
    <x v="7"/>
    <s v="Upper-Middle Income"/>
    <x v="2"/>
    <x v="16"/>
    <s v="mill"/>
    <n v="2E-3"/>
    <s v="ST. LUCIATax Revenue - Taxes on Property"/>
    <n v="0.57113999999999998"/>
    <n v="1.5531000000000001"/>
    <n v="0.82163999999999993"/>
    <n v="0.35069999999999996"/>
    <n v="0.52104000000000006"/>
    <n v="0.42083999999999999"/>
    <n v="0.92183999999999999"/>
    <n v="0.19037999999999999"/>
    <n v="0.28056000000000003"/>
    <n v="0.55110000000000003"/>
    <n v="1.03206"/>
    <n v="0.70139999999999991"/>
    <n v="1.82"/>
    <n v="0.69"/>
    <n v="0.28999999999999998"/>
    <n v="0.06"/>
    <n v="0.16"/>
    <n v="0.51"/>
    <s v=""/>
    <n v="2.1866092376650212"/>
    <n v="-0.55572725516708521"/>
    <n v="-0.64704736867727952"/>
    <n v="-0.82891360136869119"/>
    <n v="-0.69292184861047135"/>
    <n v="0.21186199030510411"/>
    <s v=""/>
    <n v="4.2384599999999999"/>
    <n v="3.5300000000000002"/>
    <n v="-0.167150332903932"/>
  </r>
  <r>
    <s v="ST. LUCIA"/>
    <s v="LCA"/>
    <x v="7"/>
    <s v="Upper-Middle Income"/>
    <x v="2"/>
    <x v="17"/>
    <s v="mill"/>
    <n v="2E-3"/>
    <s v="ST. LUCIATax Revenue -Taxes on International Trade and Transactions"/>
    <n v="33.887639999999998"/>
    <n v="16.462859999999999"/>
    <n v="34.659180000000006"/>
    <n v="37.284420000000004"/>
    <n v="34.999859999999998"/>
    <n v="26.963820000000002"/>
    <n v="26.8035"/>
    <n v="25.430759999999999"/>
    <n v="31.923719999999999"/>
    <n v="34.70928"/>
    <n v="25.53096"/>
    <n v="26.663219999999999"/>
    <n v="38.17"/>
    <n v="26.14"/>
    <n v="28.57"/>
    <n v="20.55"/>
    <n v="22.55"/>
    <n v="22.64"/>
    <s v=""/>
    <n v="0.12636937833381151"/>
    <n v="0.58781645473508259"/>
    <n v="-0.17568736479051164"/>
    <n v="-0.44883144219489002"/>
    <n v="-0.35571170856111989"/>
    <n v="-0.16035635900254494"/>
    <s v=""/>
    <n v="184.25778000000003"/>
    <n v="158.62"/>
    <n v="-0.13914082759490545"/>
  </r>
  <r>
    <s v="ST. LUCIA"/>
    <s v="LCA"/>
    <x v="7"/>
    <s v="Upper-Middle Income"/>
    <x v="2"/>
    <x v="18"/>
    <s v="mill"/>
    <n v="2E-3"/>
    <s v="ST. LUCIATaxes on Goods and Services – Accommodation Tax"/>
    <n v="1.0019999999999999E-2"/>
    <n v="0"/>
    <n v="1.0019999999999999E-2"/>
    <n v="0"/>
    <n v="0"/>
    <n v="0.81162000000000001"/>
    <n v="1.0019999999999999E-2"/>
    <n v="0"/>
    <n v="1.0019999999999999E-2"/>
    <n v="1.0019999999999999E-2"/>
    <n v="1.0019999999999999E-2"/>
    <n v="1.0019999999999999E-2"/>
    <n v="0.01"/>
    <n v="0"/>
    <n v="0"/>
    <n v="0"/>
    <n v="0"/>
    <m/>
    <s v=""/>
    <n v="-1.9960079840318549E-3"/>
    <e v="#DIV/0!"/>
    <n v="-1"/>
    <e v="#DIV/0!"/>
    <e v="#DIV/0!"/>
    <n v="-1"/>
    <s v=""/>
    <n v="0.83165999999999995"/>
    <n v="0.01"/>
    <n v="-0.98797585551787992"/>
  </r>
  <r>
    <s v="ST. LUCIA"/>
    <s v="LCA"/>
    <x v="7"/>
    <s v="Upper-Middle Income"/>
    <x v="2"/>
    <x v="19"/>
    <s v="mill"/>
    <n v="2E-3"/>
    <s v="ST. LUCIATaxes on Goods and Services – Licenses"/>
    <n v="2.2845599999999999"/>
    <n v="0.52104000000000006"/>
    <n v="2.1342599999999998"/>
    <n v="2.004"/>
    <n v="2.1543000000000001"/>
    <n v="1.9338599999999999"/>
    <n v="1.7535000000000001"/>
    <n v="2.1342599999999998"/>
    <n v="2.0340599999999998"/>
    <n v="2.3647199999999997"/>
    <n v="5.4809399999999995"/>
    <n v="3.73746"/>
    <n v="2"/>
    <n v="1.8"/>
    <n v="1.1000000000000001"/>
    <n v="0.5"/>
    <n v="1.3"/>
    <n v="1.5"/>
    <s v=""/>
    <n v="-0.12455790174037887"/>
    <n v="2.454629203132197"/>
    <n v="-0.48459887736264551"/>
    <n v="-0.75049900199600794"/>
    <n v="-0.39655572575778675"/>
    <n v="-0.22434922900313359"/>
    <s v=""/>
    <n v="11.032019999999999"/>
    <n v="8.1999999999999993"/>
    <n v="-0.25670910676376585"/>
  </r>
  <r>
    <s v="ST. LUCIA"/>
    <s v="LCA"/>
    <x v="7"/>
    <s v="Upper-Middle Income"/>
    <x v="2"/>
    <x v="26"/>
    <s v="mill"/>
    <n v="2E-3"/>
    <s v="ST. LUCIATaxes on Goods and Services – Value Added Tax"/>
    <n v="32.855579999999996"/>
    <n v="27.725340000000003"/>
    <n v="29.208299999999998"/>
    <n v="32.214300000000001"/>
    <n v="30.65118"/>
    <n v="26.292479999999998"/>
    <n v="29.62914"/>
    <n v="27.765420000000002"/>
    <n v="25.320540000000001"/>
    <n v="26.623139999999999"/>
    <n v="25.53096"/>
    <n v="28.52694"/>
    <n v="31.86"/>
    <n v="29.91"/>
    <n v="25.6"/>
    <n v="14.1"/>
    <n v="17.86"/>
    <n v="15.78"/>
    <s v=""/>
    <n v="-3.0301702176616482E-2"/>
    <n v="7.8796508897636494E-2"/>
    <n v="-0.12353680289506738"/>
    <n v="-0.56230618079548522"/>
    <n v="-0.41731443944409319"/>
    <n v="-0.39982839199649478"/>
    <s v=""/>
    <n v="178.94718"/>
    <n v="135.10999999999999"/>
    <n v="-0.2449727344124675"/>
  </r>
  <r>
    <s v="ST. LUCIA"/>
    <s v="LCA"/>
    <x v="7"/>
    <s v="Upper-Middle Income"/>
    <x v="2"/>
    <x v="23"/>
    <s v="mill"/>
    <n v="2E-3"/>
    <s v="ST. LUCIATaxes on Income and Profits – Corporation Tax"/>
    <n v="5.0400600000000004"/>
    <n v="4.0079999999999998E-2"/>
    <n v="28.326540000000001"/>
    <n v="2.5250400000000002"/>
    <n v="0.38075999999999999"/>
    <n v="25.39068"/>
    <n v="0.39078000000000002"/>
    <n v="1.5030000000000001"/>
    <n v="31.653179999999999"/>
    <n v="0.74148000000000003"/>
    <n v="0.86172000000000004"/>
    <n v="2.1943799999999998"/>
    <n v="0.52"/>
    <n v="0.08"/>
    <n v="26.8"/>
    <n v="1.32"/>
    <n v="0.49"/>
    <n v="3.98"/>
    <s v=""/>
    <n v="-0.89682662507986022"/>
    <n v="0.99600798403193624"/>
    <n v="-5.3890803465583885E-2"/>
    <n v="-0.47723600418211198"/>
    <n v="0.28689988444164305"/>
    <n v="-0.84324957031477688"/>
    <s v=""/>
    <n v="61.703159999999997"/>
    <n v="33.19"/>
    <n v="-0.46210210303653815"/>
  </r>
  <r>
    <s v="ST. LUCIA"/>
    <s v="LCA"/>
    <x v="7"/>
    <s v="Upper-Middle Income"/>
    <x v="2"/>
    <x v="24"/>
    <s v="mill"/>
    <n v="2E-3"/>
    <s v="ST. LUCIATaxes on Income and Profits – Personal Income Tax"/>
    <n v="11.30256"/>
    <n v="9.3085799999999992"/>
    <n v="12.525"/>
    <n v="10.25046"/>
    <n v="9.4388400000000008"/>
    <n v="9.4989600000000003"/>
    <n v="9.1582800000000013"/>
    <n v="11.032019999999999"/>
    <n v="8.7675000000000001"/>
    <n v="9.2384400000000007"/>
    <n v="8.8576800000000002"/>
    <n v="9.2484599999999997"/>
    <n v="10.56"/>
    <n v="9.99"/>
    <n v="10.49"/>
    <n v="7.6"/>
    <n v="11.52"/>
    <n v="6.89"/>
    <s v=""/>
    <n v="-6.5698390453136218E-2"/>
    <n v="7.3203431672714966E-2"/>
    <n v="-0.16247504990019962"/>
    <n v="-0.25856985930387522"/>
    <n v="0.22048895838895444"/>
    <n v="-0.27465743618248739"/>
    <s v=""/>
    <n v="62.324399999999997"/>
    <n v="57.05"/>
    <n v="-8.4628171310112896E-2"/>
  </r>
  <r>
    <s v="ST. LUCIA"/>
    <s v="LCA"/>
    <x v="7"/>
    <s v="Upper-Middle Income"/>
    <x v="2"/>
    <x v="25"/>
    <s v="mill"/>
    <n v="2E-3"/>
    <s v="ST. LUCIATaxes on International Trade and Transactions – Consumption Tax"/>
    <n v="0"/>
    <n v="0"/>
    <n v="0"/>
    <n v="0"/>
    <n v="0"/>
    <n v="0"/>
    <n v="0"/>
    <n v="0"/>
    <n v="0"/>
    <n v="0"/>
    <n v="0"/>
    <n v="0"/>
    <n v="0"/>
    <n v="0"/>
    <n v="0"/>
    <n v="0"/>
    <n v="0"/>
    <m/>
    <s v=""/>
    <e v="#DIV/0!"/>
    <e v="#DIV/0!"/>
    <e v="#DIV/0!"/>
    <e v="#DIV/0!"/>
    <e v="#DIV/0!"/>
    <e v="#DIV/0!"/>
    <s v=""/>
    <n v="0"/>
    <n v="0"/>
    <m/>
  </r>
  <r>
    <s v="ST. LUCIA"/>
    <s v="LCA"/>
    <x v="7"/>
    <s v="Upper-Middle Income"/>
    <x v="2"/>
    <x v="27"/>
    <s v="mill"/>
    <n v="2E-3"/>
    <s v="ST. LUCIATaxes on International Trade and Transactions – Customs Service Charge"/>
    <n v="6.5330399999999997"/>
    <n v="4.76952"/>
    <n v="6.9037799999999994"/>
    <n v="6.6132"/>
    <n v="7.0140000000000002"/>
    <n v="5.8817399999999997"/>
    <n v="7.0741199999999997"/>
    <n v="5.7715199999999998"/>
    <n v="6.5831400000000002"/>
    <n v="7.0039800000000003"/>
    <n v="6.6532799999999996"/>
    <n v="7.0841400000000005"/>
    <n v="7.31"/>
    <n v="5.55"/>
    <n v="6.55"/>
    <n v="4.79"/>
    <n v="4.0999999999999996"/>
    <n v="4.55"/>
    <s v=""/>
    <n v="0.11892778859458995"/>
    <n v="0.16363910833794593"/>
    <n v="-5.1244390754050614E-2"/>
    <n v="-0.27569104215810802"/>
    <n v="-0.41545480467636164"/>
    <n v="-0.22641939290074026"/>
    <s v=""/>
    <n v="37.715279999999993"/>
    <n v="32.849999999999994"/>
    <n v="-0.12900023544833816"/>
  </r>
  <r>
    <s v="ST. LUCIA"/>
    <s v="LCA"/>
    <x v="7"/>
    <s v="Upper-Middle Income"/>
    <x v="2"/>
    <x v="3"/>
    <s v="mill"/>
    <n v="2E-3"/>
    <s v="ST. LUCIACustoms Duties"/>
    <n v="10.280519999999999"/>
    <n v="8.5270200000000003"/>
    <n v="10.03002"/>
    <n v="10.71138"/>
    <n v="11.28252"/>
    <n v="8.2965599999999995"/>
    <n v="10.370699999999999"/>
    <n v="9.5691000000000006"/>
    <n v="8.7775199999999991"/>
    <n v="10.78152"/>
    <n v="10.9719"/>
    <n v="11.122199999999999"/>
    <n v="10.44"/>
    <n v="10.119999999999999"/>
    <n v="9.36"/>
    <n v="6.4"/>
    <n v="6.57"/>
    <n v="6.53"/>
    <s v=""/>
    <n v="1.5512833981160516E-2"/>
    <n v="0.18681555807304298"/>
    <n v="-6.6801462011042936E-2"/>
    <n v="-0.4025046259212165"/>
    <n v="-0.41768328352176637"/>
    <n v="-0.21292680339803477"/>
    <s v=""/>
    <n v="59.128019999999999"/>
    <n v="49.42"/>
    <n v="-0.16418645508508484"/>
  </r>
  <r>
    <s v="ST. VINCENT AND THE GRENADINES"/>
    <s v="VCT"/>
    <x v="7"/>
    <s v="Upper-Middle Income"/>
    <x v="2"/>
    <x v="28"/>
    <s v="mill"/>
    <n v="8.9999999999999993E-3"/>
    <s v="ST. VINCENT AND THE GRENADINESCORPORATE"/>
    <n v="1.5740399999999999"/>
    <n v="1.9675499999999997"/>
    <n v="1.0089999999999999"/>
    <n v="9.1919899999999988"/>
    <n v="2.58304"/>
    <n v="1.11999"/>
    <n v="8.4957799999999999"/>
    <n v="0.7769299999999999"/>
    <n v="1.7556599999999998"/>
    <n v="6.4374199999999995"/>
    <n v="1.6648499999999997"/>
    <n v="7.7491199999999987"/>
    <n v="1.1000000000000001"/>
    <n v="1.28"/>
    <n v="1.53"/>
    <n v="9.84"/>
    <n v="3.07"/>
    <n v="1.72"/>
    <s v=""/>
    <n v="-0.30116134278671436"/>
    <n v="-0.34944474092145039"/>
    <n v="0.51635282457879106"/>
    <n v="7.0497248147572092E-2"/>
    <n v="0.18852205153617438"/>
    <n v="0.53572799757140677"/>
    <s v=""/>
    <n v="17.445609999999999"/>
    <n v="18.54"/>
    <n v="6.2731541058180296E-2"/>
  </r>
  <r>
    <s v="ST. VINCENT AND THE GRENADINES"/>
    <s v="VCT"/>
    <x v="7"/>
    <s v="Upper-Middle Income"/>
    <x v="2"/>
    <x v="13"/>
    <s v="mill"/>
    <n v="8.9999999999999993E-3"/>
    <s v="ST. VINCENT AND THE GRENADINESTotal Revenue"/>
    <n v="48.381549999999997"/>
    <n v="47.523899999999998"/>
    <n v="39.340910000000001"/>
    <n v="56.756249999999994"/>
    <n v="49.854689999999991"/>
    <n v="43.820869999999992"/>
    <n v="55.363829999999993"/>
    <n v="36.233189999999993"/>
    <n v="41.671699999999994"/>
    <n v="48.815419999999996"/>
    <n v="47.856869999999994"/>
    <n v="90.174329999999998"/>
    <n v="51.64"/>
    <n v="48.78"/>
    <n v="46.7"/>
    <n v="55"/>
    <n v="40.619999999999997"/>
    <n v="40.090000000000003"/>
    <s v=""/>
    <n v="6.7349020442710156E-2"/>
    <n v="2.643091160447698E-2"/>
    <n v="0.18705947574674814"/>
    <n v="-3.0943728664243927E-2"/>
    <n v="-0.18523212159176991"/>
    <n v="-8.5139112938652048E-2"/>
    <s v=""/>
    <n v="285.67817000000002"/>
    <n v="282.83000000000004"/>
    <n v="-9.9698552395514912E-3"/>
  </r>
  <r>
    <s v="ST. VINCENT AND THE GRENADINES"/>
    <s v="VCT"/>
    <x v="7"/>
    <s v="Upper-Middle Income"/>
    <x v="2"/>
    <x v="29"/>
    <s v="mill"/>
    <n v="8.9999999999999993E-3"/>
    <s v="ST. VINCENT AND THE GRENADINESINDIVIDUALS"/>
    <n v="7.0932699999999995"/>
    <n v="6.6694899999999997"/>
    <n v="5.2972499999999991"/>
    <n v="8.1728999999999985"/>
    <n v="7.032729999999999"/>
    <n v="6.4676899999999993"/>
    <n v="6.49796"/>
    <n v="5.5293200000000002"/>
    <n v="6.4475099999999994"/>
    <n v="7.0932699999999995"/>
    <n v="7.9912799999999988"/>
    <n v="9.2827999999999982"/>
    <n v="8.0299999999999994"/>
    <n v="6.85"/>
    <n v="6.26"/>
    <n v="9.09"/>
    <n v="6.53"/>
    <n v="6.03"/>
    <s v=""/>
    <n v="0.13205897984991405"/>
    <n v="2.7065037956425446E-2"/>
    <n v="0.18174524517438309"/>
    <n v="0.11221231141944739"/>
    <n v="-7.1484331120347133E-2"/>
    <n v="-6.7673311491428786E-2"/>
    <s v=""/>
    <n v="40.733329999999995"/>
    <n v="42.79"/>
    <n v="5.0491084328239413E-2"/>
  </r>
  <r>
    <s v="ST. VINCENT AND THE GRENADINES"/>
    <s v="VCT"/>
    <x v="7"/>
    <s v="Upper-Middle Income"/>
    <x v="2"/>
    <x v="30"/>
    <s v="mill"/>
    <n v="8.9999999999999993E-3"/>
    <s v="ST. VINCENT AND THE GRENADINESOF WHICH: IMPORT DUTY"/>
    <n v="3.8442899999999995"/>
    <n v="4.2075299999999993"/>
    <n v="5.0651799999999989"/>
    <n v="3.6626699999999994"/>
    <n v="4.923919999999999"/>
    <n v="5.6604899999999994"/>
    <n v="4.6010399999999994"/>
    <n v="4.0864499999999992"/>
    <n v="4.5707699999999996"/>
    <n v="3.9149199999999995"/>
    <n v="5.973279999999999"/>
    <n v="7.9811899999999989"/>
    <n v="4.05"/>
    <n v="4.22"/>
    <n v="4.6399999999999997"/>
    <n v="4.28"/>
    <n v="4.16"/>
    <n v="3.2"/>
    <s v=""/>
    <n v="5.3510531203421259E-2"/>
    <n v="2.9637340672557123E-3"/>
    <n v="-8.3941735535558323E-2"/>
    <n v="0.16854644289548359"/>
    <n v="-0.15514468147329749"/>
    <n v="-0.4346779165761267"/>
    <s v=""/>
    <n v="27.364079999999994"/>
    <n v="24.55"/>
    <n v="-0.10283846560892945"/>
  </r>
  <r>
    <s v="ST. VINCENT AND THE GRENADINES"/>
    <s v="VCT"/>
    <x v="7"/>
    <s v="Upper-Middle Income"/>
    <x v="2"/>
    <x v="31"/>
    <s v="mill"/>
    <n v="8.9999999999999993E-3"/>
    <s v="ST. VINCENT AND THE GRENADINESOTHER REVENUE"/>
    <n v="6.9620999999999995"/>
    <n v="6.770389999999999"/>
    <n v="7.5574099999999991"/>
    <n v="7.3959699999999993"/>
    <n v="8.6673099999999987"/>
    <n v="5.9329199999999993"/>
    <n v="7.2345299999999995"/>
    <n v="5.2568899999999994"/>
    <n v="6.5887699999999993"/>
    <n v="6.4071499999999988"/>
    <n v="6.9620999999999995"/>
    <n v="12.582229999999999"/>
    <n v="6.86"/>
    <n v="6.5"/>
    <n v="6.01"/>
    <n v="6.13"/>
    <n v="7.9"/>
    <n v="5.68"/>
    <s v=""/>
    <n v="-1.4665115410580026E-2"/>
    <n v="-3.9937138037838153E-2"/>
    <n v="-0.20475400964086896"/>
    <n v="-0.17117024541743672"/>
    <n v="-8.8529197640328836E-2"/>
    <n v="-4.2629936018014673E-2"/>
    <s v=""/>
    <n v="43.28609999999999"/>
    <n v="39.08"/>
    <n v="-9.7169761193546964E-2"/>
  </r>
  <r>
    <s v="ST. VINCENT AND THE GRENADINES"/>
    <s v="VCT"/>
    <x v="7"/>
    <s v="Upper-Middle Income"/>
    <x v="2"/>
    <x v="32"/>
    <s v="mill"/>
    <n v="8.9999999999999993E-3"/>
    <s v="ST. VINCENT AND THE GRENADINESTAXES ON GOODS AND SERVICES"/>
    <n v="24.811309999999999"/>
    <n v="22.904299999999996"/>
    <n v="17.70795"/>
    <n v="25.053469999999997"/>
    <n v="21.441249999999997"/>
    <n v="21.965929999999997"/>
    <n v="25.174549999999996"/>
    <n v="17.304349999999996"/>
    <n v="19.584689999999998"/>
    <n v="21.239449999999998"/>
    <n v="22.258539999999996"/>
    <n v="42.892589999999991"/>
    <n v="28.75"/>
    <n v="23.48"/>
    <n v="23.83"/>
    <n v="23.43"/>
    <n v="17.239999999999998"/>
    <n v="21.23"/>
    <s v=""/>
    <n v="0.15874574941830968"/>
    <n v="2.5135018315338379E-2"/>
    <n v="0.34572324859738129"/>
    <n v="-6.4800205320859658E-2"/>
    <n v="-0.1959424007462251"/>
    <n v="-3.3503247984492182E-2"/>
    <s v=""/>
    <n v="133.88420999999997"/>
    <n v="137.96"/>
    <n v="3.0442648912818334E-2"/>
  </r>
  <r>
    <s v="ST. VINCENT AND THE GRENADINES"/>
    <s v="VCT"/>
    <x v="7"/>
    <s v="Upper-Middle Income"/>
    <x v="2"/>
    <x v="33"/>
    <s v="mill"/>
    <n v="8.9999999999999993E-3"/>
    <s v="ST. VINCENT AND THE GRENADINESTAXES ON INCOME AND PROFITS"/>
    <n v="10.55414"/>
    <n v="9.7166700000000006"/>
    <n v="7.163899999999999"/>
    <n v="18.85821"/>
    <n v="11.038459999999999"/>
    <n v="8.4957799999999999"/>
    <n v="15.427609999999998"/>
    <n v="7.6280399999999986"/>
    <n v="8.7682099999999981"/>
    <n v="14.539689999999998"/>
    <n v="10.513779999999999"/>
    <n v="18.848119999999998"/>
    <n v="10.25"/>
    <n v="9.31"/>
    <n v="8.4"/>
    <n v="19.97"/>
    <n v="10.31"/>
    <n v="8.4600000000000009"/>
    <s v=""/>
    <n v="-2.8817127686386602E-2"/>
    <n v="-4.1852815830937973E-2"/>
    <n v="0.17254568042546678"/>
    <n v="5.8955224276323111E-2"/>
    <n v="-6.5992901183679467E-2"/>
    <n v="-4.2115026519047149E-3"/>
    <s v=""/>
    <n v="65.827159999999992"/>
    <n v="66.7"/>
    <n v="1.32595724925701E-2"/>
  </r>
  <r>
    <s v="ST. VINCENT AND THE GRENADINES"/>
    <s v="VCT"/>
    <x v="7"/>
    <s v="Upper-Middle Income"/>
    <x v="2"/>
    <x v="34"/>
    <s v="mill"/>
    <n v="8.9999999999999993E-3"/>
    <s v="ST. VINCENT AND THE GRENADINESTAXES ON INTERNATIONAL TRADE AND TRANSACTIONS"/>
    <n v="4.4194199999999997"/>
    <n v="4.8633799999999994"/>
    <n v="5.70085"/>
    <n v="3.9653699999999996"/>
    <n v="5.7412099999999997"/>
    <n v="6.4172399999999996"/>
    <n v="5.7109399999999999"/>
    <n v="4.5909499999999994"/>
    <n v="5.1963499999999998"/>
    <n v="4.4900500000000001"/>
    <n v="6.5988599999999993"/>
    <n v="8.5462299999999995"/>
    <n v="4.6500000000000004"/>
    <n v="4.78"/>
    <n v="5.03"/>
    <n v="4.8099999999999996"/>
    <n v="4.78"/>
    <n v="3.81"/>
    <s v=""/>
    <n v="5.2174267211534703E-2"/>
    <n v="-1.714445509090368E-2"/>
    <n v="-0.11767543436505078"/>
    <n v="0.21300156101448289"/>
    <n v="-0.1674228951736654"/>
    <n v="-0.40628681489238361"/>
    <s v=""/>
    <n v="31.107469999999996"/>
    <n v="27.86"/>
    <n v="-0.10439518225043685"/>
  </r>
  <r>
    <s v="ST. VINCENT AND THE GRENADINES"/>
    <s v="VCT"/>
    <x v="7"/>
    <s v="Upper-Middle Income"/>
    <x v="2"/>
    <x v="35"/>
    <s v="mill"/>
    <n v="8.9999999999999993E-3"/>
    <s v="ST. VINCENT AND THE GRENADINESTAXES ON PROPERTY"/>
    <n v="1.6345799999999999"/>
    <n v="3.2792499999999998"/>
    <n v="1.2107999999999999"/>
    <n v="1.4731399999999999"/>
    <n v="2.9664599999999997"/>
    <n v="0.99890999999999985"/>
    <n v="1.82629"/>
    <n v="1.4529599999999998"/>
    <n v="1.5437699999999999"/>
    <n v="2.1491699999999998"/>
    <n v="1.5235899999999998"/>
    <n v="7.3051599999999999"/>
    <n v="1.1200000000000001"/>
    <n v="4.7"/>
    <n v="3.42"/>
    <n v="0.67"/>
    <n v="0.39"/>
    <n v="0.92"/>
    <s v=""/>
    <n v="-0.31480869703532394"/>
    <n v="0.43325455515742944"/>
    <n v="1.8245787908820617"/>
    <n v="-0.54518918772146563"/>
    <n v="-0.86853016727007948"/>
    <n v="-7.8996105755273077E-2"/>
    <s v=""/>
    <n v="11.563139999999999"/>
    <n v="11.22"/>
    <n v="-2.96753304033332E-2"/>
  </r>
  <r>
    <s v="ST. VINCENT AND THE GRENADINES"/>
    <s v="VCT"/>
    <x v="7"/>
    <s v="Upper-Middle Income"/>
    <x v="2"/>
    <x v="36"/>
    <s v="mill"/>
    <n v="8.9999999999999993E-3"/>
    <s v="ST. VINCENT AND THE GRENADINESVALUE ADDED TAX"/>
    <n v="17.233719999999998"/>
    <n v="15.821119999999999"/>
    <n v="12.188719999999998"/>
    <n v="17.940020000000001"/>
    <n v="16.335709999999999"/>
    <n v="13.813209999999998"/>
    <n v="12.299709999999997"/>
    <n v="11.42188"/>
    <n v="13.904019999999997"/>
    <n v="14.025099999999998"/>
    <n v="14.559869999999998"/>
    <n v="31.551429999999996"/>
    <n v="18.649999999999999"/>
    <n v="16.53"/>
    <n v="15.96"/>
    <n v="15.97"/>
    <n v="10.99"/>
    <n v="12.55"/>
    <s v=""/>
    <n v="8.2180747975480667E-2"/>
    <n v="4.4805930300762679E-2"/>
    <n v="0.30940738650161814"/>
    <n v="-0.10981147178208273"/>
    <n v="-0.32724075047855278"/>
    <n v="-9.1449416898751079E-2"/>
    <s v=""/>
    <n v="93.332499999999982"/>
    <n v="90.649999999999991"/>
    <n v="-2.8741328047571756E-2"/>
  </r>
  <r>
    <s v="Congo, Dem. Rep."/>
    <s v="COD"/>
    <x v="5"/>
    <s v="Lower-Middle Income"/>
    <x v="2"/>
    <x v="0"/>
    <s v="mill"/>
    <n v="0.11"/>
    <s v="Congo, Dem. Rep.Tax Revenue"/>
    <n v="449303.58"/>
    <n v="381856.65"/>
    <n v="448735.26000000007"/>
    <n v="1009074.3600000001"/>
    <n v="390342.60000000003"/>
    <n v="403118.7"/>
    <n v="771111.45000000007"/>
    <n v="416437.59"/>
    <n v="458050.38000000006"/>
    <n v="431202.81000000006"/>
    <n v="686088.78"/>
    <n v="383728.11000000004"/>
    <n v="396570"/>
    <n v="357948"/>
    <n v="341650"/>
    <n v="494285"/>
    <n v="401115"/>
    <n v="325687"/>
    <n v="515786"/>
    <n v="-0.11736737107681183"/>
    <n v="-6.2611584739980367E-2"/>
    <n v="-0.23863794434161481"/>
    <n v="-0.51015998464176615"/>
    <n v="2.7597295299052586E-2"/>
    <n v="-0.19208163749287743"/>
    <m/>
    <n v="3853542.6000000006"/>
    <n v="2833041"/>
    <n v="-0.26482167343887686"/>
  </r>
  <r>
    <s v="Maldives"/>
    <s v="MDV"/>
    <x v="4"/>
    <s v="Upper-Middle Income"/>
    <x v="2"/>
    <x v="0"/>
    <m/>
    <n v="1.4999999999999999E-2"/>
    <s v="MaldivesTax Revenue"/>
    <n v="1855289442.5799999"/>
    <n v="1106748457.5349998"/>
    <n v="997706172.18999994"/>
    <n v="1128222008.655"/>
    <n v="949835323.21999991"/>
    <n v="1149615230.645"/>
    <n v="1965249795.4249997"/>
    <n v="742660986.51499999"/>
    <n v="0"/>
    <n v="0"/>
    <n v="0"/>
    <n v="0"/>
    <n v="1615917977"/>
    <n v="1185894069"/>
    <n v="852591052"/>
    <n v="336008214"/>
    <n v="158074795"/>
    <n v="186505418"/>
    <n v="582715219"/>
    <n v="-0.12902108969429887"/>
    <n v="7.1511833539191758E-2"/>
    <n v="-0.14544875458820425"/>
    <n v="-0.70217899365341285"/>
    <n v="-0.83357663045830221"/>
    <n v="-0.83776709543473971"/>
    <m/>
    <n v="9152666430.25"/>
    <n v="4917706744"/>
    <n v="-0.46270228665312829"/>
  </r>
  <r>
    <s v="Argentina"/>
    <s v="ARG"/>
    <x v="7"/>
    <s v="Upper-Middle Income"/>
    <x v="1"/>
    <x v="0"/>
    <s v="% change"/>
    <n v="0.45600000000000002"/>
    <s v="ArgentinaTax Revenue"/>
    <s v=""/>
    <s v=""/>
    <s v=""/>
    <s v=""/>
    <s v=""/>
    <s v=""/>
    <s v=""/>
    <s v=""/>
    <s v=""/>
    <s v=""/>
    <s v=""/>
    <s v=""/>
    <s v=""/>
    <s v=""/>
    <s v=""/>
    <s v=""/>
    <s v=""/>
    <s v=""/>
    <s v=""/>
    <n v="-5.5E-2"/>
    <n v="-0.05"/>
    <n v="-8.199999999999999E-2"/>
    <n v="-0.23399999999999999"/>
    <n v="-0.20199999999999999"/>
    <n v="-0.152"/>
    <m/>
    <m/>
    <m/>
    <n v="-0.3879539655049794"/>
  </r>
  <r>
    <s v="Bolivia"/>
    <s v="BOL"/>
    <x v="7"/>
    <s v="Lower-Middle Income"/>
    <x v="1"/>
    <x v="0"/>
    <s v="% change"/>
    <e v="#N/A"/>
    <s v="BoliviaTax Revenue"/>
    <s v=""/>
    <s v=""/>
    <s v=""/>
    <s v=""/>
    <s v=""/>
    <s v=""/>
    <s v=""/>
    <s v=""/>
    <s v=""/>
    <s v=""/>
    <s v=""/>
    <s v=""/>
    <s v=""/>
    <s v=""/>
    <s v=""/>
    <s v=""/>
    <s v=""/>
    <s v=""/>
    <s v=""/>
    <n v="-0.245"/>
    <n v="-3.6000000000000004E-2"/>
    <n v="-0.13400000000000001"/>
    <n v="-0.81"/>
    <n v="-0.439"/>
    <n v="-0.34700000000000003"/>
    <m/>
    <m/>
    <m/>
    <n v="-0.1263088328063246"/>
  </r>
  <r>
    <s v="Brazil"/>
    <s v="BRA"/>
    <x v="7"/>
    <s v="Upper-Middle Income"/>
    <x v="1"/>
    <x v="0"/>
    <s v="% change"/>
    <n v="3.6000000000000004E-2"/>
    <s v="BrazilTax Revenue"/>
    <s v=""/>
    <s v=""/>
    <s v=""/>
    <s v=""/>
    <s v=""/>
    <s v=""/>
    <s v=""/>
    <s v=""/>
    <s v=""/>
    <s v=""/>
    <s v=""/>
    <s v=""/>
    <s v=""/>
    <s v=""/>
    <s v=""/>
    <s v=""/>
    <s v=""/>
    <s v=""/>
    <s v=""/>
    <n v="4.4000000000000004E-2"/>
    <n v="-2.8999999999999998E-2"/>
    <n v="-0.02"/>
    <n v="-0.25700000000000001"/>
    <n v="-0.30399999999999999"/>
    <n v="-0.23699999999999999"/>
    <m/>
    <m/>
    <m/>
    <n v="-0.17132327506549061"/>
  </r>
  <r>
    <s v="Chile"/>
    <s v="CHL"/>
    <x v="7"/>
    <s v="High Income"/>
    <x v="1"/>
    <x v="0"/>
    <s v="% change"/>
    <e v="#N/A"/>
    <s v="ChileTax Revenue"/>
    <s v=""/>
    <s v=""/>
    <s v=""/>
    <s v=""/>
    <s v=""/>
    <s v=""/>
    <s v=""/>
    <s v=""/>
    <s v=""/>
    <s v=""/>
    <s v=""/>
    <s v=""/>
    <s v=""/>
    <s v=""/>
    <s v=""/>
    <s v=""/>
    <s v=""/>
    <s v=""/>
    <s v=""/>
    <n v="0.13500000000000001"/>
    <n v="-2.5000000000000001E-2"/>
    <n v="-0.01"/>
    <n v="-0.39799999999999996"/>
    <n v="-0.29799999999999999"/>
    <n v="-0.34200000000000003"/>
    <m/>
    <m/>
    <m/>
    <n v="-7.6950477358934954E-2"/>
  </r>
  <r>
    <s v="Colombia"/>
    <s v="COL"/>
    <x v="7"/>
    <s v="Upper-Middle Income"/>
    <x v="1"/>
    <x v="0"/>
    <s v="% change"/>
    <n v="3.5000000000000003E-2"/>
    <s v="ColombiaTax Revenue"/>
    <s v=""/>
    <s v=""/>
    <s v=""/>
    <s v=""/>
    <s v=""/>
    <s v=""/>
    <s v=""/>
    <s v=""/>
    <s v=""/>
    <s v=""/>
    <s v=""/>
    <s v=""/>
    <s v=""/>
    <s v=""/>
    <s v=""/>
    <s v=""/>
    <s v=""/>
    <s v=""/>
    <s v=""/>
    <n v="9.5000000000000001E-2"/>
    <n v="7.2000000000000008E-2"/>
    <n v="6.9999999999999993E-3"/>
    <n v="-0.26"/>
    <n v="-0.19399999999999998"/>
    <n v="-0.152"/>
    <m/>
    <m/>
    <m/>
    <n v="-0.12734902115411301"/>
  </r>
  <r>
    <s v="Costa Rica"/>
    <s v="CRI"/>
    <x v="7"/>
    <s v="Upper-Middle Income"/>
    <x v="1"/>
    <x v="0"/>
    <s v="% change"/>
    <n v="1.4999999999999999E-2"/>
    <s v="Costa RicaTax Revenue"/>
    <s v=""/>
    <s v=""/>
    <s v=""/>
    <s v=""/>
    <s v=""/>
    <s v=""/>
    <s v=""/>
    <s v=""/>
    <s v=""/>
    <s v=""/>
    <s v=""/>
    <s v=""/>
    <s v=""/>
    <s v=""/>
    <s v=""/>
    <s v=""/>
    <s v=""/>
    <s v=""/>
    <s v=""/>
    <n v="-4.2999999999999997E-2"/>
    <n v="0.14000000000000001"/>
    <n v="2.7000000000000003E-2"/>
    <n v="-0.24100000000000002"/>
    <n v="-0.30399999999999999"/>
    <n v="-0.36599999999999999"/>
    <m/>
    <m/>
    <m/>
    <n v="-0.17571701735794762"/>
  </r>
  <r>
    <s v="Ecuador"/>
    <s v="ECU"/>
    <x v="7"/>
    <s v="Upper-Middle Income"/>
    <x v="1"/>
    <x v="0"/>
    <s v="% change"/>
    <n v="0"/>
    <s v="EcuadorTax Revenue"/>
    <s v=""/>
    <s v=""/>
    <s v=""/>
    <s v=""/>
    <s v=""/>
    <s v=""/>
    <s v=""/>
    <s v=""/>
    <s v=""/>
    <s v=""/>
    <s v=""/>
    <s v=""/>
    <s v=""/>
    <s v=""/>
    <s v=""/>
    <s v=""/>
    <s v=""/>
    <s v=""/>
    <s v=""/>
    <n v="5.2000000000000005E-2"/>
    <n v="-7.5999999999999998E-2"/>
    <n v="6.0999999999999999E-2"/>
    <n v="-0.35600000000000004"/>
    <n v="-0.35299999999999998"/>
    <n v="-0.26400000000000001"/>
    <m/>
    <m/>
    <m/>
    <n v="-0.1181434981358781"/>
  </r>
  <r>
    <s v="El Salvador"/>
    <s v="SLV"/>
    <x v="7"/>
    <s v="Lower-Middle Income"/>
    <x v="1"/>
    <x v="0"/>
    <s v="% change"/>
    <n v="1E-3"/>
    <s v="El SalvadorTax Revenue"/>
    <m/>
    <m/>
    <m/>
    <m/>
    <m/>
    <m/>
    <m/>
    <m/>
    <m/>
    <m/>
    <m/>
    <m/>
    <m/>
    <m/>
    <m/>
    <m/>
    <m/>
    <m/>
    <m/>
    <n v="4.0999999999999995E-2"/>
    <n v="5.7000000000000002E-2"/>
    <n v="5.0000000000000001E-3"/>
    <n v="-0.30499999999999999"/>
    <n v="-0.29199999999999998"/>
    <n v="-2.2000000000000002E-2"/>
    <m/>
    <m/>
    <m/>
    <n v="-6.9628961223948807E-2"/>
  </r>
  <r>
    <s v="Guatemala"/>
    <s v="GTM"/>
    <x v="7"/>
    <s v="Lower-Middle Income"/>
    <x v="1"/>
    <x v="0"/>
    <s v="% change"/>
    <n v="1.8000000000000002E-2"/>
    <s v="GuatemalaTax Revenue"/>
    <s v=""/>
    <s v=""/>
    <s v=""/>
    <s v=""/>
    <s v=""/>
    <s v=""/>
    <s v=""/>
    <s v=""/>
    <s v=""/>
    <s v=""/>
    <s v=""/>
    <s v=""/>
    <s v=""/>
    <s v=""/>
    <s v=""/>
    <s v=""/>
    <s v=""/>
    <s v=""/>
    <s v=""/>
    <n v="8.1000000000000003E-2"/>
    <n v="7.400000000000001E-2"/>
    <n v="-0.29499999999999998"/>
    <n v="9.6000000000000002E-2"/>
    <n v="-0.25700000000000001"/>
    <n v="-0.18600000000000003"/>
    <m/>
    <m/>
    <m/>
    <n v="-0.26193629033396604"/>
  </r>
  <r>
    <s v="Honduras"/>
    <s v="HND"/>
    <x v="7"/>
    <s v="Lower-Middle Income"/>
    <x v="2"/>
    <x v="0"/>
    <s v="% change"/>
    <e v="#N/A"/>
    <s v="HondurasTax Revenue"/>
    <m/>
    <m/>
    <m/>
    <m/>
    <m/>
    <m/>
    <m/>
    <m/>
    <m/>
    <m/>
    <m/>
    <m/>
    <m/>
    <m/>
    <m/>
    <m/>
    <m/>
    <m/>
    <m/>
    <n v="4.4000000000000004E-2"/>
    <n v="-1.2E-2"/>
    <n v="-0.14000000000000001"/>
    <n v="-0.36499999999999999"/>
    <n v="-0.42100000000000004"/>
    <n v="-0.47899999999999998"/>
    <m/>
    <m/>
    <m/>
    <n v="-0.37231418454661402"/>
  </r>
  <r>
    <s v="Panama"/>
    <s v="PAN"/>
    <x v="7"/>
    <s v="Upper-Middle Income"/>
    <x v="1"/>
    <x v="0"/>
    <s v="% change"/>
    <n v="-9.0000000000000011E-3"/>
    <s v="PanamaTax Revenue"/>
    <m/>
    <m/>
    <m/>
    <m/>
    <m/>
    <m/>
    <m/>
    <m/>
    <m/>
    <m/>
    <m/>
    <m/>
    <m/>
    <m/>
    <m/>
    <m/>
    <m/>
    <m/>
    <m/>
    <n v="4.4999999999999998E-2"/>
    <n v="0.10300000000000001"/>
    <n v="-0.41899999999999998"/>
    <n v="-0.53799999999999992"/>
    <n v="-0.51900000000000002"/>
    <n v="-0.64"/>
    <m/>
    <m/>
    <m/>
    <n v="-0.19174940726820083"/>
  </r>
  <r>
    <s v="Paraguay"/>
    <s v="PRY"/>
    <x v="7"/>
    <s v="Upper-Middle Income"/>
    <x v="1"/>
    <x v="0"/>
    <s v="% change"/>
    <e v="#N/A"/>
    <s v="ParaguayTax Revenue"/>
    <m/>
    <m/>
    <m/>
    <m/>
    <m/>
    <m/>
    <m/>
    <m/>
    <m/>
    <m/>
    <m/>
    <m/>
    <m/>
    <m/>
    <m/>
    <m/>
    <m/>
    <m/>
    <m/>
    <n v="1.3000000000000001E-2"/>
    <n v="4.5999999999999999E-2"/>
    <n v="-0.1"/>
    <n v="-0.54700000000000004"/>
    <n v="-0.34"/>
    <n v="3.0000000000000001E-3"/>
    <m/>
    <m/>
    <m/>
    <n v="-0.18748170319604454"/>
  </r>
  <r>
    <s v="Peru"/>
    <s v="PER"/>
    <x v="7"/>
    <s v="Upper-Middle Income"/>
    <x v="1"/>
    <x v="0"/>
    <s v="% change"/>
    <n v="1.7000000000000001E-2"/>
    <s v="PeruTax Revenue"/>
    <m/>
    <m/>
    <m/>
    <m/>
    <m/>
    <m/>
    <m/>
    <m/>
    <m/>
    <m/>
    <m/>
    <m/>
    <m/>
    <m/>
    <m/>
    <m/>
    <m/>
    <m/>
    <m/>
    <n v="0.04"/>
    <n v="-4.0000000000000001E-3"/>
    <n v="-0.159"/>
    <n v="-0.36599999999999999"/>
    <n v="-0.21"/>
    <n v="-0.38600000000000001"/>
    <m/>
    <m/>
    <m/>
    <m/>
  </r>
  <r>
    <s v="Dominican Republic"/>
    <s v="DOM"/>
    <x v="7"/>
    <s v="Upper-Middle Income"/>
    <x v="1"/>
    <x v="0"/>
    <s v="% change"/>
    <n v="3.5000000000000003E-2"/>
    <s v="Dominican RepublicTax Revenue"/>
    <m/>
    <m/>
    <m/>
    <m/>
    <m/>
    <m/>
    <m/>
    <m/>
    <m/>
    <m/>
    <m/>
    <m/>
    <m/>
    <m/>
    <m/>
    <m/>
    <m/>
    <m/>
    <m/>
    <n v="0.04"/>
    <n v="3.3000000000000002E-2"/>
    <n v="-0.156"/>
    <n v="-0.49399999999999999"/>
    <n v="-0.39100000000000001"/>
    <m/>
    <m/>
    <m/>
    <m/>
    <m/>
  </r>
  <r>
    <s v="Trinidad and Tobago"/>
    <s v="TTO"/>
    <x v="7"/>
    <s v="High Income"/>
    <x v="1"/>
    <x v="0"/>
    <s v="% change"/>
    <e v="#N/A"/>
    <s v="Trinidad and TobagoTax Revenue"/>
    <m/>
    <m/>
    <m/>
    <m/>
    <m/>
    <m/>
    <m/>
    <m/>
    <m/>
    <m/>
    <m/>
    <m/>
    <m/>
    <m/>
    <m/>
    <m/>
    <m/>
    <m/>
    <m/>
    <n v="-3.2000000000000001E-2"/>
    <n v="-0.13"/>
    <n v="-0.35200000000000004"/>
    <n v="-0.222"/>
    <n v="-0.11900000000000001"/>
    <m/>
    <m/>
    <m/>
    <m/>
    <n v="-5.518147169356425E-2"/>
  </r>
  <r>
    <s v="Uruguay"/>
    <s v="URY"/>
    <x v="7"/>
    <s v="High Income"/>
    <x v="1"/>
    <x v="0"/>
    <s v="% change"/>
    <n v="8.8000000000000009E-2"/>
    <s v="UruguayTax Revenue"/>
    <m/>
    <m/>
    <m/>
    <m/>
    <m/>
    <m/>
    <m/>
    <m/>
    <m/>
    <m/>
    <m/>
    <m/>
    <m/>
    <m/>
    <m/>
    <m/>
    <m/>
    <m/>
    <m/>
    <n v="1.3000000000000001E-2"/>
    <n v="-3.4000000000000002E-2"/>
    <n v="2.8999999999999998E-2"/>
    <n v="-9.9000000000000005E-2"/>
    <n v="-0.192"/>
    <n v="-3.4000000000000002E-2"/>
    <m/>
    <m/>
    <m/>
    <m/>
  </r>
  <r>
    <m/>
    <m/>
    <x v="8"/>
    <m/>
    <x v="3"/>
    <x v="37"/>
    <m/>
    <e v="#N/A"/>
    <m/>
    <m/>
    <m/>
    <m/>
    <m/>
    <m/>
    <m/>
    <m/>
    <m/>
    <m/>
    <m/>
    <m/>
    <m/>
    <m/>
    <m/>
    <m/>
    <m/>
    <m/>
    <m/>
    <m/>
    <m/>
    <m/>
    <m/>
    <m/>
    <m/>
    <m/>
    <m/>
    <m/>
    <m/>
    <m/>
  </r>
  <r>
    <m/>
    <m/>
    <x v="8"/>
    <m/>
    <x v="3"/>
    <x v="37"/>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3">
  <r>
    <s v="Australia"/>
    <s v="AUS"/>
    <x v="0"/>
    <s v="High Income"/>
    <s v=""/>
    <x v="0"/>
    <s v="mill lcu"/>
    <n v="7.45E-3"/>
    <s v="AustraliaTax Revenue"/>
    <n v="31239.009599999998"/>
    <n v="45426.927949999998"/>
    <n v="34621.019249999998"/>
    <n v="44206.905999999995"/>
    <n v="49949.370999999999"/>
    <n v="27089.323049999999"/>
    <n v="38527.910349999998"/>
    <n v="34740.9058"/>
    <n v="29245.266049999998"/>
    <n v="41495.858049999995"/>
    <n v="40690.905500000001"/>
    <n v="36863.60295"/>
    <n v="32523"/>
    <n v="44971"/>
    <n v="34191"/>
    <n v="41665"/>
    <n v="41376"/>
    <n v="17394"/>
    <s v=""/>
    <s v=""/>
    <s v=""/>
    <s v=""/>
    <n v="4.1102148129561783E-2"/>
    <n v="-1.0036512935715643E-2"/>
    <n v="-1.2420756503290919E-2"/>
    <n v="-5.7500201439114412E-2"/>
    <n v="-0.17164122046702049"/>
    <n v="-0.35790200560216656"/>
    <s v=""/>
    <s v=""/>
    <s v=""/>
    <s v=""/>
    <n v="232532.55684999999"/>
    <n v="212120"/>
    <n v="-8.7783651143386099E-2"/>
    <s v="monthly"/>
    <n v="1"/>
    <n v="1"/>
    <n v="1"/>
    <n v="1"/>
    <n v="1"/>
    <n v="1"/>
    <n v="0"/>
    <n v="0"/>
    <n v="0"/>
    <n v="0"/>
  </r>
  <r>
    <s v="Indonesia"/>
    <s v="IDN"/>
    <x v="0"/>
    <s v="Lower-Middle Income"/>
    <s v="IBRD"/>
    <x v="1"/>
    <s v="bill lcu"/>
    <n v="2.0739999999999998E-2"/>
    <s v="IndonesiaIncome Taxes"/>
    <n v="57275.354584000008"/>
    <n v="47108.37588799998"/>
    <n v="56169.07657200002"/>
    <n v="99642.189024000007"/>
    <n v="66946.968158000018"/>
    <n v="56981.58561199993"/>
    <n v="65175.366714383024"/>
    <n v="55158.753219617014"/>
    <n v="53105.529610000056"/>
    <n v="60903.370766000022"/>
    <n v="64112.781473999974"/>
    <n v="103686.46297799995"/>
    <n v="49120"/>
    <n v="46500"/>
    <n v="52187.5"/>
    <n v="93722.5"/>
    <n v="40280"/>
    <n v="48458.899999999965"/>
    <n v="39361.100000000035"/>
    <n v="38226.799999999988"/>
    <n v="33938.5"/>
    <n v="35251.5"/>
    <n v="-0.14238854815013618"/>
    <n v="-1.2914388928338185E-2"/>
    <n v="-7.0885562216716491E-2"/>
    <n v="-5.9409463822339144E-2"/>
    <n v="-0.3983297360839988"/>
    <n v="-0.1495691199264407"/>
    <n v="-0.39607397726672472"/>
    <n v="-0.30696765665100706"/>
    <n v="-0.36092342456162607"/>
    <n v="-0.42118967215391734"/>
    <n v="618466.57014800003"/>
    <n v="477046.8"/>
    <n v="-0.22866194710274812"/>
    <s v="monthly"/>
    <n v="1"/>
    <n v="1"/>
    <n v="1"/>
    <n v="1"/>
    <n v="1"/>
    <n v="1"/>
    <n v="1"/>
    <n v="1"/>
    <n v="1"/>
    <n v="1"/>
  </r>
  <r>
    <s v="Indonesia"/>
    <s v="IDN"/>
    <x v="0"/>
    <s v="Lower-Middle Income"/>
    <s v="IBRD"/>
    <x v="2"/>
    <s v="bill lcu"/>
    <n v="2.0739999999999998E-2"/>
    <s v="IndonesiaProperty Taxes"/>
    <n v="83.598606000000004"/>
    <n v="71.96217"/>
    <n v="117.487174"/>
    <n v="13.26962"/>
    <n v="89.314750000000004"/>
    <n v="11595.198104000001"/>
    <n v="817.61618397675988"/>
    <n v="2200.9161440232388"/>
    <n v="856.80915600000151"/>
    <n v="3732.2337359999979"/>
    <n v="1243.057172000003"/>
    <n v="787.60298399999851"/>
    <n v="640"/>
    <n v="-340"/>
    <n v="65"/>
    <n v="28.100000000000023"/>
    <n v="6.8999999999999773"/>
    <n v="8716.7000000000007"/>
    <n v="383.29999999999927"/>
    <n v="286.77185857200129"/>
    <n v="4290.3281414279991"/>
    <n v="1889.6000000000004"/>
    <n v="6.655630047228299"/>
    <n v="-5.7247046607960828"/>
    <n v="-0.44674811907553413"/>
    <n v="1.1176190425950421"/>
    <n v="-0.92274512328590763"/>
    <n v="-0.24824915263905697"/>
    <n v="-0.53119812509619513"/>
    <n v="-0.869703414484576"/>
    <n v="4.0073322762531163"/>
    <n v="-0.49370802214944626"/>
    <n v="19578.405643999999"/>
    <n v="15966.7"/>
    <n v="-0.18447394081380891"/>
    <s v="monthly"/>
    <n v="1"/>
    <n v="1"/>
    <n v="1"/>
    <n v="1"/>
    <n v="1"/>
    <n v="1"/>
    <n v="1"/>
    <n v="1"/>
    <n v="1"/>
    <n v="1"/>
  </r>
  <r>
    <s v="Indonesia"/>
    <s v="IDN"/>
    <x v="0"/>
    <s v="Lower-Middle Income"/>
    <s v="IBRD"/>
    <x v="3"/>
    <s v="bill lcu"/>
    <n v="2.0739999999999998E-2"/>
    <s v="IndonesiaVAT"/>
    <n v="29865.32129"/>
    <n v="28764.555273999998"/>
    <n v="33172.723038000004"/>
    <n v="40770.397080000002"/>
    <n v="44328.390497999993"/>
    <n v="39823.15036"/>
    <n v="37843.884703894641"/>
    <n v="39418.681894105364"/>
    <n v="49023.386201999987"/>
    <n v="53034.996476000022"/>
    <n v="54267.233803999974"/>
    <n v="93649.832779999997"/>
    <n v="30460"/>
    <n v="25490"/>
    <n v="36024.5"/>
    <n v="40847.600000000006"/>
    <n v="27167.899999999994"/>
    <n v="29530"/>
    <n v="29970"/>
    <n v="35885.799999999988"/>
    <n v="34952.400000000023"/>
    <n v="38647.599999999977"/>
    <n v="1.9912014480792488E-2"/>
    <n v="-0.11383994095538258"/>
    <n v="8.5967526956808163E-2"/>
    <n v="1.8936023568403115E-3"/>
    <n v="-0.38712189423557453"/>
    <n v="-0.2584715238987938"/>
    <n v="-0.20806227387867274"/>
    <n v="-8.9624556792541554E-2"/>
    <n v="-0.28702599498167503"/>
    <n v="-0.27128118095587672"/>
    <n v="396045.48681599996"/>
    <n v="328975.8"/>
    <n v="-0.16934844367298671"/>
    <s v="monthly"/>
    <n v="1"/>
    <n v="1"/>
    <n v="1"/>
    <n v="1"/>
    <n v="1"/>
    <n v="1"/>
    <n v="1"/>
    <n v="1"/>
    <n v="1"/>
    <n v="1"/>
  </r>
  <r>
    <s v="Indonesia"/>
    <s v="IDN"/>
    <x v="0"/>
    <s v="Lower-Middle Income"/>
    <s v="IBRD"/>
    <x v="4"/>
    <s v="bill lcu"/>
    <n v="2.0739999999999998E-2"/>
    <s v="IndonesiaExcises"/>
    <n v="496.99830599999996"/>
    <n v="9787.6717120000012"/>
    <n v="11503.943948"/>
    <n v="15132.878796000001"/>
    <n v="20453.383971999996"/>
    <n v="10711.441411999995"/>
    <n v="16251.952226901161"/>
    <n v="10714.467463098837"/>
    <n v="14711.92562"/>
    <n v="15170.339954000006"/>
    <n v="17415.967954000007"/>
    <n v="33553.152835999994"/>
    <n v="1520"/>
    <n v="17540"/>
    <n v="10076.900000000001"/>
    <n v="16094.699999999997"/>
    <n v="21398.400000000001"/>
    <n v="8751.1000000000058"/>
    <n v="13038.899999999994"/>
    <n v="9290.3000000000029"/>
    <n v="17606"/>
    <n v="19604"/>
    <n v="2.0583605248747068"/>
    <n v="0.79205029716059994"/>
    <n v="-0.12404823549649641"/>
    <n v="6.355837623269868E-2"/>
    <n v="4.6203407186493003E-2"/>
    <n v="-0.18301378279526642"/>
    <n v="-0.19770253948831693"/>
    <n v="-0.13292004180363967"/>
    <n v="0.19671621885211787"/>
    <n v="0.29225845033426279"/>
    <n v="124935.00340999999"/>
    <n v="134920.29999999999"/>
    <n v="7.9923930983786723E-2"/>
    <s v="monthly"/>
    <n v="1"/>
    <n v="1"/>
    <n v="1"/>
    <n v="1"/>
    <n v="1"/>
    <n v="1"/>
    <n v="1"/>
    <n v="1"/>
    <n v="1"/>
    <n v="1"/>
  </r>
  <r>
    <s v="Indonesia"/>
    <s v="IDN"/>
    <x v="0"/>
    <s v="Lower-Middle Income"/>
    <s v="IBRD"/>
    <x v="5"/>
    <s v="bill lcu"/>
    <n v="2.0739999999999998E-2"/>
    <s v="IndonesiaCustoms Duties"/>
    <n v="3347.8230519999997"/>
    <n v="3102.3350820000005"/>
    <n v="3369.8710359999995"/>
    <n v="3699.9783519999992"/>
    <n v="3286.7828"/>
    <n v="2486.3184919999994"/>
    <n v="3709.2526527364021"/>
    <n v="3408.0611452635985"/>
    <n v="3323.121144000002"/>
    <n v="3974.1491160000014"/>
    <n v="3827.0604819999953"/>
    <n v="4254.3422460000011"/>
    <n v="2910"/>
    <n v="3070"/>
    <n v="3160.7000000000007"/>
    <n v="3285.3999999999996"/>
    <n v="2453.8999999999996"/>
    <n v="2952"/>
    <n v="2818"/>
    <n v="2816.6000000000022"/>
    <n v="3040.2000000000007"/>
    <n v="2589.7999999999993"/>
    <n v="-0.13077843279035997"/>
    <n v="-1.0422820599751225E-2"/>
    <n v="-6.2070932022455845E-2"/>
    <n v="-0.11204885881991766"/>
    <n v="-0.25340366269410936"/>
    <n v="0.18729760869268419"/>
    <n v="-0.24027822749655628"/>
    <n v="-0.17354769179701715"/>
    <n v="-8.5137174282924999E-2"/>
    <n v="-0.34833849349703205"/>
    <n v="33707.692872000007"/>
    <n v="29096.600000000002"/>
    <n v="-0.13679645443281893"/>
    <s v="monthly"/>
    <n v="1"/>
    <n v="1"/>
    <n v="1"/>
    <n v="1"/>
    <n v="1"/>
    <n v="1"/>
    <n v="1"/>
    <n v="1"/>
    <n v="1"/>
    <n v="1"/>
  </r>
  <r>
    <s v="Indonesia"/>
    <s v="IDN"/>
    <x v="0"/>
    <s v="Lower-Middle Income"/>
    <s v="IBRD"/>
    <x v="6"/>
    <s v="bill lcu"/>
    <n v="2.0739999999999998E-2"/>
    <s v="IndonesiaOther taxes"/>
    <n v="556.91574400000002"/>
    <n v="453.51478199999997"/>
    <n v="501.69371000000012"/>
    <n v="457.18944599999986"/>
    <n v="565.28581199999996"/>
    <n v="500.1626"/>
    <n v="532.25008247740027"/>
    <n v="773.9908955226"/>
    <n v="553.34315399999946"/>
    <n v="611.32118600000058"/>
    <n v="590.80431200000021"/>
    <n v="1753.0188759999996"/>
    <n v="0"/>
    <n v="1046"/>
    <n v="414.90000000000009"/>
    <n v="467.73248899999999"/>
    <n v="371.36751099999992"/>
    <n v="509.19999999999982"/>
    <n v="490.80000000000018"/>
    <n v="610.91923513100028"/>
    <n v="513.68076486899963"/>
    <n v="532.30000000000018"/>
    <n v="-1"/>
    <n v="1.3064297824806075"/>
    <n v="-0.17300139162597836"/>
    <n v="2.3060556389134425E-2"/>
    <n v="-0.34304469859929909"/>
    <n v="1.806892398591942E-2"/>
    <n v="-7.7877080421420303E-2"/>
    <n v="-0.21068937804687413"/>
    <n v="-7.1677744351382841E-2"/>
    <n v="-0.1292629599786197"/>
    <n v="4948.7516680000008"/>
    <n v="4956.9000000000005"/>
    <n v="1.6465429155981147E-3"/>
    <s v="monthly"/>
    <n v="0"/>
    <n v="1"/>
    <n v="1"/>
    <n v="1"/>
    <n v="1"/>
    <n v="1"/>
    <n v="1"/>
    <n v="1"/>
    <n v="1"/>
    <n v="1"/>
  </r>
  <r>
    <s v="Indonesia"/>
    <s v="IDN"/>
    <x v="0"/>
    <s v="Lower-Middle Income"/>
    <s v="IBRD"/>
    <x v="0"/>
    <s v="bill lcu"/>
    <n v="2.0739999999999998E-2"/>
    <s v="IndonesiaTax Revenue"/>
    <n v="91626.011582000006"/>
    <n v="89288.414907999992"/>
    <n v="104834.79547800007"/>
    <n v="159715.90231799989"/>
    <n v="135669.92184199998"/>
    <n v="122098.06072799995"/>
    <n v="124330.32913078985"/>
    <n v="111674.86419521041"/>
    <n v="121574.11488599991"/>
    <n v="137426.4112340002"/>
    <n v="141456.90519799996"/>
    <n v="237684.41269999975"/>
    <n v="84650"/>
    <n v="93306"/>
    <n v="101929.50000000006"/>
    <n v="154446.03248899983"/>
    <n v="91678.467511000112"/>
    <n v="98917.899999999907"/>
    <n v="86062.100000000093"/>
    <n v="87117.191093702917"/>
    <n v="94341.108906297013"/>
    <n v="98515.95000000007"/>
    <n v="-7.6135711481415708E-2"/>
    <n v="4.4995592050095227E-2"/>
    <n v="-2.7713083854965886E-2"/>
    <n v="-3.2995273185180821E-2"/>
    <n v="-0.32425355402085321"/>
    <n v="-0.18984872150949972"/>
    <n v="-0.30779480275109156"/>
    <n v="-0.21990331735331306"/>
    <n v="-0.22400332509300433"/>
    <n v="-0.28313670483431375"/>
    <n v="1198238.8263020003"/>
    <n v="990964.25"/>
    <n v="-0.17298269072259181"/>
    <s v="monthly"/>
    <n v="1"/>
    <n v="1"/>
    <n v="1"/>
    <n v="1"/>
    <n v="1"/>
    <n v="1"/>
    <n v="1"/>
    <n v="1"/>
    <n v="1"/>
    <n v="1"/>
  </r>
  <r>
    <s v="Indonesia"/>
    <s v="IDN"/>
    <x v="0"/>
    <s v="Lower-Middle Income"/>
    <s v="IBRD"/>
    <x v="7"/>
    <s v="bill lcu"/>
    <n v="2.0739999999999998E-2"/>
    <s v="IndonesiaResource Revenues - Oil-Gas"/>
    <n v="7432.4162359999991"/>
    <n v="8831.0341840000001"/>
    <n v="10952.233978"/>
    <n v="8786.4278459999969"/>
    <n v="16450.041692000003"/>
    <n v="3252.4859360000014"/>
    <n v="13926.900308680522"/>
    <n v="10359.36236331948"/>
    <n v="6943.8900720000029"/>
    <n v="15652.231307999997"/>
    <n v="8698.8483539999906"/>
    <n v="11624.421890199996"/>
    <n v="7594.4"/>
    <n v="9184.1"/>
    <n v="11863.3"/>
    <n v="4851.1000000000022"/>
    <n v="5367.1999999999971"/>
    <n v="2843.9000000000015"/>
    <n v="2300.4000000000015"/>
    <n v="6126.0999999999985"/>
    <n v="3169.6999999999971"/>
    <n v="4152.3000000000029"/>
    <n v="2.1794226649391402E-2"/>
    <n v="3.9980121087027636E-2"/>
    <n v="8.3185405263444701E-2"/>
    <n v="-0.44788711806147075"/>
    <n v="-0.67372727069681659"/>
    <n v="-0.12562266034038272"/>
    <n v="-0.83482325937479562"/>
    <n v="-0.4086412092609728"/>
    <n v="-0.54352675990922628"/>
    <n v="-0.73471513943972167"/>
    <n v="102587.02392400002"/>
    <n v="57452.5"/>
    <n v="-0.43996328383048933"/>
    <s v="monthly"/>
    <n v="1"/>
    <n v="1"/>
    <n v="1"/>
    <n v="1"/>
    <n v="1"/>
    <n v="1"/>
    <n v="1"/>
    <n v="1"/>
    <n v="1"/>
    <n v="1"/>
  </r>
  <r>
    <s v="Indonesia"/>
    <s v="IDN"/>
    <x v="0"/>
    <s v="Lower-Middle Income"/>
    <s v="IBRD"/>
    <x v="8"/>
    <s v="bill lcu"/>
    <n v="2.0739999999999998E-2"/>
    <s v="IndonesiaResource Revenues - Non-Oil-Gas"/>
    <n v="2584.7178279999998"/>
    <n v="3017.7157360000006"/>
    <n v="2802.5845735999992"/>
    <n v="2703.5932083999996"/>
    <n v="2799.3794499999999"/>
    <n v="2582.8804959999998"/>
    <n v="2940.6996821949597"/>
    <n v="2478.7151998050394"/>
    <n v="2931.667354000002"/>
    <n v="3039.9678680000006"/>
    <n v="2867.5648819999992"/>
    <n v="3622.6062599999964"/>
    <n v="2146"/>
    <n v="1992.8000000000002"/>
    <n v="2249.6999999999998"/>
    <n v="2301.3999999999996"/>
    <n v="1707.5"/>
    <n v="2419.9000000000015"/>
    <n v="1782.5999999999985"/>
    <n v="2032.2000000000025"/>
    <n v="2928.0999999999985"/>
    <n v="2236.5999999999985"/>
    <n v="-0.16973528918608127"/>
    <n v="-0.3396329626986444"/>
    <n v="-0.1972766776810605"/>
    <n v="-0.14876247179139054"/>
    <n v="-0.39004338979483466"/>
    <n v="-6.3100285225119582E-2"/>
    <n v="-0.39381773297249689"/>
    <n v="-0.18013977557411881"/>
    <n v="-1.2168345072083614E-3"/>
    <n v="-0.26426853930154826"/>
    <n v="27881.921396000002"/>
    <n v="21796.799999999999"/>
    <n v="-0.21824612836305415"/>
    <s v="monthly"/>
    <n v="1"/>
    <n v="1"/>
    <n v="1"/>
    <n v="1"/>
    <n v="1"/>
    <n v="1"/>
    <n v="1"/>
    <n v="1"/>
    <n v="1"/>
    <n v="1"/>
  </r>
  <r>
    <s v="Indonesia"/>
    <s v="IDN"/>
    <x v="0"/>
    <s v="Lower-Middle Income"/>
    <s v="IBRD"/>
    <x v="9"/>
    <s v="bill lcu"/>
    <n v="2.0739999999999998E-2"/>
    <s v="IndonesiaNon-Tax Revenues"/>
    <n v="18696.077988000001"/>
    <n v="22043.901039999997"/>
    <n v="30756.876435600003"/>
    <n v="24422.286484399996"/>
    <n v="65172.819963999988"/>
    <n v="52328.134025999992"/>
    <n v="32856.760906232783"/>
    <n v="27448.76244176726"/>
    <n v="34232.965675999963"/>
    <n v="32245.176599999999"/>
    <n v="29565.734099999998"/>
    <n v="43668.818932200025"/>
    <n v="19024.300000000003"/>
    <n v="19596.899999999994"/>
    <n v="57364.2"/>
    <n v="18518.199999999997"/>
    <n v="22386.900000000009"/>
    <n v="47632.299999999988"/>
    <n v="24286.600000000035"/>
    <n v="23265.299999999959"/>
    <n v="28798.000000000029"/>
    <n v="17959.450000000012"/>
    <n v="1.7555661257439657E-2"/>
    <n v="-0.11100580770888832"/>
    <n v="0.86508536132111757"/>
    <n v="-0.24174994786713763"/>
    <n v="-0.65649944236928781"/>
    <n v="-8.9738228075681256E-2"/>
    <n v="-0.26083401619199248"/>
    <n v="-0.15240987460336491"/>
    <n v="-0.1587640909478748"/>
    <n v="-0.44303452814707139"/>
    <n v="340203.76156200003"/>
    <n v="278832.15000000002"/>
    <n v="-0.18039662842121576"/>
    <s v="monthly"/>
    <n v="1"/>
    <n v="1"/>
    <n v="1"/>
    <n v="1"/>
    <n v="1"/>
    <n v="1"/>
    <n v="1"/>
    <n v="1"/>
    <n v="1"/>
    <n v="1"/>
  </r>
  <r>
    <s v="Indonesia"/>
    <s v="IDN"/>
    <x v="0"/>
    <s v="Lower-Middle Income"/>
    <s v="IBRD"/>
    <x v="10"/>
    <s v="bill lcu"/>
    <n v="2.0739999999999998E-2"/>
    <s v="IndonesiaGrants"/>
    <n v="-4.6954039999999999"/>
    <n v="68.695802"/>
    <n v="51.036999999999999"/>
    <n v="246.61078400000002"/>
    <n v="359.30047999999994"/>
    <n v="28.784868000000046"/>
    <n v="72.383121134520053"/>
    <n v="158.30411886547995"/>
    <n v="407.07111199999997"/>
    <n v="370.01824999999997"/>
    <n v="232.32042400000014"/>
    <n v="4951.2014440000003"/>
    <n v="0"/>
    <n v="28.6"/>
    <n v="48.6"/>
    <n v="596.9"/>
    <n v="685.4"/>
    <n v="380"/>
    <n v="720.44999999999982"/>
    <n v="1511.02"/>
    <n v="1708.5300000000002"/>
    <n v="1452.7600000000002"/>
    <n v="-1"/>
    <n v="-0.58367179409303638"/>
    <n v="-4.7749671806728407E-2"/>
    <n v="1.4204132127490414"/>
    <n v="0.90759555901511768"/>
    <n v="12.201380669871384"/>
    <n v="8.9532872955434328"/>
    <n v="8.5450453900318291"/>
    <n v="3.1971290755704627"/>
    <n v="2.9261847219697952"/>
    <n v="1762.2055359999999"/>
    <n v="7132.26"/>
    <n v="3.0473485381219465"/>
    <s v="monthly"/>
    <n v="0"/>
    <n v="1"/>
    <n v="1"/>
    <n v="1"/>
    <n v="1"/>
    <n v="1"/>
    <n v="1"/>
    <n v="1"/>
    <n v="1"/>
    <n v="1"/>
  </r>
  <r>
    <s v="Malaysia"/>
    <s v="MYS"/>
    <x v="0"/>
    <s v="Upper-Middle Income"/>
    <s v="IBRD"/>
    <x v="11"/>
    <s v="mill lcu"/>
    <n v="-1.1259999999999999E-2"/>
    <s v="MalaysiaCIT"/>
    <s v=""/>
    <s v=""/>
    <n v="19800.936987594905"/>
    <s v=""/>
    <s v=""/>
    <n v="20295.363656555659"/>
    <s v=""/>
    <s v=""/>
    <n v="18524.519981404756"/>
    <s v=""/>
    <s v=""/>
    <n v="24960.862552112874"/>
    <s v=""/>
    <s v=""/>
    <n v="15911.466028209999"/>
    <s v=""/>
    <s v=""/>
    <n v="9234.2873638800011"/>
    <s v=""/>
    <s v=""/>
    <s v=""/>
    <s v=""/>
    <s v=""/>
    <s v=""/>
    <n v="-0.19642863172695421"/>
    <s v=""/>
    <s v=""/>
    <n v="-0.54500507997070502"/>
    <s v=""/>
    <s v=""/>
    <s v=""/>
    <s v=""/>
    <n v="40096.300644150564"/>
    <n v="25145.753392090002"/>
    <n v="-0.37286600040100254"/>
    <s v="monthly"/>
    <n v="0"/>
    <n v="0"/>
    <n v="1"/>
    <n v="0"/>
    <n v="0"/>
    <n v="1"/>
    <n v="0"/>
    <n v="0"/>
    <n v="0"/>
    <n v="0"/>
  </r>
  <r>
    <s v="Malaysia"/>
    <s v="MYS"/>
    <x v="0"/>
    <s v="Upper-Middle Income"/>
    <s v="IBRD"/>
    <x v="5"/>
    <s v="mill lcu"/>
    <n v="-1.1259999999999999E-2"/>
    <s v="MalaysiaCustoms Duties"/>
    <s v=""/>
    <s v=""/>
    <n v="963.49036595742723"/>
    <s v=""/>
    <s v=""/>
    <n v="1035.1973603461247"/>
    <s v=""/>
    <s v=""/>
    <n v="909.00310590793788"/>
    <s v=""/>
    <s v=""/>
    <n v="907.48423122443398"/>
    <s v=""/>
    <s v=""/>
    <n v="828.24820186000011"/>
    <s v=""/>
    <s v=""/>
    <n v="575.10877689999984"/>
    <s v=""/>
    <s v=""/>
    <s v=""/>
    <s v=""/>
    <s v=""/>
    <s v=""/>
    <n v="-0.14036690856066425"/>
    <s v=""/>
    <s v=""/>
    <n v="-0.4444452826775866"/>
    <s v=""/>
    <s v=""/>
    <s v=""/>
    <s v=""/>
    <n v="1998.6877263035519"/>
    <n v="1403.3569787599999"/>
    <n v="-0.29786081122566305"/>
    <s v="monthly"/>
    <n v="0"/>
    <n v="0"/>
    <n v="1"/>
    <n v="0"/>
    <n v="0"/>
    <n v="1"/>
    <n v="0"/>
    <n v="0"/>
    <n v="0"/>
    <n v="0"/>
  </r>
  <r>
    <s v="Malaysia"/>
    <s v="MYS"/>
    <x v="0"/>
    <s v="Upper-Middle Income"/>
    <s v="IBRD"/>
    <x v="4"/>
    <s v="mill lcu"/>
    <n v="-1.1259999999999999E-2"/>
    <s v="MalaysiaExcises"/>
    <s v=""/>
    <s v=""/>
    <n v="2465.3795769060102"/>
    <s v=""/>
    <s v=""/>
    <n v="2672.5090659372345"/>
    <s v=""/>
    <s v=""/>
    <n v="2655.3852391011774"/>
    <s v=""/>
    <s v=""/>
    <n v="2599.1450109779048"/>
    <s v=""/>
    <s v=""/>
    <n v="2385.3002350100001"/>
    <s v=""/>
    <s v=""/>
    <n v="1319.1438400199997"/>
    <s v=""/>
    <s v=""/>
    <s v=""/>
    <s v=""/>
    <s v=""/>
    <s v=""/>
    <n v="-3.2481546714404022E-2"/>
    <s v=""/>
    <s v=""/>
    <n v="-0.50640248265822696"/>
    <s v=""/>
    <s v=""/>
    <s v=""/>
    <s v=""/>
    <n v="5137.8886428432452"/>
    <n v="3704.44407503"/>
    <n v="-0.27899486879886798"/>
    <s v="monthly"/>
    <n v="0"/>
    <n v="0"/>
    <n v="1"/>
    <n v="0"/>
    <n v="0"/>
    <n v="1"/>
    <n v="0"/>
    <n v="0"/>
    <n v="0"/>
    <n v="0"/>
  </r>
  <r>
    <s v="Malaysia"/>
    <s v="MYS"/>
    <x v="0"/>
    <s v="Upper-Middle Income"/>
    <s v="IBRD"/>
    <x v="1"/>
    <s v="mill lcu"/>
    <n v="-1.1259999999999999E-2"/>
    <s v="MalaysiaIncome Taxes"/>
    <s v=""/>
    <s v=""/>
    <n v="27729.421474441271"/>
    <s v=""/>
    <s v=""/>
    <n v="28302.367996854617"/>
    <s v=""/>
    <s v=""/>
    <n v="31889.09740214757"/>
    <s v=""/>
    <s v=""/>
    <n v="33905.478226069732"/>
    <s v=""/>
    <s v=""/>
    <n v="25652.899812689997"/>
    <s v=""/>
    <s v=""/>
    <n v="16742.545455380001"/>
    <s v=""/>
    <s v=""/>
    <s v=""/>
    <s v=""/>
    <s v=""/>
    <s v=""/>
    <n v="-7.4885141893971469E-2"/>
    <s v=""/>
    <s v=""/>
    <n v="-0.40844011860630591"/>
    <s v=""/>
    <s v=""/>
    <s v=""/>
    <s v=""/>
    <n v="56031.789471295888"/>
    <n v="42395.445268069998"/>
    <n v="-0.24336799398869016"/>
    <s v="monthly"/>
    <n v="0"/>
    <n v="0"/>
    <n v="1"/>
    <n v="0"/>
    <n v="0"/>
    <n v="1"/>
    <n v="0"/>
    <n v="0"/>
    <n v="0"/>
    <n v="0"/>
  </r>
  <r>
    <s v="Malaysia"/>
    <s v="MYS"/>
    <x v="0"/>
    <s v="Upper-Middle Income"/>
    <s v="IBRD"/>
    <x v="9"/>
    <s v="mill lcu"/>
    <n v="-1.1259999999999999E-2"/>
    <s v="MalaysiaNon-Tax Revenues"/>
    <s v=""/>
    <s v=""/>
    <n v="21667.394589583651"/>
    <s v=""/>
    <s v=""/>
    <n v="18518.590750508734"/>
    <s v=""/>
    <s v=""/>
    <n v="22379.254573283277"/>
    <s v=""/>
    <s v=""/>
    <n v="20339.299085134564"/>
    <s v=""/>
    <s v=""/>
    <n v="6899.4964358799971"/>
    <s v=""/>
    <s v=""/>
    <n v="29635.928709250002"/>
    <s v=""/>
    <s v=""/>
    <s v=""/>
    <s v=""/>
    <s v=""/>
    <s v=""/>
    <n v="-0.68157240099384864"/>
    <s v=""/>
    <s v=""/>
    <n v="0.60033390815312748"/>
    <s v=""/>
    <s v=""/>
    <s v=""/>
    <s v=""/>
    <n v="40185.985340092389"/>
    <n v="36535.425145130001"/>
    <n v="-9.084162461285554E-2"/>
    <s v="monthly"/>
    <n v="0"/>
    <n v="0"/>
    <n v="1"/>
    <n v="0"/>
    <n v="0"/>
    <n v="1"/>
    <n v="0"/>
    <n v="0"/>
    <n v="0"/>
    <n v="0"/>
  </r>
  <r>
    <s v="Malaysia"/>
    <s v="MYS"/>
    <x v="0"/>
    <s v="Upper-Middle Income"/>
    <s v="IBRD"/>
    <x v="6"/>
    <s v="mill lcu"/>
    <n v="-1.1259999999999999E-2"/>
    <s v="MalaysiaOther Taxes"/>
    <s v=""/>
    <s v=""/>
    <n v="3626.7512974109823"/>
    <s v=""/>
    <s v=""/>
    <n v="3741.3801858938909"/>
    <s v=""/>
    <s v=""/>
    <n v="3679.4724512864127"/>
    <s v=""/>
    <s v=""/>
    <n v="4094.2126192567653"/>
    <s v=""/>
    <s v=""/>
    <n v="3253.5055178600055"/>
    <s v=""/>
    <s v=""/>
    <n v="2115.9097443700102"/>
    <s v=""/>
    <s v=""/>
    <s v=""/>
    <s v=""/>
    <s v=""/>
    <s v=""/>
    <n v="-0.10291463321938413"/>
    <s v=""/>
    <s v=""/>
    <n v="-0.43445743569509043"/>
    <s v=""/>
    <s v=""/>
    <s v=""/>
    <s v=""/>
    <n v="7368.1314833048727"/>
    <n v="5369.4152622300153"/>
    <n v="-0.27126500464923314"/>
    <s v="monthly"/>
    <n v="0"/>
    <n v="0"/>
    <n v="1"/>
    <n v="0"/>
    <n v="0"/>
    <n v="1"/>
    <n v="0"/>
    <n v="0"/>
    <n v="0"/>
    <n v="0"/>
  </r>
  <r>
    <s v="Malaysia"/>
    <s v="MYS"/>
    <x v="0"/>
    <s v="Upper-Middle Income"/>
    <s v="IBRD"/>
    <x v="12"/>
    <s v="mill lcu"/>
    <n v="-1.1259999999999999E-2"/>
    <s v="MalaysiaPIT"/>
    <s v=""/>
    <s v=""/>
    <n v="7928.4844868463642"/>
    <s v=""/>
    <s v=""/>
    <n v="8007.0043402989577"/>
    <s v=""/>
    <s v=""/>
    <n v="13364.577420742815"/>
    <s v=""/>
    <s v=""/>
    <n v="8944.615673956856"/>
    <s v=""/>
    <s v=""/>
    <n v="9741.4337844799993"/>
    <s v=""/>
    <s v=""/>
    <n v="7508.258091499998"/>
    <s v=""/>
    <s v=""/>
    <s v=""/>
    <s v=""/>
    <s v=""/>
    <s v=""/>
    <n v="0.22866277920343819"/>
    <s v=""/>
    <s v=""/>
    <n v="-6.2288744654325733E-2"/>
    <s v=""/>
    <s v=""/>
    <s v=""/>
    <s v=""/>
    <n v="15935.488827145322"/>
    <n v="17249.691875979996"/>
    <n v="8.24702061599763E-2"/>
    <s v="monthly"/>
    <n v="0"/>
    <n v="0"/>
    <n v="1"/>
    <n v="0"/>
    <n v="0"/>
    <n v="1"/>
    <n v="0"/>
    <n v="0"/>
    <n v="0"/>
    <n v="0"/>
  </r>
  <r>
    <s v="Malaysia"/>
    <s v="MYS"/>
    <x v="0"/>
    <s v="Upper-Middle Income"/>
    <s v="IBRD"/>
    <x v="0"/>
    <s v="mill lcu"/>
    <n v="-1.1259999999999999E-2"/>
    <s v="MalaysiaTax Revenue"/>
    <s v=""/>
    <s v=""/>
    <n v="41303.279290763632"/>
    <s v=""/>
    <s v=""/>
    <n v="42868.221297240867"/>
    <s v=""/>
    <s v=""/>
    <n v="45621.640486790791"/>
    <s v=""/>
    <s v=""/>
    <n v="48739.765651936083"/>
    <s v=""/>
    <s v=""/>
    <n v="38422.040705900006"/>
    <s v=""/>
    <s v=""/>
    <n v="26813.481182300013"/>
    <s v=""/>
    <s v=""/>
    <s v=""/>
    <s v=""/>
    <s v=""/>
    <s v=""/>
    <n v="-6.9758107209369632E-2"/>
    <s v=""/>
    <s v=""/>
    <n v="-0.37451379201437002"/>
    <s v=""/>
    <s v=""/>
    <s v=""/>
    <s v=""/>
    <n v="84171.500588004506"/>
    <n v="65235.521888200019"/>
    <n v="-0.22496900456237204"/>
    <s v="monthly"/>
    <n v="0"/>
    <n v="0"/>
    <n v="1"/>
    <n v="0"/>
    <n v="0"/>
    <n v="1"/>
    <n v="0"/>
    <n v="0"/>
    <n v="0"/>
    <n v="0"/>
  </r>
  <r>
    <s v="Malaysia"/>
    <s v="MYS"/>
    <x v="0"/>
    <s v="Upper-Middle Income"/>
    <s v="IBRD"/>
    <x v="3"/>
    <s v="mill lcu"/>
    <n v="-1.1259999999999999E-2"/>
    <s v="MalaysiaVAT"/>
    <s v=""/>
    <s v=""/>
    <n v="6518.2365760479443"/>
    <s v=""/>
    <s v=""/>
    <n v="7116.7666882089907"/>
    <s v=""/>
    <s v=""/>
    <n v="6488.6822883476943"/>
    <s v=""/>
    <s v=""/>
    <n v="7233.4455644072486"/>
    <s v=""/>
    <s v=""/>
    <n v="6302.0869384800008"/>
    <s v=""/>
    <s v=""/>
    <n v="6060.7733656300006"/>
    <s v=""/>
    <s v=""/>
    <s v=""/>
    <s v=""/>
    <s v=""/>
    <s v=""/>
    <n v="-3.3160753686389925E-2"/>
    <s v=""/>
    <s v=""/>
    <n v="-0.14838105123335749"/>
    <s v=""/>
    <s v=""/>
    <s v=""/>
    <s v=""/>
    <n v="13635.003264256935"/>
    <n v="12362.860304110001"/>
    <n v="-9.3299791389251374E-2"/>
    <s v="monthly"/>
    <n v="0"/>
    <n v="0"/>
    <n v="1"/>
    <n v="0"/>
    <n v="0"/>
    <n v="1"/>
    <n v="0"/>
    <n v="0"/>
    <n v="0"/>
    <n v="0"/>
  </r>
  <r>
    <s v="Philippines"/>
    <s v="PHL"/>
    <x v="0"/>
    <s v="Lower-Middle Income"/>
    <s v="IBRD"/>
    <x v="11"/>
    <s v="mill lcu"/>
    <n v="2.4380000000000002E-2"/>
    <s v="PhilippinesCIT"/>
    <n v="51378.922019614554"/>
    <n v="18956.263303455715"/>
    <n v="23474.168570385882"/>
    <n v="105595.87428191652"/>
    <n v="76516.352240321023"/>
    <n v="21291.154001279629"/>
    <n v="51366.981356896031"/>
    <n v="78439.420188045813"/>
    <n v="17808.990791923359"/>
    <n v="47137.121103989346"/>
    <n v="85907.862476870228"/>
    <n v="23775.590673800561"/>
    <n v="49907.353736089994"/>
    <n v="17569.226611890001"/>
    <n v="15573.365463980001"/>
    <n v="31306.159274069996"/>
    <n v="35368.419812740001"/>
    <n v="114626.52712126999"/>
    <n v="33341.517651610004"/>
    <s v=""/>
    <s v=""/>
    <s v=""/>
    <n v="-2.8641478366610549E-2"/>
    <n v="-7.3170364293940679E-2"/>
    <n v="-0.33657435332441271"/>
    <n v="-0.70352857545845204"/>
    <n v="-0.53776651947997234"/>
    <n v="4.3837629991488845"/>
    <n v="-0.35091537850055315"/>
    <s v=""/>
    <s v=""/>
    <s v=""/>
    <n v="348579.71577386936"/>
    <n v="297692.56967165001"/>
    <n v="-0.1459842434871651"/>
    <s v="monthly"/>
    <n v="1"/>
    <n v="1"/>
    <n v="1"/>
    <n v="1"/>
    <n v="1"/>
    <n v="1"/>
    <n v="1"/>
    <n v="0"/>
    <n v="0"/>
    <n v="0"/>
  </r>
  <r>
    <s v="Philippines"/>
    <s v="PHL"/>
    <x v="0"/>
    <s v="Lower-Middle Income"/>
    <s v="IBRD"/>
    <x v="5"/>
    <s v="mill lcu"/>
    <n v="2.4380000000000002E-2"/>
    <s v="PhilippinesCustoms Duties"/>
    <n v="7280.4018293999998"/>
    <n v="5545.2147912"/>
    <n v="6142.6741824000001"/>
    <n v="6385.4215110000005"/>
    <n v="6909.2177364000008"/>
    <n v="5444.7538445999999"/>
    <n v="6534.0385614000006"/>
    <n v="6441.3731466000008"/>
    <n v="7150.3363008000015"/>
    <n v="6646.6896300000008"/>
    <n v="6020.4144294000007"/>
    <n v="5111.4410802000002"/>
    <n v="6769.7396357500002"/>
    <n v="4737.4307099999996"/>
    <n v="5460.0565182699956"/>
    <n v="4957.383683100009"/>
    <n v="6546.6037997999938"/>
    <n v="7459.1253141799507"/>
    <n v="4908.9328695300237"/>
    <s v=""/>
    <s v=""/>
    <s v=""/>
    <n v="-7.0142034137157624E-2"/>
    <n v="-0.14567227990553522"/>
    <n v="-0.11112711562756196"/>
    <n v="-0.22364033845533104"/>
    <n v="-5.2482632684976646E-2"/>
    <n v="0.36996557182796519"/>
    <n v="-0.24871382018929766"/>
    <s v=""/>
    <s v=""/>
    <s v=""/>
    <n v="44241.722456400006"/>
    <n v="40839.272530629976"/>
    <n v="-7.6905910006626152E-2"/>
    <s v="monthly"/>
    <n v="1"/>
    <n v="1"/>
    <n v="1"/>
    <n v="1"/>
    <n v="1"/>
    <n v="1"/>
    <n v="1"/>
    <n v="0"/>
    <n v="0"/>
    <n v="0"/>
  </r>
  <r>
    <s v="Philippines"/>
    <s v="PHL"/>
    <x v="0"/>
    <s v="Lower-Middle Income"/>
    <s v="IBRD"/>
    <x v="4"/>
    <s v="mill lcu"/>
    <n v="2.4380000000000002E-2"/>
    <s v="PhilippinesExcises"/>
    <n v="32840.587959625584"/>
    <n v="38692.506845739823"/>
    <n v="40068.586424645444"/>
    <n v="39841.327782616543"/>
    <n v="43195.591048707967"/>
    <n v="38784.364177926102"/>
    <n v="38674.333426275334"/>
    <n v="37859.212615136188"/>
    <n v="37547.895749538409"/>
    <n v="40050.946637564586"/>
    <n v="38188.034907921356"/>
    <n v="32218.347606637682"/>
    <n v="31796.086796979998"/>
    <n v="35379.827910250002"/>
    <n v="36728.167476709998"/>
    <n v="15591.467602820001"/>
    <n v="23044.904053600003"/>
    <n v="42232.75288036"/>
    <n v="45120.153455710002"/>
    <s v=""/>
    <s v=""/>
    <s v=""/>
    <n v="-3.1805190696637384E-2"/>
    <n v="-8.5615515911049281E-2"/>
    <n v="-8.3367526683716914E-2"/>
    <n v="-0.60866094403553417"/>
    <n v="-0.4664986982672783"/>
    <n v="8.8911827627601775E-2"/>
    <n v="0.16666919526156279"/>
    <s v=""/>
    <s v=""/>
    <s v=""/>
    <n v="272097.29766553681"/>
    <n v="229893.36017643"/>
    <n v="-0.15510605158961954"/>
    <s v="monthly"/>
    <n v="1"/>
    <n v="1"/>
    <n v="1"/>
    <n v="1"/>
    <n v="1"/>
    <n v="1"/>
    <n v="1"/>
    <n v="0"/>
    <n v="0"/>
    <n v="0"/>
  </r>
  <r>
    <s v="Philippines"/>
    <s v="PHL"/>
    <x v="0"/>
    <s v="Lower-Middle Income"/>
    <s v="IBRD"/>
    <x v="1"/>
    <s v="mill lcu"/>
    <n v="2.4380000000000002E-2"/>
    <s v="PhilippinesIncome Taxes"/>
    <n v="91774.6514596942"/>
    <n v="60746.381494945483"/>
    <n v="68200.513274559329"/>
    <n v="152487.17022906689"/>
    <n v="126957.4684731794"/>
    <n v="79816.72853298024"/>
    <n v="92059.801521504574"/>
    <n v="131009.90319171966"/>
    <n v="70269.127954543728"/>
    <n v="85279.700351110892"/>
    <n v="140713.8175244352"/>
    <n v="84401.503725911301"/>
    <n v="95727.892326009998"/>
    <n v="65184.987964990003"/>
    <n v="71404.008106359994"/>
    <n v="61185.20437118"/>
    <n v="64379.387197899996"/>
    <n v="187630.01909310001"/>
    <n v="69780.629186790015"/>
    <s v=""/>
    <s v=""/>
    <s v=""/>
    <n v="4.3075520347271398E-2"/>
    <n v="7.3067833191246837E-2"/>
    <n v="4.6971711472377678E-2"/>
    <n v="-0.59875178823721809"/>
    <n v="-0.49290586861772084"/>
    <n v="1.3507605804160636"/>
    <n v="-0.24200760773430832"/>
    <s v=""/>
    <s v=""/>
    <s v=""/>
    <n v="672042.71498593001"/>
    <n v="615292.12824632996"/>
    <n v="-8.4444910232808923E-2"/>
    <s v="monthly"/>
    <n v="1"/>
    <n v="1"/>
    <n v="1"/>
    <n v="1"/>
    <n v="1"/>
    <n v="1"/>
    <n v="1"/>
    <n v="0"/>
    <n v="0"/>
    <n v="0"/>
  </r>
  <r>
    <s v="Philippines"/>
    <s v="PHL"/>
    <x v="0"/>
    <s v="Lower-Middle Income"/>
    <s v="IBRD"/>
    <x v="6"/>
    <s v="mill lcu"/>
    <n v="2.4380000000000002E-2"/>
    <s v="PhilippinesOther Taxes"/>
    <n v="31564.670160500929"/>
    <n v="19362.980241391513"/>
    <n v="22717.251326606205"/>
    <n v="29587.059440763933"/>
    <n v="20658.104341576607"/>
    <n v="22972.512809190244"/>
    <n v="32648.719942059095"/>
    <n v="22579.139392368623"/>
    <n v="23906.497973625199"/>
    <n v="35400.598324298619"/>
    <n v="27597.683213797332"/>
    <n v="26025.351718650989"/>
    <n v="34109.08368009"/>
    <n v="19703.533411650002"/>
    <n v="12355.958048819999"/>
    <n v="7929.3701593899996"/>
    <n v="15584.020800260001"/>
    <n v="23533.975196389998"/>
    <n v="32071.306092620001"/>
    <s v=""/>
    <s v=""/>
    <s v=""/>
    <n v="8.0609539293493779E-2"/>
    <n v="1.7587848875169579E-2"/>
    <n v="-0.4560980168252648"/>
    <n v="-0.73199870790588895"/>
    <n v="-0.24562193400797572"/>
    <n v="2.444061700447234E-2"/>
    <n v="-1.7685650477685378E-2"/>
    <s v=""/>
    <s v=""/>
    <s v=""/>
    <n v="179511.29826208853"/>
    <n v="145287.24738922002"/>
    <n v="-0.19065123590661689"/>
    <s v="monthly"/>
    <n v="1"/>
    <n v="1"/>
    <n v="1"/>
    <n v="1"/>
    <n v="1"/>
    <n v="1"/>
    <n v="1"/>
    <n v="0"/>
    <n v="0"/>
    <n v="0"/>
  </r>
  <r>
    <s v="Philippines"/>
    <s v="PHL"/>
    <x v="0"/>
    <s v="Lower-Middle Income"/>
    <s v="IBRD"/>
    <x v="12"/>
    <s v="mill lcu"/>
    <n v="2.4380000000000002E-2"/>
    <s v="PhilippinesPIT"/>
    <n v="40395.729440079653"/>
    <n v="41790.118191489761"/>
    <n v="44726.344704173447"/>
    <n v="46891.295947150378"/>
    <n v="50441.116232858389"/>
    <n v="58525.574531700608"/>
    <n v="40692.820164608544"/>
    <n v="52570.483003673835"/>
    <n v="52460.137162620355"/>
    <n v="38142.579247121532"/>
    <n v="54805.955047564981"/>
    <n v="60625.913052110736"/>
    <n v="45820.538589920005"/>
    <n v="47615.76135310001"/>
    <n v="55830.642642380008"/>
    <n v="29879.04509711"/>
    <n v="29010.967385159995"/>
    <n v="73003.491971830008"/>
    <n v="36439.111535180004"/>
    <s v=""/>
    <s v=""/>
    <s v=""/>
    <n v="0.13429164976181837"/>
    <n v="0.13940240931877998"/>
    <n v="0.24827197508877605"/>
    <n v="-0.36280189119136996"/>
    <n v="-0.42485477023877499"/>
    <n v="0.24737762176580394"/>
    <n v="-0.1045321659256265"/>
    <s v=""/>
    <s v=""/>
    <s v=""/>
    <n v="323462.99921206076"/>
    <n v="317599.55857468006"/>
    <n v="-1.812708301000034E-2"/>
    <s v="monthly"/>
    <n v="1"/>
    <n v="1"/>
    <n v="1"/>
    <n v="1"/>
    <n v="1"/>
    <n v="1"/>
    <n v="1"/>
    <n v="0"/>
    <n v="0"/>
    <n v="0"/>
  </r>
  <r>
    <s v="Philippines"/>
    <s v="PHL"/>
    <x v="0"/>
    <s v="Lower-Middle Income"/>
    <s v="IBRD"/>
    <x v="0"/>
    <s v="mill lcu"/>
    <n v="2.4380000000000002E-2"/>
    <s v="PhilippinesTax Revenue"/>
    <n v="239155.66710754778"/>
    <n v="184307.27896126045"/>
    <n v="202157.12741355877"/>
    <n v="296664.20397485694"/>
    <n v="270071.35558067192"/>
    <n v="216651.92646844749"/>
    <n v="241331.57597477175"/>
    <n v="266458.24291590817"/>
    <n v="215023.21134043921"/>
    <n v="242770.52869117385"/>
    <n v="289852.26399192872"/>
    <n v="220958.00773882467"/>
    <n v="250768.07939658003"/>
    <n v="187000.06916810997"/>
    <n v="176338.05188735999"/>
    <n v="124930.40293191999"/>
    <n v="145194.45670092996"/>
    <n v="325454.35788181995"/>
    <n v="210482.22450633001"/>
    <s v=""/>
    <s v=""/>
    <s v=""/>
    <n v="4.855587337518609E-2"/>
    <n v="1.4610330216070926E-2"/>
    <n v="-0.12771785915507169"/>
    <n v="-0.57888278647022695"/>
    <n v="-0.46238483385714146"/>
    <n v="0.50219923352132345"/>
    <n v="-0.1278297352670778"/>
    <s v=""/>
    <s v=""/>
    <s v=""/>
    <n v="1650339.1354811152"/>
    <n v="1420167.6424730497"/>
    <n v="-0.13946920851571804"/>
    <s v="monthly"/>
    <n v="1"/>
    <n v="1"/>
    <n v="1"/>
    <n v="1"/>
    <n v="1"/>
    <n v="1"/>
    <n v="1"/>
    <n v="0"/>
    <n v="0"/>
    <n v="0"/>
  </r>
  <r>
    <s v="Philippines"/>
    <s v="PHL"/>
    <x v="0"/>
    <s v="Lower-Middle Income"/>
    <s v="IBRD"/>
    <x v="3"/>
    <s v="mill lcu"/>
    <n v="2.4380000000000002E-2"/>
    <s v="PhilippinesVAT"/>
    <n v="75695.355698327083"/>
    <n v="59960.195587983653"/>
    <n v="65028.102205347765"/>
    <n v="68363.225011409595"/>
    <n v="72350.973980807947"/>
    <n v="69633.567103750887"/>
    <n v="71414.682523532741"/>
    <n v="68568.614570083722"/>
    <n v="76149.353361931862"/>
    <n v="75392.593748199783"/>
    <n v="77332.313916374842"/>
    <n v="73201.36360742469"/>
    <n v="82365.27695775"/>
    <n v="61994.28917122"/>
    <n v="50389.861737200008"/>
    <n v="35266.977115429989"/>
    <n v="35639.540849370002"/>
    <n v="64598.485397790042"/>
    <n v="58601.202901679972"/>
    <s v=""/>
    <s v=""/>
    <s v=""/>
    <n v="8.8115330166422978E-2"/>
    <n v="3.3924065178399618E-2"/>
    <n v="-0.22510637665424504"/>
    <n v="-0.48412356044431715"/>
    <n v="-0.50740758709310729"/>
    <n v="-7.2308254702201299E-2"/>
    <n v="-0.1794236026692472"/>
    <s v=""/>
    <s v=""/>
    <s v=""/>
    <n v="482446.10211115971"/>
    <n v="388855.63413044001"/>
    <n v="-0.19399155174261445"/>
    <s v="monthly"/>
    <n v="1"/>
    <n v="1"/>
    <n v="1"/>
    <n v="1"/>
    <n v="1"/>
    <n v="1"/>
    <n v="1"/>
    <n v="0"/>
    <n v="0"/>
    <n v="0"/>
  </r>
  <r>
    <s v="Albania"/>
    <s v="ALB"/>
    <x v="1"/>
    <s v="Upper-Middle Income"/>
    <s v="IBRD"/>
    <x v="0"/>
    <s v="mill lcu"/>
    <n v="1.405E-2"/>
    <s v="AlbaniaTax Revenue"/>
    <n v="33493.574615499994"/>
    <n v="65497.692309999999"/>
    <n v="102979.29234399999"/>
    <n v="142423.76868199997"/>
    <n v="179403.37340400001"/>
    <n v="215192.39216149997"/>
    <n v="253312.74229049994"/>
    <n v="292513.54241349996"/>
    <n v="327940.84953599994"/>
    <n v="366092.30666279997"/>
    <n v="399950.81150799996"/>
    <n v="432259.783054"/>
    <n v="34315.479999999996"/>
    <n v="66979.11"/>
    <n v="97001.31"/>
    <n v="123391.11600000001"/>
    <n v="149689.83000000002"/>
    <n v="182354.54"/>
    <n v="219122.66"/>
    <s v=""/>
    <s v=""/>
    <s v=""/>
    <n v="2.4539195769198198E-2"/>
    <n v="2.2617860839866926E-2"/>
    <n v="-5.8050334275270364E-2"/>
    <n v="-0.1336339633344176"/>
    <n v="-0.16562421787402967"/>
    <n v="-0.15259764451549684"/>
    <n v="-0.13497182171471908"/>
    <s v=""/>
    <s v=""/>
    <s v=""/>
    <n v="992302.83580749994"/>
    <n v="872854.04600000009"/>
    <n v="-0.12037533855307062"/>
    <s v="monthly"/>
    <n v="1"/>
    <n v="1"/>
    <n v="1"/>
    <n v="1"/>
    <n v="1"/>
    <n v="1"/>
    <n v="1"/>
    <n v="0"/>
    <n v="0"/>
    <n v="0"/>
  </r>
  <r>
    <s v="Bulgaria"/>
    <s v="BGR"/>
    <x v="1"/>
    <s v="Upper-Middle Income"/>
    <s v="IBRD"/>
    <x v="11"/>
    <s v="mill lcu"/>
    <n v="1.1979999999999999E-2"/>
    <s v="BulgariaCIT"/>
    <n v="15.19588257218"/>
    <n v="42.771458161560005"/>
    <n v="449.77490668418"/>
    <n v="550.14785659384006"/>
    <n v="151.54107025800005"/>
    <n v="112.06983472135984"/>
    <s v=""/>
    <s v=""/>
    <s v=""/>
    <s v=""/>
    <s v=""/>
    <s v=""/>
    <n v="15.547233"/>
    <n v="58.912698999999996"/>
    <n v="209.65257000000003"/>
    <n v="275.06692000000004"/>
    <n v="103.55908299999999"/>
    <n v="388.93352400000003"/>
    <s v=""/>
    <s v=""/>
    <s v=""/>
    <s v=""/>
    <n v="2.3121422934870392E-2"/>
    <n v="0.3773834592561684"/>
    <n v="-0.53387223945952034"/>
    <n v="-0.50001273893342668"/>
    <n v="-0.31662695252389528"/>
    <n v="2.470456835838196"/>
    <s v=""/>
    <s v=""/>
    <s v=""/>
    <s v=""/>
    <n v="1321.50100899112"/>
    <n v="1051.6720290000001"/>
    <n v="-0.20418371091302973"/>
    <s v="monthly"/>
    <n v="1"/>
    <n v="1"/>
    <n v="1"/>
    <n v="1"/>
    <n v="1"/>
    <n v="1"/>
    <n v="0"/>
    <n v="0"/>
    <n v="0"/>
    <n v="0"/>
  </r>
  <r>
    <s v="Bulgaria"/>
    <s v="BGR"/>
    <x v="1"/>
    <s v="Upper-Middle Income"/>
    <s v="IBRD"/>
    <x v="5"/>
    <s v="mill lcu"/>
    <n v="1.1979999999999999E-2"/>
    <s v="BulgariaCustoms Duties"/>
    <n v="20.128213385360002"/>
    <n v="20.232367378939998"/>
    <n v="19.384477911979999"/>
    <n v="18.077205183919997"/>
    <n v="19.993216265340006"/>
    <n v="18.320284803880007"/>
    <s v=""/>
    <s v=""/>
    <s v=""/>
    <s v=""/>
    <s v=""/>
    <s v=""/>
    <n v="21.404095999999999"/>
    <n v="18.234368999999997"/>
    <n v="15.004243000000002"/>
    <n v="14.745950000000008"/>
    <n v="17.390895"/>
    <n v="17.427650999999997"/>
    <s v=""/>
    <s v=""/>
    <s v=""/>
    <s v=""/>
    <n v="6.3387772685676802E-2"/>
    <n v="-9.8752575095079065E-2"/>
    <n v="-0.22596610194350003"/>
    <n v="-0.18427932581543088"/>
    <n v="-0.13016021188403579"/>
    <n v="-4.8723795150333087E-2"/>
    <s v=""/>
    <s v=""/>
    <s v=""/>
    <s v=""/>
    <n v="116.13576492942002"/>
    <n v="104.207204"/>
    <n v="-0.10271220873836273"/>
    <s v="monthly"/>
    <n v="1"/>
    <n v="1"/>
    <n v="1"/>
    <n v="1"/>
    <n v="1"/>
    <n v="1"/>
    <n v="0"/>
    <n v="0"/>
    <n v="0"/>
    <n v="0"/>
  </r>
  <r>
    <s v="Bulgaria"/>
    <s v="BGR"/>
    <x v="1"/>
    <s v="Upper-Middle Income"/>
    <s v="IBRD"/>
    <x v="4"/>
    <s v="mill lcu"/>
    <n v="1.1979999999999999E-2"/>
    <s v="BulgariaExcises"/>
    <n v="413.42855406974002"/>
    <n v="451.39382371314008"/>
    <n v="426.98451799202007"/>
    <n v="446.3528649427999"/>
    <n v="493.74994909102008"/>
    <n v="651.2689198023603"/>
    <s v=""/>
    <s v=""/>
    <s v=""/>
    <s v=""/>
    <s v=""/>
    <s v=""/>
    <n v="489.034786"/>
    <n v="430.99581300000006"/>
    <n v="400.59517900000003"/>
    <n v="419.91345799999999"/>
    <n v="356.50997699999971"/>
    <n v="449.31587500000023"/>
    <s v=""/>
    <s v=""/>
    <s v=""/>
    <s v=""/>
    <n v="0.18287617337022685"/>
    <n v="-4.5188945088674763E-2"/>
    <n v="-6.1803971525996253E-2"/>
    <n v="-5.9234316657042436E-2"/>
    <n v="-0.27795440251421866"/>
    <n v="-0.31009163597680428"/>
    <s v=""/>
    <s v=""/>
    <s v=""/>
    <s v=""/>
    <n v="2883.1786296110804"/>
    <n v="2546.365088"/>
    <n v="-0.1168202129940572"/>
    <s v="monthly"/>
    <n v="1"/>
    <n v="1"/>
    <n v="1"/>
    <n v="1"/>
    <n v="1"/>
    <n v="1"/>
    <n v="0"/>
    <n v="0"/>
    <n v="0"/>
    <n v="0"/>
  </r>
  <r>
    <s v="Bulgaria"/>
    <s v="BGR"/>
    <x v="1"/>
    <s v="Upper-Middle Income"/>
    <s v="IBRD"/>
    <x v="12"/>
    <s v="mill lcu"/>
    <n v="1.1979999999999999E-2"/>
    <s v="BulgariaPIT"/>
    <n v="369.27939746796005"/>
    <n v="283.26017049428009"/>
    <n v="275.45641828168004"/>
    <n v="447.63221613068009"/>
    <n v="339.65881168260006"/>
    <n v="292.12296382479991"/>
    <s v=""/>
    <s v=""/>
    <s v=""/>
    <s v=""/>
    <s v=""/>
    <s v=""/>
    <n v="365.65475199999997"/>
    <n v="308.46935000000002"/>
    <n v="323.68955700000004"/>
    <n v="428.93461300000001"/>
    <n v="326.69604600000002"/>
    <n v="318.89282100000014"/>
    <s v=""/>
    <s v=""/>
    <s v=""/>
    <s v=""/>
    <n v="-9.8154554324265154E-3"/>
    <n v="8.8996555575500444E-2"/>
    <n v="0.17510261339780103"/>
    <n v="-4.1770012203995545E-2"/>
    <n v="-3.8164078883704371E-2"/>
    <n v="9.1639003057819829E-2"/>
    <s v=""/>
    <s v=""/>
    <s v=""/>
    <s v=""/>
    <n v="2007.4099778820002"/>
    <n v="2072.3371390000002"/>
    <n v="3.2343747332821374E-2"/>
    <s v="monthly"/>
    <n v="1"/>
    <n v="1"/>
    <n v="1"/>
    <n v="1"/>
    <n v="1"/>
    <n v="1"/>
    <n v="0"/>
    <n v="0"/>
    <n v="0"/>
    <n v="0"/>
  </r>
  <r>
    <s v="Bulgaria"/>
    <s v="BGR"/>
    <x v="1"/>
    <s v="Upper-Middle Income"/>
    <s v="IBRD"/>
    <x v="0"/>
    <s v="mill lcu"/>
    <n v="1.1979999999999999E-2"/>
    <s v="BulgariaTax Revenue"/>
    <n v="2233.6397827208802"/>
    <n v="1655.8730043983203"/>
    <n v="1992.9770442354809"/>
    <n v="2379.142345043339"/>
    <n v="1867.9567000701011"/>
    <n v="1985.8084916292801"/>
    <s v=""/>
    <s v=""/>
    <s v=""/>
    <s v=""/>
    <s v=""/>
    <s v=""/>
    <n v="2269.4210350000003"/>
    <n v="1645.8837669999998"/>
    <n v="1764.2017449999989"/>
    <n v="1978.8540520000024"/>
    <n v="1509.2082969999992"/>
    <n v="1985.9579830000021"/>
    <s v=""/>
    <s v=""/>
    <s v=""/>
    <s v=""/>
    <n v="1.6019258143555076E-2"/>
    <n v="-6.0326108172469315E-3"/>
    <n v="-0.11479073474388245"/>
    <n v="-0.16824898849675379"/>
    <n v="-0.19205391808955671"/>
    <n v="7.5279852690798702E-5"/>
    <s v=""/>
    <s v=""/>
    <s v=""/>
    <s v=""/>
    <n v="12115.397368097401"/>
    <n v="11153.526879000003"/>
    <n v="-7.939240124556067E-2"/>
    <s v="monthly"/>
    <n v="1"/>
    <n v="1"/>
    <n v="1"/>
    <n v="1"/>
    <n v="1"/>
    <n v="1"/>
    <n v="0"/>
    <n v="0"/>
    <n v="0"/>
    <n v="0"/>
  </r>
  <r>
    <s v="Bulgaria"/>
    <s v="BGR"/>
    <x v="1"/>
    <s v="Upper-Middle Income"/>
    <s v="IBRD"/>
    <x v="3"/>
    <s v="mill lcu"/>
    <n v="1.1979999999999999E-2"/>
    <s v="BulgariaVAT"/>
    <n v="1370.5882788598001"/>
    <n v="851.95815481356021"/>
    <n v="753.33210704345993"/>
    <n v="867.70317821294009"/>
    <n v="859.92144870909999"/>
    <n v="912.01255351228031"/>
    <s v=""/>
    <s v=""/>
    <s v=""/>
    <s v=""/>
    <s v=""/>
    <s v=""/>
    <n v="1329.420157"/>
    <n v="822.46636799999987"/>
    <n v="789.04061499999989"/>
    <n v="787.32919600000014"/>
    <n v="696.70691800000031"/>
    <n v="781.54329499999949"/>
    <s v=""/>
    <s v=""/>
    <s v=""/>
    <s v=""/>
    <n v="-3.0036826153254464E-2"/>
    <n v="-3.4616473411202019E-2"/>
    <n v="4.7400751438408995E-2"/>
    <n v="-9.2628428973226193E-2"/>
    <n v="-0.18980167427398706"/>
    <n v="-0.14305642834610832"/>
    <s v=""/>
    <s v=""/>
    <s v=""/>
    <s v=""/>
    <n v="5615.5157211511414"/>
    <n v="5206.5065489999997"/>
    <n v="-7.2835549299699529E-2"/>
    <s v="monthly"/>
    <n v="1"/>
    <n v="1"/>
    <n v="1"/>
    <n v="1"/>
    <n v="1"/>
    <n v="1"/>
    <n v="0"/>
    <n v="0"/>
    <n v="0"/>
    <n v="0"/>
  </r>
  <r>
    <s v="Moldova"/>
    <s v="MDA"/>
    <x v="1"/>
    <s v="Lower-Middle Income"/>
    <s v="IBRD"/>
    <x v="0"/>
    <s v="mill lcu"/>
    <n v="2.7779999999999999E-2"/>
    <s v="MoldovaTax Revenue"/>
    <n v="4347.2010659999996"/>
    <n v="4321.5065659999973"/>
    <n v="5852.0765420000043"/>
    <n v="5150.6166920000014"/>
    <n v="4966.4385159999965"/>
    <n v="5647.9594339999985"/>
    <n v="5706.5428940000065"/>
    <n v="4989.9746779999978"/>
    <n v="5554.123119999992"/>
    <n v="5817.4403559999964"/>
    <n v="5857.5237760000118"/>
    <n v="6486.5251359999966"/>
    <n v="4717"/>
    <n v="4848.8999999999996"/>
    <n v="5462.1999999999989"/>
    <n v="3843.1000000000022"/>
    <n v="4380.4000000000015"/>
    <n v="5785.2999999999993"/>
    <n v="5022.4000000000087"/>
    <s v=""/>
    <s v=""/>
    <s v=""/>
    <n v="8.5065983465141243E-2"/>
    <n v="0.12203925319686826"/>
    <n v="-6.6621914324237683E-2"/>
    <n v="-0.25385633802469704"/>
    <n v="-0.11799975256151857"/>
    <n v="2.4316847102907289E-2"/>
    <n v="-0.11988745317577859"/>
    <s v=""/>
    <s v=""/>
    <s v=""/>
    <n v="35992.341710000001"/>
    <n v="34059.30000000001"/>
    <n v="-5.3707028166575785E-2"/>
    <s v="monthly"/>
    <n v="1"/>
    <n v="1"/>
    <n v="1"/>
    <n v="1"/>
    <n v="1"/>
    <n v="1"/>
    <n v="1"/>
    <n v="0"/>
    <n v="0"/>
    <n v="0"/>
  </r>
  <r>
    <s v="North Macedonia"/>
    <s v="MKD"/>
    <x v="1"/>
    <s v="Upper-Middle Income"/>
    <s v="IBRD"/>
    <x v="11"/>
    <s v="mill lcu"/>
    <n v="8.7899999999999992E-3"/>
    <s v="North MacedoniaCIT"/>
    <n v="848.39239000000009"/>
    <n v="953.30655000000002"/>
    <n v="1659.45955"/>
    <n v="1399.19173"/>
    <n v="879.66488000000004"/>
    <n v="852.42755000000011"/>
    <n v="836.28691000000003"/>
    <n v="973.48235000000011"/>
    <n v="774.75072"/>
    <n v="807.03200000000004"/>
    <n v="766.68040000000008"/>
    <n v="905.89342000000011"/>
    <n v="701"/>
    <n v="777"/>
    <n v="1468"/>
    <n v="1437"/>
    <n v="661"/>
    <n v="699"/>
    <n v="543"/>
    <s v=""/>
    <s v=""/>
    <s v=""/>
    <n v="-0.17373139096639006"/>
    <n v="-0.18494213639883206"/>
    <n v="-0.11537464109926635"/>
    <n v="2.7021507624262468E-2"/>
    <n v="-0.24857748100617594"/>
    <n v="-0.17998896211179483"/>
    <n v="-0.35070130417322931"/>
    <s v=""/>
    <s v=""/>
    <s v=""/>
    <n v="7428.7295600000007"/>
    <n v="6286"/>
    <n v="-0.15382570475482493"/>
    <s v="monthly"/>
    <n v="1"/>
    <n v="1"/>
    <n v="1"/>
    <n v="1"/>
    <n v="1"/>
    <n v="1"/>
    <n v="1"/>
    <n v="0"/>
    <n v="0"/>
    <n v="0"/>
  </r>
  <r>
    <s v="North Macedonia"/>
    <s v="MKD"/>
    <x v="1"/>
    <s v="Upper-Middle Income"/>
    <s v="IBRD"/>
    <x v="5"/>
    <s v="mill lcu"/>
    <n v="8.7899999999999992E-3"/>
    <s v="North MacedoniaCustoms Duties"/>
    <n v="457.99066000000005"/>
    <n v="464.04340000000002"/>
    <n v="498.34226000000001"/>
    <n v="557.86087000000009"/>
    <n v="451.93792000000002"/>
    <n v="449.92034000000001"/>
    <n v="550.79934000000003"/>
    <n v="498.34226000000001"/>
    <n v="466.06098000000003"/>
    <n v="596.1948900000001"/>
    <n v="514.48290000000009"/>
    <n v="580.05425000000002"/>
    <n v="551"/>
    <n v="615"/>
    <n v="528"/>
    <n v="408"/>
    <n v="388"/>
    <n v="499"/>
    <n v="646"/>
    <s v=""/>
    <s v=""/>
    <s v=""/>
    <n v="0.20308130301172506"/>
    <n v="0.32530707257122926"/>
    <n v="5.9512793476515495E-2"/>
    <n v="-0.26863484796845505"/>
    <n v="-0.14147500612473504"/>
    <n v="0.10908522161945376"/>
    <n v="0.17284091153776612"/>
    <s v=""/>
    <s v=""/>
    <s v=""/>
    <n v="3430.8947900000003"/>
    <n v="3635"/>
    <n v="5.9490372772404279E-2"/>
    <s v="monthly"/>
    <n v="1"/>
    <n v="1"/>
    <n v="1"/>
    <n v="1"/>
    <n v="1"/>
    <n v="1"/>
    <n v="1"/>
    <n v="0"/>
    <n v="0"/>
    <n v="0"/>
  </r>
  <r>
    <s v="North Macedonia"/>
    <s v="MKD"/>
    <x v="1"/>
    <s v="Upper-Middle Income"/>
    <s v="IBRD"/>
    <x v="4"/>
    <s v="mill lcu"/>
    <n v="8.7899999999999992E-3"/>
    <s v="North MacedoniaExcises"/>
    <n v="1888.4548800000002"/>
    <n v="1866.2615000000001"/>
    <n v="1418.3587400000001"/>
    <n v="2071.0458700000004"/>
    <n v="2362.5861800000002"/>
    <n v="2535.0892700000004"/>
    <n v="2359.5598100000002"/>
    <n v="2640.0034300000002"/>
    <n v="2254.6456500000004"/>
    <n v="2598.6430400000004"/>
    <n v="2293.98846"/>
    <n v="2027.6679000000001"/>
    <n v="1976"/>
    <n v="1979"/>
    <n v="1246"/>
    <n v="1247"/>
    <n v="1729"/>
    <n v="1616"/>
    <n v="2295"/>
    <s v=""/>
    <s v=""/>
    <s v=""/>
    <n v="4.6358068136634407E-2"/>
    <n v="6.0408736932096564E-2"/>
    <n v="-0.12151984906159927"/>
    <n v="-0.39788875849476008"/>
    <n v="-0.26817484389077406"/>
    <n v="-0.36254710272983809"/>
    <n v="-2.7360955092721382E-2"/>
    <s v=""/>
    <s v=""/>
    <s v=""/>
    <n v="14501.356250000003"/>
    <n v="12088"/>
    <n v="-0.16642279579884137"/>
    <s v="monthly"/>
    <n v="1"/>
    <n v="1"/>
    <n v="1"/>
    <n v="1"/>
    <n v="1"/>
    <n v="1"/>
    <n v="1"/>
    <n v="0"/>
    <n v="0"/>
    <n v="0"/>
  </r>
  <r>
    <s v="North Macedonia"/>
    <s v="MKD"/>
    <x v="1"/>
    <s v="Upper-Middle Income"/>
    <s v="IBRD"/>
    <x v="6"/>
    <s v="mill lcu"/>
    <n v="8.7899999999999992E-3"/>
    <s v="North MacedoniaOther Taxes"/>
    <n v="125.08996"/>
    <n v="128.11633"/>
    <n v="191.67010000000002"/>
    <n v="153.33608000000001"/>
    <n v="142.23939000000001"/>
    <n v="210.83711000000002"/>
    <n v="248.16234000000003"/>
    <n v="232.02170000000001"/>
    <n v="209.82832000000002"/>
    <n v="280.44362000000001"/>
    <n v="196.71405000000001"/>
    <n v="190.66131000000001"/>
    <n v="152"/>
    <n v="152"/>
    <n v="112"/>
    <n v="119"/>
    <n v="88"/>
    <n v="93"/>
    <n v="105"/>
    <s v=""/>
    <s v=""/>
    <s v=""/>
    <n v="0.21512549848125295"/>
    <n v="0.18642174654862495"/>
    <n v="-0.41566264117355817"/>
    <n v="-0.22392694530863191"/>
    <n v="-0.38132468087777943"/>
    <n v="-0.55890118205471517"/>
    <n v="-0.57688986975219536"/>
    <s v=""/>
    <s v=""/>
    <s v=""/>
    <n v="1199.4513100000001"/>
    <n v="821"/>
    <n v="-0.31552036072227069"/>
    <s v="monthly"/>
    <n v="1"/>
    <n v="1"/>
    <n v="1"/>
    <n v="1"/>
    <n v="1"/>
    <n v="1"/>
    <n v="1"/>
    <n v="0"/>
    <n v="0"/>
    <n v="0"/>
  </r>
  <r>
    <s v="North Macedonia"/>
    <s v="MKD"/>
    <x v="1"/>
    <s v="Upper-Middle Income"/>
    <s v="IBRD"/>
    <x v="12"/>
    <s v="mill lcu"/>
    <n v="8.7899999999999992E-3"/>
    <s v="North MacedoniaPIT"/>
    <n v="1184.3194600000002"/>
    <n v="1369.9368200000001"/>
    <n v="1534.36959"/>
    <n v="1597.9233600000002"/>
    <n v="1672.5738200000001"/>
    <n v="1419.3675300000002"/>
    <n v="1625.1606900000002"/>
    <n v="1428.4466400000001"/>
    <n v="1506.1234700000002"/>
    <n v="1626.16948"/>
    <n v="1577.74756"/>
    <n v="2328.2873200000004"/>
    <n v="1404"/>
    <n v="1486"/>
    <n v="1504"/>
    <n v="1399"/>
    <n v="1232"/>
    <n v="1431"/>
    <n v="1617"/>
    <s v=""/>
    <s v=""/>
    <s v=""/>
    <n v="0.18549094853174145"/>
    <n v="8.4721556721133948E-2"/>
    <n v="-1.9792877933666565E-2"/>
    <n v="-0.12448867384978977"/>
    <n v="-0.26341068760719932"/>
    <n v="8.195530582554459E-3"/>
    <n v="-5.0214665234120069E-3"/>
    <s v=""/>
    <s v=""/>
    <s v=""/>
    <n v="10403.65127"/>
    <n v="10073"/>
    <n v="-3.1782233123621439E-2"/>
    <s v="monthly"/>
    <n v="1"/>
    <n v="1"/>
    <n v="1"/>
    <n v="1"/>
    <n v="1"/>
    <n v="1"/>
    <n v="1"/>
    <n v="0"/>
    <n v="0"/>
    <n v="0"/>
  </r>
  <r>
    <s v="North Macedonia"/>
    <s v="MKD"/>
    <x v="1"/>
    <s v="Upper-Middle Income"/>
    <s v="IBRD"/>
    <x v="0"/>
    <s v="mill lcu"/>
    <n v="8.7899999999999992E-3"/>
    <s v="North MacedoniaTax Revenue"/>
    <n v="8705.8577000000005"/>
    <n v="8520.2403400000003"/>
    <n v="9592.5841100000016"/>
    <n v="10676.024570000001"/>
    <n v="9267.7537300000004"/>
    <n v="8861.2113600000012"/>
    <n v="10627.602650000001"/>
    <n v="10106.058220000001"/>
    <n v="9717.6740700000009"/>
    <n v="11472.96867"/>
    <n v="9287.9295300000013"/>
    <n v="10919.142960000001"/>
    <n v="9208"/>
    <n v="8800"/>
    <n v="8394"/>
    <n v="7354"/>
    <n v="6591"/>
    <n v="7449"/>
    <n v="10232"/>
    <s v=""/>
    <s v=""/>
    <s v=""/>
    <n v="5.7678670764398032E-2"/>
    <n v="3.2834714613226477E-2"/>
    <n v="-0.12494903315473785"/>
    <n v="-0.31116681572043264"/>
    <n v="-0.28882443448354345"/>
    <n v="-0.15937001191223149"/>
    <n v="-3.7224072354643471E-2"/>
    <s v=""/>
    <s v=""/>
    <s v=""/>
    <n v="66251.274460000001"/>
    <n v="58028"/>
    <n v="-0.1241225097483204"/>
    <s v="monthly"/>
    <n v="1"/>
    <n v="1"/>
    <n v="1"/>
    <n v="1"/>
    <n v="1"/>
    <n v="1"/>
    <n v="1"/>
    <n v="0"/>
    <n v="0"/>
    <n v="0"/>
  </r>
  <r>
    <s v="North Macedonia"/>
    <s v="MKD"/>
    <x v="1"/>
    <s v="Upper-Middle Income"/>
    <s v="IBRD"/>
    <x v="3"/>
    <s v="mill lcu"/>
    <n v="8.7899999999999992E-3"/>
    <s v="North MacedoniaVAT"/>
    <n v="4201.6103499999999"/>
    <n v="3738.5757400000002"/>
    <n v="4290.3838700000006"/>
    <n v="4896.6666600000008"/>
    <n v="3758.7515400000002"/>
    <n v="3393.5695600000004"/>
    <n v="5007.6335600000002"/>
    <n v="4333.7618400000001"/>
    <n v="4506.2649300000003"/>
    <n v="5564.4856400000008"/>
    <n v="3938.3161600000003"/>
    <n v="4886.5787600000003"/>
    <n v="4424"/>
    <n v="3791"/>
    <n v="3536"/>
    <n v="2744"/>
    <n v="2493"/>
    <n v="3111"/>
    <n v="5026"/>
    <s v=""/>
    <s v=""/>
    <s v=""/>
    <n v="5.2929622567214042E-2"/>
    <n v="1.4022521849456973E-2"/>
    <n v="-0.17583132252452749"/>
    <n v="-0.43961878752841232"/>
    <n v="-0.33674786070057722"/>
    <n v="-8.3266175925976987E-2"/>
    <n v="3.6676884959609113E-3"/>
    <s v=""/>
    <s v=""/>
    <s v=""/>
    <n v="29287.191280000006"/>
    <n v="25125"/>
    <n v="-0.14211643718946632"/>
    <s v="monthly"/>
    <n v="1"/>
    <n v="1"/>
    <n v="1"/>
    <n v="1"/>
    <n v="1"/>
    <n v="1"/>
    <n v="1"/>
    <n v="0"/>
    <n v="0"/>
    <n v="0"/>
  </r>
  <r>
    <s v="Montenegro"/>
    <s v="MNE"/>
    <x v="1"/>
    <s v="Upper-Middle Income"/>
    <s v="IBRD"/>
    <x v="11"/>
    <s v="mill lcu"/>
    <n v="-7.0999999999999991E-4"/>
    <s v="MontenegroCIT"/>
    <n v="0.93617797137769998"/>
    <n v="1.9611569092728001"/>
    <n v="22.449713608396703"/>
    <n v="20.393942992584201"/>
    <n v="4.7783496612630003"/>
    <n v="3.6762030413500004"/>
    <n v="3.8879481455094997"/>
    <n v="3.0907982140896002"/>
    <n v="2.2411859773714999"/>
    <n v="0.68952733775250008"/>
    <n v="0.87903316301879997"/>
    <n v="7.7802367171269005"/>
    <n v="0.67373959999999999"/>
    <n v="2.4024030199999999"/>
    <n v="21.201257989999998"/>
    <n v="24.40183257"/>
    <n v="4.6910044699999993"/>
    <n v="6.3268936900000003"/>
    <s v=""/>
    <s v=""/>
    <s v=""/>
    <s v=""/>
    <n v="-0.28032957343729198"/>
    <n v="0.22499276250711353"/>
    <n v="-5.5611204676114606E-2"/>
    <n v="0.19652352558174641"/>
    <n v="-1.8279363683049131E-2"/>
    <n v="0.72104032852238631"/>
    <s v=""/>
    <s v=""/>
    <s v=""/>
    <s v=""/>
    <n v="54.195544184244405"/>
    <n v="59.697131339999991"/>
    <n v="0.10151364357653216"/>
    <s v="monthly"/>
    <n v="1"/>
    <n v="1"/>
    <n v="1"/>
    <n v="1"/>
    <n v="1"/>
    <n v="1"/>
    <n v="0"/>
    <n v="0"/>
    <n v="0"/>
    <n v="0"/>
  </r>
  <r>
    <s v="Montenegro"/>
    <s v="MNE"/>
    <x v="1"/>
    <s v="Upper-Middle Income"/>
    <s v="IBRD"/>
    <x v="1"/>
    <s v="mill lcu"/>
    <n v="-7.0999999999999991E-4"/>
    <s v="MontenegroIncome Taxes"/>
    <n v="5.174080732572599"/>
    <n v="11.316171279856301"/>
    <n v="31.488253265674903"/>
    <n v="31.153400150306201"/>
    <n v="14.981812465451901"/>
    <n v="13.7948067582987"/>
    <n v="14.866894225373798"/>
    <n v="13.560564248646099"/>
    <n v="12.565868354513398"/>
    <n v="11.5067425681064"/>
    <n v="10.859805679649801"/>
    <n v="26.408050512379504"/>
    <n v="4.9914947199999995"/>
    <n v="11.917337059999999"/>
    <n v="31.18955407"/>
    <n v="31.36191732"/>
    <n v="14.795601969999998"/>
    <n v="16.563665159999999"/>
    <s v=""/>
    <s v=""/>
    <s v=""/>
    <s v=""/>
    <n v="-3.528858980169336E-2"/>
    <n v="5.3124485771421877E-2"/>
    <n v="-9.4860516127934173E-3"/>
    <n v="6.693239540074716E-3"/>
    <n v="-1.2429103346561339E-2"/>
    <n v="0.2007174475304343"/>
    <s v=""/>
    <s v=""/>
    <s v=""/>
    <s v=""/>
    <n v="107.90852465216061"/>
    <n v="110.8195703"/>
    <n v="2.6976975704403727E-2"/>
    <s v="monthly"/>
    <n v="1"/>
    <n v="1"/>
    <n v="1"/>
    <n v="1"/>
    <n v="1"/>
    <n v="1"/>
    <n v="0"/>
    <n v="0"/>
    <n v="0"/>
    <n v="0"/>
  </r>
  <r>
    <s v="Montenegro"/>
    <s v="MNE"/>
    <x v="1"/>
    <s v="Upper-Middle Income"/>
    <s v="IBRD"/>
    <x v="12"/>
    <s v="mill lcu"/>
    <n v="-7.0999999999999991E-4"/>
    <s v="MontenegroPIT"/>
    <n v="4.2379027611948992"/>
    <n v="9.3550143705835005"/>
    <n v="9.0385396572782"/>
    <n v="10.759457157722"/>
    <n v="10.203462804188899"/>
    <n v="10.1186037169487"/>
    <n v="10.978946079864301"/>
    <n v="10.4697660345565"/>
    <n v="10.324682377141899"/>
    <n v="10.8172152303539"/>
    <n v="9.9807725166310011"/>
    <n v="18.6278137952526"/>
    <n v="4.3177551200000002"/>
    <n v="9.51493404"/>
    <n v="9.9882960799999996"/>
    <n v="6.96008475"/>
    <n v="10.104597500000001"/>
    <n v="10.236771470000001"/>
    <s v=""/>
    <s v=""/>
    <s v=""/>
    <s v=""/>
    <n v="1.884242355352821E-2"/>
    <n v="1.709454021998737E-2"/>
    <n v="0.10507852581661431"/>
    <n v="-0.35311933976104104"/>
    <n v="-9.6893874252484344E-3"/>
    <n v="1.1678266721066421E-2"/>
    <s v=""/>
    <s v=""/>
    <s v=""/>
    <s v=""/>
    <n v="53.712980467916196"/>
    <n v="51.122438960000004"/>
    <n v="-4.8229338334028461E-2"/>
    <s v="monthly"/>
    <n v="1"/>
    <n v="1"/>
    <n v="1"/>
    <n v="1"/>
    <n v="1"/>
    <n v="1"/>
    <n v="0"/>
    <n v="0"/>
    <n v="0"/>
    <n v="0"/>
  </r>
  <r>
    <s v="Montenegro"/>
    <s v="MNE"/>
    <x v="1"/>
    <s v="Upper-Middle Income"/>
    <s v="IBRD"/>
    <x v="0"/>
    <s v="mill lcu"/>
    <n v="-7.0999999999999991E-4"/>
    <s v="MontenegroTax Revenue"/>
    <n v="72.378305311401789"/>
    <n v="68.422294095007587"/>
    <n v="98.63946173268792"/>
    <n v="106.71599632885081"/>
    <n v="94.305180778628696"/>
    <n v="89.325973187820125"/>
    <n v="115.2815633852705"/>
    <n v="118.73273130507761"/>
    <n v="114.41897577761129"/>
    <n v="101.52885440631191"/>
    <n v="87.406487251135502"/>
    <n v="104.76017801648112"/>
    <n v="73.320205210000012"/>
    <n v="69.683087399999991"/>
    <n v="105.61373666"/>
    <n v="83.521974920000005"/>
    <n v="69.752758119999996"/>
    <n v="79.960950919999988"/>
    <s v=""/>
    <s v=""/>
    <s v=""/>
    <s v=""/>
    <n v="1.3013566628090764E-2"/>
    <n v="1.8426644731346382E-2"/>
    <n v="7.070471396338622E-2"/>
    <n v="-0.21734343684874793"/>
    <n v="-0.26035073000138648"/>
    <n v="-0.10484097663429753"/>
    <s v=""/>
    <s v=""/>
    <s v=""/>
    <s v=""/>
    <n v="529.78721143439702"/>
    <n v="481.85271323000006"/>
    <n v="-9.0478775572204684E-2"/>
    <s v="monthly"/>
    <n v="1"/>
    <n v="1"/>
    <n v="1"/>
    <n v="1"/>
    <n v="1"/>
    <n v="1"/>
    <n v="0"/>
    <n v="0"/>
    <n v="0"/>
    <n v="0"/>
  </r>
  <r>
    <s v="Montenegro"/>
    <s v="MNE"/>
    <x v="1"/>
    <s v="Upper-Middle Income"/>
    <s v="IBRD"/>
    <x v="3"/>
    <s v="mill lcu"/>
    <n v="-7.0999999999999991E-4"/>
    <s v="MontenegroVAT"/>
    <n v="49.811831651542199"/>
    <n v="38.930704960565997"/>
    <n v="50.462364445092206"/>
    <n v="55.103687044693402"/>
    <n v="56.388277737279395"/>
    <n v="52.772592068066693"/>
    <n v="71.575626138532598"/>
    <n v="71.639418054092204"/>
    <n v="70.766030329963897"/>
    <n v="65.862157403540394"/>
    <n v="54.725759044222599"/>
    <n v="57.196537095402107"/>
    <n v="47.781207189999996"/>
    <n v="40.097544820000003"/>
    <n v="54.96385222"/>
    <n v="35.570662579999997"/>
    <n v="38.250745619999996"/>
    <n v="42.474174049999995"/>
    <s v=""/>
    <s v=""/>
    <s v=""/>
    <s v=""/>
    <n v="-4.0765906296066384E-2"/>
    <n v="2.9972225281199787E-2"/>
    <n v="8.9204852456048422E-2"/>
    <n v="-0.35447763139425847"/>
    <n v="-0.32165430201263834"/>
    <n v="-0.19514709462790231"/>
    <s v=""/>
    <s v=""/>
    <s v=""/>
    <s v=""/>
    <n v="303.46945790723987"/>
    <n v="259.13818648"/>
    <n v="-0.14608149278992816"/>
    <s v="monthly"/>
    <n v="1"/>
    <n v="1"/>
    <n v="1"/>
    <n v="1"/>
    <n v="1"/>
    <n v="1"/>
    <n v="0"/>
    <n v="0"/>
    <n v="0"/>
    <n v="0"/>
  </r>
  <r>
    <s v="Kosovo"/>
    <s v="XKX"/>
    <x v="1"/>
    <s v="Lower-Middle Income"/>
    <s v="IDA"/>
    <x v="0"/>
    <s v="mill lcu"/>
    <n v="7.5300000000000002E-3"/>
    <s v="KosovoTax Revenue"/>
    <n v="127.100834009528"/>
    <n v="99.80687573947931"/>
    <n v="118.42894657611852"/>
    <n v="162.82405869070402"/>
    <n v="137.62569754278658"/>
    <n v="115.0152304679803"/>
    <n v="179.84500113748319"/>
    <n v="150.63515046860303"/>
    <n v="139.95796756256499"/>
    <n v="164.9611629859441"/>
    <n v="121.83218746537381"/>
    <n v="156.52522864052401"/>
    <n v="139.14545901999998"/>
    <n v="108.47626526000001"/>
    <n v="104.82472519"/>
    <n v="90.637348749999987"/>
    <n v="116.11016671"/>
    <n v="124.73438337000002"/>
    <s v=""/>
    <s v=""/>
    <s v=""/>
    <s v=""/>
    <n v="9.4764327113455921E-2"/>
    <n v="8.6861646116946412E-2"/>
    <n v="-0.11487243431127377"/>
    <n v="-0.44334179187750056"/>
    <n v="-0.15633367326692457"/>
    <n v="8.450318155668507E-2"/>
    <s v=""/>
    <s v=""/>
    <s v=""/>
    <s v=""/>
    <n v="760.80164302659682"/>
    <n v="683.92834830000004"/>
    <n v="-0.10104249304822989"/>
    <s v="monthly"/>
    <n v="1"/>
    <n v="1"/>
    <n v="1"/>
    <n v="1"/>
    <n v="1"/>
    <n v="1"/>
    <n v="0"/>
    <n v="0"/>
    <n v="0"/>
    <n v="0"/>
  </r>
  <r>
    <s v="Egypt, Arab Rep."/>
    <s v="EGY"/>
    <x v="2"/>
    <s v="Lower-Middle Income"/>
    <s v="IBRD"/>
    <x v="0"/>
    <s v="mill lcu"/>
    <n v="5.6829999999999999E-2"/>
    <s v="Egypt, Arab Rep.Tax Revenue"/>
    <n v="56721.408274100017"/>
    <n v="57563.416439999994"/>
    <n v="59536.518049999999"/>
    <n v="86513.160629999998"/>
    <n v="69870.201789999992"/>
    <s v=""/>
    <n v="41268.154669999996"/>
    <s v=""/>
    <s v=""/>
    <s v=""/>
    <s v=""/>
    <s v=""/>
    <n v="63003.099999999977"/>
    <n v="56184"/>
    <n v="51551"/>
    <n v="70854"/>
    <n v="56017"/>
    <s v=""/>
    <n v="38620"/>
    <s v=""/>
    <s v=""/>
    <s v=""/>
    <n v="0.11074639923508899"/>
    <n v="-2.3963422001503316E-2"/>
    <n v="-0.13412806646323513"/>
    <n v="-0.18100321981034989"/>
    <n v="-0.19827052785158406"/>
    <s v=""/>
    <n v="-6.4169447148192449E-2"/>
    <s v=""/>
    <s v=""/>
    <s v=""/>
    <n v="371472.85985409998"/>
    <n v="336229.1"/>
    <n v="-9.4875732961870685E-2"/>
    <s v="monthly"/>
    <n v="1"/>
    <n v="1"/>
    <n v="1"/>
    <n v="1"/>
    <n v="1"/>
    <n v="0"/>
    <n v="1"/>
    <n v="0"/>
    <n v="0"/>
    <n v="0"/>
  </r>
  <r>
    <s v="Jordan"/>
    <s v="JOR"/>
    <x v="2"/>
    <s v="Upper-Middle Income"/>
    <s v="IBRD"/>
    <x v="0"/>
    <s v="mill lcu"/>
    <n v="-2.8199999999999996E-3"/>
    <s v="JordanTax Revenue"/>
    <n v="487.222148"/>
    <n v="278.91124599999989"/>
    <n v="279.01096399999994"/>
    <n v="550.84223199999997"/>
    <n v="309.823826"/>
    <n v="262.55749400000002"/>
    <n v="487.12242999999995"/>
    <s v=""/>
    <s v=""/>
    <s v=""/>
    <s v=""/>
    <s v=""/>
    <n v="505.1"/>
    <n v="380"/>
    <n v="279.69999999999993"/>
    <n v="385.1"/>
    <s v=""/>
    <s v=""/>
    <s v=""/>
    <s v=""/>
    <s v=""/>
    <s v=""/>
    <n v="3.6693430447254663E-2"/>
    <n v="0.36244058082907188"/>
    <n v="2.4695660346881116E-3"/>
    <n v="-0.30088875248040159"/>
    <s v=""/>
    <s v=""/>
    <s v=""/>
    <s v=""/>
    <s v=""/>
    <s v=""/>
    <n v="1595.98659"/>
    <n v="1549.9"/>
    <n v="-2.887655215198261E-2"/>
    <s v="monthly"/>
    <n v="1"/>
    <n v="1"/>
    <n v="1"/>
    <n v="1"/>
    <n v="0"/>
    <n v="0"/>
    <n v="0"/>
    <n v="0"/>
    <n v="0"/>
    <n v="0"/>
  </r>
  <r>
    <s v="Lebanon"/>
    <s v="LBN"/>
    <x v="2"/>
    <s v="Upper-Middle Income"/>
    <s v="IBRD"/>
    <x v="0"/>
    <s v="bill lcu"/>
    <n v="0.85451999999999995"/>
    <s v="LebanonTax Revenue"/>
    <n v="2524.0017199999998"/>
    <n v="1515.14284"/>
    <n v="1492.8886"/>
    <n v="2088.1895199999999"/>
    <n v="2314.4409599999999"/>
    <n v="3000.6133599999998"/>
    <n v="2590.7644399999999"/>
    <s v=""/>
    <s v=""/>
    <s v=""/>
    <s v=""/>
    <s v=""/>
    <n v="1218"/>
    <n v="784"/>
    <n v="609"/>
    <n v="674"/>
    <s v=""/>
    <s v=""/>
    <s v=""/>
    <s v=""/>
    <s v=""/>
    <s v=""/>
    <n v="-0.51743297544187083"/>
    <n v="-0.48255703732857291"/>
    <n v="-0.59206601215924615"/>
    <n v="-0.67723236155308353"/>
    <s v=""/>
    <s v=""/>
    <s v=""/>
    <s v=""/>
    <s v=""/>
    <s v=""/>
    <n v="7620.2226799999999"/>
    <n v="3285"/>
    <n v="-0.56891023557332576"/>
    <s v="monthly"/>
    <n v="1"/>
    <n v="1"/>
    <n v="1"/>
    <n v="1"/>
    <n v="0"/>
    <n v="0"/>
    <n v="0"/>
    <n v="0"/>
    <n v="0"/>
    <n v="0"/>
  </r>
  <r>
    <s v="Morocco"/>
    <s v="MAR"/>
    <x v="2"/>
    <s v="Lower-Middle Income"/>
    <s v="IBRD"/>
    <x v="11"/>
    <s v="mill lcu"/>
    <n v="2E-3"/>
    <s v="MoroccoCIT"/>
    <n v="1600.194"/>
    <n v="2260.5120000000002"/>
    <n v="14933.808000000001"/>
    <n v="15796.53"/>
    <n v="16969.871999999999"/>
    <n v="25546.991999999998"/>
    <n v="27391.673999999999"/>
    <s v=""/>
    <s v=""/>
    <s v=""/>
    <s v=""/>
    <s v=""/>
    <n v="1784"/>
    <n v="2451"/>
    <n v="14628"/>
    <n v="15448"/>
    <n v="16485"/>
    <n v="25671"/>
    <n v="27542"/>
    <s v=""/>
    <s v=""/>
    <s v=""/>
    <n v="0.1148648226402549"/>
    <n v="8.4267634942880115E-2"/>
    <n v="-2.0477563391735107E-2"/>
    <n v="-2.2063706396278211E-2"/>
    <n v="-2.8572519580583721E-2"/>
    <n v="4.8541135488671871E-3"/>
    <n v="5.4880180013824982E-3"/>
    <s v=""/>
    <s v=""/>
    <s v=""/>
    <n v="104499.58199999999"/>
    <n v="104009"/>
    <n v="-4.6945833716348735E-3"/>
    <s v="monthly"/>
    <n v="1"/>
    <n v="1"/>
    <n v="1"/>
    <n v="1"/>
    <n v="1"/>
    <n v="1"/>
    <n v="1"/>
    <n v="0"/>
    <n v="0"/>
    <n v="0"/>
  </r>
  <r>
    <s v="Morocco"/>
    <s v="MAR"/>
    <x v="2"/>
    <s v="Lower-Middle Income"/>
    <s v="IBRD"/>
    <x v="4"/>
    <s v="mill lcu"/>
    <n v="2E-3"/>
    <s v="MoroccoExcises"/>
    <n v="2630.25"/>
    <n v="4537.0559999999996"/>
    <n v="7247.4660000000003"/>
    <n v="9630.2219999999998"/>
    <n v="11376.708000000001"/>
    <n v="13557.06"/>
    <n v="16362.66"/>
    <s v=""/>
    <s v=""/>
    <s v=""/>
    <s v=""/>
    <s v=""/>
    <n v="2268"/>
    <n v="4779"/>
    <n v="7002"/>
    <n v="8392"/>
    <n v="9681"/>
    <n v="11591"/>
    <n v="13669"/>
    <s v=""/>
    <s v=""/>
    <s v=""/>
    <n v="-0.1377245508982036"/>
    <n v="5.3326209771270276E-2"/>
    <n v="-3.38692171857033E-2"/>
    <n v="-0.12857668286359336"/>
    <n v="-0.14905085021079917"/>
    <n v="-0.14502111814803501"/>
    <n v="-0.16462237802411098"/>
    <s v=""/>
    <s v=""/>
    <s v=""/>
    <n v="65341.421999999991"/>
    <n v="57382"/>
    <n v="-0.12181280658385416"/>
    <s v="monthly"/>
    <n v="1"/>
    <n v="1"/>
    <n v="1"/>
    <n v="1"/>
    <n v="1"/>
    <n v="1"/>
    <n v="1"/>
    <n v="0"/>
    <n v="0"/>
    <n v="0"/>
  </r>
  <r>
    <s v="Morocco"/>
    <s v="MAR"/>
    <x v="2"/>
    <s v="Lower-Middle Income"/>
    <s v="IBRD"/>
    <x v="1"/>
    <s v="mill lcu"/>
    <n v="2E-3"/>
    <s v="MoroccoIncome Taxes"/>
    <n v="6262.5"/>
    <n v="10714.386"/>
    <n v="28840.565999999999"/>
    <n v="35042.946000000004"/>
    <n v="39745.332000000002"/>
    <n v="51510.815999999999"/>
    <n v="57365.502"/>
    <s v=""/>
    <s v=""/>
    <s v=""/>
    <s v=""/>
    <s v=""/>
    <n v="6523"/>
    <n v="11412"/>
    <n v="29072"/>
    <n v="32961"/>
    <n v="37145"/>
    <n v="49818"/>
    <n v="55362"/>
    <s v=""/>
    <s v=""/>
    <s v=""/>
    <n v="4.159680638722555E-2"/>
    <n v="6.5110030570113817E-2"/>
    <n v="8.0245997946087853E-3"/>
    <n v="-5.9411272100239616E-2"/>
    <n v="-6.5424840330935013E-2"/>
    <n v="-3.286331165866211E-2"/>
    <n v="-3.4925206442018068E-2"/>
    <s v=""/>
    <s v=""/>
    <s v=""/>
    <n v="229482.04800000001"/>
    <n v="222293"/>
    <n v="-3.1327278376041032E-2"/>
    <s v="monthly"/>
    <n v="1"/>
    <n v="1"/>
    <n v="1"/>
    <n v="1"/>
    <n v="1"/>
    <n v="1"/>
    <n v="1"/>
    <n v="0"/>
    <n v="0"/>
    <n v="0"/>
  </r>
  <r>
    <s v="Morocco"/>
    <s v="MAR"/>
    <x v="2"/>
    <s v="Lower-Middle Income"/>
    <s v="IBRD"/>
    <x v="12"/>
    <s v="mill lcu"/>
    <n v="2E-3"/>
    <s v="MoroccoPIT"/>
    <n v="4519.0200000000004"/>
    <n v="8148.2640000000001"/>
    <n v="11512.98"/>
    <n v="16669.272000000001"/>
    <n v="19984.89"/>
    <n v="22834.578000000001"/>
    <n v="26529.954000000002"/>
    <s v=""/>
    <s v=""/>
    <s v=""/>
    <s v=""/>
    <s v=""/>
    <n v="4613"/>
    <n v="8660"/>
    <n v="11961"/>
    <n v="14960"/>
    <n v="18034"/>
    <n v="21261"/>
    <n v="24798"/>
    <s v=""/>
    <s v=""/>
    <s v=""/>
    <n v="2.079654438351668E-2"/>
    <n v="6.2803070690885796E-2"/>
    <n v="3.8914338424977761E-2"/>
    <n v="-0.10254029090172628"/>
    <n v="-9.7618250588319452E-2"/>
    <n v="-6.8912068355281242E-2"/>
    <n v="-6.5282962797447802E-2"/>
    <s v=""/>
    <s v=""/>
    <s v=""/>
    <n v="110198.958"/>
    <n v="104287"/>
    <n v="-5.3648039031367237E-2"/>
    <s v="monthly"/>
    <n v="1"/>
    <n v="1"/>
    <n v="1"/>
    <n v="1"/>
    <n v="1"/>
    <n v="1"/>
    <n v="1"/>
    <n v="0"/>
    <n v="0"/>
    <n v="0"/>
  </r>
  <r>
    <s v="Morocco"/>
    <s v="MAR"/>
    <x v="2"/>
    <s v="Lower-Middle Income"/>
    <s v="IBRD"/>
    <x v="0"/>
    <s v="mill lcu"/>
    <n v="2E-3"/>
    <s v="MoroccoTax Revenue"/>
    <n v="18398.723999999998"/>
    <n v="31744.362000000001"/>
    <n v="59778.317999999999"/>
    <n v="75905.508000000002"/>
    <n v="89915.471999999994"/>
    <n v="111025.60800000001"/>
    <n v="127553.598"/>
    <s v=""/>
    <s v=""/>
    <s v=""/>
    <s v=""/>
    <s v=""/>
    <n v="19922"/>
    <n v="35043"/>
    <n v="61904"/>
    <n v="72703"/>
    <n v="82618"/>
    <n v="102593"/>
    <n v="116892"/>
    <s v=""/>
    <s v=""/>
    <s v=""/>
    <n v="8.2792480608981464E-2"/>
    <n v="0.1039125624890492"/>
    <n v="3.5559414702835912E-2"/>
    <n v="-4.2190719545675152E-2"/>
    <n v="-8.1159246986992353E-2"/>
    <n v="-7.5951919128423126E-2"/>
    <n v="-8.3585239202738901E-2"/>
    <s v=""/>
    <s v=""/>
    <s v=""/>
    <n v="514321.59"/>
    <n v="491675"/>
    <n v="-4.4031964514653223E-2"/>
    <s v="monthly"/>
    <n v="1"/>
    <n v="1"/>
    <n v="1"/>
    <n v="1"/>
    <n v="1"/>
    <n v="1"/>
    <n v="1"/>
    <n v="0"/>
    <n v="0"/>
    <n v="0"/>
  </r>
  <r>
    <s v="Morocco"/>
    <s v="MAR"/>
    <x v="2"/>
    <s v="Lower-Middle Income"/>
    <s v="IBRD"/>
    <x v="3"/>
    <s v="mill lcu"/>
    <n v="2E-3"/>
    <s v="MoroccoVAT"/>
    <n v="5527.0320000000002"/>
    <n v="10573.103999999999"/>
    <n v="15893.724"/>
    <n v="21663.24"/>
    <n v="27227.346000000001"/>
    <n v="32397.666000000001"/>
    <n v="38254.356"/>
    <s v=""/>
    <s v=""/>
    <s v=""/>
    <s v=""/>
    <s v=""/>
    <n v="6853"/>
    <n v="12435"/>
    <n v="17631"/>
    <n v="22178"/>
    <n v="25770"/>
    <n v="29888"/>
    <n v="34876"/>
    <s v=""/>
    <s v=""/>
    <s v=""/>
    <n v="0.23990597485232576"/>
    <n v="0.17609738824095561"/>
    <n v="0.10930578635944602"/>
    <n v="2.3761911883910181E-2"/>
    <n v="-5.3525084670389883E-2"/>
    <n v="-7.74644074668836E-2"/>
    <n v="-8.8312975390305873E-2"/>
    <s v=""/>
    <s v=""/>
    <s v=""/>
    <n v="151536.46799999999"/>
    <n v="149631"/>
    <n v="-1.2574319734045759E-2"/>
    <s v="monthly"/>
    <n v="1"/>
    <n v="1"/>
    <n v="1"/>
    <n v="1"/>
    <n v="1"/>
    <n v="1"/>
    <n v="1"/>
    <n v="0"/>
    <n v="0"/>
    <n v="0"/>
  </r>
  <r>
    <s v="Canada"/>
    <s v="CAN"/>
    <x v="3"/>
    <s v="High Income"/>
    <s v=""/>
    <x v="12"/>
    <s v="mill lcu"/>
    <n v="6.1599999999999997E-3"/>
    <s v="CanadaPIT"/>
    <n v="13480.53168"/>
    <n v="13102.21552"/>
    <n v="12745.028719999998"/>
    <n v="13974.55624"/>
    <n v="12460.28544"/>
    <n v="14454.494559999999"/>
    <n v="12060.839919999999"/>
    <n v="12583.036959999999"/>
    <n v="14457.51304"/>
    <n v="12678.622159999999"/>
    <n v="14193.89912"/>
    <n v="16553.34432"/>
    <n v="14288"/>
    <n v="15202"/>
    <n v="12259"/>
    <n v="12442"/>
    <n v="13137"/>
    <n v="12066"/>
    <n v="12836"/>
    <n v="14060"/>
    <n v="14282"/>
    <n v="12313"/>
    <n v="5.9898848143947983E-2"/>
    <n v="0.16026178754232553"/>
    <n v="-3.8134768518591343E-2"/>
    <n v="-0.10966761403222919"/>
    <n v="5.4309715717074325E-2"/>
    <n v="-0.16524234383191047"/>
    <n v="6.4270820700852285E-2"/>
    <n v="0.11737731079508811"/>
    <n v="-1.2139919190416987E-2"/>
    <n v="-2.8837688779267085E-2"/>
    <n v="131997.12423999998"/>
    <n v="132885"/>
    <n v="6.726478058610352E-3"/>
    <s v="monthly"/>
    <n v="1"/>
    <n v="1"/>
    <n v="1"/>
    <n v="1"/>
    <n v="1"/>
    <n v="1"/>
    <n v="1"/>
    <n v="1"/>
    <n v="1"/>
    <n v="1"/>
  </r>
  <r>
    <s v="Canada"/>
    <s v="CAN"/>
    <x v="3"/>
    <s v="High Income"/>
    <s v=""/>
    <x v="11"/>
    <s v="mill lcu"/>
    <n v="6.1599999999999997E-3"/>
    <s v="CanadaCIT"/>
    <n v="3826.4264799999996"/>
    <n v="9235.5426399999997"/>
    <n v="4768.1922399999994"/>
    <n v="4558.9109600000002"/>
    <n v="4303.3463199999997"/>
    <n v="4295.2970399999995"/>
    <n v="4651.47768"/>
    <n v="2845.4204799999998"/>
    <n v="3500.4306399999996"/>
    <n v="2879.6299199999999"/>
    <n v="3470.2458399999996"/>
    <n v="4998.6028799999995"/>
    <n v="4049"/>
    <n v="7200"/>
    <n v="4032"/>
    <n v="1183"/>
    <n v="1389"/>
    <n v="1570"/>
    <n v="1519"/>
    <n v="2508"/>
    <n v="10396"/>
    <n v="3860"/>
    <n v="5.8167462817683716E-2"/>
    <n v="-0.22040314460613"/>
    <n v="-0.15439650981857214"/>
    <n v="-0.74050820242385262"/>
    <n v="-0.67722792991478309"/>
    <n v="-0.63448395177810557"/>
    <n v="-0.67343710869961648"/>
    <n v="-0.11858369698667516"/>
    <n v="1.9699202952925818"/>
    <n v="0.34045002560606824"/>
    <n v="44864.674400000004"/>
    <n v="37706"/>
    <n v="-0.15956149232635472"/>
    <s v="monthly"/>
    <n v="1"/>
    <n v="1"/>
    <n v="1"/>
    <n v="1"/>
    <n v="1"/>
    <n v="1"/>
    <n v="1"/>
    <n v="1"/>
    <n v="1"/>
    <n v="1"/>
  </r>
  <r>
    <s v="Canada"/>
    <s v="CAN"/>
    <x v="3"/>
    <s v="High Income"/>
    <s v=""/>
    <x v="13"/>
    <s v="mill lcu"/>
    <n v="6.1599999999999997E-3"/>
    <s v="CanadaOther Income Taxes"/>
    <n v="1620.9237599999999"/>
    <n v="930.69799999999998"/>
    <n v="360.20527999999996"/>
    <n v="739.52760000000001"/>
    <n v="757.63847999999996"/>
    <n v="642.93624"/>
    <n v="801.90951999999993"/>
    <n v="620.80071999999996"/>
    <n v="507.10463999999996"/>
    <n v="1177.2071999999998"/>
    <n v="1129.91768"/>
    <n v="763.67543999999998"/>
    <n v="1397"/>
    <n v="692"/>
    <n v="141"/>
    <n v="932"/>
    <n v="717"/>
    <n v="399"/>
    <n v="621"/>
    <n v="607"/>
    <n v="459"/>
    <n v="674"/>
    <n v="-0.13814576942224593"/>
    <n v="-0.25647202422268017"/>
    <n v="-0.60855654309120621"/>
    <n v="0.26026398473836537"/>
    <n v="-5.3638352687682862E-2"/>
    <n v="-0.3794096907649816"/>
    <n v="-0.2255984191333705"/>
    <n v="-2.2230515454299018E-2"/>
    <n v="-9.4861368257249556E-2"/>
    <n v="-0.42745847969669221"/>
    <n v="8158.9514399999998"/>
    <n v="6639"/>
    <n v="-0.18629249740944651"/>
    <s v="monthly"/>
    <n v="1"/>
    <n v="1"/>
    <n v="1"/>
    <n v="1"/>
    <n v="1"/>
    <n v="1"/>
    <n v="1"/>
    <n v="1"/>
    <n v="1"/>
    <n v="1"/>
  </r>
  <r>
    <s v="Canada"/>
    <s v="CAN"/>
    <x v="3"/>
    <s v="High Income"/>
    <s v=""/>
    <x v="1"/>
    <s v="mill lcu"/>
    <n v="6.1599999999999997E-3"/>
    <s v="CanadaIncome Taxes"/>
    <n v="18927.88192"/>
    <n v="23268.456159999998"/>
    <n v="17873.426240000001"/>
    <n v="19272.9948"/>
    <n v="17521.270239999998"/>
    <n v="19392.72784"/>
    <n v="17514.22712"/>
    <n v="16049.258159999999"/>
    <n v="18465.048319999998"/>
    <n v="16735.459279999999"/>
    <n v="18794.06264"/>
    <n v="22315.622639999998"/>
    <n v="19734"/>
    <n v="23094"/>
    <n v="16432"/>
    <n v="14557"/>
    <n v="15243"/>
    <n v="14035"/>
    <n v="14976"/>
    <n v="17175"/>
    <n v="25137"/>
    <n v="16847"/>
    <n v="4.258892164517477E-2"/>
    <n v="-7.4975391061784099E-3"/>
    <n v="-8.064633051575458E-2"/>
    <n v="-0.24469444676029281"/>
    <n v="-0.13002882832083973"/>
    <n v="-0.27627510086275719"/>
    <n v="-0.14492372986881763"/>
    <n v="7.0142920549793222E-2"/>
    <n v="0.36132868782008165"/>
    <n v="6.6649333091981259E-3"/>
    <n v="185020.75008"/>
    <n v="177230"/>
    <n v="-4.2107439714904424E-2"/>
    <s v="monthly"/>
    <n v="1"/>
    <n v="1"/>
    <n v="1"/>
    <n v="1"/>
    <n v="1"/>
    <n v="1"/>
    <n v="1"/>
    <n v="1"/>
    <n v="1"/>
    <n v="1"/>
  </r>
  <r>
    <s v="Canada"/>
    <s v="CAN"/>
    <x v="3"/>
    <s v="High Income"/>
    <s v=""/>
    <x v="3"/>
    <s v="mill lcu"/>
    <n v="6.1599999999999997E-3"/>
    <s v="CanadaVAT"/>
    <n v="3481.3136"/>
    <n v="2526.46776"/>
    <n v="2265.8723199999999"/>
    <n v="3418.9316799999997"/>
    <n v="3835.4819199999997"/>
    <n v="2988.2952"/>
    <n v="4171.5393599999998"/>
    <n v="3136.2007199999998"/>
    <n v="3345.482"/>
    <n v="3883.7775999999999"/>
    <n v="2599.9174399999997"/>
    <n v="3340.4512"/>
    <n v="3655"/>
    <n v="2301"/>
    <n v="2565"/>
    <n v="1351"/>
    <n v="-3342"/>
    <n v="3441"/>
    <n v="3861"/>
    <n v="3059"/>
    <n v="3365"/>
    <n v="3453"/>
    <n v="4.9891052618758633E-2"/>
    <n v="-8.9242286630247761E-2"/>
    <n v="0.13201435816118715"/>
    <n v="-0.60484732470582736"/>
    <n v="-1.8713377014171926"/>
    <n v="0.1514926637769923"/>
    <n v="-7.4442390014989521E-2"/>
    <n v="-2.4616000980957564E-2"/>
    <n v="5.8341369046373678E-3"/>
    <n v="-0.11091716477277172"/>
    <n v="33053.362159999997"/>
    <n v="23709"/>
    <n v="-0.28270534521623375"/>
    <s v="monthly"/>
    <n v="1"/>
    <n v="1"/>
    <n v="1"/>
    <n v="1"/>
    <n v="1"/>
    <n v="1"/>
    <n v="1"/>
    <n v="1"/>
    <n v="1"/>
    <n v="1"/>
  </r>
  <r>
    <s v="Canada"/>
    <s v="CAN"/>
    <x v="3"/>
    <s v="High Income"/>
    <s v=""/>
    <x v="4"/>
    <s v="mill lcu"/>
    <n v="6.1599999999999997E-3"/>
    <s v="CanadaExcises"/>
    <n v="1126.8991999999998"/>
    <n v="853.22367999999994"/>
    <n v="901.51936000000001"/>
    <n v="1042.38176"/>
    <n v="1016.2216"/>
    <n v="906.55016000000001"/>
    <n v="1173.18256"/>
    <n v="1058.4803199999999"/>
    <n v="1163.12096"/>
    <n v="1004.1476799999999"/>
    <n v="916.61176"/>
    <n v="915.60559999999998"/>
    <n v="986"/>
    <n v="911"/>
    <n v="798"/>
    <n v="770"/>
    <n v="955"/>
    <n v="837"/>
    <n v="860"/>
    <n v="950"/>
    <n v="970"/>
    <n v="811"/>
    <n v="-0.12503265598200786"/>
    <n v="6.7715326419444971E-2"/>
    <n v="-0.11482766160451618"/>
    <n v="-0.26130710499001825"/>
    <n v="-6.0244340407643343E-2"/>
    <n v="-7.6719593761916061E-2"/>
    <n v="-0.26695125778207951"/>
    <n v="-0.10248685587276664"/>
    <n v="-0.16603686687926247"/>
    <n v="-0.19234987427347333"/>
    <n v="10245.727279999999"/>
    <n v="8848"/>
    <n v="-0.136420504060108"/>
    <s v="monthly"/>
    <n v="1"/>
    <n v="1"/>
    <n v="1"/>
    <n v="1"/>
    <n v="1"/>
    <n v="1"/>
    <n v="1"/>
    <n v="1"/>
    <n v="1"/>
    <n v="1"/>
  </r>
  <r>
    <s v="Canada"/>
    <s v="CAN"/>
    <x v="3"/>
    <s v="High Income"/>
    <s v=""/>
    <x v="5"/>
    <s v="mill lcu"/>
    <n v="6.1599999999999997E-3"/>
    <s v="CanadaCustoms Duties"/>
    <n v="518.17239999999993"/>
    <n v="497.04303999999996"/>
    <n v="565.46191999999996"/>
    <n v="517.16624000000002"/>
    <n v="514.14775999999995"/>
    <n v="435.66727999999995"/>
    <n v="469.87671999999998"/>
    <n v="444.72271999999998"/>
    <n v="444.72271999999998"/>
    <n v="415.54407999999995"/>
    <n v="355.17447999999996"/>
    <n v="321.97119999999995"/>
    <n v="408"/>
    <n v="293"/>
    <n v="377"/>
    <n v="212"/>
    <n v="282"/>
    <n v="282"/>
    <n v="331"/>
    <n v="374"/>
    <n v="411"/>
    <n v="418"/>
    <n v="-0.21261726792086946"/>
    <n v="-0.4105138259254168"/>
    <n v="-0.33328843788455281"/>
    <n v="-0.59007378362516472"/>
    <n v="-0.45151953983033977"/>
    <n v="-0.35271705508846102"/>
    <n v="-0.2955599077136658"/>
    <n v="-0.15902655029632842"/>
    <n v="-7.5828642170564134E-2"/>
    <n v="5.9101311225515452E-3"/>
    <n v="4822.524879999999"/>
    <n v="3388"/>
    <n v="-0.2974634482341954"/>
    <s v="monthly"/>
    <n v="1"/>
    <n v="1"/>
    <n v="1"/>
    <n v="1"/>
    <n v="1"/>
    <n v="1"/>
    <n v="1"/>
    <n v="1"/>
    <n v="1"/>
    <n v="1"/>
  </r>
  <r>
    <s v="Canada"/>
    <s v="CAN"/>
    <x v="3"/>
    <s v="High Income"/>
    <s v=""/>
    <x v="0"/>
    <s v="mill lcu"/>
    <n v="6.1599999999999997E-3"/>
    <s v="CanadaTax Revenue"/>
    <n v="24054.26712"/>
    <n v="27145.190639999997"/>
    <n v="21606.279839999999"/>
    <n v="24251.474479999997"/>
    <n v="22887.121519999997"/>
    <n v="23723.24048"/>
    <n v="23328.82576"/>
    <n v="20688.661919999999"/>
    <n v="23418.374"/>
    <n v="22038.928639999998"/>
    <n v="22665.766319999999"/>
    <n v="26893.65064"/>
    <n v="24783"/>
    <n v="26599"/>
    <n v="20172"/>
    <n v="16890"/>
    <n v="13138"/>
    <n v="18595"/>
    <n v="20028"/>
    <n v="21558"/>
    <n v="29883"/>
    <n v="21529"/>
    <n v="3.029536823402498E-2"/>
    <n v="-2.0121083224044625E-2"/>
    <n v="-6.6382544825912021E-2"/>
    <n v="-0.30354750124867452"/>
    <n v="-0.4259653845714364"/>
    <n v="-0.21616947669199701"/>
    <n v="-0.14149129467371871"/>
    <n v="4.2020024463718504E-2"/>
    <n v="0.27604931068228733"/>
    <n v="-2.3137632882684368E-2"/>
    <n v="233142.36440000002"/>
    <n v="213175"/>
    <n v="-8.5644513606039502E-2"/>
    <s v="monthly"/>
    <n v="1"/>
    <n v="1"/>
    <n v="1"/>
    <n v="1"/>
    <n v="1"/>
    <n v="1"/>
    <n v="1"/>
    <n v="1"/>
    <n v="1"/>
    <n v="1"/>
  </r>
  <r>
    <s v="Canada"/>
    <s v="CAN"/>
    <x v="3"/>
    <s v="High Income"/>
    <s v=""/>
    <x v="9"/>
    <s v="mill lcu"/>
    <n v="6.1599999999999997E-3"/>
    <s v="CanadaNon-Tax Revenues"/>
    <n v="5220.9642399999993"/>
    <n v="5092.1757600000001"/>
    <n v="6361.9496799999997"/>
    <n v="4852.7096799999999"/>
    <n v="4872.8328799999999"/>
    <n v="4307.3709600000002"/>
    <n v="4687.6994399999994"/>
    <n v="4057.8432799999996"/>
    <n v="4001.4983199999997"/>
    <n v="3582.9357599999998"/>
    <n v="3655.3792799999997"/>
    <n v="3584.9480799999997"/>
    <n v="5543"/>
    <n v="5560"/>
    <n v="5618"/>
    <n v="1791"/>
    <n v="625"/>
    <n v="1319"/>
    <n v="1557"/>
    <n v="1699"/>
    <n v="1765"/>
    <n v="2538"/>
    <n v="6.1681280544453737E-2"/>
    <n v="9.1871188672403542E-2"/>
    <n v="-0.11693737256972453"/>
    <n v="-0.63092784895386533"/>
    <n v="-0.87173785446957497"/>
    <n v="-0.69378072790832945"/>
    <n v="-0.66785413187668019"/>
    <n v="-0.58130467769075589"/>
    <n v="-0.5589152215363169"/>
    <n v="-0.29164233745569579"/>
    <n v="47037.979999999996"/>
    <n v="28015"/>
    <n v="-0.40441745159974979"/>
    <s v="monthly"/>
    <n v="1"/>
    <n v="1"/>
    <n v="1"/>
    <n v="1"/>
    <n v="1"/>
    <n v="1"/>
    <n v="1"/>
    <n v="1"/>
    <n v="1"/>
    <n v="1"/>
  </r>
  <r>
    <s v="Canada"/>
    <s v="CAN"/>
    <x v="3"/>
    <s v="High Income"/>
    <s v=""/>
    <x v="14"/>
    <s v="mill lcu"/>
    <n v="6.1599999999999997E-3"/>
    <s v="CanadaTotal Revenue"/>
    <n v="29275.231359999998"/>
    <n v="32237.366399999999"/>
    <n v="27968.229519999997"/>
    <n v="29104.184159999997"/>
    <n v="27759.954399999999"/>
    <n v="28030.611439999997"/>
    <n v="28016.5252"/>
    <n v="24746.5052"/>
    <n v="27419.872319999999"/>
    <n v="25621.864399999999"/>
    <n v="26321.1456"/>
    <n v="30478.598719999998"/>
    <n v="30326"/>
    <n v="32159"/>
    <n v="25790"/>
    <n v="18681"/>
    <n v="13763"/>
    <n v="19914"/>
    <n v="21585"/>
    <n v="23257"/>
    <n v="31648"/>
    <n v="24067"/>
    <n v="3.589275271913691E-2"/>
    <n v="-2.4309181782293165E-3"/>
    <n v="-7.7882281337914208E-2"/>
    <n v="-0.35813352824798778"/>
    <n v="-0.50421388300263204"/>
    <n v="-0.28956241134353217"/>
    <n v="-0.22956184445028893"/>
    <n v="-6.0190527428495219E-2"/>
    <n v="0.15419939344196049"/>
    <n v="-6.0685060842020487E-2"/>
    <n v="280180.3444"/>
    <n v="241190"/>
    <n v="-0.13916159780407494"/>
    <s v="monthly"/>
    <n v="1"/>
    <n v="1"/>
    <n v="1"/>
    <n v="1"/>
    <n v="1"/>
    <n v="1"/>
    <n v="1"/>
    <n v="1"/>
    <n v="1"/>
    <n v="1"/>
  </r>
  <r>
    <s v="United States"/>
    <s v="USA"/>
    <x v="3"/>
    <s v="High Income"/>
    <s v=""/>
    <x v="12"/>
    <s v="mill lcu"/>
    <n v="1.52E-2"/>
    <s v="United StatesPIT"/>
    <n v="200132.46720000001"/>
    <n v="57522.247200000005"/>
    <n v="98713.987200000003"/>
    <n v="337867.69680000003"/>
    <n v="105268.11840000001"/>
    <n v="143294.46480000002"/>
    <n v="129363.89040000002"/>
    <n v="107592.92640000001"/>
    <n v="185753.17440000002"/>
    <n v="128310.11280000002"/>
    <n v="107371.61280000002"/>
    <n v="155027.1312"/>
    <n v="216660"/>
    <n v="69626"/>
    <n v="98316"/>
    <n v="75257"/>
    <n v="47760"/>
    <n v="92116"/>
    <n v="373106"/>
    <n v="89485"/>
    <n v="161478"/>
    <n v="108748"/>
    <n v="8.2582966328413832E-2"/>
    <n v="0.2104186360785987"/>
    <n v="-4.0317204409306166E-3"/>
    <n v="-0.77725896641563752"/>
    <n v="-0.54630138045670629"/>
    <n v="-0.35715590878846015"/>
    <n v="1.8841587775872883"/>
    <n v="-0.16830034283740802"/>
    <n v="-0.13068511199558813"/>
    <n v="-0.15245963371953342"/>
    <n v="1493819.0856000001"/>
    <n v="1332552"/>
    <n v="-0.10795623590203787"/>
    <s v="monthly"/>
    <n v="1"/>
    <n v="1"/>
    <n v="1"/>
    <n v="1"/>
    <n v="1"/>
    <n v="1"/>
    <n v="1"/>
    <n v="1"/>
    <n v="1"/>
    <n v="1"/>
  </r>
  <r>
    <s v="United States"/>
    <s v="USA"/>
    <x v="3"/>
    <s v="High Income"/>
    <s v=""/>
    <x v="11"/>
    <s v="mill lcu"/>
    <n v="1.52E-2"/>
    <s v="United StatesCIT"/>
    <n v="6856.6608000000006"/>
    <n v="-679.16880000000003"/>
    <n v="8926.6536000000015"/>
    <n v="45367.257600000004"/>
    <n v="417.24720000000002"/>
    <n v="52048.288800000002"/>
    <n v="7072.8984000000009"/>
    <n v="-1417.2192000000002"/>
    <n v="61234.833600000005"/>
    <n v="6670.8792000000003"/>
    <n v="540.08640000000003"/>
    <n v="59197.327200000007"/>
    <n v="10492"/>
    <n v="-2041"/>
    <n v="10390"/>
    <n v="3940"/>
    <n v="-1795"/>
    <n v="5707"/>
    <n v="67991"/>
    <n v="2088"/>
    <n v="49660"/>
    <n v="9152"/>
    <n v="0.53019090575400774"/>
    <n v="2.0051439347626099"/>
    <n v="0.16393000844123695"/>
    <n v="-0.91315322528995013"/>
    <n v="-5.3020061009396819"/>
    <n v="-0.89035182267125756"/>
    <n v="8.6128908058399354"/>
    <n v="-2.4733077282610902"/>
    <n v="-0.18902368014273505"/>
    <n v="0.37193310291093257"/>
    <n v="186498.33120000002"/>
    <n v="155584"/>
    <n v="-0.16576197224439299"/>
    <s v="monthly"/>
    <n v="1"/>
    <n v="1"/>
    <n v="1"/>
    <n v="1"/>
    <n v="1"/>
    <n v="1"/>
    <n v="1"/>
    <n v="1"/>
    <n v="1"/>
    <n v="1"/>
  </r>
  <r>
    <s v="United States"/>
    <s v="USA"/>
    <x v="3"/>
    <s v="High Income"/>
    <s v=""/>
    <x v="1"/>
    <s v="mill lcu"/>
    <n v="1.52E-2"/>
    <s v="United StatesIncome Taxes"/>
    <n v="206989.12800000003"/>
    <n v="56843.078400000006"/>
    <n v="107640.64080000001"/>
    <n v="383234.95440000005"/>
    <n v="105685.3656"/>
    <n v="195342.75360000003"/>
    <n v="136436.78880000001"/>
    <n v="106175.7072"/>
    <n v="246988.00800000003"/>
    <n v="134980.99200000003"/>
    <n v="107911.69920000002"/>
    <n v="214224.45840000003"/>
    <n v="227152"/>
    <n v="67585"/>
    <n v="108706"/>
    <n v="79197"/>
    <n v="45965"/>
    <n v="97823"/>
    <n v="441097"/>
    <n v="91573"/>
    <n v="211138"/>
    <n v="117900"/>
    <n v="9.7410294902058672E-2"/>
    <n v="0.18897501511811143"/>
    <n v="9.8973695444591926E-3"/>
    <n v="-0.79334609463274997"/>
    <n v="-0.56507696463889601"/>
    <n v="-0.4992238094466997"/>
    <n v="2.2329769989426782"/>
    <n v="-0.13753341122082965"/>
    <n v="-0.14514877985493135"/>
    <n v="-0.12654368401737648"/>
    <n v="1680317.4168000002"/>
    <n v="1488136"/>
    <n v="-0.11437209117667238"/>
    <s v="monthly"/>
    <n v="1"/>
    <n v="1"/>
    <n v="1"/>
    <n v="1"/>
    <n v="1"/>
    <n v="1"/>
    <n v="1"/>
    <n v="1"/>
    <n v="1"/>
    <n v="1"/>
  </r>
  <r>
    <s v="United States"/>
    <s v="USA"/>
    <x v="3"/>
    <s v="High Income"/>
    <s v=""/>
    <x v="4"/>
    <s v="mill lcu"/>
    <n v="1.52E-2"/>
    <s v="United StatesExcises"/>
    <n v="6878.9952000000003"/>
    <n v="5434.365600000001"/>
    <n v="7960.1832000000004"/>
    <n v="7200.8136000000004"/>
    <n v="7708.4136000000008"/>
    <n v="7218.072000000001"/>
    <n v="7987.5936000000011"/>
    <n v="7985.5632000000005"/>
    <n v="12168.187200000002"/>
    <n v="6128.7624000000005"/>
    <n v="7627.1976000000004"/>
    <n v="7123.6584000000012"/>
    <n v="6308"/>
    <n v="6685"/>
    <n v="6415"/>
    <n v="353"/>
    <n v="2701"/>
    <n v="3678"/>
    <n v="6226"/>
    <n v="7652"/>
    <n v="26198"/>
    <n v="4747"/>
    <n v="-8.300561105203276E-2"/>
    <n v="0.23013438771951575"/>
    <n v="-0.19411402491339649"/>
    <n v="-0.95097776173514614"/>
    <n v="-0.64960364866773623"/>
    <n v="-0.49044564808996094"/>
    <n v="-0.22054121531671325"/>
    <n v="-4.1770779548773777E-2"/>
    <n v="1.1529912031596616"/>
    <n v="-0.22545537089184603"/>
    <n v="76670.949600000007"/>
    <n v="70963"/>
    <n v="-7.4447357568661263E-2"/>
    <s v="monthly"/>
    <n v="1"/>
    <n v="1"/>
    <n v="1"/>
    <n v="1"/>
    <n v="1"/>
    <n v="1"/>
    <n v="1"/>
    <n v="1"/>
    <n v="1"/>
    <n v="1"/>
  </r>
  <r>
    <s v="United States"/>
    <s v="USA"/>
    <x v="3"/>
    <s v="High Income"/>
    <s v=""/>
    <x v="5"/>
    <s v="mill lcu"/>
    <n v="1.52E-2"/>
    <s v="United StatesCustoms Duties"/>
    <n v="6728.7456000000011"/>
    <n v="5153.1552000000001"/>
    <n v="5241.4776000000002"/>
    <n v="5316.6024000000007"/>
    <n v="5008.9968000000008"/>
    <n v="5691.2112000000006"/>
    <n v="6571.3896000000004"/>
    <n v="7111.4760000000006"/>
    <n v="6936.8616000000011"/>
    <n v="7874.9064000000008"/>
    <n v="7045.4880000000003"/>
    <n v="6547.0248000000011"/>
    <n v="6918"/>
    <n v="6286"/>
    <n v="4815"/>
    <n v="4114"/>
    <n v="3833"/>
    <n v="4480"/>
    <n v="5013"/>
    <n v="5896"/>
    <n v="6049"/>
    <n v="6156"/>
    <n v="2.8126252833811826E-2"/>
    <n v="0.21983517981371875"/>
    <n v="-8.1365911017152903E-2"/>
    <n v="-0.22619754300227538"/>
    <n v="-0.23477691181595498"/>
    <n v="-0.21282134108816775"/>
    <n v="-0.23714764986693229"/>
    <n v="-0.17091754229361111"/>
    <n v="-0.12799182846606036"/>
    <n v="-0.21827642294262706"/>
    <n v="61634.822400000012"/>
    <n v="53560"/>
    <n v="-0.1310107190314547"/>
    <s v="monthly"/>
    <n v="1"/>
    <n v="1"/>
    <n v="1"/>
    <n v="1"/>
    <n v="1"/>
    <n v="1"/>
    <n v="1"/>
    <n v="1"/>
    <n v="1"/>
    <n v="1"/>
  </r>
  <r>
    <s v="United States"/>
    <s v="USA"/>
    <x v="3"/>
    <s v="High Income"/>
    <s v=""/>
    <x v="6"/>
    <s v="mill lcu"/>
    <n v="1.52E-2"/>
    <s v="United StatesOther Taxes"/>
    <n v="7737.8544000000011"/>
    <n v="5703.3936000000003"/>
    <n v="7464.7656000000006"/>
    <n v="10749.952800000001"/>
    <n v="8480.9808000000012"/>
    <n v="8194.6944000000003"/>
    <n v="8897.2128000000012"/>
    <n v="12878.827200000002"/>
    <n v="8414.9928"/>
    <n v="9087.0552000000007"/>
    <n v="7817.0400000000009"/>
    <n v="8352.0504000000001"/>
    <n v="10867"/>
    <n v="7476"/>
    <n v="8966"/>
    <n v="18752"/>
    <n v="9607"/>
    <n v="8588"/>
    <n v="12623"/>
    <n v="17725"/>
    <n v="14681"/>
    <n v="13028"/>
    <n v="0.40439447917241744"/>
    <n v="0.31079853931175283"/>
    <n v="0.20110938245669754"/>
    <n v="0.74437975206737639"/>
    <n v="0.13276992679903232"/>
    <n v="4.7995151594670778E-2"/>
    <n v="0.41875891739939031"/>
    <n v="0.37628991559107167"/>
    <n v="0.74462419029045401"/>
    <n v="0.43368778039336647"/>
    <n v="87609.729600000021"/>
    <n v="122313"/>
    <n v="0.39611205922498327"/>
    <s v="monthly"/>
    <n v="1"/>
    <n v="1"/>
    <n v="1"/>
    <n v="1"/>
    <n v="1"/>
    <n v="1"/>
    <n v="1"/>
    <n v="1"/>
    <n v="1"/>
    <n v="1"/>
  </r>
  <r>
    <s v="United States"/>
    <s v="USA"/>
    <x v="3"/>
    <s v="High Income"/>
    <s v=""/>
    <x v="0"/>
    <s v="mill lcu"/>
    <n v="1.52E-2"/>
    <s v="United StatesTax Revenue"/>
    <n v="228334.72320000004"/>
    <n v="73133.992800000007"/>
    <n v="128307.06720000002"/>
    <n v="406502.32320000004"/>
    <n v="126883.75680000002"/>
    <n v="216446.73120000001"/>
    <n v="159892.98480000001"/>
    <n v="134151.5736"/>
    <n v="274508.04960000003"/>
    <n v="158071.71600000001"/>
    <n v="130401.42480000001"/>
    <n v="236247.19200000001"/>
    <n v="251245"/>
    <n v="88032"/>
    <n v="128902"/>
    <n v="102416"/>
    <n v="62106"/>
    <n v="114569"/>
    <n v="464959"/>
    <n v="122846"/>
    <n v="258066"/>
    <n v="141831"/>
    <n v="0.10033636793792719"/>
    <n v="0.20370838005169042"/>
    <n v="4.6367890170275856E-3"/>
    <n v="-0.74805556043621646"/>
    <n v="-0.51052836417907832"/>
    <n v="-0.47068269700900894"/>
    <n v="1.9079387102666683"/>
    <n v="-8.427462531084319E-2"/>
    <n v="-5.9896420611193713E-2"/>
    <n v="-0.10274270698750441"/>
    <n v="1906232.9184000001"/>
    <n v="1734972"/>
    <n v="-8.9842598324106293E-2"/>
    <s v="monthly"/>
    <n v="1"/>
    <n v="1"/>
    <n v="1"/>
    <n v="1"/>
    <n v="1"/>
    <n v="1"/>
    <n v="1"/>
    <n v="1"/>
    <n v="1"/>
    <n v="1"/>
  </r>
  <r>
    <s v="United States"/>
    <s v="USA"/>
    <x v="3"/>
    <s v="High Income"/>
    <s v=""/>
    <x v="15"/>
    <n v="0"/>
    <n v="1.52E-2"/>
    <s v="United StatesSocial Contributions"/>
    <n v="116552.06640000001"/>
    <n v="96196.291200000007"/>
    <n v="103338.22320000001"/>
    <n v="136799.21520000001"/>
    <n v="108234.53280000002"/>
    <n v="121937.70240000001"/>
    <n v="94839.984000000011"/>
    <n v="96870.384000000005"/>
    <n v="104612.29920000001"/>
    <n v="90787.305600000007"/>
    <n v="97713.000000000015"/>
    <n v="103955.46480000002"/>
    <n v="120623"/>
    <n v="99518"/>
    <n v="107165"/>
    <n v="139045"/>
    <n v="111249"/>
    <n v="125789"/>
    <n v="98100"/>
    <n v="99962"/>
    <n v="114681"/>
    <n v="95346"/>
    <n v="3.4928025952184999E-2"/>
    <n v="3.453052876117528E-2"/>
    <n v="3.703157148922212E-2"/>
    <n v="1.6416649735282941E-2"/>
    <n v="2.7851251555455359E-2"/>
    <n v="3.1584141116308181E-2"/>
    <n v="3.4373856494956688E-2"/>
    <n v="3.1914976201601455E-2"/>
    <n v="9.6247772747546978E-2"/>
    <n v="5.0212905536432095E-2"/>
    <n v="1070168.0040000002"/>
    <n v="1111478"/>
    <n v="3.8601411970451513E-2"/>
    <s v="monthly"/>
    <n v="1"/>
    <n v="1"/>
    <n v="1"/>
    <n v="1"/>
    <n v="1"/>
    <n v="1"/>
    <n v="1"/>
    <n v="1"/>
    <n v="1"/>
    <n v="1"/>
  </r>
  <r>
    <s v="United States"/>
    <s v="USA"/>
    <x v="3"/>
    <s v="High Income"/>
    <s v=""/>
    <x v="14"/>
    <n v="0"/>
    <n v="1.52E-2"/>
    <s v="United StatesTotal Revenue"/>
    <n v="344886.78960000002"/>
    <n v="169330.28400000001"/>
    <n v="231645.29040000003"/>
    <n v="543301.53840000008"/>
    <n v="235118.28960000002"/>
    <n v="338384.43360000005"/>
    <n v="254732.96880000003"/>
    <n v="231021.95760000002"/>
    <n v="379120.34880000004"/>
    <n v="248859.02160000004"/>
    <n v="228114.42480000004"/>
    <n v="340202.65680000006"/>
    <n v="371868"/>
    <n v="187550"/>
    <n v="236067"/>
    <n v="241461"/>
    <n v="173355"/>
    <n v="240358"/>
    <n v="563059"/>
    <n v="222808"/>
    <n v="372747"/>
    <n v="237177"/>
    <n v="7.8232078506958222E-2"/>
    <n v="0.10759868565507151"/>
    <n v="1.9088277565948615E-2"/>
    <n v="-0.5555672440923094"/>
    <n v="-0.26269028115624748"/>
    <n v="-0.28968954794142765"/>
    <n v="1.2103891877540114"/>
    <n v="-3.55548783558573E-2"/>
    <n v="-1.6810885567533101E-2"/>
    <n v="-4.6942327125182405E-2"/>
    <n v="2976400.9224"/>
    <n v="2846450"/>
    <n v="-4.3660422701124225E-2"/>
    <s v="monthly"/>
    <n v="1"/>
    <n v="1"/>
    <n v="1"/>
    <n v="1"/>
    <n v="1"/>
    <n v="1"/>
    <n v="1"/>
    <n v="1"/>
    <n v="1"/>
    <n v="1"/>
  </r>
  <r>
    <s v="Bangladesh"/>
    <s v="BGD"/>
    <x v="4"/>
    <s v="Lower-Middle Income"/>
    <s v="IDA"/>
    <x v="0"/>
    <s v="bill lcu"/>
    <n v="5.6479999999999995E-2"/>
    <s v="BangladeshTax Revenue"/>
    <n v="196.17304345200003"/>
    <n v="174.48626223888002"/>
    <n v="207.77449543536"/>
    <n v="203.98971288528"/>
    <n v="213.26647254240001"/>
    <n v="314.19237037151998"/>
    <n v="164.23441380095997"/>
    <n v="148.24383467423999"/>
    <n v="185.79308307984005"/>
    <n v="184.24986478368004"/>
    <n v="192.33784039392003"/>
    <n v="225.54943441824003"/>
    <n v="198.82450800000001"/>
    <n v="185.729017"/>
    <n v="200.62768299999999"/>
    <n v="87.354761000000011"/>
    <n v="131.44726600000001"/>
    <n v="292.14613900000001"/>
    <s v=""/>
    <s v=""/>
    <s v=""/>
    <s v=""/>
    <n v="1.351594745813659E-2"/>
    <n v="6.4433466662997887E-2"/>
    <n v="-3.4396966867299768E-2"/>
    <n v="-0.57176879282571125"/>
    <n v="-0.38364776969869618"/>
    <n v="-7.0167939932631679E-2"/>
    <s v=""/>
    <s v=""/>
    <s v=""/>
    <s v=""/>
    <n v="1309.88235692544"/>
    <n v="1096.1293740000001"/>
    <n v="-0.16318487060712963"/>
    <s v="monthly"/>
    <n v="1"/>
    <n v="1"/>
    <n v="1"/>
    <n v="1"/>
    <n v="1"/>
    <n v="1"/>
    <n v="0"/>
    <n v="0"/>
    <n v="0"/>
    <n v="0"/>
  </r>
  <r>
    <s v="Sri Lanka"/>
    <s v="LKA"/>
    <x v="4"/>
    <s v="Lower-Middle Income"/>
    <s v="IBRD"/>
    <x v="0"/>
    <s v="bill lcu"/>
    <n v="4.6649999999999997E-2"/>
    <s v="Sri LankaTax Revenue"/>
    <s v=""/>
    <s v=""/>
    <s v=""/>
    <n v="577.25887450000005"/>
    <s v=""/>
    <s v=""/>
    <s v=""/>
    <s v=""/>
    <s v=""/>
    <s v=""/>
    <s v=""/>
    <s v=""/>
    <s v=""/>
    <s v=""/>
    <s v=""/>
    <n v="408.48399999999998"/>
    <s v=""/>
    <s v=""/>
    <s v=""/>
    <s v=""/>
    <s v=""/>
    <s v=""/>
    <s v=""/>
    <s v=""/>
    <s v=""/>
    <n v="-0.29237294038343981"/>
    <s v=""/>
    <s v=""/>
    <s v=""/>
    <s v=""/>
    <s v=""/>
    <s v=""/>
    <n v="577.25887450000005"/>
    <n v="408.48399999999998"/>
    <n v="-0.29237294038343981"/>
    <s v="monthly"/>
    <n v="0"/>
    <n v="0"/>
    <n v="0"/>
    <n v="1"/>
    <n v="0"/>
    <n v="0"/>
    <n v="0"/>
    <n v="0"/>
    <n v="0"/>
    <n v="0"/>
  </r>
  <r>
    <s v="Ghana"/>
    <s v="GHA"/>
    <x v="5"/>
    <s v="Lower-Middle Income"/>
    <s v="IDA"/>
    <x v="11"/>
    <s v="lcu"/>
    <n v="0.10596999999999999"/>
    <s v="GhanaCIT"/>
    <n v="606127066.33790493"/>
    <n v="507847409.23019755"/>
    <n v="814646576.14159536"/>
    <n v="1094580447.3311269"/>
    <n v="583815397.55141997"/>
    <n v="1132296161.7212324"/>
    <n v="681457164.68556559"/>
    <n v="507198177.4860462"/>
    <n v="1243577341.8721287"/>
    <s v=""/>
    <s v=""/>
    <s v=""/>
    <n v="932845129.68993473"/>
    <n v="241344058.50716695"/>
    <n v="824012763.85914683"/>
    <n v="879712344.67092001"/>
    <n v="645144413.20775032"/>
    <n v="1016766715.6895386"/>
    <s v=""/>
    <s v=""/>
    <s v=""/>
    <s v=""/>
    <n v="0.53902569526550459"/>
    <n v="-0.52477052334873631"/>
    <n v="1.1497240633984464E-2"/>
    <n v="-0.1963017914161645"/>
    <n v="0.10504864365268603"/>
    <n v="-0.10203112042354232"/>
    <s v=""/>
    <s v=""/>
    <s v=""/>
    <s v=""/>
    <n v="4739313058.3134775"/>
    <n v="4539825425.6244574"/>
    <n v="-4.2092098630008928E-2"/>
    <s v="monthly"/>
    <n v="1"/>
    <n v="1"/>
    <n v="1"/>
    <n v="1"/>
    <n v="1"/>
    <n v="1"/>
    <n v="0"/>
    <n v="0"/>
    <n v="0"/>
    <n v="0"/>
  </r>
  <r>
    <s v="Ghana"/>
    <s v="GHA"/>
    <x v="5"/>
    <s v="Lower-Middle Income"/>
    <s v="IDA"/>
    <x v="5"/>
    <s v="lcu"/>
    <n v="0.10596999999999999"/>
    <s v="GhanaCustoms Duties"/>
    <n v="568522285.53822982"/>
    <n v="502256860.00863504"/>
    <n v="524150743.42442733"/>
    <n v="494515748.55440927"/>
    <n v="515855376.46504456"/>
    <n v="458581634.20687771"/>
    <n v="496182427.90326214"/>
    <n v="468400883.92850375"/>
    <n v="438222190.7779786"/>
    <s v=""/>
    <s v=""/>
    <s v=""/>
    <n v="424259550.57999998"/>
    <n v="182509890.73000002"/>
    <n v="222935656.41"/>
    <n v="304276695.82000005"/>
    <n v="521651634.33999991"/>
    <n v="341600000"/>
    <s v=""/>
    <s v=""/>
    <s v=""/>
    <s v=""/>
    <n v="-0.25375036058903799"/>
    <n v="-0.63662041225905364"/>
    <n v="-0.57467263147716363"/>
    <n v="-0.38469766289652979"/>
    <n v="1.1236207160764414E-2"/>
    <n v="-0.25509445970115835"/>
    <s v=""/>
    <s v=""/>
    <s v=""/>
    <s v=""/>
    <n v="3063882648.1976237"/>
    <n v="1997233427.8799999"/>
    <n v="-0.34813644737506405"/>
    <s v="monthly"/>
    <n v="1"/>
    <n v="1"/>
    <n v="1"/>
    <n v="1"/>
    <n v="1"/>
    <n v="1"/>
    <n v="0"/>
    <n v="0"/>
    <n v="0"/>
    <n v="0"/>
  </r>
  <r>
    <s v="Ghana"/>
    <s v="GHA"/>
    <x v="5"/>
    <s v="Lower-Middle Income"/>
    <s v="IDA"/>
    <x v="4"/>
    <s v="lcu"/>
    <n v="0.10596999999999999"/>
    <s v="GhanaExcises"/>
    <n v="348050479.69349223"/>
    <n v="272561412.59188884"/>
    <n v="410525802.32866615"/>
    <n v="379136521.98617864"/>
    <n v="389608717.87047958"/>
    <n v="280759921.83227879"/>
    <n v="432499494.40507919"/>
    <n v="368828082.95219117"/>
    <n v="311128878.04936635"/>
    <s v=""/>
    <s v=""/>
    <s v=""/>
    <n v="421506011.68116194"/>
    <n v="352831675.75242406"/>
    <n v="243613396.44747642"/>
    <n v="245834676.20042044"/>
    <n v="110464387.38676277"/>
    <n v="34528186.040343031"/>
    <s v=""/>
    <s v=""/>
    <s v=""/>
    <s v=""/>
    <n v="0.21104850093112273"/>
    <n v="0.29450340162686689"/>
    <n v="-0.40658201003297717"/>
    <n v="-0.35159326009383418"/>
    <n v="-0.71647352248548712"/>
    <n v="-0.87701882157892319"/>
    <s v=""/>
    <s v=""/>
    <s v=""/>
    <s v=""/>
    <n v="2080642856.3029842"/>
    <n v="1408778333.5085888"/>
    <n v="-0.32291198883993294"/>
    <s v="monthly"/>
    <n v="1"/>
    <n v="1"/>
    <n v="1"/>
    <n v="1"/>
    <n v="1"/>
    <n v="1"/>
    <n v="0"/>
    <n v="0"/>
    <n v="0"/>
    <n v="0"/>
  </r>
  <r>
    <s v="Ghana"/>
    <s v="GHA"/>
    <x v="5"/>
    <s v="Lower-Middle Income"/>
    <s v="IDA"/>
    <x v="12"/>
    <s v="lcu"/>
    <n v="0.10596999999999999"/>
    <s v="GhanaPIT"/>
    <n v="985759902.18651521"/>
    <n v="584332669.32226205"/>
    <n v="542448677.00579941"/>
    <n v="1116320905.6134477"/>
    <n v="1161508458.5304163"/>
    <n v="741423027.3465457"/>
    <n v="1285790539.8783536"/>
    <n v="1249385718.7090926"/>
    <n v="861607654.82960045"/>
    <s v=""/>
    <s v=""/>
    <s v=""/>
    <n v="981476175.38897467"/>
    <n v="877723531.98283291"/>
    <n v="931448063.93933952"/>
    <n v="1499232353.2872896"/>
    <n v="793348727.34308803"/>
    <n v="678995312.23343229"/>
    <s v=""/>
    <s v=""/>
    <s v=""/>
    <s v=""/>
    <n v="-4.345608690350263E-3"/>
    <n v="0.50209560078312943"/>
    <n v="0.71711740377123501"/>
    <n v="0.34301198315678055"/>
    <n v="-0.3169668963522983"/>
    <n v="-8.4199860013161293E-2"/>
    <s v=""/>
    <s v=""/>
    <s v=""/>
    <s v=""/>
    <n v="5131793640.0049858"/>
    <n v="5762224164.1749573"/>
    <n v="0.12284798812942116"/>
    <s v="monthly"/>
    <n v="1"/>
    <n v="1"/>
    <n v="1"/>
    <n v="1"/>
    <n v="1"/>
    <n v="1"/>
    <n v="0"/>
    <n v="0"/>
    <n v="0"/>
    <n v="0"/>
  </r>
  <r>
    <s v="Ghana"/>
    <s v="GHA"/>
    <x v="5"/>
    <s v="Lower-Middle Income"/>
    <s v="IDA"/>
    <x v="0"/>
    <s v="lcu"/>
    <n v="0.10596999999999999"/>
    <s v="GhanaTax Revenue"/>
    <n v="3427266516.7028909"/>
    <n v="2853959768.0605626"/>
    <n v="3353149527.6762223"/>
    <n v="4169842393.5840917"/>
    <n v="3606590837.0599861"/>
    <n v="3362790956.9312563"/>
    <n v="3820650322.8693509"/>
    <n v="3644364724.6473179"/>
    <n v="3832450677.2776818"/>
    <s v=""/>
    <s v=""/>
    <s v=""/>
    <n v="3724815660.9989095"/>
    <n v="2251120040.9399996"/>
    <n v="2810905461.3684864"/>
    <n v="3615065271.4992766"/>
    <n v="3005187829.95223"/>
    <n v="2588999336.9789095"/>
    <s v=""/>
    <s v=""/>
    <s v=""/>
    <s v=""/>
    <n v="8.6818210035870716E-2"/>
    <n v="-0.21122923100287042"/>
    <n v="-0.16171186576445887"/>
    <n v="-0.13304510571872458"/>
    <n v="-0.16675110492933173"/>
    <n v="-0.23010399095948472"/>
    <s v=""/>
    <s v=""/>
    <s v=""/>
    <s v=""/>
    <n v="20773600000.015011"/>
    <n v="17996093601.737812"/>
    <n v="-0.1337036622576343"/>
    <s v="monthly"/>
    <n v="1"/>
    <n v="1"/>
    <n v="1"/>
    <n v="1"/>
    <n v="1"/>
    <n v="1"/>
    <n v="0"/>
    <n v="0"/>
    <n v="0"/>
    <n v="0"/>
  </r>
  <r>
    <s v="Ghana"/>
    <s v="GHA"/>
    <x v="5"/>
    <s v="Lower-Middle Income"/>
    <s v="IDA"/>
    <x v="3"/>
    <s v="lcu"/>
    <n v="0.10596999999999999"/>
    <s v="GhanaVAT"/>
    <n v="1183567758.5670776"/>
    <n v="1153839971.6690183"/>
    <n v="1234483947.6312094"/>
    <n v="1293753438.7394681"/>
    <n v="1148347339.6491125"/>
    <n v="936780383.41652036"/>
    <n v="1154508730.8219798"/>
    <n v="1222364138.2555838"/>
    <n v="1169699630.3099558"/>
    <s v=""/>
    <s v=""/>
    <s v=""/>
    <n v="1164122873.3588381"/>
    <n v="718092589.94757569"/>
    <n v="724700591.39252365"/>
    <n v="890218250.85957944"/>
    <n v="1086830663.2332373"/>
    <n v="727430642.12965751"/>
    <s v=""/>
    <s v=""/>
    <s v=""/>
    <s v=""/>
    <n v="-1.6429042669919548E-2"/>
    <n v="-0.37764975422990266"/>
    <n v="-0.41295260032897468"/>
    <n v="-0.31191042728594537"/>
    <n v="-5.3569746967561359E-2"/>
    <n v="-0.22347793035903032"/>
    <s v=""/>
    <s v=""/>
    <s v=""/>
    <s v=""/>
    <n v="6950772839.6724062"/>
    <n v="5311395610.9214115"/>
    <n v="-0.23585538853953678"/>
    <s v="monthly"/>
    <n v="1"/>
    <n v="1"/>
    <n v="1"/>
    <n v="1"/>
    <n v="1"/>
    <n v="1"/>
    <n v="0"/>
    <n v="0"/>
    <n v="0"/>
    <n v="0"/>
  </r>
  <r>
    <s v="Ghana"/>
    <s v="GHA"/>
    <x v="5"/>
    <s v="Lower-Middle Income"/>
    <s v="IDA"/>
    <x v="16"/>
    <s v="lcu"/>
    <n v="0.10596999999999999"/>
    <s v="GhanaVAT1"/>
    <n v="840795258.42212832"/>
    <n v="806164578.89342391"/>
    <n v="886418231.87239254"/>
    <n v="872727118.84804988"/>
    <n v="800098784.12810266"/>
    <n v="647785437.25083327"/>
    <n v="783458146.26302838"/>
    <n v="836585263.4449544"/>
    <n v="824741264.83699334"/>
    <s v=""/>
    <s v=""/>
    <s v=""/>
    <n v="795727333.95906687"/>
    <n v="483354035.95968252"/>
    <n v="538615955.1047008"/>
    <n v="605530850.10999072"/>
    <n v="739195122.77678013"/>
    <n v="480710480.49468678"/>
    <s v=""/>
    <s v=""/>
    <s v=""/>
    <s v=""/>
    <n v="-5.3601544503994722E-2"/>
    <n v="-0.40042759429699204"/>
    <n v="-0.39236814436118328"/>
    <n v="-0.30616244524490432"/>
    <n v="-7.6120177357464069E-2"/>
    <n v="-0.25791712370874476"/>
    <s v=""/>
    <s v=""/>
    <s v=""/>
    <s v=""/>
    <n v="4853989409.4149303"/>
    <n v="3643133778.4049077"/>
    <n v="-0.24945576285383195"/>
    <s v="monthly"/>
    <n v="1"/>
    <n v="1"/>
    <n v="1"/>
    <n v="1"/>
    <n v="1"/>
    <n v="1"/>
    <n v="0"/>
    <n v="0"/>
    <n v="0"/>
    <n v="0"/>
  </r>
  <r>
    <s v="Sierra Leone"/>
    <s v="SLE"/>
    <x v="5"/>
    <s v="Low Income"/>
    <s v="IDA"/>
    <x v="5"/>
    <s v="mill lcu"/>
    <n v="0.15695999999999999"/>
    <s v="Sierra LeoneCustoms Duties"/>
    <n v="62316.585167634534"/>
    <n v="73659.643724806287"/>
    <n v="63707.013134306115"/>
    <n v="60124.556034405046"/>
    <n v="75075.808786071939"/>
    <n v="60765.453945626083"/>
    <n v="66944.851316438275"/>
    <n v="72036.713490414026"/>
    <n v="55611.401757704363"/>
    <n v="66529.42827916675"/>
    <n v="99714.850994748282"/>
    <n v="66199.133690041752"/>
    <n v="59404.399350489999"/>
    <n v="47281.940867229998"/>
    <n v="49238.080399220002"/>
    <n v="43106.829837860001"/>
    <n v="50575.698100483001"/>
    <n v="49153.62578183"/>
    <n v="59706.764000000003"/>
    <s v=""/>
    <s v=""/>
    <s v=""/>
    <n v="-4.6732114882588938E-2"/>
    <n v="-0.35810250394536047"/>
    <n v="-0.22711679645980165"/>
    <n v="-0.283041195128443"/>
    <n v="-0.32633828501803896"/>
    <n v="-0.19109259307412621"/>
    <n v="-0.10812014925875207"/>
    <s v=""/>
    <s v=""/>
    <s v=""/>
    <n v="462593.91210928833"/>
    <n v="358467.33833711297"/>
    <n v="-0.22509283206384983"/>
    <s v="monthly"/>
    <n v="1"/>
    <n v="1"/>
    <n v="1"/>
    <n v="1"/>
    <n v="1"/>
    <n v="1"/>
    <n v="1"/>
    <n v="0"/>
    <n v="0"/>
    <n v="0"/>
  </r>
  <r>
    <s v="Sierra Leone"/>
    <s v="SLE"/>
    <x v="5"/>
    <s v="Low Income"/>
    <s v="IDA"/>
    <x v="4"/>
    <s v="mill lcu"/>
    <n v="0.15695999999999999"/>
    <s v="Sierra LeoneExcises"/>
    <n v="45379.85334851643"/>
    <n v="63256.181884344376"/>
    <n v="73404.939772236365"/>
    <n v="59534.026920057695"/>
    <n v="74902.166908956657"/>
    <n v="26892.768562056444"/>
    <n v="53487.892416040901"/>
    <n v="45967.654974310863"/>
    <n v="56772.184288419085"/>
    <n v="63498.901025478212"/>
    <n v="61945.004750947832"/>
    <n v="72408.471563757994"/>
    <n v="59775.600649510001"/>
    <n v="44758.059132770002"/>
    <n v="53681.919600779998"/>
    <n v="36883.170162139999"/>
    <n v="39914.301899516999"/>
    <n v="66296.374218170007"/>
    <n v="51793.235999999997"/>
    <s v=""/>
    <s v=""/>
    <s v=""/>
    <n v="0.31722771756079726"/>
    <n v="-0.29243185725935472"/>
    <n v="-0.26868791436453326"/>
    <n v="-0.38046908515584327"/>
    <n v="-0.46711418979329788"/>
    <n v="1.4652119422062373"/>
    <n v="-3.1682991037662943E-2"/>
    <s v=""/>
    <s v=""/>
    <s v=""/>
    <n v="396857.82981220889"/>
    <n v="353102.66166288703"/>
    <n v="-0.11025401255161474"/>
    <s v="monthly"/>
    <n v="1"/>
    <n v="1"/>
    <n v="1"/>
    <n v="1"/>
    <n v="1"/>
    <n v="1"/>
    <n v="1"/>
    <n v="0"/>
    <n v="0"/>
    <n v="0"/>
  </r>
  <r>
    <s v="Sierra Leone"/>
    <s v="SLE"/>
    <x v="5"/>
    <s v="Low Income"/>
    <s v="IDA"/>
    <x v="1"/>
    <s v="mill lcu"/>
    <n v="0.15695999999999999"/>
    <s v="Sierra LeoneIncome Taxes"/>
    <n v="148453.92187318264"/>
    <n v="143989.60976344021"/>
    <n v="223662.35309831603"/>
    <n v="197357.21763864718"/>
    <n v="160450.92824820094"/>
    <n v="238378.44100636159"/>
    <n v="155050.58792048"/>
    <n v="173036.65568559998"/>
    <n v="212810.45070768002"/>
    <n v="156028.00971071998"/>
    <n v="131131.9659507199"/>
    <n v="230139.24602591997"/>
    <n v="149539.546"/>
    <n v="127894.74900000001"/>
    <n v="187296.03399999999"/>
    <n v="140035.67599999998"/>
    <n v="126379.871"/>
    <n v="217597.51199999999"/>
    <n v="160387.40599999999"/>
    <s v=""/>
    <s v=""/>
    <s v=""/>
    <n v="7.3128692938456722E-3"/>
    <n v="-0.11177793168467061"/>
    <n v="-0.16259472635669883"/>
    <n v="-0.29044563114788408"/>
    <n v="-0.21234565371598568"/>
    <n v="-8.7176209889748488E-2"/>
    <n v="3.441985065066025E-2"/>
    <s v=""/>
    <s v=""/>
    <s v=""/>
    <n v="1267343.0595486285"/>
    <n v="1109130.794"/>
    <n v="-0.12483775750898635"/>
    <s v="monthly"/>
    <n v="1"/>
    <n v="1"/>
    <n v="1"/>
    <n v="1"/>
    <n v="1"/>
    <n v="1"/>
    <n v="1"/>
    <n v="0"/>
    <n v="0"/>
    <n v="0"/>
  </r>
  <r>
    <s v="Sierra Leone"/>
    <s v="SLE"/>
    <x v="5"/>
    <s v="Low Income"/>
    <s v="IDA"/>
    <x v="0"/>
    <s v="mill lcu"/>
    <n v="0.15695999999999999"/>
    <s v="Sierra LeoneTax Revenue"/>
    <n v="355432.67498290492"/>
    <n v="364545.83739205933"/>
    <n v="458556.48418983124"/>
    <n v="409425.69070277578"/>
    <n v="429805.02975758957"/>
    <n v="420062.55793089158"/>
    <n v="371395.9554518392"/>
    <n v="393047.19313784485"/>
    <n v="424674.75758756342"/>
    <n v="379030.404738085"/>
    <n v="403949.05257593602"/>
    <n v="473161.6339723597"/>
    <n v="354549.54599999997"/>
    <n v="295084.74900000001"/>
    <n v="375496.03399999999"/>
    <n v="289155.67599999998"/>
    <n v="292139.87099999998"/>
    <n v="407517.51199999999"/>
    <n v="364647.40599999996"/>
    <s v=""/>
    <s v=""/>
    <s v=""/>
    <n v="-2.4846589665607549E-3"/>
    <n v="-0.19054143887358607"/>
    <n v="-0.18113461057383337"/>
    <n v="-0.29375297504251219"/>
    <n v="-0.32029676068526436"/>
    <n v="-2.9864708705972055E-2"/>
    <n v="-1.8170767216969211E-2"/>
    <s v=""/>
    <s v=""/>
    <s v=""/>
    <n v="2809224.2304078913"/>
    <n v="2378590.7939999998"/>
    <n v="-0.15329265344737711"/>
    <s v="monthly"/>
    <n v="1"/>
    <n v="1"/>
    <n v="1"/>
    <n v="1"/>
    <n v="1"/>
    <n v="1"/>
    <n v="1"/>
    <n v="0"/>
    <n v="0"/>
    <n v="0"/>
  </r>
  <r>
    <s v="Sierra Leone"/>
    <s v="SLE"/>
    <x v="5"/>
    <s v="Low Income"/>
    <s v="IDA"/>
    <x v="3"/>
    <s v="mill lcu"/>
    <n v="0.15695999999999999"/>
    <s v="Sierra LeoneVAT"/>
    <n v="99282.314593571355"/>
    <n v="83640.402019468471"/>
    <n v="97782.17818497277"/>
    <n v="92409.890109665823"/>
    <n v="119376.12581435997"/>
    <n v="94025.89441684747"/>
    <n v="95912.623798879999"/>
    <n v="102006.16898752001"/>
    <n v="99480.720833760002"/>
    <n v="92974.065722719984"/>
    <n v="111157.23087951999"/>
    <n v="104414.78269263999"/>
    <n v="85830"/>
    <n v="75150"/>
    <n v="85280"/>
    <n v="69130"/>
    <n v="75270"/>
    <n v="74470"/>
    <n v="92760"/>
    <s v=""/>
    <s v=""/>
    <s v=""/>
    <n v="-0.13549557792483624"/>
    <n v="-0.10151077487040547"/>
    <n v="-0.12785743186578055"/>
    <n v="-0.25191989820612082"/>
    <n v="-0.36947191503725585"/>
    <n v="-0.20798413605245603"/>
    <n v="-3.2869748256400141E-2"/>
    <s v=""/>
    <s v=""/>
    <s v=""/>
    <n v="682429.42893776589"/>
    <n v="557890"/>
    <n v="-0.18249422380804631"/>
    <s v="monthly"/>
    <n v="1"/>
    <n v="1"/>
    <n v="1"/>
    <n v="1"/>
    <n v="1"/>
    <n v="1"/>
    <n v="1"/>
    <n v="0"/>
    <n v="0"/>
    <n v="0"/>
  </r>
  <r>
    <s v="Germany"/>
    <s v="DEU"/>
    <x v="6"/>
    <s v="High Income"/>
    <s v=""/>
    <x v="17"/>
    <s v="mill lcu"/>
    <n v="4.9499999999999995E-3"/>
    <s v="GermanyBusiness Taxes"/>
    <n v="-40.198"/>
    <n v="149.73755"/>
    <n v="11.054449999999999"/>
    <n v="1789.8159499999999"/>
    <n v="332.63844999999998"/>
    <n v="0"/>
    <n v="1937.5436"/>
    <n v="293.44540000000001"/>
    <n v="0"/>
    <n v="1642.0883000000001"/>
    <n v="273.34640000000002"/>
    <n v="1761.6773499999999"/>
    <n v="69"/>
    <n v="170"/>
    <n v="6"/>
    <n v="975"/>
    <n v="197"/>
    <n v="-2"/>
    <n v="650"/>
    <s v=""/>
    <s v=""/>
    <s v=""/>
    <n v="-2.7165033086223196"/>
    <n v="0.13531976448125405"/>
    <n v="-0.4572321553763416"/>
    <n v="-0.45525125083391954"/>
    <n v="-0.40776539813722673"/>
    <s v=""/>
    <n v="-0.66452367833167725"/>
    <s v=""/>
    <s v=""/>
    <s v=""/>
    <n v="4180.5920000000006"/>
    <n v="2065"/>
    <n v="-0.50605081768323723"/>
    <s v="monthly"/>
    <n v="1"/>
    <n v="1"/>
    <n v="1"/>
    <n v="1"/>
    <n v="1"/>
    <n v="1"/>
    <n v="1"/>
    <n v="0"/>
    <n v="0"/>
    <n v="0"/>
  </r>
  <r>
    <s v="Germany"/>
    <s v="DEU"/>
    <x v="6"/>
    <s v="High Income"/>
    <s v=""/>
    <x v="11"/>
    <s v="mill lcu"/>
    <n v="4.9499999999999995E-3"/>
    <s v="GermanyCIT"/>
    <n v="328.61865"/>
    <n v="-33.163350000000001"/>
    <n v="8943.0500499999998"/>
    <n v="-43.212850000000003"/>
    <n v="-38.188099999999999"/>
    <n v="8206.4217000000008"/>
    <n v="-39.193049999999999"/>
    <n v="71.35145"/>
    <n v="7611.4912999999997"/>
    <n v="-144.71280000000002"/>
    <n v="-625.07889999999998"/>
    <n v="7932.07035"/>
    <n v="1071"/>
    <n v="11"/>
    <n v="7412"/>
    <n v="-2481"/>
    <n v="-225"/>
    <n v="5054"/>
    <n v="-262"/>
    <s v=""/>
    <s v=""/>
    <s v=""/>
    <n v="2.2590968284971042"/>
    <n v="-1.3316914606033468"/>
    <n v="-0.17119998674277798"/>
    <n v="56.413477703969996"/>
    <n v="4.8918877870331334"/>
    <n v="-0.38414083692530698"/>
    <n v="5.6848586675443737"/>
    <s v=""/>
    <s v=""/>
    <s v=""/>
    <n v="17324.333050000001"/>
    <n v="10580"/>
    <n v="-0.38929827950865908"/>
    <s v="monthly"/>
    <n v="1"/>
    <n v="1"/>
    <n v="1"/>
    <n v="1"/>
    <n v="1"/>
    <n v="1"/>
    <n v="1"/>
    <n v="0"/>
    <n v="0"/>
    <n v="0"/>
  </r>
  <r>
    <s v="Germany"/>
    <s v="DEU"/>
    <x v="6"/>
    <s v="High Income"/>
    <s v=""/>
    <x v="1"/>
    <s v="mill lcu"/>
    <n v="4.9499999999999995E-3"/>
    <s v="GermanyIncome Taxes"/>
    <n v="22828.444200000002"/>
    <n v="18445.857250000001"/>
    <n v="42131.523800000003"/>
    <n v="20409.529549999999"/>
    <n v="19677.925950000001"/>
    <n v="48974.228349999998"/>
    <n v="21508.94485"/>
    <n v="18318.618520600001"/>
    <n v="40447.227599999998"/>
    <n v="17646.921999999999"/>
    <n v="17927.303049999999"/>
    <n v="37533.877549999997"/>
    <n v="25542"/>
    <n v="19517"/>
    <n v="41261"/>
    <n v="16251"/>
    <n v="15507"/>
    <n v="38170"/>
    <n v="21773"/>
    <s v=""/>
    <s v=""/>
    <s v=""/>
    <n v="0.11886731203521955"/>
    <n v="5.8069556512479192E-2"/>
    <n v="-2.0662053528669254E-2"/>
    <n v="-0.20375430701684152"/>
    <n v="-0.21195963236155996"/>
    <n v="-0.22061048665813227"/>
    <n v="1.2276527362986853E-2"/>
    <s v=""/>
    <s v=""/>
    <s v=""/>
    <n v="193976.45395"/>
    <n v="178021"/>
    <n v="-8.2254591343920158E-2"/>
    <s v="monthly"/>
    <n v="1"/>
    <n v="1"/>
    <n v="1"/>
    <n v="1"/>
    <n v="1"/>
    <n v="1"/>
    <n v="1"/>
    <n v="0"/>
    <n v="0"/>
    <n v="0"/>
  </r>
  <r>
    <s v="Germany"/>
    <s v="DEU"/>
    <x v="6"/>
    <s v="High Income"/>
    <s v=""/>
    <x v="6"/>
    <s v="mill lcu"/>
    <n v="4.9499999999999995E-3"/>
    <s v="GermanyOther Taxes"/>
    <n v="6803.5114999999996"/>
    <n v="11437.335950000001"/>
    <n v="12409.122600000001"/>
    <n v="10065.5792"/>
    <n v="11225.291499999999"/>
    <n v="11583.0537"/>
    <n v="10804.21745"/>
    <n v="11213.232099999999"/>
    <n v="11286.59345"/>
    <n v="10874.56395"/>
    <n v="10581.118549999999"/>
    <n v="17785.605100000001"/>
    <n v="6042"/>
    <n v="12576"/>
    <n v="11885"/>
    <n v="9999"/>
    <n v="9363"/>
    <n v="10485"/>
    <n v="10647"/>
    <s v=""/>
    <s v=""/>
    <s v=""/>
    <n v="-0.11192918539198467"/>
    <n v="9.9556754735354205E-2"/>
    <n v="-4.2236878214097148E-2"/>
    <n v="-6.6145423603641337E-3"/>
    <n v="-0.16590139329566625"/>
    <n v="-9.4798291403932658E-2"/>
    <n v="-1.4551488872523581E-2"/>
    <s v=""/>
    <s v=""/>
    <s v=""/>
    <n v="74328.111900000004"/>
    <n v="70997"/>
    <n v="-4.4816312628546712E-2"/>
    <s v="monthly"/>
    <n v="1"/>
    <n v="1"/>
    <n v="1"/>
    <n v="1"/>
    <n v="1"/>
    <n v="1"/>
    <n v="1"/>
    <n v="0"/>
    <n v="0"/>
    <n v="0"/>
  </r>
  <r>
    <s v="Germany"/>
    <s v="DEU"/>
    <x v="6"/>
    <s v="High Income"/>
    <s v=""/>
    <x v="12"/>
    <s v="mill lcu"/>
    <n v="4.9499999999999995E-3"/>
    <s v="GermanyPIT"/>
    <n v="22499.825550000001"/>
    <n v="18479.0206"/>
    <n v="33188.473749999997"/>
    <n v="20452.742399999999"/>
    <n v="19716.11405"/>
    <n v="40767.806649999999"/>
    <n v="21548.137900000002"/>
    <n v="18247.267070599999"/>
    <n v="32835.736299999997"/>
    <n v="17791.6348"/>
    <n v="18552.381949999999"/>
    <n v="29601.807199999999"/>
    <n v="24471"/>
    <n v="19506"/>
    <n v="33849"/>
    <n v="18732"/>
    <n v="15732"/>
    <n v="33116"/>
    <n v="22035"/>
    <s v=""/>
    <s v=""/>
    <s v=""/>
    <n v="8.760843259071395E-2"/>
    <n v="5.5575423732143046E-2"/>
    <n v="1.9902278573446081E-2"/>
    <n v="-8.4132600232622062E-2"/>
    <n v="-0.20207400098702513"/>
    <n v="-0.18769237981558173"/>
    <n v="2.2594161140949372E-2"/>
    <s v=""/>
    <s v=""/>
    <s v=""/>
    <n v="176652.12090000001"/>
    <n v="167441"/>
    <n v="-5.2142713334386061E-2"/>
    <s v="monthly"/>
    <n v="1"/>
    <n v="1"/>
    <n v="1"/>
    <n v="1"/>
    <n v="1"/>
    <n v="1"/>
    <n v="1"/>
    <n v="0"/>
    <n v="0"/>
    <n v="0"/>
  </r>
  <r>
    <s v="Germany"/>
    <s v="DEU"/>
    <x v="6"/>
    <s v="High Income"/>
    <s v=""/>
    <x v="0"/>
    <s v="mill lcu"/>
    <n v="4.9499999999999995E-3"/>
    <s v="GermanyTax Revenue"/>
    <n v="48939.055099999998"/>
    <n v="55093.368900000001"/>
    <n v="70844.955199999997"/>
    <n v="50650.484949999998"/>
    <n v="52238.305950000002"/>
    <n v="80561.816749999998"/>
    <n v="53360.835100000004"/>
    <n v="51055.8697206"/>
    <n v="72752.350300000006"/>
    <n v="49663.624049999999"/>
    <n v="50886.648200000003"/>
    <n v="78482.575200000007"/>
    <n v="51037"/>
    <n v="58477"/>
    <n v="67613"/>
    <n v="38648"/>
    <n v="41572"/>
    <n v="64987"/>
    <n v="53015"/>
    <s v=""/>
    <s v=""/>
    <s v=""/>
    <n v="4.2868520769621526E-2"/>
    <n v="6.1416304131657461E-2"/>
    <n v="-4.5620117775160889E-2"/>
    <n v="-0.23696683184471659"/>
    <n v="-0.20418552546878679"/>
    <n v="-0.1933275263433033"/>
    <n v="-6.4810661106014782E-3"/>
    <s v=""/>
    <s v=""/>
    <s v=""/>
    <n v="411688.82195000001"/>
    <n v="375349"/>
    <n v="-8.8270120567940799E-2"/>
    <s v="monthly"/>
    <n v="1"/>
    <n v="1"/>
    <n v="1"/>
    <n v="1"/>
    <n v="1"/>
    <n v="1"/>
    <n v="1"/>
    <n v="0"/>
    <n v="0"/>
    <n v="0"/>
  </r>
  <r>
    <s v="Germany"/>
    <s v="DEU"/>
    <x v="6"/>
    <s v="High Income"/>
    <s v=""/>
    <x v="3"/>
    <s v="mill lcu"/>
    <n v="4.9499999999999995E-3"/>
    <s v="GermanyVAT"/>
    <n v="19347.297399999999"/>
    <n v="25060.438150000002"/>
    <n v="16293.254350000001"/>
    <n v="18385.560249999999"/>
    <n v="21002.450049999999"/>
    <n v="20004.5347"/>
    <n v="19110.129199999999"/>
    <n v="21230.573700000001"/>
    <n v="21018.52925"/>
    <n v="19500.049800000001"/>
    <n v="22104.8802"/>
    <n v="21401.415199999999"/>
    <n v="19384"/>
    <n v="26214"/>
    <n v="14461"/>
    <n v="11423"/>
    <n v="16505"/>
    <n v="16334"/>
    <n v="19945"/>
    <s v=""/>
    <s v=""/>
    <s v=""/>
    <n v="1.8970401519749487E-3"/>
    <n v="4.6031192395572629E-2"/>
    <n v="-0.11245478101801074"/>
    <n v="-0.37869720342082036"/>
    <n v="-0.21413930466650483"/>
    <n v="-0.18348513249848297"/>
    <n v="4.3687344615126966E-2"/>
    <s v=""/>
    <s v=""/>
    <s v=""/>
    <n v="139203.66409999999"/>
    <n v="124266"/>
    <n v="-0.10730798069560293"/>
    <s v="monthly"/>
    <n v="1"/>
    <n v="1"/>
    <n v="1"/>
    <n v="1"/>
    <n v="1"/>
    <n v="1"/>
    <n v="1"/>
    <n v="0"/>
    <n v="0"/>
    <n v="0"/>
  </r>
  <r>
    <s v="Spain"/>
    <s v="ESP"/>
    <x v="6"/>
    <s v="High Income"/>
    <s v=""/>
    <x v="11"/>
    <s v="mill lcu"/>
    <n v="-2.2599999999999999E-3"/>
    <s v="SpainCIT"/>
    <n v="-4272.3226800000002"/>
    <n v="-238.45985999999999"/>
    <n v="-580.68467999999996"/>
    <n v="5133.3723"/>
    <n v="1169.3512799999999"/>
    <n v="393.10955999999999"/>
    <n v="772.25076000000001"/>
    <n v="5841.7676999999994"/>
    <n v="201.54347999999999"/>
    <n v="11586.75462"/>
    <n v="-223.49375999999998"/>
    <n v="3894.17922"/>
    <n v="-3614"/>
    <n v="-698"/>
    <n v="52"/>
    <n v="1572"/>
    <n v="532"/>
    <n v="-153"/>
    <s v=""/>
    <s v=""/>
    <s v=""/>
    <s v=""/>
    <n v="-0.15409011193882954"/>
    <n v="1.9271173773229593"/>
    <n v="-1.0895494608192522"/>
    <n v="-0.69376855834126816"/>
    <n v="-0.54504689129856676"/>
    <n v="-1.3892044752104222"/>
    <s v=""/>
    <s v=""/>
    <s v=""/>
    <s v=""/>
    <n v="1604.3659199999993"/>
    <n v="-2309"/>
    <n v="-2.4391978607972433"/>
    <s v="monthly"/>
    <n v="1"/>
    <n v="1"/>
    <n v="1"/>
    <n v="1"/>
    <n v="1"/>
    <n v="1"/>
    <n v="0"/>
    <n v="0"/>
    <n v="0"/>
    <n v="0"/>
  </r>
  <r>
    <s v="Spain"/>
    <s v="ESP"/>
    <x v="6"/>
    <s v="High Income"/>
    <s v=""/>
    <x v="6"/>
    <s v="mill lcu"/>
    <n v="-2.2599999999999999E-3"/>
    <s v="SpainOther Taxes"/>
    <n v="701.41121999999996"/>
    <n v="585.67337999999995"/>
    <n v="606.62591999999995"/>
    <n v="976.78746000000001"/>
    <n v="776.24171999999999"/>
    <n v="735.33438000000001"/>
    <n v="973.79423999999995"/>
    <n v="616.60331999999994"/>
    <n v="846.08352000000002"/>
    <n v="687.44286"/>
    <n v="867.03606000000002"/>
    <n v="872.02476000000001"/>
    <n v="786"/>
    <n v="888"/>
    <n v="388"/>
    <n v="804"/>
    <n v="723"/>
    <n v="524"/>
    <s v=""/>
    <s v=""/>
    <s v=""/>
    <s v=""/>
    <n v="0.12059798530168943"/>
    <n v="0.51620345114541499"/>
    <n v="-0.36039660158273484"/>
    <n v="-0.17689360999781878"/>
    <n v="-6.8589098766811948E-2"/>
    <n v="-0.28739901974935539"/>
    <s v=""/>
    <s v=""/>
    <s v=""/>
    <s v=""/>
    <n v="4382.0740800000003"/>
    <n v="4113"/>
    <n v="-6.1403361761515521E-2"/>
    <s v="monthly"/>
    <n v="1"/>
    <n v="1"/>
    <n v="1"/>
    <n v="1"/>
    <n v="1"/>
    <n v="1"/>
    <n v="0"/>
    <n v="0"/>
    <n v="0"/>
    <n v="0"/>
  </r>
  <r>
    <s v="Spain"/>
    <s v="ESP"/>
    <x v="6"/>
    <s v="High Income"/>
    <s v=""/>
    <x v="12"/>
    <s v="mill lcu"/>
    <n v="-2.2599999999999999E-3"/>
    <s v="SpainPIT"/>
    <n v="12075.647219999999"/>
    <n v="5218.1801999999998"/>
    <n v="4606.5655799999995"/>
    <n v="6130.11456"/>
    <n v="5050.5598799999998"/>
    <n v="2464.4177999999997"/>
    <n v="18933.114239999999"/>
    <n v="5119.4039400000001"/>
    <n v="4101.7091399999999"/>
    <n v="9741.9333599999991"/>
    <n v="7908.0872399999998"/>
    <n v="5346.8886599999996"/>
    <n v="12661"/>
    <n v="5784"/>
    <n v="5114"/>
    <n v="5343"/>
    <n v="4247"/>
    <n v="2301"/>
    <s v=""/>
    <s v=""/>
    <s v=""/>
    <s v=""/>
    <n v="4.8473822507047466E-2"/>
    <n v="0.10843239947903682"/>
    <n v="0.11015460676454769"/>
    <n v="-0.12840128064425602"/>
    <n v="-0.15910312897824702"/>
    <n v="-6.6310915300157189E-2"/>
    <s v=""/>
    <s v=""/>
    <s v=""/>
    <s v=""/>
    <n v="35545.485240000002"/>
    <n v="35450"/>
    <n v="-2.6862832046121699E-3"/>
    <s v="monthly"/>
    <n v="1"/>
    <n v="1"/>
    <n v="1"/>
    <n v="1"/>
    <n v="1"/>
    <n v="1"/>
    <n v="0"/>
    <n v="0"/>
    <n v="0"/>
    <n v="0"/>
  </r>
  <r>
    <s v="Spain"/>
    <s v="ESP"/>
    <x v="6"/>
    <s v="High Income"/>
    <s v=""/>
    <x v="18"/>
    <s v="mill lcu"/>
    <n v="-2.2599999999999999E-3"/>
    <s v="SpainSpecial Taxes"/>
    <n v="1644.2755199999999"/>
    <n v="1734.07212"/>
    <n v="1560.4653599999999"/>
    <n v="1836.83934"/>
    <n v="1751.0337"/>
    <n v="1814.88906"/>
    <n v="1798.9252199999999"/>
    <n v="2023.4167199999999"/>
    <n v="1848.81222"/>
    <n v="1825.8642"/>
    <n v="1854.7986599999999"/>
    <n v="1638.28908"/>
    <n v="1736"/>
    <n v="1811"/>
    <n v="1633"/>
    <n v="1698"/>
    <n v="945"/>
    <n v="1205"/>
    <s v=""/>
    <s v=""/>
    <s v=""/>
    <s v=""/>
    <n v="5.5784130387102088E-2"/>
    <n v="4.4362560883569227E-2"/>
    <n v="4.6482697956204605E-2"/>
    <n v="-7.5586000896518249E-2"/>
    <n v="-0.46031878198574933"/>
    <n v="-0.33604757086364273"/>
    <s v=""/>
    <s v=""/>
    <s v=""/>
    <s v=""/>
    <n v="10341.5751"/>
    <n v="9028"/>
    <n v="-0.12701886195266329"/>
    <s v="monthly"/>
    <n v="1"/>
    <n v="1"/>
    <n v="1"/>
    <n v="1"/>
    <n v="1"/>
    <n v="1"/>
    <n v="0"/>
    <n v="0"/>
    <n v="0"/>
    <n v="0"/>
  </r>
  <r>
    <s v="Spain"/>
    <s v="ESP"/>
    <x v="6"/>
    <s v="High Income"/>
    <s v=""/>
    <x v="3"/>
    <s v="mill lcu"/>
    <n v="-2.2599999999999999E-3"/>
    <s v="SpainVAT"/>
    <n v="3358.39284"/>
    <n v="13010.5296"/>
    <n v="3293.5397399999997"/>
    <n v="6762.6817199999996"/>
    <n v="5703.0818399999998"/>
    <n v="3257.6210999999998"/>
    <n v="10164.975119999999"/>
    <n v="4222.4356799999996"/>
    <n v="4160.5757999999996"/>
    <n v="9969.4180799999995"/>
    <n v="4303.2526200000002"/>
    <n v="3169.8199799999998"/>
    <n v="3201"/>
    <n v="13429"/>
    <n v="3832"/>
    <n v="4796"/>
    <n v="4035"/>
    <n v="2226"/>
    <s v=""/>
    <s v=""/>
    <s v=""/>
    <s v=""/>
    <n v="-4.686552392721275E-2"/>
    <n v="3.2163978935953547E-2"/>
    <n v="0.16348983237105266"/>
    <n v="-0.29081388144938453"/>
    <n v="-0.29248779638764572"/>
    <n v="-0.3166792786306547"/>
    <s v=""/>
    <s v=""/>
    <s v=""/>
    <s v=""/>
    <n v="35385.846839999998"/>
    <n v="31519"/>
    <n v="-0.10927665112790044"/>
    <s v="monthly"/>
    <n v="1"/>
    <n v="1"/>
    <n v="1"/>
    <n v="1"/>
    <n v="1"/>
    <n v="1"/>
    <n v="0"/>
    <n v="0"/>
    <n v="0"/>
    <n v="0"/>
  </r>
  <r>
    <s v="France"/>
    <s v="FRA"/>
    <x v="6"/>
    <s v="High Income"/>
    <s v=""/>
    <x v="11"/>
    <s v="mill lcu"/>
    <n v="4.5799999999999999E-3"/>
    <s v="FranceCIT"/>
    <n v="-229.04424"/>
    <n v="-466.12512000000004"/>
    <n v="8869.4368200000008"/>
    <n v="7221.92562"/>
    <n v="4775.7733200000002"/>
    <n v="11901.259260000001"/>
    <n v="8107.9651800000001"/>
    <n v="6716.6218800000006"/>
    <n v="18113.581979999999"/>
    <n v="16805.61882"/>
    <n v="15283.680120000001"/>
    <n v="33619.274279999998"/>
    <n v="-575"/>
    <n v="-1470"/>
    <n v="6073"/>
    <s v=""/>
    <s v=""/>
    <s v=""/>
    <s v=""/>
    <s v=""/>
    <s v=""/>
    <s v=""/>
    <n v="1.5104320457916776"/>
    <n v="2.153659686909815"/>
    <n v="-0.31528910761213363"/>
    <s v=""/>
    <s v=""/>
    <s v=""/>
    <s v=""/>
    <s v=""/>
    <s v=""/>
    <s v=""/>
    <n v="8174.2674600000009"/>
    <n v="4028"/>
    <n v="-0.50723413202337286"/>
    <s v="monthly"/>
    <n v="1"/>
    <n v="1"/>
    <n v="1"/>
    <n v="0"/>
    <n v="0"/>
    <n v="0"/>
    <n v="0"/>
    <n v="0"/>
    <n v="0"/>
    <n v="0"/>
  </r>
  <r>
    <s v="France"/>
    <s v="FRA"/>
    <x v="6"/>
    <s v="High Income"/>
    <s v=""/>
    <x v="4"/>
    <s v="mill lcu"/>
    <n v="4.5799999999999999E-3"/>
    <s v="FranceExcises"/>
    <n v="1261.7524800000001"/>
    <n v="1193.4410399999999"/>
    <n v="2270.3508000000002"/>
    <n v="3307.0773600000002"/>
    <n v="4362.8909400000002"/>
    <n v="5422.7228400000004"/>
    <n v="6550.86618"/>
    <n v="7835.7240000000002"/>
    <n v="8618.2918200000004"/>
    <n v="9703.2382200000011"/>
    <n v="11315.589120000001"/>
    <n v="13439.27124"/>
    <n v="132"/>
    <n v="974"/>
    <n v="2279"/>
    <s v=""/>
    <s v=""/>
    <s v=""/>
    <s v=""/>
    <s v=""/>
    <s v=""/>
    <s v=""/>
    <n v="-0.89538360170292675"/>
    <n v="-0.18387254388369279"/>
    <n v="3.8096315335937672E-3"/>
    <s v=""/>
    <s v=""/>
    <s v=""/>
    <s v=""/>
    <s v=""/>
    <s v=""/>
    <s v=""/>
    <n v="4725.54432"/>
    <n v="3385"/>
    <n v="-0.2836804036153871"/>
    <s v="monthly"/>
    <n v="1"/>
    <n v="1"/>
    <n v="1"/>
    <n v="0"/>
    <n v="0"/>
    <n v="0"/>
    <n v="0"/>
    <n v="0"/>
    <n v="0"/>
    <n v="0"/>
  </r>
  <r>
    <s v="France"/>
    <s v="FRA"/>
    <x v="6"/>
    <s v="High Income"/>
    <s v=""/>
    <x v="1"/>
    <s v="mill lcu"/>
    <n v="4.5799999999999999E-3"/>
    <s v="FranceIncome Taxes"/>
    <n v="-3175.4773800000003"/>
    <n v="2852.0026200000002"/>
    <n v="19549.126800000002"/>
    <n v="25569.57474"/>
    <n v="30499.0488"/>
    <n v="44418.509279999998"/>
    <n v="40476.537360000002"/>
    <n v="46115.244899999998"/>
    <n v="67640.380560000005"/>
    <n v="73931.060519999999"/>
    <n v="80273.978640000001"/>
    <n v="105690.85722000001"/>
    <n v="1429"/>
    <n v="7160"/>
    <n v="21212"/>
    <s v=""/>
    <s v=""/>
    <s v=""/>
    <s v=""/>
    <s v=""/>
    <s v=""/>
    <s v=""/>
    <n v="-1.450011078334307"/>
    <n v="1.5105166277862674"/>
    <n v="8.5061251942976701E-2"/>
    <s v=""/>
    <s v=""/>
    <s v=""/>
    <s v=""/>
    <s v=""/>
    <s v=""/>
    <s v=""/>
    <n v="19225.652040000001"/>
    <n v="29801"/>
    <n v="0.55006446272914022"/>
    <s v="monthly"/>
    <n v="1"/>
    <n v="1"/>
    <n v="1"/>
    <n v="0"/>
    <n v="0"/>
    <n v="0"/>
    <n v="0"/>
    <n v="0"/>
    <n v="0"/>
    <n v="0"/>
  </r>
  <r>
    <s v="France"/>
    <s v="FRA"/>
    <x v="6"/>
    <s v="High Income"/>
    <s v=""/>
    <x v="19"/>
    <s v="mill lcu"/>
    <n v="4.5799999999999999E-3"/>
    <s v="FranceNon-Tax Revenuess"/>
    <n v="386.76330000000002"/>
    <n v="736.35714000000007"/>
    <n v="1352.1646800000001"/>
    <n v="1861.4867400000001"/>
    <n v="2732.4576000000002"/>
    <n v="7534.35"/>
    <n v="8005.49802"/>
    <n v="8437.4674200000009"/>
    <n v="9380.7680400000008"/>
    <n v="9924.2458200000001"/>
    <n v="10481.78772"/>
    <n v="14030.968860000001"/>
    <n v="458"/>
    <n v="2890"/>
    <n v="3352"/>
    <s v=""/>
    <s v=""/>
    <s v=""/>
    <s v=""/>
    <s v=""/>
    <s v=""/>
    <s v=""/>
    <n v="0.18418681400225922"/>
    <n v="2.9247259828294729"/>
    <n v="1.478987988356566"/>
    <s v=""/>
    <s v=""/>
    <s v=""/>
    <s v=""/>
    <s v=""/>
    <s v=""/>
    <s v=""/>
    <n v="2475.2851200000005"/>
    <n v="6700"/>
    <n v="1.7067588884467575"/>
    <s v="monthly"/>
    <n v="1"/>
    <n v="1"/>
    <n v="1"/>
    <n v="0"/>
    <n v="0"/>
    <n v="0"/>
    <n v="0"/>
    <n v="0"/>
    <n v="0"/>
    <n v="0"/>
  </r>
  <r>
    <s v="France"/>
    <s v="FRA"/>
    <x v="6"/>
    <s v="High Income"/>
    <s v=""/>
    <x v="6"/>
    <s v="mill lcu"/>
    <n v="4.5799999999999999E-3"/>
    <s v="FranceOther Taxes"/>
    <n v="3227.7155400000001"/>
    <n v="5381.5350600000002"/>
    <n v="7661.9316600000002"/>
    <n v="12464.82864"/>
    <n v="15588.067860000001"/>
    <n v="20735.535780000002"/>
    <n v="25647.931980000001"/>
    <n v="28833.455160000001"/>
    <n v="27229.140900000002"/>
    <n v="33363.106379999997"/>
    <n v="30691.928159999999"/>
    <n v="33880.465080000002"/>
    <n v="3459"/>
    <n v="6137"/>
    <n v="8101"/>
    <s v=""/>
    <s v=""/>
    <s v=""/>
    <s v=""/>
    <s v=""/>
    <s v=""/>
    <s v=""/>
    <n v="7.1655775465269106E-2"/>
    <n v="0.14038093807382904"/>
    <n v="5.7305175702911423E-2"/>
    <s v=""/>
    <s v=""/>
    <s v=""/>
    <s v=""/>
    <s v=""/>
    <s v=""/>
    <s v=""/>
    <n v="16271.18226"/>
    <n v="17697"/>
    <n v="8.7628404452523193E-2"/>
    <s v="monthly"/>
    <n v="1"/>
    <n v="1"/>
    <n v="1"/>
    <n v="0"/>
    <n v="0"/>
    <n v="0"/>
    <n v="0"/>
    <n v="0"/>
    <n v="0"/>
    <n v="0"/>
  </r>
  <r>
    <s v="France"/>
    <s v="FRA"/>
    <x v="6"/>
    <s v="High Income"/>
    <s v=""/>
    <x v="12"/>
    <s v="mill lcu"/>
    <n v="4.5799999999999999E-3"/>
    <s v="FrancePIT"/>
    <n v="-2946.4331400000001"/>
    <n v="3318.1277399999999"/>
    <n v="10679.689980000001"/>
    <n v="18347.649120000002"/>
    <n v="25723.27548"/>
    <n v="32517.250019999999"/>
    <n v="32368.572179999999"/>
    <n v="39398.623019999999"/>
    <n v="49526.798580000002"/>
    <n v="57125.441700000003"/>
    <n v="64990.298520000004"/>
    <n v="72071.582940000008"/>
    <n v="2004"/>
    <n v="8630"/>
    <n v="15139"/>
    <s v=""/>
    <s v=""/>
    <s v=""/>
    <s v=""/>
    <s v=""/>
    <s v=""/>
    <s v=""/>
    <n v="-1.6801443999506467"/>
    <n v="1.6008643054833085"/>
    <n v="0.41755051207956495"/>
    <s v=""/>
    <s v=""/>
    <s v=""/>
    <s v=""/>
    <s v=""/>
    <s v=""/>
    <s v=""/>
    <n v="11051.384580000002"/>
    <n v="25773"/>
    <n v="1.3321059740009515"/>
    <s v="monthly"/>
    <n v="1"/>
    <n v="1"/>
    <n v="1"/>
    <n v="0"/>
    <n v="0"/>
    <n v="0"/>
    <n v="0"/>
    <n v="0"/>
    <n v="0"/>
    <n v="0"/>
  </r>
  <r>
    <s v="France"/>
    <s v="FRA"/>
    <x v="6"/>
    <s v="High Income"/>
    <s v=""/>
    <x v="0"/>
    <s v="mill lcu"/>
    <n v="4.5799999999999999E-3"/>
    <s v="FranceTax Revenue"/>
    <n v="32307.292799999999"/>
    <n v="25035.138180000002"/>
    <n v="35691.722820000003"/>
    <n v="31081.7052"/>
    <n v="35589.255660000003"/>
    <n v="41342.48532"/>
    <n v="34638.922980000003"/>
    <n v="27356.722560000002"/>
    <n v="46756.166940000003"/>
    <n v="33269.680440000004"/>
    <n v="30757.225860000002"/>
    <n v="49455.473400000003"/>
    <n v="34304"/>
    <n v="24658"/>
    <n v="33772"/>
    <n v="26049"/>
    <n v="29077"/>
    <n v="40420"/>
    <s v=""/>
    <s v=""/>
    <s v=""/>
    <s v=""/>
    <n v="6.180360615049741E-2"/>
    <n v="-1.5064353840926222E-2"/>
    <n v="-5.3786218997651694E-2"/>
    <n v="-0.16191856809709398"/>
    <n v="-0.182983755609122"/>
    <n v="-2.2313252646998818E-2"/>
    <s v=""/>
    <s v=""/>
    <s v=""/>
    <s v=""/>
    <n v="201047.59998"/>
    <n v="188280"/>
    <n v="-6.3505358836763559E-2"/>
    <s v="monthly"/>
    <n v="1"/>
    <n v="1"/>
    <n v="1"/>
    <n v="1"/>
    <n v="1"/>
    <n v="1"/>
    <n v="0"/>
    <n v="0"/>
    <n v="0"/>
    <n v="0"/>
  </r>
  <r>
    <s v="France"/>
    <s v="FRA"/>
    <x v="6"/>
    <s v="High Income"/>
    <s v=""/>
    <x v="3"/>
    <s v="mill lcu"/>
    <n v="4.5799999999999999E-3"/>
    <s v="FranceVAT"/>
    <n v="17524.898100000002"/>
    <n v="26372.23416"/>
    <n v="34686.13824"/>
    <n v="45331.672500000001"/>
    <n v="56166.067800000004"/>
    <n v="65229.388559999999"/>
    <n v="76797.127260000008"/>
    <n v="87216.631020000001"/>
    <n v="97496.498160000003"/>
    <n v="106972.7013"/>
    <n v="119177.34372"/>
    <n v="129567.71466"/>
    <n v="15417"/>
    <n v="22571"/>
    <n v="26271"/>
    <s v=""/>
    <s v=""/>
    <s v=""/>
    <s v=""/>
    <s v=""/>
    <s v=""/>
    <s v=""/>
    <n v="-0.1202801915293306"/>
    <n v="-0.14413773732395829"/>
    <n v="-0.24260810418773215"/>
    <s v=""/>
    <s v=""/>
    <s v=""/>
    <s v=""/>
    <s v=""/>
    <s v=""/>
    <s v=""/>
    <n v="78583.270499999999"/>
    <n v="64259"/>
    <n v="-0.1822814246449567"/>
    <s v="monthly"/>
    <n v="1"/>
    <n v="1"/>
    <n v="1"/>
    <n v="0"/>
    <n v="0"/>
    <n v="0"/>
    <n v="0"/>
    <n v="0"/>
    <n v="0"/>
    <n v="0"/>
  </r>
  <r>
    <s v="United Kingdom"/>
    <s v="GBR"/>
    <x v="6"/>
    <s v="High Income"/>
    <s v=""/>
    <x v="11"/>
    <s v="mill lcu"/>
    <n v="7.7200000000000003E-3"/>
    <s v="United KingdomCIT"/>
    <n v="9822.8822485386154"/>
    <n v="2031.9429278637665"/>
    <n v="2189.6705417691533"/>
    <n v="7340.0792926333088"/>
    <n v="2205.191267125957"/>
    <n v="2829.928006120163"/>
    <n v="9210.4041650129675"/>
    <n v="2144.2268799218682"/>
    <n v="3987.6189527223087"/>
    <n v="8564.5296252134012"/>
    <n v="2158.2374240231807"/>
    <n v="6152.1436879952771"/>
    <n v="8575.0247469599981"/>
    <n v="1877.8936652300001"/>
    <n v="6523.9253242733339"/>
    <n v="3265"/>
    <n v="836.72504832333323"/>
    <n v="4743.66"/>
    <n v="2960.9350127633329"/>
    <s v=""/>
    <s v=""/>
    <s v=""/>
    <n v="-0.1270357793166324"/>
    <n v="-7.581377435424444E-2"/>
    <n v="1.9794095503528588"/>
    <n v="-0.55518191700233577"/>
    <n v="-0.6205657709619703"/>
    <n v="0.67624758995320422"/>
    <n v="-0.67852279229929269"/>
    <s v=""/>
    <s v=""/>
    <s v=""/>
    <n v="35630.098449063931"/>
    <n v="28783.163797549998"/>
    <n v="-0.19216715500525974"/>
    <s v="monthly"/>
    <n v="1"/>
    <n v="1"/>
    <n v="1"/>
    <n v="1"/>
    <n v="1"/>
    <n v="1"/>
    <n v="1"/>
    <n v="0"/>
    <n v="0"/>
    <n v="0"/>
  </r>
  <r>
    <s v="United Kingdom"/>
    <s v="GBR"/>
    <x v="6"/>
    <s v="High Income"/>
    <s v=""/>
    <x v="5"/>
    <s v="mill lcu"/>
    <n v="7.7200000000000003E-3"/>
    <s v="United KingdomCustoms Duties"/>
    <n v="265.23190399999999"/>
    <n v="302.61831599999999"/>
    <n v="272.33200112711819"/>
    <n v="262.61183199999999"/>
    <n v="260.29407600000002"/>
    <n v="271.98362799999995"/>
    <n v="267.65043200000002"/>
    <n v="293.04497600000002"/>
    <n v="303.32371999999998"/>
    <n v="318.64106399999997"/>
    <n v="311.08316399999995"/>
    <n v="265.03035999999997"/>
    <n v="237.8"/>
    <n v="276"/>
    <n v="233.5"/>
    <n v="208.2"/>
    <n v="194.4"/>
    <n v="192.9"/>
    <n v="208.7"/>
    <s v=""/>
    <s v=""/>
    <s v=""/>
    <n v="-0.1034261097036048"/>
    <n v="-8.7960029491407229E-2"/>
    <n v="-0.14259066494720288"/>
    <n v="-0.2071948989716503"/>
    <n v="-0.25315242287726902"/>
    <n v="-0.29076613390861877"/>
    <n v="-0.22025158547100732"/>
    <s v=""/>
    <s v=""/>
    <s v=""/>
    <n v="1902.7221891271183"/>
    <n v="1551.5000000000002"/>
    <n v="-0.18458931689246907"/>
    <s v="monthly"/>
    <n v="1"/>
    <n v="1"/>
    <n v="1"/>
    <n v="1"/>
    <n v="1"/>
    <n v="1"/>
    <n v="1"/>
    <n v="0"/>
    <n v="0"/>
    <n v="0"/>
  </r>
  <r>
    <s v="United Kingdom"/>
    <s v="GBR"/>
    <x v="6"/>
    <s v="High Income"/>
    <s v=""/>
    <x v="4"/>
    <s v="mill lcu"/>
    <n v="7.7200000000000003E-3"/>
    <s v="United KingdomExcises"/>
    <n v="5091.5567057017906"/>
    <n v="5964.0915512562324"/>
    <n v="4311.4917032039339"/>
    <n v="5474.4844446914221"/>
    <n v="6051.9058137267511"/>
    <n v="4782.3822513255145"/>
    <n v="5710.839703195712"/>
    <n v="6375.6934317169589"/>
    <n v="4928.7065320879783"/>
    <n v="5561.0855250055001"/>
    <n v="6350.8568115825665"/>
    <n v="5037.5419200495608"/>
    <n v="5589.5527825999989"/>
    <n v="5511.5487644199993"/>
    <n v="3839.5337546400006"/>
    <n v="4346.5883436899994"/>
    <n v="3841.1935303999999"/>
    <n v="3898.5734558300005"/>
    <n v="4914.2063423899999"/>
    <s v=""/>
    <s v=""/>
    <s v=""/>
    <n v="9.780821577426925E-2"/>
    <n v="-7.5877907464534614E-2"/>
    <n v="-0.10946511811984105"/>
    <n v="-0.20602782095675465"/>
    <n v="-0.36529191817765572"/>
    <n v="-0.18480513456458905"/>
    <n v="-0.13949496084786381"/>
    <s v=""/>
    <s v=""/>
    <s v=""/>
    <n v="37386.752173101355"/>
    <n v="31941.196973969996"/>
    <n v="-0.14565467398500778"/>
    <s v="monthly"/>
    <n v="1"/>
    <n v="1"/>
    <n v="1"/>
    <n v="1"/>
    <n v="1"/>
    <n v="1"/>
    <n v="1"/>
    <n v="0"/>
    <n v="0"/>
    <n v="0"/>
  </r>
  <r>
    <s v="United Kingdom"/>
    <s v="GBR"/>
    <x v="6"/>
    <s v="High Income"/>
    <s v=""/>
    <x v="1"/>
    <s v="mill lcu"/>
    <n v="7.7200000000000003E-3"/>
    <s v="United KingdomIncome Taxes"/>
    <n v="45238.706908828957"/>
    <n v="21570.610452966077"/>
    <n v="17638.965679591409"/>
    <n v="25832.901899066175"/>
    <n v="15667.364155752395"/>
    <n v="15971.700032468238"/>
    <n v="32230.463144530582"/>
    <n v="16546.48797254821"/>
    <n v="16600.856947672459"/>
    <n v="21611.644402314287"/>
    <n v="14626.291443321077"/>
    <n v="19966.004472723776"/>
    <n v="45082.099987520567"/>
    <n v="21412.668353415229"/>
    <n v="21299.516994162303"/>
    <n v="17851.984495353609"/>
    <n v="12143.753045273439"/>
    <n v="17600.859216936482"/>
    <n v="21465.685806921905"/>
    <s v=""/>
    <s v=""/>
    <s v=""/>
    <n v="-3.4617904005082461E-3"/>
    <n v="-7.3220968824797526E-3"/>
    <n v="0.20752641515744971"/>
    <n v="-0.3089438977818077"/>
    <n v="-0.22490133473952828"/>
    <n v="0.10200286639220565"/>
    <n v="-0.33399387682815318"/>
    <s v=""/>
    <s v=""/>
    <s v=""/>
    <n v="174150.71227320383"/>
    <n v="156856.56789958355"/>
    <n v="-9.9305619528501282E-2"/>
    <s v="monthly"/>
    <n v="1"/>
    <n v="1"/>
    <n v="1"/>
    <n v="1"/>
    <n v="1"/>
    <n v="1"/>
    <n v="1"/>
    <n v="0"/>
    <n v="0"/>
    <n v="0"/>
  </r>
  <r>
    <s v="United Kingdom"/>
    <s v="GBR"/>
    <x v="6"/>
    <s v="High Income"/>
    <s v=""/>
    <x v="6"/>
    <s v="mill lcu"/>
    <n v="7.7200000000000003E-3"/>
    <s v="United KingdomOther Taxes"/>
    <n v="2976.0037079276117"/>
    <n v="1789.0485259004945"/>
    <n v="2064.8350744306053"/>
    <n v="3079.0551682704954"/>
    <n v="1858.3716259627399"/>
    <n v="1720.1345977148144"/>
    <n v="3405.5381176887954"/>
    <n v="2086.0492764728906"/>
    <n v="1953.5893974458008"/>
    <n v="3216.6316889398249"/>
    <n v="2017.105815707883"/>
    <n v="2355.7904118751408"/>
    <n v="2869.92672262"/>
    <n v="1856.7355384199998"/>
    <n v="2443.9308256200002"/>
    <n v="2517.1753561200003"/>
    <n v="1225.4170929799998"/>
    <n v="1841.7745527777881"/>
    <n v="2331.6943287000004"/>
    <s v=""/>
    <s v=""/>
    <s v=""/>
    <n v="-3.5644103878311413E-2"/>
    <n v="3.7834084173561419E-2"/>
    <n v="0.18359614086560086"/>
    <n v="-0.18248449002818709"/>
    <n v="-0.34059631784080563"/>
    <n v="7.0715370311469516E-2"/>
    <n v="-0.31532279242775602"/>
    <s v=""/>
    <s v=""/>
    <s v=""/>
    <n v="16892.986817895555"/>
    <n v="15086.654417237791"/>
    <n v="-0.10692794709010423"/>
    <s v="monthly"/>
    <n v="1"/>
    <n v="1"/>
    <n v="1"/>
    <n v="1"/>
    <n v="1"/>
    <n v="1"/>
    <n v="1"/>
    <n v="0"/>
    <n v="0"/>
    <n v="0"/>
  </r>
  <r>
    <s v="United Kingdom"/>
    <s v="GBR"/>
    <x v="6"/>
    <s v="High Income"/>
    <s v=""/>
    <x v="12"/>
    <s v="mill lcu"/>
    <n v="7.7200000000000003E-3"/>
    <s v="United KingdomPIT"/>
    <n v="35415.824660290345"/>
    <n v="19538.667525102312"/>
    <n v="15449.295137822255"/>
    <n v="18492.822606432866"/>
    <n v="13462.172888626439"/>
    <n v="13141.772026348075"/>
    <n v="23020.058979517613"/>
    <n v="14402.261092626341"/>
    <n v="12613.23799495015"/>
    <n v="13047.114777100889"/>
    <n v="12468.054019297895"/>
    <n v="13813.8607847285"/>
    <n v="36507.075240560567"/>
    <n v="19534.774688185229"/>
    <n v="14775.591669888969"/>
    <n v="14586.984495353607"/>
    <n v="11307.027996950106"/>
    <n v="12857.199216936482"/>
    <n v="18504.750794158572"/>
    <s v=""/>
    <s v=""/>
    <s v=""/>
    <n v="3.0812513635854313E-2"/>
    <n v="-1.9923758424576703E-4"/>
    <n v="-4.3607391918091883E-2"/>
    <n v="-0.21120832628982147"/>
    <n v="-0.16008893285697692"/>
    <n v="-2.1654066806291419E-2"/>
    <n v="-0.19614668187325643"/>
    <s v=""/>
    <s v=""/>
    <s v=""/>
    <n v="138520.6138241399"/>
    <n v="128073.40410203353"/>
    <n v="-7.5419891911320314E-2"/>
    <s v="monthly"/>
    <n v="1"/>
    <n v="1"/>
    <n v="1"/>
    <n v="1"/>
    <n v="1"/>
    <n v="1"/>
    <n v="1"/>
    <n v="0"/>
    <n v="0"/>
    <n v="0"/>
  </r>
  <r>
    <s v="United Kingdom"/>
    <s v="GBR"/>
    <x v="6"/>
    <s v="High Income"/>
    <s v=""/>
    <x v="0"/>
    <s v="mill lcu"/>
    <n v="7.7200000000000003E-3"/>
    <s v="United KingdomTax Revenue"/>
    <n v="67378.441839022053"/>
    <n v="43103.03908991022"/>
    <n v="32283.335882188418"/>
    <n v="47791.047232875819"/>
    <n v="34917.296904698233"/>
    <n v="30927.038112869719"/>
    <n v="55359.54872666017"/>
    <n v="37843.208727995931"/>
    <n v="32104.205896898307"/>
    <n v="44381.946504659754"/>
    <n v="36437.219278247205"/>
    <n v="35305.642621364648"/>
    <n v="68255.215026450562"/>
    <n v="41642.905098175223"/>
    <n v="30178.975707092301"/>
    <n v="25821.096006423613"/>
    <n v="18039.847216623439"/>
    <n v="24612.481274954269"/>
    <n v="39664.101149848575"/>
    <s v=""/>
    <s v=""/>
    <s v=""/>
    <n v="1.3012666418188499E-2"/>
    <n v="-3.3875430191575365E-2"/>
    <n v="-6.5184099399627063E-2"/>
    <n v="-0.45970851233699084"/>
    <n v="-0.48335498976737457"/>
    <n v="-0.20417593223347708"/>
    <n v="-0.28351834395017289"/>
    <s v=""/>
    <s v=""/>
    <s v=""/>
    <n v="311759.7477882246"/>
    <n v="248214.62147956798"/>
    <n v="-0.20382723157648372"/>
    <s v="monthly"/>
    <n v="1"/>
    <n v="1"/>
    <n v="1"/>
    <n v="1"/>
    <n v="1"/>
    <n v="1"/>
    <n v="1"/>
    <n v="0"/>
    <n v="0"/>
    <n v="0"/>
  </r>
  <r>
    <s v="United Kingdom"/>
    <s v="GBR"/>
    <x v="6"/>
    <s v="High Income"/>
    <s v=""/>
    <x v="3"/>
    <s v="mill lcu"/>
    <n v="7.7200000000000003E-3"/>
    <s v="United KingdomVAT"/>
    <n v="13806.942612563693"/>
    <n v="13476.670243787414"/>
    <n v="7995.7114238353533"/>
    <n v="13141.993888847726"/>
    <n v="11079.361233256346"/>
    <n v="8180.837603361153"/>
    <n v="13745.057329245077"/>
    <n v="12541.933071257869"/>
    <n v="8317.729299692066"/>
    <n v="13673.943824400141"/>
    <n v="13131.882043635675"/>
    <n v="7681.2754567161674"/>
    <n v="14475.835533709998"/>
    <n v="12585.952441919997"/>
    <n v="2362.4941326699991"/>
    <n v="897.14781126000105"/>
    <n v="635.08354797000197"/>
    <n v="1078.3740494099995"/>
    <n v="10743.814671836666"/>
    <s v=""/>
    <s v=""/>
    <s v=""/>
    <n v="4.8446128872705191E-2"/>
    <n v="-6.6093314279766335E-2"/>
    <n v="-0.70452984013062758"/>
    <n v="-0.9317342696361075"/>
    <n v="-0.94267868565710233"/>
    <n v="-0.86818292921901519"/>
    <n v="-0.21835068312321465"/>
    <s v=""/>
    <s v=""/>
    <s v=""/>
    <n v="81426.574334896766"/>
    <n v="42778.70218877666"/>
    <n v="-0.47463463202033407"/>
    <s v="monthly"/>
    <n v="1"/>
    <n v="1"/>
    <n v="1"/>
    <n v="1"/>
    <n v="1"/>
    <n v="1"/>
    <n v="1"/>
    <n v="0"/>
    <n v="0"/>
    <n v="0"/>
  </r>
  <r>
    <s v="Mexico"/>
    <s v="MEX"/>
    <x v="7"/>
    <s v="Upper-Middle Income"/>
    <s v="IBRD"/>
    <x v="5"/>
    <s v="mill lcu"/>
    <n v="3.3959999999999997E-2"/>
    <s v="MexicoCustoms Duties"/>
    <n v="6485.1615196399998"/>
    <n v="5728.73602888"/>
    <n v="5194.0422261599997"/>
    <n v="5363.3759232799994"/>
    <n v="5546.0766552799996"/>
    <n v="4727.74177556"/>
    <n v="5822.2029110000003"/>
    <n v="5845.1454494399995"/>
    <n v="6090.9239452000002"/>
    <n v="5966.40207448"/>
    <n v="5143.072134"/>
    <n v="5026.3308122799999"/>
    <n v="5336.7889999999998"/>
    <n v="4885.3630000000003"/>
    <n v="4342.2340000000004"/>
    <n v="4287.01"/>
    <n v="4503.268"/>
    <n v="4148.1480000000001"/>
    <s v=""/>
    <s v=""/>
    <s v=""/>
    <s v=""/>
    <n v="-0.17707693419234188"/>
    <n v="-0.14721799444560615"/>
    <n v="-0.16399717004028835"/>
    <n v="-0.2006881372249108"/>
    <n v="-0.18802636892644109"/>
    <n v="-0.12259421158664002"/>
    <s v=""/>
    <s v=""/>
    <s v=""/>
    <s v=""/>
    <n v="33045.134128799997"/>
    <n v="27502.812000000002"/>
    <n v="-0.16771976494928692"/>
    <s v="monthly"/>
    <n v="1"/>
    <n v="1"/>
    <n v="1"/>
    <n v="1"/>
    <n v="1"/>
    <n v="1"/>
    <n v="0"/>
    <n v="0"/>
    <n v="0"/>
    <n v="0"/>
  </r>
  <r>
    <s v="Mexico"/>
    <s v="MEX"/>
    <x v="7"/>
    <s v="Upper-Middle Income"/>
    <s v="IBRD"/>
    <x v="4"/>
    <s v="mill lcu"/>
    <n v="3.3959999999999997E-2"/>
    <s v="MexicoExcises"/>
    <n v="47886.372633439998"/>
    <n v="42870.69781292"/>
    <n v="37779.566659520002"/>
    <n v="36320.625318440005"/>
    <n v="38363.424226280003"/>
    <n v="38425.22194756"/>
    <n v="38623.652313040002"/>
    <n v="47547.538771640007"/>
    <n v="36596.446555959999"/>
    <n v="41350.716643240004"/>
    <n v="39308.448156879997"/>
    <n v="41915.178154360001"/>
    <n v="63363.135000000002"/>
    <n v="34460.490000000005"/>
    <n v="36266.333000000006"/>
    <n v="35533.521000000001"/>
    <n v="28053.291000000001"/>
    <n v="32423.23"/>
    <s v=""/>
    <s v=""/>
    <s v=""/>
    <s v=""/>
    <n v="0.32319763463880069"/>
    <n v="-0.19617613526191308"/>
    <n v="-4.0054288424154781E-2"/>
    <n v="-2.1671001298548424E-2"/>
    <n v="-0.26874903463954286"/>
    <n v="-0.15619927858194521"/>
    <s v=""/>
    <s v=""/>
    <s v=""/>
    <s v=""/>
    <n v="241645.90859816002"/>
    <n v="230100.00000000003"/>
    <n v="-4.7780277618356112E-2"/>
    <s v="monthly"/>
    <n v="1"/>
    <n v="1"/>
    <n v="1"/>
    <n v="1"/>
    <n v="1"/>
    <n v="1"/>
    <n v="0"/>
    <n v="0"/>
    <n v="0"/>
    <n v="0"/>
  </r>
  <r>
    <s v="Mexico"/>
    <s v="MEX"/>
    <x v="7"/>
    <s v="Upper-Middle Income"/>
    <s v="IBRD"/>
    <x v="1"/>
    <s v="mill lcu"/>
    <n v="3.3959999999999997E-2"/>
    <s v="MexicoIncome Taxes"/>
    <n v="177942.77584532002"/>
    <n v="139278.16424083998"/>
    <n v="162841.53879304"/>
    <n v="211386.99682095999"/>
    <n v="122189.48236328"/>
    <n v="145204.65132347998"/>
    <n v="128420.37760952"/>
    <n v="125627.41073684"/>
    <n v="130209.16976791999"/>
    <n v="119747.68242728"/>
    <n v="123888.05013812"/>
    <n v="158412.49048416002"/>
    <n v="178972.66500000001"/>
    <n v="135828.826"/>
    <n v="227795.39199999999"/>
    <n v="154114.861"/>
    <n v="124189.389"/>
    <n v="147545.80900000001"/>
    <s v=""/>
    <s v=""/>
    <s v=""/>
    <s v=""/>
    <n v="5.7877547980662936E-3"/>
    <n v="-2.4765822120367535E-2"/>
    <n v="0.39887766775227856"/>
    <n v="-0.27093499923019482"/>
    <n v="1.6367256805083292E-2"/>
    <n v="1.6123158970331539E-2"/>
    <s v=""/>
    <s v=""/>
    <s v=""/>
    <s v=""/>
    <n v="958843.60938691988"/>
    <n v="968446.94200000004"/>
    <n v="1.0015535921671819E-2"/>
    <s v="monthly"/>
    <n v="1"/>
    <n v="1"/>
    <n v="1"/>
    <n v="1"/>
    <n v="1"/>
    <n v="1"/>
    <n v="0"/>
    <n v="0"/>
    <n v="0"/>
    <n v="0"/>
  </r>
  <r>
    <s v="Mexico"/>
    <s v="MEX"/>
    <x v="7"/>
    <s v="Upper-Middle Income"/>
    <s v="IBRD"/>
    <x v="6"/>
    <s v="mill lcu"/>
    <n v="3.3959999999999997E-2"/>
    <s v="MexicoOther Taxes"/>
    <n v="3255.4530448400001"/>
    <n v="2615.2612014400001"/>
    <n v="3571.2327005200004"/>
    <n v="4108.6706330799998"/>
    <n v="3434.0768725600001"/>
    <n v="6948.17604536"/>
    <n v="3991.26447508"/>
    <n v="3918.5832908399998"/>
    <n v="3484.3511096400002"/>
    <n v="4193.63112628"/>
    <n v="3272.6746825999999"/>
    <n v="4520.8877379599999"/>
    <n v="3805.1350000000002"/>
    <n v="3818.2629999999999"/>
    <n v="8100.7669999999998"/>
    <n v="5278.7709999999997"/>
    <n v="7151.4090000000006"/>
    <n v="4835.7370000000001"/>
    <s v=""/>
    <s v=""/>
    <s v=""/>
    <s v=""/>
    <n v="0.16884960329293155"/>
    <n v="0.45999298192379784"/>
    <n v="1.2683391644628652"/>
    <n v="0.28478806685043351"/>
    <n v="1.0824836674866984"/>
    <n v="-0.30402785300333446"/>
    <s v=""/>
    <s v=""/>
    <s v=""/>
    <s v=""/>
    <n v="23932.870497799999"/>
    <n v="32990.082000000002"/>
    <n v="0.37844233950259237"/>
    <s v="monthly"/>
    <n v="1"/>
    <n v="1"/>
    <n v="1"/>
    <n v="1"/>
    <n v="1"/>
    <n v="1"/>
    <n v="0"/>
    <n v="0"/>
    <n v="0"/>
    <n v="0"/>
  </r>
  <r>
    <s v="Mexico"/>
    <s v="MEX"/>
    <x v="7"/>
    <s v="Upper-Middle Income"/>
    <s v="IBRD"/>
    <x v="14"/>
    <s v="mill lcu"/>
    <n v="3.3959999999999997E-2"/>
    <s v="MexicoTotal Revenue"/>
    <n v="461139.135068968"/>
    <n v="420285.441239996"/>
    <n v="457941.51254428399"/>
    <n v="507646.934314396"/>
    <n v="427117.54741726001"/>
    <n v="437428.491629444"/>
    <n v="441757.41611153603"/>
    <n v="442349.36327794002"/>
    <n v="515621.89416037605"/>
    <n v="404565.49917047197"/>
    <n v="489962.44787585997"/>
    <n v="562042.65940921998"/>
    <n v="540290.00650000002"/>
    <n v="394830.12809999997"/>
    <n v="527806.92700000003"/>
    <n v="406332.29210000002"/>
    <n v="326882.92859999998"/>
    <n v="406897.96340000001"/>
    <n v="395152.92920000001"/>
    <s v=""/>
    <s v=""/>
    <s v=""/>
    <n v="0.17164206073985505"/>
    <n v="-6.056672594913954E-2"/>
    <n v="0.15256405576238272"/>
    <n v="-0.19957698031059076"/>
    <n v="-0.23467689263381805"/>
    <n v="-6.9795472434171321E-2"/>
    <n v="-0.1054979163038413"/>
    <s v=""/>
    <s v=""/>
    <s v=""/>
    <n v="3153316.4783258839"/>
    <n v="2998193.1749"/>
    <n v="-4.9193699551603472E-2"/>
    <s v="monthly"/>
    <n v="1"/>
    <n v="1"/>
    <n v="1"/>
    <n v="1"/>
    <n v="1"/>
    <n v="1"/>
    <n v="1"/>
    <n v="0"/>
    <n v="0"/>
    <n v="0"/>
  </r>
  <r>
    <s v="Mexico"/>
    <s v="MEX"/>
    <x v="7"/>
    <s v="Upper-Middle Income"/>
    <s v="IBRD"/>
    <x v="3"/>
    <s v="mill lcu"/>
    <n v="3.3959999999999997E-2"/>
    <s v="MexicoVAT"/>
    <n v="93743.75799672"/>
    <n v="77565.546140520004"/>
    <n v="80375.597134280004"/>
    <n v="69083.359122239999"/>
    <n v="91301.172251120006"/>
    <n v="82093.872186720007"/>
    <n v="96271.078832239989"/>
    <n v="69731.240526159992"/>
    <n v="74747.056999200009"/>
    <n v="76685.51279968"/>
    <n v="72624.047610400012"/>
    <n v="80800.295170319994"/>
    <n v="113122.951"/>
    <n v="84759.994999999995"/>
    <n v="99874.915999999997"/>
    <n v="73902.589000000007"/>
    <n v="57704.824999999997"/>
    <n v="60433.084000000003"/>
    <s v=""/>
    <s v=""/>
    <s v=""/>
    <s v=""/>
    <n v="0.20672515607874456"/>
    <n v="9.2753151591897745E-2"/>
    <n v="0.24260247588759226"/>
    <n v="6.9759634432839182E-2"/>
    <n v="-0.36797279183573545"/>
    <n v="-0.26385389810159282"/>
    <s v=""/>
    <s v=""/>
    <s v=""/>
    <s v=""/>
    <n v="494163.30483160005"/>
    <n v="489798.36"/>
    <n v="-8.8330007285497263E-3"/>
    <s v="monthly"/>
    <n v="1"/>
    <n v="1"/>
    <n v="1"/>
    <n v="1"/>
    <n v="1"/>
    <n v="1"/>
    <n v="0"/>
    <n v="0"/>
    <n v="0"/>
    <n v="0"/>
  </r>
  <r>
    <s v="Afghanistan"/>
    <s v="AFG"/>
    <x v="4"/>
    <s v="Low Income"/>
    <s v="IDA"/>
    <x v="0"/>
    <s v="mill lcu"/>
    <n v="5.4429999999999999E-2"/>
    <s v="AfghanistanTax Revenue"/>
    <n v="11456.910733042852"/>
    <n v="9715.9767476626384"/>
    <n v="10217.24130072243"/>
    <n v="11663.724265836618"/>
    <n v="10267.561261543444"/>
    <n v="10583.533695020149"/>
    <n v="11967.350315599295"/>
    <n v="8072.328188902583"/>
    <n v="9000.0956174879939"/>
    <n v="11578.005810607316"/>
    <n v="10712.607184188641"/>
    <n v="13946.667529193479"/>
    <n v="8625.098203810001"/>
    <n v="8888.6742972799984"/>
    <n v="9420.1302580600004"/>
    <n v="6656.7185805299996"/>
    <n v="6346.84061182"/>
    <n v="6004.6353559400004"/>
    <n v="10270.442802920001"/>
    <s v=""/>
    <s v=""/>
    <s v=""/>
    <n v="-0.24717068983226226"/>
    <n v="-8.5148665118168709E-2"/>
    <n v="-7.8016268697311458E-2"/>
    <n v="-0.42928018282910552"/>
    <n v="-0.3818551016986162"/>
    <n v="-0.43264362083853425"/>
    <n v="-0.14179475555816193"/>
    <s v=""/>
    <s v=""/>
    <s v=""/>
    <n v="75872.298319427427"/>
    <n v="56212.540110360002"/>
    <n v="-0.25911641856819118"/>
    <s v="monthly"/>
    <n v="1"/>
    <n v="1"/>
    <n v="1"/>
    <n v="1"/>
    <n v="1"/>
    <n v="1"/>
    <n v="1"/>
    <n v="0"/>
    <n v="0"/>
    <n v="0"/>
  </r>
  <r>
    <s v="Afghanistan"/>
    <s v="AFG"/>
    <x v="4"/>
    <s v="Low Income"/>
    <s v="IDA"/>
    <x v="5"/>
    <s v="mill lcu"/>
    <n v="5.4429999999999999E-2"/>
    <s v="AfghanistanCustoms Duties"/>
    <n v="3499.9810892945602"/>
    <n v="3219.2272067697299"/>
    <n v="3280.2707523130998"/>
    <n v="3309.7781460266901"/>
    <n v="3621.9393047834101"/>
    <n v="2961.5049202970399"/>
    <n v="3668.3198328683402"/>
    <n v="2632.63032164691"/>
    <n v="3051.4263806604499"/>
    <n v="2752.3666401309001"/>
    <n v="3380.52316880018"/>
    <n v="3747.6811430399898"/>
    <n v="2398.6670290000002"/>
    <n v="3047.183704"/>
    <n v="2534.4740489999999"/>
    <n v="1160.562717"/>
    <n v="1789.5745099999999"/>
    <n v="1911.4604489999999"/>
    <n v="3014.0894309999999"/>
    <s v=""/>
    <s v=""/>
    <s v=""/>
    <n v="-0.3146628602260636"/>
    <n v="-5.3442485329379272E-2"/>
    <n v="-0.22735827607742365"/>
    <n v="-0.64935332043532035"/>
    <n v="-0.50590709578248561"/>
    <n v="-0.35456448648807926"/>
    <n v="-0.17834606350471441"/>
    <s v=""/>
    <s v=""/>
    <s v=""/>
    <n v="23561.021252352872"/>
    <n v="15856.011889000001"/>
    <n v="-0.32702357341931543"/>
    <s v="monthly"/>
    <n v="1"/>
    <n v="1"/>
    <n v="1"/>
    <n v="1"/>
    <n v="1"/>
    <n v="1"/>
    <n v="1"/>
    <n v="0"/>
    <n v="0"/>
    <n v="0"/>
  </r>
  <r>
    <s v="Afghanistan"/>
    <s v="AFG"/>
    <x v="4"/>
    <s v="Low Income"/>
    <s v="IDA"/>
    <x v="9"/>
    <s v="mill lcu"/>
    <n v="5.4429999999999999E-2"/>
    <s v="AfghanistanNon-Tax Revenues"/>
    <n v="3765.8503726026252"/>
    <n v="4524.0793364497822"/>
    <n v="4782.5682694725201"/>
    <n v="4706.3675987169145"/>
    <n v="13105.680973482038"/>
    <n v="3461.241109137045"/>
    <n v="4750.1564580668646"/>
    <n v="3860.8583906223303"/>
    <n v="6961.179330717031"/>
    <n v="9306.3107533913408"/>
    <n v="5181.8111143344677"/>
    <n v="25057.820543256636"/>
    <n v="3230.0439889999998"/>
    <n v="3749.4903997400002"/>
    <n v="3545.7653713499999"/>
    <n v="14788.416942059999"/>
    <n v="2590.051504"/>
    <n v="2586.3960335000002"/>
    <n v="3823.2288255900003"/>
    <s v=""/>
    <s v=""/>
    <s v=""/>
    <n v="-0.14228031668510585"/>
    <n v="-0.17121471112786266"/>
    <n v="-0.25860642826933028"/>
    <n v="2.1422145915868813"/>
    <n v="-0.80237184857157018"/>
    <n v="-0.25275473393853248"/>
    <n v="-0.19513623196615487"/>
    <s v=""/>
    <s v=""/>
    <s v=""/>
    <n v="39095.944117927793"/>
    <n v="34313.393065240001"/>
    <n v="-0.12232857296557037"/>
    <s v="monthly"/>
    <n v="1"/>
    <n v="1"/>
    <n v="1"/>
    <n v="1"/>
    <n v="1"/>
    <n v="1"/>
    <n v="1"/>
    <n v="0"/>
    <n v="0"/>
    <n v="0"/>
  </r>
  <r>
    <s v="Afghanistan"/>
    <s v="AFG"/>
    <x v="4"/>
    <s v="Low Income"/>
    <s v="IDA"/>
    <x v="14"/>
    <s v="mill lcu"/>
    <n v="5.4429999999999999E-2"/>
    <s v="AfghanistanTotal Revenue"/>
    <n v="15222.761105645477"/>
    <n v="14240.056084112421"/>
    <n v="14999.80957019495"/>
    <n v="16370.091864553531"/>
    <n v="23373.242235025482"/>
    <n v="14044.774804157194"/>
    <n v="16717.506773666159"/>
    <n v="11933.186579524914"/>
    <n v="15961.274948205024"/>
    <n v="20884.316563998655"/>
    <n v="15894.418298523107"/>
    <n v="39004.488072450113"/>
    <n v="11893.136737509998"/>
    <n v="12461.657434819999"/>
    <n v="13094.900937529999"/>
    <n v="21461.783545420003"/>
    <n v="9003.1188049599987"/>
    <n v="8631.2859674700012"/>
    <n v="14578.60930283"/>
    <n v="9152.3255910799999"/>
    <s v=""/>
    <s v=""/>
    <n v="-0.21872670437563804"/>
    <n v="-0.12488705372983569"/>
    <n v="-0.12699552109315163"/>
    <n v="0.31103623137824948"/>
    <n v="-0.61481087157567882"/>
    <n v="-0.38544504359620085"/>
    <n v="-0.12794356836782647"/>
    <n v="-0.23303590955464859"/>
    <s v=""/>
    <s v=""/>
    <n v="126901.42901688012"/>
    <n v="100276.81832162"/>
    <n v="-0.20980544428478093"/>
    <s v="monthly"/>
    <n v="1"/>
    <n v="1"/>
    <n v="1"/>
    <n v="1"/>
    <n v="1"/>
    <n v="1"/>
    <n v="1"/>
    <n v="1"/>
    <n v="0"/>
    <n v="0"/>
  </r>
  <r>
    <s v="Argentina"/>
    <s v="ARG"/>
    <x v="7"/>
    <s v="Upper-Middle Income"/>
    <s v="IBRD"/>
    <x v="0"/>
    <s v="thousand lcu"/>
    <n v="0.46600000000000003"/>
    <s v="ArgentinaTax Revenue"/>
    <n v="377219233.05557638"/>
    <n v="362707993.01507276"/>
    <n v="358920980.0745343"/>
    <n v="394326981.6522519"/>
    <n v="523451352.78071797"/>
    <n v="535536392.25644934"/>
    <n v="483288169.5990386"/>
    <n v="534653623.00906593"/>
    <n v="495240730.83467287"/>
    <n v="521170891.4265579"/>
    <n v="545879107.52787852"/>
    <n v="565715894.18169737"/>
    <n v="379989131.30453002"/>
    <n v="352354767.67020011"/>
    <n v="327168340.52590007"/>
    <n v="301440353.14327997"/>
    <n v="401770849.85249007"/>
    <n v="437042387.2135601"/>
    <n v="416335749.2017501"/>
    <n v="498424415.46844018"/>
    <n v="488320450.19347012"/>
    <s v=""/>
    <n v="7.342940142571008E-3"/>
    <n v="-2.8544243700861626E-2"/>
    <n v="-8.8466936488472786E-2"/>
    <n v="-0.23555737454173642"/>
    <n v="-0.23245809239354814"/>
    <n v="-0.18391654884160322"/>
    <n v="-0.13853519413238641"/>
    <n v="-6.7762016343825324E-2"/>
    <n v="-1.3973569236802047E-2"/>
    <s v=""/>
    <n v="4065345456.2773805"/>
    <n v="3602846444.5736208"/>
    <n v="-0.11376622643214879"/>
    <s v="monthly"/>
    <n v="1"/>
    <n v="1"/>
    <n v="1"/>
    <n v="1"/>
    <n v="1"/>
    <n v="1"/>
    <n v="1"/>
    <n v="1"/>
    <n v="1"/>
    <n v="0"/>
  </r>
  <r>
    <s v="Argentina"/>
    <s v="ARG"/>
    <x v="7"/>
    <s v="Upper-Middle Income"/>
    <s v="IBRD"/>
    <x v="3"/>
    <s v="thousand lcu"/>
    <n v="0.46600000000000003"/>
    <s v="ArgentinaVAT"/>
    <n v="168212407.43940055"/>
    <n v="152144087.425401"/>
    <n v="158909928.67490208"/>
    <n v="171815292.41879505"/>
    <n v="184970261.32155481"/>
    <n v="186780344.23439896"/>
    <n v="192067191.41280192"/>
    <n v="207284881.63276574"/>
    <n v="204023321.27062029"/>
    <n v="214403906.32745221"/>
    <n v="209112993.10570586"/>
    <n v="197062443.59597617"/>
    <n v="170695561.11151001"/>
    <n v="141997328.63857001"/>
    <n v="136170375.87968999"/>
    <n v="126884223.70460002"/>
    <n v="130755877.03122"/>
    <n v="141481983.25011003"/>
    <n v="144184895.7726"/>
    <n v="157976708.91207001"/>
    <n v="170865869.13049001"/>
    <s v=""/>
    <n v="1.4762012564406252E-2"/>
    <n v="-6.6691771980992229E-2"/>
    <n v="-0.14309711787570345"/>
    <n v="-0.26150797220469052"/>
    <n v="-0.29309784125831873"/>
    <n v="-0.242522098189529"/>
    <n v="-0.24929971270986373"/>
    <n v="-0.23787635804550417"/>
    <n v="-0.16251795105398578"/>
    <s v=""/>
    <n v="1626207715.8306406"/>
    <n v="1321012823.43086"/>
    <n v="-0.18767276125232987"/>
    <s v="monthly"/>
    <n v="1"/>
    <n v="1"/>
    <n v="1"/>
    <n v="1"/>
    <n v="1"/>
    <n v="1"/>
    <n v="1"/>
    <n v="1"/>
    <n v="1"/>
    <n v="0"/>
  </r>
  <r>
    <s v="Argentina"/>
    <s v="ARG"/>
    <x v="7"/>
    <s v="Upper-Middle Income"/>
    <s v="IBRD"/>
    <x v="1"/>
    <s v="thousand lcu"/>
    <n v="0.46600000000000003"/>
    <s v="ArgentinaIncome Taxes"/>
    <n v="99741196.543166429"/>
    <n v="99011166.53942354"/>
    <n v="88364872.24492541"/>
    <n v="101020314.26079735"/>
    <n v="177405046.39907289"/>
    <n v="195703887.73001218"/>
    <n v="138527385.81853911"/>
    <n v="143127257.645731"/>
    <n v="118841235.01872551"/>
    <n v="112767693.0016744"/>
    <n v="122116518.10491255"/>
    <n v="135199546.14849874"/>
    <n v="96378483.733950004"/>
    <n v="90852056.921090007"/>
    <n v="74107038.787690014"/>
    <n v="68749608.620220006"/>
    <n v="135307912.45431998"/>
    <n v="148610182.33983001"/>
    <n v="104171588.66621999"/>
    <n v="135298514.35471001"/>
    <n v="114607316.85043001"/>
    <s v=""/>
    <n v="-3.371438207843331E-2"/>
    <n v="-8.2405953828296727E-2"/>
    <n v="-0.16135182561817363"/>
    <n v="-0.31944768610862007"/>
    <n v="-0.23729389213684116"/>
    <n v="-0.24063755675181772"/>
    <n v="-0.2480072582711027"/>
    <n v="-5.4697780281647797E-2"/>
    <n v="-3.5626675939781124E-2"/>
    <s v=""/>
    <n v="1161742362.2003934"/>
    <n v="968082702.72845995"/>
    <n v="-0.16669759644912421"/>
    <s v="monthly"/>
    <n v="1"/>
    <n v="1"/>
    <n v="1"/>
    <n v="1"/>
    <n v="1"/>
    <n v="1"/>
    <n v="1"/>
    <n v="1"/>
    <n v="1"/>
    <n v="0"/>
  </r>
  <r>
    <s v="Argentina"/>
    <s v="ARG"/>
    <x v="7"/>
    <s v="Upper-Middle Income"/>
    <s v="IBRD"/>
    <x v="5"/>
    <s v="thousand lcu"/>
    <n v="0.46600000000000003"/>
    <s v="ArgentinaCustoms Duties"/>
    <n v="40557681.414470576"/>
    <n v="40610597.064281844"/>
    <n v="44282339.015193112"/>
    <n v="51619163.867172927"/>
    <n v="82124182.808964089"/>
    <n v="64824086.95557756"/>
    <n v="69592099.634292647"/>
    <n v="87344933.841732055"/>
    <n v="78093229.016169831"/>
    <n v="91126100.940923452"/>
    <n v="107678818.57333437"/>
    <n v="120342088.82900931"/>
    <n v="44047240.307000004"/>
    <n v="36166417.669220008"/>
    <n v="45986340.956029996"/>
    <n v="43404713.457910001"/>
    <n v="41926629.438369997"/>
    <n v="54797378.149269998"/>
    <n v="53400089.283459999"/>
    <n v="58404702.464439996"/>
    <n v="71950731.436589986"/>
    <s v=""/>
    <n v="8.6039407846534049E-2"/>
    <n v="-0.10943398315536257"/>
    <n v="3.8480395993812505E-2"/>
    <n v="-0.15913567353396987"/>
    <n v="-0.48947279590106818"/>
    <n v="-0.15467566574718797"/>
    <n v="-0.23267023751146848"/>
    <n v="-0.33133268415694722"/>
    <n v="-7.8655955925551385E-2"/>
    <s v=""/>
    <n v="559048313.6178546"/>
    <n v="450084243.16228998"/>
    <n v="-0.19490993497576053"/>
    <s v="monthly"/>
    <n v="1"/>
    <n v="1"/>
    <n v="1"/>
    <n v="1"/>
    <n v="1"/>
    <n v="1"/>
    <n v="1"/>
    <n v="1"/>
    <n v="1"/>
    <n v="0"/>
  </r>
  <r>
    <s v="Argentina"/>
    <s v="ARG"/>
    <x v="7"/>
    <s v="Upper-Middle Income"/>
    <s v="IBRD"/>
    <x v="15"/>
    <s v="thousand lcu"/>
    <n v="0.46600000000000003"/>
    <s v="ArgentinaSocial Contributions"/>
    <n v="214641275.31611049"/>
    <n v="168786569.82716116"/>
    <n v="168052998.5407269"/>
    <n v="184978366.50740531"/>
    <n v="172553306.307385"/>
    <n v="180578851.3302888"/>
    <n v="246720584.3813369"/>
    <n v="193104875.98049659"/>
    <n v="179612811.08988678"/>
    <n v="192266709.45864359"/>
    <n v="208497080.94346678"/>
    <n v="216301821.14200801"/>
    <n v="203310620.88730994"/>
    <n v="165101369.50526991"/>
    <n v="162600368.33625001"/>
    <n v="139223035.76939997"/>
    <n v="141922855.71618"/>
    <n v="154637682.44237998"/>
    <n v="204229206.98721001"/>
    <n v="163225502.19332999"/>
    <n v="168463729.62668994"/>
    <s v=""/>
    <n v="-5.2788795687658215E-2"/>
    <n v="-2.1833492591649465E-2"/>
    <n v="-3.2445896543497096E-2"/>
    <n v="-0.24735503725065924"/>
    <n v="-0.17751297408720859"/>
    <n v="-0.14365563130347403"/>
    <n v="-0.17222469499525528"/>
    <n v="-0.1547313273963335"/>
    <n v="-6.2072863263730745E-2"/>
    <s v=""/>
    <n v="1709029639.280798"/>
    <n v="1502714371.4640198"/>
    <n v="-0.12072070786531283"/>
    <s v="monthly"/>
    <n v="1"/>
    <n v="1"/>
    <n v="1"/>
    <n v="1"/>
    <n v="1"/>
    <n v="1"/>
    <n v="1"/>
    <n v="1"/>
    <n v="1"/>
    <n v="0"/>
  </r>
  <r>
    <s v="Russian Federation"/>
    <s v="RUS"/>
    <x v="1"/>
    <s v="Upper-Middle Income"/>
    <s v="IBRD"/>
    <x v="3"/>
    <s v="bill lcu"/>
    <n v="3.2199999999999999E-2"/>
    <s v="Russian FederationVAT"/>
    <n v="574.44054494585953"/>
    <n v="966.97900973089702"/>
    <n v="1727.0873877930369"/>
    <n v="2286.0336572431042"/>
    <n v="2743.5749042942925"/>
    <n v="3467.1206649591159"/>
    <n v="4122.002744364836"/>
    <n v="4567.8539953989075"/>
    <n v="5359.4312247368198"/>
    <n v="5959.5736673602796"/>
    <n v="6369.172227861417"/>
    <n v="7323.9024259385506"/>
    <n v="539.88382180245003"/>
    <n v="916.62870601010002"/>
    <n v="1730.6087602510802"/>
    <n v="2191.3192497642799"/>
    <n v="2633.4910510366699"/>
    <n v="3333.67776912827"/>
    <n v="3910.12180467484"/>
    <n v="4325.1704723963103"/>
    <s v=""/>
    <s v=""/>
    <n v="-6.0157179794240387E-2"/>
    <n v="-5.2069696667778873E-2"/>
    <n v="2.0389080963315255E-3"/>
    <n v="-4.1431764216913324E-2"/>
    <n v="-4.012423830139189E-2"/>
    <n v="-3.8488102585959284E-2"/>
    <n v="-5.1402425672728409E-2"/>
    <n v="-5.3128563926746926E-2"/>
    <s v=""/>
    <s v=""/>
    <n v="20455.092908730046"/>
    <n v="19580.901635064001"/>
    <n v="-4.2737096212012236E-2"/>
    <s v="monthly"/>
    <n v="1"/>
    <n v="1"/>
    <n v="1"/>
    <n v="1"/>
    <n v="1"/>
    <n v="1"/>
    <n v="1"/>
    <n v="1"/>
    <n v="0"/>
    <n v="0"/>
  </r>
  <r>
    <s v="Russian Federation"/>
    <s v="RUS"/>
    <x v="1"/>
    <s v="Upper-Middle Income"/>
    <s v="IBRD"/>
    <x v="4"/>
    <s v="bill lcu"/>
    <n v="3.2199999999999999E-2"/>
    <s v="Russian FederationExcises"/>
    <n v="134.97946427474966"/>
    <n v="241.78587981292605"/>
    <n v="363.52895385548231"/>
    <n v="501.50686039135269"/>
    <n v="650.76156726068837"/>
    <n v="800.34156702990663"/>
    <n v="987.31220627990604"/>
    <n v="1149.5286192445799"/>
    <n v="1362.5719820260358"/>
    <n v="1515.681544689352"/>
    <n v="1674.8720520020865"/>
    <n v="1850.0367862693427"/>
    <n v="167.78376089592999"/>
    <n v="272.19"/>
    <n v="399.11149192959999"/>
    <n v="546.01618989279007"/>
    <n v="682.23100020871993"/>
    <n v="821.67595489675989"/>
    <n v="991.14938175174996"/>
    <n v="1156.1949603163398"/>
    <s v=""/>
    <s v=""/>
    <n v="0.24303175892302725"/>
    <n v="0.1257481214808662"/>
    <n v="9.7880891457859498E-2"/>
    <n v="8.8751187704001422E-2"/>
    <n v="4.835785413772789E-2"/>
    <n v="2.6656603562433805E-2"/>
    <n v="3.8864864097062218E-3"/>
    <n v="5.79919539205622E-3"/>
    <s v=""/>
    <s v=""/>
    <n v="4829.7451181495917"/>
    <n v="5036.3527398918886"/>
    <n v="4.2778162550626275E-2"/>
    <s v="monthly"/>
    <n v="1"/>
    <n v="1"/>
    <n v="1"/>
    <n v="1"/>
    <n v="1"/>
    <n v="1"/>
    <n v="1"/>
    <n v="1"/>
    <n v="0"/>
    <n v="0"/>
  </r>
  <r>
    <s v="Russian Federation"/>
    <s v="RUS"/>
    <x v="1"/>
    <s v="Upper-Middle Income"/>
    <s v="IBRD"/>
    <x v="11"/>
    <s v="bill lcu"/>
    <n v="3.2199999999999999E-2"/>
    <s v="Russian FederationCIT"/>
    <n v="198.85765377237155"/>
    <n v="354.8488007906318"/>
    <n v="1173.5018523456797"/>
    <n v="1937.8971277021553"/>
    <n v="2283.1745668628128"/>
    <n v="2452.1683349222485"/>
    <n v="3028.1085142429984"/>
    <n v="3361.0088922359632"/>
    <n v="3573.2250029692027"/>
    <n v="4115.8465616198191"/>
    <n v="4369.3352254455003"/>
    <n v="4689.4781760526603"/>
    <n v="171.66265573742001"/>
    <n v="302.55469529667999"/>
    <n v="1203.9633144078998"/>
    <n v="1703.5727612073401"/>
    <n v="1900.09627650996"/>
    <n v="2077.7388036040502"/>
    <n v="2476.0036623351402"/>
    <n v="2711.1337683145298"/>
    <s v=""/>
    <s v=""/>
    <n v="-0.13675610427386978"/>
    <n v="-0.14737010630284311"/>
    <n v="2.595774518918019E-2"/>
    <n v="-0.12091682429637701"/>
    <n v="-0.16778318045090174"/>
    <n v="-0.15269324131863501"/>
    <n v="-0.18232664031390555"/>
    <n v="-0.19335715696041908"/>
    <s v=""/>
    <s v=""/>
    <n v="14789.565742874862"/>
    <n v="12546.725937413021"/>
    <n v="-0.15165014608643052"/>
    <s v="monthly"/>
    <n v="1"/>
    <n v="1"/>
    <n v="1"/>
    <n v="1"/>
    <n v="1"/>
    <n v="1"/>
    <n v="1"/>
    <n v="1"/>
    <n v="0"/>
    <n v="0"/>
  </r>
  <r>
    <s v="Russian Federation"/>
    <s v="RUS"/>
    <x v="1"/>
    <s v="Upper-Middle Income"/>
    <s v="IBRD"/>
    <x v="12"/>
    <s v="bill lcu"/>
    <n v="3.2199999999999999E-2"/>
    <s v="Russian FederationPIT"/>
    <n v="207.49500712484127"/>
    <n v="521.73500696578117"/>
    <n v="834.86890172698543"/>
    <n v="1198.7014557531124"/>
    <n v="1512.8011666109437"/>
    <n v="1833.3923854630464"/>
    <n v="2255.570405473894"/>
    <n v="2552.5250180762464"/>
    <n v="2849.8708361773829"/>
    <n v="3188.5056130428165"/>
    <n v="3513.708144832473"/>
    <n v="4083.8068968797024"/>
    <n v="216.27159289005999"/>
    <n v="540.24262842827"/>
    <n v="905.72255936117006"/>
    <n v="1192.5403619860701"/>
    <n v="1454.4950053800501"/>
    <n v="1773.61587501912"/>
    <n v="2207.62476404875"/>
    <n v="2537.1428976172101"/>
    <s v=""/>
    <s v=""/>
    <n v="4.2297816640658799E-2"/>
    <n v="3.5473221492501233E-2"/>
    <n v="8.4868004410774939E-2"/>
    <n v="-5.1398066945463504E-3"/>
    <n v="-3.8541853693512235E-2"/>
    <n v="-3.2604319139696337E-2"/>
    <n v="-2.1256548369666454E-2"/>
    <n v="-6.0262369027157597E-3"/>
    <s v=""/>
    <s v=""/>
    <n v="10917.089347194851"/>
    <n v="10827.6556847307"/>
    <n v="-8.1920793738974925E-3"/>
    <s v="monthly"/>
    <n v="1"/>
    <n v="1"/>
    <n v="1"/>
    <n v="1"/>
    <n v="1"/>
    <n v="1"/>
    <n v="1"/>
    <n v="1"/>
    <n v="0"/>
    <n v="0"/>
  </r>
  <r>
    <s v="Russian Federation"/>
    <s v="RUS"/>
    <x v="1"/>
    <s v="Upper-Middle Income"/>
    <s v="IBRD"/>
    <x v="5"/>
    <s v="bill lcu"/>
    <n v="3.2199999999999999E-2"/>
    <s v="Russian FederationCustoms Duties"/>
    <n v="43.713704927614565"/>
    <n v="99.456051468672982"/>
    <n v="160.42971189116341"/>
    <n v="227.06898317096866"/>
    <n v="288.99686278627848"/>
    <n v="346.70187322600492"/>
    <n v="413.4932169816625"/>
    <n v="477.74327752707097"/>
    <n v="538.76249701899826"/>
    <n v="605.12607673387095"/>
    <n v="668.08537783435793"/>
    <n v="739.97400497848821"/>
    <n v="38.309030769230006"/>
    <n v="87.964581651420005"/>
    <n v="155.59421547579998"/>
    <n v="200.82861951929999"/>
    <n v="243.01009945442001"/>
    <n v="292.37922030108001"/>
    <n v="350.34596434931001"/>
    <n v="408.09794905378004"/>
    <s v=""/>
    <s v=""/>
    <n v="-0.12363797960694815"/>
    <n v="-0.11554319367758734"/>
    <n v="-3.0140903192819146E-2"/>
    <n v="-0.11556119768198957"/>
    <n v="-0.15912547592555359"/>
    <n v="-0.15668404793853982"/>
    <n v="-0.15271653811712449"/>
    <n v="-0.14577981888891053"/>
    <s v=""/>
    <s v=""/>
    <n v="2057.6036819794363"/>
    <n v="1776.5296805743399"/>
    <n v="-0.13660259449706091"/>
    <s v="monthly"/>
    <n v="1"/>
    <n v="1"/>
    <n v="1"/>
    <n v="1"/>
    <n v="1"/>
    <n v="1"/>
    <n v="1"/>
    <n v="1"/>
    <n v="0"/>
    <n v="0"/>
  </r>
  <r>
    <s v="Russian Federation"/>
    <s v="RUS"/>
    <x v="1"/>
    <s v="Upper-Middle Income"/>
    <s v="IBRD"/>
    <x v="15"/>
    <s v="bill lcu"/>
    <n v="3.2199999999999999E-2"/>
    <s v="Russian FederationSocial Contributions"/>
    <n v="440.18811864282787"/>
    <n v="1085.8371750416861"/>
    <n v="1751.0420684162032"/>
    <n v="2448.8877008726608"/>
    <n v="3136.8638441951894"/>
    <n v="3844.2936125234842"/>
    <n v="4558.4060041488356"/>
    <n v="5221.8825660393386"/>
    <n v="5867.7551500227819"/>
    <n v="6516.3793760742947"/>
    <n v="7164.05411064089"/>
    <n v="8430.1806512929743"/>
    <n v="479.72990340142997"/>
    <n v="1156.6099999999999"/>
    <n v="1901.4990721970501"/>
    <n v="2557.4381671941101"/>
    <n v="3166.1607065448798"/>
    <n v="3842.4121222127401"/>
    <n v="4513.5525573228206"/>
    <n v="5153.49306967138"/>
    <s v=""/>
    <s v=""/>
    <n v="8.9829286807004E-2"/>
    <n v="6.517811932124791E-2"/>
    <n v="8.5924265609982439E-2"/>
    <n v="4.4326436970861208E-2"/>
    <n v="9.339539044356247E-3"/>
    <n v="-4.8942419606421003E-4"/>
    <n v="-9.839721776689396E-3"/>
    <n v="-1.3096712823978776E-2"/>
    <s v=""/>
    <s v=""/>
    <n v="22487.401089880226"/>
    <n v="22770.895598544412"/>
    <n v="1.2606815146449435E-2"/>
    <s v="monthly"/>
    <n v="1"/>
    <n v="1"/>
    <n v="1"/>
    <n v="1"/>
    <n v="1"/>
    <n v="1"/>
    <n v="1"/>
    <n v="1"/>
    <n v="0"/>
    <n v="0"/>
  </r>
  <r>
    <s v="Russian Federation"/>
    <s v="RUS"/>
    <x v="1"/>
    <s v="Upper-Middle Income"/>
    <s v="IBRD"/>
    <x v="6"/>
    <s v="bill lcu"/>
    <n v="3.2199999999999999E-2"/>
    <s v="Russian FederationOther Taxes"/>
    <n v="237.67183468554487"/>
    <n v="524.91798126496064"/>
    <n v="905.24102417889208"/>
    <n v="1589.8125525636433"/>
    <n v="1976.7100960814116"/>
    <n v="2183.2619993999347"/>
    <n v="2931.5024434836937"/>
    <n v="3571.8238302619025"/>
    <n v="3799.3845687051512"/>
    <n v="4402.6832217524134"/>
    <n v="4802.7023256402563"/>
    <n v="5472.6182533566707"/>
    <n v="360.58195587585965"/>
    <n v="633.58046738370967"/>
    <n v="1138.9086833179192"/>
    <n v="2572.950022947789"/>
    <n v="2857.7630238720776"/>
    <n v="3073.5212837124113"/>
    <n v="3562.7065799852062"/>
    <n v="3972.5906756929908"/>
    <s v=""/>
    <s v=""/>
    <n v="0.51714213992975977"/>
    <n v="0.20700850417981762"/>
    <n v="0.25812756260243258"/>
    <n v="0.61839835696277079"/>
    <n v="0.4457168147910241"/>
    <n v="0.40776566649223167"/>
    <n v="0.21531762250602521"/>
    <n v="0.11220229901475914"/>
    <s v=""/>
    <s v=""/>
    <n v="13920.941761919985"/>
    <n v="18172.602692787965"/>
    <n v="0.30541474877067426"/>
    <s v="monthly"/>
    <n v="1"/>
    <n v="1"/>
    <n v="1"/>
    <n v="1"/>
    <n v="1"/>
    <n v="1"/>
    <n v="1"/>
    <n v="1"/>
    <n v="0"/>
    <n v="0"/>
  </r>
  <r>
    <s v="Russian Federation"/>
    <s v="RUS"/>
    <x v="1"/>
    <s v="Upper-Middle Income"/>
    <s v="IBRD"/>
    <x v="0"/>
    <s v="bill lcu"/>
    <n v="3.2199999999999999E-2"/>
    <s v="Russian FederationTax Revenue"/>
    <n v="1837.3463283738092"/>
    <n v="3795.5599050755554"/>
    <n v="6915.6999002074435"/>
    <n v="10189.908337696997"/>
    <n v="12592.883008091618"/>
    <n v="14927.280437523741"/>
    <n v="18296.395534975825"/>
    <n v="20902.366198784006"/>
    <n v="23351.001261656373"/>
    <n v="26303.796061272849"/>
    <n v="28561.92946425698"/>
    <n v="32589.997194768392"/>
    <n v="1974.2227213723797"/>
    <n v="3909.7710787701794"/>
    <n v="7435.4080969405195"/>
    <n v="10964.665372511679"/>
    <n v="12937.247163006778"/>
    <n v="15215.021028874431"/>
    <n v="18011.504714467817"/>
    <n v="20263.82379306254"/>
    <s v=""/>
    <s v=""/>
    <n v="7.4496784239755434E-2"/>
    <n v="3.0090731420652016E-2"/>
    <n v="7.514903830883217E-2"/>
    <n v="7.6031796277157018E-2"/>
    <n v="2.7345934580182075E-2"/>
    <n v="1.9276156333700042E-2"/>
    <n v="-1.5570871320714717E-2"/>
    <n v="-3.0548809625132924E-2"/>
    <s v=""/>
    <s v=""/>
    <n v="89457.439650728993"/>
    <n v="90711.663969006302"/>
    <n v="1.4020346694184517E-2"/>
    <s v="monthly"/>
    <n v="1"/>
    <n v="1"/>
    <n v="1"/>
    <n v="1"/>
    <n v="1"/>
    <n v="1"/>
    <n v="1"/>
    <n v="1"/>
    <n v="0"/>
    <n v="0"/>
  </r>
  <r>
    <s v="Russian Federation"/>
    <s v="RUS"/>
    <x v="1"/>
    <s v="Upper-Middle Income"/>
    <s v="IBRD"/>
    <x v="20"/>
    <s v="bill lcu"/>
    <n v="3.2199999999999999E-2"/>
    <s v="Russian FederationOil-Gas Revenue"/>
    <n v="702.67970891945731"/>
    <n v="1411.43028"/>
    <n v="2057.5878411184831"/>
    <n v="2810.2674510769807"/>
    <n v="3530.4776370976692"/>
    <n v="4254.6266866676069"/>
    <n v="4936.9093800000001"/>
    <n v="5581.6323268032538"/>
    <n v="6201.4915647489379"/>
    <n v="6891.7144504022199"/>
    <n v="7499.3545437604607"/>
    <n v="8179.4117047836589"/>
    <n v="615.94278835503997"/>
    <n v="1224.2689212298201"/>
    <n v="1787.9315960053402"/>
    <n v="2222.4923023032202"/>
    <n v="2436.72728473392"/>
    <n v="2661.0467613135702"/>
    <n v="3002.0715489285799"/>
    <n v="3406.9509945788595"/>
    <s v=""/>
    <s v=""/>
    <n v="-0.12343734914132738"/>
    <n v="-0.13260404103713855"/>
    <n v="-0.13105454830378496"/>
    <n v="-0.20915274400253508"/>
    <n v="-0.30980237372722697"/>
    <n v="-0.37455223283107641"/>
    <n v="-0.39191277014515913"/>
    <n v="-0.38961386291631483"/>
    <s v=""/>
    <s v=""/>
    <n v="25285.611311683449"/>
    <n v="17357.43219744835"/>
    <n v="-0.31354508366470901"/>
    <s v="monthly"/>
    <n v="1"/>
    <n v="1"/>
    <n v="1"/>
    <n v="1"/>
    <n v="1"/>
    <n v="1"/>
    <n v="1"/>
    <n v="1"/>
    <n v="0"/>
    <n v="0"/>
  </r>
  <r>
    <s v="Russian Federation"/>
    <s v="RUS"/>
    <x v="1"/>
    <s v="Upper-Middle Income"/>
    <s v="IBRD"/>
    <x v="14"/>
    <s v="bill lcu"/>
    <n v="3.2199999999999999E-2"/>
    <s v="Russian FederationTotal Revenue"/>
    <n v="2540.0260372932667"/>
    <n v="5206.9901850755559"/>
    <n v="8973.2877413259266"/>
    <n v="13000.175788773979"/>
    <n v="16123.360645189287"/>
    <n v="19181.907124191348"/>
    <n v="23233.304914975826"/>
    <n v="26483.99852558726"/>
    <n v="29552.492826405309"/>
    <n v="33195.510511675071"/>
    <n v="36061.284008017436"/>
    <n v="40769.408899552051"/>
    <n v="2590.1655097274197"/>
    <n v="5134.0399999999991"/>
    <n v="9223.3396929458595"/>
    <n v="13187.1576748149"/>
    <n v="15373.974447740697"/>
    <n v="17876.067790188001"/>
    <n v="21013.576263396397"/>
    <n v="23670.7747876414"/>
    <s v=""/>
    <s v=""/>
    <n v="1.9739747426992239E-2"/>
    <n v="-1.4010048508378038E-2"/>
    <n v="2.786625803475954E-2"/>
    <n v="1.4383027512780677E-2"/>
    <n v="-4.6478287866877403E-2"/>
    <n v="-6.8076616446363772E-2"/>
    <n v="-9.5540804879146873E-2"/>
    <n v="-0.10622352720749063"/>
    <s v=""/>
    <s v=""/>
    <n v="114743.05096241245"/>
    <n v="108069.09616645466"/>
    <n v="-5.8164348428769296E-2"/>
    <s v="monthly"/>
    <n v="1"/>
    <n v="1"/>
    <n v="1"/>
    <n v="1"/>
    <n v="1"/>
    <n v="1"/>
    <n v="1"/>
    <n v="1"/>
    <n v="0"/>
    <n v="0"/>
  </r>
  <r>
    <s v="Russian Federation"/>
    <s v="RUS"/>
    <x v="1"/>
    <s v="Upper-Middle Income"/>
    <s v="IBRD"/>
    <x v="9"/>
    <s v="bill lcu"/>
    <n v="3.2199999999999999E-2"/>
    <s v="Russian FederationNon-Tax Revenues"/>
    <n v="702.67970891945731"/>
    <n v="1411.43028"/>
    <n v="2057.5878411184831"/>
    <n v="2810.2674510769807"/>
    <n v="3530.4776370976692"/>
    <n v="4254.6266866676069"/>
    <n v="4936.9093800000001"/>
    <n v="5581.6323268032538"/>
    <n v="6201.4915647489379"/>
    <n v="6891.7144504022199"/>
    <n v="7499.3545437604607"/>
    <n v="8179.4117047836589"/>
    <n v="615.94278835503997"/>
    <n v="1224.2689212298201"/>
    <n v="1787.9315960053402"/>
    <n v="2222.4923023032202"/>
    <n v="2436.72728473392"/>
    <n v="2661.0467613135702"/>
    <n v="3002.0715489285799"/>
    <n v="3406.9509945788595"/>
    <s v=""/>
    <s v=""/>
    <n v="-0.12343734914132738"/>
    <n v="-0.13260404103713855"/>
    <n v="-0.13105454830378496"/>
    <n v="-0.20915274400253508"/>
    <n v="-0.30980237372722697"/>
    <n v="-0.37455223283107641"/>
    <n v="-0.39191277014515913"/>
    <n v="-0.38961386291631483"/>
    <s v=""/>
    <s v=""/>
    <n v="25285.611311683449"/>
    <n v="17357.43219744835"/>
    <n v="-0.31354508366470901"/>
    <s v="monthly"/>
    <n v="1"/>
    <n v="1"/>
    <n v="1"/>
    <n v="1"/>
    <n v="1"/>
    <n v="1"/>
    <n v="1"/>
    <n v="1"/>
    <n v="0"/>
    <n v="0"/>
  </r>
  <r>
    <s v="Russian Federation"/>
    <s v="RUS"/>
    <x v="1"/>
    <s v="Upper-Middle Income"/>
    <s v="IBRD"/>
    <x v="21"/>
    <s v="bill lcu"/>
    <n v="3.2199999999999999E-2"/>
    <s v="Russian FederationTotal Expenditure"/>
    <n v="1842.3275983004216"/>
    <n v="4623.2199505827157"/>
    <n v="7595.5727048186009"/>
    <n v="11049.368253986868"/>
    <n v="13491.545786804236"/>
    <n v="16459.63121636265"/>
    <n v="19561.813501783286"/>
    <n v="22373.482542596674"/>
    <n v="25430.400729300727"/>
    <n v="28595.633070015396"/>
    <n v="31720.370051067272"/>
    <n v="38585.9505327023"/>
    <n v="2222.3520651027502"/>
    <n v="5070.5963281771501"/>
    <n v="8601.9419106969908"/>
    <n v="12244.694912215"/>
    <n v="14986.506190861699"/>
    <n v="18725.885344797302"/>
    <n v="22278.8976209791"/>
    <n v="25237.420719063"/>
    <s v=""/>
    <s v=""/>
    <n v="0.20627409975994906"/>
    <n v="9.6767270944581943E-2"/>
    <n v="0.13249418378155386"/>
    <n v="0.10818054306379286"/>
    <n v="0.11080719938849772"/>
    <n v="0.13768559566399946"/>
    <n v="0.13889735320031141"/>
    <n v="0.1280059182120486"/>
    <s v=""/>
    <s v=""/>
    <n v="96996.961555235452"/>
    <n v="109368.295091893"/>
    <n v="0.12754351619161416"/>
    <s v="monthly"/>
    <n v="1"/>
    <n v="1"/>
    <n v="1"/>
    <n v="1"/>
    <n v="1"/>
    <n v="1"/>
    <n v="1"/>
    <n v="1"/>
    <n v="0"/>
    <n v="0"/>
  </r>
  <r>
    <s v="Russian Federation"/>
    <s v="RUS"/>
    <x v="1"/>
    <s v="Upper-Middle Income"/>
    <s v="IBRD"/>
    <x v="22"/>
    <s v="bill lcu"/>
    <n v="3.2199999999999999E-2"/>
    <s v="Russian FederationFiscal Balance"/>
    <n v="697.69843899284479"/>
    <n v="583.77023449284081"/>
    <n v="1377.7150365073242"/>
    <n v="1950.807534787112"/>
    <n v="2631.8148583850507"/>
    <n v="2722.2759078286986"/>
    <n v="3671.4914131925361"/>
    <n v="4110.5159829905879"/>
    <n v="4122.0920971045807"/>
    <n v="4599.8774416596652"/>
    <n v="4340.9139569501722"/>
    <n v="2183.4583668497448"/>
    <n v="367.8134446246695"/>
    <n v="63.443671822849865"/>
    <n v="621.39778224886868"/>
    <n v="942.46276259990009"/>
    <n v="387.46825687899945"/>
    <n v="-849.81755460930071"/>
    <n v="-1265.3213575827031"/>
    <n v="-1566.6459314216008"/>
    <s v=""/>
    <s v=""/>
    <n v="-0.47281887980769643"/>
    <n v="-0.89132081755081682"/>
    <n v="-0.54896494138280738"/>
    <n v="-0.51688583020428547"/>
    <n v="-0.85277526052240626"/>
    <n v="-1.3121717207889922"/>
    <n v="-1.3446341595777958"/>
    <n v="-1.3811312102676205"/>
    <s v=""/>
    <s v=""/>
    <n v="17746.089407176994"/>
    <n v="-1299.198925438317"/>
    <n v="-1.0732104350219764"/>
    <s v="monthly"/>
    <n v="1"/>
    <n v="1"/>
    <n v="1"/>
    <n v="1"/>
    <n v="1"/>
    <n v="1"/>
    <n v="1"/>
    <n v="1"/>
    <n v="0"/>
    <n v="0"/>
  </r>
  <r>
    <s v="Russian Federation"/>
    <s v="RUS"/>
    <x v="1"/>
    <s v="Upper-Middle Income"/>
    <s v="IBRD"/>
    <x v="1"/>
    <s v="bill lcu"/>
    <n v="3.2199999999999999E-2"/>
    <s v="Russian FederationIncome Taxes"/>
    <n v="406.35266089721279"/>
    <n v="876.58380775641308"/>
    <n v="2008.3707540726652"/>
    <n v="3136.5985834552675"/>
    <n v="3795.975733473756"/>
    <n v="4285.5607203852942"/>
    <n v="5283.6789197168928"/>
    <n v="5913.5339103122087"/>
    <n v="6423.0958391465847"/>
    <n v="7304.3521746626357"/>
    <n v="7883.0433702779737"/>
    <n v="8773.2850729323636"/>
    <n v="387.93424862747997"/>
    <n v="842.79732372495005"/>
    <n v="2109.68587376907"/>
    <n v="2896.1131231934105"/>
    <n v="3354.5912818900101"/>
    <n v="3851.35467862317"/>
    <n v="4683.6284263838897"/>
    <n v="5248.2766659317404"/>
    <s v=""/>
    <s v=""/>
    <n v="-4.5326176107880249E-2"/>
    <n v="-3.8543358584204754E-2"/>
    <n v="5.0446422549697729E-2"/>
    <n v="-7.6670780102482544E-2"/>
    <n v="-0.11627694236596928"/>
    <n v="-0.10131837350867982"/>
    <n v="-0.11356679738691514"/>
    <n v="-0.11249740924295228"/>
    <s v=""/>
    <s v=""/>
    <n v="25706.655090069711"/>
    <n v="23374.381622143723"/>
    <n v="-9.0726446507890024E-2"/>
    <s v="monthly"/>
    <n v="1"/>
    <n v="1"/>
    <n v="1"/>
    <n v="1"/>
    <n v="1"/>
    <n v="1"/>
    <n v="1"/>
    <n v="1"/>
    <n v="0"/>
    <n v="0"/>
  </r>
  <r>
    <s v="Korea, Rep."/>
    <s v="KOR"/>
    <x v="0"/>
    <s v="High Income"/>
    <s v=""/>
    <x v="14"/>
    <s v="bill lcu"/>
    <n v="5.0000000000000001E-3"/>
    <s v="Korea, Rep.Total Revenue"/>
    <n v="49345.499999999993"/>
    <n v="73452.434999999998"/>
    <n v="114626.27999999998"/>
    <n v="161842.18499999997"/>
    <n v="204860.20499999999"/>
    <n v="233151.95999999996"/>
    <n v="278891.51999999996"/>
    <n v="309367.13999999996"/>
    <n v="339776.43"/>
    <n v="384542.14499999996"/>
    <n v="411666.08999999997"/>
    <n v="446072.26499999996"/>
    <n v="49003"/>
    <n v="73056"/>
    <n v="111402"/>
    <n v="155748"/>
    <n v="185162"/>
    <n v="210754"/>
    <n v="261424"/>
    <n v="296469"/>
    <s v=""/>
    <s v=""/>
    <n v="-6.9408558024539784E-3"/>
    <n v="-5.3971662069473621E-3"/>
    <n v="-2.8128628094709038E-2"/>
    <n v="-3.7655108277239148E-2"/>
    <n v="-9.6154375126198802E-2"/>
    <n v="-9.6065930563054097E-2"/>
    <n v="-6.2631950946374998E-2"/>
    <n v="-4.1692016805663194E-2"/>
    <s v=""/>
    <s v=""/>
    <n v="1425537.2249999996"/>
    <n v="1343018"/>
    <n v="-5.7886404895529577E-2"/>
    <s v="monthly"/>
    <n v="1"/>
    <n v="1"/>
    <n v="1"/>
    <n v="1"/>
    <n v="1"/>
    <n v="1"/>
    <n v="1"/>
    <n v="1"/>
    <n v="0"/>
    <n v="0"/>
  </r>
  <r>
    <s v="Korea, Rep."/>
    <s v="KOR"/>
    <x v="0"/>
    <s v="High Income"/>
    <s v=""/>
    <x v="0"/>
    <s v="bill lcu"/>
    <n v="5.0000000000000001E-3"/>
    <s v="Korea, Rep.Tax Revenue"/>
    <n v="37268.414999999994"/>
    <n v="49418.864999999998"/>
    <n v="78353.819999999992"/>
    <n v="109902.77999999998"/>
    <n v="140229.65999999997"/>
    <n v="156982.00499999998"/>
    <n v="190302.77999999997"/>
    <n v="210560.56499999997"/>
    <n v="229235.47499999998"/>
    <n v="261712.04999999996"/>
    <n v="277977.97499999998"/>
    <n v="294921.26999999996"/>
    <n v="36470"/>
    <n v="46758"/>
    <n v="69510"/>
    <n v="100664"/>
    <n v="118221"/>
    <n v="132950"/>
    <n v="168546"/>
    <n v="192524"/>
    <s v=""/>
    <s v=""/>
    <n v="-2.1423368823170873E-2"/>
    <n v="-5.3843102224221423E-2"/>
    <n v="-0.11287031059876843"/>
    <n v="-8.4063205680511316E-2"/>
    <n v="-0.15694725352682148"/>
    <n v="-0.15308764211541304"/>
    <n v="-0.1143271790354296"/>
    <n v="-8.5659748300922239E-2"/>
    <s v=""/>
    <s v=""/>
    <n v="973018.8899999999"/>
    <n v="865643"/>
    <n v="-0.1103533457608412"/>
    <s v="monthly"/>
    <n v="1"/>
    <n v="1"/>
    <n v="1"/>
    <n v="1"/>
    <n v="1"/>
    <n v="1"/>
    <n v="1"/>
    <n v="1"/>
    <n v="0"/>
    <n v="0"/>
  </r>
  <r>
    <s v="Korea, Rep."/>
    <s v="KOR"/>
    <x v="0"/>
    <s v="High Income"/>
    <s v=""/>
    <x v="1"/>
    <s v="bill lcu"/>
    <n v="5.0000000000000001E-3"/>
    <s v="Korea, Rep.Income Taxes"/>
    <n v="10944.449999999999"/>
    <n v="20400.494999999999"/>
    <n v="42962.744999999995"/>
    <n v="51307.259999999995"/>
    <n v="77926.694999999992"/>
    <n v="87731.474999999991"/>
    <n v="96848.834999999992"/>
    <n v="115160.93999999999"/>
    <n v="127147.57499999998"/>
    <n v="136720.19999999998"/>
    <n v="149138.98499999999"/>
    <n v="156514.68"/>
    <n v="10897"/>
    <n v="20939"/>
    <n v="37590"/>
    <n v="50505"/>
    <n v="62722"/>
    <n v="70108"/>
    <n v="79728"/>
    <n v="100189"/>
    <s v=""/>
    <s v=""/>
    <n v="-4.3355307941467056E-3"/>
    <n v="2.6396663414294655E-2"/>
    <n v="-0.12505590599483335"/>
    <n v="-1.563638362290239E-2"/>
    <n v="-0.19511535809391112"/>
    <n v="-0.20087972988029659"/>
    <n v="-0.17677894628262686"/>
    <n v="-0.13000883806610114"/>
    <s v=""/>
    <s v=""/>
    <n v="503282.89499999996"/>
    <n v="432678"/>
    <n v="-0.14028868396173083"/>
    <s v="monthly"/>
    <n v="1"/>
    <n v="1"/>
    <n v="1"/>
    <n v="1"/>
    <n v="1"/>
    <n v="1"/>
    <n v="1"/>
    <n v="1"/>
    <n v="0"/>
    <n v="0"/>
  </r>
  <r>
    <s v="Korea, Rep."/>
    <s v="KOR"/>
    <x v="0"/>
    <s v="High Income"/>
    <s v=""/>
    <x v="2"/>
    <s v="bill lcu"/>
    <n v="5.0000000000000001E-3"/>
    <s v="Korea, Rep.Property Taxes"/>
    <n v="875.3549999999999"/>
    <n v="2428.08"/>
    <n v="3602.9249999999997"/>
    <n v="4637.07"/>
    <n v="5686.2899999999991"/>
    <n v="6732.494999999999"/>
    <n v="7841.0099999999993"/>
    <n v="8983.6949999999997"/>
    <n v="10001.759999999998"/>
    <n v="11013.794999999998"/>
    <n v="12354.464999999998"/>
    <n v="15551.369999999999"/>
    <n v="843"/>
    <n v="2193"/>
    <n v="3517"/>
    <n v="4699"/>
    <n v="6097"/>
    <n v="8167"/>
    <n v="10088"/>
    <n v="12098"/>
    <s v=""/>
    <s v=""/>
    <n v="-3.6962146786160936E-2"/>
    <n v="-9.6817238311752471E-2"/>
    <n v="-2.3848678504270762E-2"/>
    <n v="1.3355416243446895E-2"/>
    <n v="7.2228113585483852E-2"/>
    <n v="0.21307182552679227"/>
    <n v="0.28656894966337254"/>
    <n v="0.34666192474254753"/>
    <s v=""/>
    <s v=""/>
    <n v="40786.92"/>
    <n v="47702"/>
    <n v="0.16954160794686143"/>
    <s v="monthly"/>
    <n v="1"/>
    <n v="1"/>
    <n v="1"/>
    <n v="1"/>
    <n v="1"/>
    <n v="1"/>
    <n v="1"/>
    <n v="1"/>
    <n v="0"/>
    <n v="0"/>
  </r>
  <r>
    <s v="Korea, Rep."/>
    <s v="KOR"/>
    <x v="0"/>
    <s v="High Income"/>
    <s v=""/>
    <x v="23"/>
    <s v="bill lcu"/>
    <n v="5.0000000000000001E-3"/>
    <s v="Korea, Rep.Taxes on Goods and Services"/>
    <n v="20785.409999999996"/>
    <n v="20134.169999999998"/>
    <n v="23249.67"/>
    <n v="43229.069999999992"/>
    <n v="43829.054999999993"/>
    <n v="48197.789999999994"/>
    <n v="69678.659999999989"/>
    <n v="68605.319999999992"/>
    <n v="72994.154999999999"/>
    <n v="93322.29"/>
    <n v="94270.00499999999"/>
    <n v="99107.069999999992"/>
    <n v="21527"/>
    <n v="18657"/>
    <n v="21821"/>
    <n v="37204"/>
    <n v="38795"/>
    <n v="42724"/>
    <n v="64606"/>
    <n v="64177"/>
    <s v=""/>
    <s v=""/>
    <n v="3.5678391718037022E-2"/>
    <n v="-7.3366322028670578E-2"/>
    <n v="-6.1449044222993202E-2"/>
    <n v="-0.13937542491661267"/>
    <n v="-0.11485657174219234"/>
    <n v="-0.11356931510760129"/>
    <n v="-7.2800768556685644E-2"/>
    <n v="-6.4547763934342015E-2"/>
    <s v=""/>
    <s v=""/>
    <n v="337709.14499999996"/>
    <n v="309511"/>
    <n v="-8.3498316280419246E-2"/>
    <s v="monthly"/>
    <n v="1"/>
    <n v="1"/>
    <n v="1"/>
    <n v="1"/>
    <n v="1"/>
    <n v="1"/>
    <n v="1"/>
    <n v="1"/>
    <n v="0"/>
    <n v="0"/>
  </r>
  <r>
    <s v="Korea, Rep."/>
    <s v="KOR"/>
    <x v="0"/>
    <s v="High Income"/>
    <s v=""/>
    <x v="5"/>
    <s v="bill lcu"/>
    <n v="5.0000000000000001E-3"/>
    <s v="Korea, Rep.Customs Duties"/>
    <n v="955.75499999999988"/>
    <n v="1405.9949999999999"/>
    <n v="2012.0099999999998"/>
    <n v="2728.5749999999998"/>
    <n v="3533.5799999999995"/>
    <n v="4110.45"/>
    <n v="4784.8049999999994"/>
    <n v="5518.454999999999"/>
    <n v="6127.4849999999997"/>
    <n v="6824.954999999999"/>
    <n v="7458.1049999999996"/>
    <n v="7921.4099999999989"/>
    <n v="726"/>
    <n v="1318"/>
    <n v="1679"/>
    <n v="2196"/>
    <n v="3090"/>
    <n v="3518"/>
    <n v="3939"/>
    <n v="4429"/>
    <s v=""/>
    <s v=""/>
    <n v="-0.24039110441483424"/>
    <n v="-6.258557107244328E-2"/>
    <n v="-0.16551110580961317"/>
    <n v="-0.19518429949699012"/>
    <n v="-0.12553274582717797"/>
    <n v="-0.14413263754576747"/>
    <n v="-0.1767689592365832"/>
    <n v="-0.19742029245504389"/>
    <s v=""/>
    <s v=""/>
    <n v="25049.624999999996"/>
    <n v="20895"/>
    <n v="-0.165855776284076"/>
    <s v="monthly"/>
    <n v="1"/>
    <n v="1"/>
    <n v="1"/>
    <n v="1"/>
    <n v="1"/>
    <n v="1"/>
    <n v="1"/>
    <n v="1"/>
    <n v="0"/>
    <n v="0"/>
  </r>
  <r>
    <s v="Korea, Rep."/>
    <s v="KOR"/>
    <x v="0"/>
    <s v="High Income"/>
    <s v=""/>
    <x v="6"/>
    <s v="bill lcu"/>
    <n v="5.0000000000000001E-3"/>
    <s v="Korea, Rep.Other Taxes"/>
    <n v="3832.0649999999996"/>
    <n v="5520.4649999999992"/>
    <n v="7105.3499999999995"/>
    <n v="8754.5549999999985"/>
    <n v="10243.964999999998"/>
    <n v="11746.439999999999"/>
    <n v="12847.919999999998"/>
    <n v="14160.449999999999"/>
    <n v="15009.674999999999"/>
    <n v="16004.624999999998"/>
    <n v="17127.21"/>
    <n v="18545.264999999999"/>
    <n v="2634"/>
    <n v="4016"/>
    <n v="5510"/>
    <n v="6919"/>
    <n v="8869"/>
    <n v="9896"/>
    <n v="12082"/>
    <n v="13660"/>
    <s v=""/>
    <s v=""/>
    <n v="-0.31264213942091268"/>
    <n v="-0.27252504997314525"/>
    <n v="-0.22452799650967223"/>
    <n v="-0.20966856682035795"/>
    <n v="-0.13422195409687543"/>
    <n v="-0.15753198415860456"/>
    <n v="-5.9614318893641799E-2"/>
    <n v="-3.5341390986868282E-2"/>
    <s v=""/>
    <s v=""/>
    <n v="74211.209999999992"/>
    <n v="63586"/>
    <n v="-0.14317526961223234"/>
    <s v="monthly"/>
    <n v="1"/>
    <n v="1"/>
    <n v="1"/>
    <n v="1"/>
    <n v="1"/>
    <n v="1"/>
    <n v="1"/>
    <n v="1"/>
    <n v="0"/>
    <n v="0"/>
  </r>
  <r>
    <s v="Korea, Rep."/>
    <s v="KOR"/>
    <x v="0"/>
    <s v="High Income"/>
    <s v=""/>
    <x v="15"/>
    <s v="bill lcu"/>
    <n v="5.0000000000000001E-3"/>
    <s v="Korea, Rep.Social Contributions"/>
    <n v="5199.87"/>
    <n v="10426.874999999998"/>
    <n v="16207.634999999998"/>
    <n v="23046.659999999996"/>
    <n v="29733.929999999997"/>
    <n v="35300.624999999993"/>
    <n v="40698.479999999996"/>
    <n v="46634.009999999995"/>
    <n v="52194.674999999996"/>
    <n v="57817.649999999994"/>
    <n v="63936.09"/>
    <n v="69897.749999999985"/>
    <n v="5618"/>
    <n v="11304"/>
    <n v="19117"/>
    <n v="24702"/>
    <n v="31519"/>
    <n v="37437"/>
    <n v="43082"/>
    <n v="49406"/>
    <s v=""/>
    <s v=""/>
    <n v="8.0411625675257295E-2"/>
    <n v="8.4121560870347251E-2"/>
    <n v="0.17950583166513817"/>
    <n v="7.1825592081455794E-2"/>
    <n v="6.003478181323503E-2"/>
    <n v="6.0519466723323104E-2"/>
    <n v="5.8565332169653615E-2"/>
    <n v="5.944138194420779E-2"/>
    <s v=""/>
    <s v=""/>
    <n v="207248.08499999996"/>
    <n v="222185"/>
    <n v="7.2072632178965798E-2"/>
    <s v="monthly"/>
    <n v="1"/>
    <n v="1"/>
    <n v="1"/>
    <n v="1"/>
    <n v="1"/>
    <n v="1"/>
    <n v="1"/>
    <n v="1"/>
    <n v="0"/>
    <n v="0"/>
  </r>
  <r>
    <s v="Korea, Rep."/>
    <s v="KOR"/>
    <x v="0"/>
    <s v="High Income"/>
    <s v=""/>
    <x v="9"/>
    <s v="bill lcu"/>
    <n v="5.0000000000000001E-3"/>
    <s v="Korea, Rep.Non-Tax Revenues"/>
    <n v="6752.5949999999993"/>
    <n v="13136.354999999998"/>
    <n v="19485.945"/>
    <n v="28139.999999999996"/>
    <n v="33906.689999999995"/>
    <n v="39332.684999999998"/>
    <n v="46191.81"/>
    <n v="50305.274999999994"/>
    <n v="56301.104999999996"/>
    <n v="62838.62999999999"/>
    <n v="67382.234999999986"/>
    <n v="78533.714999999997"/>
    <n v="6757"/>
    <n v="14630"/>
    <n v="22169"/>
    <n v="29524"/>
    <n v="34070"/>
    <n v="38904"/>
    <n v="47899"/>
    <n v="52511"/>
    <s v=""/>
    <s v=""/>
    <n v="6.5234180341048969E-4"/>
    <n v="0.11370315433771412"/>
    <n v="0.13769180812118686"/>
    <n v="4.9182658137882154E-2"/>
    <n v="4.8164536261134597E-3"/>
    <n v="-1.0898950834401407E-2"/>
    <n v="3.6958716274595051E-2"/>
    <n v="4.3846793402878843E-2"/>
    <s v=""/>
    <s v=""/>
    <n v="237251.35499999998"/>
    <n v="246464"/>
    <n v="3.8830737131090441E-2"/>
    <s v="monthly"/>
    <n v="1"/>
    <n v="1"/>
    <n v="1"/>
    <n v="1"/>
    <n v="1"/>
    <n v="1"/>
    <n v="1"/>
    <n v="1"/>
    <n v="0"/>
    <n v="0"/>
  </r>
  <r>
    <s v="Korea, Rep."/>
    <s v="KOR"/>
    <x v="0"/>
    <s v="High Income"/>
    <s v=""/>
    <x v="24"/>
    <s v="bill lcu"/>
    <n v="5.0000000000000001E-3"/>
    <s v="Korea, Rep.Current Expenditure"/>
    <n v="39497.504999999997"/>
    <n v="77351.834999999992"/>
    <n v="115553.89499999999"/>
    <n v="165999.87"/>
    <n v="197679.47999999998"/>
    <n v="238723.67999999996"/>
    <n v="268749.06"/>
    <n v="294292.13999999996"/>
    <n v="325231.06499999994"/>
    <n v="352714.8"/>
    <n v="372337.42499999999"/>
    <n v="389035.49999999994"/>
    <n v="46203"/>
    <n v="89292"/>
    <n v="136101"/>
    <n v="171174"/>
    <n v="215024"/>
    <n v="261084"/>
    <n v="293478"/>
    <n v="321221"/>
    <s v=""/>
    <s v=""/>
    <n v="0.1697700905411621"/>
    <n v="0.15436175496030585"/>
    <n v="0.17781404079888447"/>
    <n v="3.1169482241160819E-2"/>
    <n v="8.7740619309601683E-2"/>
    <n v="9.3666116407052871E-2"/>
    <n v="9.2014982303566015E-2"/>
    <n v="9.1503836969618182E-2"/>
    <s v=""/>
    <s v=""/>
    <n v="1397847.4649999999"/>
    <n v="1533577"/>
    <n v="9.7098959935517828E-2"/>
    <s v="monthly"/>
    <n v="1"/>
    <n v="1"/>
    <n v="1"/>
    <n v="1"/>
    <n v="1"/>
    <n v="1"/>
    <n v="1"/>
    <n v="1"/>
    <n v="0"/>
    <n v="0"/>
  </r>
  <r>
    <s v="Korea, Rep."/>
    <s v="KOR"/>
    <x v="0"/>
    <s v="High Income"/>
    <s v=""/>
    <x v="25"/>
    <s v="bill lcu"/>
    <n v="5.0000000000000001E-3"/>
    <s v="Korea, Rep.Capital Expenditure"/>
    <n v="2270.2949999999996"/>
    <n v="5496.3449999999993"/>
    <n v="9324.39"/>
    <n v="12512.249999999998"/>
    <n v="15511.169999999998"/>
    <n v="20220.599999999999"/>
    <n v="21399.464999999997"/>
    <n v="23324.039999999997"/>
    <n v="25790.309999999998"/>
    <n v="27142.034999999996"/>
    <n v="29481.674999999996"/>
    <n v="49845.99"/>
    <n v="2243"/>
    <n v="6577"/>
    <n v="11680"/>
    <n v="13895"/>
    <n v="15915"/>
    <n v="21337"/>
    <n v="22494"/>
    <n v="23857"/>
    <s v=""/>
    <s v=""/>
    <n v="-1.2022666657857072E-2"/>
    <n v="0.19661338580456664"/>
    <n v="0.25262885829528803"/>
    <n v="0.11051169853543544"/>
    <n v="2.6034786544148623E-2"/>
    <n v="5.521102242267794E-2"/>
    <n v="5.1147774021453513E-2"/>
    <n v="2.2850243782809618E-2"/>
    <s v=""/>
    <s v=""/>
    <n v="110058.55499999998"/>
    <n v="117998"/>
    <n v="7.2138372160165318E-2"/>
    <s v="monthly"/>
    <n v="1"/>
    <n v="1"/>
    <n v="1"/>
    <n v="1"/>
    <n v="1"/>
    <n v="1"/>
    <n v="1"/>
    <n v="1"/>
    <n v="0"/>
    <n v="0"/>
  </r>
  <r>
    <s v="Korea, Rep."/>
    <s v="KOR"/>
    <x v="0"/>
    <s v="High Income"/>
    <s v=""/>
    <x v="21"/>
    <s v="bill lcu"/>
    <n v="5.0000000000000001E-3"/>
    <s v="Korea, Rep.Total Expenditure"/>
    <n v="42417.03"/>
    <n v="85315.454999999987"/>
    <n v="132033.88499999998"/>
    <n v="187864.65"/>
    <n v="224059.72499999998"/>
    <n v="271836.42"/>
    <n v="303302.96999999997"/>
    <n v="331818.83999999997"/>
    <n v="366455.16"/>
    <n v="395994.11999999994"/>
    <n v="419612.62499999994"/>
    <n v="458129.24999999994"/>
    <n v="48698"/>
    <n v="99305"/>
    <n v="156693"/>
    <n v="199094"/>
    <n v="246441"/>
    <n v="300725"/>
    <n v="337031"/>
    <n v="367357"/>
    <s v=""/>
    <s v=""/>
    <n v="0.14807660979564108"/>
    <n v="0.16397433501350975"/>
    <n v="0.18676353422456685"/>
    <n v="5.9773618932566643E-2"/>
    <n v="9.988977269341924E-2"/>
    <n v="0.10627192632981268"/>
    <n v="0.11120243893424463"/>
    <n v="0.1071010916679717"/>
    <s v=""/>
    <s v=""/>
    <n v="1578648.9749999996"/>
    <n v="1755344"/>
    <n v="0.11192800160022934"/>
    <s v="monthly"/>
    <n v="1"/>
    <n v="1"/>
    <n v="1"/>
    <n v="1"/>
    <n v="1"/>
    <n v="1"/>
    <n v="1"/>
    <n v="1"/>
    <n v="0"/>
    <n v="0"/>
  </r>
  <r>
    <s v="Korea, Rep."/>
    <s v="KOR"/>
    <x v="0"/>
    <s v="High Income"/>
    <s v=""/>
    <x v="22"/>
    <s v="bill lcu"/>
    <n v="5.0000000000000001E-3"/>
    <s v="Korea, Rep.Fiscal Balance"/>
    <n v="6928.4699999999993"/>
    <n v="-11863.019999999999"/>
    <n v="-17407.605"/>
    <n v="-26022.464999999997"/>
    <n v="-19199.519999999997"/>
    <n v="-38684.46"/>
    <n v="-24411.449999999997"/>
    <n v="-22451.699999999997"/>
    <n v="-26678.729999999996"/>
    <n v="-11451.974999999999"/>
    <n v="-7946.5349999999989"/>
    <n v="-12056.984999999999"/>
    <n v="305"/>
    <n v="-26249"/>
    <n v="-45291"/>
    <n v="-43346"/>
    <n v="-61279"/>
    <n v="-89971"/>
    <n v="-75607"/>
    <n v="-70888"/>
    <s v=""/>
    <s v=""/>
    <n v="-0.95597873700831493"/>
    <n v="1.2126743443069306"/>
    <n v="1.6017938711270161"/>
    <n v="0.66571460466946564"/>
    <n v="2.1916943756927263"/>
    <n v="1.3257659535637825"/>
    <n v="2.0971941445510205"/>
    <n v="2.1573555677298382"/>
    <s v=""/>
    <s v=""/>
    <n v="-153111.74999999997"/>
    <n v="-412326"/>
    <n v="1.6929742492003395"/>
    <s v="monthly"/>
    <n v="1"/>
    <n v="1"/>
    <n v="1"/>
    <n v="1"/>
    <n v="1"/>
    <n v="1"/>
    <n v="1"/>
    <n v="1"/>
    <n v="0"/>
    <n v="0"/>
  </r>
  <r>
    <s v="Anguilla"/>
    <s v="AIA"/>
    <x v="7"/>
    <s v="High Income"/>
    <s v=""/>
    <x v="26"/>
    <s v="mill lcu"/>
    <e v="#N/A"/>
    <s v="AnguillaCapital Revenue"/>
    <s v=""/>
    <s v=""/>
    <s v=""/>
    <s v=""/>
    <s v=""/>
    <s v=""/>
    <s v=""/>
    <s v=""/>
    <s v=""/>
    <s v=""/>
    <s v=""/>
    <s v=""/>
    <n v="0.02"/>
    <n v="0"/>
    <n v="0.53"/>
    <n v="0.33"/>
    <n v="-0.06"/>
    <n v="0"/>
    <s v=""/>
    <s v=""/>
    <s v=""/>
    <s v=""/>
    <s v=""/>
    <s v=""/>
    <s v=""/>
    <s v=""/>
    <s v=""/>
    <s v=""/>
    <s v=""/>
    <s v=""/>
    <s v=""/>
    <s v=""/>
    <n v="0"/>
    <n v="0.82000000000000006"/>
    <s v=""/>
    <s v="monthly"/>
    <n v="1"/>
    <n v="0"/>
    <n v="1"/>
    <n v="1"/>
    <n v="1"/>
    <n v="0"/>
    <n v="0"/>
    <n v="0"/>
    <n v="0"/>
    <n v="0"/>
  </r>
  <r>
    <s v="Anguilla"/>
    <s v="AIA"/>
    <x v="7"/>
    <s v="High Income"/>
    <s v=""/>
    <x v="14"/>
    <s v="mill lcu"/>
    <e v="#N/A"/>
    <s v="AnguillaTotal Revenue"/>
    <s v=""/>
    <s v=""/>
    <s v=""/>
    <s v=""/>
    <s v=""/>
    <s v=""/>
    <s v=""/>
    <s v=""/>
    <s v=""/>
    <s v=""/>
    <s v=""/>
    <s v=""/>
    <n v="24.19"/>
    <n v="19.55"/>
    <n v="10.41"/>
    <n v="11.88"/>
    <n v="11.45"/>
    <n v="12.29"/>
    <s v=""/>
    <s v=""/>
    <s v=""/>
    <s v=""/>
    <s v=""/>
    <s v=""/>
    <s v=""/>
    <s v=""/>
    <s v=""/>
    <s v=""/>
    <s v=""/>
    <s v=""/>
    <s v=""/>
    <s v=""/>
    <n v="0"/>
    <n v="89.77000000000001"/>
    <s v=""/>
    <s v="monthly"/>
    <n v="1"/>
    <n v="1"/>
    <n v="1"/>
    <n v="1"/>
    <n v="1"/>
    <n v="1"/>
    <n v="0"/>
    <n v="0"/>
    <n v="0"/>
    <n v="0"/>
  </r>
  <r>
    <s v="Anguilla"/>
    <s v="AIA"/>
    <x v="7"/>
    <s v="High Income"/>
    <s v=""/>
    <x v="9"/>
    <s v="mill lcu"/>
    <e v="#N/A"/>
    <s v="AnguillaNon-Tax Revenues"/>
    <s v=""/>
    <s v=""/>
    <s v=""/>
    <s v=""/>
    <s v=""/>
    <s v=""/>
    <s v=""/>
    <s v=""/>
    <s v=""/>
    <s v=""/>
    <s v=""/>
    <s v=""/>
    <n v="2.78"/>
    <n v="2.44"/>
    <n v="1.45"/>
    <n v="2.11"/>
    <n v="2.11"/>
    <n v="2.84"/>
    <s v=""/>
    <s v=""/>
    <s v=""/>
    <s v=""/>
    <s v=""/>
    <s v=""/>
    <s v=""/>
    <s v=""/>
    <s v=""/>
    <s v=""/>
    <s v=""/>
    <s v=""/>
    <s v=""/>
    <s v=""/>
    <n v="0"/>
    <n v="13.729999999999999"/>
    <s v=""/>
    <s v="monthly"/>
    <n v="1"/>
    <n v="1"/>
    <n v="1"/>
    <n v="1"/>
    <n v="1"/>
    <n v="1"/>
    <n v="0"/>
    <n v="0"/>
    <n v="0"/>
    <n v="0"/>
  </r>
  <r>
    <s v="Anguilla"/>
    <s v="AIA"/>
    <x v="7"/>
    <s v="High Income"/>
    <s v=""/>
    <x v="0"/>
    <s v="mill lcu"/>
    <e v="#N/A"/>
    <s v="AnguillaTax Revenue"/>
    <s v=""/>
    <s v=""/>
    <s v=""/>
    <s v=""/>
    <s v=""/>
    <s v=""/>
    <s v=""/>
    <s v=""/>
    <s v=""/>
    <s v=""/>
    <s v=""/>
    <s v=""/>
    <n v="21.41"/>
    <n v="17.11"/>
    <n v="8.9600000000000009"/>
    <n v="9.77"/>
    <n v="9.34"/>
    <n v="9.44"/>
    <s v=""/>
    <s v=""/>
    <s v=""/>
    <s v=""/>
    <s v=""/>
    <s v=""/>
    <s v=""/>
    <s v=""/>
    <s v=""/>
    <s v=""/>
    <s v=""/>
    <s v=""/>
    <s v=""/>
    <s v=""/>
    <n v="0"/>
    <n v="76.03"/>
    <s v=""/>
    <s v="monthly"/>
    <n v="1"/>
    <n v="1"/>
    <n v="1"/>
    <n v="1"/>
    <n v="1"/>
    <n v="1"/>
    <n v="0"/>
    <n v="0"/>
    <n v="0"/>
    <n v="0"/>
  </r>
  <r>
    <s v="Anguilla"/>
    <s v="AIA"/>
    <x v="7"/>
    <s v="High Income"/>
    <s v=""/>
    <x v="3"/>
    <s v="mill lcu"/>
    <e v="#N/A"/>
    <s v="AnguillaVAT"/>
    <s v=""/>
    <s v=""/>
    <s v=""/>
    <s v=""/>
    <s v=""/>
    <s v=""/>
    <s v=""/>
    <s v=""/>
    <s v=""/>
    <s v=""/>
    <s v=""/>
    <s v=""/>
    <n v="12.2"/>
    <n v="8.1300000000000008"/>
    <n v="2.88"/>
    <n v="4.05"/>
    <n v="2.97"/>
    <n v="2.2599999999999998"/>
    <s v=""/>
    <s v=""/>
    <s v=""/>
    <s v=""/>
    <s v=""/>
    <s v=""/>
    <s v=""/>
    <s v=""/>
    <s v=""/>
    <s v=""/>
    <s v=""/>
    <s v=""/>
    <s v=""/>
    <s v=""/>
    <n v="0"/>
    <n v="32.489999999999995"/>
    <s v=""/>
    <s v="monthly"/>
    <n v="1"/>
    <n v="1"/>
    <n v="1"/>
    <n v="1"/>
    <n v="1"/>
    <n v="1"/>
    <n v="0"/>
    <n v="0"/>
    <n v="0"/>
    <n v="0"/>
  </r>
  <r>
    <s v="Anguilla"/>
    <s v="AIA"/>
    <x v="7"/>
    <s v="High Income"/>
    <s v=""/>
    <x v="1"/>
    <s v="mill lcu"/>
    <e v="#N/A"/>
    <s v="AnguillaIncome Taxes"/>
    <s v=""/>
    <s v=""/>
    <s v=""/>
    <s v=""/>
    <s v=""/>
    <s v=""/>
    <s v=""/>
    <s v=""/>
    <s v=""/>
    <s v=""/>
    <s v=""/>
    <s v=""/>
    <n v="1.45"/>
    <n v="1.22"/>
    <n v="1.38"/>
    <n v="1.07"/>
    <n v="0.99"/>
    <n v="0.84"/>
    <s v=""/>
    <s v=""/>
    <s v=""/>
    <s v=""/>
    <s v=""/>
    <s v=""/>
    <s v=""/>
    <s v=""/>
    <s v=""/>
    <s v=""/>
    <s v=""/>
    <s v=""/>
    <s v=""/>
    <s v=""/>
    <n v="0"/>
    <n v="6.95"/>
    <s v=""/>
    <s v="monthly"/>
    <n v="1"/>
    <n v="1"/>
    <n v="1"/>
    <n v="1"/>
    <n v="1"/>
    <n v="1"/>
    <n v="0"/>
    <n v="0"/>
    <n v="0"/>
    <n v="0"/>
  </r>
  <r>
    <s v="Anguilla"/>
    <s v="AIA"/>
    <x v="7"/>
    <s v="High Income"/>
    <s v=""/>
    <x v="2"/>
    <s v="mill lcu"/>
    <e v="#N/A"/>
    <s v="AnguillaProperty Taxes"/>
    <s v=""/>
    <s v=""/>
    <s v=""/>
    <s v=""/>
    <s v=""/>
    <s v=""/>
    <s v=""/>
    <s v=""/>
    <s v=""/>
    <s v=""/>
    <s v=""/>
    <s v=""/>
    <n v="0.23"/>
    <n v="0.15"/>
    <n v="0.16"/>
    <n v="0.34"/>
    <n v="1.1399999999999999"/>
    <n v="0.57999999999999996"/>
    <s v=""/>
    <s v=""/>
    <s v=""/>
    <s v=""/>
    <s v=""/>
    <s v=""/>
    <s v=""/>
    <s v=""/>
    <s v=""/>
    <s v=""/>
    <s v=""/>
    <s v=""/>
    <s v=""/>
    <s v=""/>
    <n v="0"/>
    <n v="2.6"/>
    <s v=""/>
    <s v="monthly"/>
    <n v="1"/>
    <n v="1"/>
    <n v="1"/>
    <n v="1"/>
    <n v="1"/>
    <n v="1"/>
    <n v="0"/>
    <n v="0"/>
    <n v="0"/>
    <n v="0"/>
  </r>
  <r>
    <s v="Anguilla"/>
    <s v="AIA"/>
    <x v="7"/>
    <s v="High Income"/>
    <s v=""/>
    <x v="27"/>
    <s v="mill lcu"/>
    <e v="#N/A"/>
    <s v="AnguillaTax Revenue -Taxes on International Trade and Transactions"/>
    <s v=""/>
    <s v=""/>
    <s v=""/>
    <s v=""/>
    <s v=""/>
    <s v=""/>
    <s v=""/>
    <s v=""/>
    <s v=""/>
    <s v=""/>
    <s v=""/>
    <s v=""/>
    <s v=""/>
    <n v="7.61"/>
    <n v="4.54"/>
    <n v="4.32"/>
    <n v="4.2300000000000004"/>
    <n v="5.77"/>
    <s v=""/>
    <s v=""/>
    <s v=""/>
    <s v=""/>
    <s v=""/>
    <s v=""/>
    <s v=""/>
    <s v=""/>
    <s v=""/>
    <s v=""/>
    <s v=""/>
    <s v=""/>
    <s v=""/>
    <s v=""/>
    <n v="0"/>
    <n v="26.47"/>
    <s v=""/>
    <s v="monthly"/>
    <n v="0"/>
    <n v="1"/>
    <n v="1"/>
    <n v="1"/>
    <n v="1"/>
    <n v="1"/>
    <n v="0"/>
    <n v="0"/>
    <n v="0"/>
    <n v="0"/>
  </r>
  <r>
    <s v="Anguilla"/>
    <s v="AIA"/>
    <x v="7"/>
    <s v="High Income"/>
    <s v=""/>
    <x v="28"/>
    <s v="mill lcu"/>
    <e v="#N/A"/>
    <s v="AnguillaTaxes on Goods and Services – Accommodation Tax"/>
    <s v=""/>
    <s v=""/>
    <s v=""/>
    <s v=""/>
    <s v=""/>
    <s v=""/>
    <s v=""/>
    <s v=""/>
    <s v=""/>
    <s v=""/>
    <s v=""/>
    <s v=""/>
    <n v="6.94"/>
    <n v="4.1399999999999997"/>
    <n v="1.43"/>
    <n v="1.97"/>
    <n v="0.44"/>
    <n v="0.4"/>
    <s v=""/>
    <s v=""/>
    <s v=""/>
    <s v=""/>
    <s v=""/>
    <s v=""/>
    <s v=""/>
    <s v=""/>
    <s v=""/>
    <s v=""/>
    <s v=""/>
    <s v=""/>
    <s v=""/>
    <s v=""/>
    <n v="0"/>
    <n v="15.32"/>
    <s v=""/>
    <s v="monthly"/>
    <n v="1"/>
    <n v="1"/>
    <n v="1"/>
    <n v="1"/>
    <n v="1"/>
    <n v="1"/>
    <n v="0"/>
    <n v="0"/>
    <n v="0"/>
    <n v="0"/>
  </r>
  <r>
    <s v="Anguilla"/>
    <s v="AIA"/>
    <x v="7"/>
    <s v="High Income"/>
    <s v=""/>
    <x v="29"/>
    <s v="mill lcu"/>
    <e v="#N/A"/>
    <s v="AnguillaTaxes on Goods and Services – Licenses"/>
    <s v=""/>
    <s v=""/>
    <s v=""/>
    <s v=""/>
    <s v=""/>
    <s v=""/>
    <s v=""/>
    <s v=""/>
    <s v=""/>
    <s v=""/>
    <s v=""/>
    <s v=""/>
    <n v="3.48"/>
    <n v="2.02"/>
    <n v="1.22"/>
    <n v="0.82"/>
    <n v="0.83"/>
    <n v="0.91"/>
    <s v=""/>
    <s v=""/>
    <s v=""/>
    <s v=""/>
    <s v=""/>
    <s v=""/>
    <s v=""/>
    <s v=""/>
    <s v=""/>
    <s v=""/>
    <s v=""/>
    <s v=""/>
    <s v=""/>
    <s v=""/>
    <n v="0"/>
    <n v="9.2799999999999994"/>
    <s v=""/>
    <s v="monthly"/>
    <n v="1"/>
    <n v="1"/>
    <n v="1"/>
    <n v="1"/>
    <n v="1"/>
    <n v="1"/>
    <n v="0"/>
    <n v="0"/>
    <n v="0"/>
    <n v="0"/>
  </r>
  <r>
    <s v="Anguilla"/>
    <s v="AIA"/>
    <x v="7"/>
    <s v="High Income"/>
    <s v=""/>
    <x v="30"/>
    <s v="mill lcu"/>
    <e v="#N/A"/>
    <s v="AnguillaTaxes on Goods and Services – Stamp Duties"/>
    <s v=""/>
    <s v=""/>
    <s v=""/>
    <s v=""/>
    <s v=""/>
    <s v=""/>
    <s v=""/>
    <s v=""/>
    <s v=""/>
    <s v=""/>
    <s v=""/>
    <s v=""/>
    <n v="0.56000000000000005"/>
    <n v="0.48"/>
    <n v="0.08"/>
    <n v="0.08"/>
    <n v="0.95"/>
    <n v="0.22"/>
    <s v=""/>
    <s v=""/>
    <s v=""/>
    <s v=""/>
    <s v=""/>
    <s v=""/>
    <s v=""/>
    <s v=""/>
    <s v=""/>
    <s v=""/>
    <s v=""/>
    <s v=""/>
    <s v=""/>
    <s v=""/>
    <n v="0"/>
    <n v="2.3700000000000006"/>
    <s v=""/>
    <s v="monthly"/>
    <n v="1"/>
    <n v="1"/>
    <n v="1"/>
    <n v="1"/>
    <n v="1"/>
    <n v="1"/>
    <n v="0"/>
    <n v="0"/>
    <n v="0"/>
    <n v="0"/>
  </r>
  <r>
    <s v="Anguilla"/>
    <s v="AIA"/>
    <x v="7"/>
    <s v="High Income"/>
    <s v=""/>
    <x v="5"/>
    <s v="mill lcu"/>
    <e v="#N/A"/>
    <s v="AnguillaCustoms Duties"/>
    <s v=""/>
    <s v=""/>
    <s v=""/>
    <s v=""/>
    <s v=""/>
    <s v=""/>
    <s v=""/>
    <s v=""/>
    <s v=""/>
    <s v=""/>
    <s v=""/>
    <s v=""/>
    <n v="3.33"/>
    <n v="5.96"/>
    <n v="2.08"/>
    <n v="1.78"/>
    <n v="1.9"/>
    <n v="2.58"/>
    <s v=""/>
    <s v=""/>
    <s v=""/>
    <s v=""/>
    <s v=""/>
    <s v=""/>
    <s v=""/>
    <s v=""/>
    <s v=""/>
    <s v=""/>
    <s v=""/>
    <s v=""/>
    <s v=""/>
    <s v=""/>
    <n v="0"/>
    <n v="17.63"/>
    <s v=""/>
    <s v="monthly"/>
    <n v="1"/>
    <n v="1"/>
    <n v="1"/>
    <n v="1"/>
    <n v="1"/>
    <n v="1"/>
    <n v="0"/>
    <n v="0"/>
    <n v="0"/>
    <n v="0"/>
  </r>
  <r>
    <s v="Antigua and Barbuda"/>
    <s v="ATG"/>
    <x v="7"/>
    <s v="High Income"/>
    <s v="IBRD"/>
    <x v="26"/>
    <s v="mill lcu"/>
    <n v="9.9100000000000004E-3"/>
    <s v="Antigua and BarbudaCapital Revenue"/>
    <n v="0"/>
    <n v="0.17168470000000002"/>
    <n v="0.81802710000000012"/>
    <n v="0.23227930000000002"/>
    <n v="0.57564870000000001"/>
    <n v="0.20198200000000002"/>
    <n v="0.17168470000000002"/>
    <n v="0.1817838"/>
    <n v="0.28277480000000005"/>
    <n v="0.1817838"/>
    <n v="0.13128830000000002"/>
    <n v="0.22218020000000002"/>
    <n v="0.36"/>
    <n v="0.13"/>
    <n v="0.1"/>
    <n v="7.0000000000000007E-2"/>
    <n v="0.47"/>
    <n v="0.12"/>
    <s v=""/>
    <s v=""/>
    <s v=""/>
    <s v=""/>
    <s v=""/>
    <n v="-0.24279798957041607"/>
    <n v="-0.87775466118420775"/>
    <n v="-0.69863866474541636"/>
    <n v="-0.1835298160145242"/>
    <n v="-0.40588765335524957"/>
    <s v=""/>
    <s v=""/>
    <s v=""/>
    <s v=""/>
    <n v="1.9996218000000003"/>
    <n v="1.25"/>
    <n v="-0.37488179014651679"/>
    <s v="monthly"/>
    <n v="1"/>
    <n v="1"/>
    <n v="1"/>
    <n v="1"/>
    <n v="1"/>
    <n v="1"/>
    <n v="0"/>
    <n v="0"/>
    <n v="0"/>
    <n v="0"/>
  </r>
  <r>
    <s v="Antigua and Barbuda"/>
    <s v="ATG"/>
    <x v="7"/>
    <s v="High Income"/>
    <s v="IBRD"/>
    <x v="14"/>
    <s v="mill lcu"/>
    <n v="9.9100000000000004E-3"/>
    <s v="Antigua and BarbudaTotal Revenue"/>
    <n v="71.239051400000008"/>
    <n v="52.979878600000006"/>
    <n v="73.137682200000015"/>
    <n v="88.437818699999994"/>
    <n v="84.32748500000001"/>
    <n v="67.754861900000009"/>
    <n v="77.177322200000006"/>
    <n v="60.008852200000007"/>
    <n v="64.290870600000005"/>
    <n v="68.269915999999995"/>
    <n v="62.210456000000008"/>
    <n v="84.569863400000003"/>
    <n v="94.18"/>
    <n v="59.22"/>
    <n v="93.55"/>
    <n v="50.5"/>
    <n v="45.28"/>
    <n v="50.9"/>
    <s v=""/>
    <s v=""/>
    <s v=""/>
    <s v=""/>
    <n v="0.32202771021176169"/>
    <n v="0.11778285577271956"/>
    <n v="0.2790944036779987"/>
    <n v="-0.42897732279776363"/>
    <n v="-0.4630457673438263"/>
    <n v="-0.24876239766935468"/>
    <s v=""/>
    <s v=""/>
    <s v=""/>
    <s v=""/>
    <n v="437.87677780000001"/>
    <n v="393.63"/>
    <n v="-0.10104846852648054"/>
    <s v="monthly"/>
    <n v="1"/>
    <n v="1"/>
    <n v="1"/>
    <n v="1"/>
    <n v="1"/>
    <n v="1"/>
    <n v="0"/>
    <n v="0"/>
    <n v="0"/>
    <n v="0"/>
  </r>
  <r>
    <s v="Antigua and Barbuda"/>
    <s v="ATG"/>
    <x v="7"/>
    <s v="High Income"/>
    <s v="IBRD"/>
    <x v="9"/>
    <s v="mill lcu"/>
    <n v="9.9100000000000004E-3"/>
    <s v="Antigua and BarbudaNon-Tax Revenues"/>
    <n v="15.138550900000002"/>
    <n v="8.7458206000000001"/>
    <n v="11.775550600000001"/>
    <n v="13.118730900000001"/>
    <n v="18.097587200000003"/>
    <n v="14.108442700000001"/>
    <n v="15.6637041"/>
    <n v="18.309668300000002"/>
    <n v="17.986497100000001"/>
    <n v="17.895605200000002"/>
    <n v="12.7450642"/>
    <n v="11.927037100000002"/>
    <n v="23.93"/>
    <n v="6.92"/>
    <n v="9.7899999999999991"/>
    <n v="10.84"/>
    <n v="11.25"/>
    <n v="9.43"/>
    <s v=""/>
    <s v=""/>
    <s v=""/>
    <s v=""/>
    <n v="0.58073253893805621"/>
    <n v="-0.20876492710129455"/>
    <n v="-0.1686163702612769"/>
    <n v="-0.17370055970886641"/>
    <n v="-0.37837017301400278"/>
    <n v="-0.3316058901383922"/>
    <s v=""/>
    <s v=""/>
    <s v=""/>
    <s v=""/>
    <n v="80.98468290000001"/>
    <n v="72.16"/>
    <n v="-0.10896730818711414"/>
    <s v="monthly"/>
    <n v="1"/>
    <n v="1"/>
    <n v="1"/>
    <n v="1"/>
    <n v="1"/>
    <n v="1"/>
    <n v="0"/>
    <n v="0"/>
    <n v="0"/>
    <n v="0"/>
  </r>
  <r>
    <s v="Antigua and Barbuda"/>
    <s v="ATG"/>
    <x v="7"/>
    <s v="High Income"/>
    <s v="IBRD"/>
    <x v="31"/>
    <s v="mill lcu"/>
    <n v="9.9100000000000004E-3"/>
    <s v="Antigua and BarbudaNon-Tax Revenues – Citizenship by Investment"/>
    <n v="9.4729558000000011"/>
    <n v="5.9281717000000009"/>
    <n v="8.1196763999999995"/>
    <n v="7.3723430000000008"/>
    <n v="11.189802800000001"/>
    <n v="7.7864061000000007"/>
    <n v="11.260496500000002"/>
    <n v="13.1591273"/>
    <n v="14.189235500000002"/>
    <n v="11.4422803"/>
    <n v="7.1400637000000007"/>
    <n v="6.2614420000000006"/>
    <n v="6.48"/>
    <n v="4.13"/>
    <n v="5.52"/>
    <n v="8.23"/>
    <n v="8.2200000000000006"/>
    <n v="8.26"/>
    <s v=""/>
    <s v=""/>
    <s v=""/>
    <s v=""/>
    <n v="-0.31594740471606553"/>
    <n v="-0.30332652139613309"/>
    <n v="-0.32016995160053424"/>
    <n v="0.11633438650372067"/>
    <n v="-0.26540260387788067"/>
    <n v="6.0823169754785723E-2"/>
    <s v=""/>
    <s v=""/>
    <s v=""/>
    <s v=""/>
    <n v="49.869355800000001"/>
    <n v="40.839999999999996"/>
    <n v="-0.18106020531350045"/>
    <s v="monthly"/>
    <n v="1"/>
    <n v="1"/>
    <n v="1"/>
    <n v="1"/>
    <n v="1"/>
    <n v="1"/>
    <n v="0"/>
    <n v="0"/>
    <n v="0"/>
    <n v="0"/>
  </r>
  <r>
    <s v="Antigua and Barbuda"/>
    <s v="ATG"/>
    <x v="7"/>
    <s v="High Income"/>
    <s v="IBRD"/>
    <x v="0"/>
    <s v="mill lcu"/>
    <n v="9.9100000000000004E-3"/>
    <s v="Antigua and BarbudaTax Revenue"/>
    <n v="56.100500500000003"/>
    <n v="44.2239589"/>
    <n v="61.362131600000005"/>
    <n v="75.319087800000005"/>
    <n v="66.229897800000003"/>
    <n v="53.646419200000004"/>
    <n v="61.523717200000007"/>
    <n v="41.699183900000001"/>
    <n v="46.304373500000004"/>
    <n v="50.374310800000003"/>
    <n v="49.465391799999999"/>
    <n v="72.652925400000001"/>
    <n v="70.239999999999995"/>
    <n v="52.3"/>
    <n v="83.75"/>
    <n v="39.659999999999997"/>
    <n v="34.03"/>
    <n v="41.48"/>
    <s v=""/>
    <s v=""/>
    <s v=""/>
    <s v=""/>
    <n v="0.25203874072389054"/>
    <n v="0.18261687331660389"/>
    <n v="0.36484828372552808"/>
    <n v="-0.47344025056023059"/>
    <n v="-0.48618371565719071"/>
    <n v="-0.22678902676881751"/>
    <s v=""/>
    <s v=""/>
    <s v=""/>
    <s v=""/>
    <n v="356.88199580000003"/>
    <n v="321.46000000000004"/>
    <n v="-9.9254084590612981E-2"/>
    <s v="monthly"/>
    <n v="1"/>
    <n v="1"/>
    <n v="1"/>
    <n v="1"/>
    <n v="1"/>
    <n v="1"/>
    <n v="0"/>
    <n v="0"/>
    <n v="0"/>
    <n v="0"/>
  </r>
  <r>
    <s v="Antigua and Barbuda"/>
    <s v="ATG"/>
    <x v="7"/>
    <s v="High Income"/>
    <s v="IBRD"/>
    <x v="3"/>
    <s v="mill lcu"/>
    <n v="9.9100000000000004E-3"/>
    <s v="Antigua and BarbudaVAT"/>
    <n v="26.702020400000002"/>
    <n v="19.087299000000002"/>
    <n v="27.206975400000005"/>
    <n v="36.245669900000003"/>
    <n v="29.388381000000003"/>
    <n v="22.329110100000001"/>
    <n v="33.185642600000001"/>
    <n v="19.188290000000002"/>
    <n v="23.571299400000001"/>
    <n v="14.966866200000002"/>
    <n v="23.429912000000002"/>
    <n v="33.286633600000002"/>
    <n v="35.270000000000003"/>
    <n v="24.6"/>
    <n v="35.369999999999997"/>
    <n v="17.02"/>
    <n v="11.79"/>
    <n v="16.86"/>
    <s v=""/>
    <s v=""/>
    <s v=""/>
    <s v=""/>
    <n v="0.32087383170451028"/>
    <n v="0.28881514351506726"/>
    <n v="0.30003425518589588"/>
    <n v="-0.53042666760036905"/>
    <n v="-0.5988210442759675"/>
    <n v="-0.24493184347727326"/>
    <s v=""/>
    <s v=""/>
    <s v=""/>
    <s v=""/>
    <n v="160.95945580000003"/>
    <n v="140.91000000000003"/>
    <n v="-0.12456214951989171"/>
    <s v="monthly"/>
    <n v="1"/>
    <n v="1"/>
    <n v="1"/>
    <n v="1"/>
    <n v="1"/>
    <n v="1"/>
    <n v="0"/>
    <n v="0"/>
    <n v="0"/>
    <n v="0"/>
  </r>
  <r>
    <s v="Antigua and Barbuda"/>
    <s v="ATG"/>
    <x v="7"/>
    <s v="High Income"/>
    <s v="IBRD"/>
    <x v="1"/>
    <s v="mill lcu"/>
    <n v="9.9100000000000004E-3"/>
    <s v="Antigua and BarbudaIncome Taxes"/>
    <n v="10.078901800000001"/>
    <n v="2.2319011"/>
    <n v="8.654928700000001"/>
    <n v="10.432370300000001"/>
    <n v="10.422271200000001"/>
    <n v="4.6051896000000001"/>
    <n v="6.6048114000000009"/>
    <n v="2.3328921000000005"/>
    <n v="2.8782435000000004"/>
    <n v="12.835956100000002"/>
    <n v="2.6055678000000002"/>
    <n v="6.221045600000001"/>
    <n v="13.78"/>
    <n v="4.75"/>
    <n v="21.77"/>
    <n v="4.07"/>
    <n v="5.68"/>
    <n v="4.63"/>
    <s v=""/>
    <s v=""/>
    <s v=""/>
    <s v=""/>
    <n v="0.36721244768948919"/>
    <n v="1.1282305026867006"/>
    <n v="1.515329791220579"/>
    <n v="-0.60986814281314383"/>
    <n v="-0.45501322207006095"/>
    <n v="5.3874871948811371E-3"/>
    <s v=""/>
    <s v=""/>
    <s v=""/>
    <s v=""/>
    <n v="46.4255627"/>
    <n v="54.68"/>
    <n v="0.17779940231074462"/>
    <s v="monthly"/>
    <n v="1"/>
    <n v="1"/>
    <n v="1"/>
    <n v="1"/>
    <n v="1"/>
    <n v="1"/>
    <n v="0"/>
    <n v="0"/>
    <n v="0"/>
    <n v="0"/>
  </r>
  <r>
    <s v="Antigua and Barbuda"/>
    <s v="ATG"/>
    <x v="7"/>
    <s v="High Income"/>
    <s v="IBRD"/>
    <x v="2"/>
    <s v="mill lcu"/>
    <n v="9.9100000000000004E-3"/>
    <s v="Antigua and BarbudaProperty Taxes"/>
    <n v="1.1210001000000003"/>
    <n v="1.7067479000000001"/>
    <n v="3.3024057000000004"/>
    <n v="4.6253878000000004"/>
    <n v="4.6253878000000004"/>
    <n v="7.2612529000000006"/>
    <n v="1.1310992000000002"/>
    <n v="1.1310992000000002"/>
    <n v="0.59584690000000007"/>
    <n v="0.96951360000000009"/>
    <n v="0.67663970000000007"/>
    <n v="1.7269461000000002"/>
    <n v="1.84"/>
    <n v="1.53"/>
    <n v="2.71"/>
    <n v="1.71"/>
    <n v="3.12"/>
    <n v="1.7"/>
    <s v=""/>
    <s v=""/>
    <s v=""/>
    <s v=""/>
    <n v="0.64139146820771886"/>
    <n v="-0.10355829352419303"/>
    <n v="-0.17938610631637428"/>
    <n v="-0.63030126900927097"/>
    <n v="-0.32546196450814352"/>
    <n v="-0.76588062371440058"/>
    <s v=""/>
    <s v=""/>
    <s v=""/>
    <s v=""/>
    <n v="22.642182200000001"/>
    <n v="12.61"/>
    <n v="-0.44307488171347731"/>
    <s v="monthly"/>
    <n v="1"/>
    <n v="1"/>
    <n v="1"/>
    <n v="1"/>
    <n v="1"/>
    <n v="1"/>
    <n v="0"/>
    <n v="0"/>
    <n v="0"/>
    <n v="0"/>
  </r>
  <r>
    <s v="Antigua and Barbuda"/>
    <s v="ATG"/>
    <x v="7"/>
    <s v="High Income"/>
    <s v="IBRD"/>
    <x v="27"/>
    <s v="mill lcu"/>
    <n v="9.9100000000000004E-3"/>
    <s v="Antigua and BarbudaTax Revenue -Taxes on International Trade and Transactions"/>
    <n v="18.1985782"/>
    <n v="21.208110000000001"/>
    <n v="22.187722700000002"/>
    <n v="24.0257589"/>
    <n v="21.793857800000001"/>
    <n v="19.450866600000005"/>
    <n v="20.592064900000004"/>
    <n v="19.046902600000003"/>
    <n v="19.2488846"/>
    <n v="21.601974900000002"/>
    <n v="22.753272300000003"/>
    <n v="31.418300100000003"/>
    <n v="19.350000000000001"/>
    <n v="21.41"/>
    <n v="23.91"/>
    <n v="16.86"/>
    <n v="13.45"/>
    <n v="18.29"/>
    <s v=""/>
    <s v=""/>
    <s v=""/>
    <s v=""/>
    <n v="6.3269876764328839E-2"/>
    <n v="9.5194715606434881E-3"/>
    <n v="7.7622986517674394E-2"/>
    <n v="-0.29825317609426272"/>
    <n v="-0.38285364053352688"/>
    <n v="-5.968199895011389E-2"/>
    <s v=""/>
    <s v=""/>
    <s v=""/>
    <s v=""/>
    <n v="126.86489420000001"/>
    <n v="113.27000000000001"/>
    <n v="-0.10716041096891561"/>
    <s v="monthly"/>
    <n v="1"/>
    <n v="1"/>
    <n v="1"/>
    <n v="1"/>
    <n v="1"/>
    <n v="1"/>
    <n v="0"/>
    <n v="0"/>
    <n v="0"/>
    <n v="0"/>
  </r>
  <r>
    <s v="Antigua and Barbuda"/>
    <s v="ATG"/>
    <x v="7"/>
    <s v="High Income"/>
    <s v="IBRD"/>
    <x v="32"/>
    <s v="mill lcu"/>
    <n v="9.9100000000000004E-3"/>
    <s v="Antigua and BarbudaTaxes on Goods and Services – Sales Tax"/>
    <n v="23.682389500000003"/>
    <n v="15.572812200000001"/>
    <n v="20.8849388"/>
    <n v="32.377714600000004"/>
    <n v="24.995272500000002"/>
    <n v="16.0272717"/>
    <n v="26.075876200000003"/>
    <n v="16.047469900000003"/>
    <n v="20.703155000000002"/>
    <n v="9.301271100000001"/>
    <n v="19.6831459"/>
    <n v="29.711552200000003"/>
    <n v="30.86"/>
    <n v="20.62"/>
    <n v="31.1"/>
    <n v="15.59"/>
    <n v="9.27"/>
    <n v="12.3"/>
    <s v=""/>
    <s v=""/>
    <s v=""/>
    <s v=""/>
    <n v="0.30307796854705038"/>
    <n v="0.32410252786584037"/>
    <n v="0.48911137819565936"/>
    <n v="-0.51849597191767216"/>
    <n v="-0.62912986845812546"/>
    <n v="-0.23255809034547029"/>
    <s v=""/>
    <s v=""/>
    <s v=""/>
    <s v=""/>
    <n v="133.54039929999999"/>
    <n v="119.74000000000001"/>
    <n v="-0.10334250438324084"/>
    <s v="monthly"/>
    <n v="1"/>
    <n v="1"/>
    <n v="1"/>
    <n v="1"/>
    <n v="1"/>
    <n v="1"/>
    <n v="0"/>
    <n v="0"/>
    <n v="0"/>
    <n v="0"/>
  </r>
  <r>
    <s v="Antigua and Barbuda"/>
    <s v="ATG"/>
    <x v="7"/>
    <s v="High Income"/>
    <s v="IBRD"/>
    <x v="30"/>
    <s v="mill lcu"/>
    <n v="9.9100000000000004E-3"/>
    <s v="Antigua and BarbudaTaxes on Goods and Services – Stamp Duties"/>
    <n v="2.0804146000000001"/>
    <n v="2.7368561000000002"/>
    <n v="5.6453969000000006"/>
    <n v="3.0600273000000002"/>
    <n v="3.1711174000000004"/>
    <n v="5.5949014000000004"/>
    <n v="6.1503519000000004"/>
    <n v="2.4641804"/>
    <n v="1.8885317000000004"/>
    <n v="4.8576671000000005"/>
    <n v="3.0802255000000001"/>
    <n v="2.9388381000000003"/>
    <n v="2.31"/>
    <n v="3.02"/>
    <n v="1.63"/>
    <n v="0.9"/>
    <n v="1.22"/>
    <n v="3.01"/>
    <s v=""/>
    <s v=""/>
    <s v=""/>
    <s v=""/>
    <n v="0.11035559931179099"/>
    <n v="0.10345589598225488"/>
    <n v="-0.71126919349107243"/>
    <n v="-0.70588497690853935"/>
    <n v="-0.61527756745934425"/>
    <n v="-0.46201017948234091"/>
    <s v=""/>
    <s v=""/>
    <s v=""/>
    <s v=""/>
    <n v="22.288713700000002"/>
    <n v="12.09"/>
    <n v="-0.45757300476249563"/>
    <s v="monthly"/>
    <n v="1"/>
    <n v="1"/>
    <n v="1"/>
    <n v="1"/>
    <n v="1"/>
    <n v="1"/>
    <n v="0"/>
    <n v="0"/>
    <n v="0"/>
    <n v="0"/>
  </r>
  <r>
    <s v="Antigua and Barbuda"/>
    <s v="ATG"/>
    <x v="7"/>
    <s v="High Income"/>
    <s v="IBRD"/>
    <x v="11"/>
    <s v="mill lcu"/>
    <n v="9.9100000000000004E-3"/>
    <s v="Antigua and BarbudaCIT"/>
    <n v="9.8466225000000005"/>
    <n v="2.2218020000000003"/>
    <n v="8.6448296000000013"/>
    <n v="10.402073000000001"/>
    <n v="10.402073000000001"/>
    <n v="4.5849914000000007"/>
    <n v="6.5038204000000013"/>
    <n v="2.2420002000000006"/>
    <n v="2.7974507000000002"/>
    <n v="12.835956100000002"/>
    <n v="2.5954687000000001"/>
    <n v="6.221045600000001"/>
    <n v="13.72"/>
    <n v="4.75"/>
    <n v="21.77"/>
    <n v="3.96"/>
    <n v="5.67"/>
    <n v="4.57"/>
    <s v=""/>
    <s v=""/>
    <s v=""/>
    <s v=""/>
    <n v="0.39337117879760292"/>
    <n v="1.1379042776989126"/>
    <n v="1.5182682606028459"/>
    <n v="-0.61930665166452881"/>
    <n v="-0.45491634215602994"/>
    <n v="-3.2696680739685638E-3"/>
    <s v=""/>
    <s v=""/>
    <s v=""/>
    <s v=""/>
    <n v="46.102391500000003"/>
    <n v="54.44"/>
    <n v="0.18084980472216922"/>
    <s v="monthly"/>
    <n v="1"/>
    <n v="1"/>
    <n v="1"/>
    <n v="1"/>
    <n v="1"/>
    <n v="1"/>
    <n v="0"/>
    <n v="0"/>
    <n v="0"/>
    <n v="0"/>
  </r>
  <r>
    <s v="Antigua and Barbuda"/>
    <s v="ATG"/>
    <x v="7"/>
    <s v="High Income"/>
    <s v="IBRD"/>
    <x v="12"/>
    <s v="mill lcu"/>
    <n v="9.9100000000000004E-3"/>
    <s v="Antigua and BarbudaPIT"/>
    <n v="0.23227930000000002"/>
    <n v="0"/>
    <n v="1.0099100000000001E-2"/>
    <n v="3.0297300000000003E-2"/>
    <n v="2.0198200000000003E-2"/>
    <n v="2.0198200000000003E-2"/>
    <n v="0.10099100000000001"/>
    <n v="9.0891899999999998E-2"/>
    <n v="8.0792800000000012E-2"/>
    <n v="0"/>
    <n v="1.0099100000000001E-2"/>
    <n v="0"/>
    <n v="7.0000000000000007E-2"/>
    <n v="0.01"/>
    <n v="0"/>
    <n v="0.11"/>
    <n v="0.01"/>
    <n v="0.06"/>
    <s v=""/>
    <s v=""/>
    <s v=""/>
    <s v=""/>
    <n v="-0.69863866474541636"/>
    <s v=""/>
    <n v="-1"/>
    <n v="2.6306865628290308"/>
    <n v="-0.50490637779604131"/>
    <n v="1.9705617332237522"/>
    <s v=""/>
    <s v=""/>
    <s v=""/>
    <s v=""/>
    <n v="0.30297300000000005"/>
    <n v="0.26"/>
    <n v="-0.14183772151313825"/>
    <s v="monthly"/>
    <n v="1"/>
    <n v="1"/>
    <n v="0"/>
    <n v="1"/>
    <n v="1"/>
    <n v="1"/>
    <n v="0"/>
    <n v="0"/>
    <n v="0"/>
    <n v="0"/>
  </r>
  <r>
    <s v="Antigua and Barbuda"/>
    <s v="ATG"/>
    <x v="7"/>
    <s v="High Income"/>
    <s v="IBRD"/>
    <x v="33"/>
    <s v="mill lcu"/>
    <n v="9.9100000000000004E-3"/>
    <s v="Antigua and BarbudaTaxes on International Trade and Transactions – Consumption Tax"/>
    <n v="2.3631894"/>
    <n v="5.8978744000000001"/>
    <n v="6.1402528000000007"/>
    <n v="6.513919500000001"/>
    <n v="4.9788563000000003"/>
    <n v="4.9182617000000004"/>
    <n v="3.8679553000000002"/>
    <n v="5.0697482000000003"/>
    <n v="5.5242076999999998"/>
    <n v="4.9990545000000006"/>
    <n v="5.6756942000000006"/>
    <n v="8.8367125000000009"/>
    <n v="3.57"/>
    <n v="6.17"/>
    <n v="5.63"/>
    <n v="6.34"/>
    <n v="3.3"/>
    <n v="7.22"/>
    <s v=""/>
    <s v=""/>
    <s v=""/>
    <s v=""/>
    <n v="0.51067028313515617"/>
    <n v="4.6139605821378604E-2"/>
    <n v="-8.3099640457800175E-2"/>
    <n v="-2.6699669837799055E-2"/>
    <n v="-0.33719717919956849"/>
    <n v="0.46799833770537241"/>
    <s v=""/>
    <s v=""/>
    <s v=""/>
    <s v=""/>
    <n v="30.8123541"/>
    <n v="32.230000000000004"/>
    <n v="4.6009009743270594E-2"/>
    <s v="monthly"/>
    <n v="1"/>
    <n v="1"/>
    <n v="1"/>
    <n v="1"/>
    <n v="1"/>
    <n v="1"/>
    <n v="0"/>
    <n v="0"/>
    <n v="0"/>
    <n v="0"/>
  </r>
  <r>
    <s v="Antigua and Barbuda"/>
    <s v="ATG"/>
    <x v="7"/>
    <s v="High Income"/>
    <s v="IBRD"/>
    <x v="5"/>
    <s v="mill lcu"/>
    <n v="9.9100000000000004E-3"/>
    <s v="Antigua and BarbudaCustoms Duties"/>
    <n v="8.0186854000000007"/>
    <n v="7.5642259000000012"/>
    <n v="8.1903701000000009"/>
    <n v="8.9579017000000007"/>
    <n v="8.210568300000002"/>
    <n v="7.3016493000000011"/>
    <n v="8.5943341000000011"/>
    <n v="6.7461988000000002"/>
    <n v="6.8168925000000007"/>
    <n v="8.5236403999999997"/>
    <n v="8.8165143000000015"/>
    <n v="11.422082100000001"/>
    <n v="8.06"/>
    <n v="7.89"/>
    <n v="9.31"/>
    <n v="5.0999999999999996"/>
    <n v="4.8899999999999997"/>
    <n v="5.76"/>
    <s v=""/>
    <s v=""/>
    <s v=""/>
    <s v=""/>
    <n v="5.1522909228986277E-3"/>
    <n v="4.3067738101264068E-2"/>
    <n v="0.13670077009096324"/>
    <n v="-0.43067024278687954"/>
    <n v="-0.40442612236719372"/>
    <n v="-0.21113713308580859"/>
    <s v=""/>
    <s v=""/>
    <s v=""/>
    <s v=""/>
    <n v="48.243400700000002"/>
    <n v="41.01"/>
    <n v="-0.1499355475576995"/>
    <s v="monthly"/>
    <n v="1"/>
    <n v="1"/>
    <n v="1"/>
    <n v="1"/>
    <n v="1"/>
    <n v="1"/>
    <n v="0"/>
    <n v="0"/>
    <n v="0"/>
    <n v="0"/>
  </r>
  <r>
    <s v="Dominica"/>
    <s v="DMA"/>
    <x v="7"/>
    <s v="Upper-Middle Income"/>
    <s v="IDA"/>
    <x v="26"/>
    <s v="mill lcu"/>
    <n v="1.7520000000000001E-2"/>
    <s v="DominicaCapital Revenue"/>
    <n v="0"/>
    <n v="0"/>
    <n v="0"/>
    <n v="0"/>
    <n v="0"/>
    <n v="0"/>
    <n v="0.77331519999999998"/>
    <n v="2.0350400000000001E-2"/>
    <n v="0.1831536"/>
    <n v="3.05256E-2"/>
    <n v="0"/>
    <n v="0"/>
    <n v="0"/>
    <n v="0.02"/>
    <n v="0.01"/>
    <n v="0"/>
    <n v="0.03"/>
    <n v="0"/>
    <s v=""/>
    <s v=""/>
    <s v=""/>
    <s v=""/>
    <s v=""/>
    <s v=""/>
    <s v=""/>
    <s v=""/>
    <s v=""/>
    <s v=""/>
    <s v=""/>
    <s v=""/>
    <s v=""/>
    <s v=""/>
    <n v="0"/>
    <n v="0.06"/>
    <s v=""/>
    <s v="monthly"/>
    <n v="0"/>
    <n v="1"/>
    <n v="1"/>
    <n v="0"/>
    <n v="1"/>
    <n v="0"/>
    <n v="0"/>
    <n v="0"/>
    <n v="0"/>
    <n v="0"/>
  </r>
  <r>
    <s v="Dominica"/>
    <s v="DMA"/>
    <x v="7"/>
    <s v="Upper-Middle Income"/>
    <s v="IDA"/>
    <x v="14"/>
    <s v="mill lcu"/>
    <n v="1.7520000000000001E-2"/>
    <s v="DominicaTotal Revenue"/>
    <n v="43.692308799999999"/>
    <n v="48.352550400000005"/>
    <n v="49.105515199999999"/>
    <n v="63.015013599999996"/>
    <n v="55.332737600000002"/>
    <n v="116.25166"/>
    <n v="49.573574399999998"/>
    <n v="43.783885599999998"/>
    <n v="41.128158400000004"/>
    <n v="40.7923768"/>
    <n v="41.199384800000004"/>
    <n v="33.445882399999995"/>
    <n v="42.76"/>
    <n v="27.84"/>
    <n v="43.11"/>
    <n v="29.63"/>
    <n v="88.53"/>
    <n v="44.53"/>
    <s v=""/>
    <s v=""/>
    <s v=""/>
    <s v=""/>
    <n v="-2.1338052980162066E-2"/>
    <n v="-0.42422892340338686"/>
    <n v="-0.12209453817114213"/>
    <n v="-0.52979459485509017"/>
    <n v="0.59995698459712576"/>
    <n v="-0.61695170632402152"/>
    <s v=""/>
    <s v=""/>
    <s v=""/>
    <s v=""/>
    <n v="375.7497856"/>
    <n v="276.39999999999998"/>
    <n v="-0.26440410455952107"/>
    <s v="monthly"/>
    <n v="1"/>
    <n v="1"/>
    <n v="1"/>
    <n v="1"/>
    <n v="1"/>
    <n v="1"/>
    <n v="0"/>
    <n v="0"/>
    <n v="0"/>
    <n v="0"/>
  </r>
  <r>
    <s v="Dominica"/>
    <s v="DMA"/>
    <x v="7"/>
    <s v="Upper-Middle Income"/>
    <s v="IDA"/>
    <x v="9"/>
    <s v="mill lcu"/>
    <n v="1.7520000000000001E-2"/>
    <s v="DominicaNon-Tax Revenues"/>
    <n v="10.042922399999998"/>
    <n v="12.4442696"/>
    <n v="13.736520000000001"/>
    <n v="10.205725599999999"/>
    <n v="12.149188799999999"/>
    <n v="88.086706399999997"/>
    <n v="9.5138119999999997"/>
    <n v="9.8699439999999985"/>
    <n v="6.3289743999999999"/>
    <n v="4.2532335999999997"/>
    <n v="5.2198776000000002"/>
    <n v="1.3940024"/>
    <n v="10.29"/>
    <n v="3.72"/>
    <n v="13.93"/>
    <n v="8.0299999999999994"/>
    <n v="71.11"/>
    <n v="10.54"/>
    <s v=""/>
    <s v=""/>
    <s v=""/>
    <s v=""/>
    <n v="2.4602161617817621E-2"/>
    <n v="-0.70106722856598991"/>
    <n v="1.4085081228724539E-2"/>
    <n v="-0.21318676253651186"/>
    <n v="4.8530656795785418"/>
    <n v="-0.88034516863261913"/>
    <s v=""/>
    <s v=""/>
    <s v=""/>
    <s v=""/>
    <n v="146.66533279999999"/>
    <n v="117.62"/>
    <n v="-0.19803816106705746"/>
    <s v="monthly"/>
    <n v="1"/>
    <n v="1"/>
    <n v="1"/>
    <n v="1"/>
    <n v="1"/>
    <n v="1"/>
    <n v="0"/>
    <n v="0"/>
    <n v="0"/>
    <n v="0"/>
  </r>
  <r>
    <s v="Dominica"/>
    <s v="DMA"/>
    <x v="7"/>
    <s v="Upper-Middle Income"/>
    <s v="IDA"/>
    <x v="31"/>
    <s v="mill lcu"/>
    <n v="1.7520000000000001E-2"/>
    <s v="DominicaNon-Tax Revenues – Citizenship by Investment"/>
    <n v="7.9570064"/>
    <n v="10.124324"/>
    <n v="10.7450112"/>
    <n v="7.1022896000000006"/>
    <n v="8.6794455999999993"/>
    <n v="82.97875599999999"/>
    <n v="7.4991224000000001"/>
    <n v="4.6093656000000003"/>
    <n v="5.0367240000000004"/>
    <n v="2.8592312"/>
    <n v="2.7473040000000002"/>
    <n v="5.0876000000000005E-2"/>
    <n v="8.2799999999999994"/>
    <n v="2.85"/>
    <n v="12.92"/>
    <n v="7.71"/>
    <n v="70.3"/>
    <n v="9.2100000000000009"/>
    <s v=""/>
    <s v=""/>
    <s v=""/>
    <s v=""/>
    <n v="4.0592351414974269E-2"/>
    <n v="-0.71849972403095752"/>
    <n v="0.20241847677180638"/>
    <n v="8.5565421043940437E-2"/>
    <n v="7.099595670027588"/>
    <n v="-0.88900773590773052"/>
    <s v=""/>
    <s v=""/>
    <s v=""/>
    <s v=""/>
    <n v="127.5868328"/>
    <n v="111.27000000000001"/>
    <n v="-0.12788806212924494"/>
    <s v="monthly"/>
    <n v="1"/>
    <n v="1"/>
    <n v="1"/>
    <n v="1"/>
    <n v="1"/>
    <n v="1"/>
    <n v="0"/>
    <n v="0"/>
    <n v="0"/>
    <n v="0"/>
  </r>
  <r>
    <s v="Dominica"/>
    <s v="DMA"/>
    <x v="7"/>
    <s v="Upper-Middle Income"/>
    <s v="IDA"/>
    <x v="0"/>
    <s v="mill lcu"/>
    <n v="1.7520000000000001E-2"/>
    <s v="DominicaTax Revenue"/>
    <n v="33.649386399999997"/>
    <n v="35.9082808"/>
    <n v="35.368995200000001"/>
    <n v="52.809287999999995"/>
    <n v="43.183548799999997"/>
    <n v="28.1649536"/>
    <n v="40.059762399999997"/>
    <n v="33.913941600000001"/>
    <n v="34.799184000000004"/>
    <n v="36.539143199999998"/>
    <n v="35.9795072"/>
    <n v="32.062055200000003"/>
    <n v="32.47"/>
    <n v="24.12"/>
    <n v="29.18"/>
    <n v="21.6"/>
    <n v="17.420000000000002"/>
    <n v="34"/>
    <s v=""/>
    <s v=""/>
    <s v=""/>
    <s v=""/>
    <n v="-3.5049269130209122E-2"/>
    <n v="-0.32828864366015537"/>
    <n v="-0.1749836308609638"/>
    <n v="-0.59098104106232219"/>
    <n v="-0.59660564071102917"/>
    <n v="0.20717401075356287"/>
    <s v=""/>
    <s v=""/>
    <s v=""/>
    <s v=""/>
    <n v="229.08445279999995"/>
    <n v="158.79000000000002"/>
    <n v="-0.30684951309799208"/>
    <s v="monthly"/>
    <n v="1"/>
    <n v="1"/>
    <n v="1"/>
    <n v="1"/>
    <n v="1"/>
    <n v="1"/>
    <n v="0"/>
    <n v="0"/>
    <n v="0"/>
    <n v="0"/>
  </r>
  <r>
    <s v="Dominica"/>
    <s v="DMA"/>
    <x v="7"/>
    <s v="Upper-Middle Income"/>
    <s v="IDA"/>
    <x v="3"/>
    <s v="mill lcu"/>
    <n v="1.7520000000000001E-2"/>
    <s v="DominicaVAT"/>
    <n v="20.635305600000002"/>
    <n v="20.431801599999996"/>
    <n v="19.668661599999997"/>
    <n v="21.378095200000001"/>
    <n v="21.286518400000002"/>
    <n v="23.575938400000002"/>
    <n v="23.626814399999997"/>
    <n v="21.225467200000001"/>
    <n v="19.332879999999999"/>
    <n v="21.021963199999998"/>
    <n v="17.053635200000002"/>
    <n v="19.200602400000001"/>
    <n v="20.43"/>
    <n v="13.14"/>
    <n v="17.579999999999998"/>
    <n v="13.14"/>
    <n v="10.8"/>
    <n v="16.39"/>
    <s v=""/>
    <s v=""/>
    <s v=""/>
    <s v=""/>
    <n v="-9.9492396177550489E-3"/>
    <n v="-0.35688490632172137"/>
    <n v="-0.10619236033833632"/>
    <n v="-0.38535216177725695"/>
    <n v="-0.49263661642290929"/>
    <n v="-0.30479967660587376"/>
    <s v=""/>
    <s v=""/>
    <s v=""/>
    <s v=""/>
    <n v="126.9763208"/>
    <n v="91.47999999999999"/>
    <n v="-0.27955071131656234"/>
    <s v="monthly"/>
    <n v="1"/>
    <n v="1"/>
    <n v="1"/>
    <n v="1"/>
    <n v="1"/>
    <n v="1"/>
    <n v="0"/>
    <n v="0"/>
    <n v="0"/>
    <n v="0"/>
  </r>
  <r>
    <s v="Dominica"/>
    <s v="DMA"/>
    <x v="7"/>
    <s v="Upper-Middle Income"/>
    <s v="IDA"/>
    <x v="1"/>
    <s v="mill lcu"/>
    <n v="1.7520000000000001E-2"/>
    <s v="DominicaIncome Taxes"/>
    <n v="3.3781663999999996"/>
    <n v="5.3318048000000005"/>
    <n v="5.9626672000000003"/>
    <n v="19.8212896"/>
    <n v="12.851277600000001"/>
    <n v="-3.9276271999999999"/>
    <n v="6.3289743999999999"/>
    <n v="3.5104440000000001"/>
    <n v="5.7896888000000004"/>
    <n v="5.2097024000000003"/>
    <n v="9.2696071999999994"/>
    <n v="3.4900936000000002"/>
    <n v="3.46"/>
    <n v="3.99"/>
    <n v="4.7"/>
    <n v="3.42"/>
    <n v="2.56"/>
    <n v="12.53"/>
    <s v=""/>
    <s v=""/>
    <s v=""/>
    <s v=""/>
    <n v="2.4224265566077624E-2"/>
    <n v="-0.25166052590672489"/>
    <n v="-0.21176214563844853"/>
    <n v="-0.82745824973971416"/>
    <n v="-0.80079801559963193"/>
    <n v="-4.1902213122467424"/>
    <s v=""/>
    <s v=""/>
    <s v=""/>
    <s v=""/>
    <n v="43.417578399999996"/>
    <n v="30.659999999999997"/>
    <n v="-0.29383440694149815"/>
    <s v="monthly"/>
    <n v="1"/>
    <n v="1"/>
    <n v="1"/>
    <n v="1"/>
    <n v="1"/>
    <n v="1"/>
    <n v="0"/>
    <n v="0"/>
    <n v="0"/>
    <n v="0"/>
  </r>
  <r>
    <s v="Dominica"/>
    <s v="DMA"/>
    <x v="7"/>
    <s v="Upper-Middle Income"/>
    <s v="IDA"/>
    <x v="2"/>
    <s v="mill lcu"/>
    <n v="1.7520000000000001E-2"/>
    <s v="DominicaProperty Taxes"/>
    <n v="0.66138799999999998"/>
    <n v="0.50875999999999999"/>
    <n v="0.79366559999999997"/>
    <n v="1.4957544"/>
    <n v="1.0276951999999999"/>
    <n v="0.62068719999999999"/>
    <n v="0.63086239999999993"/>
    <n v="0.75296479999999999"/>
    <n v="0.74278959999999994"/>
    <n v="1.3634768000000002"/>
    <n v="1.9841639999999998"/>
    <n v="0.93611840000000002"/>
    <n v="0.78"/>
    <n v="0.71"/>
    <n v="0.5"/>
    <n v="0.23"/>
    <n v="0.36"/>
    <n v="0.52"/>
    <s v=""/>
    <s v=""/>
    <s v=""/>
    <s v=""/>
    <n v="0.17933799827030436"/>
    <n v="0.39554996461986003"/>
    <n v="-0.37001175306073486"/>
    <n v="-0.84623144013482432"/>
    <n v="-0.64970158467218686"/>
    <n v="-0.16221890833257069"/>
    <s v=""/>
    <s v=""/>
    <s v=""/>
    <s v=""/>
    <n v="5.1079504"/>
    <n v="3.1"/>
    <n v="-0.39310295573739318"/>
    <s v="monthly"/>
    <n v="1"/>
    <n v="1"/>
    <n v="1"/>
    <n v="1"/>
    <n v="1"/>
    <n v="1"/>
    <n v="0"/>
    <n v="0"/>
    <n v="0"/>
    <n v="0"/>
  </r>
  <r>
    <s v="Dominica"/>
    <s v="DMA"/>
    <x v="7"/>
    <s v="Upper-Middle Income"/>
    <s v="IDA"/>
    <x v="27"/>
    <s v="mill lcu"/>
    <n v="1.7520000000000001E-2"/>
    <s v="DominicaTax Revenue -Taxes on International Trade and Transactions"/>
    <n v="8.9847015999999993"/>
    <n v="9.6359144000000008"/>
    <n v="8.9541760000000004"/>
    <n v="10.124324"/>
    <n v="8.0282327999999996"/>
    <n v="7.8959551999999995"/>
    <n v="9.4731112"/>
    <n v="8.435240799999999"/>
    <n v="8.9338255999999987"/>
    <n v="8.9338255999999987"/>
    <n v="7.6721007999999999"/>
    <n v="8.4250655999999999"/>
    <n v="7.8"/>
    <n v="6.28"/>
    <n v="6.39"/>
    <n v="4.82"/>
    <n v="3.71"/>
    <n v="4.5599999999999996"/>
    <s v=""/>
    <s v=""/>
    <s v=""/>
    <s v=""/>
    <n v="-0.13185764566738639"/>
    <n v="-0.34827150394777273"/>
    <n v="-0.28636649536484438"/>
    <n v="-0.52391883151902285"/>
    <n v="-0.53788086464059681"/>
    <n v="-0.42248912455835619"/>
    <s v=""/>
    <s v=""/>
    <s v=""/>
    <s v=""/>
    <n v="53.62330399999999"/>
    <n v="33.56"/>
    <n v="-0.37415270047515148"/>
    <s v="monthly"/>
    <n v="1"/>
    <n v="1"/>
    <n v="1"/>
    <n v="1"/>
    <n v="1"/>
    <n v="1"/>
    <n v="0"/>
    <n v="0"/>
    <n v="0"/>
    <n v="0"/>
  </r>
  <r>
    <s v="Dominica"/>
    <s v="DMA"/>
    <x v="7"/>
    <s v="Upper-Middle Income"/>
    <s v="IDA"/>
    <x v="29"/>
    <s v="mill lcu"/>
    <n v="1.7520000000000001E-2"/>
    <s v="DominicaTaxes on Goods and Services – Licenses"/>
    <n v="2.5030991999999999"/>
    <n v="1.7908352000000001"/>
    <n v="1.4855791999999999"/>
    <n v="1.9231128"/>
    <n v="1.6178568"/>
    <n v="1.4245279999999998"/>
    <n v="1.5568055999999999"/>
    <n v="3.3883416"/>
    <n v="1.2311992"/>
    <n v="2.6353768"/>
    <n v="1.2006736"/>
    <n v="1.5669808000000001"/>
    <n v="2.8"/>
    <n v="1.45"/>
    <n v="1.36"/>
    <n v="0.63"/>
    <n v="1.36"/>
    <n v="1.49"/>
    <s v=""/>
    <s v=""/>
    <s v=""/>
    <s v=""/>
    <n v="0.11861327749215851"/>
    <n v="-0.19032192353601274"/>
    <n v="-8.4532147461407497E-2"/>
    <n v="-0.67240611159158203"/>
    <n v="-0.15938172031047487"/>
    <n v="4.5960486561162861E-2"/>
    <s v=""/>
    <s v=""/>
    <s v=""/>
    <s v=""/>
    <n v="10.7450112"/>
    <n v="9.09"/>
    <n v="-0.15402600976348918"/>
    <s v="monthly"/>
    <n v="1"/>
    <n v="1"/>
    <n v="1"/>
    <n v="1"/>
    <n v="1"/>
    <n v="1"/>
    <n v="0"/>
    <n v="0"/>
    <n v="0"/>
    <n v="0"/>
  </r>
  <r>
    <s v="Dominica"/>
    <s v="DMA"/>
    <x v="7"/>
    <s v="Upper-Middle Income"/>
    <s v="IDA"/>
    <x v="34"/>
    <s v="mill lcu"/>
    <n v="1.7520000000000001E-2"/>
    <s v="DominicaTaxes on Goods and Services – Value Added Tax"/>
    <n v="14.4080832"/>
    <n v="12.871627999999999"/>
    <n v="13.482139999999999"/>
    <n v="14.2351048"/>
    <n v="13.716169600000001"/>
    <n v="18.264483999999999"/>
    <n v="15.679983200000001"/>
    <n v="13.410913599999999"/>
    <n v="13.675468799999999"/>
    <n v="13.0039056"/>
    <n v="13.0039056"/>
    <n v="13.085307199999999"/>
    <n v="11.67"/>
    <n v="8.5"/>
    <n v="12.41"/>
    <n v="9.39"/>
    <n v="6.93"/>
    <n v="11.09"/>
    <s v=""/>
    <s v=""/>
    <s v=""/>
    <s v=""/>
    <n v="-0.19003799200715332"/>
    <n v="-0.33963287316880192"/>
    <n v="-7.9522983739970007E-2"/>
    <n v="-0.34036312820120579"/>
    <n v="-0.49475690356001434"/>
    <n v="-0.39281065920066505"/>
    <s v=""/>
    <s v=""/>
    <s v=""/>
    <s v=""/>
    <n v="86.977609600000008"/>
    <n v="59.989999999999995"/>
    <n v="-0.3102822637241115"/>
    <s v="monthly"/>
    <n v="1"/>
    <n v="1"/>
    <n v="1"/>
    <n v="1"/>
    <n v="1"/>
    <n v="1"/>
    <n v="0"/>
    <n v="0"/>
    <n v="0"/>
    <n v="0"/>
  </r>
  <r>
    <s v="Dominica"/>
    <s v="DMA"/>
    <x v="7"/>
    <s v="Upper-Middle Income"/>
    <s v="IDA"/>
    <x v="11"/>
    <s v="mill lcu"/>
    <n v="1.7520000000000001E-2"/>
    <s v="DominicaCIT"/>
    <n v="0.83436639999999995"/>
    <n v="3.4900936000000002"/>
    <n v="3.1644871999999999"/>
    <n v="17.440292800000002"/>
    <n v="11.915159200000002"/>
    <n v="3.5409695999999999"/>
    <n v="4.2634088000000006"/>
    <n v="1.2719"/>
    <n v="3.9276271999999999"/>
    <n v="3.1136111999999998"/>
    <n v="6.9293111999999999"/>
    <n v="1.3736520000000001"/>
    <n v="1.27"/>
    <n v="2.15"/>
    <n v="2.2999999999999998"/>
    <n v="1.59"/>
    <n v="0.82"/>
    <n v="10.19"/>
    <s v=""/>
    <s v=""/>
    <s v=""/>
    <s v=""/>
    <n v="0.52211306687325865"/>
    <n v="-0.38397067631653209"/>
    <n v="-0.27318397748614692"/>
    <n v="-0.90883180585133294"/>
    <n v="-0.93118010542402152"/>
    <n v="1.8777428645532566"/>
    <s v=""/>
    <s v=""/>
    <s v=""/>
    <s v=""/>
    <n v="40.385368799999995"/>
    <n v="18.32"/>
    <n v="-0.5463703676763253"/>
    <s v="monthly"/>
    <n v="1"/>
    <n v="1"/>
    <n v="1"/>
    <n v="1"/>
    <n v="1"/>
    <n v="1"/>
    <n v="0"/>
    <n v="0"/>
    <n v="0"/>
    <n v="0"/>
  </r>
  <r>
    <s v="Dominica"/>
    <s v="DMA"/>
    <x v="7"/>
    <s v="Upper-Middle Income"/>
    <s v="IDA"/>
    <x v="12"/>
    <s v="mill lcu"/>
    <n v="1.7520000000000001E-2"/>
    <s v="DominicaPIT"/>
    <n v="2.6862528000000001"/>
    <n v="2.1266167999999999"/>
    <n v="3.3171151999999999"/>
    <n v="2.8897567999999998"/>
    <n v="2.3097704000000001"/>
    <n v="2.2487192"/>
    <n v="2.1164415999999999"/>
    <n v="2.6353768"/>
    <n v="2.0045144000000001"/>
    <n v="2.1673176000000001"/>
    <n v="2.4522232000000002"/>
    <n v="2.1164415999999999"/>
    <n v="2.2999999999999998"/>
    <n v="2.09"/>
    <n v="2.77"/>
    <n v="2.38"/>
    <n v="2.16"/>
    <n v="2.75"/>
    <s v=""/>
    <s v=""/>
    <s v=""/>
    <s v=""/>
    <n v="-0.14378870075072617"/>
    <n v="-1.7218334774746446E-2"/>
    <n v="-0.16493705132700845"/>
    <n v="-0.17640128055066778"/>
    <n v="-6.4842115909009818E-2"/>
    <n v="0.22291836170563223"/>
    <s v=""/>
    <s v=""/>
    <s v=""/>
    <s v=""/>
    <n v="15.578231199999999"/>
    <n v="14.45"/>
    <n v="-7.2423575277275387E-2"/>
    <s v="monthly"/>
    <n v="1"/>
    <n v="1"/>
    <n v="1"/>
    <n v="1"/>
    <n v="1"/>
    <n v="1"/>
    <n v="0"/>
    <n v="0"/>
    <n v="0"/>
    <n v="0"/>
  </r>
  <r>
    <s v="Dominica"/>
    <s v="DMA"/>
    <x v="7"/>
    <s v="Upper-Middle Income"/>
    <s v="IDA"/>
    <x v="35"/>
    <s v="mill lcu"/>
    <n v="1.7520000000000001E-2"/>
    <s v="DominicaTaxes on International Trade and Transactions – Customs Service Charge"/>
    <n v="2.6760775999999997"/>
    <n v="2.5539751999999996"/>
    <n v="2.5845007999999998"/>
    <n v="3.2051879999999997"/>
    <n v="1.8417112"/>
    <n v="2.7574792000000001"/>
    <n v="2.7269536000000003"/>
    <n v="2.6659024000000002"/>
    <n v="2.7676544000000001"/>
    <n v="2.3301208"/>
    <n v="2.2385440000000001"/>
    <n v="2.2283687999999997"/>
    <n v="2.15"/>
    <n v="1.47"/>
    <n v="1.74"/>
    <n v="0.8"/>
    <n v="1.0900000000000001"/>
    <n v="1.28"/>
    <s v=""/>
    <s v=""/>
    <s v=""/>
    <s v=""/>
    <n v="-0.19658533070939344"/>
    <n v="-0.42442667415094704"/>
    <n v="-0.326755867129157"/>
    <n v="-0.75040465645072929"/>
    <n v="-0.40815910768202956"/>
    <n v="-0.5358079219600278"/>
    <s v=""/>
    <s v=""/>
    <s v=""/>
    <s v=""/>
    <n v="15.618932000000001"/>
    <n v="8.5299999999999994"/>
    <n v="-0.45386790851000575"/>
    <s v="monthly"/>
    <n v="1"/>
    <n v="1"/>
    <n v="1"/>
    <n v="1"/>
    <n v="1"/>
    <n v="1"/>
    <n v="0"/>
    <n v="0"/>
    <n v="0"/>
    <n v="0"/>
  </r>
  <r>
    <s v="Dominica"/>
    <s v="DMA"/>
    <x v="7"/>
    <s v="Upper-Middle Income"/>
    <s v="IDA"/>
    <x v="5"/>
    <s v="mill lcu"/>
    <n v="1.7520000000000001E-2"/>
    <s v="DominicaCustoms Duties"/>
    <n v="4.4567375999999994"/>
    <n v="4.3244600000000002"/>
    <n v="4.2430583999999998"/>
    <n v="4.5177887999999999"/>
    <n v="4.2430583999999998"/>
    <n v="3.6325463999999998"/>
    <n v="4.8433951999999998"/>
    <n v="4.0293792000000002"/>
    <n v="4.5381391999999998"/>
    <n v="4.8128696"/>
    <n v="4.2023576"/>
    <n v="4.5584896000000006"/>
    <n v="3.58"/>
    <n v="3.07"/>
    <n v="3.3"/>
    <n v="2.41"/>
    <n v="2.0099999999999998"/>
    <n v="2.6"/>
    <s v=""/>
    <s v=""/>
    <s v=""/>
    <s v=""/>
    <n v="-0.19672183527250953"/>
    <n v="-0.29008477359022866"/>
    <n v="-0.22225911385051877"/>
    <n v="-0.46655319522683303"/>
    <n v="-0.52628509661804324"/>
    <n v="-0.28424864717488529"/>
    <s v=""/>
    <s v=""/>
    <s v=""/>
    <s v=""/>
    <n v="25.417649599999997"/>
    <n v="16.97"/>
    <n v="-0.33235368859597464"/>
    <s v="monthly"/>
    <n v="1"/>
    <n v="1"/>
    <n v="1"/>
    <n v="1"/>
    <n v="1"/>
    <n v="1"/>
    <n v="0"/>
    <n v="0"/>
    <n v="0"/>
    <n v="0"/>
  </r>
  <r>
    <s v="Grenada"/>
    <s v="GRD"/>
    <x v="7"/>
    <s v="Upper-Middle Income"/>
    <s v="IDA"/>
    <x v="26"/>
    <s v="mill lcu"/>
    <n v="-2.4399999999999999E-3"/>
    <s v="GrenadaCapital Revenue"/>
    <n v="0"/>
    <n v="0"/>
    <n v="0"/>
    <n v="0"/>
    <n v="0"/>
    <n v="0"/>
    <n v="0"/>
    <n v="0"/>
    <n v="0"/>
    <n v="0"/>
    <n v="0"/>
    <n v="0"/>
    <n v="0"/>
    <n v="0"/>
    <n v="0"/>
    <n v="0"/>
    <n v="0"/>
    <n v="0"/>
    <s v=""/>
    <s v=""/>
    <s v=""/>
    <s v=""/>
    <s v=""/>
    <s v=""/>
    <s v=""/>
    <s v=""/>
    <s v=""/>
    <s v=""/>
    <s v=""/>
    <s v=""/>
    <s v=""/>
    <s v=""/>
    <n v="0"/>
    <n v="0"/>
    <s v=""/>
    <s v="monthly"/>
    <n v="0"/>
    <n v="0"/>
    <n v="0"/>
    <n v="0"/>
    <n v="0"/>
    <n v="0"/>
    <n v="0"/>
    <n v="0"/>
    <n v="0"/>
    <n v="0"/>
  </r>
  <r>
    <s v="Grenada"/>
    <s v="GRD"/>
    <x v="7"/>
    <s v="Upper-Middle Income"/>
    <s v="IDA"/>
    <x v="14"/>
    <s v="mill lcu"/>
    <n v="-2.4399999999999999E-3"/>
    <s v="GrenadaTotal Revenue"/>
    <n v="65.449911599999993"/>
    <n v="59.644112399999997"/>
    <n v="67.754275199999995"/>
    <n v="70.727004000000008"/>
    <n v="68.382738000000003"/>
    <n v="60.611745599999999"/>
    <n v="66.128252400000008"/>
    <n v="59.0256252"/>
    <n v="55.504238399999998"/>
    <n v="63.963547200000008"/>
    <n v="64.382522400000013"/>
    <n v="68.542347599999999"/>
    <n v="71.34"/>
    <n v="65.72"/>
    <n v="68.86"/>
    <n v="44.59"/>
    <n v="45.94"/>
    <n v="52.03"/>
    <s v=""/>
    <s v=""/>
    <s v=""/>
    <s v=""/>
    <n v="8.99938327800585E-2"/>
    <n v="0.10186902538262942"/>
    <n v="1.6319631443714483E-2"/>
    <n v="-0.36954773314023032"/>
    <n v="-0.32819303023520358"/>
    <n v="-0.14158552133829319"/>
    <s v=""/>
    <s v=""/>
    <s v=""/>
    <s v=""/>
    <n v="392.56978680000003"/>
    <n v="348.48"/>
    <n v="-0.11231069807840854"/>
    <s v="monthly"/>
    <n v="1"/>
    <n v="1"/>
    <n v="1"/>
    <n v="1"/>
    <n v="1"/>
    <n v="1"/>
    <n v="0"/>
    <n v="0"/>
    <n v="0"/>
    <n v="0"/>
  </r>
  <r>
    <s v="Grenada"/>
    <s v="GRD"/>
    <x v="7"/>
    <s v="Upper-Middle Income"/>
    <s v="IDA"/>
    <x v="9"/>
    <s v="mill lcu"/>
    <n v="-2.4399999999999999E-3"/>
    <s v="GrenadaNon-Tax Revenues"/>
    <n v="3.0425579999999997"/>
    <n v="3.4415820000000004"/>
    <n v="2.9727288000000001"/>
    <n v="4.2496055999999998"/>
    <n v="3.2819723999999999"/>
    <n v="2.9128751999999998"/>
    <n v="3.6510696"/>
    <n v="1.9651932000000001"/>
    <n v="2.5338023999999999"/>
    <n v="3.5413379999999997"/>
    <n v="2.4041196"/>
    <n v="2.8530215999999999"/>
    <n v="8.18"/>
    <n v="5.39"/>
    <n v="3.6"/>
    <n v="0.77"/>
    <n v="2.4500000000000002"/>
    <n v="3.39"/>
    <s v=""/>
    <s v=""/>
    <s v=""/>
    <s v=""/>
    <n v="1.6885272195304084"/>
    <n v="0.56614022272315434"/>
    <n v="0.21100855214239522"/>
    <n v="-0.81880671467488653"/>
    <n v="-0.25349768328338157"/>
    <n v="0.16379857262679856"/>
    <s v=""/>
    <s v=""/>
    <s v=""/>
    <s v=""/>
    <n v="19.901322"/>
    <n v="23.78"/>
    <n v="0.19489549488219932"/>
    <s v="monthly"/>
    <n v="1"/>
    <n v="1"/>
    <n v="1"/>
    <n v="1"/>
    <n v="1"/>
    <n v="1"/>
    <n v="0"/>
    <n v="0"/>
    <n v="0"/>
    <n v="0"/>
  </r>
  <r>
    <s v="Grenada"/>
    <s v="GRD"/>
    <x v="7"/>
    <s v="Upper-Middle Income"/>
    <s v="IDA"/>
    <x v="31"/>
    <s v="mill lcu"/>
    <n v="-2.4399999999999999E-3"/>
    <s v="GrenadaNon-Tax Revenues – Citizenship by Investment"/>
    <n v="0.40899959999999996"/>
    <n v="0.94768199999999991"/>
    <n v="0.2693412"/>
    <n v="0.94768199999999991"/>
    <n v="0.46885319999999997"/>
    <n v="0.73819440000000003"/>
    <n v="0.13965840000000002"/>
    <n v="0"/>
    <n v="0"/>
    <n v="0"/>
    <n v="0"/>
    <n v="0.25936560000000003"/>
    <n v="1.76"/>
    <n v="2.2999999999999998"/>
    <n v="1.08"/>
    <n v="0.54"/>
    <n v="0.81"/>
    <n v="1.22"/>
    <s v=""/>
    <s v=""/>
    <s v=""/>
    <s v=""/>
    <n v="3.3031826925992105"/>
    <n v="1.4269744492350811"/>
    <n v="3.0097838726492645"/>
    <n v="-0.43018860757089394"/>
    <n v="0.72761964725845985"/>
    <n v="0.65268119075408848"/>
    <s v=""/>
    <s v=""/>
    <s v=""/>
    <s v=""/>
    <n v="3.7807523999999999"/>
    <n v="7.71"/>
    <n v="1.0392766265254503"/>
    <s v="monthly"/>
    <n v="1"/>
    <n v="1"/>
    <n v="1"/>
    <n v="1"/>
    <n v="1"/>
    <n v="1"/>
    <n v="0"/>
    <n v="0"/>
    <n v="0"/>
    <n v="0"/>
  </r>
  <r>
    <s v="Grenada"/>
    <s v="GRD"/>
    <x v="7"/>
    <s v="Upper-Middle Income"/>
    <s v="IDA"/>
    <x v="0"/>
    <s v="mill lcu"/>
    <n v="-2.4399999999999999E-3"/>
    <s v="GrenadaTax Revenue"/>
    <n v="62.4073536"/>
    <n v="56.202530400000001"/>
    <n v="64.791522000000001"/>
    <n v="66.477398399999998"/>
    <n v="65.110741199999993"/>
    <n v="57.698870400000004"/>
    <n v="62.467207199999997"/>
    <n v="57.070407600000003"/>
    <n v="52.970435999999999"/>
    <n v="60.422209199999998"/>
    <n v="61.978402800000005"/>
    <n v="65.689325999999994"/>
    <n v="63.17"/>
    <n v="60.33"/>
    <n v="65.260000000000005"/>
    <n v="43.82"/>
    <n v="43.49"/>
    <n v="48.64"/>
    <s v=""/>
    <s v=""/>
    <s v=""/>
    <s v=""/>
    <n v="1.2220457302006174E-2"/>
    <n v="7.3439212978923057E-2"/>
    <n v="7.2305447617051592E-3"/>
    <n v="-0.34082859656553588"/>
    <n v="-0.33206105170247996"/>
    <n v="-0.15700256066018239"/>
    <s v=""/>
    <s v=""/>
    <s v=""/>
    <s v=""/>
    <n v="372.68841599999996"/>
    <n v="324.70999999999998"/>
    <n v="-0.12873600020881784"/>
    <s v="monthly"/>
    <n v="1"/>
    <n v="1"/>
    <n v="1"/>
    <n v="1"/>
    <n v="1"/>
    <n v="1"/>
    <n v="0"/>
    <n v="0"/>
    <n v="0"/>
    <n v="0"/>
  </r>
  <r>
    <s v="Grenada"/>
    <s v="GRD"/>
    <x v="7"/>
    <s v="Upper-Middle Income"/>
    <s v="IDA"/>
    <x v="3"/>
    <s v="mill lcu"/>
    <n v="-2.4399999999999999E-3"/>
    <s v="GrenadaVAT"/>
    <n v="25.577438400000002"/>
    <n v="25.078658400000002"/>
    <n v="27.023900399999999"/>
    <n v="27.133631999999999"/>
    <n v="26.904193199999998"/>
    <n v="22.794246000000001"/>
    <n v="25.238268000000001"/>
    <n v="21.497418"/>
    <n v="21.317857200000002"/>
    <n v="24.839243999999997"/>
    <n v="25.587413999999999"/>
    <n v="24.021244799999998"/>
    <n v="26.46"/>
    <n v="28.61"/>
    <n v="27.87"/>
    <n v="19.03"/>
    <n v="17.190000000000001"/>
    <n v="16.690000000000001"/>
    <s v=""/>
    <s v=""/>
    <s v=""/>
    <s v=""/>
    <n v="3.4505472604324558E-2"/>
    <n v="0.14081062645679632"/>
    <n v="3.1309307223468093E-2"/>
    <n v="-0.29865636859820305"/>
    <n v="-0.36106614042602092"/>
    <n v="-0.26779767139478972"/>
    <s v=""/>
    <s v=""/>
    <s v=""/>
    <s v=""/>
    <n v="154.51206840000003"/>
    <n v="135.85"/>
    <n v="-0.12078065223803602"/>
    <s v="monthly"/>
    <n v="1"/>
    <n v="1"/>
    <n v="1"/>
    <n v="1"/>
    <n v="1"/>
    <n v="1"/>
    <n v="0"/>
    <n v="0"/>
    <n v="0"/>
    <n v="0"/>
  </r>
  <r>
    <s v="Grenada"/>
    <s v="GRD"/>
    <x v="7"/>
    <s v="Upper-Middle Income"/>
    <s v="IDA"/>
    <x v="1"/>
    <s v="mill lcu"/>
    <n v="-2.4399999999999999E-3"/>
    <s v="GrenadaIncome Taxes"/>
    <n v="14.3848152"/>
    <n v="10.5841116"/>
    <n v="14.7938148"/>
    <n v="15.3823752"/>
    <n v="12.2999148"/>
    <n v="10.624014000000001"/>
    <n v="13.008182399999999"/>
    <n v="10.025478000000001"/>
    <n v="11.571695999999999"/>
    <n v="10.903330799999999"/>
    <n v="11.6315496"/>
    <n v="15.71157"/>
    <n v="14.28"/>
    <n v="9.66"/>
    <n v="13.57"/>
    <n v="11.01"/>
    <n v="7.35"/>
    <n v="9.6"/>
    <s v=""/>
    <s v=""/>
    <s v=""/>
    <s v=""/>
    <n v="-7.2865169654734866E-3"/>
    <n v="-8.7311210890860205E-2"/>
    <n v="-8.2724761432054664E-2"/>
    <n v="-0.28424577759616737"/>
    <n v="-0.40243488515871673"/>
    <n v="-9.6386732924109569E-2"/>
    <s v=""/>
    <s v=""/>
    <s v=""/>
    <s v=""/>
    <n v="78.069045599999995"/>
    <n v="65.47"/>
    <n v="-0.16138336908271358"/>
    <s v="monthly"/>
    <n v="1"/>
    <n v="1"/>
    <n v="1"/>
    <n v="1"/>
    <n v="1"/>
    <n v="1"/>
    <n v="0"/>
    <n v="0"/>
    <n v="0"/>
    <n v="0"/>
  </r>
  <r>
    <s v="Grenada"/>
    <s v="GRD"/>
    <x v="7"/>
    <s v="Upper-Middle Income"/>
    <s v="IDA"/>
    <x v="2"/>
    <s v="mill lcu"/>
    <n v="-2.4399999999999999E-3"/>
    <s v="GrenadaProperty Taxes"/>
    <n v="1.7557056"/>
    <n v="2.1148272000000001"/>
    <n v="3.7707767999999997"/>
    <n v="2.7033876000000001"/>
    <n v="4.4590931999999999"/>
    <n v="5.4666288000000005"/>
    <n v="2.7732167999999997"/>
    <n v="6.23475"/>
    <n v="2.7233388000000001"/>
    <n v="3.4415820000000004"/>
    <n v="2.0050955999999998"/>
    <n v="1.9352663999999999"/>
    <n v="2.21"/>
    <n v="2.5099999999999998"/>
    <n v="3.35"/>
    <n v="1.53"/>
    <n v="6.27"/>
    <n v="5.72"/>
    <s v=""/>
    <s v=""/>
    <s v=""/>
    <s v=""/>
    <n v="0.25875317593109004"/>
    <n v="0.18685819815444005"/>
    <n v="-0.11158889064979917"/>
    <n v="-0.43404342018880315"/>
    <n v="0.40611548554311439"/>
    <n v="4.6348711293512229E-2"/>
    <s v=""/>
    <s v=""/>
    <s v=""/>
    <s v=""/>
    <n v="20.270419199999999"/>
    <n v="21.59"/>
    <n v="6.5098841172460842E-2"/>
    <s v="monthly"/>
    <n v="1"/>
    <n v="1"/>
    <n v="1"/>
    <n v="1"/>
    <n v="1"/>
    <n v="1"/>
    <n v="0"/>
    <n v="0"/>
    <n v="0"/>
    <n v="0"/>
  </r>
  <r>
    <s v="Grenada"/>
    <s v="GRD"/>
    <x v="7"/>
    <s v="Upper-Middle Income"/>
    <s v="IDA"/>
    <x v="27"/>
    <s v="mill lcu"/>
    <n v="-2.4399999999999999E-3"/>
    <s v="GrenadaTax Revenue -Taxes on International Trade and Transactions"/>
    <n v="20.689394399999998"/>
    <n v="18.434908799999999"/>
    <n v="19.203029999999998"/>
    <n v="21.258003599999999"/>
    <n v="21.437564399999999"/>
    <n v="18.813981599999998"/>
    <n v="21.44754"/>
    <n v="19.312761599999998"/>
    <n v="17.357543999999997"/>
    <n v="21.238052400000001"/>
    <n v="22.744368000000001"/>
    <n v="24.021244799999998"/>
    <n v="20.22"/>
    <n v="19.55"/>
    <n v="20.47"/>
    <n v="12.24"/>
    <n v="12.68"/>
    <n v="16.63"/>
    <s v=""/>
    <s v=""/>
    <s v=""/>
    <s v=""/>
    <n v="-2.2687681955543312E-2"/>
    <n v="6.0488023678207839E-2"/>
    <n v="6.5977608741953783E-2"/>
    <n v="-0.42421686296073441"/>
    <n v="-0.40851489640306338"/>
    <n v="-0.11608290294065129"/>
    <s v=""/>
    <s v=""/>
    <s v=""/>
    <s v=""/>
    <n v="119.83688279999998"/>
    <n v="101.78999999999999"/>
    <n v="-0.15059539582750223"/>
    <s v="monthly"/>
    <n v="1"/>
    <n v="1"/>
    <n v="1"/>
    <n v="1"/>
    <n v="1"/>
    <n v="1"/>
    <n v="0"/>
    <n v="0"/>
    <n v="0"/>
    <n v="0"/>
  </r>
  <r>
    <s v="Grenada"/>
    <s v="GRD"/>
    <x v="7"/>
    <s v="Upper-Middle Income"/>
    <s v="IDA"/>
    <x v="29"/>
    <s v="mill lcu"/>
    <n v="-2.4399999999999999E-3"/>
    <s v="GrenadaTaxes on Goods and Services – Licenses"/>
    <n v="1.7756567999999999"/>
    <n v="3.3418260000000002"/>
    <n v="1.8355104"/>
    <n v="1.1072916000000002"/>
    <n v="2.8131192"/>
    <n v="1.6858763999999999"/>
    <n v="1.6459739999999998"/>
    <n v="0.61848720000000001"/>
    <n v="0.54865800000000009"/>
    <n v="2.1248027999999999"/>
    <n v="0.55863360000000006"/>
    <n v="0.69829199999999991"/>
    <n v="1.95"/>
    <n v="3.61"/>
    <n v="1.59"/>
    <n v="0.26"/>
    <n v="2.38"/>
    <n v="2"/>
    <s v=""/>
    <s v=""/>
    <s v=""/>
    <s v=""/>
    <n v="9.8185189840739512E-2"/>
    <n v="8.0247744795809137E-2"/>
    <n v="-0.13375592968582467"/>
    <n v="-0.76519283628630441"/>
    <n v="-0.15396404105449926"/>
    <n v="0.18632658954120246"/>
    <s v=""/>
    <s v=""/>
    <s v=""/>
    <s v=""/>
    <n v="12.5592804"/>
    <n v="11.79"/>
    <n v="-6.1251948797958304E-2"/>
    <s v="monthly"/>
    <n v="1"/>
    <n v="1"/>
    <n v="1"/>
    <n v="1"/>
    <n v="1"/>
    <n v="1"/>
    <n v="0"/>
    <n v="0"/>
    <n v="0"/>
    <n v="0"/>
  </r>
  <r>
    <s v="Grenada"/>
    <s v="GRD"/>
    <x v="7"/>
    <s v="Upper-Middle Income"/>
    <s v="IDA"/>
    <x v="30"/>
    <s v="mill lcu"/>
    <n v="-2.4399999999999999E-3"/>
    <s v="GrenadaTaxes on Goods and Services – Stamp Duties"/>
    <n v="0.27931680000000003"/>
    <n v="0.19951200000000002"/>
    <n v="0.39902400000000005"/>
    <n v="0.2693412"/>
    <n v="0.63843839999999996"/>
    <n v="0.31921919999999998"/>
    <n v="0.42895080000000002"/>
    <n v="1.2768767999999999"/>
    <n v="0.42895080000000002"/>
    <n v="0.34914599999999996"/>
    <n v="0.50875559999999997"/>
    <n v="0.52870680000000003"/>
    <n v="0.25"/>
    <n v="0.38"/>
    <n v="0.15"/>
    <n v="0.11"/>
    <n v="0.9"/>
    <n v="0.37"/>
    <s v=""/>
    <s v=""/>
    <s v=""/>
    <s v=""/>
    <n v="-0.1049589569979322"/>
    <n v="0.90464733950840026"/>
    <n v="-0.62408276193913159"/>
    <n v="-0.59159608704498245"/>
    <n v="0.40968964272825709"/>
    <n v="0.159078150687678"/>
    <s v=""/>
    <s v=""/>
    <s v=""/>
    <s v=""/>
    <n v="2.1048515999999999"/>
    <n v="2.16"/>
    <n v="2.6200611957631698E-2"/>
    <s v="monthly"/>
    <n v="1"/>
    <n v="1"/>
    <n v="1"/>
    <n v="1"/>
    <n v="1"/>
    <n v="1"/>
    <n v="0"/>
    <n v="0"/>
    <n v="0"/>
    <n v="0"/>
  </r>
  <r>
    <s v="Grenada"/>
    <s v="GRD"/>
    <x v="7"/>
    <s v="Upper-Middle Income"/>
    <s v="IDA"/>
    <x v="34"/>
    <s v="mill lcu"/>
    <n v="-2.4399999999999999E-3"/>
    <s v="GrenadaTaxes on Goods and Services – Value Added Tax"/>
    <n v="22.135856400000002"/>
    <n v="19.681858800000001"/>
    <n v="20.759223599999999"/>
    <n v="22.395222"/>
    <n v="21.547296000000003"/>
    <n v="18.714225600000002"/>
    <n v="21.248028000000001"/>
    <n v="18.1755432"/>
    <n v="18.8937864"/>
    <n v="21.0584916"/>
    <n v="23.173318800000001"/>
    <n v="23.672098800000001"/>
    <n v="22.41"/>
    <n v="23.76"/>
    <n v="23.39"/>
    <n v="15.44"/>
    <n v="12.76"/>
    <n v="13.33"/>
    <s v=""/>
    <s v=""/>
    <s v=""/>
    <s v=""/>
    <n v="1.2384594254957245E-2"/>
    <n v="0.20720305137033099"/>
    <n v="0.12672807281675033"/>
    <n v="-0.31056722724159647"/>
    <n v="-0.40781432621522451"/>
    <n v="-0.28770763562880219"/>
    <s v=""/>
    <s v=""/>
    <s v=""/>
    <s v=""/>
    <n v="125.23368240000001"/>
    <n v="111.09"/>
    <n v="-0.11293832560815925"/>
    <s v="monthly"/>
    <n v="1"/>
    <n v="1"/>
    <n v="1"/>
    <n v="1"/>
    <n v="1"/>
    <n v="1"/>
    <n v="0"/>
    <n v="0"/>
    <n v="0"/>
    <n v="0"/>
  </r>
  <r>
    <s v="Grenada"/>
    <s v="GRD"/>
    <x v="7"/>
    <s v="Upper-Middle Income"/>
    <s v="IDA"/>
    <x v="12"/>
    <s v="mill lcu"/>
    <n v="-2.4399999999999999E-3"/>
    <s v="GrenadaPIT"/>
    <n v="8.5690404000000004"/>
    <n v="5.1075071999999997"/>
    <n v="6.5938715999999999"/>
    <n v="6.2147988000000005"/>
    <n v="5.8457015999999999"/>
    <n v="5.6461896000000005"/>
    <n v="5.8656528000000003"/>
    <n v="5.0077511999999995"/>
    <n v="4.6386540000000007"/>
    <n v="5.1873120000000004"/>
    <n v="5.9055552000000002"/>
    <n v="6.0851159999999993"/>
    <n v="7.95"/>
    <n v="5.26"/>
    <n v="6.7"/>
    <n v="5.33"/>
    <n v="4.59"/>
    <n v="5.42"/>
    <s v=""/>
    <s v=""/>
    <s v=""/>
    <s v=""/>
    <n v="-7.2241507928939186E-2"/>
    <n v="2.9856600104254401E-2"/>
    <n v="1.6095005550305262E-2"/>
    <n v="-0.14236966126723208"/>
    <n v="-0.21480768022781049"/>
    <n v="-4.0060574657287552E-2"/>
    <s v=""/>
    <s v=""/>
    <s v=""/>
    <s v=""/>
    <n v="37.977109200000001"/>
    <n v="35.25"/>
    <n v="-7.180928873859628E-2"/>
    <s v="monthly"/>
    <n v="1"/>
    <n v="1"/>
    <n v="1"/>
    <n v="1"/>
    <n v="1"/>
    <n v="1"/>
    <n v="0"/>
    <n v="0"/>
    <n v="0"/>
    <n v="0"/>
  </r>
  <r>
    <s v="Grenada"/>
    <s v="GRD"/>
    <x v="7"/>
    <s v="Upper-Middle Income"/>
    <s v="IDA"/>
    <x v="35"/>
    <s v="mill lcu"/>
    <n v="-2.4399999999999999E-3"/>
    <s v="GrenadaTaxes on International Trade and Transactions – Customs Service Charge"/>
    <n v="5.0576292"/>
    <n v="4.6187028000000003"/>
    <n v="5.1374340000000007"/>
    <n v="5.0476535999999994"/>
    <n v="5.5564092"/>
    <n v="4.5588492"/>
    <n v="5.6761164000000006"/>
    <n v="4.5388979999999997"/>
    <n v="4.2994835999999994"/>
    <n v="5.6062871999999997"/>
    <n v="6.7135788000000005"/>
    <n v="6.3145547999999998"/>
    <n v="4.9400000000000004"/>
    <n v="4.93"/>
    <n v="5.12"/>
    <n v="3.26"/>
    <n v="3.44"/>
    <n v="3.51"/>
    <s v=""/>
    <s v=""/>
    <s v=""/>
    <s v=""/>
    <n v="-2.3257774611076601E-2"/>
    <n v="6.7399270635036174E-2"/>
    <n v="-3.393522914357754E-3"/>
    <n v="-0.3541553643855434"/>
    <n v="-0.38089512917803103"/>
    <n v="-0.23006885158649254"/>
    <s v=""/>
    <s v=""/>
    <s v=""/>
    <s v=""/>
    <n v="29.976678000000003"/>
    <n v="25.200000000000003"/>
    <n v="-0.15934647595040385"/>
    <s v="monthly"/>
    <n v="1"/>
    <n v="1"/>
    <n v="1"/>
    <n v="1"/>
    <n v="1"/>
    <n v="1"/>
    <n v="0"/>
    <n v="0"/>
    <n v="0"/>
    <n v="0"/>
  </r>
  <r>
    <s v="Grenada"/>
    <s v="GRD"/>
    <x v="7"/>
    <s v="Upper-Middle Income"/>
    <s v="IDA"/>
    <x v="36"/>
    <s v="mill lcu"/>
    <n v="-2.4399999999999999E-3"/>
    <s v="GrenadaTaxes on International Trade and Transactions – Import Duty"/>
    <n v="6.7534811999999995"/>
    <n v="6.1948476000000001"/>
    <n v="6.4342620000000004"/>
    <n v="7.5216023999999999"/>
    <n v="7.5714803999999996"/>
    <n v="6.1150428000000003"/>
    <n v="7.6712364000000006"/>
    <n v="6.3843840000000007"/>
    <n v="5.3070192"/>
    <n v="7.5016511999999995"/>
    <n v="8.3595528000000012"/>
    <n v="8.6388695999999996"/>
    <n v="6.66"/>
    <n v="6.34"/>
    <n v="6.9"/>
    <n v="3.99"/>
    <n v="5.05"/>
    <n v="4.74"/>
    <s v=""/>
    <s v=""/>
    <s v=""/>
    <s v=""/>
    <n v="-1.3841927923039066E-2"/>
    <n v="2.3431149460399918E-2"/>
    <n v="7.2384058964338097E-2"/>
    <n v="-0.46952792931463644"/>
    <n v="-0.33302343356789249"/>
    <n v="-0.22486233456943261"/>
    <s v=""/>
    <s v=""/>
    <s v=""/>
    <s v=""/>
    <n v="40.590716399999998"/>
    <n v="33.68"/>
    <n v="-0.17025361986466439"/>
    <s v="monthly"/>
    <n v="1"/>
    <n v="1"/>
    <n v="1"/>
    <n v="1"/>
    <n v="1"/>
    <n v="1"/>
    <n v="0"/>
    <n v="0"/>
    <n v="0"/>
    <n v="0"/>
  </r>
  <r>
    <s v="Grenada"/>
    <s v="GRD"/>
    <x v="7"/>
    <s v="Upper-Middle Income"/>
    <s v="IDA"/>
    <x v="5"/>
    <s v="mill lcu"/>
    <n v="-2.4399999999999999E-3"/>
    <s v="GrenadaCustoms Duties"/>
    <n v="11.8111104"/>
    <n v="10.8135504"/>
    <n v="11.571696000000001"/>
    <n v="12.569255999999999"/>
    <n v="13.1278896"/>
    <n v="10.673891999999999"/>
    <n v="13.347352800000001"/>
    <n v="10.923281999999999"/>
    <n v="9.6065027999999995"/>
    <n v="13.1079384"/>
    <n v="15.073131600000002"/>
    <n v="14.953424399999999"/>
    <n v="11.600000000000001"/>
    <n v="11.27"/>
    <n v="12.02"/>
    <n v="7.25"/>
    <n v="8.49"/>
    <n v="8.25"/>
    <s v=""/>
    <s v=""/>
    <s v=""/>
    <s v=""/>
    <n v="-1.7873882543676761E-2"/>
    <n v="4.2210891253625552E-2"/>
    <n v="3.8741425630261846E-2"/>
    <n v="-0.42319577228755623"/>
    <n v="-0.35328523786488875"/>
    <n v="-0.22708605258513004"/>
    <s v=""/>
    <s v=""/>
    <s v=""/>
    <s v=""/>
    <n v="70.567394399999998"/>
    <n v="58.88"/>
    <n v="-0.1656203194034892"/>
    <s v="monthly"/>
    <n v="1"/>
    <n v="1"/>
    <n v="1"/>
    <n v="1"/>
    <n v="1"/>
    <n v="1"/>
    <n v="0"/>
    <n v="0"/>
    <n v="0"/>
    <n v="0"/>
  </r>
  <r>
    <s v="Montserrat"/>
    <s v="MSR"/>
    <x v="7"/>
    <s v="High Income"/>
    <s v=""/>
    <x v="26"/>
    <s v="mill lcu"/>
    <e v="#N/A"/>
    <s v="MontserratCapital Revenue"/>
    <s v=""/>
    <s v=""/>
    <s v=""/>
    <s v=""/>
    <s v=""/>
    <s v=""/>
    <s v=""/>
    <s v=""/>
    <s v=""/>
    <s v=""/>
    <s v=""/>
    <s v=""/>
    <n v="0"/>
    <n v="0"/>
    <n v="0"/>
    <n v="0"/>
    <n v="0"/>
    <n v="0"/>
    <s v=""/>
    <s v=""/>
    <s v=""/>
    <s v=""/>
    <s v=""/>
    <s v=""/>
    <s v=""/>
    <s v=""/>
    <s v=""/>
    <s v=""/>
    <s v=""/>
    <s v=""/>
    <s v=""/>
    <s v=""/>
    <n v="0"/>
    <n v="0"/>
    <s v=""/>
    <s v="monthly"/>
    <n v="0"/>
    <n v="0"/>
    <n v="0"/>
    <n v="0"/>
    <n v="0"/>
    <n v="0"/>
    <n v="0"/>
    <n v="0"/>
    <n v="0"/>
    <n v="0"/>
  </r>
  <r>
    <s v="Montserrat"/>
    <s v="MSR"/>
    <x v="7"/>
    <s v="High Income"/>
    <s v=""/>
    <x v="14"/>
    <s v="mill lcu"/>
    <e v="#N/A"/>
    <s v="MontserratTotal Revenue"/>
    <s v=""/>
    <s v=""/>
    <s v=""/>
    <s v=""/>
    <s v=""/>
    <s v=""/>
    <s v=""/>
    <s v=""/>
    <s v=""/>
    <s v=""/>
    <s v=""/>
    <s v=""/>
    <n v="4.5199999999999996"/>
    <n v="4.72"/>
    <n v="7.19"/>
    <n v="1.34"/>
    <n v="3.85"/>
    <n v="3.84"/>
    <s v=""/>
    <s v=""/>
    <s v=""/>
    <s v=""/>
    <s v=""/>
    <s v=""/>
    <s v=""/>
    <s v=""/>
    <s v=""/>
    <s v=""/>
    <s v=""/>
    <s v=""/>
    <s v=""/>
    <s v=""/>
    <n v="0"/>
    <n v="25.46"/>
    <s v=""/>
    <s v="monthly"/>
    <n v="1"/>
    <n v="1"/>
    <n v="1"/>
    <n v="1"/>
    <n v="1"/>
    <n v="1"/>
    <n v="0"/>
    <n v="0"/>
    <n v="0"/>
    <n v="0"/>
  </r>
  <r>
    <s v="Montserrat"/>
    <s v="MSR"/>
    <x v="7"/>
    <s v="High Income"/>
    <s v=""/>
    <x v="9"/>
    <s v="mill lcu"/>
    <e v="#N/A"/>
    <s v="MontserratNon-Tax Revenues"/>
    <s v=""/>
    <s v=""/>
    <s v=""/>
    <s v=""/>
    <s v=""/>
    <s v=""/>
    <s v=""/>
    <s v=""/>
    <s v=""/>
    <s v=""/>
    <s v=""/>
    <s v=""/>
    <n v="0.59"/>
    <n v="1"/>
    <n v="2.23"/>
    <n v="0.06"/>
    <n v="0.22"/>
    <n v="0.51"/>
    <s v=""/>
    <s v=""/>
    <s v=""/>
    <s v=""/>
    <s v=""/>
    <s v=""/>
    <s v=""/>
    <s v=""/>
    <s v=""/>
    <s v=""/>
    <s v=""/>
    <s v=""/>
    <s v=""/>
    <s v=""/>
    <n v="0"/>
    <n v="4.6099999999999994"/>
    <s v=""/>
    <s v="monthly"/>
    <n v="1"/>
    <n v="1"/>
    <n v="1"/>
    <n v="1"/>
    <n v="1"/>
    <n v="1"/>
    <n v="0"/>
    <n v="0"/>
    <n v="0"/>
    <n v="0"/>
  </r>
  <r>
    <s v="Montserrat"/>
    <s v="MSR"/>
    <x v="7"/>
    <s v="High Income"/>
    <s v=""/>
    <x v="0"/>
    <s v="mill lcu"/>
    <e v="#N/A"/>
    <s v="MontserratTax Revenue"/>
    <s v=""/>
    <s v=""/>
    <s v=""/>
    <s v=""/>
    <s v=""/>
    <s v=""/>
    <s v=""/>
    <s v=""/>
    <s v=""/>
    <s v=""/>
    <s v=""/>
    <s v=""/>
    <n v="3.93"/>
    <n v="3.73"/>
    <n v="4.96"/>
    <n v="1.28"/>
    <n v="3.63"/>
    <n v="3.33"/>
    <s v=""/>
    <s v=""/>
    <s v=""/>
    <s v=""/>
    <s v=""/>
    <s v=""/>
    <s v=""/>
    <s v=""/>
    <s v=""/>
    <s v=""/>
    <s v=""/>
    <s v=""/>
    <s v=""/>
    <s v=""/>
    <n v="0"/>
    <n v="20.86"/>
    <s v=""/>
    <s v="monthly"/>
    <n v="1"/>
    <n v="1"/>
    <n v="1"/>
    <n v="1"/>
    <n v="1"/>
    <n v="1"/>
    <n v="0"/>
    <n v="0"/>
    <n v="0"/>
    <n v="0"/>
  </r>
  <r>
    <s v="Montserrat"/>
    <s v="MSR"/>
    <x v="7"/>
    <s v="High Income"/>
    <s v=""/>
    <x v="3"/>
    <s v="mill lcu"/>
    <e v="#N/A"/>
    <s v="MontserratVAT"/>
    <s v=""/>
    <s v=""/>
    <s v=""/>
    <s v=""/>
    <s v=""/>
    <s v=""/>
    <s v=""/>
    <s v=""/>
    <s v=""/>
    <s v=""/>
    <s v=""/>
    <s v=""/>
    <n v="0.91"/>
    <n v="0.25"/>
    <n v="1.06"/>
    <n v="0.01"/>
    <n v="0.36"/>
    <n v="0.34"/>
    <s v=""/>
    <s v=""/>
    <s v=""/>
    <s v=""/>
    <s v=""/>
    <s v=""/>
    <s v=""/>
    <s v=""/>
    <s v=""/>
    <s v=""/>
    <s v=""/>
    <s v=""/>
    <s v=""/>
    <s v=""/>
    <n v="0"/>
    <n v="2.9299999999999997"/>
    <s v=""/>
    <s v="monthly"/>
    <n v="1"/>
    <n v="1"/>
    <n v="1"/>
    <n v="1"/>
    <n v="1"/>
    <n v="1"/>
    <n v="0"/>
    <n v="0"/>
    <n v="0"/>
    <n v="0"/>
  </r>
  <r>
    <s v="Montserrat"/>
    <s v="MSR"/>
    <x v="7"/>
    <s v="High Income"/>
    <s v=""/>
    <x v="1"/>
    <s v="mill lcu"/>
    <e v="#N/A"/>
    <s v="MontserratIncome Taxes"/>
    <s v=""/>
    <s v=""/>
    <s v=""/>
    <s v=""/>
    <s v=""/>
    <s v=""/>
    <s v=""/>
    <s v=""/>
    <s v=""/>
    <s v=""/>
    <s v=""/>
    <s v=""/>
    <n v="1.61"/>
    <n v="1.9"/>
    <n v="2.25"/>
    <n v="0.94"/>
    <n v="1.9"/>
    <n v="1.95"/>
    <s v=""/>
    <s v=""/>
    <s v=""/>
    <s v=""/>
    <s v=""/>
    <s v=""/>
    <s v=""/>
    <s v=""/>
    <s v=""/>
    <s v=""/>
    <s v=""/>
    <s v=""/>
    <s v=""/>
    <s v=""/>
    <n v="0"/>
    <n v="10.549999999999999"/>
    <s v=""/>
    <s v="monthly"/>
    <n v="1"/>
    <n v="1"/>
    <n v="1"/>
    <n v="1"/>
    <n v="1"/>
    <n v="1"/>
    <n v="0"/>
    <n v="0"/>
    <n v="0"/>
    <n v="0"/>
  </r>
  <r>
    <s v="Montserrat"/>
    <s v="MSR"/>
    <x v="7"/>
    <s v="High Income"/>
    <s v=""/>
    <x v="2"/>
    <s v="mill lcu"/>
    <e v="#N/A"/>
    <s v="MontserratProperty Taxes"/>
    <s v=""/>
    <s v=""/>
    <s v=""/>
    <s v=""/>
    <s v=""/>
    <s v=""/>
    <s v=""/>
    <s v=""/>
    <s v=""/>
    <s v=""/>
    <s v=""/>
    <s v=""/>
    <n v="0.02"/>
    <n v="0.01"/>
    <n v="0.01"/>
    <n v="0"/>
    <n v="0"/>
    <n v="0.01"/>
    <s v=""/>
    <s v=""/>
    <s v=""/>
    <s v=""/>
    <s v=""/>
    <s v=""/>
    <s v=""/>
    <s v=""/>
    <s v=""/>
    <s v=""/>
    <s v=""/>
    <s v=""/>
    <s v=""/>
    <s v=""/>
    <n v="0"/>
    <n v="0.05"/>
    <s v=""/>
    <s v="monthly"/>
    <n v="1"/>
    <n v="1"/>
    <n v="1"/>
    <n v="0"/>
    <n v="0"/>
    <n v="1"/>
    <n v="0"/>
    <n v="0"/>
    <n v="0"/>
    <n v="0"/>
  </r>
  <r>
    <s v="Montserrat"/>
    <s v="MSR"/>
    <x v="7"/>
    <s v="High Income"/>
    <s v=""/>
    <x v="27"/>
    <s v="mill lcu"/>
    <e v="#N/A"/>
    <s v="MontserratTax Revenue -Taxes on International Trade and Transactions"/>
    <s v=""/>
    <s v=""/>
    <s v=""/>
    <s v=""/>
    <s v=""/>
    <s v=""/>
    <s v=""/>
    <s v=""/>
    <s v=""/>
    <s v=""/>
    <s v=""/>
    <s v=""/>
    <n v="1.39"/>
    <n v="1.57"/>
    <n v="1.63"/>
    <n v="0.33"/>
    <n v="1.37"/>
    <n v="1.03"/>
    <s v=""/>
    <s v=""/>
    <s v=""/>
    <s v=""/>
    <s v=""/>
    <s v=""/>
    <s v=""/>
    <s v=""/>
    <s v=""/>
    <s v=""/>
    <s v=""/>
    <s v=""/>
    <s v=""/>
    <s v=""/>
    <n v="0"/>
    <n v="7.32"/>
    <s v=""/>
    <s v="monthly"/>
    <n v="1"/>
    <n v="1"/>
    <n v="1"/>
    <n v="1"/>
    <n v="1"/>
    <n v="1"/>
    <n v="0"/>
    <n v="0"/>
    <n v="0"/>
    <n v="0"/>
  </r>
  <r>
    <s v="Montserrat"/>
    <s v="MSR"/>
    <x v="7"/>
    <s v="High Income"/>
    <s v=""/>
    <x v="28"/>
    <s v="mill lcu"/>
    <e v="#N/A"/>
    <s v="MontserratTaxes on Goods and Services – Accommodation Tax"/>
    <s v=""/>
    <s v=""/>
    <s v=""/>
    <s v=""/>
    <s v=""/>
    <s v=""/>
    <s v=""/>
    <s v=""/>
    <s v=""/>
    <s v=""/>
    <s v=""/>
    <s v=""/>
    <n v="0"/>
    <n v="0"/>
    <n v="0"/>
    <n v="0"/>
    <n v="0"/>
    <n v="0.02"/>
    <s v=""/>
    <s v=""/>
    <s v=""/>
    <s v=""/>
    <s v=""/>
    <s v=""/>
    <s v=""/>
    <s v=""/>
    <s v=""/>
    <s v=""/>
    <s v=""/>
    <s v=""/>
    <s v=""/>
    <s v=""/>
    <n v="0"/>
    <n v="0.02"/>
    <s v=""/>
    <s v="monthly"/>
    <n v="0"/>
    <n v="0"/>
    <n v="0"/>
    <n v="0"/>
    <n v="0"/>
    <n v="1"/>
    <n v="0"/>
    <n v="0"/>
    <n v="0"/>
    <n v="0"/>
  </r>
  <r>
    <s v="Montserrat"/>
    <s v="MSR"/>
    <x v="7"/>
    <s v="High Income"/>
    <s v=""/>
    <x v="29"/>
    <s v="mill lcu"/>
    <e v="#N/A"/>
    <s v="MontserratTaxes on Goods and Services – Licenses"/>
    <s v=""/>
    <s v=""/>
    <s v=""/>
    <s v=""/>
    <s v=""/>
    <s v=""/>
    <s v=""/>
    <s v=""/>
    <s v=""/>
    <s v=""/>
    <s v=""/>
    <s v=""/>
    <n v="0.37"/>
    <n v="0.16"/>
    <n v="0.34"/>
    <n v="0"/>
    <n v="0.28000000000000003"/>
    <n v="0.28999999999999998"/>
    <s v=""/>
    <s v=""/>
    <s v=""/>
    <s v=""/>
    <s v=""/>
    <s v=""/>
    <s v=""/>
    <s v=""/>
    <s v=""/>
    <s v=""/>
    <s v=""/>
    <s v=""/>
    <s v=""/>
    <s v=""/>
    <n v="0"/>
    <n v="1.4400000000000002"/>
    <s v=""/>
    <s v="monthly"/>
    <n v="1"/>
    <n v="1"/>
    <n v="1"/>
    <n v="0"/>
    <n v="1"/>
    <n v="1"/>
    <n v="0"/>
    <n v="0"/>
    <n v="0"/>
    <n v="0"/>
  </r>
  <r>
    <s v="Montserrat"/>
    <s v="MSR"/>
    <x v="7"/>
    <s v="High Income"/>
    <s v=""/>
    <x v="12"/>
    <s v="mill lcu"/>
    <e v="#N/A"/>
    <s v="MontserratPIT"/>
    <s v=""/>
    <s v=""/>
    <s v=""/>
    <s v=""/>
    <s v=""/>
    <s v=""/>
    <s v=""/>
    <s v=""/>
    <s v=""/>
    <s v=""/>
    <s v=""/>
    <s v=""/>
    <n v="1.34"/>
    <n v="1.24"/>
    <n v="1.2"/>
    <n v="0.82"/>
    <n v="1.41"/>
    <n v="1.1599999999999999"/>
    <s v=""/>
    <s v=""/>
    <s v=""/>
    <s v=""/>
    <s v=""/>
    <s v=""/>
    <s v=""/>
    <s v=""/>
    <s v=""/>
    <s v=""/>
    <s v=""/>
    <s v=""/>
    <s v=""/>
    <s v=""/>
    <n v="0"/>
    <n v="7.1700000000000008"/>
    <s v=""/>
    <s v="monthly"/>
    <n v="1"/>
    <n v="1"/>
    <n v="1"/>
    <n v="1"/>
    <n v="1"/>
    <n v="1"/>
    <n v="0"/>
    <n v="0"/>
    <n v="0"/>
    <n v="0"/>
  </r>
  <r>
    <s v="Montserrat"/>
    <s v="MSR"/>
    <x v="7"/>
    <s v="High Income"/>
    <s v=""/>
    <x v="33"/>
    <s v="mill lcu"/>
    <e v="#N/A"/>
    <s v="MontserratTaxes on International Trade and Transactions – Consumption Tax"/>
    <s v=""/>
    <s v=""/>
    <s v=""/>
    <s v=""/>
    <s v=""/>
    <s v=""/>
    <s v=""/>
    <s v=""/>
    <s v=""/>
    <s v=""/>
    <s v=""/>
    <s v=""/>
    <n v="0.72"/>
    <n v="0.98"/>
    <n v="0.96"/>
    <n v="0.21"/>
    <n v="0.75"/>
    <n v="0.55000000000000004"/>
    <s v=""/>
    <s v=""/>
    <s v=""/>
    <s v=""/>
    <s v=""/>
    <s v=""/>
    <s v=""/>
    <s v=""/>
    <s v=""/>
    <s v=""/>
    <s v=""/>
    <s v=""/>
    <s v=""/>
    <s v=""/>
    <n v="0"/>
    <n v="4.17"/>
    <s v=""/>
    <s v="monthly"/>
    <n v="1"/>
    <n v="1"/>
    <n v="1"/>
    <n v="1"/>
    <n v="1"/>
    <n v="1"/>
    <n v="0"/>
    <n v="0"/>
    <n v="0"/>
    <n v="0"/>
  </r>
  <r>
    <s v="Montserrat"/>
    <s v="MSR"/>
    <x v="7"/>
    <s v="High Income"/>
    <s v=""/>
    <x v="35"/>
    <s v="mill lcu"/>
    <e v="#N/A"/>
    <s v="MontserratTaxes on International Trade and Transactions – Customs Service Charge"/>
    <s v=""/>
    <s v=""/>
    <s v=""/>
    <s v=""/>
    <s v=""/>
    <s v=""/>
    <s v=""/>
    <s v=""/>
    <s v=""/>
    <s v=""/>
    <s v=""/>
    <s v=""/>
    <n v="0"/>
    <n v="0"/>
    <n v="0"/>
    <n v="0"/>
    <n v="0"/>
    <n v="0"/>
    <s v=""/>
    <s v=""/>
    <s v=""/>
    <s v=""/>
    <s v=""/>
    <s v=""/>
    <s v=""/>
    <s v=""/>
    <s v=""/>
    <s v=""/>
    <s v=""/>
    <s v=""/>
    <s v=""/>
    <s v=""/>
    <n v="0"/>
    <n v="0"/>
    <s v=""/>
    <s v="monthly"/>
    <n v="0"/>
    <n v="0"/>
    <n v="0"/>
    <n v="0"/>
    <n v="0"/>
    <n v="0"/>
    <n v="0"/>
    <n v="0"/>
    <n v="0"/>
    <n v="0"/>
  </r>
  <r>
    <s v="Montserrat"/>
    <s v="MSR"/>
    <x v="7"/>
    <s v="High Income"/>
    <s v=""/>
    <x v="36"/>
    <s v="mill lcu"/>
    <e v="#N/A"/>
    <s v="MontserratTaxes on International Trade and Transactions – Import Duty"/>
    <s v=""/>
    <s v=""/>
    <s v=""/>
    <s v=""/>
    <s v=""/>
    <s v=""/>
    <s v=""/>
    <s v=""/>
    <s v=""/>
    <s v=""/>
    <s v=""/>
    <s v=""/>
    <n v="0.6"/>
    <n v="0.54"/>
    <n v="0.65"/>
    <n v="0.11"/>
    <n v="0.56999999999999995"/>
    <n v="0.44"/>
    <s v=""/>
    <s v=""/>
    <s v=""/>
    <s v=""/>
    <s v=""/>
    <s v=""/>
    <s v=""/>
    <s v=""/>
    <s v=""/>
    <s v=""/>
    <s v=""/>
    <s v=""/>
    <s v=""/>
    <s v=""/>
    <n v="0"/>
    <n v="2.91"/>
    <s v=""/>
    <s v="monthly"/>
    <n v="1"/>
    <n v="1"/>
    <n v="1"/>
    <n v="1"/>
    <n v="1"/>
    <n v="1"/>
    <n v="0"/>
    <n v="0"/>
    <n v="0"/>
    <n v="0"/>
  </r>
  <r>
    <s v="Montserrat"/>
    <s v="MSR"/>
    <x v="7"/>
    <s v="High Income"/>
    <s v=""/>
    <x v="5"/>
    <s v="mill lcu"/>
    <e v="#N/A"/>
    <s v="MontserratCustoms Duties"/>
    <s v=""/>
    <s v=""/>
    <s v=""/>
    <s v=""/>
    <s v=""/>
    <s v=""/>
    <s v=""/>
    <s v=""/>
    <s v=""/>
    <s v=""/>
    <s v=""/>
    <s v=""/>
    <n v="0.6"/>
    <n v="0.54"/>
    <n v="0.65"/>
    <n v="0.11"/>
    <n v="0.56999999999999995"/>
    <n v="0.44"/>
    <s v=""/>
    <s v=""/>
    <s v=""/>
    <s v=""/>
    <s v=""/>
    <s v=""/>
    <s v=""/>
    <s v=""/>
    <s v=""/>
    <s v=""/>
    <s v=""/>
    <s v=""/>
    <s v=""/>
    <s v=""/>
    <n v="0"/>
    <n v="2.91"/>
    <s v=""/>
    <s v="monthly"/>
    <n v="1"/>
    <n v="1"/>
    <n v="1"/>
    <n v="1"/>
    <n v="1"/>
    <n v="1"/>
    <n v="0"/>
    <n v="0"/>
    <n v="0"/>
    <n v="0"/>
  </r>
  <r>
    <s v="St. Kitts and Nevis"/>
    <s v="KNA"/>
    <x v="7"/>
    <s v="High Income"/>
    <s v="IBRD"/>
    <x v="26"/>
    <s v="mill lcu"/>
    <n v="6.8700000000000002E-3"/>
    <s v="St. Kitts and NevisCapital Revenue"/>
    <n v="0.54370980000000002"/>
    <n v="0.30206099999999997"/>
    <n v="0.74508379999999996"/>
    <n v="0.77528989999999998"/>
    <n v="0.67460290000000001"/>
    <n v="0.73501509999999992"/>
    <n v="0.5940532999999999"/>
    <n v="0.34233580000000002"/>
    <n v="0.50343499999999997"/>
    <n v="0.44302279999999999"/>
    <n v="2.3158009999999996"/>
    <n v="0.73501509999999992"/>
    <n v="0.21"/>
    <n v="0.84"/>
    <n v="0.78"/>
    <n v="0.25"/>
    <n v="0.26"/>
    <n v="0.88"/>
    <s v=""/>
    <s v=""/>
    <s v=""/>
    <s v=""/>
    <n v="-0.61376454866180463"/>
    <n v="1.7808952496350074"/>
    <n v="4.6862111349085925E-2"/>
    <n v="-0.67753997569167357"/>
    <n v="-0.61458807840879426"/>
    <n v="0.19725431491135365"/>
    <s v=""/>
    <s v=""/>
    <s v=""/>
    <s v=""/>
    <n v="3.7757624999999999"/>
    <n v="3.2199999999999998"/>
    <n v="-0.14719212344526442"/>
    <s v="monthly"/>
    <n v="1"/>
    <n v="1"/>
    <n v="1"/>
    <n v="1"/>
    <n v="1"/>
    <n v="1"/>
    <n v="0"/>
    <n v="0"/>
    <n v="0"/>
    <n v="0"/>
  </r>
  <r>
    <s v="St. Kitts and Nevis"/>
    <s v="KNA"/>
    <x v="7"/>
    <s v="High Income"/>
    <s v="IBRD"/>
    <x v="14"/>
    <s v="mill lcu"/>
    <n v="6.8700000000000002E-3"/>
    <s v="St. Kitts and NevisTotal Revenue"/>
    <n v="62.506489599999995"/>
    <n v="112.26600499999999"/>
    <n v="81.425576899999996"/>
    <n v="168.37887009999997"/>
    <n v="67.550908300000003"/>
    <n v="90.890154899999985"/>
    <n v="107.26186109999999"/>
    <n v="63.593909199999992"/>
    <n v="84.244812899999999"/>
    <n v="80.710699199999993"/>
    <n v="83.811858799999996"/>
    <n v="110.84631829999999"/>
    <n v="73.56"/>
    <n v="71.709999999999994"/>
    <n v="82.27"/>
    <n v="21.47"/>
    <n v="67.03"/>
    <n v="64.25"/>
    <s v=""/>
    <s v=""/>
    <s v=""/>
    <s v=""/>
    <n v="0.17683780469412264"/>
    <n v="-0.3612492045120872"/>
    <n v="1.0370489619460101E-2"/>
    <n v="-0.87248993898552119"/>
    <n v="-7.7113441271077932E-3"/>
    <n v="-0.29310275606098662"/>
    <s v=""/>
    <s v=""/>
    <s v=""/>
    <s v=""/>
    <n v="583.01800479999997"/>
    <n v="380.28999999999996"/>
    <n v="-0.34772168806269432"/>
    <s v="monthly"/>
    <n v="1"/>
    <n v="1"/>
    <n v="1"/>
    <n v="1"/>
    <n v="1"/>
    <n v="1"/>
    <n v="0"/>
    <n v="0"/>
    <n v="0"/>
    <n v="0"/>
  </r>
  <r>
    <s v="St. Kitts and Nevis"/>
    <s v="KNA"/>
    <x v="7"/>
    <s v="High Income"/>
    <s v="IBRD"/>
    <x v="9"/>
    <s v="mill lcu"/>
    <n v="6.8700000000000002E-3"/>
    <s v="St. Kitts and NevisNon-Tax Revenues"/>
    <n v="25.665116299999998"/>
    <n v="71.135365500000006"/>
    <n v="25.383192699999999"/>
    <n v="127.64090989999998"/>
    <n v="26.359856599999997"/>
    <n v="41.664280599999998"/>
    <n v="62.989787199999995"/>
    <n v="26.742467199999997"/>
    <n v="37.475701399999998"/>
    <n v="34.434953999999998"/>
    <n v="27.809749399999998"/>
    <n v="47.614882299999998"/>
    <n v="29.68"/>
    <n v="28.24"/>
    <n v="26.88"/>
    <n v="11.55"/>
    <n v="30.53"/>
    <n v="28.83"/>
    <s v=""/>
    <s v=""/>
    <s v=""/>
    <s v=""/>
    <n v="0.15643348945198438"/>
    <n v="-0.6030104041568467"/>
    <n v="5.8968440955814064E-2"/>
    <n v="-0.90951177009746464"/>
    <n v="0.15820053436861278"/>
    <n v="-0.30804037451687094"/>
    <s v=""/>
    <s v=""/>
    <s v=""/>
    <s v=""/>
    <n v="317.84872159999998"/>
    <n v="155.70999999999998"/>
    <n v="-0.51011286370390108"/>
    <s v="monthly"/>
    <n v="1"/>
    <n v="1"/>
    <n v="1"/>
    <n v="1"/>
    <n v="1"/>
    <n v="1"/>
    <n v="0"/>
    <n v="0"/>
    <n v="0"/>
    <n v="0"/>
  </r>
  <r>
    <s v="St. Kitts and Nevis"/>
    <s v="KNA"/>
    <x v="7"/>
    <s v="High Income"/>
    <s v="IBRD"/>
    <x v="31"/>
    <s v="mill lcu"/>
    <n v="6.8700000000000002E-3"/>
    <s v="St. Kitts and NevisNon-Tax Revenues – Citizenship by Investment"/>
    <n v="18.244484400000001"/>
    <n v="61.036459399999991"/>
    <n v="18.455927099999997"/>
    <n v="119.84773609999999"/>
    <n v="19.241285699999999"/>
    <n v="35.612991899999997"/>
    <n v="56.334376499999998"/>
    <n v="20.489804500000002"/>
    <n v="31.454618799999995"/>
    <n v="28.162153899999996"/>
    <n v="20.942896000000001"/>
    <n v="29.2495735"/>
    <n v="22.35"/>
    <n v="19.739999999999998"/>
    <n v="19.78"/>
    <n v="9.42"/>
    <n v="24.55"/>
    <n v="23.76"/>
    <s v=""/>
    <s v=""/>
    <s v=""/>
    <s v=""/>
    <n v="0.22502776784418199"/>
    <n v="-0.67658674513482664"/>
    <n v="7.174242143598436E-2"/>
    <n v="-0.92140026748490245"/>
    <n v="0.27590226468078494"/>
    <n v="-0.33282774817916932"/>
    <s v=""/>
    <s v=""/>
    <s v=""/>
    <s v=""/>
    <n v="272.43888459999994"/>
    <n v="119.60000000000001"/>
    <n v="-0.56100246051293645"/>
    <s v="monthly"/>
    <n v="1"/>
    <n v="1"/>
    <n v="1"/>
    <n v="1"/>
    <n v="1"/>
    <n v="1"/>
    <n v="0"/>
    <n v="0"/>
    <n v="0"/>
    <n v="0"/>
  </r>
  <r>
    <s v="St. Kitts and Nevis"/>
    <s v="KNA"/>
    <x v="7"/>
    <s v="High Income"/>
    <s v="IBRD"/>
    <x v="0"/>
    <s v="mill lcu"/>
    <n v="6.8700000000000002E-3"/>
    <s v="St. Kitts and NevisTax Revenue"/>
    <n v="36.841373300000001"/>
    <n v="41.130639500000001"/>
    <n v="56.042384199999994"/>
    <n v="40.737960199999996"/>
    <n v="41.191051699999996"/>
    <n v="49.225874299999994"/>
    <n v="44.272073899999995"/>
    <n v="36.841373300000001"/>
    <n v="46.769111500000001"/>
    <n v="46.275745199999996"/>
    <n v="56.002109399999995"/>
    <n v="63.231435999999995"/>
    <n v="43.89"/>
    <n v="43.47"/>
    <n v="55.39"/>
    <n v="9.92"/>
    <n v="36.51"/>
    <n v="35.42"/>
    <s v=""/>
    <s v=""/>
    <s v=""/>
    <s v=""/>
    <n v="0.19132366870808259"/>
    <n v="5.6876346403512593E-2"/>
    <n v="-1.1640907311719854E-2"/>
    <n v="-0.75649247160882638"/>
    <n v="-0.11364244190929454"/>
    <n v="-0.28045970734541109"/>
    <s v=""/>
    <s v=""/>
    <s v=""/>
    <s v=""/>
    <n v="265.1692832"/>
    <n v="224.59999999999997"/>
    <n v="-0.15299390151988776"/>
    <s v="monthly"/>
    <n v="1"/>
    <n v="1"/>
    <n v="1"/>
    <n v="1"/>
    <n v="1"/>
    <n v="1"/>
    <n v="0"/>
    <n v="0"/>
    <n v="0"/>
    <n v="0"/>
  </r>
  <r>
    <s v="St. Kitts and Nevis"/>
    <s v="KNA"/>
    <x v="7"/>
    <s v="High Income"/>
    <s v="IBRD"/>
    <x v="3"/>
    <s v="mill lcu"/>
    <n v="6.8700000000000002E-3"/>
    <s v="St. Kitts and NevisVAT"/>
    <n v="18.566682799999999"/>
    <n v="15.274217899999998"/>
    <n v="20.449529699999996"/>
    <n v="16.049507799999997"/>
    <n v="17.267820499999999"/>
    <n v="15.1634622"/>
    <n v="19.623896299999998"/>
    <n v="14.116317399999998"/>
    <n v="16.0696452"/>
    <n v="15.727309399999998"/>
    <n v="24.7387959"/>
    <n v="20.660972399999999"/>
    <n v="19.350000000000001"/>
    <n v="17.79"/>
    <n v="22.15"/>
    <n v="4.79"/>
    <n v="14.81"/>
    <n v="12.1"/>
    <s v=""/>
    <s v=""/>
    <s v=""/>
    <s v=""/>
    <n v="4.2189399605620591E-2"/>
    <n v="0.16470775240151583"/>
    <n v="8.3154494257146813E-2"/>
    <n v="-0.70154847988547042"/>
    <n v="-0.14233530514172293"/>
    <n v="-0.20202920412199796"/>
    <s v=""/>
    <s v=""/>
    <s v=""/>
    <s v=""/>
    <n v="102.77122089999999"/>
    <n v="90.99"/>
    <n v="-0.11463540859812822"/>
    <s v="monthly"/>
    <n v="1"/>
    <n v="1"/>
    <n v="1"/>
    <n v="1"/>
    <n v="1"/>
    <n v="1"/>
    <n v="0"/>
    <n v="0"/>
    <n v="0"/>
    <n v="0"/>
  </r>
  <r>
    <s v="St. Kitts and Nevis"/>
    <s v="KNA"/>
    <x v="7"/>
    <s v="High Income"/>
    <s v="IBRD"/>
    <x v="1"/>
    <s v="mill lcu"/>
    <n v="6.8700000000000002E-3"/>
    <s v="St. Kitts and NevisIncome Taxes"/>
    <n v="4.6517393999999994"/>
    <n v="13.582676299999999"/>
    <n v="21.335575299999999"/>
    <n v="11.2366692"/>
    <n v="10.098906099999999"/>
    <n v="17.741049400000001"/>
    <n v="9.3236162"/>
    <n v="9.9478755999999997"/>
    <n v="19.352041399999997"/>
    <n v="12.515394099999998"/>
    <n v="15.072843899999999"/>
    <n v="21.828941599999997"/>
    <n v="10.34"/>
    <n v="12.82"/>
    <n v="19.149999999999999"/>
    <n v="0.65"/>
    <n v="9.66"/>
    <n v="13.84"/>
    <s v=""/>
    <s v=""/>
    <s v=""/>
    <s v=""/>
    <n v="1.222824434232064"/>
    <n v="-5.6150664504903136E-2"/>
    <n v="-0.10243807674593149"/>
    <n v="-0.94215367664289695"/>
    <n v="-4.3460756606103983E-2"/>
    <n v="-0.21988831168014228"/>
    <s v=""/>
    <s v=""/>
    <s v=""/>
    <s v=""/>
    <n v="78.646615700000012"/>
    <n v="66.460000000000008"/>
    <n v="-0.15495410185844782"/>
    <s v="monthly"/>
    <n v="1"/>
    <n v="1"/>
    <n v="1"/>
    <n v="1"/>
    <n v="1"/>
    <n v="1"/>
    <n v="0"/>
    <n v="0"/>
    <n v="0"/>
    <n v="0"/>
  </r>
  <r>
    <s v="St. Kitts and Nevis"/>
    <s v="KNA"/>
    <x v="7"/>
    <s v="High Income"/>
    <s v="IBRD"/>
    <x v="2"/>
    <s v="mill lcu"/>
    <n v="6.8700000000000002E-3"/>
    <s v="St. Kitts and NevisProperty Taxes"/>
    <n v="0.87597689999999995"/>
    <n v="0.73501509999999992"/>
    <n v="1.0874196"/>
    <n v="0.83570209999999989"/>
    <n v="2.0036712999999997"/>
    <n v="3.4837701999999999"/>
    <n v="3.2622588000000001"/>
    <n v="0.49336629999999998"/>
    <n v="0.44302279999999999"/>
    <n v="0.68467160000000005"/>
    <n v="0.23158009999999998"/>
    <n v="1.6613354999999999"/>
    <n v="0.8"/>
    <n v="0.8"/>
    <n v="0.62"/>
    <n v="0.11"/>
    <n v="0.37"/>
    <n v="0.92"/>
    <s v=""/>
    <s v=""/>
    <s v=""/>
    <s v=""/>
    <n v="-8.6733908165843074E-2"/>
    <n v="8.8413013555776104E-2"/>
    <n v="-0.42984290516742574"/>
    <n v="-0.8683741491136614"/>
    <n v="-0.81533897301418645"/>
    <n v="-0.73591828760691502"/>
    <s v=""/>
    <s v=""/>
    <s v=""/>
    <s v=""/>
    <n v="9.0215551999999999"/>
    <n v="3.62"/>
    <n v="-0.59873880725132622"/>
    <s v="monthly"/>
    <n v="1"/>
    <n v="1"/>
    <n v="1"/>
    <n v="1"/>
    <n v="1"/>
    <n v="1"/>
    <n v="0"/>
    <n v="0"/>
    <n v="0"/>
    <n v="0"/>
  </r>
  <r>
    <s v="St. Kitts and Nevis"/>
    <s v="KNA"/>
    <x v="7"/>
    <s v="High Income"/>
    <s v="IBRD"/>
    <x v="27"/>
    <s v="mill lcu"/>
    <n v="6.8700000000000002E-3"/>
    <s v="St. Kitts and NevisTax Revenue -Taxes on International Trade and Transactions"/>
    <n v="12.757042899999998"/>
    <n v="11.5387302"/>
    <n v="13.169859599999999"/>
    <n v="12.616081099999999"/>
    <n v="11.820653799999999"/>
    <n v="12.8375925"/>
    <n v="12.062302599999999"/>
    <n v="12.283813999999998"/>
    <n v="10.904402099999999"/>
    <n v="17.3483701"/>
    <n v="15.968958199999998"/>
    <n v="19.080186499999996"/>
    <n v="13.4"/>
    <n v="12.07"/>
    <n v="13.47"/>
    <n v="4.37"/>
    <n v="11.67"/>
    <n v="8.56"/>
    <s v=""/>
    <s v=""/>
    <s v=""/>
    <s v=""/>
    <n v="5.0400167581156459E-2"/>
    <n v="4.6042310617506292E-2"/>
    <n v="2.2789946826768138E-2"/>
    <n v="-0.65361668450276522"/>
    <n v="-1.2744963396187007E-2"/>
    <n v="-0.3332083098914379"/>
    <s v=""/>
    <s v=""/>
    <s v=""/>
    <s v=""/>
    <n v="74.739960100000005"/>
    <n v="63.54"/>
    <n v="-0.14985236926825715"/>
    <s v="monthly"/>
    <n v="1"/>
    <n v="1"/>
    <n v="1"/>
    <n v="1"/>
    <n v="1"/>
    <n v="1"/>
    <n v="0"/>
    <n v="0"/>
    <n v="0"/>
    <n v="0"/>
  </r>
  <r>
    <s v="St. Kitts and Nevis"/>
    <s v="KNA"/>
    <x v="7"/>
    <s v="High Income"/>
    <s v="IBRD"/>
    <x v="29"/>
    <s v="mill lcu"/>
    <n v="6.8700000000000002E-3"/>
    <s v="St. Kitts and NevisTaxes on Goods and Services – Licenses"/>
    <n v="1.9633964999999998"/>
    <n v="1.4800988999999998"/>
    <n v="0.57391589999999992"/>
    <n v="0.46316019999999997"/>
    <n v="0.46316019999999997"/>
    <n v="0.2819236"/>
    <n v="0.38261059999999997"/>
    <n v="0.48329759999999994"/>
    <n v="0.39267930000000001"/>
    <n v="0.57391589999999992"/>
    <n v="3.2622588000000001"/>
    <n v="0.81556470000000003"/>
    <n v="1.91"/>
    <n v="1.46"/>
    <n v="0.45"/>
    <n v="0.05"/>
    <n v="0.2"/>
    <n v="0.24"/>
    <s v=""/>
    <s v=""/>
    <s v=""/>
    <s v=""/>
    <n v="-2.7195984102039425E-2"/>
    <n v="-1.3579430401576416E-2"/>
    <n v="-0.21591299352396393"/>
    <n v="-0.89204599186199507"/>
    <n v="-0.56818396744798016"/>
    <n v="-0.14870553582601814"/>
    <s v=""/>
    <s v=""/>
    <s v=""/>
    <s v=""/>
    <n v="5.2256552999999997"/>
    <n v="4.3100000000000005"/>
    <n v="-0.17522305767087226"/>
    <s v="monthly"/>
    <n v="1"/>
    <n v="1"/>
    <n v="1"/>
    <n v="1"/>
    <n v="1"/>
    <n v="1"/>
    <n v="0"/>
    <n v="0"/>
    <n v="0"/>
    <n v="0"/>
  </r>
  <r>
    <s v="St. Kitts and Nevis"/>
    <s v="KNA"/>
    <x v="7"/>
    <s v="High Income"/>
    <s v="IBRD"/>
    <x v="30"/>
    <s v="mill lcu"/>
    <n v="6.8700000000000002E-3"/>
    <s v="St. Kitts and NevisTaxes on Goods and Services – Stamp Duties"/>
    <n v="1.7720912"/>
    <n v="1.2485187999999998"/>
    <n v="2.6279306999999998"/>
    <n v="1.8123659999999999"/>
    <n v="1.8022973"/>
    <n v="1.4498927999999998"/>
    <n v="3.7354876999999997"/>
    <n v="1.4398240999999998"/>
    <n v="2.1647704999999999"/>
    <n v="1.6311294000000001"/>
    <n v="8.2361965999999995"/>
    <n v="2.1547017999999998"/>
    <n v="1.1399999999999999"/>
    <n v="1.32"/>
    <n v="3.66"/>
    <n v="0.14000000000000001"/>
    <n v="2.52"/>
    <n v="1.57"/>
    <s v=""/>
    <s v=""/>
    <s v=""/>
    <s v=""/>
    <n v="-0.35669225150488876"/>
    <n v="5.7252802280590612E-2"/>
    <n v="0.39273079004708927"/>
    <n v="-0.92275290973236079"/>
    <n v="0.39821548864329986"/>
    <n v="8.2838676073155426E-2"/>
    <s v=""/>
    <s v=""/>
    <s v=""/>
    <s v=""/>
    <n v="10.713096799999999"/>
    <n v="10.35"/>
    <n v="-3.3892795592027063E-2"/>
    <s v="monthly"/>
    <n v="1"/>
    <n v="1"/>
    <n v="1"/>
    <n v="1"/>
    <n v="1"/>
    <n v="1"/>
    <n v="0"/>
    <n v="0"/>
    <n v="0"/>
    <n v="0"/>
  </r>
  <r>
    <s v="St. Kitts and Nevis"/>
    <s v="KNA"/>
    <x v="7"/>
    <s v="High Income"/>
    <s v="IBRD"/>
    <x v="34"/>
    <s v="mill lcu"/>
    <n v="6.8700000000000002E-3"/>
    <s v="St. Kitts and NevisTaxes on Goods and Services – Value Added Tax"/>
    <n v="14.126386099999998"/>
    <n v="11.6595546"/>
    <n v="13.582676299999999"/>
    <n v="12.726836799999999"/>
    <n v="13.904874699999999"/>
    <n v="10.703028100000001"/>
    <n v="13.0087604"/>
    <n v="11.186325699999999"/>
    <n v="10.5620663"/>
    <n v="12.3341575"/>
    <n v="12.696630699999998"/>
    <n v="16.160263499999999"/>
    <n v="15.55"/>
    <n v="14.01"/>
    <n v="13.76"/>
    <n v="4.16"/>
    <n v="10.91"/>
    <n v="8.09"/>
    <s v=""/>
    <s v=""/>
    <s v=""/>
    <s v=""/>
    <n v="0.10077693543998512"/>
    <n v="0.20158963876716182"/>
    <n v="1.3055137005657753E-2"/>
    <n v="-0.67313166143530645"/>
    <n v="-0.21538307713049717"/>
    <n v="-0.24413914226759817"/>
    <s v=""/>
    <s v=""/>
    <s v=""/>
    <s v=""/>
    <n v="76.703356599999992"/>
    <n v="66.48"/>
    <n v="-0.13328434442984977"/>
    <s v="monthly"/>
    <n v="1"/>
    <n v="1"/>
    <n v="1"/>
    <n v="1"/>
    <n v="1"/>
    <n v="1"/>
    <n v="0"/>
    <n v="0"/>
    <n v="0"/>
    <n v="0"/>
  </r>
  <r>
    <s v="St. Kitts and Nevis"/>
    <s v="KNA"/>
    <x v="7"/>
    <s v="High Income"/>
    <s v="IBRD"/>
    <x v="5"/>
    <s v="mill lcu"/>
    <n v="6.8700000000000002E-3"/>
    <s v="St. Kitts and NevisCustoms Duties"/>
    <n v="3.6750754999999997"/>
    <n v="3.6650068"/>
    <n v="3.8965869"/>
    <n v="3.5341136999999994"/>
    <n v="3.9066555999999997"/>
    <n v="3.3126023"/>
    <n v="3.8059685999999995"/>
    <n v="3.9469303999999998"/>
    <n v="2.9803351999999999"/>
    <n v="5.1249682999999999"/>
    <n v="4.7222203"/>
    <n v="4.9235942999999995"/>
    <n v="3.71"/>
    <n v="3.42"/>
    <n v="3.93"/>
    <n v="1.4"/>
    <n v="3.48"/>
    <n v="2.5099999999999998"/>
    <s v=""/>
    <s v=""/>
    <s v=""/>
    <s v=""/>
    <n v="9.5030700729822424E-3"/>
    <n v="-6.6850298886212189E-2"/>
    <n v="8.5749659528959032E-3"/>
    <n v="-0.60386107555056867"/>
    <n v="-0.10921249367361682"/>
    <n v="-0.24228755139124314"/>
    <s v=""/>
    <s v=""/>
    <s v=""/>
    <s v=""/>
    <n v="21.990040799999996"/>
    <n v="18.450000000000003"/>
    <n v="-0.16098382136698872"/>
    <s v="monthly"/>
    <n v="1"/>
    <n v="1"/>
    <n v="1"/>
    <n v="1"/>
    <n v="1"/>
    <n v="1"/>
    <n v="0"/>
    <n v="0"/>
    <n v="0"/>
    <n v="0"/>
  </r>
  <r>
    <s v="St. Lucia"/>
    <s v="LCA"/>
    <x v="7"/>
    <s v="Upper-Middle Income"/>
    <s v="IDA"/>
    <x v="26"/>
    <s v="mill lcu"/>
    <n v="3.4100000000000003E-3"/>
    <s v="St. LuciaCapital Revenue"/>
    <n v="0"/>
    <n v="0"/>
    <n v="6.020459999999999E-2"/>
    <n v="0"/>
    <n v="0"/>
    <n v="0"/>
    <n v="0"/>
    <n v="0"/>
    <n v="0"/>
    <n v="1.505115"/>
    <n v="0"/>
    <n v="0"/>
    <n v="0"/>
    <n v="1.6"/>
    <n v="0"/>
    <n v="0"/>
    <n v="0"/>
    <n v="0"/>
    <s v=""/>
    <s v=""/>
    <s v=""/>
    <s v=""/>
    <s v=""/>
    <s v=""/>
    <n v="-1"/>
    <s v=""/>
    <s v=""/>
    <s v=""/>
    <s v=""/>
    <s v=""/>
    <s v=""/>
    <s v=""/>
    <n v="0"/>
    <n v="1.6"/>
    <s v=""/>
    <s v="monthly"/>
    <n v="0"/>
    <n v="1"/>
    <n v="0"/>
    <n v="0"/>
    <n v="0"/>
    <n v="0"/>
    <n v="0"/>
    <n v="0"/>
    <n v="0"/>
    <n v="0"/>
  </r>
  <r>
    <s v="St. Lucia"/>
    <s v="LCA"/>
    <x v="7"/>
    <s v="Upper-Middle Income"/>
    <s v="IDA"/>
    <x v="14"/>
    <s v="mill lcu"/>
    <n v="3.4100000000000003E-3"/>
    <s v="St. LuciaTotal Revenue"/>
    <n v="109.62254249999999"/>
    <n v="73.630225799999991"/>
    <n v="125.35601129999999"/>
    <n v="105.0871293"/>
    <n v="99.929601899999994"/>
    <n v="107.75619989999998"/>
    <n v="86.403635099999988"/>
    <n v="77.463251999999997"/>
    <n v="112.20130619999998"/>
    <n v="87.427113299999988"/>
    <n v="79.831299599999994"/>
    <n v="84.627599399999994"/>
    <n v="102.8"/>
    <n v="91.16"/>
    <n v="108.34"/>
    <n v="53.29"/>
    <n v="70.42"/>
    <n v="59.47"/>
    <s v=""/>
    <s v=""/>
    <s v=""/>
    <s v=""/>
    <n v="-6.2236674541643638E-2"/>
    <n v="0.23807850661242991"/>
    <n v="-0.13574148637577135"/>
    <n v="-0.4928969860060684"/>
    <n v="-0.29530390733999307"/>
    <n v="-0.44810600174106541"/>
    <s v=""/>
    <s v=""/>
    <s v=""/>
    <s v=""/>
    <n v="621.38171069999999"/>
    <n v="485.48"/>
    <n v="-0.21870890043883612"/>
    <s v="monthly"/>
    <n v="1"/>
    <n v="1"/>
    <n v="1"/>
    <n v="1"/>
    <n v="1"/>
    <n v="1"/>
    <n v="0"/>
    <n v="0"/>
    <n v="0"/>
    <n v="0"/>
  </r>
  <r>
    <s v="St. Lucia"/>
    <s v="LCA"/>
    <x v="7"/>
    <s v="Upper-Middle Income"/>
    <s v="IDA"/>
    <x v="9"/>
    <s v="mill lcu"/>
    <n v="3.4100000000000003E-3"/>
    <s v="St. LuciaNon-Tax Revenues"/>
    <n v="13.014227699999999"/>
    <n v="9.6227018999999991"/>
    <n v="4.7962997999999999"/>
    <n v="6.4719944999999992"/>
    <n v="13.375455299999999"/>
    <n v="4.0738445999999993"/>
    <n v="8.4888486000000007"/>
    <n v="2.5185590999999996"/>
    <n v="3.7627874999999995"/>
    <n v="4.4651744999999998"/>
    <n v="4.4651744999999998"/>
    <n v="7.1041427999999991"/>
    <n v="9.1999999999999993"/>
    <n v="16.149999999999999"/>
    <n v="8.98"/>
    <n v="3.8"/>
    <n v="4.4000000000000004"/>
    <n v="2"/>
    <s v=""/>
    <s v=""/>
    <s v=""/>
    <s v=""/>
    <n v="-0.29308137124418071"/>
    <n v="0.67832280037688786"/>
    <n v="0.87227662457630373"/>
    <n v="-0.41285487804416393"/>
    <n v="-0.67103923557652645"/>
    <n v="-0.50906325685569831"/>
    <s v=""/>
    <s v=""/>
    <s v=""/>
    <s v=""/>
    <n v="51.354523799999996"/>
    <n v="44.529999999999994"/>
    <n v="-0.13289041149671807"/>
    <s v="monthly"/>
    <n v="1"/>
    <n v="1"/>
    <n v="1"/>
    <n v="1"/>
    <n v="1"/>
    <n v="1"/>
    <n v="0"/>
    <n v="0"/>
    <n v="0"/>
    <n v="0"/>
  </r>
  <r>
    <s v="St. Lucia"/>
    <s v="LCA"/>
    <x v="7"/>
    <s v="Upper-Middle Income"/>
    <s v="IDA"/>
    <x v="31"/>
    <s v="mill lcu"/>
    <n v="3.4100000000000003E-3"/>
    <s v="St. LuciaNon-Tax Revenues – Citizenship by Investment"/>
    <n v="7.0840745999999992"/>
    <n v="1.7057969999999998"/>
    <n v="2.2978088999999997"/>
    <n v="0"/>
    <n v="4.1340491999999998"/>
    <n v="1.9165130999999997"/>
    <n v="1.9967858999999999"/>
    <n v="0"/>
    <n v="1.4148080999999999"/>
    <n v="0"/>
    <n v="2.1874338"/>
    <n v="1.0836828000000001"/>
    <n v="2.56"/>
    <n v="8.52"/>
    <n v="3.82"/>
    <n v="0"/>
    <n v="0"/>
    <n v="0"/>
    <s v=""/>
    <s v=""/>
    <s v=""/>
    <s v=""/>
    <n v="-0.63862605286511231"/>
    <n v="3.9947326674862254"/>
    <n v="0.66245330497240229"/>
    <s v=""/>
    <n v="-1"/>
    <n v="-1"/>
    <s v=""/>
    <s v=""/>
    <s v=""/>
    <s v=""/>
    <n v="11.087680499999999"/>
    <n v="14.9"/>
    <n v="0.34383381627924803"/>
    <s v="monthly"/>
    <n v="1"/>
    <n v="1"/>
    <n v="1"/>
    <n v="0"/>
    <n v="0"/>
    <n v="0"/>
    <n v="0"/>
    <n v="0"/>
    <n v="0"/>
    <n v="0"/>
  </r>
  <r>
    <s v="St. Lucia"/>
    <s v="LCA"/>
    <x v="7"/>
    <s v="Upper-Middle Income"/>
    <s v="IDA"/>
    <x v="0"/>
    <s v="mill lcu"/>
    <n v="3.4100000000000003E-3"/>
    <s v="St. LuciaTax Revenue"/>
    <n v="96.618348900000001"/>
    <n v="64.007523899999995"/>
    <n v="120.54967739999999"/>
    <n v="98.625168899999991"/>
    <n v="86.554146599999996"/>
    <n v="103.68235529999998"/>
    <n v="77.914786500000005"/>
    <n v="74.944692899999993"/>
    <n v="108.43851869999999"/>
    <n v="82.971972899999997"/>
    <n v="75.366125099999991"/>
    <n v="77.523456600000003"/>
    <n v="93.6"/>
    <n v="75.02"/>
    <n v="99.37"/>
    <n v="49.49"/>
    <n v="66.02"/>
    <n v="57.47"/>
    <s v=""/>
    <s v=""/>
    <s v=""/>
    <s v=""/>
    <n v="-3.1239913891759813E-2"/>
    <n v="0.17204971273697406"/>
    <n v="-0.17569252657328133"/>
    <n v="-0.49820111283986857"/>
    <n v="-0.23724047208155363"/>
    <n v="-0.4457108942624492"/>
    <s v=""/>
    <s v=""/>
    <s v=""/>
    <s v=""/>
    <n v="570.03722100000005"/>
    <n v="440.97"/>
    <n v="-0.22641893589611758"/>
    <s v="monthly"/>
    <n v="1"/>
    <n v="1"/>
    <n v="1"/>
    <n v="1"/>
    <n v="1"/>
    <n v="1"/>
    <n v="0"/>
    <n v="0"/>
    <n v="0"/>
    <n v="0"/>
  </r>
  <r>
    <s v="St. Lucia"/>
    <s v="LCA"/>
    <x v="7"/>
    <s v="Upper-Middle Income"/>
    <s v="IDA"/>
    <x v="3"/>
    <s v="mill lcu"/>
    <n v="3.4100000000000003E-3"/>
    <s v="St. LuciaVAT"/>
    <n v="39.7450701"/>
    <n v="32.249597399999999"/>
    <n v="35.791634699999996"/>
    <n v="39.143024099999998"/>
    <n v="37.336886100000001"/>
    <n v="32.982086699999996"/>
    <n v="37.487397599999994"/>
    <n v="35.179554599999996"/>
    <n v="32.028847200000001"/>
    <n v="33.533962199999998"/>
    <n v="35.791634699999996"/>
    <n v="36.323442"/>
    <n v="37.86"/>
    <n v="35.96"/>
    <n v="32.54"/>
    <n v="17.21"/>
    <n v="22.46"/>
    <n v="20.45"/>
    <s v=""/>
    <s v=""/>
    <s v=""/>
    <s v=""/>
    <n v="-4.7429029443327116E-2"/>
    <n v="0.11505267969639837"/>
    <n v="-9.0849013386918517E-2"/>
    <n v="-0.56033034248879099"/>
    <n v="-0.39845010267205971"/>
    <n v="-0.37996645918707134"/>
    <s v=""/>
    <s v=""/>
    <s v=""/>
    <s v=""/>
    <n v="217.24829909999997"/>
    <n v="166.48"/>
    <n v="-0.23368790140276863"/>
    <s v="monthly"/>
    <n v="1"/>
    <n v="1"/>
    <n v="1"/>
    <n v="1"/>
    <n v="1"/>
    <n v="1"/>
    <n v="0"/>
    <n v="0"/>
    <n v="0"/>
    <n v="0"/>
  </r>
  <r>
    <s v="St. Lucia"/>
    <s v="LCA"/>
    <x v="7"/>
    <s v="Upper-Middle Income"/>
    <s v="IDA"/>
    <x v="1"/>
    <s v="mill lcu"/>
    <n v="3.4100000000000003E-3"/>
    <s v="St. LuciaIncome Taxes"/>
    <n v="22.376042999999999"/>
    <n v="13.726648799999998"/>
    <n v="49.247362799999991"/>
    <n v="21.794065199999999"/>
    <n v="13.646375999999998"/>
    <n v="43.287107399999996"/>
    <n v="12.663034199999998"/>
    <n v="14.097910499999999"/>
    <n v="44.150039999999997"/>
    <n v="14.128012799999999"/>
    <n v="12.964057199999999"/>
    <n v="13.796887499999999"/>
    <n v="15.75"/>
    <n v="12.23"/>
    <n v="37.97"/>
    <n v="11.68"/>
    <n v="20.85"/>
    <n v="13.87"/>
    <s v=""/>
    <s v=""/>
    <s v=""/>
    <s v=""/>
    <n v="-0.29612219640443127"/>
    <n v="-0.10903235172739303"/>
    <n v="-0.22899424778944699"/>
    <n v="-0.46407428385595539"/>
    <n v="0.52787817073192211"/>
    <n v="-0.67958126950289133"/>
    <s v=""/>
    <s v=""/>
    <s v=""/>
    <s v=""/>
    <n v="164.0776032"/>
    <n v="112.35"/>
    <n v="-0.31526303524160698"/>
    <s v="monthly"/>
    <n v="1"/>
    <n v="1"/>
    <n v="1"/>
    <n v="1"/>
    <n v="1"/>
    <n v="1"/>
    <n v="0"/>
    <n v="0"/>
    <n v="0"/>
    <n v="0"/>
  </r>
  <r>
    <s v="St. Lucia"/>
    <s v="LCA"/>
    <x v="7"/>
    <s v="Upper-Middle Income"/>
    <s v="IDA"/>
    <x v="2"/>
    <s v="mill lcu"/>
    <n v="3.4100000000000003E-3"/>
    <s v="St. LuciaProperty Taxes"/>
    <n v="0.57194369999999994"/>
    <n v="1.5552854999999999"/>
    <n v="0.82279619999999987"/>
    <n v="0.35119349999999994"/>
    <n v="0.52177319999999994"/>
    <n v="0.42143219999999992"/>
    <n v="0.92313719999999999"/>
    <n v="0.19064789999999998"/>
    <n v="0.2809548"/>
    <n v="0.55187549999999996"/>
    <n v="1.0335122999999999"/>
    <n v="0.70238699999999987"/>
    <n v="1.82"/>
    <n v="0.69"/>
    <n v="0.28999999999999998"/>
    <n v="0.06"/>
    <n v="0.16"/>
    <n v="0.51"/>
    <s v=""/>
    <s v=""/>
    <s v=""/>
    <s v=""/>
    <n v="2.1821313881069067"/>
    <n v="-0.55635155088888821"/>
    <n v="-0.64754334062310936"/>
    <n v="-0.82915401338578298"/>
    <n v="-0.69335335735909764"/>
    <n v="0.21015907185070362"/>
    <s v=""/>
    <s v=""/>
    <s v=""/>
    <s v=""/>
    <n v="4.2444242999999995"/>
    <n v="3.5300000000000002"/>
    <n v="-0.16832066011873489"/>
    <s v="monthly"/>
    <n v="1"/>
    <n v="1"/>
    <n v="1"/>
    <n v="1"/>
    <n v="1"/>
    <n v="1"/>
    <n v="0"/>
    <n v="0"/>
    <n v="0"/>
    <n v="0"/>
  </r>
  <r>
    <s v="St. Lucia"/>
    <s v="LCA"/>
    <x v="7"/>
    <s v="Upper-Middle Income"/>
    <s v="IDA"/>
    <x v="27"/>
    <s v="mill lcu"/>
    <n v="3.4100000000000003E-3"/>
    <s v="St. LuciaTax Revenue -Taxes on International Trade and Transactions"/>
    <n v="33.935326199999999"/>
    <n v="16.486026299999999"/>
    <n v="34.707951899999998"/>
    <n v="37.336886100000001"/>
    <n v="35.0491113"/>
    <n v="27.001763099999998"/>
    <n v="26.841217499999999"/>
    <n v="25.466545799999995"/>
    <n v="31.968642599999995"/>
    <n v="34.758122399999998"/>
    <n v="25.566886799999999"/>
    <n v="26.700740099999997"/>
    <n v="38.17"/>
    <n v="26.14"/>
    <n v="28.57"/>
    <n v="20.55"/>
    <n v="22.55"/>
    <n v="22.64"/>
    <s v=""/>
    <s v=""/>
    <s v=""/>
    <s v=""/>
    <n v="0.12478659480220358"/>
    <n v="0.58558524196943695"/>
    <n v="-0.17684569569776307"/>
    <n v="-0.4496059487938926"/>
    <n v="-0.35661706777712221"/>
    <n v="-0.16153623316545571"/>
    <s v=""/>
    <s v=""/>
    <s v=""/>
    <s v=""/>
    <n v="184.51706490000001"/>
    <n v="158.62"/>
    <n v="-0.14035051399736417"/>
    <s v="monthly"/>
    <n v="1"/>
    <n v="1"/>
    <n v="1"/>
    <n v="1"/>
    <n v="1"/>
    <n v="1"/>
    <n v="0"/>
    <n v="0"/>
    <n v="0"/>
    <n v="0"/>
  </r>
  <r>
    <s v="St. Lucia"/>
    <s v="LCA"/>
    <x v="7"/>
    <s v="Upper-Middle Income"/>
    <s v="IDA"/>
    <x v="28"/>
    <s v="mill lcu"/>
    <n v="3.4100000000000003E-3"/>
    <s v="St. LuciaTaxes on Goods and Services – Accommodation Tax"/>
    <n v="1.0034099999999999E-2"/>
    <n v="0"/>
    <n v="1.0034099999999999E-2"/>
    <n v="0"/>
    <n v="0"/>
    <n v="0.81276209999999993"/>
    <n v="1.0034099999999999E-2"/>
    <n v="0"/>
    <n v="1.0034099999999999E-2"/>
    <n v="1.0034099999999999E-2"/>
    <n v="1.0034099999999999E-2"/>
    <n v="1.0034099999999999E-2"/>
    <n v="0.01"/>
    <n v="0"/>
    <n v="0"/>
    <n v="0"/>
    <n v="0"/>
    <n v="0"/>
    <s v=""/>
    <s v=""/>
    <s v=""/>
    <s v=""/>
    <n v="-3.3984114170676713E-3"/>
    <s v=""/>
    <n v="-1"/>
    <s v=""/>
    <s v=""/>
    <n v="-1"/>
    <s v=""/>
    <s v=""/>
    <s v=""/>
    <s v=""/>
    <n v="1.0034099999999999E-2"/>
    <n v="0.01"/>
    <n v="-3.3984114170676713E-3"/>
    <s v="monthly"/>
    <n v="1"/>
    <n v="0"/>
    <n v="0"/>
    <n v="0"/>
    <n v="0"/>
    <n v="0"/>
    <n v="0"/>
    <n v="0"/>
    <n v="0"/>
    <n v="0"/>
  </r>
  <r>
    <s v="St. Lucia"/>
    <s v="LCA"/>
    <x v="7"/>
    <s v="Upper-Middle Income"/>
    <s v="IDA"/>
    <x v="29"/>
    <s v="mill lcu"/>
    <n v="3.4100000000000003E-3"/>
    <s v="St. LuciaTaxes on Goods and Services – Licenses"/>
    <n v="2.2877747999999998"/>
    <n v="0.52177319999999994"/>
    <n v="2.1372632999999999"/>
    <n v="2.0068199999999998"/>
    <n v="2.1573314999999997"/>
    <n v="1.9365812999999998"/>
    <n v="1.7559674999999999"/>
    <n v="2.1372632999999999"/>
    <n v="2.0369222999999996"/>
    <n v="2.3680475999999997"/>
    <n v="5.4886526999999994"/>
    <n v="3.7427192999999996"/>
    <n v="2"/>
    <n v="1.8"/>
    <n v="1.1000000000000001"/>
    <n v="0.5"/>
    <n v="1.3"/>
    <n v="1.5"/>
    <s v=""/>
    <s v=""/>
    <s v=""/>
    <s v=""/>
    <n v="-0.12578808019041027"/>
    <n v="2.4497747297101506"/>
    <n v="-0.48532312326703025"/>
    <n v="-0.75084960285426694"/>
    <n v="-0.39740369062427344"/>
    <n v="-0.22543917985782466"/>
    <s v=""/>
    <s v=""/>
    <s v=""/>
    <s v=""/>
    <n v="11.0475441"/>
    <n v="8.1999999999999993"/>
    <n v="-0.25775358525158548"/>
    <s v="monthly"/>
    <n v="1"/>
    <n v="1"/>
    <n v="1"/>
    <n v="1"/>
    <n v="1"/>
    <n v="1"/>
    <n v="0"/>
    <n v="0"/>
    <n v="0"/>
    <n v="0"/>
  </r>
  <r>
    <s v="St. Lucia"/>
    <s v="LCA"/>
    <x v="7"/>
    <s v="Upper-Middle Income"/>
    <s v="IDA"/>
    <x v="34"/>
    <s v="mill lcu"/>
    <n v="3.4100000000000003E-3"/>
    <s v="St. LuciaTaxes on Goods and Services – Value Added Tax"/>
    <n v="32.901813899999993"/>
    <n v="27.764354699999998"/>
    <n v="29.249401499999998"/>
    <n v="32.259631499999998"/>
    <n v="30.694311899999999"/>
    <n v="26.329478399999996"/>
    <n v="29.670833699999999"/>
    <n v="27.8044911"/>
    <n v="25.356170699999996"/>
    <n v="26.660603699999999"/>
    <n v="25.566886799999999"/>
    <n v="28.567082699999997"/>
    <n v="31.86"/>
    <n v="29.91"/>
    <n v="25.6"/>
    <n v="14.1"/>
    <n v="17.86"/>
    <n v="15.78"/>
    <s v=""/>
    <s v=""/>
    <s v=""/>
    <s v=""/>
    <n v="-3.1664330214936698E-2"/>
    <n v="7.7280575154156275E-2"/>
    <n v="-0.12476841620161003"/>
    <n v="-0.56292123175678555"/>
    <n v="-0.4181332339950582"/>
    <n v="-0.40067175808541644"/>
    <s v=""/>
    <s v=""/>
    <s v=""/>
    <s v=""/>
    <n v="179.19899189999998"/>
    <n v="135.10999999999999"/>
    <n v="-0.24603370494742163"/>
    <s v="monthly"/>
    <n v="1"/>
    <n v="1"/>
    <n v="1"/>
    <n v="1"/>
    <n v="1"/>
    <n v="1"/>
    <n v="0"/>
    <n v="0"/>
    <n v="0"/>
    <n v="0"/>
  </r>
  <r>
    <s v="St. Lucia"/>
    <s v="LCA"/>
    <x v="7"/>
    <s v="Upper-Middle Income"/>
    <s v="IDA"/>
    <x v="11"/>
    <s v="mill lcu"/>
    <n v="3.4100000000000003E-3"/>
    <s v="St. LuciaCIT"/>
    <n v="5.0471522999999996"/>
    <n v="4.0136399999999996E-2"/>
    <n v="28.366400699999996"/>
    <n v="2.5285932"/>
    <n v="0.38129579999999996"/>
    <n v="25.426409399999997"/>
    <n v="0.39132989999999995"/>
    <n v="1.505115"/>
    <n v="31.697721899999998"/>
    <n v="0.74252339999999994"/>
    <n v="0.86293259999999994"/>
    <n v="2.1974678999999999"/>
    <n v="0.52"/>
    <n v="0.08"/>
    <n v="26.8"/>
    <n v="1.32"/>
    <n v="0.49"/>
    <n v="3.98"/>
    <s v=""/>
    <s v=""/>
    <s v=""/>
    <s v=""/>
    <n v="-0.89697160515643637"/>
    <n v="0.9932031771658647"/>
    <n v="-5.5220283904400876E-2"/>
    <n v="-0.47797059645655932"/>
    <n v="0.28509152212009686"/>
    <n v="-0.84346983731017877"/>
    <s v=""/>
    <s v=""/>
    <s v=""/>
    <s v=""/>
    <n v="61.789987799999992"/>
    <n v="33.19"/>
    <n v="-0.46285796159357712"/>
    <s v="monthly"/>
    <n v="1"/>
    <n v="1"/>
    <n v="1"/>
    <n v="1"/>
    <n v="1"/>
    <n v="1"/>
    <n v="0"/>
    <n v="0"/>
    <n v="0"/>
    <n v="0"/>
  </r>
  <r>
    <s v="St. Lucia"/>
    <s v="LCA"/>
    <x v="7"/>
    <s v="Upper-Middle Income"/>
    <s v="IDA"/>
    <x v="12"/>
    <s v="mill lcu"/>
    <n v="3.4100000000000003E-3"/>
    <s v="St. LuciaPIT"/>
    <n v="11.318464799999999"/>
    <n v="9.3216788999999984"/>
    <n v="12.542624999999999"/>
    <n v="10.2648843"/>
    <n v="9.4521221999999998"/>
    <n v="9.5123268000000003"/>
    <n v="9.1711673999999999"/>
    <n v="11.0475441"/>
    <n v="8.7798374999999993"/>
    <n v="9.2514401999999993"/>
    <n v="8.8701443999999992"/>
    <n v="9.2614742999999997"/>
    <n v="10.56"/>
    <n v="9.99"/>
    <n v="10.49"/>
    <n v="7.6"/>
    <n v="11.52"/>
    <n v="6.89"/>
    <s v=""/>
    <s v=""/>
    <s v=""/>
    <s v=""/>
    <n v="-6.7011278773425068E-2"/>
    <n v="7.1695357367437526E-2"/>
    <n v="-0.16365194686120324"/>
    <n v="-0.25961172304689306"/>
    <n v="0.21877391724791706"/>
    <n v="-0.27567669352991536"/>
    <s v=""/>
    <s v=""/>
    <s v=""/>
    <s v=""/>
    <n v="62.41210199999999"/>
    <n v="57.05"/>
    <n v="-8.5914459346361924E-2"/>
    <s v="monthly"/>
    <n v="1"/>
    <n v="1"/>
    <n v="1"/>
    <n v="1"/>
    <n v="1"/>
    <n v="1"/>
    <n v="0"/>
    <n v="0"/>
    <n v="0"/>
    <n v="0"/>
  </r>
  <r>
    <s v="St. Lucia"/>
    <s v="LCA"/>
    <x v="7"/>
    <s v="Upper-Middle Income"/>
    <s v="IDA"/>
    <x v="33"/>
    <s v="mill lcu"/>
    <n v="3.4100000000000003E-3"/>
    <s v="St. LuciaTaxes on International Trade and Transactions – Consumption Tax"/>
    <n v="0"/>
    <n v="0"/>
    <n v="0"/>
    <n v="0"/>
    <n v="0"/>
    <n v="0"/>
    <n v="0"/>
    <n v="0"/>
    <n v="0"/>
    <n v="0"/>
    <n v="0"/>
    <n v="0"/>
    <n v="0"/>
    <n v="0"/>
    <n v="0"/>
    <n v="0"/>
    <n v="0"/>
    <n v="0"/>
    <s v=""/>
    <s v=""/>
    <s v=""/>
    <s v=""/>
    <s v=""/>
    <s v=""/>
    <s v=""/>
    <s v=""/>
    <s v=""/>
    <s v=""/>
    <s v=""/>
    <s v=""/>
    <s v=""/>
    <s v=""/>
    <n v="0"/>
    <n v="0"/>
    <s v=""/>
    <s v="monthly"/>
    <n v="0"/>
    <n v="0"/>
    <n v="0"/>
    <n v="0"/>
    <n v="0"/>
    <n v="0"/>
    <n v="0"/>
    <n v="0"/>
    <n v="0"/>
    <n v="0"/>
  </r>
  <r>
    <s v="St. Lucia"/>
    <s v="LCA"/>
    <x v="7"/>
    <s v="Upper-Middle Income"/>
    <s v="IDA"/>
    <x v="35"/>
    <s v="mill lcu"/>
    <n v="3.4100000000000003E-3"/>
    <s v="St. LuciaTaxes on International Trade and Transactions – Customs Service Charge"/>
    <n v="6.5422331999999992"/>
    <n v="4.7762315999999991"/>
    <n v="6.913494899999999"/>
    <n v="6.6225059999999987"/>
    <n v="7.0238699999999996"/>
    <n v="5.8900166999999994"/>
    <n v="7.0840745999999992"/>
    <n v="5.7796415999999997"/>
    <n v="6.5924036999999993"/>
    <n v="7.0138358999999992"/>
    <n v="6.6626423999999993"/>
    <n v="7.0941086999999996"/>
    <n v="7.31"/>
    <n v="5.55"/>
    <n v="6.55"/>
    <n v="4.79"/>
    <n v="4.0999999999999996"/>
    <n v="4.55"/>
    <s v=""/>
    <s v=""/>
    <s v=""/>
    <s v=""/>
    <n v="0.11735546204620168"/>
    <n v="0.1620039530746375"/>
    <n v="-5.2577589953816159E-2"/>
    <n v="-0.27670884707390209"/>
    <n v="-0.41627621240142543"/>
    <n v="-0.22750643474406443"/>
    <s v=""/>
    <s v=""/>
    <s v=""/>
    <s v=""/>
    <n v="37.768352399999991"/>
    <n v="32.849999999999994"/>
    <n v="-0.13022417149443877"/>
    <s v="monthly"/>
    <n v="1"/>
    <n v="1"/>
    <n v="1"/>
    <n v="1"/>
    <n v="1"/>
    <n v="1"/>
    <n v="0"/>
    <n v="0"/>
    <n v="0"/>
    <n v="0"/>
  </r>
  <r>
    <s v="St. Lucia"/>
    <s v="LCA"/>
    <x v="7"/>
    <s v="Upper-Middle Income"/>
    <s v="IDA"/>
    <x v="36"/>
    <s v="mill lcu"/>
    <n v="3.4100000000000003E-3"/>
    <s v="St. LuciaTaxes on International Trade and Transactions – Import Duty"/>
    <n v="10.2949866"/>
    <n v="8.5390190999999991"/>
    <n v="10.044134099999999"/>
    <n v="10.726452899999998"/>
    <n v="11.298396599999998"/>
    <n v="8.3082347999999993"/>
    <n v="10.3852935"/>
    <n v="9.5825654999999994"/>
    <n v="8.7898715999999997"/>
    <n v="10.796691599999999"/>
    <n v="10.987339499999999"/>
    <n v="11.137851"/>
    <n v="10.44"/>
    <n v="10.119999999999999"/>
    <n v="9.36"/>
    <n v="6.4"/>
    <n v="6.57"/>
    <n v="6.53"/>
    <s v=""/>
    <s v=""/>
    <s v=""/>
    <s v=""/>
    <n v="1.4085826979123981E-2"/>
    <n v="0.18514783507159507"/>
    <n v="-6.8112800286089334E-2"/>
    <n v="-0.40334423134417519"/>
    <n v="-0.41850155976999415"/>
    <n v="-0.21403280513930578"/>
    <s v=""/>
    <s v=""/>
    <s v=""/>
    <s v=""/>
    <n v="59.211224099999995"/>
    <n v="49.42"/>
    <n v="-0.16536094716542085"/>
    <s v="monthly"/>
    <n v="1"/>
    <n v="1"/>
    <n v="1"/>
    <n v="1"/>
    <n v="1"/>
    <n v="1"/>
    <n v="0"/>
    <n v="0"/>
    <n v="0"/>
    <n v="0"/>
  </r>
  <r>
    <s v="St. Lucia"/>
    <s v="LCA"/>
    <x v="7"/>
    <s v="Upper-Middle Income"/>
    <s v="IDA"/>
    <x v="5"/>
    <s v="mill lcu"/>
    <n v="3.4100000000000003E-3"/>
    <s v="St. LuciaCustoms Duties"/>
    <n v="16.8372198"/>
    <n v="13.315250699999998"/>
    <n v="16.957628999999997"/>
    <n v="17.348958899999996"/>
    <n v="18.322266599999995"/>
    <n v="14.198251499999998"/>
    <n v="17.469368099999997"/>
    <n v="15.362207099999999"/>
    <n v="15.382275299999998"/>
    <n v="17.810527499999999"/>
    <n v="17.649981899999997"/>
    <n v="18.231959700000001"/>
    <n v="17.75"/>
    <n v="15.669999999999998"/>
    <n v="15.91"/>
    <n v="11.190000000000001"/>
    <n v="10.67"/>
    <n v="11.08"/>
    <s v=""/>
    <s v=""/>
    <s v=""/>
    <s v=""/>
    <n v="5.4212049901492664E-2"/>
    <n v="0.17684603565143542"/>
    <n v="-6.17792145352394E-2"/>
    <n v="-0.35500452421960582"/>
    <n v="-0.41764846932202138"/>
    <n v="-0.21962221897534343"/>
    <s v=""/>
    <s v=""/>
    <s v=""/>
    <s v=""/>
    <n v="96.979576499999979"/>
    <n v="82.27"/>
    <n v="-0.15167705439505591"/>
    <s v="monthly"/>
    <n v="1"/>
    <n v="1"/>
    <n v="1"/>
    <n v="1"/>
    <n v="1"/>
    <n v="1"/>
    <n v="0"/>
    <n v="0"/>
    <n v="0"/>
    <n v="0"/>
  </r>
  <r>
    <s v="St. Vincent and the Grenadines"/>
    <s v="VCT"/>
    <x v="7"/>
    <s v="Upper-Middle Income"/>
    <s v="IDA"/>
    <x v="37"/>
    <s v="mill lcu"/>
    <n v="8.6599999999999993E-3"/>
    <s v="St. Vincent and the GrenadinesCORPORATE"/>
    <n v="1.5735096"/>
    <n v="1.9668869999999998"/>
    <n v="1.0086599999999999"/>
    <n v="9.1888925999999991"/>
    <n v="2.5821695999999998"/>
    <n v="1.1196126"/>
    <n v="8.4929171999999991"/>
    <n v="0.77666819999999992"/>
    <n v="1.7550683999999999"/>
    <n v="6.4352507999999995"/>
    <n v="1.6642889999999997"/>
    <n v="7.7465087999999991"/>
    <n v="1.1000000000000001"/>
    <n v="1.28"/>
    <n v="1.53"/>
    <n v="9.84"/>
    <n v="3.07"/>
    <n v="1.72"/>
    <s v=""/>
    <s v=""/>
    <s v=""/>
    <s v=""/>
    <n v="-0.30092577763745443"/>
    <n v="-0.34922545118250303"/>
    <n v="0.51686395812265795"/>
    <n v="7.0858092301568615E-2"/>
    <n v="0.18892267959470982"/>
    <n v="0.5362456621156283"/>
    <s v=""/>
    <s v=""/>
    <s v=""/>
    <s v=""/>
    <n v="17.439731399999999"/>
    <n v="18.54"/>
    <n v="6.3089767540800534E-2"/>
    <s v="monthly"/>
    <n v="1"/>
    <n v="1"/>
    <n v="1"/>
    <n v="1"/>
    <n v="1"/>
    <n v="1"/>
    <n v="0"/>
    <n v="0"/>
    <n v="0"/>
    <n v="0"/>
  </r>
  <r>
    <s v="St. Vincent and the Grenadines"/>
    <s v="VCT"/>
    <x v="7"/>
    <s v="Upper-Middle Income"/>
    <s v="IDA"/>
    <x v="14"/>
    <s v="mill lcu"/>
    <n v="8.6599999999999993E-3"/>
    <s v="St. Vincent and the GrenadinesTotal Revenue"/>
    <n v="48.365246999999997"/>
    <n v="47.507885999999999"/>
    <n v="39.327653399999996"/>
    <n v="56.737124999999992"/>
    <n v="49.837890599999994"/>
    <n v="43.806103799999995"/>
    <n v="55.345174199999988"/>
    <n v="36.22098059999999"/>
    <n v="41.657657999999991"/>
    <n v="48.798970799999999"/>
    <n v="47.840743799999991"/>
    <n v="90.143944199999993"/>
    <n v="51.64"/>
    <n v="48.78"/>
    <n v="46.7"/>
    <n v="55"/>
    <n v="40.619999999999997"/>
    <n v="40.090000000000003"/>
    <s v=""/>
    <s v=""/>
    <s v=""/>
    <s v=""/>
    <n v="6.7708803389342848E-2"/>
    <n v="2.6776901838991573E-2"/>
    <n v="0.18745961079895013"/>
    <n v="-3.061707832393679E-2"/>
    <n v="-0.1849574789186603"/>
    <n v="-8.4830730826145562E-2"/>
    <s v=""/>
    <s v=""/>
    <s v=""/>
    <s v=""/>
    <n v="285.58190580000002"/>
    <n v="282.83000000000004"/>
    <n v="-9.636135007542115E-3"/>
    <s v="monthly"/>
    <n v="1"/>
    <n v="1"/>
    <n v="1"/>
    <n v="1"/>
    <n v="1"/>
    <n v="1"/>
    <n v="0"/>
    <n v="0"/>
    <n v="0"/>
    <n v="0"/>
  </r>
  <r>
    <s v="St. Vincent and the Grenadines"/>
    <s v="VCT"/>
    <x v="7"/>
    <s v="Upper-Middle Income"/>
    <s v="IDA"/>
    <x v="38"/>
    <s v="mill lcu"/>
    <n v="8.6599999999999993E-3"/>
    <s v="St. Vincent and the GrenadinesINDIVIDUALS"/>
    <n v="7.0908797999999997"/>
    <n v="6.6672425999999998"/>
    <n v="5.2954649999999992"/>
    <n v="8.170145999999999"/>
    <n v="7.0303601999999987"/>
    <n v="6.4655105999999991"/>
    <n v="6.4957703999999996"/>
    <n v="5.5274567999999995"/>
    <n v="6.4453373999999988"/>
    <n v="7.0908797999999997"/>
    <n v="7.9885871999999987"/>
    <n v="9.2796719999999979"/>
    <n v="8.0299999999999994"/>
    <n v="6.85"/>
    <n v="6.26"/>
    <n v="9.09"/>
    <n v="6.53"/>
    <n v="6.03"/>
    <s v=""/>
    <s v=""/>
    <s v=""/>
    <s v=""/>
    <n v="0.13244057528658146"/>
    <n v="2.7411241942808539E-2"/>
    <n v="0.18214358890106927"/>
    <n v="0.11258721692366341"/>
    <n v="-7.1171346241974714E-2"/>
    <n v="-6.7359041991207763E-2"/>
    <s v=""/>
    <s v=""/>
    <s v=""/>
    <s v=""/>
    <n v="40.719604199999999"/>
    <n v="42.79"/>
    <n v="5.0845184786938571E-2"/>
    <s v="monthly"/>
    <n v="1"/>
    <n v="1"/>
    <n v="1"/>
    <n v="1"/>
    <n v="1"/>
    <n v="1"/>
    <n v="0"/>
    <n v="0"/>
    <n v="0"/>
    <n v="0"/>
  </r>
  <r>
    <s v="St. Vincent and the Grenadines"/>
    <s v="VCT"/>
    <x v="7"/>
    <s v="Upper-Middle Income"/>
    <s v="IDA"/>
    <x v="5"/>
    <s v="mill lcu"/>
    <n v="8.6599999999999993E-3"/>
    <s v="St. Vincent and the GrenadinesCustoms Duties"/>
    <n v="3.8429945999999995"/>
    <n v="4.2061121999999997"/>
    <n v="5.0634731999999989"/>
    <n v="3.6614357999999996"/>
    <n v="4.9222607999999992"/>
    <n v="5.6585825999999999"/>
    <n v="4.5994895999999992"/>
    <n v="4.0850729999999995"/>
    <n v="4.5692297999999996"/>
    <n v="3.9136007999999993"/>
    <n v="5.9712671999999989"/>
    <n v="7.9785005999999994"/>
    <n v="4.05"/>
    <n v="4.22"/>
    <n v="4.6399999999999997"/>
    <n v="4.28"/>
    <n v="4.16"/>
    <n v="3.2"/>
    <s v=""/>
    <s v=""/>
    <s v=""/>
    <s v=""/>
    <n v="5.3865649459929076E-2"/>
    <n v="3.3018139649246651E-3"/>
    <n v="-8.3632949810023546E-2"/>
    <n v="0.16894033755828813"/>
    <n v="-0.15485989689940832"/>
    <n v="-0.43448735731099863"/>
    <s v=""/>
    <s v=""/>
    <s v=""/>
    <s v=""/>
    <n v="27.354859199999996"/>
    <n v="24.55"/>
    <n v="-0.10253604960978911"/>
    <s v="monthly"/>
    <n v="1"/>
    <n v="1"/>
    <n v="1"/>
    <n v="1"/>
    <n v="1"/>
    <n v="1"/>
    <n v="0"/>
    <n v="0"/>
    <n v="0"/>
    <n v="0"/>
  </r>
  <r>
    <s v="St. Vincent and the Grenadines"/>
    <s v="VCT"/>
    <x v="7"/>
    <s v="Upper-Middle Income"/>
    <s v="IDA"/>
    <x v="39"/>
    <s v="mill lcu"/>
    <n v="8.6599999999999993E-3"/>
    <s v="St. Vincent and the GrenadinesOTHER REVENUE"/>
    <n v="6.9597539999999993"/>
    <n v="6.7681085999999988"/>
    <n v="7.5548633999999995"/>
    <n v="7.3934777999999994"/>
    <n v="8.6643893999999992"/>
    <n v="5.9309207999999991"/>
    <n v="7.2320921999999994"/>
    <n v="5.2551185999999994"/>
    <n v="6.5865497999999993"/>
    <n v="6.404990999999999"/>
    <n v="6.9597539999999993"/>
    <n v="12.577990199999999"/>
    <n v="6.86"/>
    <n v="6.5"/>
    <n v="6.01"/>
    <n v="6.13"/>
    <n v="7.9"/>
    <n v="5.68"/>
    <s v=""/>
    <s v=""/>
    <s v=""/>
    <s v=""/>
    <n v="-1.4332977860998969E-2"/>
    <n v="-3.9613519203873127E-2"/>
    <n v="-0.20448594742295403"/>
    <n v="-0.17089086275473764"/>
    <n v="-8.8221958260555441E-2"/>
    <n v="-4.2307224874761337E-2"/>
    <s v=""/>
    <s v=""/>
    <s v=""/>
    <s v=""/>
    <n v="43.271513999999996"/>
    <n v="39.08"/>
    <n v="-9.6865434382536239E-2"/>
    <s v="monthly"/>
    <n v="1"/>
    <n v="1"/>
    <n v="1"/>
    <n v="1"/>
    <n v="1"/>
    <n v="1"/>
    <n v="0"/>
    <n v="0"/>
    <n v="0"/>
    <n v="0"/>
  </r>
  <r>
    <s v="St. Vincent and the Grenadines"/>
    <s v="VCT"/>
    <x v="7"/>
    <s v="Upper-Middle Income"/>
    <s v="IDA"/>
    <x v="23"/>
    <s v="mill lcu"/>
    <n v="8.6599999999999993E-3"/>
    <s v="St. Vincent and the GrenadinesTAXES ON GOODS AND SERVICES"/>
    <n v="24.802949399999996"/>
    <n v="22.896581999999995"/>
    <n v="17.701982999999998"/>
    <n v="25.045027799999996"/>
    <n v="21.434024999999998"/>
    <n v="21.958528199999996"/>
    <n v="25.166066999999998"/>
    <n v="17.298518999999995"/>
    <n v="19.578090599999999"/>
    <n v="21.232292999999999"/>
    <n v="22.251039599999995"/>
    <n v="42.878136599999991"/>
    <n v="28.75"/>
    <n v="23.48"/>
    <n v="23.83"/>
    <n v="23.43"/>
    <n v="17.239999999999998"/>
    <n v="21.23"/>
    <s v=""/>
    <s v=""/>
    <s v=""/>
    <s v=""/>
    <n v="0.1591363404547366"/>
    <n v="2.5480571729003282E-2"/>
    <n v="0.34617686617369364"/>
    <n v="-6.4484967351483499E-2"/>
    <n v="-0.19567136830343346"/>
    <n v="-3.3177460409208853E-2"/>
    <s v=""/>
    <s v=""/>
    <s v=""/>
    <s v=""/>
    <n v="133.83909539999999"/>
    <n v="137.96"/>
    <n v="3.078999142727333E-2"/>
    <s v="monthly"/>
    <n v="1"/>
    <n v="1"/>
    <n v="1"/>
    <n v="1"/>
    <n v="1"/>
    <n v="1"/>
    <n v="0"/>
    <n v="0"/>
    <n v="0"/>
    <n v="0"/>
  </r>
  <r>
    <s v="St. Vincent and the Grenadines"/>
    <s v="VCT"/>
    <x v="7"/>
    <s v="Upper-Middle Income"/>
    <s v="IDA"/>
    <x v="1"/>
    <s v="mill lcu"/>
    <n v="8.6599999999999993E-3"/>
    <s v="St. Vincent and the GrenadinesIncome Taxes"/>
    <n v="10.5505836"/>
    <n v="9.7133957999999989"/>
    <n v="7.1614859999999991"/>
    <n v="18.851855399999998"/>
    <n v="11.034740399999999"/>
    <n v="8.4929171999999991"/>
    <n v="15.422411399999998"/>
    <n v="7.6254695999999988"/>
    <n v="8.7652553999999991"/>
    <n v="14.534790599999999"/>
    <n v="10.510237199999999"/>
    <n v="18.841768799999997"/>
    <n v="10.25"/>
    <n v="9.31"/>
    <n v="8.4"/>
    <n v="19.97"/>
    <n v="10.31"/>
    <n v="8.4600000000000009"/>
    <s v=""/>
    <s v=""/>
    <s v=""/>
    <s v=""/>
    <n v="-2.8489760509551293E-2"/>
    <n v="-4.1529842735328303E-2"/>
    <n v="0.17294092315477561"/>
    <n v="5.931217783476108E-2"/>
    <n v="-6.5678065249273859E-2"/>
    <n v="-3.8758413893400737E-3"/>
    <s v=""/>
    <s v=""/>
    <s v=""/>
    <s v=""/>
    <n v="65.804978399999996"/>
    <n v="66.7"/>
    <n v="1.3601122920511542E-2"/>
    <s v="monthly"/>
    <n v="1"/>
    <n v="1"/>
    <n v="1"/>
    <n v="1"/>
    <n v="1"/>
    <n v="1"/>
    <n v="0"/>
    <n v="0"/>
    <n v="0"/>
    <n v="0"/>
  </r>
  <r>
    <s v="St. Vincent and the Grenadines"/>
    <s v="VCT"/>
    <x v="7"/>
    <s v="Upper-Middle Income"/>
    <s v="IDA"/>
    <x v="40"/>
    <s v="mill lcu"/>
    <n v="8.6599999999999993E-3"/>
    <s v="St. Vincent and the GrenadinesTAXES ON INTERNATIONAL TRADE AND TRANSACTIONS"/>
    <n v="4.4179307999999997"/>
    <n v="4.8617412"/>
    <n v="5.6989289999999997"/>
    <n v="3.9640337999999997"/>
    <n v="5.7392753999999995"/>
    <n v="6.4150776"/>
    <n v="5.7090155999999999"/>
    <n v="4.589402999999999"/>
    <n v="5.1945990000000002"/>
    <n v="4.488537"/>
    <n v="6.5966363999999995"/>
    <n v="8.543350199999999"/>
    <n v="4.6500000000000004"/>
    <n v="4.78"/>
    <n v="5.03"/>
    <n v="4.8099999999999996"/>
    <n v="4.78"/>
    <n v="3.81"/>
    <s v=""/>
    <s v=""/>
    <s v=""/>
    <s v=""/>
    <n v="5.252893503900076E-2"/>
    <n v="-1.6813153279323E-2"/>
    <n v="-0.11737801962438899"/>
    <n v="0.21341044064760495"/>
    <n v="-0.16714224935084998"/>
    <n v="-0.40608668552972765"/>
    <s v=""/>
    <s v=""/>
    <s v=""/>
    <s v=""/>
    <n v="31.096987800000001"/>
    <n v="27.86"/>
    <n v="-0.10409329099071137"/>
    <s v="monthly"/>
    <n v="1"/>
    <n v="1"/>
    <n v="1"/>
    <n v="1"/>
    <n v="1"/>
    <n v="1"/>
    <n v="0"/>
    <n v="0"/>
    <n v="0"/>
    <n v="0"/>
  </r>
  <r>
    <s v="St. Vincent and the Grenadines"/>
    <s v="VCT"/>
    <x v="7"/>
    <s v="Upper-Middle Income"/>
    <s v="IDA"/>
    <x v="2"/>
    <s v="mill lcu"/>
    <n v="8.6599999999999993E-3"/>
    <s v="St. Vincent and the GrenadinesProperty Taxes"/>
    <n v="1.6340291999999998"/>
    <n v="3.2781449999999994"/>
    <n v="1.2103919999999999"/>
    <n v="1.4726435999999998"/>
    <n v="2.9654603999999996"/>
    <n v="0.99857339999999983"/>
    <n v="1.8256745999999999"/>
    <n v="1.4524703999999997"/>
    <n v="1.5432497999999999"/>
    <n v="2.1484457999999997"/>
    <n v="1.5230765999999998"/>
    <n v="7.3026983999999997"/>
    <n v="1.1200000000000001"/>
    <n v="4.7"/>
    <n v="3.42"/>
    <n v="0.67"/>
    <n v="0.39"/>
    <n v="0.92"/>
    <s v=""/>
    <s v=""/>
    <s v=""/>
    <s v=""/>
    <n v="-0.31457773214823809"/>
    <n v="0.43373767786354811"/>
    <n v="1.8255309023853432"/>
    <n v="-0.54503587969281897"/>
    <n v="-0.8684858513032242"/>
    <n v="-7.868565295250185E-2"/>
    <s v=""/>
    <s v=""/>
    <s v=""/>
    <s v=""/>
    <n v="11.559243599999997"/>
    <n v="11.22"/>
    <n v="-2.9348252510224476E-2"/>
    <s v="monthly"/>
    <n v="1"/>
    <n v="1"/>
    <n v="1"/>
    <n v="1"/>
    <n v="1"/>
    <n v="1"/>
    <n v="0"/>
    <n v="0"/>
    <n v="0"/>
    <n v="0"/>
  </r>
  <r>
    <s v="St. Vincent and the Grenadines"/>
    <s v="VCT"/>
    <x v="7"/>
    <s v="Upper-Middle Income"/>
    <s v="IDA"/>
    <x v="3"/>
    <s v="mill lcu"/>
    <n v="8.6599999999999993E-3"/>
    <s v="St. Vincent and the GrenadinesVAT"/>
    <n v="17.227912799999995"/>
    <n v="15.815788799999998"/>
    <n v="12.184612799999998"/>
    <n v="17.933974799999998"/>
    <n v="16.330205400000001"/>
    <n v="13.808555399999998"/>
    <n v="12.295565399999997"/>
    <n v="11.4180312"/>
    <n v="13.899334799999998"/>
    <n v="14.020373999999999"/>
    <n v="14.554963799999998"/>
    <n v="31.540798199999998"/>
    <n v="18.649999999999999"/>
    <n v="16.53"/>
    <n v="15.96"/>
    <n v="15.97"/>
    <n v="10.99"/>
    <n v="12.55"/>
    <s v=""/>
    <s v=""/>
    <s v=""/>
    <s v=""/>
    <n v="8.2545530413876023E-2"/>
    <n v="4.5158114402741839E-2"/>
    <n v="0.30984876269519235"/>
    <n v="-0.10951140624999638"/>
    <n v="-0.32701397619897665"/>
    <n v="-9.1143161869053815E-2"/>
    <s v=""/>
    <s v=""/>
    <s v=""/>
    <s v=""/>
    <n v="93.301049999999989"/>
    <n v="90.649999999999991"/>
    <n v="-2.8413935320127676E-2"/>
    <s v="monthly"/>
    <n v="1"/>
    <n v="1"/>
    <n v="1"/>
    <n v="1"/>
    <n v="1"/>
    <n v="1"/>
    <n v="0"/>
    <n v="0"/>
    <n v="0"/>
    <n v="0"/>
  </r>
  <r>
    <s v="Mozambique"/>
    <s v="MOZ"/>
    <x v="5"/>
    <s v="Low Income"/>
    <s v="IDA"/>
    <x v="0"/>
    <s v="mill lcu"/>
    <n v="3.6309999999999995E-2"/>
    <s v="MozambiqueTax Revenue"/>
    <s v=""/>
    <s v=""/>
    <n v="46857.896591000004"/>
    <s v=""/>
    <s v=""/>
    <n v="53885.840118"/>
    <s v=""/>
    <s v=""/>
    <n v="56605.94660600002"/>
    <s v=""/>
    <s v=""/>
    <s v=""/>
    <s v=""/>
    <s v=""/>
    <n v="50201.8"/>
    <s v=""/>
    <s v=""/>
    <n v="49685.8"/>
    <s v=""/>
    <s v=""/>
    <n v="55591.799999999988"/>
    <s v=""/>
    <s v=""/>
    <s v=""/>
    <n v="7.1362644341194395E-2"/>
    <s v=""/>
    <s v=""/>
    <n v="-7.7943298439862641E-2"/>
    <s v=""/>
    <s v=""/>
    <n v="-1.7915902247141919E-2"/>
    <s v=""/>
    <n v="157349.68331500003"/>
    <n v="155479.4"/>
    <n v="-1.1886158749083064E-2"/>
    <s v="monthly"/>
    <n v="0"/>
    <n v="0"/>
    <n v="1"/>
    <n v="0"/>
    <n v="0"/>
    <n v="1"/>
    <n v="0"/>
    <n v="0"/>
    <n v="1"/>
    <n v="0"/>
  </r>
  <r>
    <s v="Mozambique"/>
    <s v="MOZ"/>
    <x v="5"/>
    <s v="Low Income"/>
    <s v="IDA"/>
    <x v="1"/>
    <s v="mill lcu"/>
    <n v="3.6309999999999995E-2"/>
    <s v="MozambiqueIncome Taxes"/>
    <s v=""/>
    <s v=""/>
    <n v="17615.922797000003"/>
    <s v=""/>
    <s v=""/>
    <n v="25596.649738"/>
    <s v=""/>
    <s v=""/>
    <n v="27065.308269999998"/>
    <s v=""/>
    <s v=""/>
    <s v=""/>
    <s v=""/>
    <s v=""/>
    <n v="21679.7"/>
    <s v=""/>
    <s v=""/>
    <n v="25486.600000000002"/>
    <s v=""/>
    <s v=""/>
    <n v="25879.399999999991"/>
    <s v=""/>
    <s v=""/>
    <s v=""/>
    <n v="0.23068772779204394"/>
    <s v=""/>
    <s v=""/>
    <n v="-4.2993805488779034E-3"/>
    <s v=""/>
    <s v=""/>
    <n v="-4.3816543974653469E-2"/>
    <s v=""/>
    <n v="70277.880804999993"/>
    <n v="73045.7"/>
    <n v="3.9383930808612036E-2"/>
    <s v="monthly"/>
    <n v="0"/>
    <n v="0"/>
    <n v="1"/>
    <n v="0"/>
    <n v="0"/>
    <n v="1"/>
    <n v="0"/>
    <n v="0"/>
    <n v="1"/>
    <n v="0"/>
  </r>
  <r>
    <s v="Mozambique"/>
    <s v="MOZ"/>
    <x v="5"/>
    <s v="Low Income"/>
    <s v="IDA"/>
    <x v="11"/>
    <s v="mill lcu"/>
    <n v="3.6309999999999995E-2"/>
    <s v="MozambiqueCIT"/>
    <s v=""/>
    <s v=""/>
    <n v="8125.4994480000005"/>
    <s v=""/>
    <s v=""/>
    <n v="15778.027012000002"/>
    <s v=""/>
    <s v=""/>
    <n v="17681.003065000001"/>
    <s v=""/>
    <s v=""/>
    <s v=""/>
    <s v=""/>
    <s v=""/>
    <n v="11107.3"/>
    <s v=""/>
    <s v=""/>
    <n v="15337.400000000001"/>
    <s v=""/>
    <s v=""/>
    <n v="16382.7"/>
    <s v=""/>
    <s v=""/>
    <s v=""/>
    <n v="0.36696827943714094"/>
    <s v=""/>
    <s v=""/>
    <n v="-2.7926622996961616E-2"/>
    <s v=""/>
    <s v=""/>
    <n v="-7.3429265309614938E-2"/>
    <s v=""/>
    <n v="41584.529525000005"/>
    <n v="42827.4"/>
    <n v="2.9887808980808613E-2"/>
    <s v="monthly"/>
    <n v="0"/>
    <n v="0"/>
    <n v="1"/>
    <n v="0"/>
    <n v="0"/>
    <n v="1"/>
    <n v="0"/>
    <n v="0"/>
    <n v="1"/>
    <n v="0"/>
  </r>
  <r>
    <s v="Mozambique"/>
    <s v="MOZ"/>
    <x v="5"/>
    <s v="Low Income"/>
    <s v="IDA"/>
    <x v="12"/>
    <s v="mill lcu"/>
    <n v="3.6309999999999995E-2"/>
    <s v="MozambiquePIT"/>
    <s v=""/>
    <s v=""/>
    <n v="9406.8967630000006"/>
    <s v=""/>
    <s v=""/>
    <n v="9723.2822060000035"/>
    <s v=""/>
    <s v=""/>
    <n v="9294.5607589999981"/>
    <s v=""/>
    <s v=""/>
    <s v=""/>
    <s v=""/>
    <s v=""/>
    <n v="10468.700000000001"/>
    <s v=""/>
    <s v=""/>
    <n v="10114"/>
    <s v=""/>
    <s v=""/>
    <n v="9482.7000000000007"/>
    <s v=""/>
    <s v=""/>
    <s v=""/>
    <n v="0.11287497500518705"/>
    <s v=""/>
    <s v=""/>
    <n v="4.0183734846129832E-2"/>
    <s v=""/>
    <s v=""/>
    <n v="2.0241864664537895E-2"/>
    <s v=""/>
    <n v="28424.739728"/>
    <n v="30065.4"/>
    <n v="5.7719447484820996E-2"/>
    <s v="monthly"/>
    <n v="0"/>
    <n v="0"/>
    <n v="1"/>
    <n v="0"/>
    <n v="0"/>
    <n v="1"/>
    <n v="0"/>
    <n v="0"/>
    <n v="1"/>
    <n v="0"/>
  </r>
  <r>
    <s v="Mozambique"/>
    <s v="MOZ"/>
    <x v="5"/>
    <s v="Low Income"/>
    <s v="IDA"/>
    <x v="3"/>
    <s v="mill lcu"/>
    <n v="3.6309999999999995E-2"/>
    <s v="MozambiqueVAT"/>
    <s v=""/>
    <s v=""/>
    <n v="15734.812885000001"/>
    <s v=""/>
    <s v=""/>
    <n v="14656.117806"/>
    <s v=""/>
    <s v=""/>
    <n v="16079.282329000003"/>
    <s v=""/>
    <s v=""/>
    <s v=""/>
    <s v=""/>
    <s v=""/>
    <n v="15697.4"/>
    <s v=""/>
    <s v=""/>
    <n v="13496.1"/>
    <s v=""/>
    <s v=""/>
    <n v="16758.900000000001"/>
    <s v=""/>
    <s v=""/>
    <s v=""/>
    <n v="-2.3777140073694336E-3"/>
    <s v=""/>
    <s v=""/>
    <n v="-7.9149050338903904E-2"/>
    <s v=""/>
    <s v=""/>
    <n v="4.2266666950319338E-2"/>
    <s v=""/>
    <n v="46470.213020000003"/>
    <n v="45952.4"/>
    <n v="-1.1142901793394907E-2"/>
    <s v="monthly"/>
    <n v="0"/>
    <n v="0"/>
    <n v="1"/>
    <n v="0"/>
    <n v="0"/>
    <n v="1"/>
    <n v="0"/>
    <n v="0"/>
    <n v="1"/>
    <n v="0"/>
  </r>
  <r>
    <s v="Mozambique"/>
    <s v="MOZ"/>
    <x v="5"/>
    <s v="Low Income"/>
    <s v="IDA"/>
    <x v="4"/>
    <s v="mill lcu"/>
    <n v="3.6309999999999995E-2"/>
    <s v="MozambiqueExcises"/>
    <s v=""/>
    <s v=""/>
    <n v="1946.1901800000001"/>
    <s v=""/>
    <s v=""/>
    <n v="1736.9591909999999"/>
    <s v=""/>
    <s v=""/>
    <n v="2088.8900670000003"/>
    <s v=""/>
    <s v=""/>
    <s v=""/>
    <s v=""/>
    <s v=""/>
    <n v="1811.9"/>
    <s v=""/>
    <s v=""/>
    <n v="1417.3000000000002"/>
    <s v=""/>
    <s v=""/>
    <n v="1531.6999999999994"/>
    <s v=""/>
    <s v=""/>
    <s v=""/>
    <n v="-6.900157105920654E-2"/>
    <s v=""/>
    <s v=""/>
    <n v="-0.18403379460859179"/>
    <s v=""/>
    <s v=""/>
    <n v="-0.26673977525309417"/>
    <s v=""/>
    <n v="5772.0394379999998"/>
    <n v="4760.8999999999996"/>
    <n v="-0.17517888587926175"/>
    <s v="monthly"/>
    <n v="0"/>
    <n v="0"/>
    <n v="1"/>
    <n v="0"/>
    <n v="0"/>
    <n v="1"/>
    <n v="0"/>
    <n v="0"/>
    <n v="1"/>
    <n v="0"/>
  </r>
  <r>
    <s v="Kenya"/>
    <s v="KEN"/>
    <x v="5"/>
    <s v="Lower-Middle Income"/>
    <s v="IDA"/>
    <x v="12"/>
    <s v="mill lcu"/>
    <n v="5.2999999999999999E-2"/>
    <s v="KenyaPIT"/>
    <s v=""/>
    <s v=""/>
    <n v="106722.60299999999"/>
    <s v=""/>
    <s v=""/>
    <n v="117561.132"/>
    <s v=""/>
    <s v=""/>
    <n v="103403.54699999999"/>
    <s v=""/>
    <s v=""/>
    <n v="112741.55099999999"/>
    <s v=""/>
    <s v=""/>
    <n v="105359"/>
    <s v=""/>
    <s v=""/>
    <n v="88576"/>
    <s v=""/>
    <s v=""/>
    <n v="71556"/>
    <s v=""/>
    <s v=""/>
    <s v=""/>
    <n v="-1.2777077785480817E-2"/>
    <s v=""/>
    <s v=""/>
    <n v="-0.24655369939785879"/>
    <s v=""/>
    <s v=""/>
    <n v="-0.30799279061481316"/>
    <s v=""/>
    <n v="327687.28200000001"/>
    <n v="265491"/>
    <n v="-0.18980377151164507"/>
    <s v="monthly"/>
    <n v="0"/>
    <n v="0"/>
    <n v="1"/>
    <n v="0"/>
    <n v="0"/>
    <n v="1"/>
    <n v="0"/>
    <n v="0"/>
    <n v="1"/>
    <n v="0"/>
  </r>
  <r>
    <s v="Kenya"/>
    <s v="KEN"/>
    <x v="5"/>
    <s v="Lower-Middle Income"/>
    <s v="IDA"/>
    <x v="11"/>
    <s v="mill lcu"/>
    <n v="5.2999999999999999E-2"/>
    <s v="KenyaCIT"/>
    <s v=""/>
    <s v=""/>
    <n v="45492.758999999998"/>
    <s v=""/>
    <s v=""/>
    <n v="109142.397"/>
    <s v=""/>
    <s v=""/>
    <n v="86895.665999999997"/>
    <s v=""/>
    <s v=""/>
    <n v="83861.972999999998"/>
    <s v=""/>
    <s v=""/>
    <n v="46925"/>
    <s v=""/>
    <s v=""/>
    <n v="98647"/>
    <s v=""/>
    <s v=""/>
    <n v="79692"/>
    <s v=""/>
    <s v=""/>
    <s v=""/>
    <n v="3.1482834444048598E-2"/>
    <s v=""/>
    <s v=""/>
    <n v="-9.6162419815646868E-2"/>
    <s v=""/>
    <s v=""/>
    <n v="-8.2900175942031418E-2"/>
    <s v=""/>
    <n v="241530.82199999999"/>
    <n v="225264"/>
    <n v="-6.7348845440520985E-2"/>
    <s v="monthly"/>
    <n v="0"/>
    <n v="0"/>
    <n v="1"/>
    <n v="0"/>
    <n v="0"/>
    <n v="1"/>
    <n v="0"/>
    <n v="0"/>
    <n v="1"/>
    <n v="0"/>
  </r>
  <r>
    <s v="Kenya"/>
    <s v="KEN"/>
    <x v="5"/>
    <s v="Lower-Middle Income"/>
    <s v="IDA"/>
    <x v="1"/>
    <s v="mill lcu"/>
    <n v="5.2999999999999999E-2"/>
    <s v="KenyaIncome Taxes"/>
    <s v=""/>
    <s v=""/>
    <n v="152215.36199999999"/>
    <s v=""/>
    <s v=""/>
    <n v="226703.52899999998"/>
    <s v=""/>
    <s v=""/>
    <n v="190299.21299999999"/>
    <s v=""/>
    <s v=""/>
    <n v="196603.52399999998"/>
    <s v=""/>
    <s v=""/>
    <n v="152284"/>
    <s v=""/>
    <s v=""/>
    <n v="187223"/>
    <s v=""/>
    <s v=""/>
    <n v="151248"/>
    <s v=""/>
    <s v=""/>
    <s v=""/>
    <n v="4.5092689133443897E-4"/>
    <s v=""/>
    <s v=""/>
    <n v="-0.17415048267731192"/>
    <s v=""/>
    <s v=""/>
    <n v="-0.20520953494431945"/>
    <s v=""/>
    <n v="569218.10399999993"/>
    <n v="490755"/>
    <n v="-0.13784365509217877"/>
    <s v="monthly"/>
    <n v="0"/>
    <n v="0"/>
    <n v="1"/>
    <n v="0"/>
    <n v="0"/>
    <n v="1"/>
    <n v="0"/>
    <n v="0"/>
    <n v="1"/>
    <n v="0"/>
  </r>
  <r>
    <s v="Kenya"/>
    <s v="KEN"/>
    <x v="5"/>
    <s v="Lower-Middle Income"/>
    <s v="IDA"/>
    <x v="3"/>
    <s v="mill lcu"/>
    <n v="5.2999999999999999E-2"/>
    <s v="KenyaVAT"/>
    <s v=""/>
    <s v=""/>
    <n v="111928.63499999999"/>
    <s v=""/>
    <s v=""/>
    <n v="119031.12"/>
    <s v=""/>
    <s v=""/>
    <n v="111385.287"/>
    <s v=""/>
    <s v=""/>
    <n v="111370.545"/>
    <s v=""/>
    <s v=""/>
    <n v="94113"/>
    <s v=""/>
    <s v=""/>
    <n v="78056"/>
    <s v=""/>
    <s v=""/>
    <n v="83062"/>
    <s v=""/>
    <s v=""/>
    <s v=""/>
    <n v="-0.15916959051631421"/>
    <s v=""/>
    <s v=""/>
    <n v="-0.34423871673222933"/>
    <s v=""/>
    <s v=""/>
    <n v="-0.25428212076160467"/>
    <s v=""/>
    <n v="342345.04200000002"/>
    <n v="255231"/>
    <n v="-0.25446269497894469"/>
    <s v="monthly"/>
    <n v="0"/>
    <n v="0"/>
    <n v="1"/>
    <n v="0"/>
    <n v="0"/>
    <n v="1"/>
    <n v="0"/>
    <n v="0"/>
    <n v="1"/>
    <n v="0"/>
  </r>
  <r>
    <s v="Kenya"/>
    <s v="KEN"/>
    <x v="5"/>
    <s v="Lower-Middle Income"/>
    <s v="IDA"/>
    <x v="41"/>
    <s v="mill lcu"/>
    <n v="5.2999999999999999E-2"/>
    <s v="KenyaImport Duties"/>
    <s v=""/>
    <s v=""/>
    <n v="35026.991999999998"/>
    <s v=""/>
    <s v=""/>
    <n v="37288.835999999996"/>
    <s v=""/>
    <s v=""/>
    <n v="33147.386999999995"/>
    <s v=""/>
    <s v=""/>
    <n v="35593.506000000001"/>
    <s v=""/>
    <s v=""/>
    <n v="34391"/>
    <s v=""/>
    <s v=""/>
    <n v="28344"/>
    <s v=""/>
    <s v=""/>
    <n v="31575"/>
    <s v=""/>
    <s v=""/>
    <s v=""/>
    <n v="-1.8157197169542803E-2"/>
    <s v=""/>
    <s v=""/>
    <n v="-0.2398797323681543"/>
    <s v=""/>
    <s v=""/>
    <n v="-4.7436227778678161E-2"/>
    <s v=""/>
    <n v="105463.215"/>
    <n v="94310"/>
    <n v="-0.10575455148034314"/>
    <s v="monthly"/>
    <n v="0"/>
    <n v="0"/>
    <n v="1"/>
    <n v="0"/>
    <n v="0"/>
    <n v="1"/>
    <n v="0"/>
    <n v="0"/>
    <n v="1"/>
    <n v="0"/>
  </r>
  <r>
    <s v="Kenya"/>
    <s v="KEN"/>
    <x v="5"/>
    <s v="Lower-Middle Income"/>
    <s v="IDA"/>
    <x v="4"/>
    <s v="mill lcu"/>
    <n v="5.2999999999999999E-2"/>
    <s v="KenyaExcises"/>
    <s v=""/>
    <s v=""/>
    <n v="53740.907999999996"/>
    <s v=""/>
    <s v=""/>
    <n v="54261.09"/>
    <s v=""/>
    <s v=""/>
    <n v="52360.424999999996"/>
    <s v=""/>
    <s v=""/>
    <n v="56495.555999999997"/>
    <s v=""/>
    <s v=""/>
    <n v="56114"/>
    <s v=""/>
    <s v=""/>
    <n v="35779"/>
    <s v=""/>
    <s v=""/>
    <n v="47354"/>
    <s v=""/>
    <s v=""/>
    <s v=""/>
    <n v="4.4158018320047822E-2"/>
    <s v=""/>
    <s v=""/>
    <n v="-0.34061405696052177"/>
    <s v=""/>
    <s v=""/>
    <n v="-9.5614674632606519E-2"/>
    <s v=""/>
    <n v="160362.42299999998"/>
    <n v="139247"/>
    <n v="-0.1316731351708248"/>
    <s v="monthly"/>
    <n v="0"/>
    <n v="0"/>
    <n v="1"/>
    <n v="0"/>
    <n v="0"/>
    <n v="1"/>
    <n v="0"/>
    <n v="0"/>
    <n v="1"/>
    <n v="0"/>
  </r>
  <r>
    <s v="Kenya"/>
    <s v="KEN"/>
    <x v="5"/>
    <s v="Lower-Middle Income"/>
    <s v="IDA"/>
    <x v="0"/>
    <s v="mill lcu"/>
    <n v="5.2999999999999999E-2"/>
    <s v="KenyaTax Revenue"/>
    <s v=""/>
    <s v=""/>
    <n v="352911.897"/>
    <s v=""/>
    <s v=""/>
    <n v="437284.57499999995"/>
    <s v=""/>
    <s v=""/>
    <n v="387192.31199999998"/>
    <s v=""/>
    <s v=""/>
    <n v="400063.13099999999"/>
    <s v=""/>
    <s v=""/>
    <n v="336902"/>
    <s v=""/>
    <s v=""/>
    <n v="329402"/>
    <s v=""/>
    <s v=""/>
    <n v="313239"/>
    <s v=""/>
    <s v=""/>
    <s v=""/>
    <n v="-4.5365138257155435E-2"/>
    <s v=""/>
    <s v=""/>
    <n v="-0.24671022297093367"/>
    <s v=""/>
    <s v=""/>
    <n v="-0.19099891632145832"/>
    <s v=""/>
    <n v="1177388.784"/>
    <n v="979543"/>
    <n v="-0.16803776856770192"/>
    <s v="monthly"/>
    <n v="0"/>
    <n v="0"/>
    <n v="1"/>
    <n v="0"/>
    <n v="0"/>
    <n v="1"/>
    <n v="0"/>
    <n v="0"/>
    <n v="1"/>
    <n v="0"/>
  </r>
  <r>
    <s v="Kenya"/>
    <s v="KEN"/>
    <x v="5"/>
    <s v="Lower-Middle Income"/>
    <s v="IDA"/>
    <x v="9"/>
    <s v="mill lcu"/>
    <n v="5.2999999999999999E-2"/>
    <s v="KenyaNon-Tax Revenues"/>
    <s v=""/>
    <s v=""/>
    <n v="53053.298999999999"/>
    <s v=""/>
    <s v=""/>
    <n v="79618.383000000002"/>
    <s v=""/>
    <s v=""/>
    <n v="56288.114999999998"/>
    <s v=""/>
    <s v=""/>
    <n v="136140.264"/>
    <s v=""/>
    <s v=""/>
    <n v="64913"/>
    <s v=""/>
    <s v=""/>
    <n v="72040"/>
    <s v=""/>
    <s v=""/>
    <n v="65438"/>
    <s v=""/>
    <s v=""/>
    <s v=""/>
    <n v="0.22354313913636173"/>
    <s v=""/>
    <s v=""/>
    <n v="-9.5183834617691268E-2"/>
    <s v=""/>
    <s v=""/>
    <n v="0.16255447530975237"/>
    <s v=""/>
    <n v="188959.79699999999"/>
    <n v="202391"/>
    <n v="7.1079685802160383E-2"/>
    <s v="monthly"/>
    <n v="0"/>
    <n v="0"/>
    <n v="1"/>
    <n v="0"/>
    <n v="0"/>
    <n v="1"/>
    <n v="0"/>
    <n v="0"/>
    <n v="1"/>
    <n v="0"/>
  </r>
  <r>
    <s v="Kenya"/>
    <s v="KEN"/>
    <x v="5"/>
    <s v="Lower-Middle Income"/>
    <s v="IDA"/>
    <x v="14"/>
    <s v="mill lcu"/>
    <n v="5.2999999999999999E-2"/>
    <s v="KenyaTotal Revenue"/>
    <s v=""/>
    <s v=""/>
    <n v="405965.196"/>
    <s v=""/>
    <s v=""/>
    <n v="516902.95799999998"/>
    <s v=""/>
    <s v=""/>
    <n v="443480.42699999997"/>
    <s v=""/>
    <s v=""/>
    <n v="536203.39500000002"/>
    <s v=""/>
    <s v=""/>
    <n v="401815"/>
    <s v=""/>
    <s v=""/>
    <n v="401442"/>
    <s v=""/>
    <s v=""/>
    <n v="378677"/>
    <s v=""/>
    <s v=""/>
    <s v=""/>
    <n v="-1.0223033996244338E-2"/>
    <s v=""/>
    <s v=""/>
    <n v="-0.22337066602741318"/>
    <s v=""/>
    <s v=""/>
    <n v="-0.14612466087483039"/>
    <s v=""/>
    <n v="1366348.581"/>
    <n v="1181934"/>
    <n v="-0.134968911714338"/>
    <s v="monthly"/>
    <n v="0"/>
    <n v="0"/>
    <n v="1"/>
    <n v="0"/>
    <n v="0"/>
    <n v="1"/>
    <n v="0"/>
    <n v="0"/>
    <n v="1"/>
    <n v="0"/>
  </r>
  <r>
    <s v="South Africa"/>
    <s v="ZAF"/>
    <x v="5"/>
    <s v="Upper-Middle Income"/>
    <s v="IBRD"/>
    <x v="42"/>
    <s v="thousand lcu"/>
    <n v="3.3349999999999998E-2"/>
    <s v="South AfricaPersonal income tax"/>
    <n v="42816969.423614547"/>
    <n v="60917422.605710812"/>
    <n v="45999023.467047423"/>
    <n v="45236404.581022196"/>
    <n v="42526733.313233808"/>
    <n v="42113664.33863911"/>
    <n v="36668138.755600259"/>
    <n v="48164030.073250271"/>
    <n v="42088383.922546715"/>
    <n v="42312527.475242652"/>
    <n v="41492780.543707214"/>
    <n v="46385677.525113612"/>
    <n v="44810442.238950029"/>
    <n v="60385934.534630008"/>
    <n v="47927832.982779995"/>
    <n v="41615902.929719999"/>
    <n v="36192555.250660002"/>
    <n v="33797792.299890004"/>
    <n v="34826342.628380008"/>
    <n v="36297897.417770006"/>
    <n v="35952831.695350006"/>
    <s v=""/>
    <n v="4.6558008242312363E-2"/>
    <n v="-8.724730107523929E-3"/>
    <n v="4.1931531809894257E-2"/>
    <n v="-8.0035132872188677E-2"/>
    <n v="-0.14894579407073069"/>
    <n v="-0.1974625616018725"/>
    <n v="-5.0228786890334227E-2"/>
    <n v="-0.24636918126314714"/>
    <n v="-0.14577780507057905"/>
    <s v=""/>
    <n v="406530770.48066521"/>
    <n v="371807531.9781301"/>
    <n v="-8.5413555440046474E-2"/>
    <s v="monthly"/>
    <n v="1"/>
    <n v="1"/>
    <n v="1"/>
    <n v="1"/>
    <n v="1"/>
    <n v="1"/>
    <n v="1"/>
    <n v="1"/>
    <n v="1"/>
    <n v="0"/>
  </r>
  <r>
    <s v="South Africa"/>
    <s v="ZAF"/>
    <x v="5"/>
    <s v="Upper-Middle Income"/>
    <s v="IBRD"/>
    <x v="43"/>
    <s v="thousand lcu"/>
    <n v="3.3349999999999998E-2"/>
    <s v="South AfricaTax on corporate income"/>
    <n v="3459644.9355131024"/>
    <n v="32422352.879008744"/>
    <n v="27311794.297659993"/>
    <n v="3586440.2815496773"/>
    <n v="6011887.9542291379"/>
    <n v="57297314.605281167"/>
    <n v="2793729.9915110543"/>
    <n v="24426312.081988893"/>
    <n v="25167730.321635388"/>
    <n v="5757692.5733781047"/>
    <n v="4463812.1087446008"/>
    <n v="60517043.01468195"/>
    <n v="3029292.0749400007"/>
    <n v="31546966.481869992"/>
    <n v="21546406.444019999"/>
    <n v="2653697.5963399997"/>
    <n v="3825830.3990800004"/>
    <n v="41813239.879670002"/>
    <n v="3080908.7463700022"/>
    <n v="17930943.076950002"/>
    <n v="17846059.601380002"/>
    <s v=""/>
    <n v="-0.12439220457439105"/>
    <n v="-2.6999471642463829E-2"/>
    <n v="-0.21109516975726336"/>
    <n v="-0.26007478501960324"/>
    <n v="-0.36362247130892184"/>
    <n v="-0.27024084518236702"/>
    <n v="0.10279402652781791"/>
    <n v="-0.26591689253935097"/>
    <n v="-0.29091501802851594"/>
    <s v=""/>
    <n v="182477207.34837717"/>
    <n v="143273344.30061999"/>
    <n v="-0.21484251988200889"/>
    <s v="monthly"/>
    <n v="1"/>
    <n v="1"/>
    <n v="1"/>
    <n v="1"/>
    <n v="1"/>
    <n v="1"/>
    <n v="1"/>
    <n v="1"/>
    <n v="1"/>
    <n v="0"/>
  </r>
  <r>
    <s v="South Africa"/>
    <s v="ZAF"/>
    <x v="5"/>
    <s v="Upper-Middle Income"/>
    <s v="IBRD"/>
    <x v="44"/>
    <s v="thousand lcu"/>
    <n v="3.3349999999999998E-2"/>
    <s v="South AfricaTaxes on income and profits "/>
    <n v="46615296.64249368"/>
    <n v="93734161.214324772"/>
    <n v="74031269.499564275"/>
    <n v="49139670.427452549"/>
    <n v="48859269.501094893"/>
    <n v="99635692.046575367"/>
    <n v="39676052.161903463"/>
    <n v="72798399.617895231"/>
    <n v="67618623.648808345"/>
    <n v="48302347.137792341"/>
    <n v="46380928.021073274"/>
    <n v="107198681.17728224"/>
    <n v="48109044.612840027"/>
    <n v="92425907.679609984"/>
    <n v="71242093.735759988"/>
    <n v="44502247.688879997"/>
    <n v="40267541.448380001"/>
    <n v="75893153.321600005"/>
    <n v="38199166.259870008"/>
    <n v="54625199.190710008"/>
    <n v="54199269.159560002"/>
    <s v=""/>
    <n v="3.2044158847734809E-2"/>
    <n v="-1.3957062374766911E-2"/>
    <n v="-3.7675644125226067E-2"/>
    <n v="-9.4372280038365772E-2"/>
    <n v="-0.17584642874209078"/>
    <n v="-0.23829350945720087"/>
    <n v="-3.7223610252522715E-2"/>
    <n v="-0.24963736184549179"/>
    <n v="-0.19845648676531194"/>
    <s v=""/>
    <n v="592108434.76011252"/>
    <n v="519463623.09721005"/>
    <n v="-0.12268835807470616"/>
    <s v="monthly"/>
    <n v="1"/>
    <n v="1"/>
    <n v="1"/>
    <n v="1"/>
    <n v="1"/>
    <n v="1"/>
    <n v="1"/>
    <n v="1"/>
    <n v="1"/>
    <n v="0"/>
  </r>
  <r>
    <s v="South Africa"/>
    <s v="ZAF"/>
    <x v="5"/>
    <s v="Upper-Middle Income"/>
    <s v="IBRD"/>
    <x v="45"/>
    <s v="thousand lcu"/>
    <n v="3.3349999999999998E-2"/>
    <s v="South AfricaTaxes on payroll and workforce"/>
    <n v="1690102.7565915482"/>
    <n v="1464664.0215335637"/>
    <n v="1601549.4376009123"/>
    <n v="1536134.0476149947"/>
    <n v="1460009.0998327259"/>
    <n v="1434414.4561002166"/>
    <n v="1491989.3608804019"/>
    <n v="1575404.2074834541"/>
    <n v="1547916.1550475871"/>
    <n v="1586821.2865602542"/>
    <n v="1535506.0231693981"/>
    <n v="1739845.332893559"/>
    <n v="1704155.1792899999"/>
    <n v="1575779.40793"/>
    <n v="1747169.31568"/>
    <n v="1448896.29446"/>
    <n v="1119036.5325999998"/>
    <n v="8683.9046199999993"/>
    <n v="88985.843720000004"/>
    <n v="75881.088000000003"/>
    <n v="169905.86504"/>
    <s v=""/>
    <n v="8.3145374703674068E-3"/>
    <n v="7.5864078561917472E-2"/>
    <n v="9.0924372773170989E-2"/>
    <n v="-5.679045607409082E-2"/>
    <n v="-0.23354139866100257"/>
    <n v="-0.99394602823258693"/>
    <n v="-0.94035758829574312"/>
    <n v="-0.95183389276253605"/>
    <n v="-0.89023574404469163"/>
    <s v=""/>
    <n v="13802183.542685404"/>
    <n v="7938493.4313399997"/>
    <n v="-0.4248378594018134"/>
    <s v="monthly"/>
    <n v="1"/>
    <n v="1"/>
    <n v="1"/>
    <n v="1"/>
    <n v="1"/>
    <n v="1"/>
    <n v="1"/>
    <n v="1"/>
    <n v="1"/>
    <n v="0"/>
  </r>
  <r>
    <s v="South Africa"/>
    <s v="ZAF"/>
    <x v="5"/>
    <s v="Upper-Middle Income"/>
    <s v="IBRD"/>
    <x v="46"/>
    <s v="thousand lcu"/>
    <n v="3.3349999999999998E-2"/>
    <s v="South AfricaTaxes on property"/>
    <n v="1088248.8851579414"/>
    <n v="1240155.294180129"/>
    <n v="1617539.496110589"/>
    <n v="1315933.2848210714"/>
    <n v="1258623.1087073009"/>
    <n v="1237120.503064008"/>
    <n v="1297130.8003144166"/>
    <n v="1355497.370949534"/>
    <n v="1189357.2698950379"/>
    <n v="1467064.4194407014"/>
    <n v="2707228.513061088"/>
    <n v="983192.96200689743"/>
    <n v="1107402.01119"/>
    <n v="1203624.8027900001"/>
    <n v="1271227.96853"/>
    <n v="930000.28094000008"/>
    <n v="964345.83990000002"/>
    <n v="1222430.14439"/>
    <n v="1300104.89249"/>
    <n v="1253114.29495"/>
    <n v="1425464.15118"/>
    <s v=""/>
    <n v="1.759995006039345E-2"/>
    <n v="-2.9456384665340875E-2"/>
    <n v="-0.2140977258442858"/>
    <n v="-0.29327702880738898"/>
    <n v="-0.23380888748304118"/>
    <n v="-1.1874638434674671E-2"/>
    <n v="2.2928236495983697E-3"/>
    <n v="-7.5531740742377118E-2"/>
    <n v="0.19851636447793258"/>
    <s v=""/>
    <n v="11599606.01320003"/>
    <n v="10677714.386360001"/>
    <n v="-7.9476115463830571E-2"/>
    <s v="monthly"/>
    <n v="1"/>
    <n v="1"/>
    <n v="1"/>
    <n v="1"/>
    <n v="1"/>
    <n v="1"/>
    <n v="1"/>
    <n v="1"/>
    <n v="1"/>
    <n v="0"/>
  </r>
  <r>
    <s v="South Africa"/>
    <s v="ZAF"/>
    <x v="5"/>
    <s v="Upper-Middle Income"/>
    <s v="IBRD"/>
    <x v="3"/>
    <s v="thousand lcu"/>
    <n v="3.3349999999999998E-2"/>
    <s v="South AfricaVAT"/>
    <n v="25850229.211059105"/>
    <n v="24486279.393201981"/>
    <n v="35121241.392862536"/>
    <n v="19725267.739795644"/>
    <n v="27335003.036487792"/>
    <n v="28385711.035636324"/>
    <n v="28862620.799301896"/>
    <n v="29266219.907277927"/>
    <n v="32219578.522296339"/>
    <n v="28030232.648055088"/>
    <n v="29477785.718074679"/>
    <n v="31640422.476257462"/>
    <n v="33442215.348900001"/>
    <n v="30411566.165340003"/>
    <n v="36187462.645050012"/>
    <n v="18776833.221719995"/>
    <n v="16236503.647310002"/>
    <n v="17497574.746920001"/>
    <n v="24156624.568259999"/>
    <n v="28926987.5801"/>
    <n v="30839940.515299994"/>
    <s v=""/>
    <n v="0.29369125031173554"/>
    <n v="0.24198395668812933"/>
    <n v="3.035830198200673E-2"/>
    <n v="-4.8082212651653196E-2"/>
    <n v="-0.40601785828825754"/>
    <n v="-0.38357807120092963"/>
    <n v="-0.16304812593996043"/>
    <n v="-1.1591258736273166E-2"/>
    <n v="-4.2819865133915967E-2"/>
    <s v=""/>
    <n v="251252151.03791955"/>
    <n v="236475708.43890002"/>
    <n v="-5.8811208333851964E-2"/>
    <s v="monthly"/>
    <n v="1"/>
    <n v="1"/>
    <n v="1"/>
    <n v="1"/>
    <n v="1"/>
    <n v="1"/>
    <n v="1"/>
    <n v="1"/>
    <n v="1"/>
    <n v="0"/>
  </r>
  <r>
    <s v="South Africa"/>
    <s v="ZAF"/>
    <x v="5"/>
    <s v="Upper-Middle Income"/>
    <s v="IBRD"/>
    <x v="47"/>
    <s v="thousand lcu"/>
    <n v="3.3349999999999998E-2"/>
    <s v="South AfricaSpecific excise duties"/>
    <n v="13612110.086513944"/>
    <n v="12324182.044677388"/>
    <n v="12718986.033452285"/>
    <n v="13731727.518313576"/>
    <n v="10849744.525413975"/>
    <n v="11116859.480209876"/>
    <n v="12206674.272120303"/>
    <n v="10514899.999496924"/>
    <n v="12344443.743272373"/>
    <n v="14172790.397728583"/>
    <n v="12765011.859440014"/>
    <n v="12337646.822431721"/>
    <n v="14854900.238639999"/>
    <n v="12664624.900319999"/>
    <n v="13888116.929130001"/>
    <n v="9823092.8757599983"/>
    <n v="4182001.0436399993"/>
    <n v="3424983.3165799989"/>
    <n v="8069491.2112600002"/>
    <n v="9435859.8194699977"/>
    <n v="11945301.811040001"/>
    <s v=""/>
    <n v="9.1300330678146413E-2"/>
    <n v="2.762397166874396E-2"/>
    <n v="9.1920133617788169E-2"/>
    <n v="-0.28464260140180858"/>
    <n v="-0.61455304004216327"/>
    <n v="-0.6919108923993218"/>
    <n v="-0.3389279478284688"/>
    <n v="-0.10262010861525567"/>
    <n v="-3.2333731720386491E-2"/>
    <s v=""/>
    <n v="109419627.70347063"/>
    <n v="88288372.145839989"/>
    <n v="-0.19312125256811113"/>
    <s v="monthly"/>
    <n v="1"/>
    <n v="1"/>
    <n v="1"/>
    <n v="1"/>
    <n v="1"/>
    <n v="1"/>
    <n v="1"/>
    <n v="1"/>
    <n v="1"/>
    <n v="0"/>
  </r>
  <r>
    <s v="South Africa"/>
    <s v="ZAF"/>
    <x v="5"/>
    <s v="Upper-Middle Income"/>
    <s v="IBRD"/>
    <x v="40"/>
    <s v="thousand lcu"/>
    <n v="3.3349999999999998E-2"/>
    <s v="South AfricaTaxes on international trade and transactions"/>
    <n v="4699135.7964830725"/>
    <n v="5083327.0695722317"/>
    <n v="6483876.9343455061"/>
    <n v="2132158.6975914165"/>
    <n v="4321348.3373825699"/>
    <n v="4241686.0645172577"/>
    <n v="5175031.1416889802"/>
    <n v="4941859.3056485727"/>
    <n v="5484072.6403828878"/>
    <n v="5890453.5775444163"/>
    <n v="5055230.5288441963"/>
    <n v="5027305.4746256936"/>
    <n v="4157283.5933300001"/>
    <n v="4904349.0384299997"/>
    <n v="6355808.3830899997"/>
    <n v="1871615.1225500002"/>
    <n v="2320662.0403300002"/>
    <n v="2271074.6917500002"/>
    <n v="4144629.2502699997"/>
    <n v="3545310.6683600005"/>
    <n v="4679104.9118300006"/>
    <s v=""/>
    <n v="-0.11530890500304448"/>
    <n v="-3.5208836396453481E-2"/>
    <n v="-1.9751847937939607E-2"/>
    <n v="-0.12219708379856443"/>
    <n v="-0.46297732579095452"/>
    <n v="-0.46458208900745956"/>
    <n v="-0.1991102784132594"/>
    <n v="-0.28259579055443956"/>
    <n v="-0.14678283482705398"/>
    <s v=""/>
    <n v="42562495.987612493"/>
    <n v="34249837.699940003"/>
    <n v="-0.19530476525840565"/>
    <s v="monthly"/>
    <n v="1"/>
    <n v="1"/>
    <n v="1"/>
    <n v="1"/>
    <n v="1"/>
    <n v="1"/>
    <n v="1"/>
    <n v="1"/>
    <n v="1"/>
    <n v="0"/>
  </r>
  <r>
    <s v="South Africa"/>
    <s v="ZAF"/>
    <x v="5"/>
    <s v="Upper-Middle Income"/>
    <s v="IBRD"/>
    <x v="6"/>
    <s v="thousand lcu"/>
    <n v="3.3349999999999998E-2"/>
    <s v="South AfricaOther taxes"/>
    <n v="735.46188643049993"/>
    <n v="20.667000000000002"/>
    <n v="1105.599909969"/>
    <n v="239.57888044649999"/>
    <n v="8.3649372495000005"/>
    <n v="188.4991705935"/>
    <n v="1857.6570047265"/>
    <n v="12085.018991183999"/>
    <n v="14579.2135198125"/>
    <n v="11657.865612724503"/>
    <n v="156804.7572925305"/>
    <n v="0"/>
    <n v="165.79091"/>
    <n v="332.42989"/>
    <n v="1966.5973200000003"/>
    <n v="0"/>
    <n v="1574.0216400000002"/>
    <n v="1.6889500000000002"/>
    <n v="318.12212"/>
    <n v="0"/>
    <n v="64352.879580000001"/>
    <s v=""/>
    <n v="-0.77457579643637042"/>
    <n v="15.085057821648036"/>
    <n v="0.77876038363203359"/>
    <n v="-1"/>
    <n v="187.16897163144705"/>
    <n v="-0.9910400136261488"/>
    <n v="-0.82875088394111984"/>
    <n v="-1"/>
    <n v="3.4140158515785037"/>
    <s v=""/>
    <n v="18495.463428781499"/>
    <n v="68711.530410000007"/>
    <n v="2.7150477831810025"/>
    <s v="monthly"/>
    <n v="1"/>
    <n v="1"/>
    <n v="1"/>
    <n v="0"/>
    <n v="1"/>
    <n v="1"/>
    <n v="1"/>
    <n v="0"/>
    <n v="1"/>
    <n v="0"/>
  </r>
  <r>
    <s v="South Africa"/>
    <s v="ZAF"/>
    <x v="5"/>
    <s v="Upper-Middle Income"/>
    <s v="IBRD"/>
    <x v="0"/>
    <s v="thousand lcu"/>
    <n v="3.3349999999999998E-2"/>
    <s v="South AfricaTax Revenue"/>
    <n v="93555858.840185747"/>
    <n v="138332789.70449007"/>
    <n v="131575568.39384606"/>
    <n v="87581131.294469699"/>
    <n v="94084005.973856509"/>
    <n v="146051672.08527362"/>
    <n v="88711356.193214193"/>
    <n v="120464365.42774282"/>
    <n v="120418571.19322237"/>
    <n v="99461367.332734108"/>
    <n v="98078495.420955181"/>
    <n v="158927094.24549758"/>
    <n v="103375166.77510002"/>
    <n v="143186184.42431"/>
    <n v="130693845.57456"/>
    <n v="77352685.484309986"/>
    <n v="65091664.573800012"/>
    <n v="100317901.81481002"/>
    <n v="75959320.147989988"/>
    <n v="97862352.641590014"/>
    <n v="103323339.29353"/>
    <s v=""/>
    <n v="0.1049566329318599"/>
    <n v="3.5084918985497766E-2"/>
    <n v="-6.7012655164581641E-3"/>
    <n v="-0.1167882357647233"/>
    <n v="-0.30815377279016704"/>
    <n v="-0.31313417790767584"/>
    <n v="-0.14374750418030074"/>
    <n v="-0.18762405551133704"/>
    <n v="-0.14196507839527128"/>
    <s v=""/>
    <n v="1020775319.1063012"/>
    <n v="897162460.73000002"/>
    <n v="-0.12109702895689664"/>
    <s v="monthly"/>
    <n v="1"/>
    <n v="1"/>
    <n v="1"/>
    <n v="1"/>
    <n v="1"/>
    <n v="1"/>
    <n v="1"/>
    <n v="1"/>
    <n v="1"/>
    <n v="0"/>
  </r>
  <r>
    <s v="Congo, Dem. Rep."/>
    <s v="COD"/>
    <x v="5"/>
    <s v="Lower-Middle Income"/>
    <s v="IDA"/>
    <x v="12"/>
    <s v="mill lcu"/>
    <n v="0.115"/>
    <s v="Congo, Dem. Rep.PIT"/>
    <n v="89751.925000000003"/>
    <n v="68949.37"/>
    <n v="80626.764999999999"/>
    <n v="264444.55"/>
    <n v="60953.705000000002"/>
    <n v="69553.7"/>
    <n v="184798.98499999999"/>
    <n v="75130.929999999993"/>
    <n v="87219.76"/>
    <n v="78930.850000000006"/>
    <n v="163841.44500000001"/>
    <n v="65884.235000000001"/>
    <n v="78351"/>
    <n v="63162"/>
    <n v="62552"/>
    <n v="113627"/>
    <n v="87442"/>
    <n v="59501"/>
    <n v="109861"/>
    <n v="68474"/>
    <n v="129737"/>
    <s v=""/>
    <n v="-0.12702708047766109"/>
    <n v="-8.3936517476519298E-2"/>
    <n v="-0.22417822419143321"/>
    <n v="-0.57031823873851817"/>
    <n v="0.43456414995610188"/>
    <n v="-0.14453149149506062"/>
    <n v="-0.4055108040771977"/>
    <n v="-8.8604387034740467E-2"/>
    <n v="0.48747256355669871"/>
    <s v=""/>
    <n v="981429.69"/>
    <n v="772707"/>
    <n v="-0.2126720763868474"/>
    <s v="monthly"/>
    <n v="1"/>
    <n v="1"/>
    <n v="1"/>
    <n v="1"/>
    <n v="1"/>
    <n v="1"/>
    <n v="1"/>
    <n v="1"/>
    <n v="1"/>
    <n v="0"/>
  </r>
  <r>
    <s v="Congo, Dem. Rep."/>
    <s v="COD"/>
    <x v="5"/>
    <s v="Lower-Middle Income"/>
    <s v="IDA"/>
    <x v="11"/>
    <s v="mill lcu"/>
    <n v="0.115"/>
    <s v="Congo, Dem. Rep.CIT"/>
    <n v="50334.445"/>
    <n v="38668.199999999997"/>
    <n v="45216.595000000001"/>
    <n v="148305.035"/>
    <n v="34183.67"/>
    <n v="39007.159999999996"/>
    <n v="103639.25"/>
    <n v="42134.735000000001"/>
    <n v="48913.934999999998"/>
    <n v="44265.5"/>
    <n v="91886.035000000003"/>
    <n v="36948.870000000003"/>
    <n v="43941"/>
    <n v="35422"/>
    <n v="35080"/>
    <n v="63724"/>
    <n v="49039"/>
    <n v="33369"/>
    <n v="61612"/>
    <n v="38401"/>
    <n v="72759"/>
    <s v=""/>
    <n v="-0.12701928073310434"/>
    <n v="-8.3950119219410202E-2"/>
    <n v="-0.22417864503065746"/>
    <n v="-0.57031802730096115"/>
    <n v="0.43457387694182636"/>
    <n v="-0.14454166876029931"/>
    <n v="-0.40551480254826239"/>
    <n v="-8.8614180200729892E-2"/>
    <n v="0.487490221344899"/>
    <s v=""/>
    <n v="550403.02499999991"/>
    <n v="433347"/>
    <n v="-0.21267329517311415"/>
    <s v="monthly"/>
    <n v="1"/>
    <n v="1"/>
    <n v="1"/>
    <n v="1"/>
    <n v="1"/>
    <n v="1"/>
    <n v="1"/>
    <n v="1"/>
    <n v="1"/>
    <n v="0"/>
  </r>
  <r>
    <s v="Congo, Dem. Rep."/>
    <s v="COD"/>
    <x v="5"/>
    <s v="Lower-Middle Income"/>
    <s v="IDA"/>
    <x v="1"/>
    <s v="mill lcu"/>
    <n v="0.115"/>
    <s v="Congo, Dem. Rep.Income Taxes"/>
    <n v="140086.37"/>
    <n v="107617.56999999999"/>
    <n v="125843.36"/>
    <n v="412749.58500000002"/>
    <n v="95137.375"/>
    <n v="108560.86"/>
    <n v="288438.23499999999"/>
    <n v="117265.66499999999"/>
    <n v="136133.69500000001"/>
    <n v="123196.35"/>
    <n v="255727.48"/>
    <n v="102833.105"/>
    <n v="122292"/>
    <n v="98584"/>
    <n v="97632"/>
    <n v="177351"/>
    <n v="136481"/>
    <n v="92870"/>
    <n v="171473"/>
    <n v="106875"/>
    <n v="202496"/>
    <s v=""/>
    <n v="-0.12702427795080989"/>
    <n v="-8.3941404735304773E-2"/>
    <n v="-0.22417837540256394"/>
    <n v="-0.57031816276689895"/>
    <n v="0.43456764494500716"/>
    <n v="-0.14453514830298878"/>
    <n v="-0.40551224077487508"/>
    <n v="-8.860790581795612E-2"/>
    <n v="0.48747890814246975"/>
    <s v=""/>
    <n v="1531832.7150000001"/>
    <n v="1206054"/>
    <n v="-0.21267251430910983"/>
    <s v="monthly"/>
    <n v="1"/>
    <n v="1"/>
    <n v="1"/>
    <n v="1"/>
    <n v="1"/>
    <n v="1"/>
    <n v="1"/>
    <n v="1"/>
    <n v="1"/>
    <n v="0"/>
  </r>
  <r>
    <s v="Congo, Dem. Rep."/>
    <s v="COD"/>
    <x v="5"/>
    <s v="Lower-Middle Income"/>
    <s v="IDA"/>
    <x v="3"/>
    <s v="mill lcu"/>
    <n v="0.115"/>
    <s v="Congo, Dem. Rep.VAT"/>
    <n v="28784.84"/>
    <n v="22113.794999999998"/>
    <n v="25857.965"/>
    <n v="84811.36"/>
    <n v="19548.18"/>
    <n v="22307.805"/>
    <n v="59268.94"/>
    <n v="24096.264999999999"/>
    <n v="27973.119999999999"/>
    <n v="25314.959999999999"/>
    <n v="52546.605000000003"/>
    <n v="21130.365000000002"/>
    <n v="25129"/>
    <n v="20257"/>
    <n v="20061"/>
    <n v="36442"/>
    <n v="28044"/>
    <n v="19083"/>
    <n v="35234"/>
    <n v="21960"/>
    <n v="41609"/>
    <s v=""/>
    <n v="-0.1270057433009876"/>
    <n v="-8.3965461378293429E-2"/>
    <n v="-0.22418488848600421"/>
    <n v="-0.57031699527044488"/>
    <n v="0.43460925774164139"/>
    <n v="-0.14455949386324654"/>
    <n v="-0.4055233651892543"/>
    <n v="-8.8655440998843579E-2"/>
    <n v="0.4874636794179556"/>
    <s v=""/>
    <n v="314762.27"/>
    <n v="247819"/>
    <n v="-0.21267882583258793"/>
    <s v="monthly"/>
    <n v="1"/>
    <n v="1"/>
    <n v="1"/>
    <n v="1"/>
    <n v="1"/>
    <n v="1"/>
    <n v="1"/>
    <n v="1"/>
    <n v="1"/>
    <n v="0"/>
  </r>
  <r>
    <s v="Congo, Dem. Rep."/>
    <s v="COD"/>
    <x v="5"/>
    <s v="Lower-Middle Income"/>
    <s v="IDA"/>
    <x v="5"/>
    <s v="mill lcu"/>
    <n v="0.115"/>
    <s v="Congo, Dem. Rep.Customs Duties"/>
    <n v="129219.58"/>
    <n v="126976.2"/>
    <n v="150149.245"/>
    <n v="143044.465"/>
    <n v="152100.495"/>
    <n v="141619.495"/>
    <n v="149764.57"/>
    <n v="138623.49"/>
    <n v="141751.065"/>
    <n v="140879.13500000001"/>
    <n v="134612.83499999999"/>
    <n v="135563.93"/>
    <n v="114739"/>
    <n v="121256"/>
    <n v="110431"/>
    <n v="105630"/>
    <n v="96875"/>
    <n v="105572"/>
    <n v="130610"/>
    <n v="149551"/>
    <n v="155645"/>
    <s v=""/>
    <n v="-0.11206180982789142"/>
    <n v="-4.5049387207996436E-2"/>
    <n v="-0.26452510633669851"/>
    <n v="-0.26155828539049025"/>
    <n v="-0.36308557049732149"/>
    <n v="-0.25453766093432262"/>
    <n v="-0.12789787330875391"/>
    <n v="7.8828703562433822E-2"/>
    <n v="9.801644171068484E-2"/>
    <s v=""/>
    <n v="1273248.605"/>
    <n v="1090309"/>
    <n v="-0.14367940736915238"/>
    <s v="monthly"/>
    <n v="1"/>
    <n v="1"/>
    <n v="1"/>
    <n v="1"/>
    <n v="1"/>
    <n v="1"/>
    <n v="1"/>
    <n v="1"/>
    <n v="1"/>
    <n v="0"/>
  </r>
  <r>
    <s v="Congo, Dem. Rep."/>
    <s v="COD"/>
    <x v="5"/>
    <s v="Lower-Middle Income"/>
    <s v="IDA"/>
    <x v="4"/>
    <s v="mill lcu"/>
    <n v="0.115"/>
    <s v="Congo, Dem. Rep.Excises"/>
    <n v="35045.565000000002"/>
    <n v="34436.775000000001"/>
    <n v="40722.03"/>
    <n v="38795.31"/>
    <n v="41251.654999999999"/>
    <n v="38408.404999999999"/>
    <n v="40617.22"/>
    <n v="37595.57"/>
    <n v="38444.084999999999"/>
    <n v="38207.705000000002"/>
    <n v="36508.445"/>
    <n v="36766.01"/>
    <n v="31118"/>
    <n v="32886"/>
    <n v="29950"/>
    <n v="28648"/>
    <n v="26274"/>
    <n v="28632"/>
    <n v="35423"/>
    <n v="40559"/>
    <n v="42212"/>
    <s v=""/>
    <n v="-0.11207024341025754"/>
    <n v="-4.5032527000568472E-2"/>
    <n v="-0.26452585983557303"/>
    <n v="-0.26156022467664258"/>
    <n v="-0.36308009945297953"/>
    <n v="-0.25453816684134628"/>
    <n v="-0.12788221350451856"/>
    <n v="7.8823914626111546E-2"/>
    <n v="9.8010266078643854E-2"/>
    <s v=""/>
    <n v="345316.61499999999"/>
    <n v="295702"/>
    <n v="-0.1436786208506069"/>
    <s v="monthly"/>
    <n v="1"/>
    <n v="1"/>
    <n v="1"/>
    <n v="1"/>
    <n v="1"/>
    <n v="1"/>
    <n v="1"/>
    <n v="1"/>
    <n v="1"/>
    <n v="0"/>
  </r>
  <r>
    <s v="Congo, Dem. Rep."/>
    <s v="COD"/>
    <x v="5"/>
    <s v="Lower-Middle Income"/>
    <s v="IDA"/>
    <x v="48"/>
    <s v="mill lcu"/>
    <n v="0.115"/>
    <s v="Congo, Dem. Rep.Export Taxes"/>
    <n v="7622.14"/>
    <n v="7489.4549999999999"/>
    <n v="8856.4449999999997"/>
    <n v="8438.32"/>
    <n v="8972.4050000000007"/>
    <n v="8353.58"/>
    <n v="8834.1450000000004"/>
    <n v="8177.41"/>
    <n v="8361.3850000000002"/>
    <n v="8310.0949999999993"/>
    <n v="7939.915"/>
    <n v="7996.78"/>
    <n v="6768"/>
    <n v="7153"/>
    <n v="6514"/>
    <n v="6231"/>
    <n v="5714"/>
    <n v="6227"/>
    <n v="7704"/>
    <n v="8822"/>
    <n v="9181"/>
    <s v=""/>
    <n v="-0.11206039248819889"/>
    <n v="-4.4923829571043544E-2"/>
    <n v="-0.26449043606097028"/>
    <n v="-0.26158287431621458"/>
    <n v="-0.36315848426369524"/>
    <n v="-0.2545710940698479"/>
    <n v="-0.12792918839344389"/>
    <n v="7.8825691753256863E-2"/>
    <n v="9.8023832176128686E-2"/>
    <s v=""/>
    <n v="75105.285000000003"/>
    <n v="64314"/>
    <n v="-0.14368209906932652"/>
    <s v="monthly"/>
    <n v="1"/>
    <n v="1"/>
    <n v="1"/>
    <n v="1"/>
    <n v="1"/>
    <n v="1"/>
    <n v="1"/>
    <n v="1"/>
    <n v="1"/>
    <n v="0"/>
  </r>
  <r>
    <s v="Congo, Dem. Rep."/>
    <s v="COD"/>
    <x v="5"/>
    <s v="Lower-Middle Income"/>
    <s v="IDA"/>
    <x v="6"/>
    <s v="mill lcu"/>
    <n v="0.115"/>
    <s v="Congo, Dem. Rep.Other Taxes"/>
    <n v="110568.97500000001"/>
    <n v="84941.815000000002"/>
    <n v="99327.544999999998"/>
    <n v="325780.7"/>
    <n v="75090.789999999994"/>
    <n v="85685.52"/>
    <n v="227661.815"/>
    <n v="92556.15"/>
    <n v="107449.205"/>
    <n v="97238.035000000003"/>
    <n v="201843.99"/>
    <n v="81165.31"/>
    <n v="96524"/>
    <n v="77812"/>
    <n v="77060"/>
    <n v="139982"/>
    <n v="107724"/>
    <n v="73302"/>
    <n v="135342"/>
    <n v="84356"/>
    <n v="159828"/>
    <s v=""/>
    <n v="-0.1270245563911577"/>
    <n v="-8.393763424998632E-2"/>
    <n v="-0.22418297965584469"/>
    <n v="-0.57031831535753963"/>
    <n v="0.43458338898818361"/>
    <n v="-0.14452290188587294"/>
    <n v="-0.40551295350078803"/>
    <n v="-8.859648980645797E-2"/>
    <n v="0.48747494222967958"/>
    <s v=""/>
    <n v="1209062.5150000001"/>
    <n v="951930"/>
    <n v="-0.21267098417983796"/>
    <s v="monthly"/>
    <n v="1"/>
    <n v="1"/>
    <n v="1"/>
    <n v="1"/>
    <n v="1"/>
    <n v="1"/>
    <n v="1"/>
    <n v="1"/>
    <n v="1"/>
    <n v="0"/>
  </r>
  <r>
    <s v="Congo, Dem. Rep."/>
    <s v="COD"/>
    <x v="5"/>
    <s v="Lower-Middle Income"/>
    <s v="IDA"/>
    <x v="49"/>
    <s v="mill lcu"/>
    <n v="0.115"/>
    <s v="Congo, Dem. Rep.Oil and Gas Revenue"/>
    <n v="36680.154999999999"/>
    <n v="25453.22"/>
    <n v="20770.22"/>
    <n v="38013.695"/>
    <n v="33529.165000000001"/>
    <n v="9517.64"/>
    <n v="20048.814999999999"/>
    <n v="44816.31"/>
    <n v="30921.18"/>
    <n v="7912.04"/>
    <n v="11881.44"/>
    <n v="31376.1"/>
    <n v="20506"/>
    <n v="11338"/>
    <n v="20125"/>
    <n v="40156"/>
    <n v="1211"/>
    <n v="2260"/>
    <n v="3302"/>
    <n v="12175"/>
    <n v="11928"/>
    <s v=""/>
    <n v="-0.44095110830365902"/>
    <n v="-0.55455537649067588"/>
    <n v="-3.1064668549490623E-2"/>
    <n v="5.6356136913288758E-2"/>
    <n v="-0.96388219032594458"/>
    <n v="-0.76254617741372865"/>
    <n v="-0.83530198667602051"/>
    <n v="-0.72833550999624908"/>
    <n v="-0.61424499323764492"/>
    <s v=""/>
    <n v="259750.40000000002"/>
    <n v="123001"/>
    <n v="-0.52646463682057854"/>
    <s v="monthly"/>
    <n v="1"/>
    <n v="1"/>
    <n v="1"/>
    <n v="1"/>
    <n v="1"/>
    <n v="1"/>
    <n v="1"/>
    <n v="1"/>
    <n v="1"/>
    <n v="0"/>
  </r>
  <r>
    <s v="Congo, Dem. Rep."/>
    <s v="COD"/>
    <x v="5"/>
    <s v="Lower-Middle Income"/>
    <s v="IDA"/>
    <x v="0"/>
    <s v="mill lcu"/>
    <n v="0.115"/>
    <s v="Congo, Dem. Rep.Tax Revenue"/>
    <n v="488007.625"/>
    <n v="409028.83"/>
    <n v="471526.81"/>
    <n v="1051633.4350000001"/>
    <n v="425630.065"/>
    <n v="414453.30499999999"/>
    <n v="794633.74"/>
    <n v="463130.86"/>
    <n v="491033.73499999999"/>
    <n v="441058.32"/>
    <n v="701060.71"/>
    <n v="416831.6"/>
    <n v="417076"/>
    <n v="369286"/>
    <n v="361773"/>
    <n v="534440"/>
    <n v="402323"/>
    <n v="327946"/>
    <n v="519088"/>
    <n v="424298"/>
    <n v="622899"/>
    <s v=""/>
    <n v="-0.14534941948909097"/>
    <n v="-9.7163884511514781E-2"/>
    <n v="-0.23276260792042769"/>
    <n v="-0.49180010618433789"/>
    <n v="-5.4758972442418986E-2"/>
    <n v="-0.20872630030058512"/>
    <n v="-0.34675816810899573"/>
    <n v="-8.3848569279101781E-2"/>
    <n v="0.26854624356919188"/>
    <s v=""/>
    <n v="5009078.4050000012"/>
    <n v="3979129"/>
    <n v="-0.2056165469424312"/>
    <s v="monthly"/>
    <n v="1"/>
    <n v="1"/>
    <n v="1"/>
    <n v="1"/>
    <n v="1"/>
    <n v="1"/>
    <n v="1"/>
    <n v="1"/>
    <n v="1"/>
    <n v="0"/>
  </r>
  <r>
    <s v="Congo, Dem. Rep."/>
    <s v="COD"/>
    <x v="5"/>
    <s v="Lower-Middle Income"/>
    <s v="IDA"/>
    <x v="50"/>
    <s v="mill lcu"/>
    <n v="0.115"/>
    <s v="Congo, Dem. Rep.Non-Tax Revenue"/>
    <n v="140847.91500000001"/>
    <n v="87187.425000000003"/>
    <n v="182621.38999999998"/>
    <n v="105640.675"/>
    <n v="75520.065000000002"/>
    <n v="118896.91"/>
    <n v="159476.22"/>
    <n v="79692.395000000004"/>
    <n v="90843.51"/>
    <n v="65137.184999999998"/>
    <n v="79645.565000000002"/>
    <n v="119359.63499999999"/>
    <n v="144589"/>
    <n v="116312"/>
    <n v="181512"/>
    <n v="110950"/>
    <n v="157590"/>
    <n v="167516"/>
    <n v="124681"/>
    <n v="148044"/>
    <n v="156213"/>
    <s v=""/>
    <n v="2.6561167057389465E-2"/>
    <n v="0.33404559201054507"/>
    <n v="-6.0748086519327501E-3"/>
    <n v="5.0258340359903959E-2"/>
    <n v="1.0867301954785129"/>
    <n v="0.4089180282313476"/>
    <n v="-0.21818437883717084"/>
    <n v="0.85769294548118413"/>
    <n v="0.71958349033409219"/>
    <s v=""/>
    <n v="1040726.505"/>
    <n v="1307407"/>
    <n v="0.25624455005112029"/>
    <s v="monthly"/>
    <n v="1"/>
    <n v="1"/>
    <n v="1"/>
    <n v="1"/>
    <n v="1"/>
    <n v="1"/>
    <n v="1"/>
    <n v="1"/>
    <n v="1"/>
    <n v="0"/>
  </r>
  <r>
    <s v="Congo, Dem. Rep."/>
    <s v="COD"/>
    <x v="5"/>
    <s v="Lower-Middle Income"/>
    <s v="IDA"/>
    <x v="14"/>
    <s v="mill lcu"/>
    <n v="0.115"/>
    <s v="Congo, Dem. Rep.Total Revenue"/>
    <n v="628855.54"/>
    <n v="496216.255"/>
    <n v="654148.19999999995"/>
    <n v="1157274.1100000001"/>
    <n v="501150.13"/>
    <n v="533350.21499999997"/>
    <n v="954109.96"/>
    <n v="542823.255"/>
    <n v="581877.245"/>
    <n v="506195.505"/>
    <n v="780706.27500000002"/>
    <n v="536191.23499999999"/>
    <n v="561665"/>
    <n v="485598"/>
    <n v="543285"/>
    <n v="645390"/>
    <n v="559913"/>
    <n v="495462"/>
    <n v="643769"/>
    <n v="572342"/>
    <n v="779112"/>
    <s v=""/>
    <n v="-0.10684574711705654"/>
    <n v="-2.1398442499631545E-2"/>
    <n v="-0.16947719186569643"/>
    <n v="-0.44231881243761695"/>
    <n v="0.11725602066590304"/>
    <n v="-7.1038154545414345E-2"/>
    <n v="-0.32526749851767606"/>
    <n v="5.4380030199700995E-2"/>
    <n v="0.33896282539799266"/>
    <s v=""/>
    <n v="6049804.9100000001"/>
    <n v="5286536"/>
    <n v="-0.12616421874007175"/>
    <s v="monthly"/>
    <n v="1"/>
    <n v="1"/>
    <n v="1"/>
    <n v="1"/>
    <n v="1"/>
    <n v="1"/>
    <n v="1"/>
    <n v="1"/>
    <n v="1"/>
    <n v="0"/>
  </r>
  <r>
    <s v="Maldives"/>
    <s v="MDV"/>
    <x v="4"/>
    <s v="Upper-Middle Income"/>
    <s v="IDA"/>
    <x v="12"/>
    <s v="lcu"/>
    <n v="3.7099999999999998E-3"/>
    <s v="MaldivesPIT"/>
    <n v="9131731.4983800016"/>
    <n v="9052778.6660700012"/>
    <n v="8198711.7899700012"/>
    <n v="8644324.9038300011"/>
    <n v="78412638.599130005"/>
    <n v="53992256.865060009"/>
    <n v="60305476.334700003"/>
    <n v="49604158.193970002"/>
    <n v="49838537.527200006"/>
    <s v=""/>
    <s v=""/>
    <s v=""/>
    <n v="8958802"/>
    <n v="11362"/>
    <n v="0"/>
    <n v="0"/>
    <n v="18465801"/>
    <n v="25156638"/>
    <n v="63065098"/>
    <n v="60054427"/>
    <n v="36081506"/>
    <s v=""/>
    <n v="-1.8937207955652208E-2"/>
    <n v="-0.99874491574144131"/>
    <n v="-1"/>
    <n v="-1"/>
    <n v="-0.76450478736721306"/>
    <n v="-0.53406952291561627"/>
    <n v="4.5760714167713157E-2"/>
    <n v="0.21067324164973647"/>
    <n v="-0.27603200675164141"/>
    <s v=""/>
    <n v="310337577.68451005"/>
    <n v="211793634"/>
    <n v="-0.31753790314329922"/>
    <s v="monthly"/>
    <n v="1"/>
    <n v="1"/>
    <n v="0"/>
    <n v="0"/>
    <n v="1"/>
    <n v="1"/>
    <n v="1"/>
    <n v="1"/>
    <n v="1"/>
    <n v="0"/>
  </r>
  <r>
    <s v="Maldives"/>
    <s v="MDV"/>
    <x v="4"/>
    <s v="Upper-Middle Income"/>
    <s v="IDA"/>
    <x v="11"/>
    <s v="lcu"/>
    <n v="3.7099999999999998E-3"/>
    <s v="MaldivesCIT"/>
    <n v="884841973.68624008"/>
    <n v="134880007.18692002"/>
    <n v="87372109.372470006"/>
    <n v="69982461.246060014"/>
    <n v="47115370.922490008"/>
    <n v="463044123.87180007"/>
    <n v="1262285634.6991501"/>
    <n v="74837226.851970002"/>
    <n v="26536880.922030002"/>
    <s v=""/>
    <s v=""/>
    <s v=""/>
    <n v="645036881"/>
    <n v="412537990"/>
    <n v="81379733"/>
    <n v="36988004"/>
    <n v="1495146"/>
    <n v="20801116"/>
    <n v="227746963"/>
    <n v="1198272156"/>
    <n v="499623989"/>
    <s v=""/>
    <n v="-0.2710145990105049"/>
    <n v="2.0585555161506979"/>
    <n v="-6.8584545062593372E-2"/>
    <n v="-0.47146751712619411"/>
    <n v="-0.96826627975698887"/>
    <n v="-0.95507746470019117"/>
    <n v="-0.81957573092853853"/>
    <n v="15.01171243785147"/>
    <n v="17.827532537376293"/>
    <s v=""/>
    <n v="3050895788.7591305"/>
    <n v="3123881978"/>
    <n v="2.3922871934788269E-2"/>
    <s v="monthly"/>
    <n v="1"/>
    <n v="1"/>
    <n v="1"/>
    <n v="1"/>
    <n v="1"/>
    <n v="1"/>
    <n v="1"/>
    <n v="1"/>
    <n v="1"/>
    <n v="0"/>
  </r>
  <r>
    <s v="Maldives"/>
    <s v="MDV"/>
    <x v="4"/>
    <s v="Upper-Middle Income"/>
    <s v="IDA"/>
    <x v="1"/>
    <s v="lcu"/>
    <n v="3.7099999999999998E-3"/>
    <s v="MaldivesIncome Taxes"/>
    <n v="893973705.18462014"/>
    <n v="143932785.85299"/>
    <n v="95570821.162440017"/>
    <n v="78626786.149890006"/>
    <n v="125528009.52162001"/>
    <n v="517036380.73686004"/>
    <n v="1322591111.0338502"/>
    <n v="124441385.04594001"/>
    <n v="76375418.44923"/>
    <s v=""/>
    <s v=""/>
    <s v=""/>
    <n v="653995683"/>
    <n v="412549352"/>
    <n v="81379733"/>
    <n v="36988004"/>
    <n v="19960947"/>
    <n v="45957754"/>
    <n v="290812061"/>
    <n v="1258326583"/>
    <n v="535705495"/>
    <s v=""/>
    <n v="-0.26843968764725668"/>
    <n v="1.8662639269788708"/>
    <n v="-0.14848766589877552"/>
    <n v="-0.52957502384126454"/>
    <n v="-0.84098411919323812"/>
    <n v="-0.91111311367586401"/>
    <n v="-0.78011944993893356"/>
    <n v="9.1118014922082704"/>
    <n v="6.0141088046032287"/>
    <s v=""/>
    <n v="3378076403.1374402"/>
    <n v="3335675612"/>
    <n v="-1.2551756111276766E-2"/>
    <s v="monthly"/>
    <n v="1"/>
    <n v="1"/>
    <n v="1"/>
    <n v="1"/>
    <n v="1"/>
    <n v="1"/>
    <n v="1"/>
    <n v="1"/>
    <n v="1"/>
    <n v="0"/>
  </r>
  <r>
    <s v="Maldives"/>
    <s v="MDV"/>
    <x v="4"/>
    <s v="Upper-Middle Income"/>
    <s v="IDA"/>
    <x v="3"/>
    <s v="lcu"/>
    <n v="3.7099999999999998E-3"/>
    <s v="MaldivesVAT"/>
    <n v="794951347.15209007"/>
    <n v="797302146.38019013"/>
    <n v="734830416.95283008"/>
    <n v="878922984.40443003"/>
    <n v="669370770.32664001"/>
    <n v="506666723.50998002"/>
    <n v="512621800.18113005"/>
    <n v="483510635.96982002"/>
    <n v="521883125.69616008"/>
    <s v=""/>
    <s v=""/>
    <s v=""/>
    <n v="807132910"/>
    <n v="623730756"/>
    <n v="637672520"/>
    <n v="235753244"/>
    <n v="113549993"/>
    <n v="132254311"/>
    <n v="284302809"/>
    <n v="293907452"/>
    <n v="217157674"/>
    <s v=""/>
    <n v="1.5323658349093093E-2"/>
    <n v="-0.21769838594843485"/>
    <n v="-0.13221812095873925"/>
    <n v="-0.73177030504015139"/>
    <n v="-0.83036308420729243"/>
    <n v="-0.73897178389021445"/>
    <n v="-0.44539461860665253"/>
    <n v="-0.39213860019752445"/>
    <n v="-0.58389596576757485"/>
    <s v=""/>
    <n v="5900059950.5732708"/>
    <n v="3345461669"/>
    <n v="-0.4329783600461648"/>
    <s v="monthly"/>
    <n v="1"/>
    <n v="1"/>
    <n v="1"/>
    <n v="1"/>
    <n v="1"/>
    <n v="1"/>
    <n v="1"/>
    <n v="1"/>
    <n v="1"/>
    <n v="0"/>
  </r>
  <r>
    <s v="Maldives"/>
    <s v="MDV"/>
    <x v="4"/>
    <s v="Upper-Middle Income"/>
    <s v="IDA"/>
    <x v="4"/>
    <s v="lcu"/>
    <n v="3.7099999999999998E-3"/>
    <s v="MaldivesExcises"/>
    <n v="78538573.089120001"/>
    <n v="80028532.406040013"/>
    <n v="83476722.906990007"/>
    <n v="83915632.241760015"/>
    <n v="77952198.681150004"/>
    <n v="56667647.877480008"/>
    <n v="50179980.598710008"/>
    <n v="72355303.95318"/>
    <n v="74615277.463380009"/>
    <s v=""/>
    <s v=""/>
    <s v=""/>
    <n v="84925877"/>
    <n v="77023981"/>
    <n v="74040728"/>
    <n v="35740139"/>
    <n v="7960595"/>
    <n v="3936607"/>
    <n v="5522589"/>
    <n v="5293760"/>
    <n v="7006201"/>
    <s v=""/>
    <n v="8.1326966605723028E-2"/>
    <n v="-3.7543502494783346E-2"/>
    <n v="-0.11303743820302599"/>
    <n v="-0.57409438449998151"/>
    <n v="-0.89787850587048301"/>
    <n v="-0.93053166758374617"/>
    <n v="-0.88994437753644784"/>
    <n v="-0.92683660062535966"/>
    <n v="-0.90610232598225571"/>
    <s v=""/>
    <n v="657729869.21781003"/>
    <n v="301450477"/>
    <n v="-0.54168042062846711"/>
    <s v="monthly"/>
    <n v="1"/>
    <n v="1"/>
    <n v="1"/>
    <n v="1"/>
    <n v="1"/>
    <n v="1"/>
    <n v="1"/>
    <n v="1"/>
    <n v="1"/>
    <n v="0"/>
  </r>
  <r>
    <s v="Maldives"/>
    <s v="MDV"/>
    <x v="4"/>
    <s v="Upper-Middle Income"/>
    <s v="IDA"/>
    <x v="5"/>
    <s v="lcu"/>
    <n v="3.7099999999999998E-3"/>
    <s v="MaldivesCustoms Duties"/>
    <s v=""/>
    <s v=""/>
    <s v=""/>
    <s v=""/>
    <s v=""/>
    <s v=""/>
    <s v=""/>
    <s v=""/>
    <s v=""/>
    <s v=""/>
    <s v=""/>
    <s v=""/>
    <s v=""/>
    <s v=""/>
    <s v=""/>
    <s v=""/>
    <s v=""/>
    <s v=""/>
    <s v=""/>
    <s v=""/>
    <s v=""/>
    <s v=""/>
    <s v=""/>
    <s v=""/>
    <s v=""/>
    <s v=""/>
    <s v=""/>
    <s v=""/>
    <s v=""/>
    <s v=""/>
    <s v=""/>
    <s v=""/>
    <n v="0"/>
    <n v="0"/>
    <s v=""/>
    <s v="monthly"/>
    <n v="0"/>
    <n v="0"/>
    <n v="0"/>
    <n v="0"/>
    <n v="0"/>
    <n v="0"/>
    <n v="0"/>
    <n v="0"/>
    <n v="0"/>
    <n v="0"/>
  </r>
  <r>
    <s v="Maldives"/>
    <s v="MDV"/>
    <x v="4"/>
    <s v="Upper-Middle Income"/>
    <s v="IDA"/>
    <x v="2"/>
    <s v="lcu"/>
    <n v="3.7099999999999998E-3"/>
    <s v="MaldivesProperty Taxes"/>
    <n v="5762967.580860001"/>
    <n v="7314543.6509700008"/>
    <n v="3920984.0816100002"/>
    <n v="3802613.5501800003"/>
    <n v="1171010.3902200002"/>
    <n v="1926418.5955800002"/>
    <n v="7641446.9794200007"/>
    <n v="1768846.1626800001"/>
    <n v="1794594.3353100002"/>
    <s v=""/>
    <s v=""/>
    <s v=""/>
    <n v="1183318"/>
    <n v="816866"/>
    <n v="542810"/>
    <n v="179356"/>
    <n v="0"/>
    <n v="17061"/>
    <n v="427503"/>
    <n v="284358"/>
    <n v="314692"/>
    <s v=""/>
    <n v="-0.79466863497028128"/>
    <n v="-0.88832303982604943"/>
    <n v="-0.86156281466536433"/>
    <n v="-0.95283349264047357"/>
    <n v="-1"/>
    <n v="-0.99114366937739029"/>
    <n v="-0.94405470571851713"/>
    <n v="-0.83924096623011823"/>
    <n v="-0.82464449273677232"/>
    <s v=""/>
    <n v="33932414.936609998"/>
    <n v="3765964"/>
    <n v="-0.88901573887283614"/>
    <s v="monthly"/>
    <n v="1"/>
    <n v="1"/>
    <n v="1"/>
    <n v="1"/>
    <n v="0"/>
    <n v="1"/>
    <n v="1"/>
    <n v="1"/>
    <n v="1"/>
    <n v="0"/>
  </r>
  <r>
    <s v="Maldives"/>
    <s v="MDV"/>
    <x v="4"/>
    <s v="Upper-Middle Income"/>
    <s v="IDA"/>
    <x v="6"/>
    <s v="lcu"/>
    <n v="3.7099999999999998E-3"/>
    <s v="MaldivesOther Taxes"/>
    <n v="61426181.783430003"/>
    <n v="65859918.144510008"/>
    <n v="68809588.973790005"/>
    <n v="70404606.616410002"/>
    <n v="65248169.947740003"/>
    <n v="54530715.161340006"/>
    <n v="50355684.049050003"/>
    <n v="52324084.822800003"/>
    <n v="65955999.287970006"/>
    <s v=""/>
    <s v=""/>
    <s v=""/>
    <n v="68680190"/>
    <n v="71773114"/>
    <n v="58955262"/>
    <n v="27347471"/>
    <n v="16603260"/>
    <n v="4339686"/>
    <n v="1650258"/>
    <n v="5062668"/>
    <n v="2582562"/>
    <s v=""/>
    <n v="0.11809309981443124"/>
    <n v="8.9784439794098156E-2"/>
    <n v="-0.14321153665869998"/>
    <n v="-0.61156702218366188"/>
    <n v="-0.74553677117230643"/>
    <n v="-0.92041758507732441"/>
    <n v="-0.96722796976816894"/>
    <n v="-0.90324402199971277"/>
    <n v="-0.96084416841712461"/>
    <s v=""/>
    <n v="554914948.78704"/>
    <n v="256994471"/>
    <n v="-0.53687592745203394"/>
    <s v="monthly"/>
    <n v="1"/>
    <n v="1"/>
    <n v="1"/>
    <n v="1"/>
    <n v="1"/>
    <n v="1"/>
    <n v="1"/>
    <n v="1"/>
    <n v="1"/>
    <n v="0"/>
  </r>
  <r>
    <s v="Maldives"/>
    <s v="MDV"/>
    <x v="4"/>
    <s v="Upper-Middle Income"/>
    <s v="IDA"/>
    <x v="0"/>
    <s v="lcu"/>
    <n v="3.7099999999999998E-3"/>
    <s v="MaldivesTax Revenue"/>
    <n v="1834652774.7901201"/>
    <n v="1094437926.4347"/>
    <n v="986608534.07766008"/>
    <n v="1115672622.9626701"/>
    <n v="939270158.86737013"/>
    <n v="1136827885.8812401"/>
    <n v="1943390022.8421602"/>
    <n v="734400255.95442009"/>
    <n v="740624415.23205006"/>
    <s v=""/>
    <s v=""/>
    <s v=""/>
    <n v="1615917978"/>
    <n v="1185894069"/>
    <n v="852591053"/>
    <n v="336008214"/>
    <n v="158074795"/>
    <n v="186505419"/>
    <n v="582715220"/>
    <n v="1562874821"/>
    <n v="762766624"/>
    <s v=""/>
    <n v="-0.11922408414046787"/>
    <n v="8.3564485802527372E-2"/>
    <n v="-0.13583653135835436"/>
    <n v="-0.69882902288331705"/>
    <n v="-0.83170465546290073"/>
    <n v="-0.83594225536135069"/>
    <n v="-0.70015528887619105"/>
    <n v="1.1280967814599978"/>
    <n v="2.9896676794016322E-2"/>
    <s v=""/>
    <n v="10525884597.042391"/>
    <n v="7243348193"/>
    <n v="-0.31185373293611185"/>
    <s v="monthly"/>
    <n v="1"/>
    <n v="1"/>
    <n v="1"/>
    <n v="1"/>
    <n v="1"/>
    <n v="1"/>
    <n v="1"/>
    <n v="1"/>
    <n v="1"/>
    <n v="0"/>
  </r>
  <r>
    <s v="Maldives"/>
    <s v="MDV"/>
    <x v="4"/>
    <s v="Upper-Middle Income"/>
    <s v="IDA"/>
    <x v="9"/>
    <s v="lcu"/>
    <n v="3.7099999999999998E-3"/>
    <s v="MaldivesNon-Tax Revenues"/>
    <n v="297890286.92829001"/>
    <n v="182725160.59476003"/>
    <n v="541949436.53556001"/>
    <n v="194491599.72813001"/>
    <n v="151978329.48954001"/>
    <n v="466611421.62732005"/>
    <n v="223431008.08053002"/>
    <n v="131715207.17850001"/>
    <n v="484408879.13415003"/>
    <s v=""/>
    <s v=""/>
    <s v=""/>
    <n v="197179475"/>
    <n v="242955987"/>
    <n v="259983783"/>
    <n v="191464019"/>
    <n v="48205706"/>
    <n v="89535660"/>
    <n v="73384705"/>
    <n v="142733348"/>
    <n v="80271858"/>
    <s v=""/>
    <n v="-0.33808021391625215"/>
    <n v="0.32962524815516397"/>
    <n v="-0.52028037032022789"/>
    <n v="-1.5566640062409456E-2"/>
    <n v="-0.68281197614217903"/>
    <n v="-0.80811515567333958"/>
    <n v="-0.67155541376982752"/>
    <n v="8.365124314437164E-2"/>
    <n v="-0.8342890449417838"/>
    <s v=""/>
    <n v="2675201329.2967801"/>
    <n v="1325714541"/>
    <n v="-0.50444307630914442"/>
    <s v="monthly"/>
    <n v="1"/>
    <n v="1"/>
    <n v="1"/>
    <n v="1"/>
    <n v="1"/>
    <n v="1"/>
    <n v="1"/>
    <n v="1"/>
    <n v="1"/>
    <n v="0"/>
  </r>
  <r>
    <s v="Maldives"/>
    <s v="MDV"/>
    <x v="4"/>
    <s v="Upper-Middle Income"/>
    <s v="IDA"/>
    <x v="14"/>
    <s v="lcu"/>
    <n v="3.7099999999999998E-3"/>
    <s v="MaldivesTotal Revenue"/>
    <n v="2132543061.7184103"/>
    <n v="1277163087.0294602"/>
    <n v="1528557970.6132202"/>
    <n v="1310164222.6908002"/>
    <n v="1091248488.3569102"/>
    <n v="1603439307.5085602"/>
    <n v="2166821030.9226904"/>
    <n v="866115463.13292015"/>
    <n v="1225033294.3662002"/>
    <s v=""/>
    <s v=""/>
    <s v=""/>
    <n v="1813097453"/>
    <n v="1428850056"/>
    <n v="1112574836"/>
    <n v="527472233"/>
    <n v="206280501"/>
    <n v="276041079"/>
    <n v="656099925"/>
    <n v="1705608169"/>
    <n v="843038482"/>
    <s v=""/>
    <n v="-0.14979561934894761"/>
    <n v="0.11876867606888553"/>
    <n v="-0.27214089528206636"/>
    <n v="-0.59739991074043863"/>
    <n v="-0.8109683512042285"/>
    <n v="-0.82784438568559515"/>
    <n v="-0.69720622255516185"/>
    <n v="0.96926188435714999"/>
    <n v="-0.31182402480239052"/>
    <s v=""/>
    <n v="13201085926.339172"/>
    <n v="8569062734"/>
    <n v="-0.3508819818449353"/>
    <s v="monthly"/>
    <n v="1"/>
    <n v="1"/>
    <n v="1"/>
    <n v="1"/>
    <n v="1"/>
    <n v="1"/>
    <n v="1"/>
    <n v="1"/>
    <n v="1"/>
    <n v="0"/>
  </r>
  <r>
    <s v="Belarus"/>
    <s v="BLR"/>
    <x v="1"/>
    <s v="Upper-Middle Income"/>
    <s v="IBRD"/>
    <x v="0"/>
    <s v="mill lcu"/>
    <n v="5.1479999999999998E-2"/>
    <s v="BelarusTax Revenue"/>
    <s v=""/>
    <s v=""/>
    <n v="7732.2395626132557"/>
    <s v=""/>
    <s v=""/>
    <n v="8074.9259690749204"/>
    <s v=""/>
    <s v=""/>
    <n v="8579.5781685844104"/>
    <s v=""/>
    <s v=""/>
    <n v="9330.659516999347"/>
    <s v=""/>
    <s v=""/>
    <n v="7247.9475528700004"/>
    <s v=""/>
    <s v=""/>
    <n v="7334.2910461699994"/>
    <s v=""/>
    <s v=""/>
    <s v=""/>
    <s v=""/>
    <s v=""/>
    <s v=""/>
    <n v="-6.2632825305218506E-2"/>
    <s v=""/>
    <s v=""/>
    <n v="-9.17203359809588E-2"/>
    <s v=""/>
    <s v=""/>
    <s v=""/>
    <s v=""/>
    <n v="15807.165531688177"/>
    <n v="14582.23859904"/>
    <n v="-7.7491877350977373E-2"/>
    <s v="monthly"/>
    <n v="0"/>
    <n v="0"/>
    <n v="1"/>
    <n v="0"/>
    <n v="0"/>
    <n v="1"/>
    <n v="0"/>
    <n v="0"/>
    <n v="0"/>
    <n v="0"/>
  </r>
  <r>
    <s v="Belarus"/>
    <s v="BLR"/>
    <x v="1"/>
    <s v="Upper-Middle Income"/>
    <s v="IBRD"/>
    <x v="1"/>
    <s v="mill lcu"/>
    <n v="5.1479999999999998E-2"/>
    <s v="BelarusIncome Taxes"/>
    <s v=""/>
    <s v=""/>
    <n v="2030.20502900414"/>
    <s v=""/>
    <s v=""/>
    <n v="2633.5109808122038"/>
    <s v=""/>
    <s v=""/>
    <n v="2568.8007137977679"/>
    <s v=""/>
    <s v=""/>
    <n v="3274.058321604281"/>
    <s v=""/>
    <s v=""/>
    <n v="1817.10072158"/>
    <s v=""/>
    <s v=""/>
    <n v="2352.8060311099998"/>
    <s v=""/>
    <s v=""/>
    <s v=""/>
    <s v=""/>
    <s v=""/>
    <s v=""/>
    <n v="-0.10496688973757114"/>
    <s v=""/>
    <s v=""/>
    <n v="-0.1065896256926301"/>
    <s v=""/>
    <s v=""/>
    <s v=""/>
    <s v=""/>
    <n v="4663.716009816344"/>
    <n v="4169.9067526899998"/>
    <n v="-0.10588321760736676"/>
    <s v="monthly"/>
    <n v="0"/>
    <n v="0"/>
    <n v="1"/>
    <n v="0"/>
    <n v="0"/>
    <n v="1"/>
    <n v="0"/>
    <n v="0"/>
    <n v="0"/>
    <n v="0"/>
  </r>
  <r>
    <s v="Belarus"/>
    <s v="BLR"/>
    <x v="1"/>
    <s v="Upper-Middle Income"/>
    <s v="IBRD"/>
    <x v="2"/>
    <s v="mill lcu"/>
    <n v="5.1479999999999998E-2"/>
    <s v="BelarusProperty Taxes"/>
    <s v=""/>
    <s v=""/>
    <n v="413.15669986377202"/>
    <s v=""/>
    <s v=""/>
    <n v="408.25283330617992"/>
    <s v=""/>
    <s v=""/>
    <n v="424.89686269077998"/>
    <s v=""/>
    <s v=""/>
    <n v="443.69971584085602"/>
    <s v=""/>
    <s v=""/>
    <n v="343.18414107000001"/>
    <s v=""/>
    <s v=""/>
    <n v="327.86533227999996"/>
    <s v=""/>
    <s v=""/>
    <s v=""/>
    <s v=""/>
    <s v=""/>
    <s v=""/>
    <n v="-0.16936082318607854"/>
    <s v=""/>
    <s v=""/>
    <n v="-0.19690616810953335"/>
    <s v=""/>
    <s v=""/>
    <s v=""/>
    <s v=""/>
    <n v="821.40953316995194"/>
    <n v="671.04947334999997"/>
    <n v="-0.18305127192727874"/>
    <s v="monthly"/>
    <n v="0"/>
    <n v="0"/>
    <n v="1"/>
    <n v="0"/>
    <n v="0"/>
    <n v="1"/>
    <n v="0"/>
    <n v="0"/>
    <n v="0"/>
    <n v="0"/>
  </r>
  <r>
    <s v="Belarus"/>
    <s v="BLR"/>
    <x v="1"/>
    <s v="Upper-Middle Income"/>
    <s v="IBRD"/>
    <x v="3"/>
    <s v="mill lcu"/>
    <n v="5.1479999999999998E-2"/>
    <s v="BelarusVAT"/>
    <s v=""/>
    <s v=""/>
    <n v="4044.6504019543836"/>
    <s v=""/>
    <s v=""/>
    <n v="3835.4642093375005"/>
    <s v=""/>
    <s v=""/>
    <n v="4232.4144932800609"/>
    <s v=""/>
    <s v=""/>
    <n v="4271.2524662146025"/>
    <s v=""/>
    <s v=""/>
    <n v="4346.0703402500003"/>
    <s v=""/>
    <s v=""/>
    <n v="3812.5096769900001"/>
    <s v=""/>
    <s v=""/>
    <s v=""/>
    <s v=""/>
    <s v=""/>
    <s v=""/>
    <n v="7.4523112838125627E-2"/>
    <s v=""/>
    <s v=""/>
    <n v="-5.9848120317788928E-3"/>
    <s v=""/>
    <s v=""/>
    <s v=""/>
    <s v=""/>
    <n v="7880.1146112918841"/>
    <n v="8158.5800172400004"/>
    <n v="3.5337735513273717E-2"/>
    <s v="monthly"/>
    <n v="0"/>
    <n v="0"/>
    <n v="1"/>
    <n v="0"/>
    <n v="0"/>
    <n v="1"/>
    <n v="0"/>
    <n v="0"/>
    <n v="0"/>
    <n v="0"/>
  </r>
  <r>
    <s v="Belarus"/>
    <s v="BLR"/>
    <x v="1"/>
    <s v="Upper-Middle Income"/>
    <s v="IBRD"/>
    <x v="5"/>
    <s v="mill lcu"/>
    <n v="5.1479999999999998E-2"/>
    <s v="BelarusCustoms Duties"/>
    <s v=""/>
    <s v=""/>
    <n v="1216.8255475469598"/>
    <s v=""/>
    <s v=""/>
    <n v="1154.7199827096319"/>
    <s v=""/>
    <s v=""/>
    <n v="1313.2694201858524"/>
    <s v=""/>
    <s v=""/>
    <n v="1306.7022486452161"/>
    <s v=""/>
    <s v=""/>
    <n v="711.24440087999994"/>
    <s v=""/>
    <s v=""/>
    <n v="800.17447417000005"/>
    <s v=""/>
    <s v=""/>
    <s v=""/>
    <s v=""/>
    <s v=""/>
    <s v=""/>
    <n v="-0.41549189009564941"/>
    <s v=""/>
    <s v=""/>
    <n v="-0.30704024685505643"/>
    <s v=""/>
    <s v=""/>
    <s v=""/>
    <s v=""/>
    <n v="2371.5455302565915"/>
    <n v="1511.41887505"/>
    <n v="-0.36268612355653546"/>
    <s v="monthly"/>
    <n v="0"/>
    <n v="0"/>
    <n v="1"/>
    <n v="0"/>
    <n v="0"/>
    <n v="1"/>
    <n v="0"/>
    <n v="0"/>
    <n v="0"/>
    <n v="0"/>
  </r>
  <r>
    <s v="Belarus"/>
    <s v="BLR"/>
    <x v="1"/>
    <s v="Upper-Middle Income"/>
    <s v="IBRD"/>
    <x v="6"/>
    <s v="mill lcu"/>
    <n v="5.1479999999999998E-2"/>
    <s v="BelarusOther Taxes"/>
    <s v=""/>
    <s v=""/>
    <n v="27.401884244000001"/>
    <s v=""/>
    <s v=""/>
    <n v="42.977962909406394"/>
    <s v=""/>
    <s v=""/>
    <n v="40.196678629952807"/>
    <s v=""/>
    <s v=""/>
    <n v="34.946764694386772"/>
    <s v=""/>
    <s v=""/>
    <n v="30.34794909"/>
    <s v=""/>
    <s v=""/>
    <n v="40.935531620000006"/>
    <s v=""/>
    <s v=""/>
    <s v=""/>
    <s v=""/>
    <s v=""/>
    <s v=""/>
    <n v="0.10751322134517366"/>
    <s v=""/>
    <s v=""/>
    <n v="-4.7522757039733257E-2"/>
    <s v=""/>
    <s v=""/>
    <s v=""/>
    <s v=""/>
    <n v="70.379847153406388"/>
    <n v="71.283480710000006"/>
    <n v="1.283937935562684E-2"/>
    <s v="monthly"/>
    <n v="0"/>
    <n v="0"/>
    <n v="1"/>
    <n v="0"/>
    <n v="0"/>
    <n v="1"/>
    <n v="0"/>
    <n v="0"/>
    <n v="0"/>
    <n v="0"/>
  </r>
  <r>
    <s v="Belarus"/>
    <s v="BLR"/>
    <x v="1"/>
    <s v="Upper-Middle Income"/>
    <s v="IBRD"/>
    <x v="15"/>
    <s v="mill lcu"/>
    <n v="5.1479999999999998E-2"/>
    <s v="BelarusSocial Contributions"/>
    <s v=""/>
    <s v=""/>
    <n v="3546.5868068070799"/>
    <s v=""/>
    <s v=""/>
    <n v="3840.3700729710558"/>
    <s v=""/>
    <s v=""/>
    <n v="3850.5199682981875"/>
    <s v=""/>
    <s v=""/>
    <n v="4077.3093688617205"/>
    <s v=""/>
    <s v=""/>
    <n v="3895.8324608799999"/>
    <s v=""/>
    <s v=""/>
    <n v="3909.2679460900004"/>
    <s v=""/>
    <s v=""/>
    <s v=""/>
    <s v=""/>
    <s v=""/>
    <s v=""/>
    <n v="9.8473736326600364E-2"/>
    <s v=""/>
    <s v=""/>
    <n v="1.794042548239173E-2"/>
    <s v=""/>
    <s v=""/>
    <s v=""/>
    <s v=""/>
    <n v="7386.9568797781358"/>
    <n v="7805.1004069700002"/>
    <n v="5.6605654262926089E-2"/>
    <s v="monthly"/>
    <n v="0"/>
    <n v="0"/>
    <n v="1"/>
    <n v="0"/>
    <n v="0"/>
    <n v="1"/>
    <n v="0"/>
    <n v="0"/>
    <n v="0"/>
    <n v="0"/>
  </r>
  <r>
    <s v="Belarus"/>
    <s v="BLR"/>
    <x v="1"/>
    <s v="Upper-Middle Income"/>
    <s v="IBRD"/>
    <x v="9"/>
    <s v="mill lcu"/>
    <n v="5.1479999999999998E-2"/>
    <s v="BelarusNon-Tax Revenues"/>
    <s v=""/>
    <s v=""/>
    <n v="2282.6116622534878"/>
    <s v=""/>
    <s v=""/>
    <n v="3032.7217820929959"/>
    <s v=""/>
    <s v=""/>
    <n v="2552.1593860858798"/>
    <s v=""/>
    <s v=""/>
    <n v="2468.521838625491"/>
    <s v=""/>
    <s v=""/>
    <n v="2467.4781156600002"/>
    <s v=""/>
    <s v=""/>
    <n v="2755.6212064000001"/>
    <s v=""/>
    <s v=""/>
    <s v=""/>
    <s v=""/>
    <s v=""/>
    <s v=""/>
    <n v="8.0989007663267901E-2"/>
    <s v=""/>
    <s v=""/>
    <n v="-9.1370259325851577E-2"/>
    <s v=""/>
    <s v=""/>
    <s v=""/>
    <s v=""/>
    <n v="5315.3334443464837"/>
    <n v="5223.0993220600003"/>
    <n v="-1.7352462127204048E-2"/>
    <s v="monthly"/>
    <n v="0"/>
    <n v="0"/>
    <n v="1"/>
    <n v="0"/>
    <n v="0"/>
    <n v="1"/>
    <n v="0"/>
    <n v="0"/>
    <n v="0"/>
    <n v="0"/>
  </r>
  <r>
    <s v="Turkey"/>
    <s v="TUR"/>
    <x v="1"/>
    <s v="Upper-Middle Income"/>
    <s v="IBRD"/>
    <x v="0"/>
    <s v="thousand lcu"/>
    <n v="0.11942"/>
    <s v="TurkeyTax Revenue"/>
    <n v="62323511.482080005"/>
    <n v="64365667.149240002"/>
    <n v="45994913.664300002"/>
    <n v="54595325.731860004"/>
    <n v="66978163.948140003"/>
    <n v="50235843.05082"/>
    <n v="65286768.463200003"/>
    <n v="74576255.183640003"/>
    <n v="58889685.034980007"/>
    <n v="61104826.913580008"/>
    <n v="82124332.972380012"/>
    <n v="67856751.929340005"/>
    <n v="67416464"/>
    <n v="71728728"/>
    <n v="36954498"/>
    <n v="49124611"/>
    <n v="55281223"/>
    <n v="55442616"/>
    <n v="76013824"/>
    <n v="98456206"/>
    <n v="68311271"/>
    <n v="76615274"/>
    <n v="8.1717996897276574E-2"/>
    <n v="0.11439422873824648"/>
    <n v="-0.19655250861611959"/>
    <n v="-0.10020481897532628"/>
    <n v="-0.17463812470578821"/>
    <n v="0.10364657250626173"/>
    <n v="0.16430673150634625"/>
    <n v="0.32020850011249435"/>
    <n v="0.15998703269381803"/>
    <n v="0.25383341823971245"/>
    <n v="604350960.62184012"/>
    <n v="655344715"/>
    <n v="8.4377717089570661E-2"/>
    <s v="monthly"/>
    <n v="1"/>
    <n v="1"/>
    <n v="1"/>
    <n v="1"/>
    <n v="1"/>
    <n v="1"/>
    <n v="1"/>
    <n v="1"/>
    <n v="1"/>
    <n v="1"/>
  </r>
  <r>
    <s v="Turkey"/>
    <s v="TUR"/>
    <x v="1"/>
    <s v="Upper-Middle Income"/>
    <s v="IBRD"/>
    <x v="1"/>
    <s v="thousand lcu"/>
    <n v="0.11942"/>
    <s v="TurkeyIncome Taxes"/>
    <n v="17578539.950940002"/>
    <n v="31357759.466520004"/>
    <n v="14436695.1807"/>
    <n v="18170481.411000002"/>
    <n v="29452785.362100001"/>
    <n v="13563661.761540001"/>
    <n v="19539094.377780002"/>
    <n v="33750339.4899"/>
    <n v="15126532.158600001"/>
    <n v="18222448.24566"/>
    <n v="40456338.061319999"/>
    <n v="18722196.513360001"/>
    <n v="17840508"/>
    <n v="36047444"/>
    <n v="10525606"/>
    <n v="13012975"/>
    <n v="28444808"/>
    <n v="11143818"/>
    <n v="17123092"/>
    <n v="41690733"/>
    <n v="12669463"/>
    <n v="16579703"/>
    <n v="1.4902719440358848E-2"/>
    <n v="0.14955419689621224"/>
    <n v="-0.27091305397433496"/>
    <n v="-0.28383983309752947"/>
    <n v="-3.4223498718632978E-2"/>
    <n v="-0.17840637757581881"/>
    <n v="-0.12364966006446526"/>
    <n v="0.2352685522608213"/>
    <n v="-0.16243439889843256"/>
    <n v="-9.0149535535174241E-2"/>
    <n v="211198337.40474001"/>
    <n v="205078150"/>
    <n v="-2.8978388182153599E-2"/>
    <s v="monthly"/>
    <n v="1"/>
    <n v="1"/>
    <n v="1"/>
    <n v="1"/>
    <n v="1"/>
    <n v="1"/>
    <n v="1"/>
    <n v="1"/>
    <n v="1"/>
    <n v="1"/>
  </r>
  <r>
    <s v="Turkey"/>
    <s v="TUR"/>
    <x v="1"/>
    <s v="Upper-Middle Income"/>
    <s v="IBRD"/>
    <x v="12"/>
    <s v="thousand lcu"/>
    <n v="0.11942"/>
    <s v="TurkeyPIT"/>
    <n v="16371210.77892"/>
    <n v="10994642.116020001"/>
    <n v="12847179.22938"/>
    <n v="15949052.86968"/>
    <n v="14117587.718400002"/>
    <n v="13397847.674040001"/>
    <n v="18621180.052560002"/>
    <n v="14288111.205840001"/>
    <n v="14327352.473940002"/>
    <n v="17706527.717220001"/>
    <n v="16081807.126320001"/>
    <n v="17431632.867240001"/>
    <n v="17321914"/>
    <n v="10446840"/>
    <n v="9575704"/>
    <n v="12113121"/>
    <n v="9031660"/>
    <n v="9225186"/>
    <n v="16490413"/>
    <n v="13434735"/>
    <n v="12253463"/>
    <n v="16357201"/>
    <n v="5.8071649917558324E-2"/>
    <n v="-4.9824460881888417E-2"/>
    <n v="-0.25464541055818057"/>
    <n v="-0.24051157777351853"/>
    <n v="-0.3602547276381583"/>
    <n v="-0.3114426865835363"/>
    <n v="-0.11442706888315965"/>
    <n v="-5.9726313264639147E-2"/>
    <n v="-0.14475036317506643"/>
    <n v="-7.6205043629629876E-2"/>
    <n v="148620691.83600003"/>
    <n v="126250237"/>
    <n v="-0.15052045956484564"/>
    <s v="monthly"/>
    <n v="1"/>
    <n v="1"/>
    <n v="1"/>
    <n v="1"/>
    <n v="1"/>
    <n v="1"/>
    <n v="1"/>
    <n v="1"/>
    <n v="1"/>
    <n v="1"/>
  </r>
  <r>
    <s v="Turkey"/>
    <s v="TUR"/>
    <x v="1"/>
    <s v="Upper-Middle Income"/>
    <s v="IBRD"/>
    <x v="11"/>
    <s v="thousand lcu"/>
    <n v="0.11942"/>
    <s v="TurkeyCIT"/>
    <n v="1207329.1720200002"/>
    <n v="20363117.350500003"/>
    <n v="1589515.9513200002"/>
    <n v="2221428.5413200003"/>
    <n v="15335197.643700002"/>
    <n v="165814.08750000002"/>
    <n v="917914.32522000012"/>
    <n v="19462228.284060001"/>
    <n v="799179.68466000003"/>
    <n v="515920.52844000002"/>
    <n v="24374530.935000002"/>
    <n v="1290563.6461200002"/>
    <n v="518594"/>
    <n v="25600604"/>
    <n v="949902"/>
    <n v="899854"/>
    <n v="19413148"/>
    <n v="1918632"/>
    <n v="632679"/>
    <n v="28255998"/>
    <n v="416000"/>
    <n v="222502"/>
    <n v="-0.5704617994673874"/>
    <n v="0.25720456054688479"/>
    <n v="-0.40239542785892657"/>
    <n v="-0.59492102344858877"/>
    <n v="0.26592095198559762"/>
    <n v="10.570983074643763"/>
    <n v="-0.31074286279564994"/>
    <n v="0.45183776428839301"/>
    <n v="-0.47946624772252378"/>
    <n v="-0.56872815146010169"/>
    <n v="62577645.56874001"/>
    <n v="78827913"/>
    <n v="0.25968166880630672"/>
    <s v="monthly"/>
    <n v="1"/>
    <n v="1"/>
    <n v="1"/>
    <n v="1"/>
    <n v="1"/>
    <n v="1"/>
    <n v="1"/>
    <n v="1"/>
    <n v="1"/>
    <n v="1"/>
  </r>
  <r>
    <s v="Turkey"/>
    <s v="TUR"/>
    <x v="1"/>
    <s v="Upper-Middle Income"/>
    <s v="IBRD"/>
    <x v="3"/>
    <s v="thousand lcu"/>
    <n v="0.11942"/>
    <s v="TurkeyVAT"/>
    <n v="17883250.552620001"/>
    <n v="13703895.982620001"/>
    <n v="13487578.1424"/>
    <n v="16225889.913360002"/>
    <n v="15966541.568340002"/>
    <n v="15727930.478820002"/>
    <n v="18278380.065960001"/>
    <n v="16890554.493720002"/>
    <n v="17654478.045480002"/>
    <n v="18663191.885160003"/>
    <n v="16395768.614880001"/>
    <n v="21434078.77812"/>
    <n v="19642880"/>
    <n v="14587408"/>
    <n v="4729688"/>
    <n v="16877461"/>
    <n v="9565415"/>
    <n v="18419702"/>
    <n v="21467089"/>
    <n v="21875544"/>
    <n v="23421732"/>
    <n v="27253829"/>
    <n v="9.8395391945241342E-2"/>
    <n v="6.4471593954048931E-2"/>
    <n v="-0.64933007615862515"/>
    <n v="4.0156262005913816E-2"/>
    <n v="-0.40090877169247302"/>
    <n v="0.17114594477670594"/>
    <n v="0.17445249100484356"/>
    <n v="0.29513474576180687"/>
    <n v="0.32667371641704029"/>
    <n v="0.4602983866693684"/>
    <n v="164481691.12848002"/>
    <n v="177840748"/>
    <n v="8.1219111865070442E-2"/>
    <s v="monthly"/>
    <n v="1"/>
    <n v="1"/>
    <n v="1"/>
    <n v="1"/>
    <n v="1"/>
    <n v="1"/>
    <n v="1"/>
    <n v="1"/>
    <n v="1"/>
    <n v="1"/>
  </r>
  <r>
    <s v="Turkey"/>
    <s v="TUR"/>
    <x v="1"/>
    <s v="Upper-Middle Income"/>
    <s v="IBRD"/>
    <x v="5"/>
    <s v="thousand lcu"/>
    <n v="0.11942"/>
    <s v="TurkeyCustoms Duties"/>
    <n v="1221447.29706"/>
    <n v="1271359.9960200002"/>
    <n v="1483225.9029000001"/>
    <n v="1427807.89638"/>
    <n v="1885938.3673200002"/>
    <n v="1351861.9659000002"/>
    <n v="1983276.4140000001"/>
    <n v="1461634.52994"/>
    <n v="1859152.8855600001"/>
    <n v="1932099.8898600002"/>
    <n v="1623555.27468"/>
    <n v="2044051.9646400001"/>
    <n v="1528878"/>
    <n v="1677077"/>
    <n v="1845251"/>
    <n v="1199895"/>
    <n v="1453391"/>
    <n v="3213158"/>
    <n v="2476426"/>
    <n v="2288459"/>
    <n v="2675288"/>
    <n v="2630624"/>
    <n v="0.25169379283083254"/>
    <n v="0.31912047354808964"/>
    <n v="0.24407954067695906"/>
    <n v="-0.1596243422927133"/>
    <n v="-0.2293539252476573"/>
    <n v="1.376838820123802"/>
    <n v="0.24865398616090226"/>
    <n v="0.56568482279488908"/>
    <n v="0.43898224873215297"/>
    <n v="0.36153622998788887"/>
    <n v="15877805.144940002"/>
    <n v="20988447"/>
    <n v="0.3218733199209638"/>
    <s v="monthly"/>
    <n v="1"/>
    <n v="1"/>
    <n v="1"/>
    <n v="1"/>
    <n v="1"/>
    <n v="1"/>
    <n v="1"/>
    <n v="1"/>
    <n v="1"/>
    <n v="1"/>
  </r>
  <r>
    <s v="Turkey"/>
    <s v="TUR"/>
    <x v="1"/>
    <s v="Upper-Middle Income"/>
    <s v="IBRD"/>
    <x v="4"/>
    <s v="thousand lcu"/>
    <n v="0.11942"/>
    <s v="TurkeyExcises"/>
    <n v="11846209.537260002"/>
    <n v="11769472.176840002"/>
    <n v="10429915.995000001"/>
    <n v="11803221.570420001"/>
    <n v="13095452.032920001"/>
    <n v="13598111.912040001"/>
    <n v="13655176.585380001"/>
    <n v="15533246.549520001"/>
    <n v="17343793.099260002"/>
    <n v="14167703.032380002"/>
    <n v="15660255.942720002"/>
    <n v="15802348.401000001"/>
    <n v="12929533"/>
    <n v="11851488"/>
    <n v="13359689"/>
    <n v="12941927"/>
    <n v="11167509"/>
    <n v="15237175"/>
    <n v="22018012"/>
    <n v="23181914"/>
    <n v="20149131"/>
    <n v="21440789"/>
    <n v="9.1448953298741711E-2"/>
    <n v="6.968521776311196E-3"/>
    <n v="0.28090092062146071"/>
    <n v="9.647412130546662E-2"/>
    <n v="-0.14722233551567687"/>
    <n v="0.12053607872639618"/>
    <n v="0.61242967912796675"/>
    <n v="0.49240623498095148"/>
    <n v="0.16174881034874034"/>
    <n v="0.51335674886730098"/>
    <n v="133242302.49102001"/>
    <n v="164277167"/>
    <n v="0.232920505941209"/>
    <s v="monthly"/>
    <n v="1"/>
    <n v="1"/>
    <n v="1"/>
    <n v="1"/>
    <n v="1"/>
    <n v="1"/>
    <n v="1"/>
    <n v="1"/>
    <n v="1"/>
    <n v="1"/>
  </r>
  <r>
    <s v="Turkey"/>
    <s v="TUR"/>
    <x v="1"/>
    <s v="Upper-Middle Income"/>
    <s v="IBRD"/>
    <x v="6"/>
    <s v="thousand lcu"/>
    <n v="0.11942"/>
    <s v="TurkeyOther Taxes"/>
    <n v="13794064.144200001"/>
    <n v="6263179.5272400007"/>
    <n v="6157498.4433000004"/>
    <n v="6967924.9407000002"/>
    <n v="6577446.6174600003"/>
    <n v="5994276.9325200003"/>
    <n v="11830841.02008"/>
    <n v="6940480.1205600007"/>
    <n v="6905728.8460800005"/>
    <n v="8119383.8605200006"/>
    <n v="7988415.078780001"/>
    <n v="9854076.2722200006"/>
    <n v="15474665"/>
    <n v="7565311"/>
    <n v="6494264"/>
    <n v="5092353"/>
    <n v="4650100"/>
    <n v="7428763"/>
    <n v="12929205"/>
    <n v="9419556"/>
    <n v="9395657"/>
    <n v="8710329"/>
    <n v="0.12183507617707015"/>
    <n v="0.20790262630932607"/>
    <n v="5.4691943457401214E-2"/>
    <n v="-0.26917223659294748"/>
    <n v="-0.293023528665943"/>
    <n v="0.23930927510166605"/>
    <n v="9.2839044836778031E-2"/>
    <n v="0.35719083354135051"/>
    <n v="0.36055979164797264"/>
    <n v="7.278201765449635E-2"/>
    <n v="79550824.452660009"/>
    <n v="87160203"/>
    <n v="9.5654301507186318E-2"/>
    <s v="monthly"/>
    <n v="1"/>
    <n v="1"/>
    <n v="1"/>
    <n v="1"/>
    <n v="1"/>
    <n v="1"/>
    <n v="1"/>
    <n v="1"/>
    <n v="1"/>
    <n v="1"/>
  </r>
  <r>
    <s v="Turkey"/>
    <s v="TUR"/>
    <x v="1"/>
    <s v="Upper-Middle Income"/>
    <s v="IBRD"/>
    <x v="9"/>
    <s v="thousand lcu"/>
    <n v="0.11942"/>
    <s v="TurkeyNon-Tax Revenues"/>
    <n v="46204854.168780006"/>
    <n v="10593364.74804"/>
    <n v="14867661.805920001"/>
    <n v="9961305.5140200015"/>
    <n v="13117328.857980002"/>
    <n v="11870367.74028"/>
    <n v="39304401.149160005"/>
    <n v="30972009.573360004"/>
    <n v="11747996.10414"/>
    <n v="12085974.7488"/>
    <n v="11110996.869660001"/>
    <n v="13637167.356420001"/>
    <n v="54753732"/>
    <n v="14407307"/>
    <n v="10488215"/>
    <n v="16120125"/>
    <n v="12863975"/>
    <n v="10829771"/>
    <n v="10515310"/>
    <n v="10109446"/>
    <n v="10604439"/>
    <n v="16151211"/>
    <n v="0.18502120578050335"/>
    <n v="0.36003124056175456"/>
    <n v="-0.29456190644423957"/>
    <n v="0.61827432933482374"/>
    <n v="-1.9314439755459243E-2"/>
    <n v="-8.7663395359599425E-2"/>
    <n v="-0.73246482092184917"/>
    <n v="-0.67359412129668683"/>
    <n v="-9.7340609751905713E-2"/>
    <n v="0.33635981670436899"/>
    <n v="200725264.41048002"/>
    <n v="166843531"/>
    <n v="-0.16879655637763868"/>
    <s v="monthly"/>
    <n v="1"/>
    <n v="1"/>
    <n v="1"/>
    <n v="1"/>
    <n v="1"/>
    <n v="1"/>
    <n v="1"/>
    <n v="1"/>
    <n v="1"/>
    <n v="1"/>
  </r>
  <r>
    <s v="Nigeria"/>
    <s v="NGA"/>
    <x v="5"/>
    <s v="Lower-Middle Income"/>
    <s v="IDA"/>
    <x v="12"/>
    <s v="bill lcu"/>
    <n v="0.1288"/>
    <s v="NigeriaPIT"/>
    <s v=""/>
    <s v=""/>
    <n v="234.7608769187886"/>
    <s v=""/>
    <s v=""/>
    <n v="283.74798038898717"/>
    <s v=""/>
    <s v=""/>
    <n v="208.12686216490417"/>
    <s v=""/>
    <s v=""/>
    <n v="247.48234489473947"/>
    <s v=""/>
    <s v=""/>
    <n v="252.79337951171669"/>
    <s v=""/>
    <s v=""/>
    <n v="183.06690583189001"/>
    <s v=""/>
    <s v=""/>
    <s v=""/>
    <s v=""/>
    <s v=""/>
    <s v=""/>
    <n v="7.6812213472716426E-2"/>
    <s v=""/>
    <s v=""/>
    <n v="-0.35482569574266049"/>
    <s v=""/>
    <s v=""/>
    <s v=""/>
    <s v=""/>
    <n v="518.50885730777577"/>
    <n v="435.86028534360673"/>
    <n v="-0.15939664443400359"/>
    <s v="monthly"/>
    <n v="0"/>
    <n v="0"/>
    <n v="1"/>
    <n v="0"/>
    <n v="0"/>
    <n v="1"/>
    <n v="0"/>
    <n v="0"/>
    <n v="0"/>
    <n v="0"/>
  </r>
  <r>
    <s v="Nigeria"/>
    <s v="NGA"/>
    <x v="5"/>
    <s v="Lower-Middle Income"/>
    <s v="IDA"/>
    <x v="11"/>
    <s v="bill lcu"/>
    <n v="0.1288"/>
    <s v="NigeriaCIT"/>
    <s v=""/>
    <s v=""/>
    <n v="827.82342792000009"/>
    <s v=""/>
    <s v=""/>
    <n v="1202.7200324"/>
    <s v=""/>
    <s v=""/>
    <n v="1432.3833099200001"/>
    <s v=""/>
    <s v=""/>
    <n v="1029.3514783200001"/>
    <s v=""/>
    <s v=""/>
    <n v="843.91149999999993"/>
    <s v=""/>
    <s v=""/>
    <n v="886.36959999999988"/>
    <s v=""/>
    <s v=""/>
    <s v=""/>
    <s v=""/>
    <s v=""/>
    <s v=""/>
    <n v="1.9434183108858066E-2"/>
    <s v=""/>
    <s v=""/>
    <n v="-0.26302915381622954"/>
    <s v=""/>
    <s v=""/>
    <s v=""/>
    <s v=""/>
    <n v="2030.5434603200001"/>
    <n v="1730.2810999999997"/>
    <n v="-0.14787290505600953"/>
    <s v="monthly"/>
    <n v="0"/>
    <n v="0"/>
    <n v="1"/>
    <n v="0"/>
    <n v="0"/>
    <n v="1"/>
    <n v="0"/>
    <n v="0"/>
    <n v="0"/>
    <n v="0"/>
  </r>
  <r>
    <s v="Nigeria"/>
    <s v="NGA"/>
    <x v="5"/>
    <s v="Lower-Middle Income"/>
    <s v="IDA"/>
    <x v="1"/>
    <s v="bill lcu"/>
    <n v="0.1288"/>
    <s v="NigeriaIncome Taxes"/>
    <s v=""/>
    <s v=""/>
    <n v="1062.5843048387885"/>
    <s v=""/>
    <s v=""/>
    <n v="1486.4680127889872"/>
    <s v=""/>
    <s v=""/>
    <n v="1640.5101720849045"/>
    <s v=""/>
    <s v=""/>
    <n v="1276.8338232147396"/>
    <s v=""/>
    <s v=""/>
    <n v="1096.7048795117166"/>
    <s v=""/>
    <s v=""/>
    <n v="1069.4365058318899"/>
    <s v=""/>
    <s v=""/>
    <s v=""/>
    <s v=""/>
    <s v=""/>
    <s v=""/>
    <n v="3.21109341795753E-2"/>
    <s v=""/>
    <s v=""/>
    <n v="-0.28055195494899443"/>
    <s v=""/>
    <s v=""/>
    <s v=""/>
    <s v=""/>
    <n v="2549.0523176277757"/>
    <n v="2166.1413853436065"/>
    <n v="-0.15021697657446179"/>
    <s v="monthly"/>
    <n v="0"/>
    <n v="0"/>
    <n v="1"/>
    <n v="0"/>
    <n v="0"/>
    <n v="1"/>
    <n v="0"/>
    <n v="0"/>
    <n v="0"/>
    <n v="0"/>
  </r>
  <r>
    <s v="Nigeria"/>
    <s v="NGA"/>
    <x v="5"/>
    <s v="Lower-Middle Income"/>
    <s v="IDA"/>
    <x v="3"/>
    <s v="bill lcu"/>
    <n v="0.1288"/>
    <s v="NigeriaVAT"/>
    <s v=""/>
    <s v=""/>
    <n v="330.78287472"/>
    <s v=""/>
    <s v=""/>
    <n v="352.12125839999999"/>
    <s v=""/>
    <s v=""/>
    <n v="310.55105368000005"/>
    <s v=""/>
    <s v=""/>
    <n v="348.21549751999999"/>
    <s v=""/>
    <s v=""/>
    <n v="325.91430000000003"/>
    <s v=""/>
    <s v=""/>
    <n v="327.19540000000001"/>
    <s v=""/>
    <s v=""/>
    <n v="424.70818445387999"/>
    <s v=""/>
    <s v=""/>
    <s v=""/>
    <n v="-1.471833970885314E-2"/>
    <s v=""/>
    <s v=""/>
    <n v="-7.078771248648924E-2"/>
    <s v=""/>
    <s v=""/>
    <n v="0.36759537416192584"/>
    <s v=""/>
    <n v="993.45518680000009"/>
    <n v="1077.81788445388"/>
    <n v="8.4918473198191236E-2"/>
    <s v="monthly"/>
    <n v="0"/>
    <n v="0"/>
    <n v="1"/>
    <n v="0"/>
    <n v="0"/>
    <n v="1"/>
    <n v="0"/>
    <n v="0"/>
    <n v="1"/>
    <n v="0"/>
  </r>
  <r>
    <s v="Nigeria"/>
    <s v="NGA"/>
    <x v="5"/>
    <s v="Lower-Middle Income"/>
    <s v="IDA"/>
    <x v="5"/>
    <s v="bill lcu"/>
    <n v="0.1288"/>
    <s v="NigeriaCustoms Duties"/>
    <s v=""/>
    <s v=""/>
    <n v="230.78315999999998"/>
    <s v=""/>
    <s v=""/>
    <n v="225.03756800000002"/>
    <s v=""/>
    <s v=""/>
    <n v="0"/>
    <s v=""/>
    <s v=""/>
    <n v="0"/>
    <s v=""/>
    <s v=""/>
    <n v="212.9"/>
    <s v=""/>
    <s v=""/>
    <n v="195.82"/>
    <s v=""/>
    <s v=""/>
    <s v=""/>
    <s v=""/>
    <s v=""/>
    <s v=""/>
    <n v="-7.7489016096321653E-2"/>
    <s v=""/>
    <s v=""/>
    <n v="-0.12983417950908546"/>
    <s v=""/>
    <s v=""/>
    <s v=""/>
    <s v=""/>
    <n v="455.82072800000003"/>
    <n v="408.72"/>
    <n v="-0.10333169403388781"/>
    <s v="monthly"/>
    <n v="0"/>
    <n v="0"/>
    <n v="1"/>
    <n v="0"/>
    <n v="0"/>
    <n v="1"/>
    <n v="0"/>
    <n v="0"/>
    <n v="0"/>
    <n v="0"/>
  </r>
  <r>
    <s v="Nigeria"/>
    <s v="NGA"/>
    <x v="5"/>
    <s v="Lower-Middle Income"/>
    <s v="IDA"/>
    <x v="6"/>
    <s v="bill lcu"/>
    <n v="0.1288"/>
    <s v="NigeriaOther Taxes"/>
    <s v=""/>
    <s v=""/>
    <n v="71.233355463188104"/>
    <s v=""/>
    <s v=""/>
    <n v="123.44539663736867"/>
    <s v=""/>
    <s v=""/>
    <n v="86.655176123678544"/>
    <s v=""/>
    <s v=""/>
    <n v="87.037773428386942"/>
    <s v=""/>
    <s v=""/>
    <n v="62.806880100160541"/>
    <s v=""/>
    <s v=""/>
    <n v="58.020270112734991"/>
    <s v=""/>
    <s v=""/>
    <s v=""/>
    <s v=""/>
    <s v=""/>
    <s v=""/>
    <n v="-0.11829395524379289"/>
    <s v=""/>
    <s v=""/>
    <n v="-0.52999243638728422"/>
    <s v=""/>
    <s v=""/>
    <s v=""/>
    <s v=""/>
    <n v="194.67875210055678"/>
    <n v="120.82715021289553"/>
    <n v="-0.37935111608643823"/>
    <s v="monthly"/>
    <n v="0"/>
    <n v="0"/>
    <n v="1"/>
    <n v="0"/>
    <n v="0"/>
    <n v="1"/>
    <n v="0"/>
    <n v="0"/>
    <n v="0"/>
    <n v="0"/>
  </r>
  <r>
    <s v="Nigeria"/>
    <s v="NGA"/>
    <x v="5"/>
    <s v="Lower-Middle Income"/>
    <s v="IDA"/>
    <x v="49"/>
    <s v="bill lcu"/>
    <n v="0.1288"/>
    <s v="NigeriaOil and Gas Revenue"/>
    <s v=""/>
    <s v=""/>
    <n v="1378.83732736"/>
    <s v=""/>
    <s v=""/>
    <n v="1548.8299792800001"/>
    <s v=""/>
    <s v=""/>
    <n v="677.33847184000001"/>
    <s v=""/>
    <s v=""/>
    <n v="598.66483688000005"/>
    <s v=""/>
    <s v=""/>
    <n v="1094.0722000000001"/>
    <s v=""/>
    <s v=""/>
    <n v="872.25350000000003"/>
    <s v=""/>
    <s v=""/>
    <s v=""/>
    <s v=""/>
    <s v=""/>
    <s v=""/>
    <n v="-0.20652554272317777"/>
    <s v=""/>
    <s v=""/>
    <n v="-0.43683069693325416"/>
    <s v=""/>
    <s v=""/>
    <s v=""/>
    <s v=""/>
    <n v="2927.6673066399999"/>
    <n v="1966.3257000000001"/>
    <n v="-0.32836436177692063"/>
    <s v="monthly"/>
    <n v="0"/>
    <n v="0"/>
    <n v="1"/>
    <n v="0"/>
    <n v="0"/>
    <n v="1"/>
    <n v="0"/>
    <n v="0"/>
    <n v="0"/>
    <n v="0"/>
  </r>
  <r>
    <s v="Nigeria"/>
    <s v="NGA"/>
    <x v="5"/>
    <s v="Lower-Middle Income"/>
    <s v="IDA"/>
    <x v="2"/>
    <s v="bill lcu"/>
    <n v="0.1288"/>
    <s v="NigeriaProperty Taxes"/>
    <s v=""/>
    <s v=""/>
    <n v="3.8229069600000001"/>
    <s v=""/>
    <s v=""/>
    <n v="4.1976685600000003"/>
    <s v=""/>
    <s v=""/>
    <n v="4.1730607199999996"/>
    <s v=""/>
    <s v=""/>
    <n v="8.3414933600000012"/>
    <s v=""/>
    <s v=""/>
    <n v="4.7507999999999999"/>
    <s v=""/>
    <s v=""/>
    <n v="62.582999999999998"/>
    <s v=""/>
    <s v=""/>
    <s v=""/>
    <s v=""/>
    <s v=""/>
    <s v=""/>
    <n v="0.24271923164983325"/>
    <s v=""/>
    <s v=""/>
    <n v="13.908990337245681"/>
    <s v=""/>
    <s v=""/>
    <s v=""/>
    <s v=""/>
    <n v="8.0205755200000013"/>
    <n v="67.333799999999997"/>
    <n v="7.395133221063416"/>
    <s v="monthly"/>
    <n v="0"/>
    <n v="0"/>
    <n v="1"/>
    <n v="0"/>
    <n v="0"/>
    <n v="1"/>
    <n v="0"/>
    <n v="0"/>
    <n v="0"/>
    <n v="0"/>
  </r>
  <r>
    <s v="Nigeria"/>
    <s v="NGA"/>
    <x v="5"/>
    <s v="Lower-Middle Income"/>
    <s v="IDA"/>
    <x v="0"/>
    <s v="bill lcu"/>
    <n v="0.1288"/>
    <s v="NigeriaTax Revenue"/>
    <s v=""/>
    <s v=""/>
    <n v="1699.2066019819767"/>
    <s v=""/>
    <s v=""/>
    <n v="2191.2699043863554"/>
    <s v=""/>
    <s v=""/>
    <n v="2041.8894626085828"/>
    <s v=""/>
    <s v=""/>
    <n v="1720.4285875231265"/>
    <s v=""/>
    <s v=""/>
    <n v="1703.0768596118771"/>
    <s v=""/>
    <s v=""/>
    <n v="1713.055175944625"/>
    <s v=""/>
    <s v=""/>
    <s v=""/>
    <s v=""/>
    <s v=""/>
    <s v=""/>
    <n v="2.2776851416337839E-3"/>
    <s v=""/>
    <s v=""/>
    <n v="-0.21823634207929757"/>
    <s v=""/>
    <s v=""/>
    <s v=""/>
    <s v=""/>
    <n v="3890.4765063683321"/>
    <n v="3416.1320355565022"/>
    <n v="-0.12192451748143811"/>
    <s v="monthly"/>
    <n v="0"/>
    <n v="0"/>
    <n v="1"/>
    <n v="0"/>
    <n v="0"/>
    <n v="1"/>
    <n v="0"/>
    <n v="0"/>
    <n v="0"/>
    <n v="0"/>
  </r>
  <r>
    <s v="Nigeria"/>
    <s v="NGA"/>
    <x v="5"/>
    <s v="Lower-Middle Income"/>
    <s v="IDA"/>
    <x v="50"/>
    <s v="bill lcu"/>
    <n v="0.1288"/>
    <s v="NigeriaNon-Tax Revenue"/>
    <s v=""/>
    <s v=""/>
    <n v="873.6076994156748"/>
    <s v=""/>
    <s v=""/>
    <n v="1033.0519990093233"/>
    <s v=""/>
    <s v=""/>
    <n v="56.187684192707145"/>
    <s v=""/>
    <s v=""/>
    <n v="82.53052872785247"/>
    <s v=""/>
    <s v=""/>
    <n v="595.89807857167011"/>
    <s v=""/>
    <s v=""/>
    <n v="385.09892069887002"/>
    <s v=""/>
    <s v=""/>
    <s v=""/>
    <s v=""/>
    <s v=""/>
    <s v=""/>
    <n v="-0.31788824781392699"/>
    <s v=""/>
    <s v=""/>
    <n v="-0.62722213299217044"/>
    <s v=""/>
    <s v=""/>
    <s v=""/>
    <s v=""/>
    <n v="1906.6596984249982"/>
    <n v="980.99699927054007"/>
    <n v="-0.48548920393036288"/>
    <s v="monthly"/>
    <n v="0"/>
    <n v="0"/>
    <n v="1"/>
    <n v="0"/>
    <n v="0"/>
    <n v="1"/>
    <n v="0"/>
    <n v="0"/>
    <n v="0"/>
    <n v="0"/>
  </r>
  <r>
    <s v="Nigeria"/>
    <s v="NGA"/>
    <x v="5"/>
    <s v="Lower-Middle Income"/>
    <s v="IDA"/>
    <x v="14"/>
    <s v="bill lcu"/>
    <n v="0.1288"/>
    <s v="NigeriaTotal Revenue"/>
    <s v=""/>
    <s v=""/>
    <n v="2572.8143013976519"/>
    <s v=""/>
    <s v=""/>
    <n v="3224.3219033956789"/>
    <s v=""/>
    <s v=""/>
    <n v="2098.0771468012899"/>
    <s v=""/>
    <s v=""/>
    <n v="1802.9591162509789"/>
    <s v=""/>
    <s v=""/>
    <n v="2298.9749381835472"/>
    <s v=""/>
    <s v=""/>
    <n v="2098.154096643495"/>
    <s v=""/>
    <s v=""/>
    <s v=""/>
    <s v=""/>
    <s v=""/>
    <s v=""/>
    <n v="-0.10643572801400573"/>
    <s v=""/>
    <s v=""/>
    <n v="-0.34927275889115345"/>
    <s v=""/>
    <s v=""/>
    <s v=""/>
    <s v=""/>
    <n v="5797.1362047933308"/>
    <n v="4397.1290348270422"/>
    <n v="-0.24149978894901591"/>
    <s v="monthly"/>
    <n v="0"/>
    <n v="0"/>
    <n v="1"/>
    <n v="0"/>
    <n v="0"/>
    <n v="1"/>
    <n v="0"/>
    <n v="0"/>
    <n v="0"/>
    <n v="0"/>
  </r>
  <r>
    <s v="Pakistan"/>
    <s v="PAK"/>
    <x v="4"/>
    <s v="Lower-Middle Income"/>
    <s v="IDA"/>
    <x v="1"/>
    <s v="bill lcu"/>
    <n v="0.10740999999999999"/>
    <s v="PakistanIncome Taxes"/>
    <n v="100.442087"/>
    <n v="88.371318000000002"/>
    <n v="170.87336300000001"/>
    <n v="86.931685000000002"/>
    <n v="124.02992"/>
    <n v="289.919938"/>
    <n v="106.200619"/>
    <n v="97.452079999999995"/>
    <n v="183.05487300000001"/>
    <n v="116.72101400000001"/>
    <n v="113.841748"/>
    <n v="251.82503400000002"/>
    <n v="112.6"/>
    <n v="107.7"/>
    <n v="137.1"/>
    <n v="82.7"/>
    <n v="84.7"/>
    <n v="213.4"/>
    <n v="97.620999999999995"/>
    <n v="88.52"/>
    <n v="169.91800000000001"/>
    <n v="109.917"/>
    <n v="0.12104401016677395"/>
    <n v="0.21872121450084064"/>
    <n v="-0.19765142095318869"/>
    <n v="-4.8678281112346997E-2"/>
    <n v="-0.31710026096928873"/>
    <n v="-0.26393472117809297"/>
    <n v="-8.0786902004780295E-2"/>
    <n v="-9.1656124733304811E-2"/>
    <n v="-7.1764672443328001E-2"/>
    <n v="-5.8292965138222741E-2"/>
    <n v="1363.996897"/>
    <n v="1204.1759999999999"/>
    <n v="-0.11717101215663547"/>
    <s v="monthly"/>
    <n v="1"/>
    <n v="1"/>
    <n v="1"/>
    <n v="1"/>
    <n v="1"/>
    <n v="1"/>
    <n v="1"/>
    <n v="1"/>
    <n v="1"/>
    <n v="1"/>
  </r>
  <r>
    <s v="Pakistan"/>
    <s v="PAK"/>
    <x v="4"/>
    <s v="Lower-Middle Income"/>
    <s v="IDA"/>
    <x v="3"/>
    <s v="bill lcu"/>
    <n v="0.10740999999999999"/>
    <s v="PakistanVAT"/>
    <n v="121.70435900000001"/>
    <n v="124.251402"/>
    <n v="143.52033599999999"/>
    <n v="139.09069600000001"/>
    <n v="154.81591800000001"/>
    <n v="170.651881"/>
    <n v="136.43291200000002"/>
    <n v="156.36629199999999"/>
    <n v="155.36962300000002"/>
    <n v="158.58111199999999"/>
    <n v="166.66520500000001"/>
    <n v="176.29967199999999"/>
    <n v="132.69999999999999"/>
    <n v="143.9"/>
    <n v="116.1"/>
    <n v="98.6"/>
    <n v="89.8"/>
    <n v="158.19999999999999"/>
    <n v="126.91800000000001"/>
    <n v="138.54599999999999"/>
    <n v="161.279"/>
    <n v="143.65799999999999"/>
    <n v="9.0347141962269215E-2"/>
    <n v="0.15813582530038581"/>
    <n v="-0.19105540555590669"/>
    <n v="-0.29111002507313655"/>
    <n v="-0.41995628640718979"/>
    <n v="-7.2966561675344294E-2"/>
    <n v="-6.9740591624988607E-2"/>
    <n v="-0.11396504817035628"/>
    <n v="3.8034313824652694E-2"/>
    <n v="-9.4103968699626755E-2"/>
    <n v="1460.784531"/>
    <n v="1309.7009999999998"/>
    <n v="-0.10342629442863413"/>
    <s v="monthly"/>
    <n v="1"/>
    <n v="1"/>
    <n v="1"/>
    <n v="1"/>
    <n v="1"/>
    <n v="1"/>
    <n v="1"/>
    <n v="1"/>
    <n v="1"/>
    <n v="1"/>
  </r>
  <r>
    <s v="Pakistan"/>
    <s v="PAK"/>
    <x v="4"/>
    <s v="Lower-Middle Income"/>
    <s v="IDA"/>
    <x v="4"/>
    <s v="bill lcu"/>
    <n v="0.10740999999999999"/>
    <s v="PakistanExcises"/>
    <n v="16.832632"/>
    <n v="22.923386999999998"/>
    <n v="27.242286"/>
    <n v="23.366351000000002"/>
    <n v="24.584502000000001"/>
    <n v="35.43712"/>
    <n v="12.070769"/>
    <n v="18.493746999999999"/>
    <n v="24.805983999999999"/>
    <n v="22.369682000000001"/>
    <n v="31.007480000000001"/>
    <n v="29.789328999999999"/>
    <n v="19.2"/>
    <n v="21.7"/>
    <n v="20.5"/>
    <n v="19.600000000000001"/>
    <n v="17.5"/>
    <n v="26.8"/>
    <n v="18.050999999999998"/>
    <n v="19.309000000000001"/>
    <n v="18.838999999999999"/>
    <n v="20.161000000000001"/>
    <n v="0.14064158237404578"/>
    <n v="-5.336850963603236E-2"/>
    <n v="-0.24749340051712254"/>
    <n v="-0.16118695640581621"/>
    <n v="-0.28816943292160241"/>
    <n v="-0.24373086751970813"/>
    <n v="0.4954308213503214"/>
    <n v="4.4082629658554431E-2"/>
    <n v="-0.24054615208975383"/>
    <n v="-9.8735511752022206E-2"/>
    <n v="228.12646000000004"/>
    <n v="201.66"/>
    <n v="-0.1160166163977648"/>
    <s v="monthly"/>
    <n v="1"/>
    <n v="1"/>
    <n v="1"/>
    <n v="1"/>
    <n v="1"/>
    <n v="1"/>
    <n v="1"/>
    <n v="1"/>
    <n v="1"/>
    <n v="1"/>
  </r>
  <r>
    <s v="Pakistan"/>
    <s v="PAK"/>
    <x v="4"/>
    <s v="Lower-Middle Income"/>
    <s v="IDA"/>
    <x v="5"/>
    <s v="bill lcu"/>
    <n v="0.10740999999999999"/>
    <s v="PakistanCustoms Duties"/>
    <n v="62.679406"/>
    <n v="57.031615000000002"/>
    <n v="69.102384000000001"/>
    <n v="58.028283999999999"/>
    <n v="62.236442000000004"/>
    <n v="78.072405000000003"/>
    <n v="52.491233999999999"/>
    <n v="58.360507000000005"/>
    <n v="61.129032000000002"/>
    <n v="60.021622000000001"/>
    <n v="59.800139999999999"/>
    <n v="69.988312000000008"/>
    <n v="53.7"/>
    <n v="52.9"/>
    <n v="48.2"/>
    <n v="42"/>
    <n v="37.299999999999997"/>
    <n v="65.599999999999994"/>
    <n v="47.860999999999997"/>
    <n v="45.927999999999997"/>
    <n v="59.420999999999999"/>
    <n v="55.737000000000002"/>
    <n v="-0.14325927083610202"/>
    <n v="-7.2444292520911488E-2"/>
    <n v="-0.30248426740240969"/>
    <n v="-0.27621502645158352"/>
    <n v="-0.4006726798424628"/>
    <n v="-0.15975433317316162"/>
    <n v="-8.8209661826582353E-2"/>
    <n v="-0.21302945500456338"/>
    <n v="-2.7941420698433483E-2"/>
    <n v="-7.1384642021170286E-2"/>
    <n v="619.15293099999997"/>
    <n v="508.64700000000005"/>
    <n v="-0.17847921808513562"/>
    <s v="monthly"/>
    <n v="1"/>
    <n v="1"/>
    <n v="1"/>
    <n v="1"/>
    <n v="1"/>
    <n v="1"/>
    <n v="1"/>
    <n v="1"/>
    <n v="1"/>
    <n v="1"/>
  </r>
  <r>
    <s v="Pakistan"/>
    <s v="PAK"/>
    <x v="4"/>
    <s v="Lower-Middle Income"/>
    <s v="IDA"/>
    <x v="0"/>
    <s v="bill lcu"/>
    <n v="0.10740999999999999"/>
    <s v="PakistanTax Revenue"/>
    <n v="301.65848400000004"/>
    <n v="292.57772199999999"/>
    <n v="410.73836899999998"/>
    <n v="307.41701599999999"/>
    <n v="365.66678200000001"/>
    <n v="574.08134399999994"/>
    <n v="307.19553400000007"/>
    <n v="330.67262599999998"/>
    <n v="424.359512"/>
    <n v="357.69342999999998"/>
    <n v="371.314573"/>
    <n v="527.90234699999996"/>
    <n v="318.2"/>
    <n v="326.2"/>
    <n v="321.89999999999998"/>
    <n v="242.9"/>
    <n v="229.3"/>
    <n v="464"/>
    <n v="290.45099999999996"/>
    <n v="292.303"/>
    <n v="409.45699999999999"/>
    <n v="329.47300000000001"/>
    <n v="5.4835242094500289E-2"/>
    <n v="0.11491742354874167"/>
    <n v="-0.21628943314034538"/>
    <n v="-0.20986807054297862"/>
    <n v="-0.37292636004328117"/>
    <n v="-0.19175217092579819"/>
    <n v="-5.4507739035034593E-2"/>
    <n v="-0.11603508419835147"/>
    <n v="-3.5117657501689277E-2"/>
    <n v="-7.8895578260970475E-2"/>
    <n v="3672.0608189999998"/>
    <n v="3224.1839999999997"/>
    <n v="-0.12196879111658311"/>
    <s v="monthly"/>
    <n v="1"/>
    <n v="1"/>
    <n v="1"/>
    <n v="1"/>
    <n v="1"/>
    <n v="1"/>
    <n v="1"/>
    <n v="1"/>
    <n v="1"/>
    <n v="1"/>
  </r>
  <r>
    <s v="India"/>
    <s v="IND"/>
    <x v="4"/>
    <s v="Lower-Middle Income"/>
    <s v="IBRD"/>
    <x v="3"/>
    <s v="bill lcu"/>
    <n v="4.9480000000000003E-2"/>
    <s v="IndiaVAT"/>
    <n v="1075.7484844000001"/>
    <n v="1020.5878156"/>
    <n v="1118.5042996"/>
    <n v="1194.9904020000001"/>
    <n v="1052.5129972"/>
    <n v="1048.8398172"/>
    <n v="1071.3406683999999"/>
    <n v="1030.6103496000001"/>
    <n v="964.65053159999991"/>
    <n v="1000.994024"/>
    <n v="1086.1173468"/>
    <n v="1082.8954431999998"/>
    <n v="1108.18"/>
    <n v="1053.6600000000001"/>
    <n v="975.97"/>
    <n v="321.72000000000003"/>
    <n v="621.51"/>
    <n v="909.17"/>
    <n v="874.22"/>
    <n v="864.49"/>
    <n v="954.8"/>
    <n v="1051.55"/>
    <n v="3.0147860833927856E-2"/>
    <n v="3.2405035504521541E-2"/>
    <n v="-0.12743294742002612"/>
    <n v="-0.73077608032537156"/>
    <n v="-0.40949897848919409"/>
    <n v="-0.13316601344604256"/>
    <n v="-0.18399438592617876"/>
    <n v="-0.16118637821216777"/>
    <n v="-1.0211502795381817E-2"/>
    <n v="5.0505772050443321E-2"/>
    <n v="10578.7793896"/>
    <n v="8735.27"/>
    <n v="-0.17426484868493941"/>
    <s v="monthly"/>
    <n v="1"/>
    <n v="1"/>
    <n v="1"/>
    <n v="1"/>
    <n v="1"/>
    <n v="1"/>
    <n v="1"/>
    <n v="1"/>
    <n v="1"/>
    <n v="1"/>
  </r>
  <r>
    <s v="India"/>
    <s v="IND"/>
    <x v="4"/>
    <s v="Lower-Middle Income"/>
    <s v="IBRD"/>
    <x v="11"/>
    <s v="bill lcu"/>
    <n v="4.9480000000000003E-2"/>
    <s v="IndiaCIT"/>
    <n v="285.54251839999995"/>
    <n v="216.99048479999999"/>
    <n v="1975.1948235999998"/>
    <n v="129.88364480000001"/>
    <n v="-118.06649999999999"/>
    <n v="729.53552719999993"/>
    <n v="186.1882468"/>
    <n v="239.12401799999998"/>
    <n v="1449.9720627999998"/>
    <n v="245.88266919999998"/>
    <n v="166.30060080000001"/>
    <n v="849.35465879999992"/>
    <n v="237.16"/>
    <n v="253.05"/>
    <n v="1383.22"/>
    <n v="195.14"/>
    <n v="-25.33"/>
    <n v="372.31"/>
    <n v="-4.88"/>
    <n v="109.91"/>
    <n v="857.49"/>
    <n v="222.71"/>
    <n v="-0.16944067969668772"/>
    <n v="0.16618016791490214"/>
    <n v="-0.2997045235877358"/>
    <n v="0.50242165055103205"/>
    <n v="-0.78545988913027831"/>
    <n v="-0.48966159135669846"/>
    <n v="-1.0262100325013641"/>
    <n v="-0.54036402984831078"/>
    <n v="-0.40861619199467508"/>
    <n v="-9.4242791797381278E-2"/>
    <n v="5340.2474955999996"/>
    <n v="3600.7799999999997"/>
    <n v="-0.32572788003424985"/>
    <s v="monthly"/>
    <n v="1"/>
    <n v="1"/>
    <n v="1"/>
    <n v="1"/>
    <n v="1"/>
    <n v="1"/>
    <n v="1"/>
    <n v="1"/>
    <n v="1"/>
    <n v="1"/>
  </r>
  <r>
    <s v="India"/>
    <s v="IND"/>
    <x v="4"/>
    <s v="Lower-Middle Income"/>
    <s v="IBRD"/>
    <x v="12"/>
    <s v="bill lcu"/>
    <n v="4.9480000000000003E-2"/>
    <s v="IndiaPIT"/>
    <n v="288.56502079999996"/>
    <n v="323.11390239999997"/>
    <n v="1062.1367287999999"/>
    <n v="416.81147680000004"/>
    <n v="218.71163200000001"/>
    <n v="381.70637079999995"/>
    <n v="333.99700999999999"/>
    <n v="385.66291039999999"/>
    <n v="498.5449792"/>
    <n v="329.43177199999997"/>
    <n v="246.99511799999999"/>
    <n v="521.83294039999998"/>
    <n v="347.75"/>
    <n v="358.72"/>
    <n v="920.42"/>
    <n v="269.77999999999997"/>
    <n v="87.48"/>
    <n v="263.97000000000003"/>
    <n v="291.20999999999998"/>
    <n v="264.94"/>
    <n v="487.51"/>
    <n v="366.12"/>
    <n v="0.2051010168727978"/>
    <n v="0.11019673661680258"/>
    <n v="-0.13342606931605805"/>
    <n v="-0.35275294703689419"/>
    <n v="-0.60002127367418656"/>
    <n v="-0.30844748688171469"/>
    <n v="-0.12810596717617326"/>
    <n v="-0.31302701697394025"/>
    <n v="-2.2134370338474787E-2"/>
    <n v="0.11136821374958346"/>
    <n v="4238.6818032000001"/>
    <n v="3657.8999999999996"/>
    <n v="-0.13701943910050957"/>
    <s v="monthly"/>
    <n v="1"/>
    <n v="1"/>
    <n v="1"/>
    <n v="1"/>
    <n v="1"/>
    <n v="1"/>
    <n v="1"/>
    <n v="1"/>
    <n v="1"/>
    <n v="1"/>
  </r>
  <r>
    <s v="India"/>
    <s v="IND"/>
    <x v="4"/>
    <s v="Lower-Middle Income"/>
    <s v="IBRD"/>
    <x v="1"/>
    <s v="bill lcu"/>
    <n v="4.9480000000000003E-2"/>
    <s v="IndiaIncome Taxes"/>
    <n v="574.10753919999991"/>
    <n v="540.10438720000002"/>
    <n v="3037.3315524"/>
    <n v="546.69512159999999"/>
    <n v="100.645132"/>
    <n v="1111.2418979999998"/>
    <n v="520.18525680000005"/>
    <n v="624.78692840000008"/>
    <n v="1948.5170419999999"/>
    <n v="575.31444120000003"/>
    <n v="413.29571879999997"/>
    <n v="1371.1875992"/>
    <n v="584.91"/>
    <n v="611.77"/>
    <n v="2303.64"/>
    <n v="464.92"/>
    <n v="62.15"/>
    <n v="636.28"/>
    <n v="286.33"/>
    <n v="374.85"/>
    <n v="1345"/>
    <n v="588.83000000000004"/>
    <n v="1.8816092913625449E-2"/>
    <n v="0.1326884478230729"/>
    <n v="-0.24155793983711163"/>
    <n v="-0.14958085113448721"/>
    <n v="-0.38248379464592491"/>
    <n v="-0.42741539790286048"/>
    <n v="-0.44956148553420527"/>
    <n v="-0.40003546335397377"/>
    <n v="-0.30973146705483112"/>
    <n v="2.3492472693383188E-2"/>
    <n v="9578.9292987999997"/>
    <n v="7258.68"/>
    <n v="-0.24222428482593233"/>
    <s v="monthly"/>
    <n v="1"/>
    <n v="1"/>
    <n v="1"/>
    <n v="1"/>
    <n v="1"/>
    <n v="1"/>
    <n v="1"/>
    <n v="1"/>
    <n v="1"/>
    <n v="1"/>
  </r>
  <r>
    <s v="India"/>
    <s v="IND"/>
    <x v="4"/>
    <s v="Lower-Middle Income"/>
    <s v="IBRD"/>
    <x v="5"/>
    <s v="bill lcu"/>
    <n v="4.9480000000000003E-2"/>
    <s v="IndiaCustoms Duties"/>
    <n v="109.7126392"/>
    <n v="96.426222399999986"/>
    <n v="13.024046799999999"/>
    <n v="137.53435400000001"/>
    <n v="158.72335520000001"/>
    <n v="118.07699480000001"/>
    <n v="128.44585720000001"/>
    <n v="108.2223776"/>
    <n v="102.92250359999998"/>
    <n v="-77.441129200000006"/>
    <n v="120.4173352"/>
    <n v="96.772550799999991"/>
    <n v="106.06"/>
    <n v="92.12"/>
    <n v="41.99"/>
    <n v="39.340000000000003"/>
    <n v="56.33"/>
    <n v="58.49"/>
    <n v="83.31"/>
    <n v="85.55"/>
    <n v="80.45"/>
    <n v="101.72"/>
    <n v="-3.3292784009519988E-2"/>
    <n v="-4.4658209072390063E-2"/>
    <n v="2.2240363264050926"/>
    <n v="-0.71396237481145985"/>
    <n v="-0.64510578843912947"/>
    <n v="-0.50464525203177002"/>
    <n v="-0.3513998674921841"/>
    <n v="-0.20949805486439438"/>
    <n v="-0.21834392687664844"/>
    <n v="-2.3135139047016891"/>
    <n v="895.64722159999997"/>
    <n v="745.36"/>
    <n v="-0.16779734026475759"/>
    <s v="monthly"/>
    <n v="1"/>
    <n v="1"/>
    <n v="1"/>
    <n v="1"/>
    <n v="1"/>
    <n v="1"/>
    <n v="1"/>
    <n v="1"/>
    <n v="1"/>
    <n v="1"/>
  </r>
  <r>
    <s v="India"/>
    <s v="IND"/>
    <x v="4"/>
    <s v="Lower-Middle Income"/>
    <s v="IBRD"/>
    <x v="0"/>
    <s v="bill lcu"/>
    <n v="4.9480000000000003E-2"/>
    <s v="IndiaTax Revenue"/>
    <n v="871.54066599999999"/>
    <n v="784.99005039999997"/>
    <n v="2343.5518087999999"/>
    <n v="751.91044080000006"/>
    <n v="460.15500079999998"/>
    <n v="1430.4202504"/>
    <n v="916.88869679999993"/>
    <n v="692.79323239999997"/>
    <n v="2131.3154683999996"/>
    <n v="804.75175879999995"/>
    <n v="706.92972799999995"/>
    <n v="1622.8004291999998"/>
    <n v="932.84"/>
    <n v="1168.6099999999999"/>
    <n v="2421.38"/>
    <n v="215.18"/>
    <n v="125.15"/>
    <n v="1016.1"/>
    <n v="683.48"/>
    <n v="822.33"/>
    <n v="1747.31"/>
    <n v="1174.6199999999999"/>
    <n v="7.0334450693319742E-2"/>
    <n v="0.48869402791095545"/>
    <n v="3.3209503160014045E-2"/>
    <n v="-0.71382230073696296"/>
    <n v="-0.72802642635107484"/>
    <n v="-0.2896493182923971"/>
    <n v="-0.25456600960903014"/>
    <n v="0.18697753029609426"/>
    <n v="-0.18017298428762241"/>
    <n v="0.45960538408953144"/>
    <n v="11188.317373599999"/>
    <n v="10307"/>
    <n v="-7.8771216812240169E-2"/>
    <s v="monthly"/>
    <n v="1"/>
    <n v="1"/>
    <n v="1"/>
    <n v="1"/>
    <n v="1"/>
    <n v="1"/>
    <n v="1"/>
    <n v="1"/>
    <n v="1"/>
    <n v="1"/>
  </r>
  <r>
    <s v="Bolivia"/>
    <s v="BOL"/>
    <x v="7"/>
    <s v="Lower-Middle Income"/>
    <s v="IBRD"/>
    <x v="0"/>
    <s v="% change"/>
    <n v="1.661E-2"/>
    <s v="BoliviaTax Revenue"/>
    <s v=""/>
    <s v=""/>
    <s v=""/>
    <s v=""/>
    <s v=""/>
    <s v=""/>
    <s v=""/>
    <s v=""/>
    <s v=""/>
    <s v=""/>
    <s v=""/>
    <s v=""/>
    <s v=""/>
    <s v=""/>
    <s v=""/>
    <s v=""/>
    <s v=""/>
    <s v=""/>
    <s v=""/>
    <s v=""/>
    <s v=""/>
    <s v=""/>
    <n v="-0.24543370406643944"/>
    <n v="-3.6498676545997172E-2"/>
    <n v="-0.13424389965172523"/>
    <n v="-0.8095807287940181"/>
    <n v="-0.43916315188608257"/>
    <n v="-0.3473303052833232"/>
    <n v="-9.6811342023245428E-2"/>
    <m/>
    <m/>
    <m/>
    <m/>
    <m/>
    <n v="-0.34699999999999998"/>
    <s v="monthly"/>
    <m/>
    <m/>
    <m/>
    <m/>
    <m/>
    <m/>
    <m/>
    <m/>
    <m/>
    <m/>
  </r>
  <r>
    <s v="Brazil"/>
    <s v="BRA"/>
    <x v="7"/>
    <s v="Upper-Middle Income"/>
    <s v="IBRD"/>
    <x v="0"/>
    <s v="% change"/>
    <n v="2.7290000000000002E-2"/>
    <s v="BrazilTax Revenue"/>
    <s v=""/>
    <s v=""/>
    <s v=""/>
    <s v=""/>
    <s v=""/>
    <s v=""/>
    <s v=""/>
    <s v=""/>
    <s v=""/>
    <s v=""/>
    <s v=""/>
    <s v=""/>
    <s v=""/>
    <s v=""/>
    <s v=""/>
    <s v=""/>
    <s v=""/>
    <s v=""/>
    <s v=""/>
    <s v=""/>
    <s v=""/>
    <s v=""/>
    <n v="4.4241422745904514E-2"/>
    <n v="-2.9166226792747097E-2"/>
    <n v="-1.9644921181202049E-2"/>
    <n v="-0.25707195639915781"/>
    <n v="-0.30400544346208008"/>
    <n v="-0.23748144071883062"/>
    <n v="-0.12054037045662185"/>
    <n v="1.9667800784096415E-2"/>
    <n v="3.3906892251955444E-2"/>
    <m/>
    <m/>
    <m/>
    <n v="-9.3317744447489026E-2"/>
    <s v="monthly"/>
    <m/>
    <m/>
    <m/>
    <m/>
    <m/>
    <m/>
    <m/>
    <m/>
    <m/>
    <m/>
  </r>
  <r>
    <s v="Chile"/>
    <s v="CHL"/>
    <x v="7"/>
    <s v="High Income"/>
    <s v="IBRD"/>
    <x v="0"/>
    <s v="% change"/>
    <n v="2.878E-2"/>
    <s v="ChileTax Revenue"/>
    <s v=""/>
    <s v=""/>
    <s v=""/>
    <s v=""/>
    <s v=""/>
    <s v=""/>
    <s v=""/>
    <s v=""/>
    <s v=""/>
    <s v=""/>
    <s v=""/>
    <s v=""/>
    <s v=""/>
    <s v=""/>
    <s v=""/>
    <s v=""/>
    <s v=""/>
    <s v=""/>
    <s v=""/>
    <s v=""/>
    <s v=""/>
    <s v=""/>
    <n v="0.13501465927757536"/>
    <n v="-2.4959121979291579E-2"/>
    <n v="-9.6914644493931237E-3"/>
    <n v="-0.398074154598963"/>
    <n v="-0.29833252366496638"/>
    <n v="-0.34227323103245427"/>
    <n v="-5.7554182311090753E-2"/>
    <n v="-0.2374306933687268"/>
    <n v="-7.552714895849548E-2"/>
    <m/>
    <m/>
    <m/>
    <n v="-0.1563371787125348"/>
    <s v="monthly"/>
    <m/>
    <m/>
    <m/>
    <m/>
    <m/>
    <m/>
    <m/>
    <m/>
    <m/>
    <m/>
  </r>
  <r>
    <s v="Colombia"/>
    <s v="COL"/>
    <x v="7"/>
    <s v="Upper-Middle Income"/>
    <s v="IBRD"/>
    <x v="0"/>
    <s v="% change"/>
    <n v="2.4399999999999998E-2"/>
    <s v="ColombiaTax Revenue"/>
    <s v=""/>
    <s v=""/>
    <s v=""/>
    <s v=""/>
    <s v=""/>
    <s v=""/>
    <s v=""/>
    <s v=""/>
    <s v=""/>
    <s v=""/>
    <s v=""/>
    <s v=""/>
    <s v=""/>
    <s v=""/>
    <s v=""/>
    <s v=""/>
    <s v=""/>
    <s v=""/>
    <s v=""/>
    <s v=""/>
    <s v=""/>
    <s v=""/>
    <n v="9.4512781498219595E-2"/>
    <n v="7.1802209663932359E-2"/>
    <n v="7.3983716926493059E-3"/>
    <n v="-0.25973074225192933"/>
    <n v="-0.19449237921135804"/>
    <n v="-0.15198267190352879"/>
    <n v="-0.22626996267965738"/>
    <n v="-0.1524575120900164"/>
    <n v="-0.16511251417244283"/>
    <m/>
    <m/>
    <m/>
    <n v="-0.11223226793169701"/>
    <s v="monthly"/>
    <m/>
    <m/>
    <m/>
    <m/>
    <m/>
    <m/>
    <m/>
    <m/>
    <m/>
    <m/>
  </r>
  <r>
    <s v="Costa Rica"/>
    <s v="CRI"/>
    <x v="7"/>
    <s v="Upper-Middle Income"/>
    <s v="IBRD"/>
    <x v="0"/>
    <s v="% change"/>
    <n v="7.8300000000000002E-3"/>
    <s v="Costa RicaTax Revenue"/>
    <s v=""/>
    <s v=""/>
    <s v=""/>
    <s v=""/>
    <s v=""/>
    <s v=""/>
    <s v=""/>
    <s v=""/>
    <s v=""/>
    <s v=""/>
    <s v=""/>
    <s v=""/>
    <s v=""/>
    <s v=""/>
    <s v=""/>
    <s v=""/>
    <s v=""/>
    <s v=""/>
    <s v=""/>
    <s v=""/>
    <s v=""/>
    <s v=""/>
    <n v="-4.2625490463426133E-2"/>
    <n v="0.14037820403477411"/>
    <n v="2.6500937113644624E-2"/>
    <n v="-0.24120180477460224"/>
    <n v="-0.30392139235474375"/>
    <n v="-0.36560838167850562"/>
    <n v="-9.8378217104550594E-2"/>
    <n v="-0.12309671078763969"/>
    <n v="-0.11221724885416123"/>
    <m/>
    <m/>
    <m/>
    <n v="-0.12223273753191691"/>
    <s v="monthly"/>
    <m/>
    <m/>
    <m/>
    <m/>
    <m/>
    <m/>
    <m/>
    <m/>
    <m/>
    <m/>
  </r>
  <r>
    <s v="Ecuador"/>
    <s v="ECU"/>
    <x v="7"/>
    <s v="Upper-Middle Income"/>
    <s v="IBRD"/>
    <x v="0"/>
    <s v="% change"/>
    <n v="0"/>
    <s v="EcuadorTax Revenue"/>
    <s v=""/>
    <s v=""/>
    <s v=""/>
    <s v=""/>
    <s v=""/>
    <s v=""/>
    <s v=""/>
    <s v=""/>
    <s v=""/>
    <s v=""/>
    <s v=""/>
    <s v=""/>
    <s v=""/>
    <s v=""/>
    <s v=""/>
    <s v=""/>
    <s v=""/>
    <s v=""/>
    <s v=""/>
    <s v=""/>
    <s v=""/>
    <s v=""/>
    <n v="5.2368472622987383E-2"/>
    <n v="-7.6012331432505964E-2"/>
    <n v="6.1477454447006467E-2"/>
    <n v="-0.35588889818702285"/>
    <n v="-0.35332635635412785"/>
    <n v="-0.26439182235739794"/>
    <n v="-0.22999156379856017"/>
    <n v="-0.20205325911809127"/>
    <n v="0.15632742401600352"/>
    <m/>
    <m/>
    <m/>
    <n v="-0.15092865035559938"/>
    <s v="monthly"/>
    <m/>
    <m/>
    <m/>
    <m/>
    <m/>
    <m/>
    <m/>
    <m/>
    <m/>
    <m/>
  </r>
  <r>
    <s v="El Salvador"/>
    <s v="SLV"/>
    <x v="7"/>
    <s v="Lower-Middle Income"/>
    <s v="IBRD"/>
    <x v="0"/>
    <s v="% change"/>
    <n v="2.14E-3"/>
    <s v="El SalvadorTax Revenue"/>
    <s v=""/>
    <s v=""/>
    <s v=""/>
    <s v=""/>
    <s v=""/>
    <s v=""/>
    <s v=""/>
    <s v=""/>
    <s v=""/>
    <s v=""/>
    <s v=""/>
    <s v=""/>
    <s v=""/>
    <s v=""/>
    <s v=""/>
    <s v=""/>
    <s v=""/>
    <s v=""/>
    <s v=""/>
    <s v=""/>
    <s v=""/>
    <s v=""/>
    <n v="4.0690230758500402E-2"/>
    <n v="5.6852314612922041E-2"/>
    <n v="4.9442299753089001E-3"/>
    <n v="-0.30476991827490635"/>
    <n v="-0.29231642740571062"/>
    <n v="-2.17148502585853E-2"/>
    <n v="-7.4985119375754999E-2"/>
    <n v="7.8902458884462581E-3"/>
    <n v="7.6014003402925565E-2"/>
    <m/>
    <m/>
    <m/>
    <n v="-8.3284805131564929E-2"/>
    <s v="monthly"/>
    <m/>
    <m/>
    <m/>
    <m/>
    <m/>
    <m/>
    <m/>
    <m/>
    <m/>
    <m/>
  </r>
  <r>
    <s v="Guatemala"/>
    <s v="GTM"/>
    <x v="7"/>
    <s v="Lower-Middle Income"/>
    <s v="IBRD"/>
    <x v="0"/>
    <s v="% change"/>
    <n v="2.1429999999999998E-2"/>
    <s v="GuatemalaTax Revenue"/>
    <s v=""/>
    <s v=""/>
    <s v=""/>
    <s v=""/>
    <s v=""/>
    <s v=""/>
    <s v=""/>
    <s v=""/>
    <s v=""/>
    <s v=""/>
    <s v=""/>
    <s v=""/>
    <s v=""/>
    <s v=""/>
    <s v=""/>
    <s v=""/>
    <s v=""/>
    <s v=""/>
    <s v=""/>
    <s v=""/>
    <s v=""/>
    <s v=""/>
    <n v="8.0646847194602453E-2"/>
    <n v="7.4077875129297588E-2"/>
    <n v="-0.29484305164549424"/>
    <n v="9.5561871144150531E-2"/>
    <n v="-0.25684909559788466"/>
    <n v="-0.18638974610360165"/>
    <n v="-0.14958494690473828"/>
    <n v="-0.15548291306044121"/>
    <n v="-4.9367165963298022E-2"/>
    <m/>
    <m/>
    <m/>
    <n v="-8.8252182038907986E-2"/>
    <s v="monthly"/>
    <m/>
    <m/>
    <m/>
    <m/>
    <m/>
    <m/>
    <m/>
    <m/>
    <m/>
    <m/>
  </r>
  <r>
    <s v="Honduras"/>
    <s v="HND"/>
    <x v="7"/>
    <s v="Lower-Middle Income"/>
    <s v="IDA"/>
    <x v="0"/>
    <s v="% change"/>
    <n v="3.2869999999999996E-2"/>
    <s v="HondurasTax Revenue"/>
    <s v=""/>
    <s v=""/>
    <s v=""/>
    <s v=""/>
    <s v=""/>
    <s v=""/>
    <s v=""/>
    <s v=""/>
    <s v=""/>
    <s v=""/>
    <s v=""/>
    <s v=""/>
    <s v=""/>
    <s v=""/>
    <s v=""/>
    <s v=""/>
    <s v=""/>
    <s v=""/>
    <s v=""/>
    <s v=""/>
    <s v=""/>
    <s v=""/>
    <n v="4.3890728194182743E-2"/>
    <n v="-1.2455648898373965E-2"/>
    <n v="-0.13969351128090607"/>
    <n v="-0.36549863067568666"/>
    <n v="-0.42091562944864391"/>
    <n v="-0.47866342365127446"/>
    <n v="-0.30341664297915344"/>
    <n v="-0.14965937742939972"/>
    <n v="-0.26805646686409218"/>
    <m/>
    <m/>
    <m/>
    <n v="-0.25680025063361245"/>
    <s v="monthly"/>
    <m/>
    <m/>
    <m/>
    <m/>
    <m/>
    <m/>
    <m/>
    <m/>
    <m/>
    <m/>
  </r>
  <r>
    <s v="Panama"/>
    <s v="PAN"/>
    <x v="7"/>
    <s v="Upper-Middle Income"/>
    <s v="IBRD"/>
    <x v="0"/>
    <s v="% change"/>
    <n v="-8.3199999999999993E-3"/>
    <s v="PanamaTax Revenue"/>
    <s v=""/>
    <s v=""/>
    <s v=""/>
    <s v=""/>
    <s v=""/>
    <s v=""/>
    <s v=""/>
    <s v=""/>
    <s v=""/>
    <s v=""/>
    <s v=""/>
    <s v=""/>
    <s v=""/>
    <s v=""/>
    <s v=""/>
    <s v=""/>
    <s v=""/>
    <s v=""/>
    <s v=""/>
    <s v=""/>
    <s v=""/>
    <s v=""/>
    <n v="4.4848975259633335E-2"/>
    <n v="0.10323361955583281"/>
    <n v="-0.41927665763423838"/>
    <n v="-0.53795151203667968"/>
    <n v="-0.51934550993623163"/>
    <n v="-0.63991352377675004"/>
    <n v="0.24500816581955817"/>
    <n v="-0.37776443292559592"/>
    <n v="-0.28550301015052015"/>
    <m/>
    <m/>
    <m/>
    <n v="-0.30942064960545368"/>
    <s v="monthly"/>
    <m/>
    <m/>
    <m/>
    <m/>
    <m/>
    <m/>
    <m/>
    <m/>
    <m/>
    <m/>
  </r>
  <r>
    <s v="Paraguay"/>
    <s v="PRY"/>
    <x v="7"/>
    <s v="Upper-Middle Income"/>
    <s v="IBRD"/>
    <x v="0"/>
    <s v="% change"/>
    <n v="2.9089999999999998E-2"/>
    <s v="ParaguayTax Revenue"/>
    <s v=""/>
    <s v=""/>
    <s v=""/>
    <s v=""/>
    <s v=""/>
    <s v=""/>
    <s v=""/>
    <s v=""/>
    <s v=""/>
    <s v=""/>
    <s v=""/>
    <s v=""/>
    <s v=""/>
    <s v=""/>
    <s v=""/>
    <s v=""/>
    <s v=""/>
    <s v=""/>
    <s v=""/>
    <s v=""/>
    <s v=""/>
    <s v=""/>
    <n v="1.3307341676273267E-2"/>
    <n v="4.6109932879625434E-2"/>
    <n v="-0.10027607720960419"/>
    <n v="-0.54662363929485236"/>
    <n v="-0.34022295284300669"/>
    <n v="3.3880972260786281E-3"/>
    <n v="-3.0431840739290693E-2"/>
    <n v="0.17437011321057397"/>
    <n v="0.22548550729849295"/>
    <m/>
    <m/>
    <m/>
    <n v="-8.4389360432850682E-2"/>
    <s v="monthly"/>
    <m/>
    <m/>
    <m/>
    <m/>
    <m/>
    <m/>
    <m/>
    <m/>
    <m/>
    <m/>
  </r>
  <r>
    <s v="Peru"/>
    <s v="PER"/>
    <x v="7"/>
    <s v="Upper-Middle Income"/>
    <s v="IBRD"/>
    <x v="0"/>
    <s v="% change"/>
    <n v="1.8120000000000001E-2"/>
    <s v="PeruTax Revenue"/>
    <s v=""/>
    <s v=""/>
    <s v=""/>
    <s v=""/>
    <s v=""/>
    <s v=""/>
    <s v=""/>
    <s v=""/>
    <s v=""/>
    <s v=""/>
    <s v=""/>
    <s v=""/>
    <s v=""/>
    <s v=""/>
    <s v=""/>
    <s v=""/>
    <s v=""/>
    <s v=""/>
    <s v=""/>
    <s v=""/>
    <s v=""/>
    <s v=""/>
    <n v="4.0159141513959044E-2"/>
    <n v="-4.2215151285256523E-3"/>
    <n v="-0.15863392828394551"/>
    <n v="-0.36557447603316651"/>
    <n v="-0.21005019374925737"/>
    <n v="-0.38613718852844137"/>
    <n v="-0.19628070439952225"/>
    <n v="-0.15331059382477491"/>
    <n v="-0.15365713319477861"/>
    <m/>
    <m/>
    <m/>
    <n v="-0.18123276115010284"/>
    <s v="monthly"/>
    <m/>
    <m/>
    <m/>
    <m/>
    <m/>
    <m/>
    <m/>
    <m/>
    <m/>
    <m/>
  </r>
  <r>
    <s v="Dominican Republic"/>
    <s v="DOM"/>
    <x v="7"/>
    <s v="Upper-Middle Income"/>
    <s v="IBRD"/>
    <x v="0"/>
    <s v="% change"/>
    <n v="3.3189999999999997E-2"/>
    <s v="Dominican RepublicTax Revenue"/>
    <s v=""/>
    <s v=""/>
    <s v=""/>
    <s v=""/>
    <s v=""/>
    <s v=""/>
    <s v=""/>
    <s v=""/>
    <s v=""/>
    <s v=""/>
    <s v=""/>
    <s v=""/>
    <s v=""/>
    <s v=""/>
    <s v=""/>
    <s v=""/>
    <s v=""/>
    <s v=""/>
    <s v=""/>
    <s v=""/>
    <s v=""/>
    <s v=""/>
    <n v="3.9561738099741464E-2"/>
    <n v="3.3072724491642162E-2"/>
    <n v="-0.1561129515713604"/>
    <n v="-0.48996189319124395"/>
    <n v="-0.38573801764594118"/>
    <n v="-0.21762933911251139"/>
    <n v="-8.017638174178543E-2"/>
    <n v="-8.2665099777124731E-2"/>
    <n v="-6.8355850936936233E-2"/>
    <m/>
    <m/>
    <m/>
    <n v="-0.16648297850878235"/>
    <s v="monthly"/>
    <m/>
    <m/>
    <m/>
    <m/>
    <m/>
    <m/>
    <m/>
    <m/>
    <m/>
    <m/>
  </r>
  <r>
    <s v="Trinidad and Tobago"/>
    <s v="TTO"/>
    <x v="7"/>
    <s v="High Income"/>
    <s v="IBRD"/>
    <x v="0"/>
    <s v="% change"/>
    <n v="-3.0000000000000001E-5"/>
    <s v="Trinidad and TobagoTax Revenue"/>
    <s v=""/>
    <s v=""/>
    <s v=""/>
    <s v=""/>
    <s v=""/>
    <s v=""/>
    <s v=""/>
    <s v=""/>
    <s v=""/>
    <s v=""/>
    <s v=""/>
    <s v=""/>
    <s v=""/>
    <s v=""/>
    <s v=""/>
    <s v=""/>
    <s v=""/>
    <s v=""/>
    <s v=""/>
    <s v=""/>
    <s v=""/>
    <s v=""/>
    <n v="-3.1669865642994212E-2"/>
    <n v="-0.12973562278550005"/>
    <n v="-0.35200722553656733"/>
    <n v="-0.22152387253280409"/>
    <n v="-0.1192434210526315"/>
    <n v="-0.24167485868763819"/>
    <n v="-0.15444290118228948"/>
    <m/>
    <m/>
    <m/>
    <m/>
    <m/>
    <n v="-0.20399999999999999"/>
    <s v="monthly"/>
    <m/>
    <m/>
    <m/>
    <m/>
    <m/>
    <m/>
    <m/>
    <m/>
    <m/>
    <m/>
  </r>
  <r>
    <s v="Uruguay"/>
    <s v="URY"/>
    <x v="7"/>
    <s v="High Income"/>
    <s v="IBRD"/>
    <x v="0"/>
    <s v="% change"/>
    <n v="9.9879999999999997E-2"/>
    <s v="UruguayTax Revenue"/>
    <s v=""/>
    <s v=""/>
    <s v=""/>
    <s v=""/>
    <s v=""/>
    <s v=""/>
    <s v=""/>
    <s v=""/>
    <s v=""/>
    <s v=""/>
    <s v=""/>
    <s v=""/>
    <s v=""/>
    <s v=""/>
    <s v=""/>
    <s v=""/>
    <s v=""/>
    <s v=""/>
    <s v=""/>
    <s v=""/>
    <s v=""/>
    <s v=""/>
    <n v="1.2795078839074705E-2"/>
    <n v="-3.3557781292748244E-2"/>
    <n v="2.9109938887503829E-2"/>
    <n v="-9.8822518780684585E-2"/>
    <n v="-0.19243564680364414"/>
    <n v="-3.3583252525995991E-2"/>
    <n v="-3.0492132142084928E-3"/>
    <n v="-2.6085715157447995E-2"/>
    <n v="1.4793946881193988E-2"/>
    <m/>
    <m/>
    <m/>
    <n v="-3.860552658524654E-2"/>
    <s v="monthly"/>
    <m/>
    <m/>
    <m/>
    <m/>
    <m/>
    <m/>
    <m/>
    <m/>
    <m/>
    <m/>
  </r>
  <r>
    <s v="Spain"/>
    <s v="ESP"/>
    <x v="6"/>
    <s v="High Income"/>
    <s v=""/>
    <x v="0"/>
    <s v="% change"/>
    <n v="-2.2599999999999999E-3"/>
    <s v="SpainTax Revenue"/>
    <m/>
    <m/>
    <m/>
    <m/>
    <m/>
    <m/>
    <m/>
    <m/>
    <m/>
    <m/>
    <m/>
    <m/>
    <m/>
    <m/>
    <m/>
    <m/>
    <m/>
    <m/>
    <m/>
    <m/>
    <m/>
    <m/>
    <n v="7.9173275018250985E-2"/>
    <n v="3.4554343354389373E-2"/>
    <n v="0.15910465612496311"/>
    <n v="-0.31459505451631242"/>
    <n v="-0.26955895101427757"/>
    <n v="-0.29499254280275294"/>
    <n v="-0.14132342491019473"/>
    <n v="1.6342994580901118E-2"/>
    <n v="3.9469433940371342E-3"/>
    <m/>
    <m/>
    <m/>
    <n v="-9.3300186989107775E-2"/>
    <s v="monthly"/>
    <m/>
    <m/>
    <m/>
    <m/>
    <m/>
    <m/>
    <m/>
    <m/>
    <m/>
    <m/>
  </r>
  <r>
    <s v="Italy"/>
    <s v="ITA"/>
    <x v="6"/>
    <s v="High Income"/>
    <s v=""/>
    <x v="0"/>
    <s v="% change"/>
    <n v="1.2999999999999999E-3"/>
    <s v="ItalyTax Revenue"/>
    <m/>
    <m/>
    <m/>
    <m/>
    <m/>
    <m/>
    <m/>
    <m/>
    <m/>
    <m/>
    <m/>
    <m/>
    <m/>
    <m/>
    <m/>
    <m/>
    <m/>
    <m/>
    <m/>
    <m/>
    <m/>
    <m/>
    <n v="3.5731406863854571E-2"/>
    <n v="8.8557852545865928E-2"/>
    <n v="-4.5147001007607768E-2"/>
    <n v="-0.20354463404994988"/>
    <n v="-0.27478384037019593"/>
    <n v="-0.19650137429945175"/>
    <n v="-5.360685045873325E-2"/>
    <n v="8.602136650412788E-2"/>
    <n v="6.6695585683770278E-2"/>
    <m/>
    <m/>
    <m/>
    <n v="-5.4152095415621632E-2"/>
    <s v="monthly"/>
    <m/>
    <m/>
    <m/>
    <m/>
    <m/>
    <m/>
    <m/>
    <m/>
    <m/>
    <m/>
  </r>
  <r>
    <s v="Jamaica"/>
    <s v="JAM"/>
    <x v="7"/>
    <s v="Upper-Middle Income"/>
    <s v="IBRD"/>
    <x v="0"/>
    <s v="% change"/>
    <n v="5.0999999999999997E-2"/>
    <s v="JamaicaTax Revenue"/>
    <m/>
    <m/>
    <m/>
    <m/>
    <m/>
    <m/>
    <m/>
    <m/>
    <m/>
    <m/>
    <m/>
    <m/>
    <m/>
    <m/>
    <m/>
    <m/>
    <m/>
    <m/>
    <m/>
    <m/>
    <m/>
    <m/>
    <n v="2.5899950422947882E-3"/>
    <n v="1.467246061074576E-2"/>
    <n v="2.1856785353207044E-2"/>
    <n v="-0.26811880784579045"/>
    <n v="-0.28913610067718182"/>
    <n v="-0.22550873116462469"/>
    <n v="-0.19045735810562434"/>
    <n v="-0.20794515387810705"/>
    <n v="-0.21734582363980606"/>
    <m/>
    <m/>
    <m/>
    <n v="-0.14277471969662955"/>
    <s v="monthly"/>
    <m/>
    <m/>
    <m/>
    <m/>
    <m/>
    <m/>
    <m/>
    <m/>
    <m/>
    <m/>
  </r>
  <r>
    <s v="Mexico"/>
    <s v="MEX"/>
    <x v="7"/>
    <s v="Upper-Middle Income"/>
    <s v="IBRD"/>
    <x v="0"/>
    <s v="% change"/>
    <n v="3.3959999999999997E-2"/>
    <s v="MexicoTax Revenue"/>
    <m/>
    <m/>
    <m/>
    <m/>
    <m/>
    <m/>
    <m/>
    <m/>
    <m/>
    <m/>
    <m/>
    <m/>
    <m/>
    <m/>
    <m/>
    <m/>
    <m/>
    <m/>
    <m/>
    <m/>
    <m/>
    <m/>
    <n v="0.10884432837628395"/>
    <n v="-1.8910123089164729E-2"/>
    <n v="0.30077549105860413"/>
    <n v="-0.15266779447302625"/>
    <n v="-0.14579395812531787"/>
    <n v="-0.10008479266237146"/>
    <n v="-6.6627728210821718E-2"/>
    <n v="1.5494322104449197E-2"/>
    <n v="-3.9399700453594873E-2"/>
    <m/>
    <m/>
    <m/>
    <n v="-8.6097987749124624E-3"/>
    <s v="monthly"/>
    <m/>
    <m/>
    <m/>
    <m/>
    <m/>
    <m/>
    <m/>
    <m/>
    <m/>
    <m/>
  </r>
  <r>
    <s v="Morocco"/>
    <s v="MAR"/>
    <x v="2"/>
    <s v="Lower-Middle Income"/>
    <s v="IBRD"/>
    <x v="0"/>
    <s v="% change"/>
    <n v="2E-3"/>
    <s v="MoroccoTax Revenue"/>
    <m/>
    <m/>
    <m/>
    <m/>
    <m/>
    <m/>
    <m/>
    <m/>
    <m/>
    <m/>
    <m/>
    <m/>
    <m/>
    <m/>
    <m/>
    <m/>
    <m/>
    <m/>
    <m/>
    <m/>
    <m/>
    <m/>
    <n v="7.0798307487751372E-2"/>
    <n v="0.12316218701175231"/>
    <n v="0.11954794515770133"/>
    <n v="-0.21209696688319768"/>
    <n v="-0.16010314223161415"/>
    <n v="0.12710718931505879"/>
    <n v="2.5567160652357045E-2"/>
    <n v="0.12787395504589355"/>
    <n v="0.15177296943802701"/>
    <m/>
    <m/>
    <m/>
    <n v="5.3870244843364078E-2"/>
    <s v="monthly"/>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BE630-378B-49D3-B6C1-57C23B5A0A41}" name="PivotTable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79" firstHeaderRow="1" firstDataRow="1" firstDataCol="1"/>
  <pivotFields count="55">
    <pivotField showAll="0"/>
    <pivotField showAll="0"/>
    <pivotField axis="axisRow" showAll="0">
      <items count="9">
        <item x="0"/>
        <item x="1"/>
        <item x="7"/>
        <item x="2"/>
        <item x="3"/>
        <item x="4"/>
        <item x="5"/>
        <item x="6"/>
        <item t="default"/>
      </items>
    </pivotField>
    <pivotField showAll="0"/>
    <pivotField showAll="0"/>
    <pivotField axis="axisRow" showAll="0">
      <items count="52">
        <item x="17"/>
        <item x="25"/>
        <item x="26"/>
        <item x="11"/>
        <item x="37"/>
        <item x="24"/>
        <item x="5"/>
        <item x="4"/>
        <item x="48"/>
        <item x="22"/>
        <item x="10"/>
        <item x="41"/>
        <item x="1"/>
        <item x="38"/>
        <item x="50"/>
        <item x="9"/>
        <item x="31"/>
        <item x="19"/>
        <item x="49"/>
        <item x="20"/>
        <item x="13"/>
        <item x="39"/>
        <item x="6"/>
        <item x="42"/>
        <item x="12"/>
        <item x="2"/>
        <item x="8"/>
        <item x="7"/>
        <item x="15"/>
        <item x="18"/>
        <item x="47"/>
        <item x="43"/>
        <item x="0"/>
        <item x="27"/>
        <item x="23"/>
        <item x="28"/>
        <item x="29"/>
        <item x="32"/>
        <item x="30"/>
        <item x="34"/>
        <item x="44"/>
        <item x="40"/>
        <item x="33"/>
        <item x="35"/>
        <item x="36"/>
        <item x="45"/>
        <item x="46"/>
        <item x="21"/>
        <item x="14"/>
        <item x="3"/>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5"/>
    <field x="2"/>
  </rowFields>
  <rowItems count="178">
    <i>
      <x/>
    </i>
    <i r="1">
      <x v="7"/>
    </i>
    <i>
      <x v="1"/>
    </i>
    <i r="1">
      <x/>
    </i>
    <i>
      <x v="2"/>
    </i>
    <i r="1">
      <x v="2"/>
    </i>
    <i>
      <x v="3"/>
    </i>
    <i r="1">
      <x/>
    </i>
    <i r="1">
      <x v="1"/>
    </i>
    <i r="1">
      <x v="2"/>
    </i>
    <i r="1">
      <x v="3"/>
    </i>
    <i r="1">
      <x v="4"/>
    </i>
    <i r="1">
      <x v="5"/>
    </i>
    <i r="1">
      <x v="6"/>
    </i>
    <i r="1">
      <x v="7"/>
    </i>
    <i>
      <x v="4"/>
    </i>
    <i r="1">
      <x v="2"/>
    </i>
    <i>
      <x v="5"/>
    </i>
    <i r="1">
      <x/>
    </i>
    <i>
      <x v="6"/>
    </i>
    <i r="1">
      <x/>
    </i>
    <i r="1">
      <x v="1"/>
    </i>
    <i r="1">
      <x v="2"/>
    </i>
    <i r="1">
      <x v="4"/>
    </i>
    <i r="1">
      <x v="5"/>
    </i>
    <i r="1">
      <x v="6"/>
    </i>
    <i r="1">
      <x v="7"/>
    </i>
    <i>
      <x v="7"/>
    </i>
    <i r="1">
      <x/>
    </i>
    <i r="1">
      <x v="1"/>
    </i>
    <i r="1">
      <x v="2"/>
    </i>
    <i r="1">
      <x v="3"/>
    </i>
    <i r="1">
      <x v="4"/>
    </i>
    <i r="1">
      <x v="5"/>
    </i>
    <i r="1">
      <x v="6"/>
    </i>
    <i r="1">
      <x v="7"/>
    </i>
    <i>
      <x v="8"/>
    </i>
    <i r="1">
      <x v="6"/>
    </i>
    <i>
      <x v="9"/>
    </i>
    <i r="1">
      <x/>
    </i>
    <i r="1">
      <x v="1"/>
    </i>
    <i>
      <x v="10"/>
    </i>
    <i r="1">
      <x/>
    </i>
    <i>
      <x v="11"/>
    </i>
    <i r="1">
      <x v="6"/>
    </i>
    <i>
      <x v="12"/>
    </i>
    <i r="1">
      <x/>
    </i>
    <i r="1">
      <x v="1"/>
    </i>
    <i r="1">
      <x v="2"/>
    </i>
    <i r="1">
      <x v="3"/>
    </i>
    <i r="1">
      <x v="4"/>
    </i>
    <i r="1">
      <x v="5"/>
    </i>
    <i r="1">
      <x v="6"/>
    </i>
    <i r="1">
      <x v="7"/>
    </i>
    <i>
      <x v="13"/>
    </i>
    <i r="1">
      <x v="2"/>
    </i>
    <i>
      <x v="14"/>
    </i>
    <i r="1">
      <x v="6"/>
    </i>
    <i>
      <x v="15"/>
    </i>
    <i r="1">
      <x/>
    </i>
    <i r="1">
      <x v="1"/>
    </i>
    <i r="1">
      <x v="2"/>
    </i>
    <i r="1">
      <x v="4"/>
    </i>
    <i r="1">
      <x v="5"/>
    </i>
    <i r="1">
      <x v="6"/>
    </i>
    <i>
      <x v="16"/>
    </i>
    <i r="1">
      <x v="2"/>
    </i>
    <i>
      <x v="17"/>
    </i>
    <i r="1">
      <x v="7"/>
    </i>
    <i>
      <x v="18"/>
    </i>
    <i r="1">
      <x v="6"/>
    </i>
    <i>
      <x v="19"/>
    </i>
    <i r="1">
      <x v="1"/>
    </i>
    <i>
      <x v="20"/>
    </i>
    <i r="1">
      <x v="4"/>
    </i>
    <i>
      <x v="21"/>
    </i>
    <i r="1">
      <x v="2"/>
    </i>
    <i>
      <x v="22"/>
    </i>
    <i r="1">
      <x/>
    </i>
    <i r="1">
      <x v="1"/>
    </i>
    <i r="1">
      <x v="2"/>
    </i>
    <i r="1">
      <x v="4"/>
    </i>
    <i r="1">
      <x v="5"/>
    </i>
    <i r="1">
      <x v="6"/>
    </i>
    <i r="1">
      <x v="7"/>
    </i>
    <i>
      <x v="23"/>
    </i>
    <i r="1">
      <x v="6"/>
    </i>
    <i>
      <x v="24"/>
    </i>
    <i r="1">
      <x/>
    </i>
    <i r="1">
      <x v="1"/>
    </i>
    <i r="1">
      <x v="2"/>
    </i>
    <i r="1">
      <x v="3"/>
    </i>
    <i r="1">
      <x v="4"/>
    </i>
    <i r="1">
      <x v="5"/>
    </i>
    <i r="1">
      <x v="6"/>
    </i>
    <i r="1">
      <x v="7"/>
    </i>
    <i>
      <x v="25"/>
    </i>
    <i r="1">
      <x/>
    </i>
    <i r="1">
      <x v="1"/>
    </i>
    <i r="1">
      <x v="2"/>
    </i>
    <i r="1">
      <x v="5"/>
    </i>
    <i r="1">
      <x v="6"/>
    </i>
    <i>
      <x v="26"/>
    </i>
    <i r="1">
      <x/>
    </i>
    <i>
      <x v="27"/>
    </i>
    <i r="1">
      <x/>
    </i>
    <i>
      <x v="28"/>
    </i>
    <i r="1">
      <x/>
    </i>
    <i r="1">
      <x v="1"/>
    </i>
    <i r="1">
      <x v="2"/>
    </i>
    <i r="1">
      <x v="4"/>
    </i>
    <i>
      <x v="29"/>
    </i>
    <i r="1">
      <x v="7"/>
    </i>
    <i>
      <x v="30"/>
    </i>
    <i r="1">
      <x v="6"/>
    </i>
    <i>
      <x v="31"/>
    </i>
    <i r="1">
      <x v="6"/>
    </i>
    <i>
      <x v="32"/>
    </i>
    <i r="1">
      <x/>
    </i>
    <i r="1">
      <x v="1"/>
    </i>
    <i r="1">
      <x v="2"/>
    </i>
    <i r="1">
      <x v="3"/>
    </i>
    <i r="1">
      <x v="4"/>
    </i>
    <i r="1">
      <x v="5"/>
    </i>
    <i r="1">
      <x v="6"/>
    </i>
    <i r="1">
      <x v="7"/>
    </i>
    <i>
      <x v="33"/>
    </i>
    <i r="1">
      <x v="2"/>
    </i>
    <i>
      <x v="34"/>
    </i>
    <i r="1">
      <x/>
    </i>
    <i r="1">
      <x v="2"/>
    </i>
    <i>
      <x v="35"/>
    </i>
    <i r="1">
      <x v="2"/>
    </i>
    <i>
      <x v="36"/>
    </i>
    <i r="1">
      <x v="2"/>
    </i>
    <i>
      <x v="37"/>
    </i>
    <i r="1">
      <x v="2"/>
    </i>
    <i>
      <x v="38"/>
    </i>
    <i r="1">
      <x v="2"/>
    </i>
    <i>
      <x v="39"/>
    </i>
    <i r="1">
      <x v="2"/>
    </i>
    <i>
      <x v="40"/>
    </i>
    <i r="1">
      <x v="6"/>
    </i>
    <i>
      <x v="41"/>
    </i>
    <i r="1">
      <x v="2"/>
    </i>
    <i r="1">
      <x v="6"/>
    </i>
    <i>
      <x v="42"/>
    </i>
    <i r="1">
      <x v="2"/>
    </i>
    <i>
      <x v="43"/>
    </i>
    <i r="1">
      <x v="2"/>
    </i>
    <i>
      <x v="44"/>
    </i>
    <i r="1">
      <x v="2"/>
    </i>
    <i>
      <x v="45"/>
    </i>
    <i r="1">
      <x v="6"/>
    </i>
    <i>
      <x v="46"/>
    </i>
    <i r="1">
      <x v="6"/>
    </i>
    <i>
      <x v="47"/>
    </i>
    <i r="1">
      <x/>
    </i>
    <i r="1">
      <x v="1"/>
    </i>
    <i>
      <x v="48"/>
    </i>
    <i r="1">
      <x/>
    </i>
    <i r="1">
      <x v="1"/>
    </i>
    <i r="1">
      <x v="2"/>
    </i>
    <i r="1">
      <x v="4"/>
    </i>
    <i r="1">
      <x v="5"/>
    </i>
    <i r="1">
      <x v="6"/>
    </i>
    <i>
      <x v="49"/>
    </i>
    <i r="1">
      <x/>
    </i>
    <i r="1">
      <x v="1"/>
    </i>
    <i r="1">
      <x v="2"/>
    </i>
    <i r="1">
      <x v="3"/>
    </i>
    <i r="1">
      <x v="4"/>
    </i>
    <i r="1">
      <x v="5"/>
    </i>
    <i r="1">
      <x v="6"/>
    </i>
    <i r="1">
      <x v="7"/>
    </i>
    <i>
      <x v="50"/>
    </i>
    <i r="1">
      <x v="6"/>
    </i>
    <i t="grand">
      <x/>
    </i>
  </rowItems>
  <colItems count="1">
    <i/>
  </colItems>
  <dataFields count="1">
    <dataField name="Average of Total Shortfall(%)" fld="4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8EAA4A-5626-44E2-85DA-C18A35ADA75D}"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2:X75" firstHeaderRow="1" firstDataRow="1" firstDataCol="1"/>
  <pivotFields count="38">
    <pivotField showAll="0"/>
    <pivotField showAll="0"/>
    <pivotField axis="axisRow" showAll="0">
      <items count="10">
        <item x="0"/>
        <item x="1"/>
        <item x="7"/>
        <item x="2"/>
        <item x="3"/>
        <item x="4"/>
        <item x="5"/>
        <item x="6"/>
        <item x="8"/>
        <item t="default"/>
      </items>
    </pivotField>
    <pivotField showAll="0"/>
    <pivotField showAll="0"/>
    <pivotField axis="axisRow" showAll="0">
      <items count="39">
        <item sd="0" x="11"/>
        <item sd="0" x="14"/>
        <item sd="0" x="2"/>
        <item sd="0" x="28"/>
        <item sd="0" x="3"/>
        <item sd="0" x="4"/>
        <item sd="0" x="5"/>
        <item sd="0" x="9"/>
        <item sd="0" x="29"/>
        <item sd="0" x="15"/>
        <item sd="0" x="21"/>
        <item sd="0" x="6"/>
        <item sd="0" x="30"/>
        <item sd="0" x="31"/>
        <item sd="0" x="7"/>
        <item sd="0" x="8"/>
        <item sd="0" x="12"/>
        <item x="0"/>
        <item x="16"/>
        <item x="17"/>
        <item x="32"/>
        <item x="18"/>
        <item x="19"/>
        <item x="22"/>
        <item x="20"/>
        <item x="26"/>
        <item x="33"/>
        <item x="23"/>
        <item x="24"/>
        <item x="34"/>
        <item x="25"/>
        <item x="27"/>
        <item x="35"/>
        <item x="13"/>
        <item x="36"/>
        <item x="1"/>
        <item x="10"/>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5"/>
    <field x="2"/>
  </rowFields>
  <rowItems count="73">
    <i>
      <x/>
    </i>
    <i>
      <x v="1"/>
    </i>
    <i>
      <x v="2"/>
    </i>
    <i>
      <x v="3"/>
    </i>
    <i>
      <x v="4"/>
    </i>
    <i>
      <x v="5"/>
    </i>
    <i>
      <x v="6"/>
    </i>
    <i>
      <x v="7"/>
    </i>
    <i>
      <x v="8"/>
    </i>
    <i>
      <x v="9"/>
    </i>
    <i>
      <x v="10"/>
    </i>
    <i>
      <x v="11"/>
    </i>
    <i>
      <x v="12"/>
    </i>
    <i>
      <x v="13"/>
    </i>
    <i>
      <x v="14"/>
    </i>
    <i>
      <x v="15"/>
    </i>
    <i>
      <x v="16"/>
    </i>
    <i>
      <x v="17"/>
    </i>
    <i r="1">
      <x/>
    </i>
    <i r="1">
      <x v="1"/>
    </i>
    <i r="1">
      <x v="2"/>
    </i>
    <i r="1">
      <x v="3"/>
    </i>
    <i r="1">
      <x v="4"/>
    </i>
    <i r="1">
      <x v="5"/>
    </i>
    <i r="1">
      <x v="6"/>
    </i>
    <i r="1">
      <x v="7"/>
    </i>
    <i>
      <x v="18"/>
    </i>
    <i r="1">
      <x v="2"/>
    </i>
    <i>
      <x v="19"/>
    </i>
    <i r="1">
      <x v="2"/>
    </i>
    <i>
      <x v="20"/>
    </i>
    <i r="1">
      <x v="2"/>
    </i>
    <i>
      <x v="21"/>
    </i>
    <i r="1">
      <x v="2"/>
    </i>
    <i>
      <x v="22"/>
    </i>
    <i r="1">
      <x v="2"/>
    </i>
    <i>
      <x v="23"/>
    </i>
    <i r="1">
      <x v="2"/>
    </i>
    <i>
      <x v="24"/>
    </i>
    <i r="1">
      <x v="2"/>
    </i>
    <i>
      <x v="25"/>
    </i>
    <i r="1">
      <x v="2"/>
    </i>
    <i>
      <x v="26"/>
    </i>
    <i r="1">
      <x v="2"/>
    </i>
    <i>
      <x v="27"/>
    </i>
    <i r="1">
      <x v="2"/>
    </i>
    <i>
      <x v="28"/>
    </i>
    <i r="1">
      <x v="2"/>
    </i>
    <i>
      <x v="29"/>
    </i>
    <i r="1">
      <x v="2"/>
    </i>
    <i>
      <x v="30"/>
    </i>
    <i r="1">
      <x v="2"/>
    </i>
    <i>
      <x v="31"/>
    </i>
    <i r="1">
      <x v="2"/>
    </i>
    <i>
      <x v="32"/>
    </i>
    <i r="1">
      <x v="2"/>
    </i>
    <i>
      <x v="33"/>
    </i>
    <i r="1">
      <x v="2"/>
    </i>
    <i>
      <x v="34"/>
    </i>
    <i r="1">
      <x v="2"/>
    </i>
    <i>
      <x v="35"/>
    </i>
    <i r="1">
      <x/>
    </i>
    <i r="1">
      <x v="1"/>
    </i>
    <i r="1">
      <x v="2"/>
    </i>
    <i r="1">
      <x v="3"/>
    </i>
    <i r="1">
      <x v="5"/>
    </i>
    <i r="1">
      <x v="6"/>
    </i>
    <i r="1">
      <x v="7"/>
    </i>
    <i>
      <x v="36"/>
    </i>
    <i r="1">
      <x v="6"/>
    </i>
    <i>
      <x v="37"/>
    </i>
    <i r="1">
      <x v="8"/>
    </i>
    <i t="grand">
      <x/>
    </i>
  </rowItems>
  <colItems count="1">
    <i/>
  </colItems>
  <dataFields count="1">
    <dataField name="Average of Total Shortfall(%)" fld="37" subtotal="average" baseField="5" baseItem="1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E6CDD1-7BD2-4455-B2FE-A572ECE413DF}"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K92" firstHeaderRow="1" firstDataRow="1" firstDataCol="1"/>
  <pivotFields count="36">
    <pivotField showAll="0"/>
    <pivotField showAll="0"/>
    <pivotField showAll="0"/>
    <pivotField showAll="0"/>
    <pivotField axis="axisRow" showAll="0">
      <items count="5">
        <item x="0"/>
        <item x="1"/>
        <item x="2"/>
        <item x="3"/>
        <item t="default"/>
      </items>
    </pivotField>
    <pivotField axis="axisRow" showAll="0">
      <items count="39">
        <item sd="0" x="11"/>
        <item sd="0" x="2"/>
        <item sd="0" x="3"/>
        <item sd="0" x="4"/>
        <item sd="0" x="5"/>
        <item sd="0" x="6"/>
        <item sd="0" x="7"/>
        <item sd="0" x="8"/>
        <item sd="0" x="12"/>
        <item x="0"/>
        <item sd="0" x="13"/>
        <item sd="0" x="1"/>
        <item sd="0" x="10"/>
        <item x="37"/>
        <item x="9"/>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4"/>
  </rowFields>
  <rowItems count="91">
    <i>
      <x/>
    </i>
    <i>
      <x v="1"/>
    </i>
    <i>
      <x v="2"/>
    </i>
    <i>
      <x v="3"/>
    </i>
    <i>
      <x v="4"/>
    </i>
    <i>
      <x v="5"/>
    </i>
    <i>
      <x v="6"/>
    </i>
    <i>
      <x v="7"/>
    </i>
    <i>
      <x v="8"/>
    </i>
    <i>
      <x v="9"/>
    </i>
    <i r="1">
      <x/>
    </i>
    <i r="1">
      <x v="1"/>
    </i>
    <i r="1">
      <x v="2"/>
    </i>
    <i>
      <x v="10"/>
    </i>
    <i>
      <x v="11"/>
    </i>
    <i>
      <x v="12"/>
    </i>
    <i>
      <x v="13"/>
    </i>
    <i r="1">
      <x v="3"/>
    </i>
    <i>
      <x v="14"/>
    </i>
    <i r="1">
      <x/>
    </i>
    <i r="1">
      <x v="1"/>
    </i>
    <i r="1">
      <x v="2"/>
    </i>
    <i>
      <x v="15"/>
    </i>
    <i r="1">
      <x/>
    </i>
    <i r="1">
      <x v="1"/>
    </i>
    <i r="1">
      <x v="2"/>
    </i>
    <i>
      <x v="16"/>
    </i>
    <i r="1">
      <x/>
    </i>
    <i r="1">
      <x v="1"/>
    </i>
    <i r="1">
      <x v="2"/>
    </i>
    <i>
      <x v="17"/>
    </i>
    <i r="1">
      <x/>
    </i>
    <i r="1">
      <x v="1"/>
    </i>
    <i r="1">
      <x v="2"/>
    </i>
    <i>
      <x v="18"/>
    </i>
    <i r="1">
      <x/>
    </i>
    <i r="1">
      <x v="1"/>
    </i>
    <i r="1">
      <x v="2"/>
    </i>
    <i>
      <x v="19"/>
    </i>
    <i r="1">
      <x/>
    </i>
    <i r="1">
      <x v="2"/>
    </i>
    <i>
      <x v="20"/>
    </i>
    <i r="1">
      <x/>
    </i>
    <i r="1">
      <x v="1"/>
    </i>
    <i r="1">
      <x v="2"/>
    </i>
    <i>
      <x v="21"/>
    </i>
    <i r="1">
      <x/>
    </i>
    <i r="1">
      <x v="1"/>
    </i>
    <i r="1">
      <x v="2"/>
    </i>
    <i>
      <x v="22"/>
    </i>
    <i r="1">
      <x v="1"/>
    </i>
    <i r="1">
      <x v="2"/>
    </i>
    <i>
      <x v="23"/>
    </i>
    <i r="1">
      <x v="1"/>
    </i>
    <i>
      <x v="24"/>
    </i>
    <i r="1">
      <x v="1"/>
    </i>
    <i r="1">
      <x v="2"/>
    </i>
    <i>
      <x v="25"/>
    </i>
    <i r="1">
      <x/>
    </i>
    <i r="1">
      <x v="1"/>
    </i>
    <i r="1">
      <x v="2"/>
    </i>
    <i>
      <x v="26"/>
    </i>
    <i r="1">
      <x/>
    </i>
    <i r="1">
      <x v="1"/>
    </i>
    <i r="1">
      <x v="2"/>
    </i>
    <i>
      <x v="27"/>
    </i>
    <i r="1">
      <x v="1"/>
    </i>
    <i r="1">
      <x v="2"/>
    </i>
    <i>
      <x v="28"/>
    </i>
    <i r="1">
      <x/>
    </i>
    <i r="1">
      <x v="1"/>
    </i>
    <i r="1">
      <x v="2"/>
    </i>
    <i>
      <x v="29"/>
    </i>
    <i r="1">
      <x v="2"/>
    </i>
    <i>
      <x v="30"/>
    </i>
    <i r="1">
      <x v="2"/>
    </i>
    <i>
      <x v="31"/>
    </i>
    <i r="1">
      <x v="2"/>
    </i>
    <i>
      <x v="32"/>
    </i>
    <i r="1">
      <x v="2"/>
    </i>
    <i>
      <x v="33"/>
    </i>
    <i r="1">
      <x v="2"/>
    </i>
    <i>
      <x v="34"/>
    </i>
    <i r="1">
      <x v="2"/>
    </i>
    <i>
      <x v="35"/>
    </i>
    <i r="1">
      <x v="2"/>
    </i>
    <i>
      <x v="36"/>
    </i>
    <i r="1">
      <x v="2"/>
    </i>
    <i>
      <x v="37"/>
    </i>
    <i r="1">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19C9A6-0739-46BA-A82E-B5F7AA753D9D}"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H43" firstHeaderRow="0" firstDataRow="1" firstDataCol="1"/>
  <pivotFields count="38">
    <pivotField showAll="0"/>
    <pivotField showAll="0"/>
    <pivotField showAll="0"/>
    <pivotField showAll="0"/>
    <pivotField axis="axisRow" showAll="0">
      <items count="7">
        <item x="0"/>
        <item m="1" x="5"/>
        <item m="1" x="4"/>
        <item x="1"/>
        <item x="2"/>
        <item x="3"/>
        <item t="default"/>
      </items>
    </pivotField>
    <pivotField axis="axisRow" showAll="0">
      <items count="39">
        <item sd="0" x="11"/>
        <item sd="0" x="2"/>
        <item sd="0" x="3"/>
        <item sd="0" x="4"/>
        <item sd="0" x="5"/>
        <item sd="0" x="6"/>
        <item sd="0" x="7"/>
        <item sd="0" x="8"/>
        <item sd="0" x="12"/>
        <item x="0"/>
        <item sd="0" x="13"/>
        <item sd="0" x="1"/>
        <item sd="0" x="10"/>
        <item sd="0" x="37"/>
        <item sd="0" x="9"/>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Fields count="2">
    <field x="5"/>
    <field x="4"/>
  </rowFields>
  <rowItems count="42">
    <i>
      <x/>
    </i>
    <i>
      <x v="1"/>
    </i>
    <i>
      <x v="2"/>
    </i>
    <i>
      <x v="3"/>
    </i>
    <i>
      <x v="4"/>
    </i>
    <i>
      <x v="5"/>
    </i>
    <i>
      <x v="6"/>
    </i>
    <i>
      <x v="7"/>
    </i>
    <i>
      <x v="8"/>
    </i>
    <i>
      <x v="9"/>
    </i>
    <i r="1">
      <x/>
    </i>
    <i r="1">
      <x v="3"/>
    </i>
    <i r="1">
      <x v="4"/>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7">
    <i>
      <x/>
    </i>
    <i i="1">
      <x v="1"/>
    </i>
    <i i="2">
      <x v="2"/>
    </i>
    <i i="3">
      <x v="3"/>
    </i>
    <i i="4">
      <x v="4"/>
    </i>
    <i i="5">
      <x v="5"/>
    </i>
    <i i="6">
      <x v="6"/>
    </i>
  </colItems>
  <dataFields count="7">
    <dataField name="Average of gr_Jan-20" fld="28" subtotal="average" baseField="4" baseItem="9"/>
    <dataField name="Average of gr_Feb-20" fld="29" subtotal="average" baseField="4" baseItem="9"/>
    <dataField name="Average of gr_Mar-20" fld="30" subtotal="average" baseField="4" baseItem="9"/>
    <dataField name="Average of gr_Apr-20" fld="31" subtotal="average" baseField="4" baseItem="9"/>
    <dataField name="Average of gr_May-20" fld="32" subtotal="average" baseField="4" baseItem="9"/>
    <dataField name="Average of gr_Jun-20" fld="33" subtotal="average" baseField="4" baseItem="9"/>
    <dataField name="Average of gr_Jul-20" fld="34" subtotal="average" baseField="4" baseItem="9"/>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9327A0-6F81-4033-99DF-531463801652}" name="Table1" displayName="Table1" ref="I4:P29" totalsRowShown="0" headerRowDxfId="9" dataDxfId="8" dataCellStyle="Percent">
  <autoFilter ref="I4:P29" xr:uid="{6FA97055-E192-426B-A1A1-75DCB07F2A54}"/>
  <tableColumns count="8">
    <tableColumn id="1" xr3:uid="{1AEB60BF-A578-4AB5-A5F0-1BDEACD863AC}" name="Country" dataDxfId="7" dataCellStyle="Percent">
      <calculatedColumnFormula array="1">IFERROR(INDEX(Real!$A$2:$A$382,SMALL(IF(COUNTIFS($B$2,Real!$C$2:$C$382,$B$3,Real!$F$2:$F$382),MATCH(ROW(Real!$A$2:$A$382),ROW(Real!$A$2:$A$382)),""),ROWS($A$1:A1)),COLUMNS($A$1:A1)),"")</calculatedColumnFormula>
    </tableColumn>
    <tableColumn id="2" xr3:uid="{4D794BF0-6B50-4868-9BB4-24B440B7A3F0}" name="Jan-20" dataDxfId="6" dataCellStyle="Percent">
      <calculatedColumnFormula array="1">IFERROR(INDEX(Real!$AF$2:$AL$382,SMALL(IF(COUNTIFS($B$2,Real!$C$2:$C$382,$B$3,Real!$F$2:$F$382),MATCH(ROW(Real!$A$2:$A$382),ROW(Real!$A$2:$A$382)),""),ROWS($A$1:A1)),COLUMNS($A$1:A1)),"")</calculatedColumnFormula>
    </tableColumn>
    <tableColumn id="3" xr3:uid="{1BB6B8F2-9442-4C76-82AB-891DFF2C0352}" name="Feb-20" dataDxfId="5" dataCellStyle="Percent">
      <calculatedColumnFormula array="1">IFERROR(INDEX(Real!$AF$2:$AL$117,SMALL(IF(COUNTIFS($B$2,Real!$C$2:$C$117,$B$3,Real!$F$2:$F$117),MATCH(ROW(Real!$A$2:$A$117),ROW(Real!$A$2:$A$117)),""),ROWS($A$1:E1)),COLUMNS($A$1:E1)),"")</calculatedColumnFormula>
    </tableColumn>
    <tableColumn id="4" xr3:uid="{0F49383C-9774-49E3-B5D6-2DF01E643FAD}" name="Mar-20" dataDxfId="4" dataCellStyle="Percent">
      <calculatedColumnFormula array="1">IFERROR(INDEX(Real!$AF$2:$AL$117,SMALL(IF(COUNTIFS($B$2,Real!$C$2:$C$117,$B$3,Real!$F$2:$F$117),MATCH(ROW(Real!$A$2:$A$117),ROW(Real!$A$2:$A$117)),""),ROWS($A$1:F1)),COLUMNS($A$1:F1)),"")</calculatedColumnFormula>
    </tableColumn>
    <tableColumn id="5" xr3:uid="{EF247D0F-B234-46B1-8EB6-0C5F1311CA1C}" name="Apr-20" dataDxfId="3" dataCellStyle="Percent">
      <calculatedColumnFormula array="1">IFERROR(INDEX(Real!$AF$2:$AL$117,SMALL(IF(COUNTIFS($B$2,Real!$C$2:$C$117,$B$3,Real!$F$2:$F$117),MATCH(ROW(Real!$A$2:$A$117),ROW(Real!$A$2:$A$117)),""),ROWS($A$1:G1)),COLUMNS($A$1:G1)),"")</calculatedColumnFormula>
    </tableColumn>
    <tableColumn id="6" xr3:uid="{4CE6C183-2429-46E8-AD2F-71DB6BED35C6}" name="May-20" dataDxfId="2" dataCellStyle="Percent">
      <calculatedColumnFormula array="1">IFERROR(INDEX(Real!$AF$2:$AL$117,SMALL(IF(COUNTIFS($B$2,Real!$C$2:$C$117,$B$3,Real!$F$2:$F$117),MATCH(ROW(Real!$A$2:$A$117),ROW(Real!$A$2:$A$117)),""),ROWS($A$1:H1)),COLUMNS($A$1:H1)),"")</calculatedColumnFormula>
    </tableColumn>
    <tableColumn id="7" xr3:uid="{83B11551-8EE4-4118-B5F9-FE7BB31CD064}" name="Jun-20" dataDxfId="1" dataCellStyle="Percent">
      <calculatedColumnFormula array="1">IFERROR(INDEX(Real!$AF$2:$AL$117,SMALL(IF(COUNTIFS($B$2,Real!$C$2:$C$117,$B$3,Real!$F$2:$F$117),MATCH(ROW(Real!$A$2:$A$117),ROW(Real!$A$2:$A$117)),""),ROWS($A$1:I1)),COLUMNS($A$1:I1)),"")</calculatedColumnFormula>
    </tableColumn>
    <tableColumn id="8" xr3:uid="{E62A2EF5-EC91-4DCB-B64D-CEEB87519B4B}" name="Jul-20" dataDxfId="0" dataCellStyle="Percent">
      <calculatedColumnFormula array="1">IFERROR(INDEX(Real!$AF$2:$AL$117,SMALL(IF(COUNTIFS($B$2,Real!$C$2:$C$117,$B$3,Real!$F$2:$F$117),MATCH(ROW(Real!$A$2:$A$117),ROW(Real!$A$2:$A$117)),""),ROWS($A$1:J1)),COLUMNS($A$1:J1)),"")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8" Type="http://schemas.openxmlformats.org/officeDocument/2006/relationships/hyperlink" Target="http://presto.hacienda.gob.mx/EstoporLayout/estadisticas.jsp" TargetMode="External"/><Relationship Id="rId13" Type="http://schemas.openxmlformats.org/officeDocument/2006/relationships/hyperlink" Target="http://presto.hacienda.gob.mx/EstoporLayout/estadisticas.jsp" TargetMode="External"/><Relationship Id="rId18" Type="http://schemas.openxmlformats.org/officeDocument/2006/relationships/hyperlink" Target="https://www.eccb-centralbank.org/statistics/fiscals/comparative-report/3" TargetMode="External"/><Relationship Id="rId26" Type="http://schemas.openxmlformats.org/officeDocument/2006/relationships/hyperlink" Target="https://mf.gov.md/ro/trezorerie/rapoarte-privind-executarea-bugetului/rapoarte-lunare" TargetMode="External"/><Relationship Id="rId3" Type="http://schemas.openxmlformats.org/officeDocument/2006/relationships/hyperlink" Target="https://www.mofep.gov.gh/" TargetMode="External"/><Relationship Id="rId21" Type="http://schemas.openxmlformats.org/officeDocument/2006/relationships/hyperlink" Target="https://www.canada.ca/en/department-finance/services/publications/fiscal-monitor.html" TargetMode="External"/><Relationship Id="rId7" Type="http://schemas.openxmlformats.org/officeDocument/2006/relationships/hyperlink" Target="http://www.treasury.gov.za/" TargetMode="External"/><Relationship Id="rId12" Type="http://schemas.openxmlformats.org/officeDocument/2006/relationships/hyperlink" Target="https://en.hmb.gov.tr/public-finance" TargetMode="External"/><Relationship Id="rId17" Type="http://schemas.openxmlformats.org/officeDocument/2006/relationships/hyperlink" Target="https://en.hmb.gov.tr/central-government" TargetMode="External"/><Relationship Id="rId25" Type="http://schemas.openxmlformats.org/officeDocument/2006/relationships/hyperlink" Target="https://www.ciat.org/reporte-de-recaudacion-covid-19-ciat/" TargetMode="External"/><Relationship Id="rId2" Type="http://schemas.openxmlformats.org/officeDocument/2006/relationships/hyperlink" Target="https://www.mofep.gov.gh/data/debt-data" TargetMode="External"/><Relationship Id="rId16" Type="http://schemas.openxmlformats.org/officeDocument/2006/relationships/hyperlink" Target="http://www.bcc.cd/" TargetMode="External"/><Relationship Id="rId20" Type="http://schemas.openxmlformats.org/officeDocument/2006/relationships/hyperlink" Target="https://www.fiscal.treasury.gov/reports-statements/mts/previous.html" TargetMode="External"/><Relationship Id="rId29" Type="http://schemas.openxmlformats.org/officeDocument/2006/relationships/hyperlink" Target="https://www.budgetoffice.gov.ng/index.php/quarterly-budget-implementation-reports/2020-budget-implementation-report" TargetMode="External"/><Relationship Id="rId1" Type="http://schemas.openxmlformats.org/officeDocument/2006/relationships/hyperlink" Target="https://www.mofep.gov.gh/index.php/fiscal-data/2019-jan-sep" TargetMode="External"/><Relationship Id="rId6" Type="http://schemas.openxmlformats.org/officeDocument/2006/relationships/hyperlink" Target="https://www.treasury.go.ke/component/jdownloads/category/220-quarterly-economic-budgetary-review.html?Itemid=-1" TargetMode="External"/><Relationship Id="rId11" Type="http://schemas.openxmlformats.org/officeDocument/2006/relationships/hyperlink" Target="http://omawww.sat.gob.mx/cifras_sat/Paginas/datos/vinculo.html?page=IngresosTributarios.html" TargetMode="External"/><Relationship Id="rId24" Type="http://schemas.openxmlformats.org/officeDocument/2006/relationships/hyperlink" Target="http://gstcouncil.gov.in/gst-revenue" TargetMode="External"/><Relationship Id="rId5" Type="http://schemas.openxmlformats.org/officeDocument/2006/relationships/hyperlink" Target="https://www.treasury.go.ke/budget.html" TargetMode="External"/><Relationship Id="rId15" Type="http://schemas.openxmlformats.org/officeDocument/2006/relationships/hyperlink" Target="https://www.mef.gov.mz/" TargetMode="External"/><Relationship Id="rId23" Type="http://schemas.openxmlformats.org/officeDocument/2006/relationships/hyperlink" Target="http://gstcouncil.gov.in/" TargetMode="External"/><Relationship Id="rId28" Type="http://schemas.openxmlformats.org/officeDocument/2006/relationships/hyperlink" Target="https://www.firs.gov.ng/tax-statistics-report/" TargetMode="External"/><Relationship Id="rId10" Type="http://schemas.openxmlformats.org/officeDocument/2006/relationships/hyperlink" Target="https://mf.rks-gov.net/page.aspx?id=2,1" TargetMode="External"/><Relationship Id="rId19" Type="http://schemas.openxmlformats.org/officeDocument/2006/relationships/hyperlink" Target="https://www.eccb-centralbank.org/" TargetMode="External"/><Relationship Id="rId4" Type="http://schemas.openxmlformats.org/officeDocument/2006/relationships/hyperlink" Target="https://www.mof.gov.ae/Ar/opendata/Pages/details.aspx?sid=1" TargetMode="External"/><Relationship Id="rId9" Type="http://schemas.openxmlformats.org/officeDocument/2006/relationships/hyperlink" Target="https://www.budgetoffice.gov.ng/" TargetMode="External"/><Relationship Id="rId14" Type="http://schemas.openxmlformats.org/officeDocument/2006/relationships/hyperlink" Target="https://www.afip.gob.ar/institucional/estudios/serie-anual/" TargetMode="External"/><Relationship Id="rId22" Type="http://schemas.openxmlformats.org/officeDocument/2006/relationships/hyperlink" Target="http://cga.nic.in/index.aspx" TargetMode="External"/><Relationship Id="rId27" Type="http://schemas.openxmlformats.org/officeDocument/2006/relationships/hyperlink" Target="https://mf.gov.md/ro" TargetMode="External"/><Relationship Id="rId30" Type="http://schemas.openxmlformats.org/officeDocument/2006/relationships/hyperlink" Target="https://www.cbn.gov.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CE58C-5327-49F2-ABC4-D355585365ED}">
  <dimension ref="A1:BC382"/>
  <sheetViews>
    <sheetView zoomScale="70" zoomScaleNormal="70" workbookViewId="0">
      <pane xSplit="6" ySplit="1" topLeftCell="G2" activePane="bottomRight" state="frozen"/>
      <selection pane="topRight" activeCell="C1" sqref="C1"/>
      <selection pane="bottomLeft" activeCell="A2" sqref="A2"/>
      <selection pane="bottomRight" activeCell="AR23" sqref="AR23"/>
    </sheetView>
  </sheetViews>
  <sheetFormatPr defaultRowHeight="14.4" x14ac:dyDescent="0.3"/>
  <cols>
    <col min="1" max="5" width="18.5546875" customWidth="1"/>
    <col min="6" max="6" width="17.33203125" bestFit="1" customWidth="1"/>
    <col min="7" max="7" width="12.109375" customWidth="1"/>
    <col min="8" max="8" width="12.109375" style="302" customWidth="1"/>
    <col min="9" max="9" width="12.109375" customWidth="1"/>
    <col min="10" max="11" width="16.33203125" style="124" bestFit="1" customWidth="1"/>
    <col min="12" max="12" width="17.44140625" style="124" bestFit="1" customWidth="1"/>
    <col min="13" max="14" width="16.33203125" style="124" bestFit="1" customWidth="1"/>
    <col min="15" max="15" width="17.44140625" style="124" bestFit="1" customWidth="1"/>
    <col min="16" max="17" width="16.33203125" style="124" bestFit="1" customWidth="1"/>
    <col min="18" max="18" width="17.44140625" style="124" bestFit="1" customWidth="1"/>
    <col min="19" max="20" width="13.88671875" style="124" bestFit="1" customWidth="1"/>
    <col min="21" max="21" width="17.44140625" style="124" bestFit="1" customWidth="1"/>
    <col min="22" max="27" width="16.33203125" style="124" bestFit="1" customWidth="1"/>
    <col min="28" max="28" width="18.33203125" style="124" bestFit="1" customWidth="1"/>
    <col min="29" max="31" width="18.33203125" style="124" customWidth="1"/>
    <col min="32" max="41" width="8.88671875" style="153"/>
    <col min="42" max="42" width="15.44140625" style="153" customWidth="1"/>
    <col min="43" max="43" width="15.33203125" style="153" customWidth="1"/>
    <col min="44" max="44" width="14.5546875" style="153" customWidth="1"/>
    <col min="45" max="45" width="8.88671875" style="153"/>
    <col min="46" max="46" width="6.33203125" style="153" bestFit="1" customWidth="1"/>
    <col min="47" max="47" width="6.6640625" style="153" bestFit="1" customWidth="1"/>
    <col min="48" max="48" width="7" style="153" bestFit="1" customWidth="1"/>
    <col min="49" max="49" width="6.6640625" style="153" bestFit="1" customWidth="1"/>
    <col min="50" max="50" width="7.33203125" style="153" bestFit="1" customWidth="1"/>
    <col min="51" max="51" width="7.44140625" style="153" bestFit="1" customWidth="1"/>
    <col min="52" max="52" width="6" style="153" bestFit="1" customWidth="1"/>
  </cols>
  <sheetData>
    <row r="1" spans="1:55" x14ac:dyDescent="0.3">
      <c r="A1" t="s">
        <v>33</v>
      </c>
      <c r="B1" t="s">
        <v>783</v>
      </c>
      <c r="C1" t="s">
        <v>798</v>
      </c>
      <c r="D1" t="s">
        <v>784</v>
      </c>
      <c r="E1" t="s">
        <v>1689</v>
      </c>
      <c r="F1" t="s">
        <v>34</v>
      </c>
      <c r="G1" t="s">
        <v>40</v>
      </c>
      <c r="H1" s="302" t="s">
        <v>801</v>
      </c>
      <c r="I1" t="s">
        <v>1416</v>
      </c>
      <c r="J1" s="154" t="s">
        <v>1405</v>
      </c>
      <c r="K1" s="154" t="s">
        <v>1404</v>
      </c>
      <c r="L1" s="154" t="s">
        <v>1406</v>
      </c>
      <c r="M1" s="154" t="s">
        <v>1407</v>
      </c>
      <c r="N1" s="154" t="s">
        <v>1408</v>
      </c>
      <c r="O1" s="154" t="s">
        <v>1409</v>
      </c>
      <c r="P1" s="154" t="s">
        <v>1410</v>
      </c>
      <c r="Q1" s="154" t="s">
        <v>1411</v>
      </c>
      <c r="R1" s="154" t="s">
        <v>1412</v>
      </c>
      <c r="S1" s="154" t="s">
        <v>1413</v>
      </c>
      <c r="T1" s="154" t="s">
        <v>1414</v>
      </c>
      <c r="U1" s="154" t="s">
        <v>1415</v>
      </c>
      <c r="V1" s="154" t="s">
        <v>748</v>
      </c>
      <c r="W1" s="154" t="s">
        <v>749</v>
      </c>
      <c r="X1" s="154" t="s">
        <v>750</v>
      </c>
      <c r="Y1" s="154" t="s">
        <v>751</v>
      </c>
      <c r="Z1" s="154" t="s">
        <v>752</v>
      </c>
      <c r="AA1" s="154" t="s">
        <v>753</v>
      </c>
      <c r="AB1" s="154" t="s">
        <v>754</v>
      </c>
      <c r="AC1" s="154" t="s">
        <v>2074</v>
      </c>
      <c r="AD1" s="154" t="s">
        <v>2079</v>
      </c>
      <c r="AE1" s="154" t="s">
        <v>2405</v>
      </c>
      <c r="AF1" s="111" t="s">
        <v>1397</v>
      </c>
      <c r="AG1" s="111" t="s">
        <v>1398</v>
      </c>
      <c r="AH1" s="111" t="s">
        <v>1399</v>
      </c>
      <c r="AI1" s="111" t="s">
        <v>1400</v>
      </c>
      <c r="AJ1" s="111" t="s">
        <v>1401</v>
      </c>
      <c r="AK1" s="111" t="s">
        <v>1402</v>
      </c>
      <c r="AL1" s="111" t="s">
        <v>1403</v>
      </c>
      <c r="AM1" s="111" t="s">
        <v>2407</v>
      </c>
      <c r="AN1" s="111" t="s">
        <v>2408</v>
      </c>
      <c r="AO1" s="111" t="s">
        <v>2409</v>
      </c>
      <c r="AP1" s="153" t="s">
        <v>781</v>
      </c>
      <c r="AQ1" s="153" t="s">
        <v>782</v>
      </c>
      <c r="AR1" s="153" t="s">
        <v>732</v>
      </c>
      <c r="AS1" s="111" t="s">
        <v>778</v>
      </c>
      <c r="AT1" s="111">
        <v>43831</v>
      </c>
      <c r="AU1" s="111">
        <v>43862</v>
      </c>
      <c r="AV1" s="111">
        <v>43891</v>
      </c>
      <c r="AW1" s="111">
        <v>43922</v>
      </c>
      <c r="AX1" s="111">
        <v>43952</v>
      </c>
      <c r="AY1" s="111">
        <v>43983</v>
      </c>
      <c r="AZ1" s="111">
        <v>44013</v>
      </c>
      <c r="BA1" s="111">
        <v>44044</v>
      </c>
      <c r="BB1" s="111">
        <v>44075</v>
      </c>
      <c r="BC1" s="111">
        <v>44105</v>
      </c>
    </row>
    <row r="2" spans="1:55" x14ac:dyDescent="0.3">
      <c r="A2" t="str">
        <f>Nominal!A2</f>
        <v>Australia</v>
      </c>
      <c r="B2" t="str">
        <f>Nominal!B2</f>
        <v>AUS</v>
      </c>
      <c r="C2" t="str">
        <f>Nominal!C2</f>
        <v>EAP</v>
      </c>
      <c r="D2" t="str">
        <f>Nominal!D2</f>
        <v>High Income</v>
      </c>
      <c r="E2" t="str">
        <f>Nominal!E2</f>
        <v/>
      </c>
      <c r="F2" t="str">
        <f>Nominal!F2</f>
        <v>Tax Revenue</v>
      </c>
      <c r="G2" t="str">
        <f>Nominal!G2</f>
        <v>mill lcu</v>
      </c>
      <c r="H2" s="126">
        <f>VLOOKUP(B2,Inflation!$C$1:$E$196,3,FALSE)/100</f>
        <v>7.45E-3</v>
      </c>
      <c r="I2" t="str">
        <f t="shared" ref="I2" si="0">A2&amp;F2</f>
        <v>AustraliaTax Revenue</v>
      </c>
      <c r="J2" s="124">
        <f>IF(Nominal!I2="","",IFERROR(Nominal!I2*((1+Real!$H2)),""))</f>
        <v>31239.009599999998</v>
      </c>
      <c r="K2" s="124">
        <f>IF(Nominal!J2="","",IFERROR(Nominal!J2*((1+Real!$H2)),""))</f>
        <v>45426.927949999998</v>
      </c>
      <c r="L2" s="124">
        <f>IF(Nominal!K2="","",IFERROR(Nominal!K2*((1+Real!$H2)),""))</f>
        <v>34621.019249999998</v>
      </c>
      <c r="M2" s="124">
        <f>IF(Nominal!L2="","",IFERROR(Nominal!L2*((1+Real!$H2)),""))</f>
        <v>44206.905999999995</v>
      </c>
      <c r="N2" s="124">
        <f>IF(Nominal!M2="","",IFERROR(Nominal!M2*((1+Real!$H2)),""))</f>
        <v>49949.370999999999</v>
      </c>
      <c r="O2" s="124">
        <f>IF(Nominal!N2="","",IFERROR(Nominal!N2*((1+Real!$H2)),""))</f>
        <v>27089.323049999999</v>
      </c>
      <c r="P2" s="124">
        <f>IF(Nominal!O2="","",IFERROR(Nominal!O2*((1+Real!$H2)),""))</f>
        <v>38527.910349999998</v>
      </c>
      <c r="Q2" s="124">
        <f>IF(Nominal!P2="","",IFERROR(Nominal!P2*((1+Real!$H2)),""))</f>
        <v>34740.9058</v>
      </c>
      <c r="R2" s="124">
        <f>IF(Nominal!Q2="","",IFERROR(Nominal!Q2*((1+Real!$H2)),""))</f>
        <v>29245.266049999998</v>
      </c>
      <c r="S2" s="124">
        <f>IF(Nominal!R2="","",IFERROR(Nominal!R2*((1+Real!$H2)),""))</f>
        <v>41495.858049999995</v>
      </c>
      <c r="T2" s="124">
        <f>IF(Nominal!S2="","",IFERROR(Nominal!S2*((1+Real!$H2)),""))</f>
        <v>40690.905500000001</v>
      </c>
      <c r="U2" s="124">
        <f>IF(Nominal!T2="","",IFERROR(Nominal!T2*((1+Real!$H2)),""))</f>
        <v>36863.60295</v>
      </c>
      <c r="V2" s="124">
        <f>IF(Nominal!U2="","",IFERROR(Nominal!U2*(1+0),""))</f>
        <v>32523</v>
      </c>
      <c r="W2" s="124">
        <f>IF(Nominal!V2="","",IFERROR(Nominal!V2*(1+0),""))</f>
        <v>44971</v>
      </c>
      <c r="X2" s="124">
        <f>IF(Nominal!W2="","",IFERROR(Nominal!W2*(1+0),""))</f>
        <v>34191</v>
      </c>
      <c r="Y2" s="124">
        <f>IF(Nominal!X2="","",IFERROR(Nominal!X2*(1+0),""))</f>
        <v>41665</v>
      </c>
      <c r="Z2" s="124">
        <f>IF(Nominal!Y2="","",IFERROR(Nominal!Y2*(1+0),""))</f>
        <v>41376</v>
      </c>
      <c r="AA2" s="124">
        <f>IF(Nominal!Z2="","",IFERROR(Nominal!Z2*(1+0),""))</f>
        <v>17394</v>
      </c>
      <c r="AB2" s="124" t="str">
        <f>IF(Nominal!AA2="","",IFERROR(Nominal!AA2*(1+0),""))</f>
        <v/>
      </c>
      <c r="AC2" s="124" t="str">
        <f>IF(Nominal!AB2="","",IFERROR(Nominal!AB2*(1+0),""))</f>
        <v/>
      </c>
      <c r="AD2" s="124" t="str">
        <f>IF(Nominal!AC2="","",IFERROR(Nominal!AC2*(1+0),""))</f>
        <v/>
      </c>
      <c r="AE2" s="124" t="str">
        <f>IF(Nominal!AD2="","",IFERROR(Nominal!AD2*(1+0),""))</f>
        <v/>
      </c>
      <c r="AF2" s="126">
        <f>IFERROR(IF(V2&lt;&gt;"",-(J2-V2)/J2,""),"")</f>
        <v>4.1102148129561783E-2</v>
      </c>
      <c r="AG2" s="126">
        <f t="shared" ref="AG2:AK2" si="1">IFERROR(IF(W2&lt;&gt;"",-(K2-W2)/K2,""),"")</f>
        <v>-1.0036512935715643E-2</v>
      </c>
      <c r="AH2" s="126">
        <f t="shared" si="1"/>
        <v>-1.2420756503290919E-2</v>
      </c>
      <c r="AI2" s="126">
        <f t="shared" si="1"/>
        <v>-5.7500201439114412E-2</v>
      </c>
      <c r="AJ2" s="126">
        <f t="shared" si="1"/>
        <v>-0.17164122046702049</v>
      </c>
      <c r="AK2" s="126">
        <f t="shared" si="1"/>
        <v>-0.35790200560216656</v>
      </c>
      <c r="AL2" s="126" t="str">
        <f t="shared" ref="AL2" si="2">IFERROR(IF(AB2&lt;&gt;"",-(P2-AB2)/P2,""),"")</f>
        <v/>
      </c>
      <c r="AM2" s="126" t="str">
        <f t="shared" ref="AM2" si="3">IFERROR(IF(AC2&lt;&gt;"",-(Q2-AC2)/Q2,""),"")</f>
        <v/>
      </c>
      <c r="AN2" s="126" t="str">
        <f t="shared" ref="AN2" si="4">IFERROR(IF(AD2&lt;&gt;"",-(R2-AD2)/R2,""),"")</f>
        <v/>
      </c>
      <c r="AO2" s="126" t="str">
        <f t="shared" ref="AO2" si="5">IFERROR(IF(AE2&lt;&gt;"",-(S2-AE2)/S2,""),"")</f>
        <v/>
      </c>
      <c r="AP2" s="124">
        <f>SUMPRODUCT(AT2:BC2,J2:S2)</f>
        <v>232532.55684999999</v>
      </c>
      <c r="AQ2" s="124">
        <f>SUMPRODUCT(AT2:BC2,V2:AE2)</f>
        <v>212120</v>
      </c>
      <c r="AR2" s="126">
        <f>IFERROR((AQ2-AP2)/AP2,"")</f>
        <v>-8.7783651143386099E-2</v>
      </c>
      <c r="AS2" s="153" t="s">
        <v>779</v>
      </c>
      <c r="AT2" s="153">
        <f t="shared" ref="AT2:BC2" si="6">IF(OR(V2="",V2=0),0,1)</f>
        <v>1</v>
      </c>
      <c r="AU2" s="153">
        <f t="shared" si="6"/>
        <v>1</v>
      </c>
      <c r="AV2" s="153">
        <f t="shared" si="6"/>
        <v>1</v>
      </c>
      <c r="AW2" s="153">
        <f t="shared" si="6"/>
        <v>1</v>
      </c>
      <c r="AX2" s="153">
        <f t="shared" si="6"/>
        <v>1</v>
      </c>
      <c r="AY2" s="153">
        <f t="shared" si="6"/>
        <v>1</v>
      </c>
      <c r="AZ2" s="153">
        <f t="shared" si="6"/>
        <v>0</v>
      </c>
      <c r="BA2" s="153">
        <f t="shared" si="6"/>
        <v>0</v>
      </c>
      <c r="BB2" s="153">
        <f t="shared" si="6"/>
        <v>0</v>
      </c>
      <c r="BC2" s="153">
        <f t="shared" si="6"/>
        <v>0</v>
      </c>
    </row>
    <row r="3" spans="1:55" x14ac:dyDescent="0.3">
      <c r="A3" s="300" t="str">
        <f>Nominal!A3</f>
        <v>Indonesia</v>
      </c>
      <c r="B3" s="300" t="str">
        <f>Nominal!B3</f>
        <v>IDN</v>
      </c>
      <c r="C3" s="300" t="str">
        <f>Nominal!C3</f>
        <v>EAP</v>
      </c>
      <c r="D3" s="300" t="str">
        <f>Nominal!D3</f>
        <v>Lower-Middle Income</v>
      </c>
      <c r="E3" s="300" t="str">
        <f>Nominal!E3</f>
        <v>IBRD</v>
      </c>
      <c r="F3" s="300" t="str">
        <f>Nominal!F3</f>
        <v>Income Taxes</v>
      </c>
      <c r="G3" s="300" t="str">
        <f>Nominal!G3</f>
        <v>bill lcu</v>
      </c>
      <c r="H3" s="126">
        <f>VLOOKUP(B3,Inflation!$C$1:$E$196,3,FALSE)/100</f>
        <v>2.0739999999999998E-2</v>
      </c>
      <c r="I3" s="300" t="str">
        <f t="shared" ref="I3:I66" si="7">A3&amp;F3</f>
        <v>IndonesiaIncome Taxes</v>
      </c>
      <c r="J3" s="124">
        <f>IF(Nominal!I3="","",IFERROR(Nominal!I3*((1+Real!$H3)),""))</f>
        <v>57275.354584000008</v>
      </c>
      <c r="K3" s="124">
        <f>IF(Nominal!J3="","",IFERROR(Nominal!J3*((1+Real!$H3)),""))</f>
        <v>47108.37588799998</v>
      </c>
      <c r="L3" s="124">
        <f>IF(Nominal!K3="","",IFERROR(Nominal!K3*((1+Real!$H3)),""))</f>
        <v>56169.07657200002</v>
      </c>
      <c r="M3" s="124">
        <f>IF(Nominal!L3="","",IFERROR(Nominal!L3*((1+Real!$H3)),""))</f>
        <v>99642.189024000007</v>
      </c>
      <c r="N3" s="124">
        <f>IF(Nominal!M3="","",IFERROR(Nominal!M3*((1+Real!$H3)),""))</f>
        <v>66946.968158000018</v>
      </c>
      <c r="O3" s="124">
        <f>IF(Nominal!N3="","",IFERROR(Nominal!N3*((1+Real!$H3)),""))</f>
        <v>56981.58561199993</v>
      </c>
      <c r="P3" s="124">
        <f>IF(Nominal!O3="","",IFERROR(Nominal!O3*((1+Real!$H3)),""))</f>
        <v>65175.366714383024</v>
      </c>
      <c r="Q3" s="124">
        <f>IF(Nominal!P3="","",IFERROR(Nominal!P3*((1+Real!$H3)),""))</f>
        <v>55158.753219617014</v>
      </c>
      <c r="R3" s="124">
        <f>IF(Nominal!Q3="","",IFERROR(Nominal!Q3*((1+Real!$H3)),""))</f>
        <v>53105.529610000056</v>
      </c>
      <c r="S3" s="124">
        <f>IF(Nominal!R3="","",IFERROR(Nominal!R3*((1+Real!$H3)),""))</f>
        <v>60903.370766000022</v>
      </c>
      <c r="T3" s="124">
        <f>IF(Nominal!S3="","",IFERROR(Nominal!S3*((1+Real!$H3)),""))</f>
        <v>64112.781473999974</v>
      </c>
      <c r="U3" s="124">
        <f>IF(Nominal!T3="","",IFERROR(Nominal!T3*((1+Real!$H3)),""))</f>
        <v>103686.46297799995</v>
      </c>
      <c r="V3" s="124">
        <f>IF(Nominal!U3="","",IFERROR(Nominal!U3*(1+0),""))</f>
        <v>49120</v>
      </c>
      <c r="W3" s="124">
        <f>IF(Nominal!V3="","",IFERROR(Nominal!V3*(1+0),""))</f>
        <v>46500</v>
      </c>
      <c r="X3" s="124">
        <f>IF(Nominal!W3="","",IFERROR(Nominal!W3*(1+0),""))</f>
        <v>52187.5</v>
      </c>
      <c r="Y3" s="124">
        <f>IF(Nominal!X3="","",IFERROR(Nominal!X3*(1+0),""))</f>
        <v>93722.5</v>
      </c>
      <c r="Z3" s="124">
        <f>IF(Nominal!Y3="","",IFERROR(Nominal!Y3*(1+0),""))</f>
        <v>40280</v>
      </c>
      <c r="AA3" s="124">
        <f>IF(Nominal!Z3="","",IFERROR(Nominal!Z3*(1+0),""))</f>
        <v>48458.899999999965</v>
      </c>
      <c r="AB3" s="124">
        <f>IF(Nominal!AA3="","",IFERROR(Nominal!AA3*(1+0),""))</f>
        <v>39361.100000000035</v>
      </c>
      <c r="AC3" s="124">
        <f>IF(Nominal!AB3="","",IFERROR(Nominal!AB3*(1+0),""))</f>
        <v>38226.799999999988</v>
      </c>
      <c r="AD3" s="124">
        <f>IF(Nominal!AC3="","",IFERROR(Nominal!AC3*(1+0),""))</f>
        <v>33938.5</v>
      </c>
      <c r="AE3" s="124">
        <f>IF(Nominal!AD3="","",IFERROR(Nominal!AD3*(1+0),""))</f>
        <v>35251.5</v>
      </c>
      <c r="AF3" s="126">
        <f t="shared" ref="AF3:AF66" si="8">IFERROR(IF(V3&lt;&gt;"",-(J3-V3)/J3,""),"")</f>
        <v>-0.14238854815013618</v>
      </c>
      <c r="AG3" s="126">
        <f t="shared" ref="AG3:AG66" si="9">IFERROR(IF(W3&lt;&gt;"",-(K3-W3)/K3,""),"")</f>
        <v>-1.2914388928338185E-2</v>
      </c>
      <c r="AH3" s="126">
        <f t="shared" ref="AH3:AH66" si="10">IFERROR(IF(X3&lt;&gt;"",-(L3-X3)/L3,""),"")</f>
        <v>-7.0885562216716491E-2</v>
      </c>
      <c r="AI3" s="126">
        <f t="shared" ref="AI3:AI66" si="11">IFERROR(IF(Y3&lt;&gt;"",-(M3-Y3)/M3,""),"")</f>
        <v>-5.9409463822339144E-2</v>
      </c>
      <c r="AJ3" s="126">
        <f t="shared" ref="AJ3:AJ66" si="12">IFERROR(IF(Z3&lt;&gt;"",-(N3-Z3)/N3,""),"")</f>
        <v>-0.3983297360839988</v>
      </c>
      <c r="AK3" s="126">
        <f t="shared" ref="AK3:AK66" si="13">IFERROR(IF(AA3&lt;&gt;"",-(O3-AA3)/O3,""),"")</f>
        <v>-0.1495691199264407</v>
      </c>
      <c r="AL3" s="126">
        <f t="shared" ref="AL3:AL66" si="14">IFERROR(IF(AB3&lt;&gt;"",-(P3-AB3)/P3,""),"")</f>
        <v>-0.39607397726672472</v>
      </c>
      <c r="AM3" s="126">
        <f t="shared" ref="AM3:AM66" si="15">IFERROR(IF(AC3&lt;&gt;"",-(Q3-AC3)/Q3,""),"")</f>
        <v>-0.30696765665100706</v>
      </c>
      <c r="AN3" s="126">
        <f t="shared" ref="AN3:AN66" si="16">IFERROR(IF(AD3&lt;&gt;"",-(R3-AD3)/R3,""),"")</f>
        <v>-0.36092342456162607</v>
      </c>
      <c r="AO3" s="126">
        <f t="shared" ref="AO3:AO66" si="17">IFERROR(IF(AE3&lt;&gt;"",-(S3-AE3)/S3,""),"")</f>
        <v>-0.42118967215391734</v>
      </c>
      <c r="AP3" s="124">
        <f t="shared" ref="AP3:AP66" si="18">SUMPRODUCT(AT3:BC3,J3:S3)</f>
        <v>618466.57014800003</v>
      </c>
      <c r="AQ3" s="124">
        <f t="shared" ref="AQ3:AQ66" si="19">SUMPRODUCT(AT3:BC3,V3:AE3)</f>
        <v>477046.8</v>
      </c>
      <c r="AR3" s="126">
        <f t="shared" ref="AR3:AR66" si="20">IFERROR((AQ3-AP3)/AP3,"")</f>
        <v>-0.22866194710274812</v>
      </c>
      <c r="AS3" s="153" t="s">
        <v>779</v>
      </c>
      <c r="AT3" s="153">
        <f t="shared" ref="AT3:AT66" si="21">IF(OR(V3="",V3=0),0,1)</f>
        <v>1</v>
      </c>
      <c r="AU3" s="153">
        <f t="shared" ref="AU3:AU66" si="22">IF(OR(W3="",W3=0),0,1)</f>
        <v>1</v>
      </c>
      <c r="AV3" s="153">
        <f t="shared" ref="AV3:AV66" si="23">IF(OR(X3="",X3=0),0,1)</f>
        <v>1</v>
      </c>
      <c r="AW3" s="153">
        <f t="shared" ref="AW3:AW66" si="24">IF(OR(Y3="",Y3=0),0,1)</f>
        <v>1</v>
      </c>
      <c r="AX3" s="153">
        <f t="shared" ref="AX3:AX66" si="25">IF(OR(Z3="",Z3=0),0,1)</f>
        <v>1</v>
      </c>
      <c r="AY3" s="153">
        <f t="shared" ref="AY3:AY66" si="26">IF(OR(AA3="",AA3=0),0,1)</f>
        <v>1</v>
      </c>
      <c r="AZ3" s="153">
        <f t="shared" ref="AZ3:AZ66" si="27">IF(OR(AB3="",AB3=0),0,1)</f>
        <v>1</v>
      </c>
      <c r="BA3" s="153">
        <f t="shared" ref="BA3:BA66" si="28">IF(OR(AC3="",AC3=0),0,1)</f>
        <v>1</v>
      </c>
      <c r="BB3" s="153">
        <f t="shared" ref="BB3:BB66" si="29">IF(OR(AD3="",AD3=0),0,1)</f>
        <v>1</v>
      </c>
      <c r="BC3" s="153">
        <f t="shared" ref="BC3:BC66" si="30">IF(OR(AE3="",AE3=0),0,1)</f>
        <v>1</v>
      </c>
    </row>
    <row r="4" spans="1:55" x14ac:dyDescent="0.3">
      <c r="A4" s="300" t="str">
        <f>Nominal!A4</f>
        <v>Indonesia</v>
      </c>
      <c r="B4" s="300" t="str">
        <f>Nominal!B4</f>
        <v>IDN</v>
      </c>
      <c r="C4" s="300" t="str">
        <f>Nominal!C4</f>
        <v>EAP</v>
      </c>
      <c r="D4" s="300" t="str">
        <f>Nominal!D4</f>
        <v>Lower-Middle Income</v>
      </c>
      <c r="E4" s="300" t="str">
        <f>Nominal!E4</f>
        <v>IBRD</v>
      </c>
      <c r="F4" s="300" t="str">
        <f>Nominal!F4</f>
        <v>Property Taxes</v>
      </c>
      <c r="G4" s="300" t="str">
        <f>Nominal!G4</f>
        <v>bill lcu</v>
      </c>
      <c r="H4" s="126">
        <f>VLOOKUP(B4,Inflation!$C$1:$E$196,3,FALSE)/100</f>
        <v>2.0739999999999998E-2</v>
      </c>
      <c r="I4" s="300" t="str">
        <f t="shared" si="7"/>
        <v>IndonesiaProperty Taxes</v>
      </c>
      <c r="J4" s="124">
        <f>IF(Nominal!I4="","",IFERROR(Nominal!I4*((1+Real!$H4)),""))</f>
        <v>83.598606000000004</v>
      </c>
      <c r="K4" s="124">
        <f>IF(Nominal!J4="","",IFERROR(Nominal!J4*((1+Real!$H4)),""))</f>
        <v>71.96217</v>
      </c>
      <c r="L4" s="124">
        <f>IF(Nominal!K4="","",IFERROR(Nominal!K4*((1+Real!$H4)),""))</f>
        <v>117.487174</v>
      </c>
      <c r="M4" s="124">
        <f>IF(Nominal!L4="","",IFERROR(Nominal!L4*((1+Real!$H4)),""))</f>
        <v>13.26962</v>
      </c>
      <c r="N4" s="124">
        <f>IF(Nominal!M4="","",IFERROR(Nominal!M4*((1+Real!$H4)),""))</f>
        <v>89.314750000000004</v>
      </c>
      <c r="O4" s="124">
        <f>IF(Nominal!N4="","",IFERROR(Nominal!N4*((1+Real!$H4)),""))</f>
        <v>11595.198104000001</v>
      </c>
      <c r="P4" s="124">
        <f>IF(Nominal!O4="","",IFERROR(Nominal!O4*((1+Real!$H4)),""))</f>
        <v>817.61618397675988</v>
      </c>
      <c r="Q4" s="124">
        <f>IF(Nominal!P4="","",IFERROR(Nominal!P4*((1+Real!$H4)),""))</f>
        <v>2200.9161440232388</v>
      </c>
      <c r="R4" s="124">
        <f>IF(Nominal!Q4="","",IFERROR(Nominal!Q4*((1+Real!$H4)),""))</f>
        <v>856.80915600000151</v>
      </c>
      <c r="S4" s="124">
        <f>IF(Nominal!R4="","",IFERROR(Nominal!R4*((1+Real!$H4)),""))</f>
        <v>3732.2337359999979</v>
      </c>
      <c r="T4" s="124">
        <f>IF(Nominal!S4="","",IFERROR(Nominal!S4*((1+Real!$H4)),""))</f>
        <v>1243.057172000003</v>
      </c>
      <c r="U4" s="124">
        <f>IF(Nominal!T4="","",IFERROR(Nominal!T4*((1+Real!$H4)),""))</f>
        <v>787.60298399999851</v>
      </c>
      <c r="V4" s="124">
        <f>IF(Nominal!U4="","",IFERROR(Nominal!U4*(1+0),""))</f>
        <v>640</v>
      </c>
      <c r="W4" s="124">
        <f>IF(Nominal!V4="","",IFERROR(Nominal!V4*(1+0),""))</f>
        <v>-340</v>
      </c>
      <c r="X4" s="124">
        <f>IF(Nominal!W4="","",IFERROR(Nominal!W4*(1+0),""))</f>
        <v>65</v>
      </c>
      <c r="Y4" s="124">
        <f>IF(Nominal!X4="","",IFERROR(Nominal!X4*(1+0),""))</f>
        <v>28.100000000000023</v>
      </c>
      <c r="Z4" s="124">
        <f>IF(Nominal!Y4="","",IFERROR(Nominal!Y4*(1+0),""))</f>
        <v>6.8999999999999773</v>
      </c>
      <c r="AA4" s="124">
        <f>IF(Nominal!Z4="","",IFERROR(Nominal!Z4*(1+0),""))</f>
        <v>8716.7000000000007</v>
      </c>
      <c r="AB4" s="124">
        <f>IF(Nominal!AA4="","",IFERROR(Nominal!AA4*(1+0),""))</f>
        <v>383.29999999999927</v>
      </c>
      <c r="AC4" s="124">
        <f>IF(Nominal!AB4="","",IFERROR(Nominal!AB4*(1+0),""))</f>
        <v>286.77185857200129</v>
      </c>
      <c r="AD4" s="124">
        <f>IF(Nominal!AC4="","",IFERROR(Nominal!AC4*(1+0),""))</f>
        <v>4290.3281414279991</v>
      </c>
      <c r="AE4" s="124">
        <f>IF(Nominal!AD4="","",IFERROR(Nominal!AD4*(1+0),""))</f>
        <v>1889.6000000000004</v>
      </c>
      <c r="AF4" s="126">
        <f t="shared" si="8"/>
        <v>6.655630047228299</v>
      </c>
      <c r="AG4" s="126">
        <f t="shared" si="9"/>
        <v>-5.7247046607960828</v>
      </c>
      <c r="AH4" s="126">
        <f t="shared" si="10"/>
        <v>-0.44674811907553413</v>
      </c>
      <c r="AI4" s="126">
        <f t="shared" si="11"/>
        <v>1.1176190425950421</v>
      </c>
      <c r="AJ4" s="126">
        <f t="shared" si="12"/>
        <v>-0.92274512328590763</v>
      </c>
      <c r="AK4" s="126">
        <f t="shared" si="13"/>
        <v>-0.24824915263905697</v>
      </c>
      <c r="AL4" s="126">
        <f t="shared" si="14"/>
        <v>-0.53119812509619513</v>
      </c>
      <c r="AM4" s="126">
        <f t="shared" si="15"/>
        <v>-0.869703414484576</v>
      </c>
      <c r="AN4" s="126">
        <f t="shared" si="16"/>
        <v>4.0073322762531163</v>
      </c>
      <c r="AO4" s="126">
        <f t="shared" si="17"/>
        <v>-0.49370802214944626</v>
      </c>
      <c r="AP4" s="124">
        <f t="shared" si="18"/>
        <v>19578.405643999999</v>
      </c>
      <c r="AQ4" s="124">
        <f t="shared" si="19"/>
        <v>15966.7</v>
      </c>
      <c r="AR4" s="126">
        <f t="shared" si="20"/>
        <v>-0.18447394081380891</v>
      </c>
      <c r="AS4" s="153" t="s">
        <v>779</v>
      </c>
      <c r="AT4" s="153">
        <f t="shared" si="21"/>
        <v>1</v>
      </c>
      <c r="AU4" s="153">
        <f t="shared" si="22"/>
        <v>1</v>
      </c>
      <c r="AV4" s="153">
        <f t="shared" si="23"/>
        <v>1</v>
      </c>
      <c r="AW4" s="153">
        <f t="shared" si="24"/>
        <v>1</v>
      </c>
      <c r="AX4" s="153">
        <f t="shared" si="25"/>
        <v>1</v>
      </c>
      <c r="AY4" s="153">
        <f t="shared" si="26"/>
        <v>1</v>
      </c>
      <c r="AZ4" s="153">
        <f t="shared" si="27"/>
        <v>1</v>
      </c>
      <c r="BA4" s="153">
        <f t="shared" si="28"/>
        <v>1</v>
      </c>
      <c r="BB4" s="153">
        <f t="shared" si="29"/>
        <v>1</v>
      </c>
      <c r="BC4" s="153">
        <f t="shared" si="30"/>
        <v>1</v>
      </c>
    </row>
    <row r="5" spans="1:55" x14ac:dyDescent="0.3">
      <c r="A5" s="300" t="str">
        <f>Nominal!A5</f>
        <v>Indonesia</v>
      </c>
      <c r="B5" s="300" t="str">
        <f>Nominal!B5</f>
        <v>IDN</v>
      </c>
      <c r="C5" s="300" t="str">
        <f>Nominal!C5</f>
        <v>EAP</v>
      </c>
      <c r="D5" s="300" t="str">
        <f>Nominal!D5</f>
        <v>Lower-Middle Income</v>
      </c>
      <c r="E5" s="300" t="str">
        <f>Nominal!E5</f>
        <v>IBRD</v>
      </c>
      <c r="F5" s="300" t="str">
        <f>Nominal!F5</f>
        <v>VAT</v>
      </c>
      <c r="G5" s="300" t="str">
        <f>Nominal!G5</f>
        <v>bill lcu</v>
      </c>
      <c r="H5" s="126">
        <f>VLOOKUP(B5,Inflation!$C$1:$E$196,3,FALSE)/100</f>
        <v>2.0739999999999998E-2</v>
      </c>
      <c r="I5" s="300" t="str">
        <f t="shared" si="7"/>
        <v>IndonesiaVAT</v>
      </c>
      <c r="J5" s="124">
        <f>IF(Nominal!I5="","",IFERROR(Nominal!I5*((1+Real!$H5)),""))</f>
        <v>29865.32129</v>
      </c>
      <c r="K5" s="124">
        <f>IF(Nominal!J5="","",IFERROR(Nominal!J5*((1+Real!$H5)),""))</f>
        <v>28764.555273999998</v>
      </c>
      <c r="L5" s="124">
        <f>IF(Nominal!K5="","",IFERROR(Nominal!K5*((1+Real!$H5)),""))</f>
        <v>33172.723038000004</v>
      </c>
      <c r="M5" s="124">
        <f>IF(Nominal!L5="","",IFERROR(Nominal!L5*((1+Real!$H5)),""))</f>
        <v>40770.397080000002</v>
      </c>
      <c r="N5" s="124">
        <f>IF(Nominal!M5="","",IFERROR(Nominal!M5*((1+Real!$H5)),""))</f>
        <v>44328.390497999993</v>
      </c>
      <c r="O5" s="124">
        <f>IF(Nominal!N5="","",IFERROR(Nominal!N5*((1+Real!$H5)),""))</f>
        <v>39823.15036</v>
      </c>
      <c r="P5" s="124">
        <f>IF(Nominal!O5="","",IFERROR(Nominal!O5*((1+Real!$H5)),""))</f>
        <v>37843.884703894641</v>
      </c>
      <c r="Q5" s="124">
        <f>IF(Nominal!P5="","",IFERROR(Nominal!P5*((1+Real!$H5)),""))</f>
        <v>39418.681894105364</v>
      </c>
      <c r="R5" s="124">
        <f>IF(Nominal!Q5="","",IFERROR(Nominal!Q5*((1+Real!$H5)),""))</f>
        <v>49023.386201999987</v>
      </c>
      <c r="S5" s="124">
        <f>IF(Nominal!R5="","",IFERROR(Nominal!R5*((1+Real!$H5)),""))</f>
        <v>53034.996476000022</v>
      </c>
      <c r="T5" s="124">
        <f>IF(Nominal!S5="","",IFERROR(Nominal!S5*((1+Real!$H5)),""))</f>
        <v>54267.233803999974</v>
      </c>
      <c r="U5" s="124">
        <f>IF(Nominal!T5="","",IFERROR(Nominal!T5*((1+Real!$H5)),""))</f>
        <v>93649.832779999997</v>
      </c>
      <c r="V5" s="124">
        <f>IF(Nominal!U5="","",IFERROR(Nominal!U5*(1+0),""))</f>
        <v>30460</v>
      </c>
      <c r="W5" s="124">
        <f>IF(Nominal!V5="","",IFERROR(Nominal!V5*(1+0),""))</f>
        <v>25490</v>
      </c>
      <c r="X5" s="124">
        <f>IF(Nominal!W5="","",IFERROR(Nominal!W5*(1+0),""))</f>
        <v>36024.5</v>
      </c>
      <c r="Y5" s="124">
        <f>IF(Nominal!X5="","",IFERROR(Nominal!X5*(1+0),""))</f>
        <v>40847.600000000006</v>
      </c>
      <c r="Z5" s="124">
        <f>IF(Nominal!Y5="","",IFERROR(Nominal!Y5*(1+0),""))</f>
        <v>27167.899999999994</v>
      </c>
      <c r="AA5" s="124">
        <f>IF(Nominal!Z5="","",IFERROR(Nominal!Z5*(1+0),""))</f>
        <v>29530</v>
      </c>
      <c r="AB5" s="124">
        <f>IF(Nominal!AA5="","",IFERROR(Nominal!AA5*(1+0),""))</f>
        <v>29970</v>
      </c>
      <c r="AC5" s="124">
        <f>IF(Nominal!AB5="","",IFERROR(Nominal!AB5*(1+0),""))</f>
        <v>35885.799999999988</v>
      </c>
      <c r="AD5" s="124">
        <f>IF(Nominal!AC5="","",IFERROR(Nominal!AC5*(1+0),""))</f>
        <v>34952.400000000023</v>
      </c>
      <c r="AE5" s="124">
        <f>IF(Nominal!AD5="","",IFERROR(Nominal!AD5*(1+0),""))</f>
        <v>38647.599999999977</v>
      </c>
      <c r="AF5" s="126">
        <f t="shared" si="8"/>
        <v>1.9912014480792488E-2</v>
      </c>
      <c r="AG5" s="126">
        <f t="shared" si="9"/>
        <v>-0.11383994095538258</v>
      </c>
      <c r="AH5" s="126">
        <f t="shared" si="10"/>
        <v>8.5967526956808163E-2</v>
      </c>
      <c r="AI5" s="126">
        <f t="shared" si="11"/>
        <v>1.8936023568403115E-3</v>
      </c>
      <c r="AJ5" s="126">
        <f t="shared" si="12"/>
        <v>-0.38712189423557453</v>
      </c>
      <c r="AK5" s="126">
        <f t="shared" si="13"/>
        <v>-0.2584715238987938</v>
      </c>
      <c r="AL5" s="126">
        <f t="shared" si="14"/>
        <v>-0.20806227387867274</v>
      </c>
      <c r="AM5" s="126">
        <f t="shared" si="15"/>
        <v>-8.9624556792541554E-2</v>
      </c>
      <c r="AN5" s="126">
        <f t="shared" si="16"/>
        <v>-0.28702599498167503</v>
      </c>
      <c r="AO5" s="126">
        <f t="shared" si="17"/>
        <v>-0.27128118095587672</v>
      </c>
      <c r="AP5" s="124">
        <f t="shared" si="18"/>
        <v>396045.48681599996</v>
      </c>
      <c r="AQ5" s="124">
        <f t="shared" si="19"/>
        <v>328975.8</v>
      </c>
      <c r="AR5" s="126">
        <f t="shared" si="20"/>
        <v>-0.16934844367298671</v>
      </c>
      <c r="AS5" s="153" t="s">
        <v>779</v>
      </c>
      <c r="AT5" s="153">
        <f t="shared" si="21"/>
        <v>1</v>
      </c>
      <c r="AU5" s="153">
        <f t="shared" si="22"/>
        <v>1</v>
      </c>
      <c r="AV5" s="153">
        <f t="shared" si="23"/>
        <v>1</v>
      </c>
      <c r="AW5" s="153">
        <f t="shared" si="24"/>
        <v>1</v>
      </c>
      <c r="AX5" s="153">
        <f t="shared" si="25"/>
        <v>1</v>
      </c>
      <c r="AY5" s="153">
        <f t="shared" si="26"/>
        <v>1</v>
      </c>
      <c r="AZ5" s="153">
        <f t="shared" si="27"/>
        <v>1</v>
      </c>
      <c r="BA5" s="153">
        <f t="shared" si="28"/>
        <v>1</v>
      </c>
      <c r="BB5" s="153">
        <f t="shared" si="29"/>
        <v>1</v>
      </c>
      <c r="BC5" s="153">
        <f t="shared" si="30"/>
        <v>1</v>
      </c>
    </row>
    <row r="6" spans="1:55" x14ac:dyDescent="0.3">
      <c r="A6" s="300" t="str">
        <f>Nominal!A6</f>
        <v>Indonesia</v>
      </c>
      <c r="B6" s="300" t="str">
        <f>Nominal!B6</f>
        <v>IDN</v>
      </c>
      <c r="C6" s="300" t="str">
        <f>Nominal!C6</f>
        <v>EAP</v>
      </c>
      <c r="D6" s="300" t="str">
        <f>Nominal!D6</f>
        <v>Lower-Middle Income</v>
      </c>
      <c r="E6" s="300" t="str">
        <f>Nominal!E6</f>
        <v>IBRD</v>
      </c>
      <c r="F6" s="300" t="str">
        <f>Nominal!F6</f>
        <v>Excises</v>
      </c>
      <c r="G6" s="300" t="str">
        <f>Nominal!G6</f>
        <v>bill lcu</v>
      </c>
      <c r="H6" s="126">
        <f>VLOOKUP(B6,Inflation!$C$1:$E$196,3,FALSE)/100</f>
        <v>2.0739999999999998E-2</v>
      </c>
      <c r="I6" s="300" t="str">
        <f t="shared" si="7"/>
        <v>IndonesiaExcises</v>
      </c>
      <c r="J6" s="124">
        <f>IF(Nominal!I6="","",IFERROR(Nominal!I6*((1+Real!$H6)),""))</f>
        <v>496.99830599999996</v>
      </c>
      <c r="K6" s="124">
        <f>IF(Nominal!J6="","",IFERROR(Nominal!J6*((1+Real!$H6)),""))</f>
        <v>9787.6717120000012</v>
      </c>
      <c r="L6" s="124">
        <f>IF(Nominal!K6="","",IFERROR(Nominal!K6*((1+Real!$H6)),""))</f>
        <v>11503.943948</v>
      </c>
      <c r="M6" s="124">
        <f>IF(Nominal!L6="","",IFERROR(Nominal!L6*((1+Real!$H6)),""))</f>
        <v>15132.878796000001</v>
      </c>
      <c r="N6" s="124">
        <f>IF(Nominal!M6="","",IFERROR(Nominal!M6*((1+Real!$H6)),""))</f>
        <v>20453.383971999996</v>
      </c>
      <c r="O6" s="124">
        <f>IF(Nominal!N6="","",IFERROR(Nominal!N6*((1+Real!$H6)),""))</f>
        <v>10711.441411999995</v>
      </c>
      <c r="P6" s="124">
        <f>IF(Nominal!O6="","",IFERROR(Nominal!O6*((1+Real!$H6)),""))</f>
        <v>16251.952226901161</v>
      </c>
      <c r="Q6" s="124">
        <f>IF(Nominal!P6="","",IFERROR(Nominal!P6*((1+Real!$H6)),""))</f>
        <v>10714.467463098837</v>
      </c>
      <c r="R6" s="124">
        <f>IF(Nominal!Q6="","",IFERROR(Nominal!Q6*((1+Real!$H6)),""))</f>
        <v>14711.92562</v>
      </c>
      <c r="S6" s="124">
        <f>IF(Nominal!R6="","",IFERROR(Nominal!R6*((1+Real!$H6)),""))</f>
        <v>15170.339954000006</v>
      </c>
      <c r="T6" s="124">
        <f>IF(Nominal!S6="","",IFERROR(Nominal!S6*((1+Real!$H6)),""))</f>
        <v>17415.967954000007</v>
      </c>
      <c r="U6" s="124">
        <f>IF(Nominal!T6="","",IFERROR(Nominal!T6*((1+Real!$H6)),""))</f>
        <v>33553.152835999994</v>
      </c>
      <c r="V6" s="124">
        <f>IF(Nominal!U6="","",IFERROR(Nominal!U6*(1+0),""))</f>
        <v>1520</v>
      </c>
      <c r="W6" s="124">
        <f>IF(Nominal!V6="","",IFERROR(Nominal!V6*(1+0),""))</f>
        <v>17540</v>
      </c>
      <c r="X6" s="124">
        <f>IF(Nominal!W6="","",IFERROR(Nominal!W6*(1+0),""))</f>
        <v>10076.900000000001</v>
      </c>
      <c r="Y6" s="124">
        <f>IF(Nominal!X6="","",IFERROR(Nominal!X6*(1+0),""))</f>
        <v>16094.699999999997</v>
      </c>
      <c r="Z6" s="124">
        <f>IF(Nominal!Y6="","",IFERROR(Nominal!Y6*(1+0),""))</f>
        <v>21398.400000000001</v>
      </c>
      <c r="AA6" s="124">
        <f>IF(Nominal!Z6="","",IFERROR(Nominal!Z6*(1+0),""))</f>
        <v>8751.1000000000058</v>
      </c>
      <c r="AB6" s="124">
        <f>IF(Nominal!AA6="","",IFERROR(Nominal!AA6*(1+0),""))</f>
        <v>13038.899999999994</v>
      </c>
      <c r="AC6" s="124">
        <f>IF(Nominal!AB6="","",IFERROR(Nominal!AB6*(1+0),""))</f>
        <v>9290.3000000000029</v>
      </c>
      <c r="AD6" s="124">
        <f>IF(Nominal!AC6="","",IFERROR(Nominal!AC6*(1+0),""))</f>
        <v>17606</v>
      </c>
      <c r="AE6" s="124">
        <f>IF(Nominal!AD6="","",IFERROR(Nominal!AD6*(1+0),""))</f>
        <v>19604</v>
      </c>
      <c r="AF6" s="126">
        <f t="shared" si="8"/>
        <v>2.0583605248747068</v>
      </c>
      <c r="AG6" s="126">
        <f t="shared" si="9"/>
        <v>0.79205029716059994</v>
      </c>
      <c r="AH6" s="126">
        <f t="shared" si="10"/>
        <v>-0.12404823549649641</v>
      </c>
      <c r="AI6" s="126">
        <f t="shared" si="11"/>
        <v>6.355837623269868E-2</v>
      </c>
      <c r="AJ6" s="126">
        <f t="shared" si="12"/>
        <v>4.6203407186493003E-2</v>
      </c>
      <c r="AK6" s="126">
        <f t="shared" si="13"/>
        <v>-0.18301378279526642</v>
      </c>
      <c r="AL6" s="126">
        <f t="shared" si="14"/>
        <v>-0.19770253948831693</v>
      </c>
      <c r="AM6" s="126">
        <f t="shared" si="15"/>
        <v>-0.13292004180363967</v>
      </c>
      <c r="AN6" s="126">
        <f t="shared" si="16"/>
        <v>0.19671621885211787</v>
      </c>
      <c r="AO6" s="126">
        <f t="shared" si="17"/>
        <v>0.29225845033426279</v>
      </c>
      <c r="AP6" s="124">
        <f t="shared" si="18"/>
        <v>124935.00340999999</v>
      </c>
      <c r="AQ6" s="124">
        <f t="shared" si="19"/>
        <v>134920.29999999999</v>
      </c>
      <c r="AR6" s="126">
        <f t="shared" si="20"/>
        <v>7.9923930983786723E-2</v>
      </c>
      <c r="AS6" s="153" t="s">
        <v>779</v>
      </c>
      <c r="AT6" s="153">
        <f t="shared" si="21"/>
        <v>1</v>
      </c>
      <c r="AU6" s="153">
        <f t="shared" si="22"/>
        <v>1</v>
      </c>
      <c r="AV6" s="153">
        <f t="shared" si="23"/>
        <v>1</v>
      </c>
      <c r="AW6" s="153">
        <f t="shared" si="24"/>
        <v>1</v>
      </c>
      <c r="AX6" s="153">
        <f t="shared" si="25"/>
        <v>1</v>
      </c>
      <c r="AY6" s="153">
        <f t="shared" si="26"/>
        <v>1</v>
      </c>
      <c r="AZ6" s="153">
        <f t="shared" si="27"/>
        <v>1</v>
      </c>
      <c r="BA6" s="153">
        <f t="shared" si="28"/>
        <v>1</v>
      </c>
      <c r="BB6" s="153">
        <f t="shared" si="29"/>
        <v>1</v>
      </c>
      <c r="BC6" s="153">
        <f t="shared" si="30"/>
        <v>1</v>
      </c>
    </row>
    <row r="7" spans="1:55" x14ac:dyDescent="0.3">
      <c r="A7" s="300" t="str">
        <f>Nominal!A7</f>
        <v>Indonesia</v>
      </c>
      <c r="B7" s="300" t="str">
        <f>Nominal!B7</f>
        <v>IDN</v>
      </c>
      <c r="C7" s="300" t="str">
        <f>Nominal!C7</f>
        <v>EAP</v>
      </c>
      <c r="D7" s="300" t="str">
        <f>Nominal!D7</f>
        <v>Lower-Middle Income</v>
      </c>
      <c r="E7" s="300" t="str">
        <f>Nominal!E7</f>
        <v>IBRD</v>
      </c>
      <c r="F7" s="300" t="str">
        <f>Nominal!F7</f>
        <v>Customs Duties</v>
      </c>
      <c r="G7" s="300" t="str">
        <f>Nominal!G7</f>
        <v>bill lcu</v>
      </c>
      <c r="H7" s="126">
        <f>VLOOKUP(B7,Inflation!$C$1:$E$196,3,FALSE)/100</f>
        <v>2.0739999999999998E-2</v>
      </c>
      <c r="I7" s="300" t="str">
        <f t="shared" si="7"/>
        <v>IndonesiaCustoms Duties</v>
      </c>
      <c r="J7" s="124">
        <f>IF(Nominal!I7="","",IFERROR(Nominal!I7*((1+Real!$H7)),""))</f>
        <v>3347.8230519999997</v>
      </c>
      <c r="K7" s="124">
        <f>IF(Nominal!J7="","",IFERROR(Nominal!J7*((1+Real!$H7)),""))</f>
        <v>3102.3350820000005</v>
      </c>
      <c r="L7" s="124">
        <f>IF(Nominal!K7="","",IFERROR(Nominal!K7*((1+Real!$H7)),""))</f>
        <v>3369.8710359999995</v>
      </c>
      <c r="M7" s="124">
        <f>IF(Nominal!L7="","",IFERROR(Nominal!L7*((1+Real!$H7)),""))</f>
        <v>3699.9783519999992</v>
      </c>
      <c r="N7" s="124">
        <f>IF(Nominal!M7="","",IFERROR(Nominal!M7*((1+Real!$H7)),""))</f>
        <v>3286.7828</v>
      </c>
      <c r="O7" s="124">
        <f>IF(Nominal!N7="","",IFERROR(Nominal!N7*((1+Real!$H7)),""))</f>
        <v>2486.3184919999994</v>
      </c>
      <c r="P7" s="124">
        <f>IF(Nominal!O7="","",IFERROR(Nominal!O7*((1+Real!$H7)),""))</f>
        <v>3709.2526527364021</v>
      </c>
      <c r="Q7" s="124">
        <f>IF(Nominal!P7="","",IFERROR(Nominal!P7*((1+Real!$H7)),""))</f>
        <v>3408.0611452635985</v>
      </c>
      <c r="R7" s="124">
        <f>IF(Nominal!Q7="","",IFERROR(Nominal!Q7*((1+Real!$H7)),""))</f>
        <v>3323.121144000002</v>
      </c>
      <c r="S7" s="124">
        <f>IF(Nominal!R7="","",IFERROR(Nominal!R7*((1+Real!$H7)),""))</f>
        <v>3974.1491160000014</v>
      </c>
      <c r="T7" s="124">
        <f>IF(Nominal!S7="","",IFERROR(Nominal!S7*((1+Real!$H7)),""))</f>
        <v>3827.0604819999953</v>
      </c>
      <c r="U7" s="124">
        <f>IF(Nominal!T7="","",IFERROR(Nominal!T7*((1+Real!$H7)),""))</f>
        <v>4254.3422460000011</v>
      </c>
      <c r="V7" s="124">
        <f>IF(Nominal!U7="","",IFERROR(Nominal!U7*(1+0),""))</f>
        <v>2910</v>
      </c>
      <c r="W7" s="124">
        <f>IF(Nominal!V7="","",IFERROR(Nominal!V7*(1+0),""))</f>
        <v>3070</v>
      </c>
      <c r="X7" s="124">
        <f>IF(Nominal!W7="","",IFERROR(Nominal!W7*(1+0),""))</f>
        <v>3160.7000000000007</v>
      </c>
      <c r="Y7" s="124">
        <f>IF(Nominal!X7="","",IFERROR(Nominal!X7*(1+0),""))</f>
        <v>3285.3999999999996</v>
      </c>
      <c r="Z7" s="124">
        <f>IF(Nominal!Y7="","",IFERROR(Nominal!Y7*(1+0),""))</f>
        <v>2453.8999999999996</v>
      </c>
      <c r="AA7" s="124">
        <f>IF(Nominal!Z7="","",IFERROR(Nominal!Z7*(1+0),""))</f>
        <v>2952</v>
      </c>
      <c r="AB7" s="124">
        <f>IF(Nominal!AA7="","",IFERROR(Nominal!AA7*(1+0),""))</f>
        <v>2818</v>
      </c>
      <c r="AC7" s="124">
        <f>IF(Nominal!AB7="","",IFERROR(Nominal!AB7*(1+0),""))</f>
        <v>2816.6000000000022</v>
      </c>
      <c r="AD7" s="124">
        <f>IF(Nominal!AC7="","",IFERROR(Nominal!AC7*(1+0),""))</f>
        <v>3040.2000000000007</v>
      </c>
      <c r="AE7" s="124">
        <f>IF(Nominal!AD7="","",IFERROR(Nominal!AD7*(1+0),""))</f>
        <v>2589.7999999999993</v>
      </c>
      <c r="AF7" s="126">
        <f t="shared" si="8"/>
        <v>-0.13077843279035997</v>
      </c>
      <c r="AG7" s="126">
        <f t="shared" si="9"/>
        <v>-1.0422820599751225E-2</v>
      </c>
      <c r="AH7" s="126">
        <f t="shared" si="10"/>
        <v>-6.2070932022455845E-2</v>
      </c>
      <c r="AI7" s="126">
        <f t="shared" si="11"/>
        <v>-0.11204885881991766</v>
      </c>
      <c r="AJ7" s="126">
        <f t="shared" si="12"/>
        <v>-0.25340366269410936</v>
      </c>
      <c r="AK7" s="126">
        <f t="shared" si="13"/>
        <v>0.18729760869268419</v>
      </c>
      <c r="AL7" s="126">
        <f t="shared" si="14"/>
        <v>-0.24027822749655628</v>
      </c>
      <c r="AM7" s="126">
        <f t="shared" si="15"/>
        <v>-0.17354769179701715</v>
      </c>
      <c r="AN7" s="126">
        <f t="shared" si="16"/>
        <v>-8.5137174282924999E-2</v>
      </c>
      <c r="AO7" s="126">
        <f t="shared" si="17"/>
        <v>-0.34833849349703205</v>
      </c>
      <c r="AP7" s="124">
        <f t="shared" si="18"/>
        <v>33707.692872000007</v>
      </c>
      <c r="AQ7" s="124">
        <f t="shared" si="19"/>
        <v>29096.600000000002</v>
      </c>
      <c r="AR7" s="126">
        <f t="shared" si="20"/>
        <v>-0.13679645443281893</v>
      </c>
      <c r="AS7" s="153" t="s">
        <v>779</v>
      </c>
      <c r="AT7" s="153">
        <f t="shared" si="21"/>
        <v>1</v>
      </c>
      <c r="AU7" s="153">
        <f t="shared" si="22"/>
        <v>1</v>
      </c>
      <c r="AV7" s="153">
        <f t="shared" si="23"/>
        <v>1</v>
      </c>
      <c r="AW7" s="153">
        <f t="shared" si="24"/>
        <v>1</v>
      </c>
      <c r="AX7" s="153">
        <f t="shared" si="25"/>
        <v>1</v>
      </c>
      <c r="AY7" s="153">
        <f t="shared" si="26"/>
        <v>1</v>
      </c>
      <c r="AZ7" s="153">
        <f t="shared" si="27"/>
        <v>1</v>
      </c>
      <c r="BA7" s="153">
        <f t="shared" si="28"/>
        <v>1</v>
      </c>
      <c r="BB7" s="153">
        <f t="shared" si="29"/>
        <v>1</v>
      </c>
      <c r="BC7" s="153">
        <f t="shared" si="30"/>
        <v>1</v>
      </c>
    </row>
    <row r="8" spans="1:55" x14ac:dyDescent="0.3">
      <c r="A8" s="300" t="str">
        <f>Nominal!A8</f>
        <v>Indonesia</v>
      </c>
      <c r="B8" s="300" t="str">
        <f>Nominal!B8</f>
        <v>IDN</v>
      </c>
      <c r="C8" s="300" t="str">
        <f>Nominal!C8</f>
        <v>EAP</v>
      </c>
      <c r="D8" s="300" t="str">
        <f>Nominal!D8</f>
        <v>Lower-Middle Income</v>
      </c>
      <c r="E8" s="300" t="str">
        <f>Nominal!E8</f>
        <v>IBRD</v>
      </c>
      <c r="F8" s="300" t="str">
        <f>Nominal!F8</f>
        <v>Other taxes</v>
      </c>
      <c r="G8" s="300" t="str">
        <f>Nominal!G8</f>
        <v>bill lcu</v>
      </c>
      <c r="H8" s="126">
        <f>VLOOKUP(B8,Inflation!$C$1:$E$196,3,FALSE)/100</f>
        <v>2.0739999999999998E-2</v>
      </c>
      <c r="I8" s="300" t="str">
        <f t="shared" si="7"/>
        <v>IndonesiaOther taxes</v>
      </c>
      <c r="J8" s="124">
        <f>IF(Nominal!I8="","",IFERROR(Nominal!I8*((1+Real!$H8)),""))</f>
        <v>556.91574400000002</v>
      </c>
      <c r="K8" s="124">
        <f>IF(Nominal!J8="","",IFERROR(Nominal!J8*((1+Real!$H8)),""))</f>
        <v>453.51478199999997</v>
      </c>
      <c r="L8" s="124">
        <f>IF(Nominal!K8="","",IFERROR(Nominal!K8*((1+Real!$H8)),""))</f>
        <v>501.69371000000012</v>
      </c>
      <c r="M8" s="124">
        <f>IF(Nominal!L8="","",IFERROR(Nominal!L8*((1+Real!$H8)),""))</f>
        <v>457.18944599999986</v>
      </c>
      <c r="N8" s="124">
        <f>IF(Nominal!M8="","",IFERROR(Nominal!M8*((1+Real!$H8)),""))</f>
        <v>565.28581199999996</v>
      </c>
      <c r="O8" s="124">
        <f>IF(Nominal!N8="","",IFERROR(Nominal!N8*((1+Real!$H8)),""))</f>
        <v>500.1626</v>
      </c>
      <c r="P8" s="124">
        <f>IF(Nominal!O8="","",IFERROR(Nominal!O8*((1+Real!$H8)),""))</f>
        <v>532.25008247740027</v>
      </c>
      <c r="Q8" s="124">
        <f>IF(Nominal!P8="","",IFERROR(Nominal!P8*((1+Real!$H8)),""))</f>
        <v>773.9908955226</v>
      </c>
      <c r="R8" s="124">
        <f>IF(Nominal!Q8="","",IFERROR(Nominal!Q8*((1+Real!$H8)),""))</f>
        <v>553.34315399999946</v>
      </c>
      <c r="S8" s="124">
        <f>IF(Nominal!R8="","",IFERROR(Nominal!R8*((1+Real!$H8)),""))</f>
        <v>611.32118600000058</v>
      </c>
      <c r="T8" s="124">
        <f>IF(Nominal!S8="","",IFERROR(Nominal!S8*((1+Real!$H8)),""))</f>
        <v>590.80431200000021</v>
      </c>
      <c r="U8" s="124">
        <f>IF(Nominal!T8="","",IFERROR(Nominal!T8*((1+Real!$H8)),""))</f>
        <v>1753.0188759999996</v>
      </c>
      <c r="V8" s="124">
        <f>IF(Nominal!U8="","",IFERROR(Nominal!U8*(1+0),""))</f>
        <v>0</v>
      </c>
      <c r="W8" s="124">
        <f>IF(Nominal!V8="","",IFERROR(Nominal!V8*(1+0),""))</f>
        <v>1046</v>
      </c>
      <c r="X8" s="124">
        <f>IF(Nominal!W8="","",IFERROR(Nominal!W8*(1+0),""))</f>
        <v>414.90000000000009</v>
      </c>
      <c r="Y8" s="124">
        <f>IF(Nominal!X8="","",IFERROR(Nominal!X8*(1+0),""))</f>
        <v>467.73248899999999</v>
      </c>
      <c r="Z8" s="124">
        <f>IF(Nominal!Y8="","",IFERROR(Nominal!Y8*(1+0),""))</f>
        <v>371.36751099999992</v>
      </c>
      <c r="AA8" s="124">
        <f>IF(Nominal!Z8="","",IFERROR(Nominal!Z8*(1+0),""))</f>
        <v>509.19999999999982</v>
      </c>
      <c r="AB8" s="124">
        <f>IF(Nominal!AA8="","",IFERROR(Nominal!AA8*(1+0),""))</f>
        <v>490.80000000000018</v>
      </c>
      <c r="AC8" s="124">
        <f>IF(Nominal!AB8="","",IFERROR(Nominal!AB8*(1+0),""))</f>
        <v>610.91923513100028</v>
      </c>
      <c r="AD8" s="124">
        <f>IF(Nominal!AC8="","",IFERROR(Nominal!AC8*(1+0),""))</f>
        <v>513.68076486899963</v>
      </c>
      <c r="AE8" s="124">
        <f>IF(Nominal!AD8="","",IFERROR(Nominal!AD8*(1+0),""))</f>
        <v>532.30000000000018</v>
      </c>
      <c r="AF8" s="126">
        <f t="shared" si="8"/>
        <v>-1</v>
      </c>
      <c r="AG8" s="126">
        <f t="shared" si="9"/>
        <v>1.3064297824806075</v>
      </c>
      <c r="AH8" s="126">
        <f t="shared" si="10"/>
        <v>-0.17300139162597836</v>
      </c>
      <c r="AI8" s="126">
        <f t="shared" si="11"/>
        <v>2.3060556389134425E-2</v>
      </c>
      <c r="AJ8" s="126">
        <f t="shared" si="12"/>
        <v>-0.34304469859929909</v>
      </c>
      <c r="AK8" s="126">
        <f t="shared" si="13"/>
        <v>1.806892398591942E-2</v>
      </c>
      <c r="AL8" s="126">
        <f t="shared" si="14"/>
        <v>-7.7877080421420303E-2</v>
      </c>
      <c r="AM8" s="126">
        <f t="shared" si="15"/>
        <v>-0.21068937804687413</v>
      </c>
      <c r="AN8" s="126">
        <f t="shared" si="16"/>
        <v>-7.1677744351382841E-2</v>
      </c>
      <c r="AO8" s="126">
        <f t="shared" si="17"/>
        <v>-0.1292629599786197</v>
      </c>
      <c r="AP8" s="124">
        <f t="shared" si="18"/>
        <v>4948.7516680000008</v>
      </c>
      <c r="AQ8" s="124">
        <f t="shared" si="19"/>
        <v>4956.9000000000005</v>
      </c>
      <c r="AR8" s="126">
        <f t="shared" si="20"/>
        <v>1.6465429155981147E-3</v>
      </c>
      <c r="AS8" s="153" t="s">
        <v>779</v>
      </c>
      <c r="AT8" s="153">
        <f t="shared" si="21"/>
        <v>0</v>
      </c>
      <c r="AU8" s="153">
        <f t="shared" si="22"/>
        <v>1</v>
      </c>
      <c r="AV8" s="153">
        <f t="shared" si="23"/>
        <v>1</v>
      </c>
      <c r="AW8" s="153">
        <f t="shared" si="24"/>
        <v>1</v>
      </c>
      <c r="AX8" s="153">
        <f t="shared" si="25"/>
        <v>1</v>
      </c>
      <c r="AY8" s="153">
        <f t="shared" si="26"/>
        <v>1</v>
      </c>
      <c r="AZ8" s="153">
        <f t="shared" si="27"/>
        <v>1</v>
      </c>
      <c r="BA8" s="153">
        <f t="shared" si="28"/>
        <v>1</v>
      </c>
      <c r="BB8" s="153">
        <f t="shared" si="29"/>
        <v>1</v>
      </c>
      <c r="BC8" s="153">
        <f t="shared" si="30"/>
        <v>1</v>
      </c>
    </row>
    <row r="9" spans="1:55" x14ac:dyDescent="0.3">
      <c r="A9" s="300" t="str">
        <f>Nominal!A9</f>
        <v>Indonesia</v>
      </c>
      <c r="B9" s="300" t="str">
        <f>Nominal!B9</f>
        <v>IDN</v>
      </c>
      <c r="C9" s="300" t="str">
        <f>Nominal!C9</f>
        <v>EAP</v>
      </c>
      <c r="D9" s="300" t="str">
        <f>Nominal!D9</f>
        <v>Lower-Middle Income</v>
      </c>
      <c r="E9" s="300" t="str">
        <f>Nominal!E9</f>
        <v>IBRD</v>
      </c>
      <c r="F9" s="300" t="str">
        <f>Nominal!F9</f>
        <v>Tax Revenue</v>
      </c>
      <c r="G9" s="300" t="str">
        <f>Nominal!G9</f>
        <v>bill lcu</v>
      </c>
      <c r="H9" s="126">
        <f>VLOOKUP(B9,Inflation!$C$1:$E$196,3,FALSE)/100</f>
        <v>2.0739999999999998E-2</v>
      </c>
      <c r="I9" s="300" t="str">
        <f t="shared" si="7"/>
        <v>IndonesiaTax Revenue</v>
      </c>
      <c r="J9" s="124">
        <f>IF(Nominal!I9="","",IFERROR(Nominal!I9*((1+Real!$H9)),""))</f>
        <v>91626.011582000006</v>
      </c>
      <c r="K9" s="124">
        <f>IF(Nominal!J9="","",IFERROR(Nominal!J9*((1+Real!$H9)),""))</f>
        <v>89288.414907999992</v>
      </c>
      <c r="L9" s="124">
        <f>IF(Nominal!K9="","",IFERROR(Nominal!K9*((1+Real!$H9)),""))</f>
        <v>104834.79547800007</v>
      </c>
      <c r="M9" s="124">
        <f>IF(Nominal!L9="","",IFERROR(Nominal!L9*((1+Real!$H9)),""))</f>
        <v>159715.90231799989</v>
      </c>
      <c r="N9" s="124">
        <f>IF(Nominal!M9="","",IFERROR(Nominal!M9*((1+Real!$H9)),""))</f>
        <v>135669.92184199998</v>
      </c>
      <c r="O9" s="124">
        <f>IF(Nominal!N9="","",IFERROR(Nominal!N9*((1+Real!$H9)),""))</f>
        <v>122098.06072799995</v>
      </c>
      <c r="P9" s="124">
        <f>IF(Nominal!O9="","",IFERROR(Nominal!O9*((1+Real!$H9)),""))</f>
        <v>124330.32913078985</v>
      </c>
      <c r="Q9" s="124">
        <f>IF(Nominal!P9="","",IFERROR(Nominal!P9*((1+Real!$H9)),""))</f>
        <v>111674.86419521041</v>
      </c>
      <c r="R9" s="124">
        <f>IF(Nominal!Q9="","",IFERROR(Nominal!Q9*((1+Real!$H9)),""))</f>
        <v>121574.11488599991</v>
      </c>
      <c r="S9" s="124">
        <f>IF(Nominal!R9="","",IFERROR(Nominal!R9*((1+Real!$H9)),""))</f>
        <v>137426.4112340002</v>
      </c>
      <c r="T9" s="124">
        <f>IF(Nominal!S9="","",IFERROR(Nominal!S9*((1+Real!$H9)),""))</f>
        <v>141456.90519799996</v>
      </c>
      <c r="U9" s="124">
        <f>IF(Nominal!T9="","",IFERROR(Nominal!T9*((1+Real!$H9)),""))</f>
        <v>237684.41269999975</v>
      </c>
      <c r="V9" s="124">
        <f>IF(Nominal!U9="","",IFERROR(Nominal!U9*(1+0),""))</f>
        <v>84650</v>
      </c>
      <c r="W9" s="124">
        <f>IF(Nominal!V9="","",IFERROR(Nominal!V9*(1+0),""))</f>
        <v>93306</v>
      </c>
      <c r="X9" s="124">
        <f>IF(Nominal!W9="","",IFERROR(Nominal!W9*(1+0),""))</f>
        <v>101929.50000000006</v>
      </c>
      <c r="Y9" s="124">
        <f>IF(Nominal!X9="","",IFERROR(Nominal!X9*(1+0),""))</f>
        <v>154446.03248899983</v>
      </c>
      <c r="Z9" s="124">
        <f>IF(Nominal!Y9="","",IFERROR(Nominal!Y9*(1+0),""))</f>
        <v>91678.467511000112</v>
      </c>
      <c r="AA9" s="124">
        <f>IF(Nominal!Z9="","",IFERROR(Nominal!Z9*(1+0),""))</f>
        <v>98917.899999999907</v>
      </c>
      <c r="AB9" s="124">
        <f>IF(Nominal!AA9="","",IFERROR(Nominal!AA9*(1+0),""))</f>
        <v>86062.100000000093</v>
      </c>
      <c r="AC9" s="124">
        <f>IF(Nominal!AB9="","",IFERROR(Nominal!AB9*(1+0),""))</f>
        <v>87117.191093702917</v>
      </c>
      <c r="AD9" s="124">
        <f>IF(Nominal!AC9="","",IFERROR(Nominal!AC9*(1+0),""))</f>
        <v>94341.108906297013</v>
      </c>
      <c r="AE9" s="124">
        <f>IF(Nominal!AD9="","",IFERROR(Nominal!AD9*(1+0),""))</f>
        <v>98515.95000000007</v>
      </c>
      <c r="AF9" s="126">
        <f t="shared" si="8"/>
        <v>-7.6135711481415708E-2</v>
      </c>
      <c r="AG9" s="126">
        <f t="shared" si="9"/>
        <v>4.4995592050095227E-2</v>
      </c>
      <c r="AH9" s="126">
        <f t="shared" si="10"/>
        <v>-2.7713083854965886E-2</v>
      </c>
      <c r="AI9" s="126">
        <f t="shared" si="11"/>
        <v>-3.2995273185180821E-2</v>
      </c>
      <c r="AJ9" s="126">
        <f t="shared" si="12"/>
        <v>-0.32425355402085321</v>
      </c>
      <c r="AK9" s="126">
        <f t="shared" si="13"/>
        <v>-0.18984872150949972</v>
      </c>
      <c r="AL9" s="126">
        <f t="shared" si="14"/>
        <v>-0.30779480275109156</v>
      </c>
      <c r="AM9" s="126">
        <f t="shared" si="15"/>
        <v>-0.21990331735331306</v>
      </c>
      <c r="AN9" s="126">
        <f t="shared" si="16"/>
        <v>-0.22400332509300433</v>
      </c>
      <c r="AO9" s="126">
        <f t="shared" si="17"/>
        <v>-0.28313670483431375</v>
      </c>
      <c r="AP9" s="124">
        <f t="shared" si="18"/>
        <v>1198238.8263020003</v>
      </c>
      <c r="AQ9" s="124">
        <f t="shared" si="19"/>
        <v>990964.25</v>
      </c>
      <c r="AR9" s="126">
        <f t="shared" si="20"/>
        <v>-0.17298269072259181</v>
      </c>
      <c r="AS9" s="153" t="s">
        <v>779</v>
      </c>
      <c r="AT9" s="153">
        <f t="shared" si="21"/>
        <v>1</v>
      </c>
      <c r="AU9" s="153">
        <f t="shared" si="22"/>
        <v>1</v>
      </c>
      <c r="AV9" s="153">
        <f t="shared" si="23"/>
        <v>1</v>
      </c>
      <c r="AW9" s="153">
        <f t="shared" si="24"/>
        <v>1</v>
      </c>
      <c r="AX9" s="153">
        <f t="shared" si="25"/>
        <v>1</v>
      </c>
      <c r="AY9" s="153">
        <f t="shared" si="26"/>
        <v>1</v>
      </c>
      <c r="AZ9" s="153">
        <f t="shared" si="27"/>
        <v>1</v>
      </c>
      <c r="BA9" s="153">
        <f t="shared" si="28"/>
        <v>1</v>
      </c>
      <c r="BB9" s="153">
        <f t="shared" si="29"/>
        <v>1</v>
      </c>
      <c r="BC9" s="153">
        <f t="shared" si="30"/>
        <v>1</v>
      </c>
    </row>
    <row r="10" spans="1:55" x14ac:dyDescent="0.3">
      <c r="A10" s="300" t="str">
        <f>Nominal!A10</f>
        <v>Indonesia</v>
      </c>
      <c r="B10" s="300" t="str">
        <f>Nominal!B10</f>
        <v>IDN</v>
      </c>
      <c r="C10" s="300" t="str">
        <f>Nominal!C10</f>
        <v>EAP</v>
      </c>
      <c r="D10" s="300" t="str">
        <f>Nominal!D10</f>
        <v>Lower-Middle Income</v>
      </c>
      <c r="E10" s="300" t="str">
        <f>Nominal!E10</f>
        <v>IBRD</v>
      </c>
      <c r="F10" s="300" t="str">
        <f>Nominal!F10</f>
        <v>Resource Revenues - Oil-Gas</v>
      </c>
      <c r="G10" s="300" t="str">
        <f>Nominal!G10</f>
        <v>bill lcu</v>
      </c>
      <c r="H10" s="126">
        <f>VLOOKUP(B10,Inflation!$C$1:$E$196,3,FALSE)/100</f>
        <v>2.0739999999999998E-2</v>
      </c>
      <c r="I10" s="300" t="str">
        <f t="shared" si="7"/>
        <v>IndonesiaResource Revenues - Oil-Gas</v>
      </c>
      <c r="J10" s="124">
        <f>IF(Nominal!I10="","",IFERROR(Nominal!I10*((1+Real!$H10)),""))</f>
        <v>7432.4162359999991</v>
      </c>
      <c r="K10" s="124">
        <f>IF(Nominal!J10="","",IFERROR(Nominal!J10*((1+Real!$H10)),""))</f>
        <v>8831.0341840000001</v>
      </c>
      <c r="L10" s="124">
        <f>IF(Nominal!K10="","",IFERROR(Nominal!K10*((1+Real!$H10)),""))</f>
        <v>10952.233978</v>
      </c>
      <c r="M10" s="124">
        <f>IF(Nominal!L10="","",IFERROR(Nominal!L10*((1+Real!$H10)),""))</f>
        <v>8786.4278459999969</v>
      </c>
      <c r="N10" s="124">
        <f>IF(Nominal!M10="","",IFERROR(Nominal!M10*((1+Real!$H10)),""))</f>
        <v>16450.041692000003</v>
      </c>
      <c r="O10" s="124">
        <f>IF(Nominal!N10="","",IFERROR(Nominal!N10*((1+Real!$H10)),""))</f>
        <v>3252.4859360000014</v>
      </c>
      <c r="P10" s="124">
        <f>IF(Nominal!O10="","",IFERROR(Nominal!O10*((1+Real!$H10)),""))</f>
        <v>13926.900308680522</v>
      </c>
      <c r="Q10" s="124">
        <f>IF(Nominal!P10="","",IFERROR(Nominal!P10*((1+Real!$H10)),""))</f>
        <v>10359.36236331948</v>
      </c>
      <c r="R10" s="124">
        <f>IF(Nominal!Q10="","",IFERROR(Nominal!Q10*((1+Real!$H10)),""))</f>
        <v>6943.8900720000029</v>
      </c>
      <c r="S10" s="124">
        <f>IF(Nominal!R10="","",IFERROR(Nominal!R10*((1+Real!$H10)),""))</f>
        <v>15652.231307999997</v>
      </c>
      <c r="T10" s="124">
        <f>IF(Nominal!S10="","",IFERROR(Nominal!S10*((1+Real!$H10)),""))</f>
        <v>8698.8483539999906</v>
      </c>
      <c r="U10" s="124">
        <f>IF(Nominal!T10="","",IFERROR(Nominal!T10*((1+Real!$H10)),""))</f>
        <v>11624.421890199996</v>
      </c>
      <c r="V10" s="124">
        <f>IF(Nominal!U10="","",IFERROR(Nominal!U10*(1+0),""))</f>
        <v>7594.4</v>
      </c>
      <c r="W10" s="124">
        <f>IF(Nominal!V10="","",IFERROR(Nominal!V10*(1+0),""))</f>
        <v>9184.1</v>
      </c>
      <c r="X10" s="124">
        <f>IF(Nominal!W10="","",IFERROR(Nominal!W10*(1+0),""))</f>
        <v>11863.3</v>
      </c>
      <c r="Y10" s="124">
        <f>IF(Nominal!X10="","",IFERROR(Nominal!X10*(1+0),""))</f>
        <v>4851.1000000000022</v>
      </c>
      <c r="Z10" s="124">
        <f>IF(Nominal!Y10="","",IFERROR(Nominal!Y10*(1+0),""))</f>
        <v>5367.1999999999971</v>
      </c>
      <c r="AA10" s="124">
        <f>IF(Nominal!Z10="","",IFERROR(Nominal!Z10*(1+0),""))</f>
        <v>2843.9000000000015</v>
      </c>
      <c r="AB10" s="124">
        <f>IF(Nominal!AA10="","",IFERROR(Nominal!AA10*(1+0),""))</f>
        <v>2300.4000000000015</v>
      </c>
      <c r="AC10" s="124">
        <f>IF(Nominal!AB10="","",IFERROR(Nominal!AB10*(1+0),""))</f>
        <v>6126.0999999999985</v>
      </c>
      <c r="AD10" s="124">
        <f>IF(Nominal!AC10="","",IFERROR(Nominal!AC10*(1+0),""))</f>
        <v>3169.6999999999971</v>
      </c>
      <c r="AE10" s="124">
        <f>IF(Nominal!AD10="","",IFERROR(Nominal!AD10*(1+0),""))</f>
        <v>4152.3000000000029</v>
      </c>
      <c r="AF10" s="126">
        <f t="shared" si="8"/>
        <v>2.1794226649391402E-2</v>
      </c>
      <c r="AG10" s="126">
        <f t="shared" si="9"/>
        <v>3.9980121087027636E-2</v>
      </c>
      <c r="AH10" s="126">
        <f t="shared" si="10"/>
        <v>8.3185405263444701E-2</v>
      </c>
      <c r="AI10" s="126">
        <f t="shared" si="11"/>
        <v>-0.44788711806147075</v>
      </c>
      <c r="AJ10" s="126">
        <f t="shared" si="12"/>
        <v>-0.67372727069681659</v>
      </c>
      <c r="AK10" s="126">
        <f t="shared" si="13"/>
        <v>-0.12562266034038272</v>
      </c>
      <c r="AL10" s="126">
        <f t="shared" si="14"/>
        <v>-0.83482325937479562</v>
      </c>
      <c r="AM10" s="126">
        <f t="shared" si="15"/>
        <v>-0.4086412092609728</v>
      </c>
      <c r="AN10" s="126">
        <f t="shared" si="16"/>
        <v>-0.54352675990922628</v>
      </c>
      <c r="AO10" s="126">
        <f t="shared" si="17"/>
        <v>-0.73471513943972167</v>
      </c>
      <c r="AP10" s="124">
        <f t="shared" si="18"/>
        <v>102587.02392400002</v>
      </c>
      <c r="AQ10" s="124">
        <f t="shared" si="19"/>
        <v>57452.5</v>
      </c>
      <c r="AR10" s="126">
        <f t="shared" si="20"/>
        <v>-0.43996328383048933</v>
      </c>
      <c r="AS10" s="153" t="s">
        <v>779</v>
      </c>
      <c r="AT10" s="153">
        <f t="shared" si="21"/>
        <v>1</v>
      </c>
      <c r="AU10" s="153">
        <f t="shared" si="22"/>
        <v>1</v>
      </c>
      <c r="AV10" s="153">
        <f t="shared" si="23"/>
        <v>1</v>
      </c>
      <c r="AW10" s="153">
        <f t="shared" si="24"/>
        <v>1</v>
      </c>
      <c r="AX10" s="153">
        <f t="shared" si="25"/>
        <v>1</v>
      </c>
      <c r="AY10" s="153">
        <f t="shared" si="26"/>
        <v>1</v>
      </c>
      <c r="AZ10" s="153">
        <f t="shared" si="27"/>
        <v>1</v>
      </c>
      <c r="BA10" s="153">
        <f t="shared" si="28"/>
        <v>1</v>
      </c>
      <c r="BB10" s="153">
        <f t="shared" si="29"/>
        <v>1</v>
      </c>
      <c r="BC10" s="153">
        <f t="shared" si="30"/>
        <v>1</v>
      </c>
    </row>
    <row r="11" spans="1:55" x14ac:dyDescent="0.3">
      <c r="A11" s="300" t="str">
        <f>Nominal!A11</f>
        <v>Indonesia</v>
      </c>
      <c r="B11" s="300" t="str">
        <f>Nominal!B11</f>
        <v>IDN</v>
      </c>
      <c r="C11" s="300" t="str">
        <f>Nominal!C11</f>
        <v>EAP</v>
      </c>
      <c r="D11" s="300" t="str">
        <f>Nominal!D11</f>
        <v>Lower-Middle Income</v>
      </c>
      <c r="E11" s="300" t="str">
        <f>Nominal!E11</f>
        <v>IBRD</v>
      </c>
      <c r="F11" s="300" t="str">
        <f>Nominal!F11</f>
        <v>Resource Revenues - Non-Oil-Gas</v>
      </c>
      <c r="G11" s="300" t="str">
        <f>Nominal!G11</f>
        <v>bill lcu</v>
      </c>
      <c r="H11" s="126">
        <f>VLOOKUP(B11,Inflation!$C$1:$E$196,3,FALSE)/100</f>
        <v>2.0739999999999998E-2</v>
      </c>
      <c r="I11" s="300" t="str">
        <f t="shared" si="7"/>
        <v>IndonesiaResource Revenues - Non-Oil-Gas</v>
      </c>
      <c r="J11" s="124">
        <f>IF(Nominal!I11="","",IFERROR(Nominal!I11*((1+Real!$H11)),""))</f>
        <v>2584.7178279999998</v>
      </c>
      <c r="K11" s="124">
        <f>IF(Nominal!J11="","",IFERROR(Nominal!J11*((1+Real!$H11)),""))</f>
        <v>3017.7157360000006</v>
      </c>
      <c r="L11" s="124">
        <f>IF(Nominal!K11="","",IFERROR(Nominal!K11*((1+Real!$H11)),""))</f>
        <v>2802.5845735999992</v>
      </c>
      <c r="M11" s="124">
        <f>IF(Nominal!L11="","",IFERROR(Nominal!L11*((1+Real!$H11)),""))</f>
        <v>2703.5932083999996</v>
      </c>
      <c r="N11" s="124">
        <f>IF(Nominal!M11="","",IFERROR(Nominal!M11*((1+Real!$H11)),""))</f>
        <v>2799.3794499999999</v>
      </c>
      <c r="O11" s="124">
        <f>IF(Nominal!N11="","",IFERROR(Nominal!N11*((1+Real!$H11)),""))</f>
        <v>2582.8804959999998</v>
      </c>
      <c r="P11" s="124">
        <f>IF(Nominal!O11="","",IFERROR(Nominal!O11*((1+Real!$H11)),""))</f>
        <v>2940.6996821949597</v>
      </c>
      <c r="Q11" s="124">
        <f>IF(Nominal!P11="","",IFERROR(Nominal!P11*((1+Real!$H11)),""))</f>
        <v>2478.7151998050394</v>
      </c>
      <c r="R11" s="124">
        <f>IF(Nominal!Q11="","",IFERROR(Nominal!Q11*((1+Real!$H11)),""))</f>
        <v>2931.667354000002</v>
      </c>
      <c r="S11" s="124">
        <f>IF(Nominal!R11="","",IFERROR(Nominal!R11*((1+Real!$H11)),""))</f>
        <v>3039.9678680000006</v>
      </c>
      <c r="T11" s="124">
        <f>IF(Nominal!S11="","",IFERROR(Nominal!S11*((1+Real!$H11)),""))</f>
        <v>2867.5648819999992</v>
      </c>
      <c r="U11" s="124">
        <f>IF(Nominal!T11="","",IFERROR(Nominal!T11*((1+Real!$H11)),""))</f>
        <v>3622.6062599999964</v>
      </c>
      <c r="V11" s="124">
        <f>IF(Nominal!U11="","",IFERROR(Nominal!U11*(1+0),""))</f>
        <v>2146</v>
      </c>
      <c r="W11" s="124">
        <f>IF(Nominal!V11="","",IFERROR(Nominal!V11*(1+0),""))</f>
        <v>1992.8000000000002</v>
      </c>
      <c r="X11" s="124">
        <f>IF(Nominal!W11="","",IFERROR(Nominal!W11*(1+0),""))</f>
        <v>2249.6999999999998</v>
      </c>
      <c r="Y11" s="124">
        <f>IF(Nominal!X11="","",IFERROR(Nominal!X11*(1+0),""))</f>
        <v>2301.3999999999996</v>
      </c>
      <c r="Z11" s="124">
        <f>IF(Nominal!Y11="","",IFERROR(Nominal!Y11*(1+0),""))</f>
        <v>1707.5</v>
      </c>
      <c r="AA11" s="124">
        <f>IF(Nominal!Z11="","",IFERROR(Nominal!Z11*(1+0),""))</f>
        <v>2419.9000000000015</v>
      </c>
      <c r="AB11" s="124">
        <f>IF(Nominal!AA11="","",IFERROR(Nominal!AA11*(1+0),""))</f>
        <v>1782.5999999999985</v>
      </c>
      <c r="AC11" s="124">
        <f>IF(Nominal!AB11="","",IFERROR(Nominal!AB11*(1+0),""))</f>
        <v>2032.2000000000025</v>
      </c>
      <c r="AD11" s="124">
        <f>IF(Nominal!AC11="","",IFERROR(Nominal!AC11*(1+0),""))</f>
        <v>2928.0999999999985</v>
      </c>
      <c r="AE11" s="124">
        <f>IF(Nominal!AD11="","",IFERROR(Nominal!AD11*(1+0),""))</f>
        <v>2236.5999999999985</v>
      </c>
      <c r="AF11" s="126">
        <f t="shared" si="8"/>
        <v>-0.16973528918608127</v>
      </c>
      <c r="AG11" s="126">
        <f t="shared" si="9"/>
        <v>-0.3396329626986444</v>
      </c>
      <c r="AH11" s="126">
        <f t="shared" si="10"/>
        <v>-0.1972766776810605</v>
      </c>
      <c r="AI11" s="126">
        <f t="shared" si="11"/>
        <v>-0.14876247179139054</v>
      </c>
      <c r="AJ11" s="126">
        <f t="shared" si="12"/>
        <v>-0.39004338979483466</v>
      </c>
      <c r="AK11" s="126">
        <f t="shared" si="13"/>
        <v>-6.3100285225119582E-2</v>
      </c>
      <c r="AL11" s="126">
        <f t="shared" si="14"/>
        <v>-0.39381773297249689</v>
      </c>
      <c r="AM11" s="126">
        <f t="shared" si="15"/>
        <v>-0.18013977557411881</v>
      </c>
      <c r="AN11" s="126">
        <f t="shared" si="16"/>
        <v>-1.2168345072083614E-3</v>
      </c>
      <c r="AO11" s="126">
        <f t="shared" si="17"/>
        <v>-0.26426853930154826</v>
      </c>
      <c r="AP11" s="124">
        <f t="shared" si="18"/>
        <v>27881.921396000002</v>
      </c>
      <c r="AQ11" s="124">
        <f t="shared" si="19"/>
        <v>21796.799999999999</v>
      </c>
      <c r="AR11" s="126">
        <f t="shared" si="20"/>
        <v>-0.21824612836305415</v>
      </c>
      <c r="AS11" s="153" t="s">
        <v>779</v>
      </c>
      <c r="AT11" s="153">
        <f t="shared" si="21"/>
        <v>1</v>
      </c>
      <c r="AU11" s="153">
        <f t="shared" si="22"/>
        <v>1</v>
      </c>
      <c r="AV11" s="153">
        <f t="shared" si="23"/>
        <v>1</v>
      </c>
      <c r="AW11" s="153">
        <f t="shared" si="24"/>
        <v>1</v>
      </c>
      <c r="AX11" s="153">
        <f t="shared" si="25"/>
        <v>1</v>
      </c>
      <c r="AY11" s="153">
        <f t="shared" si="26"/>
        <v>1</v>
      </c>
      <c r="AZ11" s="153">
        <f t="shared" si="27"/>
        <v>1</v>
      </c>
      <c r="BA11" s="153">
        <f t="shared" si="28"/>
        <v>1</v>
      </c>
      <c r="BB11" s="153">
        <f t="shared" si="29"/>
        <v>1</v>
      </c>
      <c r="BC11" s="153">
        <f t="shared" si="30"/>
        <v>1</v>
      </c>
    </row>
    <row r="12" spans="1:55" x14ac:dyDescent="0.3">
      <c r="A12" s="300" t="str">
        <f>Nominal!A12</f>
        <v>Indonesia</v>
      </c>
      <c r="B12" s="300" t="str">
        <f>Nominal!B12</f>
        <v>IDN</v>
      </c>
      <c r="C12" s="300" t="str">
        <f>Nominal!C12</f>
        <v>EAP</v>
      </c>
      <c r="D12" s="300" t="str">
        <f>Nominal!D12</f>
        <v>Lower-Middle Income</v>
      </c>
      <c r="E12" s="300" t="str">
        <f>Nominal!E12</f>
        <v>IBRD</v>
      </c>
      <c r="F12" s="300" t="str">
        <f>Nominal!F12</f>
        <v>Non-Tax Revenues</v>
      </c>
      <c r="G12" s="300" t="str">
        <f>Nominal!G12</f>
        <v>bill lcu</v>
      </c>
      <c r="H12" s="126">
        <f>VLOOKUP(B12,Inflation!$C$1:$E$196,3,FALSE)/100</f>
        <v>2.0739999999999998E-2</v>
      </c>
      <c r="I12" s="300" t="str">
        <f t="shared" si="7"/>
        <v>IndonesiaNon-Tax Revenues</v>
      </c>
      <c r="J12" s="124">
        <f>IF(Nominal!I12="","",IFERROR(Nominal!I12*((1+Real!$H12)),""))</f>
        <v>18696.077988000001</v>
      </c>
      <c r="K12" s="124">
        <f>IF(Nominal!J12="","",IFERROR(Nominal!J12*((1+Real!$H12)),""))</f>
        <v>22043.901039999997</v>
      </c>
      <c r="L12" s="124">
        <f>IF(Nominal!K12="","",IFERROR(Nominal!K12*((1+Real!$H12)),""))</f>
        <v>30756.876435600003</v>
      </c>
      <c r="M12" s="124">
        <f>IF(Nominal!L12="","",IFERROR(Nominal!L12*((1+Real!$H12)),""))</f>
        <v>24422.286484399996</v>
      </c>
      <c r="N12" s="124">
        <f>IF(Nominal!M12="","",IFERROR(Nominal!M12*((1+Real!$H12)),""))</f>
        <v>65172.819963999988</v>
      </c>
      <c r="O12" s="124">
        <f>IF(Nominal!N12="","",IFERROR(Nominal!N12*((1+Real!$H12)),""))</f>
        <v>52328.134025999992</v>
      </c>
      <c r="P12" s="124">
        <f>IF(Nominal!O12="","",IFERROR(Nominal!O12*((1+Real!$H12)),""))</f>
        <v>32856.760906232783</v>
      </c>
      <c r="Q12" s="124">
        <f>IF(Nominal!P12="","",IFERROR(Nominal!P12*((1+Real!$H12)),""))</f>
        <v>27448.76244176726</v>
      </c>
      <c r="R12" s="124">
        <f>IF(Nominal!Q12="","",IFERROR(Nominal!Q12*((1+Real!$H12)),""))</f>
        <v>34232.965675999963</v>
      </c>
      <c r="S12" s="124">
        <f>IF(Nominal!R12="","",IFERROR(Nominal!R12*((1+Real!$H12)),""))</f>
        <v>32245.176599999999</v>
      </c>
      <c r="T12" s="124">
        <f>IF(Nominal!S12="","",IFERROR(Nominal!S12*((1+Real!$H12)),""))</f>
        <v>29565.734099999998</v>
      </c>
      <c r="U12" s="124">
        <f>IF(Nominal!T12="","",IFERROR(Nominal!T12*((1+Real!$H12)),""))</f>
        <v>43668.818932200025</v>
      </c>
      <c r="V12" s="124">
        <f>IF(Nominal!U12="","",IFERROR(Nominal!U12*(1+0),""))</f>
        <v>19024.300000000003</v>
      </c>
      <c r="W12" s="124">
        <f>IF(Nominal!V12="","",IFERROR(Nominal!V12*(1+0),""))</f>
        <v>19596.899999999994</v>
      </c>
      <c r="X12" s="124">
        <f>IF(Nominal!W12="","",IFERROR(Nominal!W12*(1+0),""))</f>
        <v>57364.2</v>
      </c>
      <c r="Y12" s="124">
        <f>IF(Nominal!X12="","",IFERROR(Nominal!X12*(1+0),""))</f>
        <v>18518.199999999997</v>
      </c>
      <c r="Z12" s="124">
        <f>IF(Nominal!Y12="","",IFERROR(Nominal!Y12*(1+0),""))</f>
        <v>22386.900000000009</v>
      </c>
      <c r="AA12" s="124">
        <f>IF(Nominal!Z12="","",IFERROR(Nominal!Z12*(1+0),""))</f>
        <v>47632.299999999988</v>
      </c>
      <c r="AB12" s="124">
        <f>IF(Nominal!AA12="","",IFERROR(Nominal!AA12*(1+0),""))</f>
        <v>24286.600000000035</v>
      </c>
      <c r="AC12" s="124">
        <f>IF(Nominal!AB12="","",IFERROR(Nominal!AB12*(1+0),""))</f>
        <v>23265.299999999959</v>
      </c>
      <c r="AD12" s="124">
        <f>IF(Nominal!AC12="","",IFERROR(Nominal!AC12*(1+0),""))</f>
        <v>28798.000000000029</v>
      </c>
      <c r="AE12" s="124">
        <f>IF(Nominal!AD12="","",IFERROR(Nominal!AD12*(1+0),""))</f>
        <v>17959.450000000012</v>
      </c>
      <c r="AF12" s="126">
        <f t="shared" si="8"/>
        <v>1.7555661257439657E-2</v>
      </c>
      <c r="AG12" s="126">
        <f t="shared" si="9"/>
        <v>-0.11100580770888832</v>
      </c>
      <c r="AH12" s="126">
        <f t="shared" si="10"/>
        <v>0.86508536132111757</v>
      </c>
      <c r="AI12" s="126">
        <f t="shared" si="11"/>
        <v>-0.24174994786713763</v>
      </c>
      <c r="AJ12" s="126">
        <f t="shared" si="12"/>
        <v>-0.65649944236928781</v>
      </c>
      <c r="AK12" s="126">
        <f t="shared" si="13"/>
        <v>-8.9738228075681256E-2</v>
      </c>
      <c r="AL12" s="126">
        <f t="shared" si="14"/>
        <v>-0.26083401619199248</v>
      </c>
      <c r="AM12" s="126">
        <f t="shared" si="15"/>
        <v>-0.15240987460336491</v>
      </c>
      <c r="AN12" s="126">
        <f t="shared" si="16"/>
        <v>-0.1587640909478748</v>
      </c>
      <c r="AO12" s="126">
        <f t="shared" si="17"/>
        <v>-0.44303452814707139</v>
      </c>
      <c r="AP12" s="124">
        <f t="shared" si="18"/>
        <v>340203.76156200003</v>
      </c>
      <c r="AQ12" s="124">
        <f t="shared" si="19"/>
        <v>278832.15000000002</v>
      </c>
      <c r="AR12" s="126">
        <f t="shared" si="20"/>
        <v>-0.18039662842121576</v>
      </c>
      <c r="AS12" s="153" t="s">
        <v>779</v>
      </c>
      <c r="AT12" s="153">
        <f t="shared" si="21"/>
        <v>1</v>
      </c>
      <c r="AU12" s="153">
        <f t="shared" si="22"/>
        <v>1</v>
      </c>
      <c r="AV12" s="153">
        <f t="shared" si="23"/>
        <v>1</v>
      </c>
      <c r="AW12" s="153">
        <f t="shared" si="24"/>
        <v>1</v>
      </c>
      <c r="AX12" s="153">
        <f t="shared" si="25"/>
        <v>1</v>
      </c>
      <c r="AY12" s="153">
        <f t="shared" si="26"/>
        <v>1</v>
      </c>
      <c r="AZ12" s="153">
        <f t="shared" si="27"/>
        <v>1</v>
      </c>
      <c r="BA12" s="153">
        <f t="shared" si="28"/>
        <v>1</v>
      </c>
      <c r="BB12" s="153">
        <f t="shared" si="29"/>
        <v>1</v>
      </c>
      <c r="BC12" s="153">
        <f t="shared" si="30"/>
        <v>1</v>
      </c>
    </row>
    <row r="13" spans="1:55" x14ac:dyDescent="0.3">
      <c r="A13" s="300" t="str">
        <f>Nominal!A13</f>
        <v>Indonesia</v>
      </c>
      <c r="B13" s="300" t="str">
        <f>Nominal!B13</f>
        <v>IDN</v>
      </c>
      <c r="C13" s="300" t="str">
        <f>Nominal!C13</f>
        <v>EAP</v>
      </c>
      <c r="D13" s="300" t="str">
        <f>Nominal!D13</f>
        <v>Lower-Middle Income</v>
      </c>
      <c r="E13" s="300" t="str">
        <f>Nominal!E13</f>
        <v>IBRD</v>
      </c>
      <c r="F13" s="300" t="str">
        <f>Nominal!F13</f>
        <v>Grants</v>
      </c>
      <c r="G13" s="300" t="str">
        <f>Nominal!G13</f>
        <v>bill lcu</v>
      </c>
      <c r="H13" s="126">
        <f>VLOOKUP(B13,Inflation!$C$1:$E$196,3,FALSE)/100</f>
        <v>2.0739999999999998E-2</v>
      </c>
      <c r="I13" s="300" t="str">
        <f t="shared" si="7"/>
        <v>IndonesiaGrants</v>
      </c>
      <c r="J13" s="124">
        <f>IF(Nominal!I13="","",IFERROR(Nominal!I13*((1+Real!$H13)),""))</f>
        <v>-4.6954039999999999</v>
      </c>
      <c r="K13" s="124">
        <f>IF(Nominal!J13="","",IFERROR(Nominal!J13*((1+Real!$H13)),""))</f>
        <v>68.695802</v>
      </c>
      <c r="L13" s="124">
        <f>IF(Nominal!K13="","",IFERROR(Nominal!K13*((1+Real!$H13)),""))</f>
        <v>51.036999999999999</v>
      </c>
      <c r="M13" s="124">
        <f>IF(Nominal!L13="","",IFERROR(Nominal!L13*((1+Real!$H13)),""))</f>
        <v>246.61078400000002</v>
      </c>
      <c r="N13" s="124">
        <f>IF(Nominal!M13="","",IFERROR(Nominal!M13*((1+Real!$H13)),""))</f>
        <v>359.30047999999994</v>
      </c>
      <c r="O13" s="124">
        <f>IF(Nominal!N13="","",IFERROR(Nominal!N13*((1+Real!$H13)),""))</f>
        <v>28.784868000000046</v>
      </c>
      <c r="P13" s="124">
        <f>IF(Nominal!O13="","",IFERROR(Nominal!O13*((1+Real!$H13)),""))</f>
        <v>72.383121134520053</v>
      </c>
      <c r="Q13" s="124">
        <f>IF(Nominal!P13="","",IFERROR(Nominal!P13*((1+Real!$H13)),""))</f>
        <v>158.30411886547995</v>
      </c>
      <c r="R13" s="124">
        <f>IF(Nominal!Q13="","",IFERROR(Nominal!Q13*((1+Real!$H13)),""))</f>
        <v>407.07111199999997</v>
      </c>
      <c r="S13" s="124">
        <f>IF(Nominal!R13="","",IFERROR(Nominal!R13*((1+Real!$H13)),""))</f>
        <v>370.01824999999997</v>
      </c>
      <c r="T13" s="124">
        <f>IF(Nominal!S13="","",IFERROR(Nominal!S13*((1+Real!$H13)),""))</f>
        <v>232.32042400000014</v>
      </c>
      <c r="U13" s="124">
        <f>IF(Nominal!T13="","",IFERROR(Nominal!T13*((1+Real!$H13)),""))</f>
        <v>4951.2014440000003</v>
      </c>
      <c r="V13" s="124">
        <f>IF(Nominal!U13="","",IFERROR(Nominal!U13*(1+0),""))</f>
        <v>0</v>
      </c>
      <c r="W13" s="124">
        <f>IF(Nominal!V13="","",IFERROR(Nominal!V13*(1+0),""))</f>
        <v>28.6</v>
      </c>
      <c r="X13" s="124">
        <f>IF(Nominal!W13="","",IFERROR(Nominal!W13*(1+0),""))</f>
        <v>48.6</v>
      </c>
      <c r="Y13" s="124">
        <f>IF(Nominal!X13="","",IFERROR(Nominal!X13*(1+0),""))</f>
        <v>596.9</v>
      </c>
      <c r="Z13" s="124">
        <f>IF(Nominal!Y13="","",IFERROR(Nominal!Y13*(1+0),""))</f>
        <v>685.4</v>
      </c>
      <c r="AA13" s="124">
        <f>IF(Nominal!Z13="","",IFERROR(Nominal!Z13*(1+0),""))</f>
        <v>380</v>
      </c>
      <c r="AB13" s="124">
        <f>IF(Nominal!AA13="","",IFERROR(Nominal!AA13*(1+0),""))</f>
        <v>720.44999999999982</v>
      </c>
      <c r="AC13" s="124">
        <f>IF(Nominal!AB13="","",IFERROR(Nominal!AB13*(1+0),""))</f>
        <v>1511.02</v>
      </c>
      <c r="AD13" s="124">
        <f>IF(Nominal!AC13="","",IFERROR(Nominal!AC13*(1+0),""))</f>
        <v>1708.5300000000002</v>
      </c>
      <c r="AE13" s="124">
        <f>IF(Nominal!AD13="","",IFERROR(Nominal!AD13*(1+0),""))</f>
        <v>1452.7600000000002</v>
      </c>
      <c r="AF13" s="126">
        <f t="shared" si="8"/>
        <v>-1</v>
      </c>
      <c r="AG13" s="126">
        <f t="shared" si="9"/>
        <v>-0.58367179409303638</v>
      </c>
      <c r="AH13" s="126">
        <f t="shared" si="10"/>
        <v>-4.7749671806728407E-2</v>
      </c>
      <c r="AI13" s="126">
        <f t="shared" si="11"/>
        <v>1.4204132127490414</v>
      </c>
      <c r="AJ13" s="126">
        <f t="shared" si="12"/>
        <v>0.90759555901511768</v>
      </c>
      <c r="AK13" s="126">
        <f t="shared" si="13"/>
        <v>12.201380669871384</v>
      </c>
      <c r="AL13" s="126">
        <f t="shared" si="14"/>
        <v>8.9532872955434328</v>
      </c>
      <c r="AM13" s="126">
        <f t="shared" si="15"/>
        <v>8.5450453900318291</v>
      </c>
      <c r="AN13" s="126">
        <f t="shared" si="16"/>
        <v>3.1971290755704627</v>
      </c>
      <c r="AO13" s="126">
        <f t="shared" si="17"/>
        <v>2.9261847219697952</v>
      </c>
      <c r="AP13" s="124">
        <f t="shared" si="18"/>
        <v>1762.2055359999999</v>
      </c>
      <c r="AQ13" s="124">
        <f t="shared" si="19"/>
        <v>7132.26</v>
      </c>
      <c r="AR13" s="126">
        <f t="shared" si="20"/>
        <v>3.0473485381219465</v>
      </c>
      <c r="AS13" s="153" t="s">
        <v>779</v>
      </c>
      <c r="AT13" s="153">
        <f t="shared" si="21"/>
        <v>0</v>
      </c>
      <c r="AU13" s="153">
        <f t="shared" si="22"/>
        <v>1</v>
      </c>
      <c r="AV13" s="153">
        <f t="shared" si="23"/>
        <v>1</v>
      </c>
      <c r="AW13" s="153">
        <f t="shared" si="24"/>
        <v>1</v>
      </c>
      <c r="AX13" s="153">
        <f t="shared" si="25"/>
        <v>1</v>
      </c>
      <c r="AY13" s="153">
        <f t="shared" si="26"/>
        <v>1</v>
      </c>
      <c r="AZ13" s="153">
        <f t="shared" si="27"/>
        <v>1</v>
      </c>
      <c r="BA13" s="153">
        <f t="shared" si="28"/>
        <v>1</v>
      </c>
      <c r="BB13" s="153">
        <f t="shared" si="29"/>
        <v>1</v>
      </c>
      <c r="BC13" s="153">
        <f t="shared" si="30"/>
        <v>1</v>
      </c>
    </row>
    <row r="14" spans="1:55" x14ac:dyDescent="0.3">
      <c r="A14" s="300" t="str">
        <f>Nominal!A14</f>
        <v>Malaysia</v>
      </c>
      <c r="B14" s="300" t="str">
        <f>Nominal!B14</f>
        <v>MYS</v>
      </c>
      <c r="C14" s="300" t="str">
        <f>Nominal!C14</f>
        <v>EAP</v>
      </c>
      <c r="D14" s="300" t="str">
        <f>Nominal!D14</f>
        <v>Upper-Middle Income</v>
      </c>
      <c r="E14" s="300" t="str">
        <f>Nominal!E14</f>
        <v>IBRD</v>
      </c>
      <c r="F14" s="300" t="str">
        <f>Nominal!F14</f>
        <v>CIT</v>
      </c>
      <c r="G14" s="300" t="str">
        <f>Nominal!G14</f>
        <v>mill lcu</v>
      </c>
      <c r="H14" s="126">
        <f>VLOOKUP(B14,Inflation!$C$1:$E$196,3,FALSE)/100</f>
        <v>-1.1259999999999999E-2</v>
      </c>
      <c r="I14" s="300" t="str">
        <f t="shared" si="7"/>
        <v>MalaysiaCIT</v>
      </c>
      <c r="J14" s="124" t="str">
        <f>IF(Nominal!I14="","",IFERROR(Nominal!I14*((1+Real!$H14)),""))</f>
        <v/>
      </c>
      <c r="K14" s="124" t="str">
        <f>IF(Nominal!J14="","",IFERROR(Nominal!J14*((1+Real!$H14)),""))</f>
        <v/>
      </c>
      <c r="L14" s="124">
        <f>IF(Nominal!K14="","",IFERROR(Nominal!K14*((1+Real!$H14)),""))</f>
        <v>19800.936987594905</v>
      </c>
      <c r="M14" s="124" t="str">
        <f>IF(Nominal!L14="","",IFERROR(Nominal!L14*((1+Real!$H14)),""))</f>
        <v/>
      </c>
      <c r="N14" s="124" t="str">
        <f>IF(Nominal!M14="","",IFERROR(Nominal!M14*((1+Real!$H14)),""))</f>
        <v/>
      </c>
      <c r="O14" s="124">
        <f>IF(Nominal!N14="","",IFERROR(Nominal!N14*((1+Real!$H14)),""))</f>
        <v>20295.363656555659</v>
      </c>
      <c r="P14" s="124" t="str">
        <f>IF(Nominal!O14="","",IFERROR(Nominal!O14*((1+Real!$H14)),""))</f>
        <v/>
      </c>
      <c r="Q14" s="124" t="str">
        <f>IF(Nominal!P14="","",IFERROR(Nominal!P14*((1+Real!$H14)),""))</f>
        <v/>
      </c>
      <c r="R14" s="124">
        <f>IF(Nominal!Q14="","",IFERROR(Nominal!Q14*((1+Real!$H14)),""))</f>
        <v>18524.519981404756</v>
      </c>
      <c r="S14" s="124" t="str">
        <f>IF(Nominal!R14="","",IFERROR(Nominal!R14*((1+Real!$H14)),""))</f>
        <v/>
      </c>
      <c r="T14" s="124" t="str">
        <f>IF(Nominal!S14="","",IFERROR(Nominal!S14*((1+Real!$H14)),""))</f>
        <v/>
      </c>
      <c r="U14" s="124">
        <f>IF(Nominal!T14="","",IFERROR(Nominal!T14*((1+Real!$H14)),""))</f>
        <v>24960.862552112874</v>
      </c>
      <c r="V14" s="124" t="str">
        <f>IF(Nominal!U14="","",IFERROR(Nominal!U14*(1+0),""))</f>
        <v/>
      </c>
      <c r="W14" s="124" t="str">
        <f>IF(Nominal!V14="","",IFERROR(Nominal!V14*(1+0),""))</f>
        <v/>
      </c>
      <c r="X14" s="124">
        <f>IF(Nominal!W14="","",IFERROR(Nominal!W14*(1+0),""))</f>
        <v>15911.466028209999</v>
      </c>
      <c r="Y14" s="124" t="str">
        <f>IF(Nominal!X14="","",IFERROR(Nominal!X14*(1+0),""))</f>
        <v/>
      </c>
      <c r="Z14" s="124" t="str">
        <f>IF(Nominal!Y14="","",IFERROR(Nominal!Y14*(1+0),""))</f>
        <v/>
      </c>
      <c r="AA14" s="124">
        <f>IF(Nominal!Z14="","",IFERROR(Nominal!Z14*(1+0),""))</f>
        <v>9234.2873638800011</v>
      </c>
      <c r="AB14" s="124" t="str">
        <f>IF(Nominal!AA14="","",IFERROR(Nominal!AA14*(1+0),""))</f>
        <v/>
      </c>
      <c r="AC14" s="124" t="str">
        <f>IF(Nominal!AB14="","",IFERROR(Nominal!AB14*(1+0),""))</f>
        <v/>
      </c>
      <c r="AD14" s="124" t="str">
        <f>IF(Nominal!AC14="","",IFERROR(Nominal!AC14*(1+0),""))</f>
        <v/>
      </c>
      <c r="AE14" s="124" t="str">
        <f>IF(Nominal!AD14="","",IFERROR(Nominal!AD14*(1+0),""))</f>
        <v/>
      </c>
      <c r="AF14" s="126" t="str">
        <f t="shared" si="8"/>
        <v/>
      </c>
      <c r="AG14" s="126" t="str">
        <f t="shared" si="9"/>
        <v/>
      </c>
      <c r="AH14" s="126">
        <f t="shared" si="10"/>
        <v>-0.19642863172695421</v>
      </c>
      <c r="AI14" s="126" t="str">
        <f t="shared" si="11"/>
        <v/>
      </c>
      <c r="AJ14" s="126" t="str">
        <f t="shared" si="12"/>
        <v/>
      </c>
      <c r="AK14" s="126">
        <f t="shared" si="13"/>
        <v>-0.54500507997070502</v>
      </c>
      <c r="AL14" s="126" t="str">
        <f t="shared" si="14"/>
        <v/>
      </c>
      <c r="AM14" s="126" t="str">
        <f t="shared" si="15"/>
        <v/>
      </c>
      <c r="AN14" s="126" t="str">
        <f t="shared" si="16"/>
        <v/>
      </c>
      <c r="AO14" s="126" t="str">
        <f t="shared" si="17"/>
        <v/>
      </c>
      <c r="AP14" s="124">
        <f t="shared" si="18"/>
        <v>40096.300644150564</v>
      </c>
      <c r="AQ14" s="124">
        <f t="shared" si="19"/>
        <v>25145.753392090002</v>
      </c>
      <c r="AR14" s="126">
        <f t="shared" si="20"/>
        <v>-0.37286600040100254</v>
      </c>
      <c r="AS14" s="153" t="s">
        <v>779</v>
      </c>
      <c r="AT14" s="153">
        <f t="shared" si="21"/>
        <v>0</v>
      </c>
      <c r="AU14" s="153">
        <f t="shared" si="22"/>
        <v>0</v>
      </c>
      <c r="AV14" s="153">
        <f t="shared" si="23"/>
        <v>1</v>
      </c>
      <c r="AW14" s="153">
        <f t="shared" si="24"/>
        <v>0</v>
      </c>
      <c r="AX14" s="153">
        <f t="shared" si="25"/>
        <v>0</v>
      </c>
      <c r="AY14" s="153">
        <f t="shared" si="26"/>
        <v>1</v>
      </c>
      <c r="AZ14" s="153">
        <f t="shared" si="27"/>
        <v>0</v>
      </c>
      <c r="BA14" s="153">
        <f t="shared" si="28"/>
        <v>0</v>
      </c>
      <c r="BB14" s="153">
        <f t="shared" si="29"/>
        <v>0</v>
      </c>
      <c r="BC14" s="153">
        <f t="shared" si="30"/>
        <v>0</v>
      </c>
    </row>
    <row r="15" spans="1:55" x14ac:dyDescent="0.3">
      <c r="A15" s="300" t="str">
        <f>Nominal!A15</f>
        <v>Malaysia</v>
      </c>
      <c r="B15" s="300" t="str">
        <f>Nominal!B15</f>
        <v>MYS</v>
      </c>
      <c r="C15" s="300" t="str">
        <f>Nominal!C15</f>
        <v>EAP</v>
      </c>
      <c r="D15" s="300" t="str">
        <f>Nominal!D15</f>
        <v>Upper-Middle Income</v>
      </c>
      <c r="E15" s="300" t="str">
        <f>Nominal!E15</f>
        <v>IBRD</v>
      </c>
      <c r="F15" s="300" t="str">
        <f>Nominal!F15</f>
        <v>Customs Duties</v>
      </c>
      <c r="G15" s="300" t="str">
        <f>Nominal!G15</f>
        <v>mill lcu</v>
      </c>
      <c r="H15" s="126">
        <f>VLOOKUP(B15,Inflation!$C$1:$E$196,3,FALSE)/100</f>
        <v>-1.1259999999999999E-2</v>
      </c>
      <c r="I15" s="300" t="str">
        <f t="shared" si="7"/>
        <v>MalaysiaCustoms Duties</v>
      </c>
      <c r="J15" s="124" t="str">
        <f>IF(Nominal!I15="","",IFERROR(Nominal!I15*((1+Real!$H15)),""))</f>
        <v/>
      </c>
      <c r="K15" s="124" t="str">
        <f>IF(Nominal!J15="","",IFERROR(Nominal!J15*((1+Real!$H15)),""))</f>
        <v/>
      </c>
      <c r="L15" s="124">
        <f>IF(Nominal!K15="","",IFERROR(Nominal!K15*((1+Real!$H15)),""))</f>
        <v>963.49036595742723</v>
      </c>
      <c r="M15" s="124" t="str">
        <f>IF(Nominal!L15="","",IFERROR(Nominal!L15*((1+Real!$H15)),""))</f>
        <v/>
      </c>
      <c r="N15" s="124" t="str">
        <f>IF(Nominal!M15="","",IFERROR(Nominal!M15*((1+Real!$H15)),""))</f>
        <v/>
      </c>
      <c r="O15" s="124">
        <f>IF(Nominal!N15="","",IFERROR(Nominal!N15*((1+Real!$H15)),""))</f>
        <v>1035.1973603461247</v>
      </c>
      <c r="P15" s="124" t="str">
        <f>IF(Nominal!O15="","",IFERROR(Nominal!O15*((1+Real!$H15)),""))</f>
        <v/>
      </c>
      <c r="Q15" s="124" t="str">
        <f>IF(Nominal!P15="","",IFERROR(Nominal!P15*((1+Real!$H15)),""))</f>
        <v/>
      </c>
      <c r="R15" s="124">
        <f>IF(Nominal!Q15="","",IFERROR(Nominal!Q15*((1+Real!$H15)),""))</f>
        <v>909.00310590793788</v>
      </c>
      <c r="S15" s="124" t="str">
        <f>IF(Nominal!R15="","",IFERROR(Nominal!R15*((1+Real!$H15)),""))</f>
        <v/>
      </c>
      <c r="T15" s="124" t="str">
        <f>IF(Nominal!S15="","",IFERROR(Nominal!S15*((1+Real!$H15)),""))</f>
        <v/>
      </c>
      <c r="U15" s="124">
        <f>IF(Nominal!T15="","",IFERROR(Nominal!T15*((1+Real!$H15)),""))</f>
        <v>907.48423122443398</v>
      </c>
      <c r="V15" s="124" t="str">
        <f>IF(Nominal!U15="","",IFERROR(Nominal!U15*(1+0),""))</f>
        <v/>
      </c>
      <c r="W15" s="124" t="str">
        <f>IF(Nominal!V15="","",IFERROR(Nominal!V15*(1+0),""))</f>
        <v/>
      </c>
      <c r="X15" s="124">
        <f>IF(Nominal!W15="","",IFERROR(Nominal!W15*(1+0),""))</f>
        <v>828.24820186000011</v>
      </c>
      <c r="Y15" s="124" t="str">
        <f>IF(Nominal!X15="","",IFERROR(Nominal!X15*(1+0),""))</f>
        <v/>
      </c>
      <c r="Z15" s="124" t="str">
        <f>IF(Nominal!Y15="","",IFERROR(Nominal!Y15*(1+0),""))</f>
        <v/>
      </c>
      <c r="AA15" s="124">
        <f>IF(Nominal!Z15="","",IFERROR(Nominal!Z15*(1+0),""))</f>
        <v>575.10877689999984</v>
      </c>
      <c r="AB15" s="124" t="str">
        <f>IF(Nominal!AA15="","",IFERROR(Nominal!AA15*(1+0),""))</f>
        <v/>
      </c>
      <c r="AC15" s="124" t="str">
        <f>IF(Nominal!AB15="","",IFERROR(Nominal!AB15*(1+0),""))</f>
        <v/>
      </c>
      <c r="AD15" s="124" t="str">
        <f>IF(Nominal!AC15="","",IFERROR(Nominal!AC15*(1+0),""))</f>
        <v/>
      </c>
      <c r="AE15" s="124" t="str">
        <f>IF(Nominal!AD15="","",IFERROR(Nominal!AD15*(1+0),""))</f>
        <v/>
      </c>
      <c r="AF15" s="126" t="str">
        <f t="shared" si="8"/>
        <v/>
      </c>
      <c r="AG15" s="126" t="str">
        <f t="shared" si="9"/>
        <v/>
      </c>
      <c r="AH15" s="126">
        <f t="shared" si="10"/>
        <v>-0.14036690856066425</v>
      </c>
      <c r="AI15" s="126" t="str">
        <f t="shared" si="11"/>
        <v/>
      </c>
      <c r="AJ15" s="126" t="str">
        <f t="shared" si="12"/>
        <v/>
      </c>
      <c r="AK15" s="126">
        <f t="shared" si="13"/>
        <v>-0.4444452826775866</v>
      </c>
      <c r="AL15" s="126" t="str">
        <f t="shared" si="14"/>
        <v/>
      </c>
      <c r="AM15" s="126" t="str">
        <f t="shared" si="15"/>
        <v/>
      </c>
      <c r="AN15" s="126" t="str">
        <f t="shared" si="16"/>
        <v/>
      </c>
      <c r="AO15" s="126" t="str">
        <f t="shared" si="17"/>
        <v/>
      </c>
      <c r="AP15" s="124">
        <f t="shared" si="18"/>
        <v>1998.6877263035519</v>
      </c>
      <c r="AQ15" s="124">
        <f t="shared" si="19"/>
        <v>1403.3569787599999</v>
      </c>
      <c r="AR15" s="126">
        <f t="shared" si="20"/>
        <v>-0.29786081122566305</v>
      </c>
      <c r="AS15" s="153" t="s">
        <v>779</v>
      </c>
      <c r="AT15" s="153">
        <f t="shared" si="21"/>
        <v>0</v>
      </c>
      <c r="AU15" s="153">
        <f t="shared" si="22"/>
        <v>0</v>
      </c>
      <c r="AV15" s="153">
        <f t="shared" si="23"/>
        <v>1</v>
      </c>
      <c r="AW15" s="153">
        <f t="shared" si="24"/>
        <v>0</v>
      </c>
      <c r="AX15" s="153">
        <f t="shared" si="25"/>
        <v>0</v>
      </c>
      <c r="AY15" s="153">
        <f t="shared" si="26"/>
        <v>1</v>
      </c>
      <c r="AZ15" s="153">
        <f t="shared" si="27"/>
        <v>0</v>
      </c>
      <c r="BA15" s="153">
        <f t="shared" si="28"/>
        <v>0</v>
      </c>
      <c r="BB15" s="153">
        <f t="shared" si="29"/>
        <v>0</v>
      </c>
      <c r="BC15" s="153">
        <f t="shared" si="30"/>
        <v>0</v>
      </c>
    </row>
    <row r="16" spans="1:55" x14ac:dyDescent="0.3">
      <c r="A16" s="300" t="str">
        <f>Nominal!A16</f>
        <v>Malaysia</v>
      </c>
      <c r="B16" s="300" t="str">
        <f>Nominal!B16</f>
        <v>MYS</v>
      </c>
      <c r="C16" s="300" t="str">
        <f>Nominal!C16</f>
        <v>EAP</v>
      </c>
      <c r="D16" s="300" t="str">
        <f>Nominal!D16</f>
        <v>Upper-Middle Income</v>
      </c>
      <c r="E16" s="300" t="str">
        <f>Nominal!E16</f>
        <v>IBRD</v>
      </c>
      <c r="F16" s="300" t="str">
        <f>Nominal!F16</f>
        <v>Excises</v>
      </c>
      <c r="G16" s="300" t="str">
        <f>Nominal!G16</f>
        <v>mill lcu</v>
      </c>
      <c r="H16" s="126">
        <f>VLOOKUP(B16,Inflation!$C$1:$E$196,3,FALSE)/100</f>
        <v>-1.1259999999999999E-2</v>
      </c>
      <c r="I16" s="300" t="str">
        <f t="shared" si="7"/>
        <v>MalaysiaExcises</v>
      </c>
      <c r="J16" s="124" t="str">
        <f>IF(Nominal!I16="","",IFERROR(Nominal!I16*((1+Real!$H16)),""))</f>
        <v/>
      </c>
      <c r="K16" s="124" t="str">
        <f>IF(Nominal!J16="","",IFERROR(Nominal!J16*((1+Real!$H16)),""))</f>
        <v/>
      </c>
      <c r="L16" s="124">
        <f>IF(Nominal!K16="","",IFERROR(Nominal!K16*((1+Real!$H16)),""))</f>
        <v>2465.3795769060102</v>
      </c>
      <c r="M16" s="124" t="str">
        <f>IF(Nominal!L16="","",IFERROR(Nominal!L16*((1+Real!$H16)),""))</f>
        <v/>
      </c>
      <c r="N16" s="124" t="str">
        <f>IF(Nominal!M16="","",IFERROR(Nominal!M16*((1+Real!$H16)),""))</f>
        <v/>
      </c>
      <c r="O16" s="124">
        <f>IF(Nominal!N16="","",IFERROR(Nominal!N16*((1+Real!$H16)),""))</f>
        <v>2672.5090659372345</v>
      </c>
      <c r="P16" s="124" t="str">
        <f>IF(Nominal!O16="","",IFERROR(Nominal!O16*((1+Real!$H16)),""))</f>
        <v/>
      </c>
      <c r="Q16" s="124" t="str">
        <f>IF(Nominal!P16="","",IFERROR(Nominal!P16*((1+Real!$H16)),""))</f>
        <v/>
      </c>
      <c r="R16" s="124">
        <f>IF(Nominal!Q16="","",IFERROR(Nominal!Q16*((1+Real!$H16)),""))</f>
        <v>2655.3852391011774</v>
      </c>
      <c r="S16" s="124" t="str">
        <f>IF(Nominal!R16="","",IFERROR(Nominal!R16*((1+Real!$H16)),""))</f>
        <v/>
      </c>
      <c r="T16" s="124" t="str">
        <f>IF(Nominal!S16="","",IFERROR(Nominal!S16*((1+Real!$H16)),""))</f>
        <v/>
      </c>
      <c r="U16" s="124">
        <f>IF(Nominal!T16="","",IFERROR(Nominal!T16*((1+Real!$H16)),""))</f>
        <v>2599.1450109779048</v>
      </c>
      <c r="V16" s="124" t="str">
        <f>IF(Nominal!U16="","",IFERROR(Nominal!U16*(1+0),""))</f>
        <v/>
      </c>
      <c r="W16" s="124" t="str">
        <f>IF(Nominal!V16="","",IFERROR(Nominal!V16*(1+0),""))</f>
        <v/>
      </c>
      <c r="X16" s="124">
        <f>IF(Nominal!W16="","",IFERROR(Nominal!W16*(1+0),""))</f>
        <v>2385.3002350100001</v>
      </c>
      <c r="Y16" s="124" t="str">
        <f>IF(Nominal!X16="","",IFERROR(Nominal!X16*(1+0),""))</f>
        <v/>
      </c>
      <c r="Z16" s="124" t="str">
        <f>IF(Nominal!Y16="","",IFERROR(Nominal!Y16*(1+0),""))</f>
        <v/>
      </c>
      <c r="AA16" s="124">
        <f>IF(Nominal!Z16="","",IFERROR(Nominal!Z16*(1+0),""))</f>
        <v>1319.1438400199997</v>
      </c>
      <c r="AB16" s="124" t="str">
        <f>IF(Nominal!AA16="","",IFERROR(Nominal!AA16*(1+0),""))</f>
        <v/>
      </c>
      <c r="AC16" s="124" t="str">
        <f>IF(Nominal!AB16="","",IFERROR(Nominal!AB16*(1+0),""))</f>
        <v/>
      </c>
      <c r="AD16" s="124" t="str">
        <f>IF(Nominal!AC16="","",IFERROR(Nominal!AC16*(1+0),""))</f>
        <v/>
      </c>
      <c r="AE16" s="124" t="str">
        <f>IF(Nominal!AD16="","",IFERROR(Nominal!AD16*(1+0),""))</f>
        <v/>
      </c>
      <c r="AF16" s="126" t="str">
        <f t="shared" si="8"/>
        <v/>
      </c>
      <c r="AG16" s="126" t="str">
        <f t="shared" si="9"/>
        <v/>
      </c>
      <c r="AH16" s="126">
        <f t="shared" si="10"/>
        <v>-3.2481546714404022E-2</v>
      </c>
      <c r="AI16" s="126" t="str">
        <f t="shared" si="11"/>
        <v/>
      </c>
      <c r="AJ16" s="126" t="str">
        <f t="shared" si="12"/>
        <v/>
      </c>
      <c r="AK16" s="126">
        <f t="shared" si="13"/>
        <v>-0.50640248265822696</v>
      </c>
      <c r="AL16" s="126" t="str">
        <f t="shared" si="14"/>
        <v/>
      </c>
      <c r="AM16" s="126" t="str">
        <f t="shared" si="15"/>
        <v/>
      </c>
      <c r="AN16" s="126" t="str">
        <f t="shared" si="16"/>
        <v/>
      </c>
      <c r="AO16" s="126" t="str">
        <f t="shared" si="17"/>
        <v/>
      </c>
      <c r="AP16" s="124">
        <f t="shared" si="18"/>
        <v>5137.8886428432452</v>
      </c>
      <c r="AQ16" s="124">
        <f t="shared" si="19"/>
        <v>3704.44407503</v>
      </c>
      <c r="AR16" s="126">
        <f t="shared" si="20"/>
        <v>-0.27899486879886798</v>
      </c>
      <c r="AS16" s="153" t="s">
        <v>779</v>
      </c>
      <c r="AT16" s="153">
        <f t="shared" si="21"/>
        <v>0</v>
      </c>
      <c r="AU16" s="153">
        <f t="shared" si="22"/>
        <v>0</v>
      </c>
      <c r="AV16" s="153">
        <f t="shared" si="23"/>
        <v>1</v>
      </c>
      <c r="AW16" s="153">
        <f t="shared" si="24"/>
        <v>0</v>
      </c>
      <c r="AX16" s="153">
        <f t="shared" si="25"/>
        <v>0</v>
      </c>
      <c r="AY16" s="153">
        <f t="shared" si="26"/>
        <v>1</v>
      </c>
      <c r="AZ16" s="153">
        <f t="shared" si="27"/>
        <v>0</v>
      </c>
      <c r="BA16" s="153">
        <f t="shared" si="28"/>
        <v>0</v>
      </c>
      <c r="BB16" s="153">
        <f t="shared" si="29"/>
        <v>0</v>
      </c>
      <c r="BC16" s="153">
        <f t="shared" si="30"/>
        <v>0</v>
      </c>
    </row>
    <row r="17" spans="1:55" x14ac:dyDescent="0.3">
      <c r="A17" s="300" t="str">
        <f>Nominal!A17</f>
        <v>Malaysia</v>
      </c>
      <c r="B17" s="300" t="str">
        <f>Nominal!B17</f>
        <v>MYS</v>
      </c>
      <c r="C17" s="300" t="str">
        <f>Nominal!C17</f>
        <v>EAP</v>
      </c>
      <c r="D17" s="300" t="str">
        <f>Nominal!D17</f>
        <v>Upper-Middle Income</v>
      </c>
      <c r="E17" s="300" t="str">
        <f>Nominal!E17</f>
        <v>IBRD</v>
      </c>
      <c r="F17" s="300" t="str">
        <f>Nominal!F17</f>
        <v>Income Taxes</v>
      </c>
      <c r="G17" s="300" t="str">
        <f>Nominal!G17</f>
        <v>mill lcu</v>
      </c>
      <c r="H17" s="126">
        <f>VLOOKUP(B17,Inflation!$C$1:$E$196,3,FALSE)/100</f>
        <v>-1.1259999999999999E-2</v>
      </c>
      <c r="I17" s="300" t="str">
        <f t="shared" si="7"/>
        <v>MalaysiaIncome Taxes</v>
      </c>
      <c r="J17" s="124" t="str">
        <f>IF(Nominal!I17="","",IFERROR(Nominal!I17*((1+Real!$H17)),""))</f>
        <v/>
      </c>
      <c r="K17" s="124" t="str">
        <f>IF(Nominal!J17="","",IFERROR(Nominal!J17*((1+Real!$H17)),""))</f>
        <v/>
      </c>
      <c r="L17" s="124">
        <f>IF(Nominal!K17="","",IFERROR(Nominal!K17*((1+Real!$H17)),""))</f>
        <v>27729.421474441271</v>
      </c>
      <c r="M17" s="124" t="str">
        <f>IF(Nominal!L17="","",IFERROR(Nominal!L17*((1+Real!$H17)),""))</f>
        <v/>
      </c>
      <c r="N17" s="124" t="str">
        <f>IF(Nominal!M17="","",IFERROR(Nominal!M17*((1+Real!$H17)),""))</f>
        <v/>
      </c>
      <c r="O17" s="124">
        <f>IF(Nominal!N17="","",IFERROR(Nominal!N17*((1+Real!$H17)),""))</f>
        <v>28302.367996854617</v>
      </c>
      <c r="P17" s="124" t="str">
        <f>IF(Nominal!O17="","",IFERROR(Nominal!O17*((1+Real!$H17)),""))</f>
        <v/>
      </c>
      <c r="Q17" s="124" t="str">
        <f>IF(Nominal!P17="","",IFERROR(Nominal!P17*((1+Real!$H17)),""))</f>
        <v/>
      </c>
      <c r="R17" s="124">
        <f>IF(Nominal!Q17="","",IFERROR(Nominal!Q17*((1+Real!$H17)),""))</f>
        <v>31889.09740214757</v>
      </c>
      <c r="S17" s="124" t="str">
        <f>IF(Nominal!R17="","",IFERROR(Nominal!R17*((1+Real!$H17)),""))</f>
        <v/>
      </c>
      <c r="T17" s="124" t="str">
        <f>IF(Nominal!S17="","",IFERROR(Nominal!S17*((1+Real!$H17)),""))</f>
        <v/>
      </c>
      <c r="U17" s="124">
        <f>IF(Nominal!T17="","",IFERROR(Nominal!T17*((1+Real!$H17)),""))</f>
        <v>33905.478226069732</v>
      </c>
      <c r="V17" s="124" t="str">
        <f>IF(Nominal!U17="","",IFERROR(Nominal!U17*(1+0),""))</f>
        <v/>
      </c>
      <c r="W17" s="124" t="str">
        <f>IF(Nominal!V17="","",IFERROR(Nominal!V17*(1+0),""))</f>
        <v/>
      </c>
      <c r="X17" s="124">
        <f>IF(Nominal!W17="","",IFERROR(Nominal!W17*(1+0),""))</f>
        <v>25652.899812689997</v>
      </c>
      <c r="Y17" s="124" t="str">
        <f>IF(Nominal!X17="","",IFERROR(Nominal!X17*(1+0),""))</f>
        <v/>
      </c>
      <c r="Z17" s="124" t="str">
        <f>IF(Nominal!Y17="","",IFERROR(Nominal!Y17*(1+0),""))</f>
        <v/>
      </c>
      <c r="AA17" s="124">
        <f>IF(Nominal!Z17="","",IFERROR(Nominal!Z17*(1+0),""))</f>
        <v>16742.545455380001</v>
      </c>
      <c r="AB17" s="124" t="str">
        <f>IF(Nominal!AA17="","",IFERROR(Nominal!AA17*(1+0),""))</f>
        <v/>
      </c>
      <c r="AC17" s="124" t="str">
        <f>IF(Nominal!AB17="","",IFERROR(Nominal!AB17*(1+0),""))</f>
        <v/>
      </c>
      <c r="AD17" s="124" t="str">
        <f>IF(Nominal!AC17="","",IFERROR(Nominal!AC17*(1+0),""))</f>
        <v/>
      </c>
      <c r="AE17" s="124" t="str">
        <f>IF(Nominal!AD17="","",IFERROR(Nominal!AD17*(1+0),""))</f>
        <v/>
      </c>
      <c r="AF17" s="126" t="str">
        <f t="shared" si="8"/>
        <v/>
      </c>
      <c r="AG17" s="126" t="str">
        <f t="shared" si="9"/>
        <v/>
      </c>
      <c r="AH17" s="126">
        <f t="shared" si="10"/>
        <v>-7.4885141893971469E-2</v>
      </c>
      <c r="AI17" s="126" t="str">
        <f t="shared" si="11"/>
        <v/>
      </c>
      <c r="AJ17" s="126" t="str">
        <f t="shared" si="12"/>
        <v/>
      </c>
      <c r="AK17" s="126">
        <f t="shared" si="13"/>
        <v>-0.40844011860630591</v>
      </c>
      <c r="AL17" s="126" t="str">
        <f t="shared" si="14"/>
        <v/>
      </c>
      <c r="AM17" s="126" t="str">
        <f t="shared" si="15"/>
        <v/>
      </c>
      <c r="AN17" s="126" t="str">
        <f t="shared" si="16"/>
        <v/>
      </c>
      <c r="AO17" s="126" t="str">
        <f t="shared" si="17"/>
        <v/>
      </c>
      <c r="AP17" s="124">
        <f t="shared" si="18"/>
        <v>56031.789471295888</v>
      </c>
      <c r="AQ17" s="124">
        <f t="shared" si="19"/>
        <v>42395.445268069998</v>
      </c>
      <c r="AR17" s="126">
        <f t="shared" si="20"/>
        <v>-0.24336799398869016</v>
      </c>
      <c r="AS17" s="153" t="s">
        <v>779</v>
      </c>
      <c r="AT17" s="153">
        <f t="shared" si="21"/>
        <v>0</v>
      </c>
      <c r="AU17" s="153">
        <f t="shared" si="22"/>
        <v>0</v>
      </c>
      <c r="AV17" s="153">
        <f t="shared" si="23"/>
        <v>1</v>
      </c>
      <c r="AW17" s="153">
        <f t="shared" si="24"/>
        <v>0</v>
      </c>
      <c r="AX17" s="153">
        <f t="shared" si="25"/>
        <v>0</v>
      </c>
      <c r="AY17" s="153">
        <f t="shared" si="26"/>
        <v>1</v>
      </c>
      <c r="AZ17" s="153">
        <f t="shared" si="27"/>
        <v>0</v>
      </c>
      <c r="BA17" s="153">
        <f t="shared" si="28"/>
        <v>0</v>
      </c>
      <c r="BB17" s="153">
        <f t="shared" si="29"/>
        <v>0</v>
      </c>
      <c r="BC17" s="153">
        <f t="shared" si="30"/>
        <v>0</v>
      </c>
    </row>
    <row r="18" spans="1:55" x14ac:dyDescent="0.3">
      <c r="A18" s="300" t="str">
        <f>Nominal!A18</f>
        <v>Malaysia</v>
      </c>
      <c r="B18" s="300" t="str">
        <f>Nominal!B18</f>
        <v>MYS</v>
      </c>
      <c r="C18" s="300" t="str">
        <f>Nominal!C18</f>
        <v>EAP</v>
      </c>
      <c r="D18" s="300" t="str">
        <f>Nominal!D18</f>
        <v>Upper-Middle Income</v>
      </c>
      <c r="E18" s="300" t="str">
        <f>Nominal!E18</f>
        <v>IBRD</v>
      </c>
      <c r="F18" s="300" t="str">
        <f>Nominal!F18</f>
        <v>Non-Tax Revenues</v>
      </c>
      <c r="G18" s="300" t="str">
        <f>Nominal!G18</f>
        <v>mill lcu</v>
      </c>
      <c r="H18" s="126">
        <f>VLOOKUP(B18,Inflation!$C$1:$E$196,3,FALSE)/100</f>
        <v>-1.1259999999999999E-2</v>
      </c>
      <c r="I18" s="300" t="str">
        <f t="shared" si="7"/>
        <v>MalaysiaNon-Tax Revenues</v>
      </c>
      <c r="J18" s="124" t="str">
        <f>IF(Nominal!I18="","",IFERROR(Nominal!I18*((1+Real!$H18)),""))</f>
        <v/>
      </c>
      <c r="K18" s="124" t="str">
        <f>IF(Nominal!J18="","",IFERROR(Nominal!J18*((1+Real!$H18)),""))</f>
        <v/>
      </c>
      <c r="L18" s="124">
        <f>IF(Nominal!K18="","",IFERROR(Nominal!K18*((1+Real!$H18)),""))</f>
        <v>21667.394589583651</v>
      </c>
      <c r="M18" s="124" t="str">
        <f>IF(Nominal!L18="","",IFERROR(Nominal!L18*((1+Real!$H18)),""))</f>
        <v/>
      </c>
      <c r="N18" s="124" t="str">
        <f>IF(Nominal!M18="","",IFERROR(Nominal!M18*((1+Real!$H18)),""))</f>
        <v/>
      </c>
      <c r="O18" s="124">
        <f>IF(Nominal!N18="","",IFERROR(Nominal!N18*((1+Real!$H18)),""))</f>
        <v>18518.590750508734</v>
      </c>
      <c r="P18" s="124" t="str">
        <f>IF(Nominal!O18="","",IFERROR(Nominal!O18*((1+Real!$H18)),""))</f>
        <v/>
      </c>
      <c r="Q18" s="124" t="str">
        <f>IF(Nominal!P18="","",IFERROR(Nominal!P18*((1+Real!$H18)),""))</f>
        <v/>
      </c>
      <c r="R18" s="124">
        <f>IF(Nominal!Q18="","",IFERROR(Nominal!Q18*((1+Real!$H18)),""))</f>
        <v>22379.254573283277</v>
      </c>
      <c r="S18" s="124" t="str">
        <f>IF(Nominal!R18="","",IFERROR(Nominal!R18*((1+Real!$H18)),""))</f>
        <v/>
      </c>
      <c r="T18" s="124" t="str">
        <f>IF(Nominal!S18="","",IFERROR(Nominal!S18*((1+Real!$H18)),""))</f>
        <v/>
      </c>
      <c r="U18" s="124">
        <f>IF(Nominal!T18="","",IFERROR(Nominal!T18*((1+Real!$H18)),""))</f>
        <v>20339.299085134564</v>
      </c>
      <c r="V18" s="124" t="str">
        <f>IF(Nominal!U18="","",IFERROR(Nominal!U18*(1+0),""))</f>
        <v/>
      </c>
      <c r="W18" s="124" t="str">
        <f>IF(Nominal!V18="","",IFERROR(Nominal!V18*(1+0),""))</f>
        <v/>
      </c>
      <c r="X18" s="124">
        <f>IF(Nominal!W18="","",IFERROR(Nominal!W18*(1+0),""))</f>
        <v>6899.4964358799971</v>
      </c>
      <c r="Y18" s="124" t="str">
        <f>IF(Nominal!X18="","",IFERROR(Nominal!X18*(1+0),""))</f>
        <v/>
      </c>
      <c r="Z18" s="124" t="str">
        <f>IF(Nominal!Y18="","",IFERROR(Nominal!Y18*(1+0),""))</f>
        <v/>
      </c>
      <c r="AA18" s="124">
        <f>IF(Nominal!Z18="","",IFERROR(Nominal!Z18*(1+0),""))</f>
        <v>29635.928709250002</v>
      </c>
      <c r="AB18" s="124" t="str">
        <f>IF(Nominal!AA18="","",IFERROR(Nominal!AA18*(1+0),""))</f>
        <v/>
      </c>
      <c r="AC18" s="124" t="str">
        <f>IF(Nominal!AB18="","",IFERROR(Nominal!AB18*(1+0),""))</f>
        <v/>
      </c>
      <c r="AD18" s="124" t="str">
        <f>IF(Nominal!AC18="","",IFERROR(Nominal!AC18*(1+0),""))</f>
        <v/>
      </c>
      <c r="AE18" s="124" t="str">
        <f>IF(Nominal!AD18="","",IFERROR(Nominal!AD18*(1+0),""))</f>
        <v/>
      </c>
      <c r="AF18" s="126" t="str">
        <f t="shared" si="8"/>
        <v/>
      </c>
      <c r="AG18" s="126" t="str">
        <f t="shared" si="9"/>
        <v/>
      </c>
      <c r="AH18" s="126">
        <f t="shared" si="10"/>
        <v>-0.68157240099384864</v>
      </c>
      <c r="AI18" s="126" t="str">
        <f t="shared" si="11"/>
        <v/>
      </c>
      <c r="AJ18" s="126" t="str">
        <f t="shared" si="12"/>
        <v/>
      </c>
      <c r="AK18" s="126">
        <f t="shared" si="13"/>
        <v>0.60033390815312748</v>
      </c>
      <c r="AL18" s="126" t="str">
        <f t="shared" si="14"/>
        <v/>
      </c>
      <c r="AM18" s="126" t="str">
        <f t="shared" si="15"/>
        <v/>
      </c>
      <c r="AN18" s="126" t="str">
        <f t="shared" si="16"/>
        <v/>
      </c>
      <c r="AO18" s="126" t="str">
        <f t="shared" si="17"/>
        <v/>
      </c>
      <c r="AP18" s="124">
        <f t="shared" si="18"/>
        <v>40185.985340092389</v>
      </c>
      <c r="AQ18" s="124">
        <f t="shared" si="19"/>
        <v>36535.425145130001</v>
      </c>
      <c r="AR18" s="126">
        <f t="shared" si="20"/>
        <v>-9.084162461285554E-2</v>
      </c>
      <c r="AS18" s="153" t="s">
        <v>779</v>
      </c>
      <c r="AT18" s="153">
        <f t="shared" si="21"/>
        <v>0</v>
      </c>
      <c r="AU18" s="153">
        <f t="shared" si="22"/>
        <v>0</v>
      </c>
      <c r="AV18" s="153">
        <f t="shared" si="23"/>
        <v>1</v>
      </c>
      <c r="AW18" s="153">
        <f t="shared" si="24"/>
        <v>0</v>
      </c>
      <c r="AX18" s="153">
        <f t="shared" si="25"/>
        <v>0</v>
      </c>
      <c r="AY18" s="153">
        <f t="shared" si="26"/>
        <v>1</v>
      </c>
      <c r="AZ18" s="153">
        <f t="shared" si="27"/>
        <v>0</v>
      </c>
      <c r="BA18" s="153">
        <f t="shared" si="28"/>
        <v>0</v>
      </c>
      <c r="BB18" s="153">
        <f t="shared" si="29"/>
        <v>0</v>
      </c>
      <c r="BC18" s="153">
        <f t="shared" si="30"/>
        <v>0</v>
      </c>
    </row>
    <row r="19" spans="1:55" x14ac:dyDescent="0.3">
      <c r="A19" s="300" t="str">
        <f>Nominal!A19</f>
        <v>Malaysia</v>
      </c>
      <c r="B19" s="300" t="str">
        <f>Nominal!B19</f>
        <v>MYS</v>
      </c>
      <c r="C19" s="300" t="str">
        <f>Nominal!C19</f>
        <v>EAP</v>
      </c>
      <c r="D19" s="300" t="str">
        <f>Nominal!D19</f>
        <v>Upper-Middle Income</v>
      </c>
      <c r="E19" s="300" t="str">
        <f>Nominal!E19</f>
        <v>IBRD</v>
      </c>
      <c r="F19" s="300" t="str">
        <f>Nominal!F19</f>
        <v>Other Taxes</v>
      </c>
      <c r="G19" s="300" t="str">
        <f>Nominal!G19</f>
        <v>mill lcu</v>
      </c>
      <c r="H19" s="126">
        <f>VLOOKUP(B19,Inflation!$C$1:$E$196,3,FALSE)/100</f>
        <v>-1.1259999999999999E-2</v>
      </c>
      <c r="I19" s="300" t="str">
        <f t="shared" si="7"/>
        <v>MalaysiaOther Taxes</v>
      </c>
      <c r="J19" s="124" t="str">
        <f>IF(Nominal!I19="","",IFERROR(Nominal!I19*((1+Real!$H19)),""))</f>
        <v/>
      </c>
      <c r="K19" s="124" t="str">
        <f>IF(Nominal!J19="","",IFERROR(Nominal!J19*((1+Real!$H19)),""))</f>
        <v/>
      </c>
      <c r="L19" s="124">
        <f>IF(Nominal!K19="","",IFERROR(Nominal!K19*((1+Real!$H19)),""))</f>
        <v>3626.7512974109823</v>
      </c>
      <c r="M19" s="124" t="str">
        <f>IF(Nominal!L19="","",IFERROR(Nominal!L19*((1+Real!$H19)),""))</f>
        <v/>
      </c>
      <c r="N19" s="124" t="str">
        <f>IF(Nominal!M19="","",IFERROR(Nominal!M19*((1+Real!$H19)),""))</f>
        <v/>
      </c>
      <c r="O19" s="124">
        <f>IF(Nominal!N19="","",IFERROR(Nominal!N19*((1+Real!$H19)),""))</f>
        <v>3741.3801858938909</v>
      </c>
      <c r="P19" s="124" t="str">
        <f>IF(Nominal!O19="","",IFERROR(Nominal!O19*((1+Real!$H19)),""))</f>
        <v/>
      </c>
      <c r="Q19" s="124" t="str">
        <f>IF(Nominal!P19="","",IFERROR(Nominal!P19*((1+Real!$H19)),""))</f>
        <v/>
      </c>
      <c r="R19" s="124">
        <f>IF(Nominal!Q19="","",IFERROR(Nominal!Q19*((1+Real!$H19)),""))</f>
        <v>3679.4724512864127</v>
      </c>
      <c r="S19" s="124" t="str">
        <f>IF(Nominal!R19="","",IFERROR(Nominal!R19*((1+Real!$H19)),""))</f>
        <v/>
      </c>
      <c r="T19" s="124" t="str">
        <f>IF(Nominal!S19="","",IFERROR(Nominal!S19*((1+Real!$H19)),""))</f>
        <v/>
      </c>
      <c r="U19" s="124">
        <f>IF(Nominal!T19="","",IFERROR(Nominal!T19*((1+Real!$H19)),""))</f>
        <v>4094.2126192567653</v>
      </c>
      <c r="V19" s="124" t="str">
        <f>IF(Nominal!U19="","",IFERROR(Nominal!U19*(1+0),""))</f>
        <v/>
      </c>
      <c r="W19" s="124" t="str">
        <f>IF(Nominal!V19="","",IFERROR(Nominal!V19*(1+0),""))</f>
        <v/>
      </c>
      <c r="X19" s="124">
        <f>IF(Nominal!W19="","",IFERROR(Nominal!W19*(1+0),""))</f>
        <v>3253.5055178600055</v>
      </c>
      <c r="Y19" s="124" t="str">
        <f>IF(Nominal!X19="","",IFERROR(Nominal!X19*(1+0),""))</f>
        <v/>
      </c>
      <c r="Z19" s="124" t="str">
        <f>IF(Nominal!Y19="","",IFERROR(Nominal!Y19*(1+0),""))</f>
        <v/>
      </c>
      <c r="AA19" s="124">
        <f>IF(Nominal!Z19="","",IFERROR(Nominal!Z19*(1+0),""))</f>
        <v>2115.9097443700102</v>
      </c>
      <c r="AB19" s="124" t="str">
        <f>IF(Nominal!AA19="","",IFERROR(Nominal!AA19*(1+0),""))</f>
        <v/>
      </c>
      <c r="AC19" s="124" t="str">
        <f>IF(Nominal!AB19="","",IFERROR(Nominal!AB19*(1+0),""))</f>
        <v/>
      </c>
      <c r="AD19" s="124" t="str">
        <f>IF(Nominal!AC19="","",IFERROR(Nominal!AC19*(1+0),""))</f>
        <v/>
      </c>
      <c r="AE19" s="124" t="str">
        <f>IF(Nominal!AD19="","",IFERROR(Nominal!AD19*(1+0),""))</f>
        <v/>
      </c>
      <c r="AF19" s="126" t="str">
        <f t="shared" si="8"/>
        <v/>
      </c>
      <c r="AG19" s="126" t="str">
        <f t="shared" si="9"/>
        <v/>
      </c>
      <c r="AH19" s="126">
        <f t="shared" si="10"/>
        <v>-0.10291463321938413</v>
      </c>
      <c r="AI19" s="126" t="str">
        <f t="shared" si="11"/>
        <v/>
      </c>
      <c r="AJ19" s="126" t="str">
        <f t="shared" si="12"/>
        <v/>
      </c>
      <c r="AK19" s="126">
        <f t="shared" si="13"/>
        <v>-0.43445743569509043</v>
      </c>
      <c r="AL19" s="126" t="str">
        <f t="shared" si="14"/>
        <v/>
      </c>
      <c r="AM19" s="126" t="str">
        <f t="shared" si="15"/>
        <v/>
      </c>
      <c r="AN19" s="126" t="str">
        <f t="shared" si="16"/>
        <v/>
      </c>
      <c r="AO19" s="126" t="str">
        <f t="shared" si="17"/>
        <v/>
      </c>
      <c r="AP19" s="124">
        <f t="shared" si="18"/>
        <v>7368.1314833048727</v>
      </c>
      <c r="AQ19" s="124">
        <f t="shared" si="19"/>
        <v>5369.4152622300153</v>
      </c>
      <c r="AR19" s="126">
        <f t="shared" si="20"/>
        <v>-0.27126500464923314</v>
      </c>
      <c r="AS19" s="153" t="s">
        <v>779</v>
      </c>
      <c r="AT19" s="153">
        <f t="shared" si="21"/>
        <v>0</v>
      </c>
      <c r="AU19" s="153">
        <f t="shared" si="22"/>
        <v>0</v>
      </c>
      <c r="AV19" s="153">
        <f t="shared" si="23"/>
        <v>1</v>
      </c>
      <c r="AW19" s="153">
        <f t="shared" si="24"/>
        <v>0</v>
      </c>
      <c r="AX19" s="153">
        <f t="shared" si="25"/>
        <v>0</v>
      </c>
      <c r="AY19" s="153">
        <f t="shared" si="26"/>
        <v>1</v>
      </c>
      <c r="AZ19" s="153">
        <f t="shared" si="27"/>
        <v>0</v>
      </c>
      <c r="BA19" s="153">
        <f t="shared" si="28"/>
        <v>0</v>
      </c>
      <c r="BB19" s="153">
        <f t="shared" si="29"/>
        <v>0</v>
      </c>
      <c r="BC19" s="153">
        <f t="shared" si="30"/>
        <v>0</v>
      </c>
    </row>
    <row r="20" spans="1:55" x14ac:dyDescent="0.3">
      <c r="A20" s="300" t="str">
        <f>Nominal!A20</f>
        <v>Malaysia</v>
      </c>
      <c r="B20" s="300" t="str">
        <f>Nominal!B20</f>
        <v>MYS</v>
      </c>
      <c r="C20" s="300" t="str">
        <f>Nominal!C20</f>
        <v>EAP</v>
      </c>
      <c r="D20" s="300" t="str">
        <f>Nominal!D20</f>
        <v>Upper-Middle Income</v>
      </c>
      <c r="E20" s="300" t="str">
        <f>Nominal!E20</f>
        <v>IBRD</v>
      </c>
      <c r="F20" s="300" t="str">
        <f>Nominal!F20</f>
        <v>PIT</v>
      </c>
      <c r="G20" s="300" t="str">
        <f>Nominal!G20</f>
        <v>mill lcu</v>
      </c>
      <c r="H20" s="126">
        <f>VLOOKUP(B20,Inflation!$C$1:$E$196,3,FALSE)/100</f>
        <v>-1.1259999999999999E-2</v>
      </c>
      <c r="I20" s="300" t="str">
        <f t="shared" si="7"/>
        <v>MalaysiaPIT</v>
      </c>
      <c r="J20" s="124" t="str">
        <f>IF(Nominal!I20="","",IFERROR(Nominal!I20*((1+Real!$H20)),""))</f>
        <v/>
      </c>
      <c r="K20" s="124" t="str">
        <f>IF(Nominal!J20="","",IFERROR(Nominal!J20*((1+Real!$H20)),""))</f>
        <v/>
      </c>
      <c r="L20" s="124">
        <f>IF(Nominal!K20="","",IFERROR(Nominal!K20*((1+Real!$H20)),""))</f>
        <v>7928.4844868463642</v>
      </c>
      <c r="M20" s="124" t="str">
        <f>IF(Nominal!L20="","",IFERROR(Nominal!L20*((1+Real!$H20)),""))</f>
        <v/>
      </c>
      <c r="N20" s="124" t="str">
        <f>IF(Nominal!M20="","",IFERROR(Nominal!M20*((1+Real!$H20)),""))</f>
        <v/>
      </c>
      <c r="O20" s="124">
        <f>IF(Nominal!N20="","",IFERROR(Nominal!N20*((1+Real!$H20)),""))</f>
        <v>8007.0043402989577</v>
      </c>
      <c r="P20" s="124" t="str">
        <f>IF(Nominal!O20="","",IFERROR(Nominal!O20*((1+Real!$H20)),""))</f>
        <v/>
      </c>
      <c r="Q20" s="124" t="str">
        <f>IF(Nominal!P20="","",IFERROR(Nominal!P20*((1+Real!$H20)),""))</f>
        <v/>
      </c>
      <c r="R20" s="124">
        <f>IF(Nominal!Q20="","",IFERROR(Nominal!Q20*((1+Real!$H20)),""))</f>
        <v>13364.577420742815</v>
      </c>
      <c r="S20" s="124" t="str">
        <f>IF(Nominal!R20="","",IFERROR(Nominal!R20*((1+Real!$H20)),""))</f>
        <v/>
      </c>
      <c r="T20" s="124" t="str">
        <f>IF(Nominal!S20="","",IFERROR(Nominal!S20*((1+Real!$H20)),""))</f>
        <v/>
      </c>
      <c r="U20" s="124">
        <f>IF(Nominal!T20="","",IFERROR(Nominal!T20*((1+Real!$H20)),""))</f>
        <v>8944.615673956856</v>
      </c>
      <c r="V20" s="124" t="str">
        <f>IF(Nominal!U20="","",IFERROR(Nominal!U20*(1+0),""))</f>
        <v/>
      </c>
      <c r="W20" s="124" t="str">
        <f>IF(Nominal!V20="","",IFERROR(Nominal!V20*(1+0),""))</f>
        <v/>
      </c>
      <c r="X20" s="124">
        <f>IF(Nominal!W20="","",IFERROR(Nominal!W20*(1+0),""))</f>
        <v>9741.4337844799993</v>
      </c>
      <c r="Y20" s="124" t="str">
        <f>IF(Nominal!X20="","",IFERROR(Nominal!X20*(1+0),""))</f>
        <v/>
      </c>
      <c r="Z20" s="124" t="str">
        <f>IF(Nominal!Y20="","",IFERROR(Nominal!Y20*(1+0),""))</f>
        <v/>
      </c>
      <c r="AA20" s="124">
        <f>IF(Nominal!Z20="","",IFERROR(Nominal!Z20*(1+0),""))</f>
        <v>7508.258091499998</v>
      </c>
      <c r="AB20" s="124" t="str">
        <f>IF(Nominal!AA20="","",IFERROR(Nominal!AA20*(1+0),""))</f>
        <v/>
      </c>
      <c r="AC20" s="124" t="str">
        <f>IF(Nominal!AB20="","",IFERROR(Nominal!AB20*(1+0),""))</f>
        <v/>
      </c>
      <c r="AD20" s="124" t="str">
        <f>IF(Nominal!AC20="","",IFERROR(Nominal!AC20*(1+0),""))</f>
        <v/>
      </c>
      <c r="AE20" s="124" t="str">
        <f>IF(Nominal!AD20="","",IFERROR(Nominal!AD20*(1+0),""))</f>
        <v/>
      </c>
      <c r="AF20" s="126" t="str">
        <f t="shared" si="8"/>
        <v/>
      </c>
      <c r="AG20" s="126" t="str">
        <f t="shared" si="9"/>
        <v/>
      </c>
      <c r="AH20" s="126">
        <f t="shared" si="10"/>
        <v>0.22866277920343819</v>
      </c>
      <c r="AI20" s="126" t="str">
        <f t="shared" si="11"/>
        <v/>
      </c>
      <c r="AJ20" s="126" t="str">
        <f t="shared" si="12"/>
        <v/>
      </c>
      <c r="AK20" s="126">
        <f t="shared" si="13"/>
        <v>-6.2288744654325733E-2</v>
      </c>
      <c r="AL20" s="126" t="str">
        <f t="shared" si="14"/>
        <v/>
      </c>
      <c r="AM20" s="126" t="str">
        <f t="shared" si="15"/>
        <v/>
      </c>
      <c r="AN20" s="126" t="str">
        <f t="shared" si="16"/>
        <v/>
      </c>
      <c r="AO20" s="126" t="str">
        <f t="shared" si="17"/>
        <v/>
      </c>
      <c r="AP20" s="124">
        <f t="shared" si="18"/>
        <v>15935.488827145322</v>
      </c>
      <c r="AQ20" s="124">
        <f t="shared" si="19"/>
        <v>17249.691875979996</v>
      </c>
      <c r="AR20" s="126">
        <f t="shared" si="20"/>
        <v>8.24702061599763E-2</v>
      </c>
      <c r="AS20" s="153" t="s">
        <v>779</v>
      </c>
      <c r="AT20" s="153">
        <f t="shared" si="21"/>
        <v>0</v>
      </c>
      <c r="AU20" s="153">
        <f t="shared" si="22"/>
        <v>0</v>
      </c>
      <c r="AV20" s="153">
        <f t="shared" si="23"/>
        <v>1</v>
      </c>
      <c r="AW20" s="153">
        <f t="shared" si="24"/>
        <v>0</v>
      </c>
      <c r="AX20" s="153">
        <f t="shared" si="25"/>
        <v>0</v>
      </c>
      <c r="AY20" s="153">
        <f t="shared" si="26"/>
        <v>1</v>
      </c>
      <c r="AZ20" s="153">
        <f t="shared" si="27"/>
        <v>0</v>
      </c>
      <c r="BA20" s="153">
        <f t="shared" si="28"/>
        <v>0</v>
      </c>
      <c r="BB20" s="153">
        <f t="shared" si="29"/>
        <v>0</v>
      </c>
      <c r="BC20" s="153">
        <f t="shared" si="30"/>
        <v>0</v>
      </c>
    </row>
    <row r="21" spans="1:55" x14ac:dyDescent="0.3">
      <c r="A21" s="300" t="str">
        <f>Nominal!A21</f>
        <v>Malaysia</v>
      </c>
      <c r="B21" s="300" t="str">
        <f>Nominal!B21</f>
        <v>MYS</v>
      </c>
      <c r="C21" s="300" t="str">
        <f>Nominal!C21</f>
        <v>EAP</v>
      </c>
      <c r="D21" s="300" t="str">
        <f>Nominal!D21</f>
        <v>Upper-Middle Income</v>
      </c>
      <c r="E21" s="300" t="str">
        <f>Nominal!E21</f>
        <v>IBRD</v>
      </c>
      <c r="F21" s="300" t="str">
        <f>Nominal!F21</f>
        <v>Tax Revenue</v>
      </c>
      <c r="G21" s="300" t="str">
        <f>Nominal!G21</f>
        <v>mill lcu</v>
      </c>
      <c r="H21" s="126">
        <f>VLOOKUP(B21,Inflation!$C$1:$E$196,3,FALSE)/100</f>
        <v>-1.1259999999999999E-2</v>
      </c>
      <c r="I21" s="300" t="str">
        <f t="shared" si="7"/>
        <v>MalaysiaTax Revenue</v>
      </c>
      <c r="J21" s="124" t="str">
        <f>IF(Nominal!I21="","",IFERROR(Nominal!I21*((1+Real!$H21)),""))</f>
        <v/>
      </c>
      <c r="K21" s="124" t="str">
        <f>IF(Nominal!J21="","",IFERROR(Nominal!J21*((1+Real!$H21)),""))</f>
        <v/>
      </c>
      <c r="L21" s="124">
        <f>IF(Nominal!K21="","",IFERROR(Nominal!K21*((1+Real!$H21)),""))</f>
        <v>41303.279290763632</v>
      </c>
      <c r="M21" s="124" t="str">
        <f>IF(Nominal!L21="","",IFERROR(Nominal!L21*((1+Real!$H21)),""))</f>
        <v/>
      </c>
      <c r="N21" s="124" t="str">
        <f>IF(Nominal!M21="","",IFERROR(Nominal!M21*((1+Real!$H21)),""))</f>
        <v/>
      </c>
      <c r="O21" s="124">
        <f>IF(Nominal!N21="","",IFERROR(Nominal!N21*((1+Real!$H21)),""))</f>
        <v>42868.221297240867</v>
      </c>
      <c r="P21" s="124" t="str">
        <f>IF(Nominal!O21="","",IFERROR(Nominal!O21*((1+Real!$H21)),""))</f>
        <v/>
      </c>
      <c r="Q21" s="124" t="str">
        <f>IF(Nominal!P21="","",IFERROR(Nominal!P21*((1+Real!$H21)),""))</f>
        <v/>
      </c>
      <c r="R21" s="124">
        <f>IF(Nominal!Q21="","",IFERROR(Nominal!Q21*((1+Real!$H21)),""))</f>
        <v>45621.640486790791</v>
      </c>
      <c r="S21" s="124" t="str">
        <f>IF(Nominal!R21="","",IFERROR(Nominal!R21*((1+Real!$H21)),""))</f>
        <v/>
      </c>
      <c r="T21" s="124" t="str">
        <f>IF(Nominal!S21="","",IFERROR(Nominal!S21*((1+Real!$H21)),""))</f>
        <v/>
      </c>
      <c r="U21" s="124">
        <f>IF(Nominal!T21="","",IFERROR(Nominal!T21*((1+Real!$H21)),""))</f>
        <v>48739.765651936083</v>
      </c>
      <c r="V21" s="124" t="str">
        <f>IF(Nominal!U21="","",IFERROR(Nominal!U21*(1+0),""))</f>
        <v/>
      </c>
      <c r="W21" s="124" t="str">
        <f>IF(Nominal!V21="","",IFERROR(Nominal!V21*(1+0),""))</f>
        <v/>
      </c>
      <c r="X21" s="124">
        <f>IF(Nominal!W21="","",IFERROR(Nominal!W21*(1+0),""))</f>
        <v>38422.040705900006</v>
      </c>
      <c r="Y21" s="124" t="str">
        <f>IF(Nominal!X21="","",IFERROR(Nominal!X21*(1+0),""))</f>
        <v/>
      </c>
      <c r="Z21" s="124" t="str">
        <f>IF(Nominal!Y21="","",IFERROR(Nominal!Y21*(1+0),""))</f>
        <v/>
      </c>
      <c r="AA21" s="124">
        <f>IF(Nominal!Z21="","",IFERROR(Nominal!Z21*(1+0),""))</f>
        <v>26813.481182300013</v>
      </c>
      <c r="AB21" s="124" t="str">
        <f>IF(Nominal!AA21="","",IFERROR(Nominal!AA21*(1+0),""))</f>
        <v/>
      </c>
      <c r="AC21" s="124" t="str">
        <f>IF(Nominal!AB21="","",IFERROR(Nominal!AB21*(1+0),""))</f>
        <v/>
      </c>
      <c r="AD21" s="124" t="str">
        <f>IF(Nominal!AC21="","",IFERROR(Nominal!AC21*(1+0),""))</f>
        <v/>
      </c>
      <c r="AE21" s="124" t="str">
        <f>IF(Nominal!AD21="","",IFERROR(Nominal!AD21*(1+0),""))</f>
        <v/>
      </c>
      <c r="AF21" s="126" t="str">
        <f t="shared" si="8"/>
        <v/>
      </c>
      <c r="AG21" s="126" t="str">
        <f t="shared" si="9"/>
        <v/>
      </c>
      <c r="AH21" s="126">
        <f t="shared" si="10"/>
        <v>-6.9758107209369632E-2</v>
      </c>
      <c r="AI21" s="126" t="str">
        <f t="shared" si="11"/>
        <v/>
      </c>
      <c r="AJ21" s="126" t="str">
        <f t="shared" si="12"/>
        <v/>
      </c>
      <c r="AK21" s="126">
        <f t="shared" si="13"/>
        <v>-0.37451379201437002</v>
      </c>
      <c r="AL21" s="126" t="str">
        <f t="shared" si="14"/>
        <v/>
      </c>
      <c r="AM21" s="126" t="str">
        <f t="shared" si="15"/>
        <v/>
      </c>
      <c r="AN21" s="126" t="str">
        <f t="shared" si="16"/>
        <v/>
      </c>
      <c r="AO21" s="126" t="str">
        <f t="shared" si="17"/>
        <v/>
      </c>
      <c r="AP21" s="124">
        <f t="shared" si="18"/>
        <v>84171.500588004506</v>
      </c>
      <c r="AQ21" s="124">
        <f t="shared" si="19"/>
        <v>65235.521888200019</v>
      </c>
      <c r="AR21" s="126">
        <f t="shared" si="20"/>
        <v>-0.22496900456237204</v>
      </c>
      <c r="AS21" s="153" t="s">
        <v>779</v>
      </c>
      <c r="AT21" s="153">
        <f t="shared" si="21"/>
        <v>0</v>
      </c>
      <c r="AU21" s="153">
        <f t="shared" si="22"/>
        <v>0</v>
      </c>
      <c r="AV21" s="153">
        <f t="shared" si="23"/>
        <v>1</v>
      </c>
      <c r="AW21" s="153">
        <f t="shared" si="24"/>
        <v>0</v>
      </c>
      <c r="AX21" s="153">
        <f t="shared" si="25"/>
        <v>0</v>
      </c>
      <c r="AY21" s="153">
        <f t="shared" si="26"/>
        <v>1</v>
      </c>
      <c r="AZ21" s="153">
        <f t="shared" si="27"/>
        <v>0</v>
      </c>
      <c r="BA21" s="153">
        <f t="shared" si="28"/>
        <v>0</v>
      </c>
      <c r="BB21" s="153">
        <f t="shared" si="29"/>
        <v>0</v>
      </c>
      <c r="BC21" s="153">
        <f t="shared" si="30"/>
        <v>0</v>
      </c>
    </row>
    <row r="22" spans="1:55" x14ac:dyDescent="0.3">
      <c r="A22" s="300" t="str">
        <f>Nominal!A22</f>
        <v>Malaysia</v>
      </c>
      <c r="B22" s="300" t="str">
        <f>Nominal!B22</f>
        <v>MYS</v>
      </c>
      <c r="C22" s="300" t="str">
        <f>Nominal!C22</f>
        <v>EAP</v>
      </c>
      <c r="D22" s="300" t="str">
        <f>Nominal!D22</f>
        <v>Upper-Middle Income</v>
      </c>
      <c r="E22" s="300" t="str">
        <f>Nominal!E22</f>
        <v>IBRD</v>
      </c>
      <c r="F22" s="300" t="str">
        <f>Nominal!F22</f>
        <v>VAT</v>
      </c>
      <c r="G22" s="300" t="str">
        <f>Nominal!G22</f>
        <v>mill lcu</v>
      </c>
      <c r="H22" s="126">
        <f>VLOOKUP(B22,Inflation!$C$1:$E$196,3,FALSE)/100</f>
        <v>-1.1259999999999999E-2</v>
      </c>
      <c r="I22" s="300" t="str">
        <f t="shared" si="7"/>
        <v>MalaysiaVAT</v>
      </c>
      <c r="J22" s="124" t="str">
        <f>IF(Nominal!I22="","",IFERROR(Nominal!I22*((1+Real!$H22)),""))</f>
        <v/>
      </c>
      <c r="K22" s="124" t="str">
        <f>IF(Nominal!J22="","",IFERROR(Nominal!J22*((1+Real!$H22)),""))</f>
        <v/>
      </c>
      <c r="L22" s="124">
        <f>IF(Nominal!K22="","",IFERROR(Nominal!K22*((1+Real!$H22)),""))</f>
        <v>6518.2365760479443</v>
      </c>
      <c r="M22" s="124" t="str">
        <f>IF(Nominal!L22="","",IFERROR(Nominal!L22*((1+Real!$H22)),""))</f>
        <v/>
      </c>
      <c r="N22" s="124" t="str">
        <f>IF(Nominal!M22="","",IFERROR(Nominal!M22*((1+Real!$H22)),""))</f>
        <v/>
      </c>
      <c r="O22" s="124">
        <f>IF(Nominal!N22="","",IFERROR(Nominal!N22*((1+Real!$H22)),""))</f>
        <v>7116.7666882089907</v>
      </c>
      <c r="P22" s="124" t="str">
        <f>IF(Nominal!O22="","",IFERROR(Nominal!O22*((1+Real!$H22)),""))</f>
        <v/>
      </c>
      <c r="Q22" s="124" t="str">
        <f>IF(Nominal!P22="","",IFERROR(Nominal!P22*((1+Real!$H22)),""))</f>
        <v/>
      </c>
      <c r="R22" s="124">
        <f>IF(Nominal!Q22="","",IFERROR(Nominal!Q22*((1+Real!$H22)),""))</f>
        <v>6488.6822883476943</v>
      </c>
      <c r="S22" s="124" t="str">
        <f>IF(Nominal!R22="","",IFERROR(Nominal!R22*((1+Real!$H22)),""))</f>
        <v/>
      </c>
      <c r="T22" s="124" t="str">
        <f>IF(Nominal!S22="","",IFERROR(Nominal!S22*((1+Real!$H22)),""))</f>
        <v/>
      </c>
      <c r="U22" s="124">
        <f>IF(Nominal!T22="","",IFERROR(Nominal!T22*((1+Real!$H22)),""))</f>
        <v>7233.4455644072486</v>
      </c>
      <c r="V22" s="124" t="str">
        <f>IF(Nominal!U22="","",IFERROR(Nominal!U22*(1+0),""))</f>
        <v/>
      </c>
      <c r="W22" s="124" t="str">
        <f>IF(Nominal!V22="","",IFERROR(Nominal!V22*(1+0),""))</f>
        <v/>
      </c>
      <c r="X22" s="124">
        <f>IF(Nominal!W22="","",IFERROR(Nominal!W22*(1+0),""))</f>
        <v>6302.0869384800008</v>
      </c>
      <c r="Y22" s="124" t="str">
        <f>IF(Nominal!X22="","",IFERROR(Nominal!X22*(1+0),""))</f>
        <v/>
      </c>
      <c r="Z22" s="124" t="str">
        <f>IF(Nominal!Y22="","",IFERROR(Nominal!Y22*(1+0),""))</f>
        <v/>
      </c>
      <c r="AA22" s="124">
        <f>IF(Nominal!Z22="","",IFERROR(Nominal!Z22*(1+0),""))</f>
        <v>6060.7733656300006</v>
      </c>
      <c r="AB22" s="124" t="str">
        <f>IF(Nominal!AA22="","",IFERROR(Nominal!AA22*(1+0),""))</f>
        <v/>
      </c>
      <c r="AC22" s="124" t="str">
        <f>IF(Nominal!AB22="","",IFERROR(Nominal!AB22*(1+0),""))</f>
        <v/>
      </c>
      <c r="AD22" s="124" t="str">
        <f>IF(Nominal!AC22="","",IFERROR(Nominal!AC22*(1+0),""))</f>
        <v/>
      </c>
      <c r="AE22" s="124" t="str">
        <f>IF(Nominal!AD22="","",IFERROR(Nominal!AD22*(1+0),""))</f>
        <v/>
      </c>
      <c r="AF22" s="126" t="str">
        <f t="shared" si="8"/>
        <v/>
      </c>
      <c r="AG22" s="126" t="str">
        <f t="shared" si="9"/>
        <v/>
      </c>
      <c r="AH22" s="126">
        <f t="shared" si="10"/>
        <v>-3.3160753686389925E-2</v>
      </c>
      <c r="AI22" s="126" t="str">
        <f t="shared" si="11"/>
        <v/>
      </c>
      <c r="AJ22" s="126" t="str">
        <f t="shared" si="12"/>
        <v/>
      </c>
      <c r="AK22" s="126">
        <f t="shared" si="13"/>
        <v>-0.14838105123335749</v>
      </c>
      <c r="AL22" s="126" t="str">
        <f t="shared" si="14"/>
        <v/>
      </c>
      <c r="AM22" s="126" t="str">
        <f t="shared" si="15"/>
        <v/>
      </c>
      <c r="AN22" s="126" t="str">
        <f t="shared" si="16"/>
        <v/>
      </c>
      <c r="AO22" s="126" t="str">
        <f t="shared" si="17"/>
        <v/>
      </c>
      <c r="AP22" s="124">
        <f t="shared" si="18"/>
        <v>13635.003264256935</v>
      </c>
      <c r="AQ22" s="124">
        <f t="shared" si="19"/>
        <v>12362.860304110001</v>
      </c>
      <c r="AR22" s="126">
        <f t="shared" si="20"/>
        <v>-9.3299791389251374E-2</v>
      </c>
      <c r="AS22" s="153" t="s">
        <v>779</v>
      </c>
      <c r="AT22" s="153">
        <f t="shared" si="21"/>
        <v>0</v>
      </c>
      <c r="AU22" s="153">
        <f t="shared" si="22"/>
        <v>0</v>
      </c>
      <c r="AV22" s="153">
        <f t="shared" si="23"/>
        <v>1</v>
      </c>
      <c r="AW22" s="153">
        <f t="shared" si="24"/>
        <v>0</v>
      </c>
      <c r="AX22" s="153">
        <f t="shared" si="25"/>
        <v>0</v>
      </c>
      <c r="AY22" s="153">
        <f t="shared" si="26"/>
        <v>1</v>
      </c>
      <c r="AZ22" s="153">
        <f t="shared" si="27"/>
        <v>0</v>
      </c>
      <c r="BA22" s="153">
        <f t="shared" si="28"/>
        <v>0</v>
      </c>
      <c r="BB22" s="153">
        <f t="shared" si="29"/>
        <v>0</v>
      </c>
      <c r="BC22" s="153">
        <f t="shared" si="30"/>
        <v>0</v>
      </c>
    </row>
    <row r="23" spans="1:55" x14ac:dyDescent="0.3">
      <c r="A23" s="300" t="str">
        <f>Nominal!A23</f>
        <v>Philippines</v>
      </c>
      <c r="B23" s="300" t="str">
        <f>Nominal!B23</f>
        <v>PHL</v>
      </c>
      <c r="C23" s="300" t="str">
        <f>Nominal!C23</f>
        <v>EAP</v>
      </c>
      <c r="D23" s="300" t="str">
        <f>Nominal!D23</f>
        <v>Lower-Middle Income</v>
      </c>
      <c r="E23" s="300" t="str">
        <f>Nominal!E23</f>
        <v>IBRD</v>
      </c>
      <c r="F23" s="300" t="str">
        <f>Nominal!F23</f>
        <v>CIT</v>
      </c>
      <c r="G23" s="300" t="str">
        <f>Nominal!G23</f>
        <v>mill lcu</v>
      </c>
      <c r="H23" s="126">
        <f>VLOOKUP(B23,Inflation!$C$1:$E$196,3,FALSE)/100</f>
        <v>2.4380000000000002E-2</v>
      </c>
      <c r="I23" s="300" t="str">
        <f t="shared" si="7"/>
        <v>PhilippinesCIT</v>
      </c>
      <c r="J23" s="124">
        <f>IF(Nominal!I23="","",IFERROR(Nominal!I23*((1+Real!$H23)),""))</f>
        <v>51378.922019614554</v>
      </c>
      <c r="K23" s="124">
        <f>IF(Nominal!J23="","",IFERROR(Nominal!J23*((1+Real!$H23)),""))</f>
        <v>18956.263303455715</v>
      </c>
      <c r="L23" s="124">
        <f>IF(Nominal!K23="","",IFERROR(Nominal!K23*((1+Real!$H23)),""))</f>
        <v>23474.168570385882</v>
      </c>
      <c r="M23" s="124">
        <f>IF(Nominal!L23="","",IFERROR(Nominal!L23*((1+Real!$H23)),""))</f>
        <v>105595.87428191652</v>
      </c>
      <c r="N23" s="124">
        <f>IF(Nominal!M23="","",IFERROR(Nominal!M23*((1+Real!$H23)),""))</f>
        <v>76516.352240321023</v>
      </c>
      <c r="O23" s="124">
        <f>IF(Nominal!N23="","",IFERROR(Nominal!N23*((1+Real!$H23)),""))</f>
        <v>21291.154001279629</v>
      </c>
      <c r="P23" s="124">
        <f>IF(Nominal!O23="","",IFERROR(Nominal!O23*((1+Real!$H23)),""))</f>
        <v>51366.981356896031</v>
      </c>
      <c r="Q23" s="124">
        <f>IF(Nominal!P23="","",IFERROR(Nominal!P23*((1+Real!$H23)),""))</f>
        <v>78439.420188045813</v>
      </c>
      <c r="R23" s="124">
        <f>IF(Nominal!Q23="","",IFERROR(Nominal!Q23*((1+Real!$H23)),""))</f>
        <v>17808.990791923359</v>
      </c>
      <c r="S23" s="124">
        <f>IF(Nominal!R23="","",IFERROR(Nominal!R23*((1+Real!$H23)),""))</f>
        <v>47137.121103989346</v>
      </c>
      <c r="T23" s="124">
        <f>IF(Nominal!S23="","",IFERROR(Nominal!S23*((1+Real!$H23)),""))</f>
        <v>85907.862476870228</v>
      </c>
      <c r="U23" s="124">
        <f>IF(Nominal!T23="","",IFERROR(Nominal!T23*((1+Real!$H23)),""))</f>
        <v>23775.590673800561</v>
      </c>
      <c r="V23" s="124">
        <f>IF(Nominal!U23="","",IFERROR(Nominal!U23*(1+0),""))</f>
        <v>49907.353736089994</v>
      </c>
      <c r="W23" s="124">
        <f>IF(Nominal!V23="","",IFERROR(Nominal!V23*(1+0),""))</f>
        <v>17569.226611890001</v>
      </c>
      <c r="X23" s="124">
        <f>IF(Nominal!W23="","",IFERROR(Nominal!W23*(1+0),""))</f>
        <v>15573.365463980001</v>
      </c>
      <c r="Y23" s="124">
        <f>IF(Nominal!X23="","",IFERROR(Nominal!X23*(1+0),""))</f>
        <v>31306.159274069996</v>
      </c>
      <c r="Z23" s="124">
        <f>IF(Nominal!Y23="","",IFERROR(Nominal!Y23*(1+0),""))</f>
        <v>35368.419812740001</v>
      </c>
      <c r="AA23" s="124">
        <f>IF(Nominal!Z23="","",IFERROR(Nominal!Z23*(1+0),""))</f>
        <v>114626.52712126999</v>
      </c>
      <c r="AB23" s="124">
        <f>IF(Nominal!AA23="","",IFERROR(Nominal!AA23*(1+0),""))</f>
        <v>33341.517651610004</v>
      </c>
      <c r="AC23" s="124" t="str">
        <f>IF(Nominal!AB23="","",IFERROR(Nominal!AB23*(1+0),""))</f>
        <v/>
      </c>
      <c r="AD23" s="124" t="str">
        <f>IF(Nominal!AC23="","",IFERROR(Nominal!AC23*(1+0),""))</f>
        <v/>
      </c>
      <c r="AE23" s="124" t="str">
        <f>IF(Nominal!AD23="","",IFERROR(Nominal!AD23*(1+0),""))</f>
        <v/>
      </c>
      <c r="AF23" s="126">
        <f t="shared" si="8"/>
        <v>-2.8641478366610549E-2</v>
      </c>
      <c r="AG23" s="126">
        <f t="shared" si="9"/>
        <v>-7.3170364293940679E-2</v>
      </c>
      <c r="AH23" s="126">
        <f t="shared" si="10"/>
        <v>-0.33657435332441271</v>
      </c>
      <c r="AI23" s="126">
        <f t="shared" si="11"/>
        <v>-0.70352857545845204</v>
      </c>
      <c r="AJ23" s="126">
        <f t="shared" si="12"/>
        <v>-0.53776651947997234</v>
      </c>
      <c r="AK23" s="126">
        <f t="shared" si="13"/>
        <v>4.3837629991488845</v>
      </c>
      <c r="AL23" s="126">
        <f t="shared" si="14"/>
        <v>-0.35091537850055315</v>
      </c>
      <c r="AM23" s="126" t="str">
        <f t="shared" si="15"/>
        <v/>
      </c>
      <c r="AN23" s="126" t="str">
        <f t="shared" si="16"/>
        <v/>
      </c>
      <c r="AO23" s="126" t="str">
        <f t="shared" si="17"/>
        <v/>
      </c>
      <c r="AP23" s="124">
        <f t="shared" si="18"/>
        <v>348579.71577386936</v>
      </c>
      <c r="AQ23" s="124">
        <f t="shared" si="19"/>
        <v>297692.56967165001</v>
      </c>
      <c r="AR23" s="126">
        <f t="shared" si="20"/>
        <v>-0.1459842434871651</v>
      </c>
      <c r="AS23" s="153" t="s">
        <v>779</v>
      </c>
      <c r="AT23" s="153">
        <f t="shared" si="21"/>
        <v>1</v>
      </c>
      <c r="AU23" s="153">
        <f t="shared" si="22"/>
        <v>1</v>
      </c>
      <c r="AV23" s="153">
        <f t="shared" si="23"/>
        <v>1</v>
      </c>
      <c r="AW23" s="153">
        <f t="shared" si="24"/>
        <v>1</v>
      </c>
      <c r="AX23" s="153">
        <f t="shared" si="25"/>
        <v>1</v>
      </c>
      <c r="AY23" s="153">
        <f t="shared" si="26"/>
        <v>1</v>
      </c>
      <c r="AZ23" s="153">
        <f t="shared" si="27"/>
        <v>1</v>
      </c>
      <c r="BA23" s="153">
        <f t="shared" si="28"/>
        <v>0</v>
      </c>
      <c r="BB23" s="153">
        <f t="shared" si="29"/>
        <v>0</v>
      </c>
      <c r="BC23" s="153">
        <f t="shared" si="30"/>
        <v>0</v>
      </c>
    </row>
    <row r="24" spans="1:55" x14ac:dyDescent="0.3">
      <c r="A24" s="300" t="str">
        <f>Nominal!A24</f>
        <v>Philippines</v>
      </c>
      <c r="B24" s="300" t="str">
        <f>Nominal!B24</f>
        <v>PHL</v>
      </c>
      <c r="C24" s="300" t="str">
        <f>Nominal!C24</f>
        <v>EAP</v>
      </c>
      <c r="D24" s="300" t="str">
        <f>Nominal!D24</f>
        <v>Lower-Middle Income</v>
      </c>
      <c r="E24" s="300" t="str">
        <f>Nominal!E24</f>
        <v>IBRD</v>
      </c>
      <c r="F24" s="300" t="str">
        <f>Nominal!F24</f>
        <v>Customs Duties</v>
      </c>
      <c r="G24" s="300" t="str">
        <f>Nominal!G24</f>
        <v>mill lcu</v>
      </c>
      <c r="H24" s="126">
        <f>VLOOKUP(B24,Inflation!$C$1:$E$196,3,FALSE)/100</f>
        <v>2.4380000000000002E-2</v>
      </c>
      <c r="I24" s="300" t="str">
        <f t="shared" si="7"/>
        <v>PhilippinesCustoms Duties</v>
      </c>
      <c r="J24" s="124">
        <f>IF(Nominal!I24="","",IFERROR(Nominal!I24*((1+Real!$H24)),""))</f>
        <v>7280.4018293999998</v>
      </c>
      <c r="K24" s="124">
        <f>IF(Nominal!J24="","",IFERROR(Nominal!J24*((1+Real!$H24)),""))</f>
        <v>5545.2147912</v>
      </c>
      <c r="L24" s="124">
        <f>IF(Nominal!K24="","",IFERROR(Nominal!K24*((1+Real!$H24)),""))</f>
        <v>6142.6741824000001</v>
      </c>
      <c r="M24" s="124">
        <f>IF(Nominal!L24="","",IFERROR(Nominal!L24*((1+Real!$H24)),""))</f>
        <v>6385.4215110000005</v>
      </c>
      <c r="N24" s="124">
        <f>IF(Nominal!M24="","",IFERROR(Nominal!M24*((1+Real!$H24)),""))</f>
        <v>6909.2177364000008</v>
      </c>
      <c r="O24" s="124">
        <f>IF(Nominal!N24="","",IFERROR(Nominal!N24*((1+Real!$H24)),""))</f>
        <v>5444.7538445999999</v>
      </c>
      <c r="P24" s="124">
        <f>IF(Nominal!O24="","",IFERROR(Nominal!O24*((1+Real!$H24)),""))</f>
        <v>6534.0385614000006</v>
      </c>
      <c r="Q24" s="124">
        <f>IF(Nominal!P24="","",IFERROR(Nominal!P24*((1+Real!$H24)),""))</f>
        <v>6441.3731466000008</v>
      </c>
      <c r="R24" s="124">
        <f>IF(Nominal!Q24="","",IFERROR(Nominal!Q24*((1+Real!$H24)),""))</f>
        <v>7150.3363008000015</v>
      </c>
      <c r="S24" s="124">
        <f>IF(Nominal!R24="","",IFERROR(Nominal!R24*((1+Real!$H24)),""))</f>
        <v>6646.6896300000008</v>
      </c>
      <c r="T24" s="124">
        <f>IF(Nominal!S24="","",IFERROR(Nominal!S24*((1+Real!$H24)),""))</f>
        <v>6020.4144294000007</v>
      </c>
      <c r="U24" s="124">
        <f>IF(Nominal!T24="","",IFERROR(Nominal!T24*((1+Real!$H24)),""))</f>
        <v>5111.4410802000002</v>
      </c>
      <c r="V24" s="124">
        <f>IF(Nominal!U24="","",IFERROR(Nominal!U24*(1+0),""))</f>
        <v>6769.7396357500002</v>
      </c>
      <c r="W24" s="124">
        <f>IF(Nominal!V24="","",IFERROR(Nominal!V24*(1+0),""))</f>
        <v>4737.4307099999996</v>
      </c>
      <c r="X24" s="124">
        <f>IF(Nominal!W24="","",IFERROR(Nominal!W24*(1+0),""))</f>
        <v>5460.0565182699956</v>
      </c>
      <c r="Y24" s="124">
        <f>IF(Nominal!X24="","",IFERROR(Nominal!X24*(1+0),""))</f>
        <v>4957.383683100009</v>
      </c>
      <c r="Z24" s="124">
        <f>IF(Nominal!Y24="","",IFERROR(Nominal!Y24*(1+0),""))</f>
        <v>6546.6037997999938</v>
      </c>
      <c r="AA24" s="124">
        <f>IF(Nominal!Z24="","",IFERROR(Nominal!Z24*(1+0),""))</f>
        <v>7459.1253141799507</v>
      </c>
      <c r="AB24" s="124">
        <f>IF(Nominal!AA24="","",IFERROR(Nominal!AA24*(1+0),""))</f>
        <v>4908.9328695300237</v>
      </c>
      <c r="AC24" s="124" t="str">
        <f>IF(Nominal!AB24="","",IFERROR(Nominal!AB24*(1+0),""))</f>
        <v/>
      </c>
      <c r="AD24" s="124" t="str">
        <f>IF(Nominal!AC24="","",IFERROR(Nominal!AC24*(1+0),""))</f>
        <v/>
      </c>
      <c r="AE24" s="124" t="str">
        <f>IF(Nominal!AD24="","",IFERROR(Nominal!AD24*(1+0),""))</f>
        <v/>
      </c>
      <c r="AF24" s="126">
        <f t="shared" si="8"/>
        <v>-7.0142034137157624E-2</v>
      </c>
      <c r="AG24" s="126">
        <f t="shared" si="9"/>
        <v>-0.14567227990553522</v>
      </c>
      <c r="AH24" s="126">
        <f t="shared" si="10"/>
        <v>-0.11112711562756196</v>
      </c>
      <c r="AI24" s="126">
        <f t="shared" si="11"/>
        <v>-0.22364033845533104</v>
      </c>
      <c r="AJ24" s="126">
        <f t="shared" si="12"/>
        <v>-5.2482632684976646E-2</v>
      </c>
      <c r="AK24" s="126">
        <f t="shared" si="13"/>
        <v>0.36996557182796519</v>
      </c>
      <c r="AL24" s="126">
        <f t="shared" si="14"/>
        <v>-0.24871382018929766</v>
      </c>
      <c r="AM24" s="126" t="str">
        <f t="shared" si="15"/>
        <v/>
      </c>
      <c r="AN24" s="126" t="str">
        <f t="shared" si="16"/>
        <v/>
      </c>
      <c r="AO24" s="126" t="str">
        <f t="shared" si="17"/>
        <v/>
      </c>
      <c r="AP24" s="124">
        <f t="shared" si="18"/>
        <v>44241.722456400006</v>
      </c>
      <c r="AQ24" s="124">
        <f t="shared" si="19"/>
        <v>40839.272530629976</v>
      </c>
      <c r="AR24" s="126">
        <f t="shared" si="20"/>
        <v>-7.6905910006626152E-2</v>
      </c>
      <c r="AS24" s="153" t="s">
        <v>779</v>
      </c>
      <c r="AT24" s="153">
        <f t="shared" si="21"/>
        <v>1</v>
      </c>
      <c r="AU24" s="153">
        <f t="shared" si="22"/>
        <v>1</v>
      </c>
      <c r="AV24" s="153">
        <f t="shared" si="23"/>
        <v>1</v>
      </c>
      <c r="AW24" s="153">
        <f t="shared" si="24"/>
        <v>1</v>
      </c>
      <c r="AX24" s="153">
        <f t="shared" si="25"/>
        <v>1</v>
      </c>
      <c r="AY24" s="153">
        <f t="shared" si="26"/>
        <v>1</v>
      </c>
      <c r="AZ24" s="153">
        <f t="shared" si="27"/>
        <v>1</v>
      </c>
      <c r="BA24" s="153">
        <f t="shared" si="28"/>
        <v>0</v>
      </c>
      <c r="BB24" s="153">
        <f t="shared" si="29"/>
        <v>0</v>
      </c>
      <c r="BC24" s="153">
        <f t="shared" si="30"/>
        <v>0</v>
      </c>
    </row>
    <row r="25" spans="1:55" x14ac:dyDescent="0.3">
      <c r="A25" s="300" t="str">
        <f>Nominal!A25</f>
        <v>Philippines</v>
      </c>
      <c r="B25" s="300" t="str">
        <f>Nominal!B25</f>
        <v>PHL</v>
      </c>
      <c r="C25" s="300" t="str">
        <f>Nominal!C25</f>
        <v>EAP</v>
      </c>
      <c r="D25" s="300" t="str">
        <f>Nominal!D25</f>
        <v>Lower-Middle Income</v>
      </c>
      <c r="E25" s="300" t="str">
        <f>Nominal!E25</f>
        <v>IBRD</v>
      </c>
      <c r="F25" s="300" t="str">
        <f>Nominal!F25</f>
        <v>Excises</v>
      </c>
      <c r="G25" s="300" t="str">
        <f>Nominal!G25</f>
        <v>mill lcu</v>
      </c>
      <c r="H25" s="126">
        <f>VLOOKUP(B25,Inflation!$C$1:$E$196,3,FALSE)/100</f>
        <v>2.4380000000000002E-2</v>
      </c>
      <c r="I25" s="300" t="str">
        <f t="shared" si="7"/>
        <v>PhilippinesExcises</v>
      </c>
      <c r="J25" s="124">
        <f>IF(Nominal!I25="","",IFERROR(Nominal!I25*((1+Real!$H25)),""))</f>
        <v>32840.587959625584</v>
      </c>
      <c r="K25" s="124">
        <f>IF(Nominal!J25="","",IFERROR(Nominal!J25*((1+Real!$H25)),""))</f>
        <v>38692.506845739823</v>
      </c>
      <c r="L25" s="124">
        <f>IF(Nominal!K25="","",IFERROR(Nominal!K25*((1+Real!$H25)),""))</f>
        <v>40068.586424645444</v>
      </c>
      <c r="M25" s="124">
        <f>IF(Nominal!L25="","",IFERROR(Nominal!L25*((1+Real!$H25)),""))</f>
        <v>39841.327782616543</v>
      </c>
      <c r="N25" s="124">
        <f>IF(Nominal!M25="","",IFERROR(Nominal!M25*((1+Real!$H25)),""))</f>
        <v>43195.591048707967</v>
      </c>
      <c r="O25" s="124">
        <f>IF(Nominal!N25="","",IFERROR(Nominal!N25*((1+Real!$H25)),""))</f>
        <v>38784.364177926102</v>
      </c>
      <c r="P25" s="124">
        <f>IF(Nominal!O25="","",IFERROR(Nominal!O25*((1+Real!$H25)),""))</f>
        <v>38674.333426275334</v>
      </c>
      <c r="Q25" s="124">
        <f>IF(Nominal!P25="","",IFERROR(Nominal!P25*((1+Real!$H25)),""))</f>
        <v>37859.212615136188</v>
      </c>
      <c r="R25" s="124">
        <f>IF(Nominal!Q25="","",IFERROR(Nominal!Q25*((1+Real!$H25)),""))</f>
        <v>37547.895749538409</v>
      </c>
      <c r="S25" s="124">
        <f>IF(Nominal!R25="","",IFERROR(Nominal!R25*((1+Real!$H25)),""))</f>
        <v>40050.946637564586</v>
      </c>
      <c r="T25" s="124">
        <f>IF(Nominal!S25="","",IFERROR(Nominal!S25*((1+Real!$H25)),""))</f>
        <v>38188.034907921356</v>
      </c>
      <c r="U25" s="124">
        <f>IF(Nominal!T25="","",IFERROR(Nominal!T25*((1+Real!$H25)),""))</f>
        <v>32218.347606637682</v>
      </c>
      <c r="V25" s="124">
        <f>IF(Nominal!U25="","",IFERROR(Nominal!U25*(1+0),""))</f>
        <v>31796.086796979998</v>
      </c>
      <c r="W25" s="124">
        <f>IF(Nominal!V25="","",IFERROR(Nominal!V25*(1+0),""))</f>
        <v>35379.827910250002</v>
      </c>
      <c r="X25" s="124">
        <f>IF(Nominal!W25="","",IFERROR(Nominal!W25*(1+0),""))</f>
        <v>36728.167476709998</v>
      </c>
      <c r="Y25" s="124">
        <f>IF(Nominal!X25="","",IFERROR(Nominal!X25*(1+0),""))</f>
        <v>15591.467602820001</v>
      </c>
      <c r="Z25" s="124">
        <f>IF(Nominal!Y25="","",IFERROR(Nominal!Y25*(1+0),""))</f>
        <v>23044.904053600003</v>
      </c>
      <c r="AA25" s="124">
        <f>IF(Nominal!Z25="","",IFERROR(Nominal!Z25*(1+0),""))</f>
        <v>42232.75288036</v>
      </c>
      <c r="AB25" s="124">
        <f>IF(Nominal!AA25="","",IFERROR(Nominal!AA25*(1+0),""))</f>
        <v>45120.153455710002</v>
      </c>
      <c r="AC25" s="124" t="str">
        <f>IF(Nominal!AB25="","",IFERROR(Nominal!AB25*(1+0),""))</f>
        <v/>
      </c>
      <c r="AD25" s="124" t="str">
        <f>IF(Nominal!AC25="","",IFERROR(Nominal!AC25*(1+0),""))</f>
        <v/>
      </c>
      <c r="AE25" s="124" t="str">
        <f>IF(Nominal!AD25="","",IFERROR(Nominal!AD25*(1+0),""))</f>
        <v/>
      </c>
      <c r="AF25" s="126">
        <f t="shared" si="8"/>
        <v>-3.1805190696637384E-2</v>
      </c>
      <c r="AG25" s="126">
        <f t="shared" si="9"/>
        <v>-8.5615515911049281E-2</v>
      </c>
      <c r="AH25" s="126">
        <f t="shared" si="10"/>
        <v>-8.3367526683716914E-2</v>
      </c>
      <c r="AI25" s="126">
        <f t="shared" si="11"/>
        <v>-0.60866094403553417</v>
      </c>
      <c r="AJ25" s="126">
        <f t="shared" si="12"/>
        <v>-0.4664986982672783</v>
      </c>
      <c r="AK25" s="126">
        <f t="shared" si="13"/>
        <v>8.8911827627601775E-2</v>
      </c>
      <c r="AL25" s="126">
        <f t="shared" si="14"/>
        <v>0.16666919526156279</v>
      </c>
      <c r="AM25" s="126" t="str">
        <f t="shared" si="15"/>
        <v/>
      </c>
      <c r="AN25" s="126" t="str">
        <f t="shared" si="16"/>
        <v/>
      </c>
      <c r="AO25" s="126" t="str">
        <f t="shared" si="17"/>
        <v/>
      </c>
      <c r="AP25" s="124">
        <f t="shared" si="18"/>
        <v>272097.29766553681</v>
      </c>
      <c r="AQ25" s="124">
        <f t="shared" si="19"/>
        <v>229893.36017643</v>
      </c>
      <c r="AR25" s="126">
        <f t="shared" si="20"/>
        <v>-0.15510605158961954</v>
      </c>
      <c r="AS25" s="153" t="s">
        <v>779</v>
      </c>
      <c r="AT25" s="153">
        <f t="shared" si="21"/>
        <v>1</v>
      </c>
      <c r="AU25" s="153">
        <f t="shared" si="22"/>
        <v>1</v>
      </c>
      <c r="AV25" s="153">
        <f t="shared" si="23"/>
        <v>1</v>
      </c>
      <c r="AW25" s="153">
        <f t="shared" si="24"/>
        <v>1</v>
      </c>
      <c r="AX25" s="153">
        <f t="shared" si="25"/>
        <v>1</v>
      </c>
      <c r="AY25" s="153">
        <f t="shared" si="26"/>
        <v>1</v>
      </c>
      <c r="AZ25" s="153">
        <f t="shared" si="27"/>
        <v>1</v>
      </c>
      <c r="BA25" s="153">
        <f t="shared" si="28"/>
        <v>0</v>
      </c>
      <c r="BB25" s="153">
        <f t="shared" si="29"/>
        <v>0</v>
      </c>
      <c r="BC25" s="153">
        <f t="shared" si="30"/>
        <v>0</v>
      </c>
    </row>
    <row r="26" spans="1:55" x14ac:dyDescent="0.3">
      <c r="A26" s="300" t="str">
        <f>Nominal!A26</f>
        <v>Philippines</v>
      </c>
      <c r="B26" s="300" t="str">
        <f>Nominal!B26</f>
        <v>PHL</v>
      </c>
      <c r="C26" s="300" t="str">
        <f>Nominal!C26</f>
        <v>EAP</v>
      </c>
      <c r="D26" s="300" t="str">
        <f>Nominal!D26</f>
        <v>Lower-Middle Income</v>
      </c>
      <c r="E26" s="300" t="str">
        <f>Nominal!E26</f>
        <v>IBRD</v>
      </c>
      <c r="F26" s="300" t="str">
        <f>Nominal!F26</f>
        <v>Income Taxes</v>
      </c>
      <c r="G26" s="300" t="str">
        <f>Nominal!G26</f>
        <v>mill lcu</v>
      </c>
      <c r="H26" s="126">
        <f>VLOOKUP(B26,Inflation!$C$1:$E$196,3,FALSE)/100</f>
        <v>2.4380000000000002E-2</v>
      </c>
      <c r="I26" s="300" t="str">
        <f t="shared" si="7"/>
        <v>PhilippinesIncome Taxes</v>
      </c>
      <c r="J26" s="124">
        <f>IF(Nominal!I26="","",IFERROR(Nominal!I26*((1+Real!$H26)),""))</f>
        <v>91774.6514596942</v>
      </c>
      <c r="K26" s="124">
        <f>IF(Nominal!J26="","",IFERROR(Nominal!J26*((1+Real!$H26)),""))</f>
        <v>60746.381494945483</v>
      </c>
      <c r="L26" s="124">
        <f>IF(Nominal!K26="","",IFERROR(Nominal!K26*((1+Real!$H26)),""))</f>
        <v>68200.513274559329</v>
      </c>
      <c r="M26" s="124">
        <f>IF(Nominal!L26="","",IFERROR(Nominal!L26*((1+Real!$H26)),""))</f>
        <v>152487.17022906689</v>
      </c>
      <c r="N26" s="124">
        <f>IF(Nominal!M26="","",IFERROR(Nominal!M26*((1+Real!$H26)),""))</f>
        <v>126957.4684731794</v>
      </c>
      <c r="O26" s="124">
        <f>IF(Nominal!N26="","",IFERROR(Nominal!N26*((1+Real!$H26)),""))</f>
        <v>79816.72853298024</v>
      </c>
      <c r="P26" s="124">
        <f>IF(Nominal!O26="","",IFERROR(Nominal!O26*((1+Real!$H26)),""))</f>
        <v>92059.801521504574</v>
      </c>
      <c r="Q26" s="124">
        <f>IF(Nominal!P26="","",IFERROR(Nominal!P26*((1+Real!$H26)),""))</f>
        <v>131009.90319171966</v>
      </c>
      <c r="R26" s="124">
        <f>IF(Nominal!Q26="","",IFERROR(Nominal!Q26*((1+Real!$H26)),""))</f>
        <v>70269.127954543728</v>
      </c>
      <c r="S26" s="124">
        <f>IF(Nominal!R26="","",IFERROR(Nominal!R26*((1+Real!$H26)),""))</f>
        <v>85279.700351110892</v>
      </c>
      <c r="T26" s="124">
        <f>IF(Nominal!S26="","",IFERROR(Nominal!S26*((1+Real!$H26)),""))</f>
        <v>140713.8175244352</v>
      </c>
      <c r="U26" s="124">
        <f>IF(Nominal!T26="","",IFERROR(Nominal!T26*((1+Real!$H26)),""))</f>
        <v>84401.503725911301</v>
      </c>
      <c r="V26" s="124">
        <f>IF(Nominal!U26="","",IFERROR(Nominal!U26*(1+0),""))</f>
        <v>95727.892326009998</v>
      </c>
      <c r="W26" s="124">
        <f>IF(Nominal!V26="","",IFERROR(Nominal!V26*(1+0),""))</f>
        <v>65184.987964990003</v>
      </c>
      <c r="X26" s="124">
        <f>IF(Nominal!W26="","",IFERROR(Nominal!W26*(1+0),""))</f>
        <v>71404.008106359994</v>
      </c>
      <c r="Y26" s="124">
        <f>IF(Nominal!X26="","",IFERROR(Nominal!X26*(1+0),""))</f>
        <v>61185.20437118</v>
      </c>
      <c r="Z26" s="124">
        <f>IF(Nominal!Y26="","",IFERROR(Nominal!Y26*(1+0),""))</f>
        <v>64379.387197899996</v>
      </c>
      <c r="AA26" s="124">
        <f>IF(Nominal!Z26="","",IFERROR(Nominal!Z26*(1+0),""))</f>
        <v>187630.01909310001</v>
      </c>
      <c r="AB26" s="124">
        <f>IF(Nominal!AA26="","",IFERROR(Nominal!AA26*(1+0),""))</f>
        <v>69780.629186790015</v>
      </c>
      <c r="AC26" s="124" t="str">
        <f>IF(Nominal!AB26="","",IFERROR(Nominal!AB26*(1+0),""))</f>
        <v/>
      </c>
      <c r="AD26" s="124" t="str">
        <f>IF(Nominal!AC26="","",IFERROR(Nominal!AC26*(1+0),""))</f>
        <v/>
      </c>
      <c r="AE26" s="124" t="str">
        <f>IF(Nominal!AD26="","",IFERROR(Nominal!AD26*(1+0),""))</f>
        <v/>
      </c>
      <c r="AF26" s="126">
        <f t="shared" si="8"/>
        <v>4.3075520347271398E-2</v>
      </c>
      <c r="AG26" s="126">
        <f t="shared" si="9"/>
        <v>7.3067833191246837E-2</v>
      </c>
      <c r="AH26" s="126">
        <f t="shared" si="10"/>
        <v>4.6971711472377678E-2</v>
      </c>
      <c r="AI26" s="126">
        <f t="shared" si="11"/>
        <v>-0.59875178823721809</v>
      </c>
      <c r="AJ26" s="126">
        <f t="shared" si="12"/>
        <v>-0.49290586861772084</v>
      </c>
      <c r="AK26" s="126">
        <f t="shared" si="13"/>
        <v>1.3507605804160636</v>
      </c>
      <c r="AL26" s="126">
        <f t="shared" si="14"/>
        <v>-0.24200760773430832</v>
      </c>
      <c r="AM26" s="126" t="str">
        <f t="shared" si="15"/>
        <v/>
      </c>
      <c r="AN26" s="126" t="str">
        <f t="shared" si="16"/>
        <v/>
      </c>
      <c r="AO26" s="126" t="str">
        <f t="shared" si="17"/>
        <v/>
      </c>
      <c r="AP26" s="124">
        <f t="shared" si="18"/>
        <v>672042.71498593001</v>
      </c>
      <c r="AQ26" s="124">
        <f t="shared" si="19"/>
        <v>615292.12824632996</v>
      </c>
      <c r="AR26" s="126">
        <f t="shared" si="20"/>
        <v>-8.4444910232808923E-2</v>
      </c>
      <c r="AS26" s="153" t="s">
        <v>779</v>
      </c>
      <c r="AT26" s="153">
        <f t="shared" si="21"/>
        <v>1</v>
      </c>
      <c r="AU26" s="153">
        <f t="shared" si="22"/>
        <v>1</v>
      </c>
      <c r="AV26" s="153">
        <f t="shared" si="23"/>
        <v>1</v>
      </c>
      <c r="AW26" s="153">
        <f t="shared" si="24"/>
        <v>1</v>
      </c>
      <c r="AX26" s="153">
        <f t="shared" si="25"/>
        <v>1</v>
      </c>
      <c r="AY26" s="153">
        <f t="shared" si="26"/>
        <v>1</v>
      </c>
      <c r="AZ26" s="153">
        <f t="shared" si="27"/>
        <v>1</v>
      </c>
      <c r="BA26" s="153">
        <f t="shared" si="28"/>
        <v>0</v>
      </c>
      <c r="BB26" s="153">
        <f t="shared" si="29"/>
        <v>0</v>
      </c>
      <c r="BC26" s="153">
        <f t="shared" si="30"/>
        <v>0</v>
      </c>
    </row>
    <row r="27" spans="1:55" x14ac:dyDescent="0.3">
      <c r="A27" s="300" t="str">
        <f>Nominal!A27</f>
        <v>Philippines</v>
      </c>
      <c r="B27" s="300" t="str">
        <f>Nominal!B27</f>
        <v>PHL</v>
      </c>
      <c r="C27" s="300" t="str">
        <f>Nominal!C27</f>
        <v>EAP</v>
      </c>
      <c r="D27" s="300" t="str">
        <f>Nominal!D27</f>
        <v>Lower-Middle Income</v>
      </c>
      <c r="E27" s="300" t="str">
        <f>Nominal!E27</f>
        <v>IBRD</v>
      </c>
      <c r="F27" s="300" t="str">
        <f>Nominal!F27</f>
        <v>Other Taxes</v>
      </c>
      <c r="G27" s="300" t="str">
        <f>Nominal!G27</f>
        <v>mill lcu</v>
      </c>
      <c r="H27" s="126">
        <f>VLOOKUP(B27,Inflation!$C$1:$E$196,3,FALSE)/100</f>
        <v>2.4380000000000002E-2</v>
      </c>
      <c r="I27" s="300" t="str">
        <f t="shared" si="7"/>
        <v>PhilippinesOther Taxes</v>
      </c>
      <c r="J27" s="124">
        <f>IF(Nominal!I27="","",IFERROR(Nominal!I27*((1+Real!$H27)),""))</f>
        <v>31564.670160500929</v>
      </c>
      <c r="K27" s="124">
        <f>IF(Nominal!J27="","",IFERROR(Nominal!J27*((1+Real!$H27)),""))</f>
        <v>19362.980241391513</v>
      </c>
      <c r="L27" s="124">
        <f>IF(Nominal!K27="","",IFERROR(Nominal!K27*((1+Real!$H27)),""))</f>
        <v>22717.251326606205</v>
      </c>
      <c r="M27" s="124">
        <f>IF(Nominal!L27="","",IFERROR(Nominal!L27*((1+Real!$H27)),""))</f>
        <v>29587.059440763933</v>
      </c>
      <c r="N27" s="124">
        <f>IF(Nominal!M27="","",IFERROR(Nominal!M27*((1+Real!$H27)),""))</f>
        <v>20658.104341576607</v>
      </c>
      <c r="O27" s="124">
        <f>IF(Nominal!N27="","",IFERROR(Nominal!N27*((1+Real!$H27)),""))</f>
        <v>22972.512809190244</v>
      </c>
      <c r="P27" s="124">
        <f>IF(Nominal!O27="","",IFERROR(Nominal!O27*((1+Real!$H27)),""))</f>
        <v>32648.719942059095</v>
      </c>
      <c r="Q27" s="124">
        <f>IF(Nominal!P27="","",IFERROR(Nominal!P27*((1+Real!$H27)),""))</f>
        <v>22579.139392368623</v>
      </c>
      <c r="R27" s="124">
        <f>IF(Nominal!Q27="","",IFERROR(Nominal!Q27*((1+Real!$H27)),""))</f>
        <v>23906.497973625199</v>
      </c>
      <c r="S27" s="124">
        <f>IF(Nominal!R27="","",IFERROR(Nominal!R27*((1+Real!$H27)),""))</f>
        <v>35400.598324298619</v>
      </c>
      <c r="T27" s="124">
        <f>IF(Nominal!S27="","",IFERROR(Nominal!S27*((1+Real!$H27)),""))</f>
        <v>27597.683213797332</v>
      </c>
      <c r="U27" s="124">
        <f>IF(Nominal!T27="","",IFERROR(Nominal!T27*((1+Real!$H27)),""))</f>
        <v>26025.351718650989</v>
      </c>
      <c r="V27" s="124">
        <f>IF(Nominal!U27="","",IFERROR(Nominal!U27*(1+0),""))</f>
        <v>34109.08368009</v>
      </c>
      <c r="W27" s="124">
        <f>IF(Nominal!V27="","",IFERROR(Nominal!V27*(1+0),""))</f>
        <v>19703.533411650002</v>
      </c>
      <c r="X27" s="124">
        <f>IF(Nominal!W27="","",IFERROR(Nominal!W27*(1+0),""))</f>
        <v>12355.958048819999</v>
      </c>
      <c r="Y27" s="124">
        <f>IF(Nominal!X27="","",IFERROR(Nominal!X27*(1+0),""))</f>
        <v>7929.3701593899996</v>
      </c>
      <c r="Z27" s="124">
        <f>IF(Nominal!Y27="","",IFERROR(Nominal!Y27*(1+0),""))</f>
        <v>15584.020800260001</v>
      </c>
      <c r="AA27" s="124">
        <f>IF(Nominal!Z27="","",IFERROR(Nominal!Z27*(1+0),""))</f>
        <v>23533.975196389998</v>
      </c>
      <c r="AB27" s="124">
        <f>IF(Nominal!AA27="","",IFERROR(Nominal!AA27*(1+0),""))</f>
        <v>32071.306092620001</v>
      </c>
      <c r="AC27" s="124" t="str">
        <f>IF(Nominal!AB27="","",IFERROR(Nominal!AB27*(1+0),""))</f>
        <v/>
      </c>
      <c r="AD27" s="124" t="str">
        <f>IF(Nominal!AC27="","",IFERROR(Nominal!AC27*(1+0),""))</f>
        <v/>
      </c>
      <c r="AE27" s="124" t="str">
        <f>IF(Nominal!AD27="","",IFERROR(Nominal!AD27*(1+0),""))</f>
        <v/>
      </c>
      <c r="AF27" s="126">
        <f t="shared" si="8"/>
        <v>8.0609539293493779E-2</v>
      </c>
      <c r="AG27" s="126">
        <f t="shared" si="9"/>
        <v>1.7587848875169579E-2</v>
      </c>
      <c r="AH27" s="126">
        <f t="shared" si="10"/>
        <v>-0.4560980168252648</v>
      </c>
      <c r="AI27" s="126">
        <f t="shared" si="11"/>
        <v>-0.73199870790588895</v>
      </c>
      <c r="AJ27" s="126">
        <f t="shared" si="12"/>
        <v>-0.24562193400797572</v>
      </c>
      <c r="AK27" s="126">
        <f t="shared" si="13"/>
        <v>2.444061700447234E-2</v>
      </c>
      <c r="AL27" s="126">
        <f t="shared" si="14"/>
        <v>-1.7685650477685378E-2</v>
      </c>
      <c r="AM27" s="126" t="str">
        <f t="shared" si="15"/>
        <v/>
      </c>
      <c r="AN27" s="126" t="str">
        <f t="shared" si="16"/>
        <v/>
      </c>
      <c r="AO27" s="126" t="str">
        <f t="shared" si="17"/>
        <v/>
      </c>
      <c r="AP27" s="124">
        <f t="shared" si="18"/>
        <v>179511.29826208853</v>
      </c>
      <c r="AQ27" s="124">
        <f t="shared" si="19"/>
        <v>145287.24738922002</v>
      </c>
      <c r="AR27" s="126">
        <f t="shared" si="20"/>
        <v>-0.19065123590661689</v>
      </c>
      <c r="AS27" s="153" t="s">
        <v>779</v>
      </c>
      <c r="AT27" s="153">
        <f t="shared" si="21"/>
        <v>1</v>
      </c>
      <c r="AU27" s="153">
        <f t="shared" si="22"/>
        <v>1</v>
      </c>
      <c r="AV27" s="153">
        <f t="shared" si="23"/>
        <v>1</v>
      </c>
      <c r="AW27" s="153">
        <f t="shared" si="24"/>
        <v>1</v>
      </c>
      <c r="AX27" s="153">
        <f t="shared" si="25"/>
        <v>1</v>
      </c>
      <c r="AY27" s="153">
        <f t="shared" si="26"/>
        <v>1</v>
      </c>
      <c r="AZ27" s="153">
        <f t="shared" si="27"/>
        <v>1</v>
      </c>
      <c r="BA27" s="153">
        <f t="shared" si="28"/>
        <v>0</v>
      </c>
      <c r="BB27" s="153">
        <f t="shared" si="29"/>
        <v>0</v>
      </c>
      <c r="BC27" s="153">
        <f t="shared" si="30"/>
        <v>0</v>
      </c>
    </row>
    <row r="28" spans="1:55" x14ac:dyDescent="0.3">
      <c r="A28" s="300" t="str">
        <f>Nominal!A28</f>
        <v>Philippines</v>
      </c>
      <c r="B28" s="300" t="str">
        <f>Nominal!B28</f>
        <v>PHL</v>
      </c>
      <c r="C28" s="300" t="str">
        <f>Nominal!C28</f>
        <v>EAP</v>
      </c>
      <c r="D28" s="300" t="str">
        <f>Nominal!D28</f>
        <v>Lower-Middle Income</v>
      </c>
      <c r="E28" s="300" t="str">
        <f>Nominal!E28</f>
        <v>IBRD</v>
      </c>
      <c r="F28" s="300" t="str">
        <f>Nominal!F28</f>
        <v>PIT</v>
      </c>
      <c r="G28" s="300" t="str">
        <f>Nominal!G28</f>
        <v>mill lcu</v>
      </c>
      <c r="H28" s="126">
        <f>VLOOKUP(B28,Inflation!$C$1:$E$196,3,FALSE)/100</f>
        <v>2.4380000000000002E-2</v>
      </c>
      <c r="I28" s="300" t="str">
        <f t="shared" si="7"/>
        <v>PhilippinesPIT</v>
      </c>
      <c r="J28" s="124">
        <f>IF(Nominal!I28="","",IFERROR(Nominal!I28*((1+Real!$H28)),""))</f>
        <v>40395.729440079653</v>
      </c>
      <c r="K28" s="124">
        <f>IF(Nominal!J28="","",IFERROR(Nominal!J28*((1+Real!$H28)),""))</f>
        <v>41790.118191489761</v>
      </c>
      <c r="L28" s="124">
        <f>IF(Nominal!K28="","",IFERROR(Nominal!K28*((1+Real!$H28)),""))</f>
        <v>44726.344704173447</v>
      </c>
      <c r="M28" s="124">
        <f>IF(Nominal!L28="","",IFERROR(Nominal!L28*((1+Real!$H28)),""))</f>
        <v>46891.295947150378</v>
      </c>
      <c r="N28" s="124">
        <f>IF(Nominal!M28="","",IFERROR(Nominal!M28*((1+Real!$H28)),""))</f>
        <v>50441.116232858389</v>
      </c>
      <c r="O28" s="124">
        <f>IF(Nominal!N28="","",IFERROR(Nominal!N28*((1+Real!$H28)),""))</f>
        <v>58525.574531700608</v>
      </c>
      <c r="P28" s="124">
        <f>IF(Nominal!O28="","",IFERROR(Nominal!O28*((1+Real!$H28)),""))</f>
        <v>40692.820164608544</v>
      </c>
      <c r="Q28" s="124">
        <f>IF(Nominal!P28="","",IFERROR(Nominal!P28*((1+Real!$H28)),""))</f>
        <v>52570.483003673835</v>
      </c>
      <c r="R28" s="124">
        <f>IF(Nominal!Q28="","",IFERROR(Nominal!Q28*((1+Real!$H28)),""))</f>
        <v>52460.137162620355</v>
      </c>
      <c r="S28" s="124">
        <f>IF(Nominal!R28="","",IFERROR(Nominal!R28*((1+Real!$H28)),""))</f>
        <v>38142.579247121532</v>
      </c>
      <c r="T28" s="124">
        <f>IF(Nominal!S28="","",IFERROR(Nominal!S28*((1+Real!$H28)),""))</f>
        <v>54805.955047564981</v>
      </c>
      <c r="U28" s="124">
        <f>IF(Nominal!T28="","",IFERROR(Nominal!T28*((1+Real!$H28)),""))</f>
        <v>60625.913052110736</v>
      </c>
      <c r="V28" s="124">
        <f>IF(Nominal!U28="","",IFERROR(Nominal!U28*(1+0),""))</f>
        <v>45820.538589920005</v>
      </c>
      <c r="W28" s="124">
        <f>IF(Nominal!V28="","",IFERROR(Nominal!V28*(1+0),""))</f>
        <v>47615.76135310001</v>
      </c>
      <c r="X28" s="124">
        <f>IF(Nominal!W28="","",IFERROR(Nominal!W28*(1+0),""))</f>
        <v>55830.642642380008</v>
      </c>
      <c r="Y28" s="124">
        <f>IF(Nominal!X28="","",IFERROR(Nominal!X28*(1+0),""))</f>
        <v>29879.04509711</v>
      </c>
      <c r="Z28" s="124">
        <f>IF(Nominal!Y28="","",IFERROR(Nominal!Y28*(1+0),""))</f>
        <v>29010.967385159995</v>
      </c>
      <c r="AA28" s="124">
        <f>IF(Nominal!Z28="","",IFERROR(Nominal!Z28*(1+0),""))</f>
        <v>73003.491971830008</v>
      </c>
      <c r="AB28" s="124">
        <f>IF(Nominal!AA28="","",IFERROR(Nominal!AA28*(1+0),""))</f>
        <v>36439.111535180004</v>
      </c>
      <c r="AC28" s="124" t="str">
        <f>IF(Nominal!AB28="","",IFERROR(Nominal!AB28*(1+0),""))</f>
        <v/>
      </c>
      <c r="AD28" s="124" t="str">
        <f>IF(Nominal!AC28="","",IFERROR(Nominal!AC28*(1+0),""))</f>
        <v/>
      </c>
      <c r="AE28" s="124" t="str">
        <f>IF(Nominal!AD28="","",IFERROR(Nominal!AD28*(1+0),""))</f>
        <v/>
      </c>
      <c r="AF28" s="126">
        <f t="shared" si="8"/>
        <v>0.13429164976181837</v>
      </c>
      <c r="AG28" s="126">
        <f t="shared" si="9"/>
        <v>0.13940240931877998</v>
      </c>
      <c r="AH28" s="126">
        <f t="shared" si="10"/>
        <v>0.24827197508877605</v>
      </c>
      <c r="AI28" s="126">
        <f t="shared" si="11"/>
        <v>-0.36280189119136996</v>
      </c>
      <c r="AJ28" s="126">
        <f t="shared" si="12"/>
        <v>-0.42485477023877499</v>
      </c>
      <c r="AK28" s="126">
        <f t="shared" si="13"/>
        <v>0.24737762176580394</v>
      </c>
      <c r="AL28" s="126">
        <f t="shared" si="14"/>
        <v>-0.1045321659256265</v>
      </c>
      <c r="AM28" s="126" t="str">
        <f t="shared" si="15"/>
        <v/>
      </c>
      <c r="AN28" s="126" t="str">
        <f t="shared" si="16"/>
        <v/>
      </c>
      <c r="AO28" s="126" t="str">
        <f t="shared" si="17"/>
        <v/>
      </c>
      <c r="AP28" s="124">
        <f t="shared" si="18"/>
        <v>323462.99921206076</v>
      </c>
      <c r="AQ28" s="124">
        <f t="shared" si="19"/>
        <v>317599.55857468006</v>
      </c>
      <c r="AR28" s="126">
        <f t="shared" si="20"/>
        <v>-1.812708301000034E-2</v>
      </c>
      <c r="AS28" s="153" t="s">
        <v>779</v>
      </c>
      <c r="AT28" s="153">
        <f t="shared" si="21"/>
        <v>1</v>
      </c>
      <c r="AU28" s="153">
        <f t="shared" si="22"/>
        <v>1</v>
      </c>
      <c r="AV28" s="153">
        <f t="shared" si="23"/>
        <v>1</v>
      </c>
      <c r="AW28" s="153">
        <f t="shared" si="24"/>
        <v>1</v>
      </c>
      <c r="AX28" s="153">
        <f t="shared" si="25"/>
        <v>1</v>
      </c>
      <c r="AY28" s="153">
        <f t="shared" si="26"/>
        <v>1</v>
      </c>
      <c r="AZ28" s="153">
        <f t="shared" si="27"/>
        <v>1</v>
      </c>
      <c r="BA28" s="153">
        <f t="shared" si="28"/>
        <v>0</v>
      </c>
      <c r="BB28" s="153">
        <f t="shared" si="29"/>
        <v>0</v>
      </c>
      <c r="BC28" s="153">
        <f t="shared" si="30"/>
        <v>0</v>
      </c>
    </row>
    <row r="29" spans="1:55" x14ac:dyDescent="0.3">
      <c r="A29" s="300" t="str">
        <f>Nominal!A29</f>
        <v>Philippines</v>
      </c>
      <c r="B29" s="300" t="str">
        <f>Nominal!B29</f>
        <v>PHL</v>
      </c>
      <c r="C29" s="300" t="str">
        <f>Nominal!C29</f>
        <v>EAP</v>
      </c>
      <c r="D29" s="300" t="str">
        <f>Nominal!D29</f>
        <v>Lower-Middle Income</v>
      </c>
      <c r="E29" s="300" t="str">
        <f>Nominal!E29</f>
        <v>IBRD</v>
      </c>
      <c r="F29" s="300" t="str">
        <f>Nominal!F29</f>
        <v>Tax Revenue</v>
      </c>
      <c r="G29" s="300" t="str">
        <f>Nominal!G29</f>
        <v>mill lcu</v>
      </c>
      <c r="H29" s="126">
        <f>VLOOKUP(B29,Inflation!$C$1:$E$196,3,FALSE)/100</f>
        <v>2.4380000000000002E-2</v>
      </c>
      <c r="I29" s="300" t="str">
        <f t="shared" si="7"/>
        <v>PhilippinesTax Revenue</v>
      </c>
      <c r="J29" s="124">
        <f>IF(Nominal!I29="","",IFERROR(Nominal!I29*((1+Real!$H29)),""))</f>
        <v>239155.66710754778</v>
      </c>
      <c r="K29" s="124">
        <f>IF(Nominal!J29="","",IFERROR(Nominal!J29*((1+Real!$H29)),""))</f>
        <v>184307.27896126045</v>
      </c>
      <c r="L29" s="124">
        <f>IF(Nominal!K29="","",IFERROR(Nominal!K29*((1+Real!$H29)),""))</f>
        <v>202157.12741355877</v>
      </c>
      <c r="M29" s="124">
        <f>IF(Nominal!L29="","",IFERROR(Nominal!L29*((1+Real!$H29)),""))</f>
        <v>296664.20397485694</v>
      </c>
      <c r="N29" s="124">
        <f>IF(Nominal!M29="","",IFERROR(Nominal!M29*((1+Real!$H29)),""))</f>
        <v>270071.35558067192</v>
      </c>
      <c r="O29" s="124">
        <f>IF(Nominal!N29="","",IFERROR(Nominal!N29*((1+Real!$H29)),""))</f>
        <v>216651.92646844749</v>
      </c>
      <c r="P29" s="124">
        <f>IF(Nominal!O29="","",IFERROR(Nominal!O29*((1+Real!$H29)),""))</f>
        <v>241331.57597477175</v>
      </c>
      <c r="Q29" s="124">
        <f>IF(Nominal!P29="","",IFERROR(Nominal!P29*((1+Real!$H29)),""))</f>
        <v>266458.24291590817</v>
      </c>
      <c r="R29" s="124">
        <f>IF(Nominal!Q29="","",IFERROR(Nominal!Q29*((1+Real!$H29)),""))</f>
        <v>215023.21134043921</v>
      </c>
      <c r="S29" s="124">
        <f>IF(Nominal!R29="","",IFERROR(Nominal!R29*((1+Real!$H29)),""))</f>
        <v>242770.52869117385</v>
      </c>
      <c r="T29" s="124">
        <f>IF(Nominal!S29="","",IFERROR(Nominal!S29*((1+Real!$H29)),""))</f>
        <v>289852.26399192872</v>
      </c>
      <c r="U29" s="124">
        <f>IF(Nominal!T29="","",IFERROR(Nominal!T29*((1+Real!$H29)),""))</f>
        <v>220958.00773882467</v>
      </c>
      <c r="V29" s="124">
        <f>IF(Nominal!U29="","",IFERROR(Nominal!U29*(1+0),""))</f>
        <v>250768.07939658003</v>
      </c>
      <c r="W29" s="124">
        <f>IF(Nominal!V29="","",IFERROR(Nominal!V29*(1+0),""))</f>
        <v>187000.06916810997</v>
      </c>
      <c r="X29" s="124">
        <f>IF(Nominal!W29="","",IFERROR(Nominal!W29*(1+0),""))</f>
        <v>176338.05188735999</v>
      </c>
      <c r="Y29" s="124">
        <f>IF(Nominal!X29="","",IFERROR(Nominal!X29*(1+0),""))</f>
        <v>124930.40293191999</v>
      </c>
      <c r="Z29" s="124">
        <f>IF(Nominal!Y29="","",IFERROR(Nominal!Y29*(1+0),""))</f>
        <v>145194.45670092996</v>
      </c>
      <c r="AA29" s="124">
        <f>IF(Nominal!Z29="","",IFERROR(Nominal!Z29*(1+0),""))</f>
        <v>325454.35788181995</v>
      </c>
      <c r="AB29" s="124">
        <f>IF(Nominal!AA29="","",IFERROR(Nominal!AA29*(1+0),""))</f>
        <v>210482.22450633001</v>
      </c>
      <c r="AC29" s="124" t="str">
        <f>IF(Nominal!AB29="","",IFERROR(Nominal!AB29*(1+0),""))</f>
        <v/>
      </c>
      <c r="AD29" s="124" t="str">
        <f>IF(Nominal!AC29="","",IFERROR(Nominal!AC29*(1+0),""))</f>
        <v/>
      </c>
      <c r="AE29" s="124" t="str">
        <f>IF(Nominal!AD29="","",IFERROR(Nominal!AD29*(1+0),""))</f>
        <v/>
      </c>
      <c r="AF29" s="126">
        <f t="shared" si="8"/>
        <v>4.855587337518609E-2</v>
      </c>
      <c r="AG29" s="126">
        <f t="shared" si="9"/>
        <v>1.4610330216070926E-2</v>
      </c>
      <c r="AH29" s="126">
        <f t="shared" si="10"/>
        <v>-0.12771785915507169</v>
      </c>
      <c r="AI29" s="126">
        <f t="shared" si="11"/>
        <v>-0.57888278647022695</v>
      </c>
      <c r="AJ29" s="126">
        <f t="shared" si="12"/>
        <v>-0.46238483385714146</v>
      </c>
      <c r="AK29" s="126">
        <f t="shared" si="13"/>
        <v>0.50219923352132345</v>
      </c>
      <c r="AL29" s="126">
        <f t="shared" si="14"/>
        <v>-0.1278297352670778</v>
      </c>
      <c r="AM29" s="126" t="str">
        <f t="shared" si="15"/>
        <v/>
      </c>
      <c r="AN29" s="126" t="str">
        <f t="shared" si="16"/>
        <v/>
      </c>
      <c r="AO29" s="126" t="str">
        <f t="shared" si="17"/>
        <v/>
      </c>
      <c r="AP29" s="124">
        <f t="shared" si="18"/>
        <v>1650339.1354811152</v>
      </c>
      <c r="AQ29" s="124">
        <f t="shared" si="19"/>
        <v>1420167.6424730497</v>
      </c>
      <c r="AR29" s="126">
        <f t="shared" si="20"/>
        <v>-0.13946920851571804</v>
      </c>
      <c r="AS29" s="153" t="s">
        <v>779</v>
      </c>
      <c r="AT29" s="153">
        <f t="shared" si="21"/>
        <v>1</v>
      </c>
      <c r="AU29" s="153">
        <f t="shared" si="22"/>
        <v>1</v>
      </c>
      <c r="AV29" s="153">
        <f t="shared" si="23"/>
        <v>1</v>
      </c>
      <c r="AW29" s="153">
        <f t="shared" si="24"/>
        <v>1</v>
      </c>
      <c r="AX29" s="153">
        <f t="shared" si="25"/>
        <v>1</v>
      </c>
      <c r="AY29" s="153">
        <f t="shared" si="26"/>
        <v>1</v>
      </c>
      <c r="AZ29" s="153">
        <f t="shared" si="27"/>
        <v>1</v>
      </c>
      <c r="BA29" s="153">
        <f t="shared" si="28"/>
        <v>0</v>
      </c>
      <c r="BB29" s="153">
        <f t="shared" si="29"/>
        <v>0</v>
      </c>
      <c r="BC29" s="153">
        <f t="shared" si="30"/>
        <v>0</v>
      </c>
    </row>
    <row r="30" spans="1:55" x14ac:dyDescent="0.3">
      <c r="A30" s="300" t="str">
        <f>Nominal!A30</f>
        <v>Philippines</v>
      </c>
      <c r="B30" s="300" t="str">
        <f>Nominal!B30</f>
        <v>PHL</v>
      </c>
      <c r="C30" s="300" t="str">
        <f>Nominal!C30</f>
        <v>EAP</v>
      </c>
      <c r="D30" s="300" t="str">
        <f>Nominal!D30</f>
        <v>Lower-Middle Income</v>
      </c>
      <c r="E30" s="300" t="str">
        <f>Nominal!E30</f>
        <v>IBRD</v>
      </c>
      <c r="F30" s="300" t="str">
        <f>Nominal!F30</f>
        <v>VAT</v>
      </c>
      <c r="G30" s="300" t="str">
        <f>Nominal!G30</f>
        <v>mill lcu</v>
      </c>
      <c r="H30" s="126">
        <f>VLOOKUP(B30,Inflation!$C$1:$E$196,3,FALSE)/100</f>
        <v>2.4380000000000002E-2</v>
      </c>
      <c r="I30" s="300" t="str">
        <f t="shared" si="7"/>
        <v>PhilippinesVAT</v>
      </c>
      <c r="J30" s="124">
        <f>IF(Nominal!I30="","",IFERROR(Nominal!I30*((1+Real!$H30)),""))</f>
        <v>75695.355698327083</v>
      </c>
      <c r="K30" s="124">
        <f>IF(Nominal!J30="","",IFERROR(Nominal!J30*((1+Real!$H30)),""))</f>
        <v>59960.195587983653</v>
      </c>
      <c r="L30" s="124">
        <f>IF(Nominal!K30="","",IFERROR(Nominal!K30*((1+Real!$H30)),""))</f>
        <v>65028.102205347765</v>
      </c>
      <c r="M30" s="124">
        <f>IF(Nominal!L30="","",IFERROR(Nominal!L30*((1+Real!$H30)),""))</f>
        <v>68363.225011409595</v>
      </c>
      <c r="N30" s="124">
        <f>IF(Nominal!M30="","",IFERROR(Nominal!M30*((1+Real!$H30)),""))</f>
        <v>72350.973980807947</v>
      </c>
      <c r="O30" s="124">
        <f>IF(Nominal!N30="","",IFERROR(Nominal!N30*((1+Real!$H30)),""))</f>
        <v>69633.567103750887</v>
      </c>
      <c r="P30" s="124">
        <f>IF(Nominal!O30="","",IFERROR(Nominal!O30*((1+Real!$H30)),""))</f>
        <v>71414.682523532741</v>
      </c>
      <c r="Q30" s="124">
        <f>IF(Nominal!P30="","",IFERROR(Nominal!P30*((1+Real!$H30)),""))</f>
        <v>68568.614570083722</v>
      </c>
      <c r="R30" s="124">
        <f>IF(Nominal!Q30="","",IFERROR(Nominal!Q30*((1+Real!$H30)),""))</f>
        <v>76149.353361931862</v>
      </c>
      <c r="S30" s="124">
        <f>IF(Nominal!R30="","",IFERROR(Nominal!R30*((1+Real!$H30)),""))</f>
        <v>75392.593748199783</v>
      </c>
      <c r="T30" s="124">
        <f>IF(Nominal!S30="","",IFERROR(Nominal!S30*((1+Real!$H30)),""))</f>
        <v>77332.313916374842</v>
      </c>
      <c r="U30" s="124">
        <f>IF(Nominal!T30="","",IFERROR(Nominal!T30*((1+Real!$H30)),""))</f>
        <v>73201.36360742469</v>
      </c>
      <c r="V30" s="124">
        <f>IF(Nominal!U30="","",IFERROR(Nominal!U30*(1+0),""))</f>
        <v>82365.27695775</v>
      </c>
      <c r="W30" s="124">
        <f>IF(Nominal!V30="","",IFERROR(Nominal!V30*(1+0),""))</f>
        <v>61994.28917122</v>
      </c>
      <c r="X30" s="124">
        <f>IF(Nominal!W30="","",IFERROR(Nominal!W30*(1+0),""))</f>
        <v>50389.861737200008</v>
      </c>
      <c r="Y30" s="124">
        <f>IF(Nominal!X30="","",IFERROR(Nominal!X30*(1+0),""))</f>
        <v>35266.977115429989</v>
      </c>
      <c r="Z30" s="124">
        <f>IF(Nominal!Y30="","",IFERROR(Nominal!Y30*(1+0),""))</f>
        <v>35639.540849370002</v>
      </c>
      <c r="AA30" s="124">
        <f>IF(Nominal!Z30="","",IFERROR(Nominal!Z30*(1+0),""))</f>
        <v>64598.485397790042</v>
      </c>
      <c r="AB30" s="124">
        <f>IF(Nominal!AA30="","",IFERROR(Nominal!AA30*(1+0),""))</f>
        <v>58601.202901679972</v>
      </c>
      <c r="AC30" s="124" t="str">
        <f>IF(Nominal!AB30="","",IFERROR(Nominal!AB30*(1+0),""))</f>
        <v/>
      </c>
      <c r="AD30" s="124" t="str">
        <f>IF(Nominal!AC30="","",IFERROR(Nominal!AC30*(1+0),""))</f>
        <v/>
      </c>
      <c r="AE30" s="124" t="str">
        <f>IF(Nominal!AD30="","",IFERROR(Nominal!AD30*(1+0),""))</f>
        <v/>
      </c>
      <c r="AF30" s="126">
        <f t="shared" si="8"/>
        <v>8.8115330166422978E-2</v>
      </c>
      <c r="AG30" s="126">
        <f t="shared" si="9"/>
        <v>3.3924065178399618E-2</v>
      </c>
      <c r="AH30" s="126">
        <f t="shared" si="10"/>
        <v>-0.22510637665424504</v>
      </c>
      <c r="AI30" s="126">
        <f t="shared" si="11"/>
        <v>-0.48412356044431715</v>
      </c>
      <c r="AJ30" s="126">
        <f t="shared" si="12"/>
        <v>-0.50740758709310729</v>
      </c>
      <c r="AK30" s="126">
        <f t="shared" si="13"/>
        <v>-7.2308254702201299E-2</v>
      </c>
      <c r="AL30" s="126">
        <f t="shared" si="14"/>
        <v>-0.1794236026692472</v>
      </c>
      <c r="AM30" s="126" t="str">
        <f t="shared" si="15"/>
        <v/>
      </c>
      <c r="AN30" s="126" t="str">
        <f t="shared" si="16"/>
        <v/>
      </c>
      <c r="AO30" s="126" t="str">
        <f t="shared" si="17"/>
        <v/>
      </c>
      <c r="AP30" s="124">
        <f t="shared" si="18"/>
        <v>482446.10211115971</v>
      </c>
      <c r="AQ30" s="124">
        <f t="shared" si="19"/>
        <v>388855.63413044001</v>
      </c>
      <c r="AR30" s="126">
        <f t="shared" si="20"/>
        <v>-0.19399155174261445</v>
      </c>
      <c r="AS30" s="153" t="s">
        <v>779</v>
      </c>
      <c r="AT30" s="153">
        <f t="shared" si="21"/>
        <v>1</v>
      </c>
      <c r="AU30" s="153">
        <f t="shared" si="22"/>
        <v>1</v>
      </c>
      <c r="AV30" s="153">
        <f t="shared" si="23"/>
        <v>1</v>
      </c>
      <c r="AW30" s="153">
        <f t="shared" si="24"/>
        <v>1</v>
      </c>
      <c r="AX30" s="153">
        <f t="shared" si="25"/>
        <v>1</v>
      </c>
      <c r="AY30" s="153">
        <f t="shared" si="26"/>
        <v>1</v>
      </c>
      <c r="AZ30" s="153">
        <f t="shared" si="27"/>
        <v>1</v>
      </c>
      <c r="BA30" s="153">
        <f t="shared" si="28"/>
        <v>0</v>
      </c>
      <c r="BB30" s="153">
        <f t="shared" si="29"/>
        <v>0</v>
      </c>
      <c r="BC30" s="153">
        <f t="shared" si="30"/>
        <v>0</v>
      </c>
    </row>
    <row r="31" spans="1:55" x14ac:dyDescent="0.3">
      <c r="A31" s="300" t="str">
        <f>Nominal!A31</f>
        <v>Albania</v>
      </c>
      <c r="B31" s="300" t="str">
        <f>Nominal!B31</f>
        <v>ALB</v>
      </c>
      <c r="C31" s="300" t="str">
        <f>Nominal!C31</f>
        <v>ECA</v>
      </c>
      <c r="D31" s="300" t="str">
        <f>Nominal!D31</f>
        <v>Upper-Middle Income</v>
      </c>
      <c r="E31" s="300" t="str">
        <f>Nominal!E31</f>
        <v>IBRD</v>
      </c>
      <c r="F31" s="300" t="str">
        <f>Nominal!F31</f>
        <v>Tax Revenue</v>
      </c>
      <c r="G31" s="300" t="str">
        <f>Nominal!G31</f>
        <v>mill lcu</v>
      </c>
      <c r="H31" s="126">
        <f>VLOOKUP(B31,Inflation!$C$1:$E$196,3,FALSE)/100</f>
        <v>1.405E-2</v>
      </c>
      <c r="I31" s="300" t="str">
        <f t="shared" si="7"/>
        <v>AlbaniaTax Revenue</v>
      </c>
      <c r="J31" s="124">
        <f>IF(Nominal!I31="","",IFERROR(Nominal!I31*((1+Real!$H31)),""))</f>
        <v>33493.574615499994</v>
      </c>
      <c r="K31" s="124">
        <f>IF(Nominal!J31="","",IFERROR(Nominal!J31*((1+Real!$H31)),""))</f>
        <v>65497.692309999999</v>
      </c>
      <c r="L31" s="124">
        <f>IF(Nominal!K31="","",IFERROR(Nominal!K31*((1+Real!$H31)),""))</f>
        <v>102979.29234399999</v>
      </c>
      <c r="M31" s="124">
        <f>IF(Nominal!L31="","",IFERROR(Nominal!L31*((1+Real!$H31)),""))</f>
        <v>142423.76868199997</v>
      </c>
      <c r="N31" s="124">
        <f>IF(Nominal!M31="","",IFERROR(Nominal!M31*((1+Real!$H31)),""))</f>
        <v>179403.37340400001</v>
      </c>
      <c r="O31" s="124">
        <f>IF(Nominal!N31="","",IFERROR(Nominal!N31*((1+Real!$H31)),""))</f>
        <v>215192.39216149997</v>
      </c>
      <c r="P31" s="124">
        <f>IF(Nominal!O31="","",IFERROR(Nominal!O31*((1+Real!$H31)),""))</f>
        <v>253312.74229049994</v>
      </c>
      <c r="Q31" s="124">
        <f>IF(Nominal!P31="","",IFERROR(Nominal!P31*((1+Real!$H31)),""))</f>
        <v>292513.54241349996</v>
      </c>
      <c r="R31" s="124">
        <f>IF(Nominal!Q31="","",IFERROR(Nominal!Q31*((1+Real!$H31)),""))</f>
        <v>327940.84953599994</v>
      </c>
      <c r="S31" s="124">
        <f>IF(Nominal!R31="","",IFERROR(Nominal!R31*((1+Real!$H31)),""))</f>
        <v>366092.30666279997</v>
      </c>
      <c r="T31" s="124">
        <f>IF(Nominal!S31="","",IFERROR(Nominal!S31*((1+Real!$H31)),""))</f>
        <v>399950.81150799996</v>
      </c>
      <c r="U31" s="124">
        <f>IF(Nominal!T31="","",IFERROR(Nominal!T31*((1+Real!$H31)),""))</f>
        <v>432259.783054</v>
      </c>
      <c r="V31" s="124">
        <f>IF(Nominal!U31="","",IFERROR(Nominal!U31*(1+0),""))</f>
        <v>34315.479999999996</v>
      </c>
      <c r="W31" s="124">
        <f>IF(Nominal!V31="","",IFERROR(Nominal!V31*(1+0),""))</f>
        <v>66979.11</v>
      </c>
      <c r="X31" s="124">
        <f>IF(Nominal!W31="","",IFERROR(Nominal!W31*(1+0),""))</f>
        <v>97001.31</v>
      </c>
      <c r="Y31" s="124">
        <f>IF(Nominal!X31="","",IFERROR(Nominal!X31*(1+0),""))</f>
        <v>123391.11600000001</v>
      </c>
      <c r="Z31" s="124">
        <f>IF(Nominal!Y31="","",IFERROR(Nominal!Y31*(1+0),""))</f>
        <v>149689.83000000002</v>
      </c>
      <c r="AA31" s="124">
        <f>IF(Nominal!Z31="","",IFERROR(Nominal!Z31*(1+0),""))</f>
        <v>182354.54</v>
      </c>
      <c r="AB31" s="124">
        <f>IF(Nominal!AA31="","",IFERROR(Nominal!AA31*(1+0),""))</f>
        <v>219122.66</v>
      </c>
      <c r="AC31" s="124" t="str">
        <f>IF(Nominal!AB31="","",IFERROR(Nominal!AB31*(1+0),""))</f>
        <v/>
      </c>
      <c r="AD31" s="124" t="str">
        <f>IF(Nominal!AC31="","",IFERROR(Nominal!AC31*(1+0),""))</f>
        <v/>
      </c>
      <c r="AE31" s="124" t="str">
        <f>IF(Nominal!AD31="","",IFERROR(Nominal!AD31*(1+0),""))</f>
        <v/>
      </c>
      <c r="AF31" s="126">
        <f t="shared" si="8"/>
        <v>2.4539195769198198E-2</v>
      </c>
      <c r="AG31" s="126">
        <f t="shared" si="9"/>
        <v>2.2617860839866926E-2</v>
      </c>
      <c r="AH31" s="126">
        <f t="shared" si="10"/>
        <v>-5.8050334275270364E-2</v>
      </c>
      <c r="AI31" s="126">
        <f t="shared" si="11"/>
        <v>-0.1336339633344176</v>
      </c>
      <c r="AJ31" s="126">
        <f t="shared" si="12"/>
        <v>-0.16562421787402967</v>
      </c>
      <c r="AK31" s="126">
        <f t="shared" si="13"/>
        <v>-0.15259764451549684</v>
      </c>
      <c r="AL31" s="126">
        <f t="shared" si="14"/>
        <v>-0.13497182171471908</v>
      </c>
      <c r="AM31" s="126" t="str">
        <f t="shared" si="15"/>
        <v/>
      </c>
      <c r="AN31" s="126" t="str">
        <f t="shared" si="16"/>
        <v/>
      </c>
      <c r="AO31" s="126" t="str">
        <f t="shared" si="17"/>
        <v/>
      </c>
      <c r="AP31" s="124">
        <f t="shared" si="18"/>
        <v>992302.83580749994</v>
      </c>
      <c r="AQ31" s="124">
        <f t="shared" si="19"/>
        <v>872854.04600000009</v>
      </c>
      <c r="AR31" s="126">
        <f t="shared" si="20"/>
        <v>-0.12037533855307062</v>
      </c>
      <c r="AS31" s="153" t="s">
        <v>779</v>
      </c>
      <c r="AT31" s="153">
        <f t="shared" si="21"/>
        <v>1</v>
      </c>
      <c r="AU31" s="153">
        <f t="shared" si="22"/>
        <v>1</v>
      </c>
      <c r="AV31" s="153">
        <f t="shared" si="23"/>
        <v>1</v>
      </c>
      <c r="AW31" s="153">
        <f t="shared" si="24"/>
        <v>1</v>
      </c>
      <c r="AX31" s="153">
        <f t="shared" si="25"/>
        <v>1</v>
      </c>
      <c r="AY31" s="153">
        <f t="shared" si="26"/>
        <v>1</v>
      </c>
      <c r="AZ31" s="153">
        <f t="shared" si="27"/>
        <v>1</v>
      </c>
      <c r="BA31" s="153">
        <f t="shared" si="28"/>
        <v>0</v>
      </c>
      <c r="BB31" s="153">
        <f t="shared" si="29"/>
        <v>0</v>
      </c>
      <c r="BC31" s="153">
        <f t="shared" si="30"/>
        <v>0</v>
      </c>
    </row>
    <row r="32" spans="1:55" x14ac:dyDescent="0.3">
      <c r="A32" s="300" t="str">
        <f>Nominal!A32</f>
        <v>Bulgaria</v>
      </c>
      <c r="B32" s="300" t="str">
        <f>Nominal!B32</f>
        <v>BGR</v>
      </c>
      <c r="C32" s="300" t="str">
        <f>Nominal!C32</f>
        <v>ECA</v>
      </c>
      <c r="D32" s="300" t="str">
        <f>Nominal!D32</f>
        <v>Upper-Middle Income</v>
      </c>
      <c r="E32" s="300" t="str">
        <f>Nominal!E32</f>
        <v>IBRD</v>
      </c>
      <c r="F32" s="300" t="str">
        <f>Nominal!F32</f>
        <v>CIT</v>
      </c>
      <c r="G32" s="300" t="str">
        <f>Nominal!G32</f>
        <v>mill lcu</v>
      </c>
      <c r="H32" s="126">
        <f>VLOOKUP(B32,Inflation!$C$1:$E$196,3,FALSE)/100</f>
        <v>1.1979999999999999E-2</v>
      </c>
      <c r="I32" s="300" t="str">
        <f t="shared" si="7"/>
        <v>BulgariaCIT</v>
      </c>
      <c r="J32" s="124">
        <f>IF(Nominal!I32="","",IFERROR(Nominal!I32*((1+Real!$H32)),""))</f>
        <v>15.19588257218</v>
      </c>
      <c r="K32" s="124">
        <f>IF(Nominal!J32="","",IFERROR(Nominal!J32*((1+Real!$H32)),""))</f>
        <v>42.771458161560005</v>
      </c>
      <c r="L32" s="124">
        <f>IF(Nominal!K32="","",IFERROR(Nominal!K32*((1+Real!$H32)),""))</f>
        <v>449.77490668418</v>
      </c>
      <c r="M32" s="124">
        <f>IF(Nominal!L32="","",IFERROR(Nominal!L32*((1+Real!$H32)),""))</f>
        <v>550.14785659384006</v>
      </c>
      <c r="N32" s="124">
        <f>IF(Nominal!M32="","",IFERROR(Nominal!M32*((1+Real!$H32)),""))</f>
        <v>151.54107025800005</v>
      </c>
      <c r="O32" s="124">
        <f>IF(Nominal!N32="","",IFERROR(Nominal!N32*((1+Real!$H32)),""))</f>
        <v>112.06983472135984</v>
      </c>
      <c r="P32" s="124" t="str">
        <f>IF(Nominal!O32="","",IFERROR(Nominal!O32*((1+Real!$H32)),""))</f>
        <v/>
      </c>
      <c r="Q32" s="124" t="str">
        <f>IF(Nominal!P32="","",IFERROR(Nominal!P32*((1+Real!$H32)),""))</f>
        <v/>
      </c>
      <c r="R32" s="124" t="str">
        <f>IF(Nominal!Q32="","",IFERROR(Nominal!Q32*((1+Real!$H32)),""))</f>
        <v/>
      </c>
      <c r="S32" s="124" t="str">
        <f>IF(Nominal!R32="","",IFERROR(Nominal!R32*((1+Real!$H32)),""))</f>
        <v/>
      </c>
      <c r="T32" s="124" t="str">
        <f>IF(Nominal!S32="","",IFERROR(Nominal!S32*((1+Real!$H32)),""))</f>
        <v/>
      </c>
      <c r="U32" s="124" t="str">
        <f>IF(Nominal!T32="","",IFERROR(Nominal!T32*((1+Real!$H32)),""))</f>
        <v/>
      </c>
      <c r="V32" s="124">
        <f>IF(Nominal!U32="","",IFERROR(Nominal!U32*(1+0),""))</f>
        <v>15.547233</v>
      </c>
      <c r="W32" s="124">
        <f>IF(Nominal!V32="","",IFERROR(Nominal!V32*(1+0),""))</f>
        <v>58.912698999999996</v>
      </c>
      <c r="X32" s="124">
        <f>IF(Nominal!W32="","",IFERROR(Nominal!W32*(1+0),""))</f>
        <v>209.65257000000003</v>
      </c>
      <c r="Y32" s="124">
        <f>IF(Nominal!X32="","",IFERROR(Nominal!X32*(1+0),""))</f>
        <v>275.06692000000004</v>
      </c>
      <c r="Z32" s="124">
        <f>IF(Nominal!Y32="","",IFERROR(Nominal!Y32*(1+0),""))</f>
        <v>103.55908299999999</v>
      </c>
      <c r="AA32" s="124">
        <f>IF(Nominal!Z32="","",IFERROR(Nominal!Z32*(1+0),""))</f>
        <v>388.93352400000003</v>
      </c>
      <c r="AB32" s="124" t="str">
        <f>IF(Nominal!AA32="","",IFERROR(Nominal!AA32*(1+0),""))</f>
        <v/>
      </c>
      <c r="AC32" s="124" t="str">
        <f>IF(Nominal!AB32="","",IFERROR(Nominal!AB32*(1+0),""))</f>
        <v/>
      </c>
      <c r="AD32" s="124" t="str">
        <f>IF(Nominal!AC32="","",IFERROR(Nominal!AC32*(1+0),""))</f>
        <v/>
      </c>
      <c r="AE32" s="124" t="str">
        <f>IF(Nominal!AD32="","",IFERROR(Nominal!AD32*(1+0),""))</f>
        <v/>
      </c>
      <c r="AF32" s="126">
        <f t="shared" si="8"/>
        <v>2.3121422934870392E-2</v>
      </c>
      <c r="AG32" s="126">
        <f t="shared" si="9"/>
        <v>0.3773834592561684</v>
      </c>
      <c r="AH32" s="126">
        <f t="shared" si="10"/>
        <v>-0.53387223945952034</v>
      </c>
      <c r="AI32" s="126">
        <f t="shared" si="11"/>
        <v>-0.50001273893342668</v>
      </c>
      <c r="AJ32" s="126">
        <f t="shared" si="12"/>
        <v>-0.31662695252389528</v>
      </c>
      <c r="AK32" s="126">
        <f t="shared" si="13"/>
        <v>2.470456835838196</v>
      </c>
      <c r="AL32" s="126" t="str">
        <f t="shared" si="14"/>
        <v/>
      </c>
      <c r="AM32" s="126" t="str">
        <f t="shared" si="15"/>
        <v/>
      </c>
      <c r="AN32" s="126" t="str">
        <f t="shared" si="16"/>
        <v/>
      </c>
      <c r="AO32" s="126" t="str">
        <f t="shared" si="17"/>
        <v/>
      </c>
      <c r="AP32" s="124">
        <f t="shared" si="18"/>
        <v>1321.50100899112</v>
      </c>
      <c r="AQ32" s="124">
        <f t="shared" si="19"/>
        <v>1051.6720290000001</v>
      </c>
      <c r="AR32" s="126">
        <f t="shared" si="20"/>
        <v>-0.20418371091302973</v>
      </c>
      <c r="AS32" s="153" t="s">
        <v>779</v>
      </c>
      <c r="AT32" s="153">
        <f t="shared" si="21"/>
        <v>1</v>
      </c>
      <c r="AU32" s="153">
        <f t="shared" si="22"/>
        <v>1</v>
      </c>
      <c r="AV32" s="153">
        <f t="shared" si="23"/>
        <v>1</v>
      </c>
      <c r="AW32" s="153">
        <f t="shared" si="24"/>
        <v>1</v>
      </c>
      <c r="AX32" s="153">
        <f t="shared" si="25"/>
        <v>1</v>
      </c>
      <c r="AY32" s="153">
        <f t="shared" si="26"/>
        <v>1</v>
      </c>
      <c r="AZ32" s="153">
        <f t="shared" si="27"/>
        <v>0</v>
      </c>
      <c r="BA32" s="153">
        <f t="shared" si="28"/>
        <v>0</v>
      </c>
      <c r="BB32" s="153">
        <f t="shared" si="29"/>
        <v>0</v>
      </c>
      <c r="BC32" s="153">
        <f t="shared" si="30"/>
        <v>0</v>
      </c>
    </row>
    <row r="33" spans="1:55" x14ac:dyDescent="0.3">
      <c r="A33" s="300" t="str">
        <f>Nominal!A33</f>
        <v>Bulgaria</v>
      </c>
      <c r="B33" s="300" t="str">
        <f>Nominal!B33</f>
        <v>BGR</v>
      </c>
      <c r="C33" s="300" t="str">
        <f>Nominal!C33</f>
        <v>ECA</v>
      </c>
      <c r="D33" s="300" t="str">
        <f>Nominal!D33</f>
        <v>Upper-Middle Income</v>
      </c>
      <c r="E33" s="300" t="str">
        <f>Nominal!E33</f>
        <v>IBRD</v>
      </c>
      <c r="F33" s="300" t="str">
        <f>Nominal!F33</f>
        <v>Customs Duties</v>
      </c>
      <c r="G33" s="300" t="str">
        <f>Nominal!G33</f>
        <v>mill lcu</v>
      </c>
      <c r="H33" s="126">
        <f>VLOOKUP(B33,Inflation!$C$1:$E$196,3,FALSE)/100</f>
        <v>1.1979999999999999E-2</v>
      </c>
      <c r="I33" s="300" t="str">
        <f t="shared" si="7"/>
        <v>BulgariaCustoms Duties</v>
      </c>
      <c r="J33" s="124">
        <f>IF(Nominal!I33="","",IFERROR(Nominal!I33*((1+Real!$H33)),""))</f>
        <v>20.128213385360002</v>
      </c>
      <c r="K33" s="124">
        <f>IF(Nominal!J33="","",IFERROR(Nominal!J33*((1+Real!$H33)),""))</f>
        <v>20.232367378939998</v>
      </c>
      <c r="L33" s="124">
        <f>IF(Nominal!K33="","",IFERROR(Nominal!K33*((1+Real!$H33)),""))</f>
        <v>19.384477911979999</v>
      </c>
      <c r="M33" s="124">
        <f>IF(Nominal!L33="","",IFERROR(Nominal!L33*((1+Real!$H33)),""))</f>
        <v>18.077205183919997</v>
      </c>
      <c r="N33" s="124">
        <f>IF(Nominal!M33="","",IFERROR(Nominal!M33*((1+Real!$H33)),""))</f>
        <v>19.993216265340006</v>
      </c>
      <c r="O33" s="124">
        <f>IF(Nominal!N33="","",IFERROR(Nominal!N33*((1+Real!$H33)),""))</f>
        <v>18.320284803880007</v>
      </c>
      <c r="P33" s="124" t="str">
        <f>IF(Nominal!O33="","",IFERROR(Nominal!O33*((1+Real!$H33)),""))</f>
        <v/>
      </c>
      <c r="Q33" s="124" t="str">
        <f>IF(Nominal!P33="","",IFERROR(Nominal!P33*((1+Real!$H33)),""))</f>
        <v/>
      </c>
      <c r="R33" s="124" t="str">
        <f>IF(Nominal!Q33="","",IFERROR(Nominal!Q33*((1+Real!$H33)),""))</f>
        <v/>
      </c>
      <c r="S33" s="124" t="str">
        <f>IF(Nominal!R33="","",IFERROR(Nominal!R33*((1+Real!$H33)),""))</f>
        <v/>
      </c>
      <c r="T33" s="124" t="str">
        <f>IF(Nominal!S33="","",IFERROR(Nominal!S33*((1+Real!$H33)),""))</f>
        <v/>
      </c>
      <c r="U33" s="124" t="str">
        <f>IF(Nominal!T33="","",IFERROR(Nominal!T33*((1+Real!$H33)),""))</f>
        <v/>
      </c>
      <c r="V33" s="124">
        <f>IF(Nominal!U33="","",IFERROR(Nominal!U33*(1+0),""))</f>
        <v>21.404095999999999</v>
      </c>
      <c r="W33" s="124">
        <f>IF(Nominal!V33="","",IFERROR(Nominal!V33*(1+0),""))</f>
        <v>18.234368999999997</v>
      </c>
      <c r="X33" s="124">
        <f>IF(Nominal!W33="","",IFERROR(Nominal!W33*(1+0),""))</f>
        <v>15.004243000000002</v>
      </c>
      <c r="Y33" s="124">
        <f>IF(Nominal!X33="","",IFERROR(Nominal!X33*(1+0),""))</f>
        <v>14.745950000000008</v>
      </c>
      <c r="Z33" s="124">
        <f>IF(Nominal!Y33="","",IFERROR(Nominal!Y33*(1+0),""))</f>
        <v>17.390895</v>
      </c>
      <c r="AA33" s="124">
        <f>IF(Nominal!Z33="","",IFERROR(Nominal!Z33*(1+0),""))</f>
        <v>17.427650999999997</v>
      </c>
      <c r="AB33" s="124" t="str">
        <f>IF(Nominal!AA33="","",IFERROR(Nominal!AA33*(1+0),""))</f>
        <v/>
      </c>
      <c r="AC33" s="124" t="str">
        <f>IF(Nominal!AB33="","",IFERROR(Nominal!AB33*(1+0),""))</f>
        <v/>
      </c>
      <c r="AD33" s="124" t="str">
        <f>IF(Nominal!AC33="","",IFERROR(Nominal!AC33*(1+0),""))</f>
        <v/>
      </c>
      <c r="AE33" s="124" t="str">
        <f>IF(Nominal!AD33="","",IFERROR(Nominal!AD33*(1+0),""))</f>
        <v/>
      </c>
      <c r="AF33" s="126">
        <f t="shared" si="8"/>
        <v>6.3387772685676802E-2</v>
      </c>
      <c r="AG33" s="126">
        <f t="shared" si="9"/>
        <v>-9.8752575095079065E-2</v>
      </c>
      <c r="AH33" s="126">
        <f t="shared" si="10"/>
        <v>-0.22596610194350003</v>
      </c>
      <c r="AI33" s="126">
        <f t="shared" si="11"/>
        <v>-0.18427932581543088</v>
      </c>
      <c r="AJ33" s="126">
        <f t="shared" si="12"/>
        <v>-0.13016021188403579</v>
      </c>
      <c r="AK33" s="126">
        <f t="shared" si="13"/>
        <v>-4.8723795150333087E-2</v>
      </c>
      <c r="AL33" s="126" t="str">
        <f t="shared" si="14"/>
        <v/>
      </c>
      <c r="AM33" s="126" t="str">
        <f t="shared" si="15"/>
        <v/>
      </c>
      <c r="AN33" s="126" t="str">
        <f t="shared" si="16"/>
        <v/>
      </c>
      <c r="AO33" s="126" t="str">
        <f t="shared" si="17"/>
        <v/>
      </c>
      <c r="AP33" s="124">
        <f t="shared" si="18"/>
        <v>116.13576492942002</v>
      </c>
      <c r="AQ33" s="124">
        <f t="shared" si="19"/>
        <v>104.207204</v>
      </c>
      <c r="AR33" s="126">
        <f t="shared" si="20"/>
        <v>-0.10271220873836273</v>
      </c>
      <c r="AS33" s="153" t="s">
        <v>779</v>
      </c>
      <c r="AT33" s="153">
        <f t="shared" si="21"/>
        <v>1</v>
      </c>
      <c r="AU33" s="153">
        <f t="shared" si="22"/>
        <v>1</v>
      </c>
      <c r="AV33" s="153">
        <f t="shared" si="23"/>
        <v>1</v>
      </c>
      <c r="AW33" s="153">
        <f t="shared" si="24"/>
        <v>1</v>
      </c>
      <c r="AX33" s="153">
        <f t="shared" si="25"/>
        <v>1</v>
      </c>
      <c r="AY33" s="153">
        <f t="shared" si="26"/>
        <v>1</v>
      </c>
      <c r="AZ33" s="153">
        <f t="shared" si="27"/>
        <v>0</v>
      </c>
      <c r="BA33" s="153">
        <f t="shared" si="28"/>
        <v>0</v>
      </c>
      <c r="BB33" s="153">
        <f t="shared" si="29"/>
        <v>0</v>
      </c>
      <c r="BC33" s="153">
        <f t="shared" si="30"/>
        <v>0</v>
      </c>
    </row>
    <row r="34" spans="1:55" x14ac:dyDescent="0.3">
      <c r="A34" s="300" t="str">
        <f>Nominal!A34</f>
        <v>Bulgaria</v>
      </c>
      <c r="B34" s="300" t="str">
        <f>Nominal!B34</f>
        <v>BGR</v>
      </c>
      <c r="C34" s="300" t="str">
        <f>Nominal!C34</f>
        <v>ECA</v>
      </c>
      <c r="D34" s="300" t="str">
        <f>Nominal!D34</f>
        <v>Upper-Middle Income</v>
      </c>
      <c r="E34" s="300" t="str">
        <f>Nominal!E34</f>
        <v>IBRD</v>
      </c>
      <c r="F34" s="300" t="str">
        <f>Nominal!F34</f>
        <v>Excises</v>
      </c>
      <c r="G34" s="300" t="str">
        <f>Nominal!G34</f>
        <v>mill lcu</v>
      </c>
      <c r="H34" s="126">
        <f>VLOOKUP(B34,Inflation!$C$1:$E$196,3,FALSE)/100</f>
        <v>1.1979999999999999E-2</v>
      </c>
      <c r="I34" s="300" t="str">
        <f t="shared" si="7"/>
        <v>BulgariaExcises</v>
      </c>
      <c r="J34" s="124">
        <f>IF(Nominal!I34="","",IFERROR(Nominal!I34*((1+Real!$H34)),""))</f>
        <v>413.42855406974002</v>
      </c>
      <c r="K34" s="124">
        <f>IF(Nominal!J34="","",IFERROR(Nominal!J34*((1+Real!$H34)),""))</f>
        <v>451.39382371314008</v>
      </c>
      <c r="L34" s="124">
        <f>IF(Nominal!K34="","",IFERROR(Nominal!K34*((1+Real!$H34)),""))</f>
        <v>426.98451799202007</v>
      </c>
      <c r="M34" s="124">
        <f>IF(Nominal!L34="","",IFERROR(Nominal!L34*((1+Real!$H34)),""))</f>
        <v>446.3528649427999</v>
      </c>
      <c r="N34" s="124">
        <f>IF(Nominal!M34="","",IFERROR(Nominal!M34*((1+Real!$H34)),""))</f>
        <v>493.74994909102008</v>
      </c>
      <c r="O34" s="124">
        <f>IF(Nominal!N34="","",IFERROR(Nominal!N34*((1+Real!$H34)),""))</f>
        <v>651.2689198023603</v>
      </c>
      <c r="P34" s="124" t="str">
        <f>IF(Nominal!O34="","",IFERROR(Nominal!O34*((1+Real!$H34)),""))</f>
        <v/>
      </c>
      <c r="Q34" s="124" t="str">
        <f>IF(Nominal!P34="","",IFERROR(Nominal!P34*((1+Real!$H34)),""))</f>
        <v/>
      </c>
      <c r="R34" s="124" t="str">
        <f>IF(Nominal!Q34="","",IFERROR(Nominal!Q34*((1+Real!$H34)),""))</f>
        <v/>
      </c>
      <c r="S34" s="124" t="str">
        <f>IF(Nominal!R34="","",IFERROR(Nominal!R34*((1+Real!$H34)),""))</f>
        <v/>
      </c>
      <c r="T34" s="124" t="str">
        <f>IF(Nominal!S34="","",IFERROR(Nominal!S34*((1+Real!$H34)),""))</f>
        <v/>
      </c>
      <c r="U34" s="124" t="str">
        <f>IF(Nominal!T34="","",IFERROR(Nominal!T34*((1+Real!$H34)),""))</f>
        <v/>
      </c>
      <c r="V34" s="124">
        <f>IF(Nominal!U34="","",IFERROR(Nominal!U34*(1+0),""))</f>
        <v>489.034786</v>
      </c>
      <c r="W34" s="124">
        <f>IF(Nominal!V34="","",IFERROR(Nominal!V34*(1+0),""))</f>
        <v>430.99581300000006</v>
      </c>
      <c r="X34" s="124">
        <f>IF(Nominal!W34="","",IFERROR(Nominal!W34*(1+0),""))</f>
        <v>400.59517900000003</v>
      </c>
      <c r="Y34" s="124">
        <f>IF(Nominal!X34="","",IFERROR(Nominal!X34*(1+0),""))</f>
        <v>419.91345799999999</v>
      </c>
      <c r="Z34" s="124">
        <f>IF(Nominal!Y34="","",IFERROR(Nominal!Y34*(1+0),""))</f>
        <v>356.50997699999971</v>
      </c>
      <c r="AA34" s="124">
        <f>IF(Nominal!Z34="","",IFERROR(Nominal!Z34*(1+0),""))</f>
        <v>449.31587500000023</v>
      </c>
      <c r="AB34" s="124" t="str">
        <f>IF(Nominal!AA34="","",IFERROR(Nominal!AA34*(1+0),""))</f>
        <v/>
      </c>
      <c r="AC34" s="124" t="str">
        <f>IF(Nominal!AB34="","",IFERROR(Nominal!AB34*(1+0),""))</f>
        <v/>
      </c>
      <c r="AD34" s="124" t="str">
        <f>IF(Nominal!AC34="","",IFERROR(Nominal!AC34*(1+0),""))</f>
        <v/>
      </c>
      <c r="AE34" s="124" t="str">
        <f>IF(Nominal!AD34="","",IFERROR(Nominal!AD34*(1+0),""))</f>
        <v/>
      </c>
      <c r="AF34" s="126">
        <f t="shared" si="8"/>
        <v>0.18287617337022685</v>
      </c>
      <c r="AG34" s="126">
        <f t="shared" si="9"/>
        <v>-4.5188945088674763E-2</v>
      </c>
      <c r="AH34" s="126">
        <f t="shared" si="10"/>
        <v>-6.1803971525996253E-2</v>
      </c>
      <c r="AI34" s="126">
        <f t="shared" si="11"/>
        <v>-5.9234316657042436E-2</v>
      </c>
      <c r="AJ34" s="126">
        <f t="shared" si="12"/>
        <v>-0.27795440251421866</v>
      </c>
      <c r="AK34" s="126">
        <f t="shared" si="13"/>
        <v>-0.31009163597680428</v>
      </c>
      <c r="AL34" s="126" t="str">
        <f t="shared" si="14"/>
        <v/>
      </c>
      <c r="AM34" s="126" t="str">
        <f t="shared" si="15"/>
        <v/>
      </c>
      <c r="AN34" s="126" t="str">
        <f t="shared" si="16"/>
        <v/>
      </c>
      <c r="AO34" s="126" t="str">
        <f t="shared" si="17"/>
        <v/>
      </c>
      <c r="AP34" s="124">
        <f t="shared" si="18"/>
        <v>2883.1786296110804</v>
      </c>
      <c r="AQ34" s="124">
        <f t="shared" si="19"/>
        <v>2546.365088</v>
      </c>
      <c r="AR34" s="126">
        <f t="shared" si="20"/>
        <v>-0.1168202129940572</v>
      </c>
      <c r="AS34" s="153" t="s">
        <v>779</v>
      </c>
      <c r="AT34" s="153">
        <f t="shared" si="21"/>
        <v>1</v>
      </c>
      <c r="AU34" s="153">
        <f t="shared" si="22"/>
        <v>1</v>
      </c>
      <c r="AV34" s="153">
        <f t="shared" si="23"/>
        <v>1</v>
      </c>
      <c r="AW34" s="153">
        <f t="shared" si="24"/>
        <v>1</v>
      </c>
      <c r="AX34" s="153">
        <f t="shared" si="25"/>
        <v>1</v>
      </c>
      <c r="AY34" s="153">
        <f t="shared" si="26"/>
        <v>1</v>
      </c>
      <c r="AZ34" s="153">
        <f t="shared" si="27"/>
        <v>0</v>
      </c>
      <c r="BA34" s="153">
        <f t="shared" si="28"/>
        <v>0</v>
      </c>
      <c r="BB34" s="153">
        <f t="shared" si="29"/>
        <v>0</v>
      </c>
      <c r="BC34" s="153">
        <f t="shared" si="30"/>
        <v>0</v>
      </c>
    </row>
    <row r="35" spans="1:55" x14ac:dyDescent="0.3">
      <c r="A35" s="300" t="str">
        <f>Nominal!A35</f>
        <v>Bulgaria</v>
      </c>
      <c r="B35" s="300" t="str">
        <f>Nominal!B35</f>
        <v>BGR</v>
      </c>
      <c r="C35" s="300" t="str">
        <f>Nominal!C35</f>
        <v>ECA</v>
      </c>
      <c r="D35" s="300" t="str">
        <f>Nominal!D35</f>
        <v>Upper-Middle Income</v>
      </c>
      <c r="E35" s="300" t="str">
        <f>Nominal!E35</f>
        <v>IBRD</v>
      </c>
      <c r="F35" s="300" t="str">
        <f>Nominal!F35</f>
        <v>PIT</v>
      </c>
      <c r="G35" s="300" t="str">
        <f>Nominal!G35</f>
        <v>mill lcu</v>
      </c>
      <c r="H35" s="126">
        <f>VLOOKUP(B35,Inflation!$C$1:$E$196,3,FALSE)/100</f>
        <v>1.1979999999999999E-2</v>
      </c>
      <c r="I35" s="300" t="str">
        <f t="shared" si="7"/>
        <v>BulgariaPIT</v>
      </c>
      <c r="J35" s="124">
        <f>IF(Nominal!I35="","",IFERROR(Nominal!I35*((1+Real!$H35)),""))</f>
        <v>369.27939746796005</v>
      </c>
      <c r="K35" s="124">
        <f>IF(Nominal!J35="","",IFERROR(Nominal!J35*((1+Real!$H35)),""))</f>
        <v>283.26017049428009</v>
      </c>
      <c r="L35" s="124">
        <f>IF(Nominal!K35="","",IFERROR(Nominal!K35*((1+Real!$H35)),""))</f>
        <v>275.45641828168004</v>
      </c>
      <c r="M35" s="124">
        <f>IF(Nominal!L35="","",IFERROR(Nominal!L35*((1+Real!$H35)),""))</f>
        <v>447.63221613068009</v>
      </c>
      <c r="N35" s="124">
        <f>IF(Nominal!M35="","",IFERROR(Nominal!M35*((1+Real!$H35)),""))</f>
        <v>339.65881168260006</v>
      </c>
      <c r="O35" s="124">
        <f>IF(Nominal!N35="","",IFERROR(Nominal!N35*((1+Real!$H35)),""))</f>
        <v>292.12296382479991</v>
      </c>
      <c r="P35" s="124" t="str">
        <f>IF(Nominal!O35="","",IFERROR(Nominal!O35*((1+Real!$H35)),""))</f>
        <v/>
      </c>
      <c r="Q35" s="124" t="str">
        <f>IF(Nominal!P35="","",IFERROR(Nominal!P35*((1+Real!$H35)),""))</f>
        <v/>
      </c>
      <c r="R35" s="124" t="str">
        <f>IF(Nominal!Q35="","",IFERROR(Nominal!Q35*((1+Real!$H35)),""))</f>
        <v/>
      </c>
      <c r="S35" s="124" t="str">
        <f>IF(Nominal!R35="","",IFERROR(Nominal!R35*((1+Real!$H35)),""))</f>
        <v/>
      </c>
      <c r="T35" s="124" t="str">
        <f>IF(Nominal!S35="","",IFERROR(Nominal!S35*((1+Real!$H35)),""))</f>
        <v/>
      </c>
      <c r="U35" s="124" t="str">
        <f>IF(Nominal!T35="","",IFERROR(Nominal!T35*((1+Real!$H35)),""))</f>
        <v/>
      </c>
      <c r="V35" s="124">
        <f>IF(Nominal!U35="","",IFERROR(Nominal!U35*(1+0),""))</f>
        <v>365.65475199999997</v>
      </c>
      <c r="W35" s="124">
        <f>IF(Nominal!V35="","",IFERROR(Nominal!V35*(1+0),""))</f>
        <v>308.46935000000002</v>
      </c>
      <c r="X35" s="124">
        <f>IF(Nominal!W35="","",IFERROR(Nominal!W35*(1+0),""))</f>
        <v>323.68955700000004</v>
      </c>
      <c r="Y35" s="124">
        <f>IF(Nominal!X35="","",IFERROR(Nominal!X35*(1+0),""))</f>
        <v>428.93461300000001</v>
      </c>
      <c r="Z35" s="124">
        <f>IF(Nominal!Y35="","",IFERROR(Nominal!Y35*(1+0),""))</f>
        <v>326.69604600000002</v>
      </c>
      <c r="AA35" s="124">
        <f>IF(Nominal!Z35="","",IFERROR(Nominal!Z35*(1+0),""))</f>
        <v>318.89282100000014</v>
      </c>
      <c r="AB35" s="124" t="str">
        <f>IF(Nominal!AA35="","",IFERROR(Nominal!AA35*(1+0),""))</f>
        <v/>
      </c>
      <c r="AC35" s="124" t="str">
        <f>IF(Nominal!AB35="","",IFERROR(Nominal!AB35*(1+0),""))</f>
        <v/>
      </c>
      <c r="AD35" s="124" t="str">
        <f>IF(Nominal!AC35="","",IFERROR(Nominal!AC35*(1+0),""))</f>
        <v/>
      </c>
      <c r="AE35" s="124" t="str">
        <f>IF(Nominal!AD35="","",IFERROR(Nominal!AD35*(1+0),""))</f>
        <v/>
      </c>
      <c r="AF35" s="126">
        <f t="shared" si="8"/>
        <v>-9.8154554324265154E-3</v>
      </c>
      <c r="AG35" s="126">
        <f t="shared" si="9"/>
        <v>8.8996555575500444E-2</v>
      </c>
      <c r="AH35" s="126">
        <f t="shared" si="10"/>
        <v>0.17510261339780103</v>
      </c>
      <c r="AI35" s="126">
        <f t="shared" si="11"/>
        <v>-4.1770012203995545E-2</v>
      </c>
      <c r="AJ35" s="126">
        <f t="shared" si="12"/>
        <v>-3.8164078883704371E-2</v>
      </c>
      <c r="AK35" s="126">
        <f t="shared" si="13"/>
        <v>9.1639003057819829E-2</v>
      </c>
      <c r="AL35" s="126" t="str">
        <f t="shared" si="14"/>
        <v/>
      </c>
      <c r="AM35" s="126" t="str">
        <f t="shared" si="15"/>
        <v/>
      </c>
      <c r="AN35" s="126" t="str">
        <f t="shared" si="16"/>
        <v/>
      </c>
      <c r="AO35" s="126" t="str">
        <f t="shared" si="17"/>
        <v/>
      </c>
      <c r="AP35" s="124">
        <f t="shared" si="18"/>
        <v>2007.4099778820002</v>
      </c>
      <c r="AQ35" s="124">
        <f t="shared" si="19"/>
        <v>2072.3371390000002</v>
      </c>
      <c r="AR35" s="126">
        <f t="shared" si="20"/>
        <v>3.2343747332821374E-2</v>
      </c>
      <c r="AS35" s="153" t="s">
        <v>779</v>
      </c>
      <c r="AT35" s="153">
        <f t="shared" si="21"/>
        <v>1</v>
      </c>
      <c r="AU35" s="153">
        <f t="shared" si="22"/>
        <v>1</v>
      </c>
      <c r="AV35" s="153">
        <f t="shared" si="23"/>
        <v>1</v>
      </c>
      <c r="AW35" s="153">
        <f t="shared" si="24"/>
        <v>1</v>
      </c>
      <c r="AX35" s="153">
        <f t="shared" si="25"/>
        <v>1</v>
      </c>
      <c r="AY35" s="153">
        <f t="shared" si="26"/>
        <v>1</v>
      </c>
      <c r="AZ35" s="153">
        <f t="shared" si="27"/>
        <v>0</v>
      </c>
      <c r="BA35" s="153">
        <f t="shared" si="28"/>
        <v>0</v>
      </c>
      <c r="BB35" s="153">
        <f t="shared" si="29"/>
        <v>0</v>
      </c>
      <c r="BC35" s="153">
        <f t="shared" si="30"/>
        <v>0</v>
      </c>
    </row>
    <row r="36" spans="1:55" x14ac:dyDescent="0.3">
      <c r="A36" s="300" t="str">
        <f>Nominal!A36</f>
        <v>Bulgaria</v>
      </c>
      <c r="B36" s="300" t="str">
        <f>Nominal!B36</f>
        <v>BGR</v>
      </c>
      <c r="C36" s="300" t="str">
        <f>Nominal!C36</f>
        <v>ECA</v>
      </c>
      <c r="D36" s="300" t="str">
        <f>Nominal!D36</f>
        <v>Upper-Middle Income</v>
      </c>
      <c r="E36" s="300" t="str">
        <f>Nominal!E36</f>
        <v>IBRD</v>
      </c>
      <c r="F36" s="300" t="str">
        <f>Nominal!F36</f>
        <v>Tax Revenue</v>
      </c>
      <c r="G36" s="300" t="str">
        <f>Nominal!G36</f>
        <v>mill lcu</v>
      </c>
      <c r="H36" s="126">
        <f>VLOOKUP(B36,Inflation!$C$1:$E$196,3,FALSE)/100</f>
        <v>1.1979999999999999E-2</v>
      </c>
      <c r="I36" s="300" t="str">
        <f t="shared" si="7"/>
        <v>BulgariaTax Revenue</v>
      </c>
      <c r="J36" s="124">
        <f>IF(Nominal!I36="","",IFERROR(Nominal!I36*((1+Real!$H36)),""))</f>
        <v>2233.6397827208802</v>
      </c>
      <c r="K36" s="124">
        <f>IF(Nominal!J36="","",IFERROR(Nominal!J36*((1+Real!$H36)),""))</f>
        <v>1655.8730043983203</v>
      </c>
      <c r="L36" s="124">
        <f>IF(Nominal!K36="","",IFERROR(Nominal!K36*((1+Real!$H36)),""))</f>
        <v>1992.9770442354809</v>
      </c>
      <c r="M36" s="124">
        <f>IF(Nominal!L36="","",IFERROR(Nominal!L36*((1+Real!$H36)),""))</f>
        <v>2379.142345043339</v>
      </c>
      <c r="N36" s="124">
        <f>IF(Nominal!M36="","",IFERROR(Nominal!M36*((1+Real!$H36)),""))</f>
        <v>1867.9567000701011</v>
      </c>
      <c r="O36" s="124">
        <f>IF(Nominal!N36="","",IFERROR(Nominal!N36*((1+Real!$H36)),""))</f>
        <v>1985.8084916292801</v>
      </c>
      <c r="P36" s="124" t="str">
        <f>IF(Nominal!O36="","",IFERROR(Nominal!O36*((1+Real!$H36)),""))</f>
        <v/>
      </c>
      <c r="Q36" s="124" t="str">
        <f>IF(Nominal!P36="","",IFERROR(Nominal!P36*((1+Real!$H36)),""))</f>
        <v/>
      </c>
      <c r="R36" s="124" t="str">
        <f>IF(Nominal!Q36="","",IFERROR(Nominal!Q36*((1+Real!$H36)),""))</f>
        <v/>
      </c>
      <c r="S36" s="124" t="str">
        <f>IF(Nominal!R36="","",IFERROR(Nominal!R36*((1+Real!$H36)),""))</f>
        <v/>
      </c>
      <c r="T36" s="124" t="str">
        <f>IF(Nominal!S36="","",IFERROR(Nominal!S36*((1+Real!$H36)),""))</f>
        <v/>
      </c>
      <c r="U36" s="124" t="str">
        <f>IF(Nominal!T36="","",IFERROR(Nominal!T36*((1+Real!$H36)),""))</f>
        <v/>
      </c>
      <c r="V36" s="124">
        <f>IF(Nominal!U36="","",IFERROR(Nominal!U36*(1+0),""))</f>
        <v>2269.4210350000003</v>
      </c>
      <c r="W36" s="124">
        <f>IF(Nominal!V36="","",IFERROR(Nominal!V36*(1+0),""))</f>
        <v>1645.8837669999998</v>
      </c>
      <c r="X36" s="124">
        <f>IF(Nominal!W36="","",IFERROR(Nominal!W36*(1+0),""))</f>
        <v>1764.2017449999989</v>
      </c>
      <c r="Y36" s="124">
        <f>IF(Nominal!X36="","",IFERROR(Nominal!X36*(1+0),""))</f>
        <v>1978.8540520000024</v>
      </c>
      <c r="Z36" s="124">
        <f>IF(Nominal!Y36="","",IFERROR(Nominal!Y36*(1+0),""))</f>
        <v>1509.2082969999992</v>
      </c>
      <c r="AA36" s="124">
        <f>IF(Nominal!Z36="","",IFERROR(Nominal!Z36*(1+0),""))</f>
        <v>1985.9579830000021</v>
      </c>
      <c r="AB36" s="124" t="str">
        <f>IF(Nominal!AA36="","",IFERROR(Nominal!AA36*(1+0),""))</f>
        <v/>
      </c>
      <c r="AC36" s="124" t="str">
        <f>IF(Nominal!AB36="","",IFERROR(Nominal!AB36*(1+0),""))</f>
        <v/>
      </c>
      <c r="AD36" s="124" t="str">
        <f>IF(Nominal!AC36="","",IFERROR(Nominal!AC36*(1+0),""))</f>
        <v/>
      </c>
      <c r="AE36" s="124" t="str">
        <f>IF(Nominal!AD36="","",IFERROR(Nominal!AD36*(1+0),""))</f>
        <v/>
      </c>
      <c r="AF36" s="126">
        <f t="shared" si="8"/>
        <v>1.6019258143555076E-2</v>
      </c>
      <c r="AG36" s="126">
        <f t="shared" si="9"/>
        <v>-6.0326108172469315E-3</v>
      </c>
      <c r="AH36" s="126">
        <f t="shared" si="10"/>
        <v>-0.11479073474388245</v>
      </c>
      <c r="AI36" s="126">
        <f t="shared" si="11"/>
        <v>-0.16824898849675379</v>
      </c>
      <c r="AJ36" s="126">
        <f t="shared" si="12"/>
        <v>-0.19205391808955671</v>
      </c>
      <c r="AK36" s="126">
        <f t="shared" si="13"/>
        <v>7.5279852690798702E-5</v>
      </c>
      <c r="AL36" s="126" t="str">
        <f t="shared" si="14"/>
        <v/>
      </c>
      <c r="AM36" s="126" t="str">
        <f t="shared" si="15"/>
        <v/>
      </c>
      <c r="AN36" s="126" t="str">
        <f t="shared" si="16"/>
        <v/>
      </c>
      <c r="AO36" s="126" t="str">
        <f t="shared" si="17"/>
        <v/>
      </c>
      <c r="AP36" s="124">
        <f t="shared" si="18"/>
        <v>12115.397368097401</v>
      </c>
      <c r="AQ36" s="124">
        <f t="shared" si="19"/>
        <v>11153.526879000003</v>
      </c>
      <c r="AR36" s="126">
        <f t="shared" si="20"/>
        <v>-7.939240124556067E-2</v>
      </c>
      <c r="AS36" s="153" t="s">
        <v>779</v>
      </c>
      <c r="AT36" s="153">
        <f t="shared" si="21"/>
        <v>1</v>
      </c>
      <c r="AU36" s="153">
        <f t="shared" si="22"/>
        <v>1</v>
      </c>
      <c r="AV36" s="153">
        <f t="shared" si="23"/>
        <v>1</v>
      </c>
      <c r="AW36" s="153">
        <f t="shared" si="24"/>
        <v>1</v>
      </c>
      <c r="AX36" s="153">
        <f t="shared" si="25"/>
        <v>1</v>
      </c>
      <c r="AY36" s="153">
        <f t="shared" si="26"/>
        <v>1</v>
      </c>
      <c r="AZ36" s="153">
        <f t="shared" si="27"/>
        <v>0</v>
      </c>
      <c r="BA36" s="153">
        <f t="shared" si="28"/>
        <v>0</v>
      </c>
      <c r="BB36" s="153">
        <f t="shared" si="29"/>
        <v>0</v>
      </c>
      <c r="BC36" s="153">
        <f t="shared" si="30"/>
        <v>0</v>
      </c>
    </row>
    <row r="37" spans="1:55" x14ac:dyDescent="0.3">
      <c r="A37" s="300" t="str">
        <f>Nominal!A37</f>
        <v>Bulgaria</v>
      </c>
      <c r="B37" s="300" t="str">
        <f>Nominal!B37</f>
        <v>BGR</v>
      </c>
      <c r="C37" s="300" t="str">
        <f>Nominal!C37</f>
        <v>ECA</v>
      </c>
      <c r="D37" s="300" t="str">
        <f>Nominal!D37</f>
        <v>Upper-Middle Income</v>
      </c>
      <c r="E37" s="300" t="str">
        <f>Nominal!E37</f>
        <v>IBRD</v>
      </c>
      <c r="F37" s="300" t="str">
        <f>Nominal!F37</f>
        <v>VAT</v>
      </c>
      <c r="G37" s="300" t="str">
        <f>Nominal!G37</f>
        <v>mill lcu</v>
      </c>
      <c r="H37" s="126">
        <f>VLOOKUP(B37,Inflation!$C$1:$E$196,3,FALSE)/100</f>
        <v>1.1979999999999999E-2</v>
      </c>
      <c r="I37" s="300" t="str">
        <f t="shared" si="7"/>
        <v>BulgariaVAT</v>
      </c>
      <c r="J37" s="124">
        <f>IF(Nominal!I37="","",IFERROR(Nominal!I37*((1+Real!$H37)),""))</f>
        <v>1370.5882788598001</v>
      </c>
      <c r="K37" s="124">
        <f>IF(Nominal!J37="","",IFERROR(Nominal!J37*((1+Real!$H37)),""))</f>
        <v>851.95815481356021</v>
      </c>
      <c r="L37" s="124">
        <f>IF(Nominal!K37="","",IFERROR(Nominal!K37*((1+Real!$H37)),""))</f>
        <v>753.33210704345993</v>
      </c>
      <c r="M37" s="124">
        <f>IF(Nominal!L37="","",IFERROR(Nominal!L37*((1+Real!$H37)),""))</f>
        <v>867.70317821294009</v>
      </c>
      <c r="N37" s="124">
        <f>IF(Nominal!M37="","",IFERROR(Nominal!M37*((1+Real!$H37)),""))</f>
        <v>859.92144870909999</v>
      </c>
      <c r="O37" s="124">
        <f>IF(Nominal!N37="","",IFERROR(Nominal!N37*((1+Real!$H37)),""))</f>
        <v>912.01255351228031</v>
      </c>
      <c r="P37" s="124" t="str">
        <f>IF(Nominal!O37="","",IFERROR(Nominal!O37*((1+Real!$H37)),""))</f>
        <v/>
      </c>
      <c r="Q37" s="124" t="str">
        <f>IF(Nominal!P37="","",IFERROR(Nominal!P37*((1+Real!$H37)),""))</f>
        <v/>
      </c>
      <c r="R37" s="124" t="str">
        <f>IF(Nominal!Q37="","",IFERROR(Nominal!Q37*((1+Real!$H37)),""))</f>
        <v/>
      </c>
      <c r="S37" s="124" t="str">
        <f>IF(Nominal!R37="","",IFERROR(Nominal!R37*((1+Real!$H37)),""))</f>
        <v/>
      </c>
      <c r="T37" s="124" t="str">
        <f>IF(Nominal!S37="","",IFERROR(Nominal!S37*((1+Real!$H37)),""))</f>
        <v/>
      </c>
      <c r="U37" s="124" t="str">
        <f>IF(Nominal!T37="","",IFERROR(Nominal!T37*((1+Real!$H37)),""))</f>
        <v/>
      </c>
      <c r="V37" s="124">
        <f>IF(Nominal!U37="","",IFERROR(Nominal!U37*(1+0),""))</f>
        <v>1329.420157</v>
      </c>
      <c r="W37" s="124">
        <f>IF(Nominal!V37="","",IFERROR(Nominal!V37*(1+0),""))</f>
        <v>822.46636799999987</v>
      </c>
      <c r="X37" s="124">
        <f>IF(Nominal!W37="","",IFERROR(Nominal!W37*(1+0),""))</f>
        <v>789.04061499999989</v>
      </c>
      <c r="Y37" s="124">
        <f>IF(Nominal!X37="","",IFERROR(Nominal!X37*(1+0),""))</f>
        <v>787.32919600000014</v>
      </c>
      <c r="Z37" s="124">
        <f>IF(Nominal!Y37="","",IFERROR(Nominal!Y37*(1+0),""))</f>
        <v>696.70691800000031</v>
      </c>
      <c r="AA37" s="124">
        <f>IF(Nominal!Z37="","",IFERROR(Nominal!Z37*(1+0),""))</f>
        <v>781.54329499999949</v>
      </c>
      <c r="AB37" s="124" t="str">
        <f>IF(Nominal!AA37="","",IFERROR(Nominal!AA37*(1+0),""))</f>
        <v/>
      </c>
      <c r="AC37" s="124" t="str">
        <f>IF(Nominal!AB37="","",IFERROR(Nominal!AB37*(1+0),""))</f>
        <v/>
      </c>
      <c r="AD37" s="124" t="str">
        <f>IF(Nominal!AC37="","",IFERROR(Nominal!AC37*(1+0),""))</f>
        <v/>
      </c>
      <c r="AE37" s="124" t="str">
        <f>IF(Nominal!AD37="","",IFERROR(Nominal!AD37*(1+0),""))</f>
        <v/>
      </c>
      <c r="AF37" s="126">
        <f t="shared" si="8"/>
        <v>-3.0036826153254464E-2</v>
      </c>
      <c r="AG37" s="126">
        <f t="shared" si="9"/>
        <v>-3.4616473411202019E-2</v>
      </c>
      <c r="AH37" s="126">
        <f t="shared" si="10"/>
        <v>4.7400751438408995E-2</v>
      </c>
      <c r="AI37" s="126">
        <f t="shared" si="11"/>
        <v>-9.2628428973226193E-2</v>
      </c>
      <c r="AJ37" s="126">
        <f t="shared" si="12"/>
        <v>-0.18980167427398706</v>
      </c>
      <c r="AK37" s="126">
        <f t="shared" si="13"/>
        <v>-0.14305642834610832</v>
      </c>
      <c r="AL37" s="126" t="str">
        <f t="shared" si="14"/>
        <v/>
      </c>
      <c r="AM37" s="126" t="str">
        <f t="shared" si="15"/>
        <v/>
      </c>
      <c r="AN37" s="126" t="str">
        <f t="shared" si="16"/>
        <v/>
      </c>
      <c r="AO37" s="126" t="str">
        <f t="shared" si="17"/>
        <v/>
      </c>
      <c r="AP37" s="124">
        <f t="shared" si="18"/>
        <v>5615.5157211511414</v>
      </c>
      <c r="AQ37" s="124">
        <f t="shared" si="19"/>
        <v>5206.5065489999997</v>
      </c>
      <c r="AR37" s="126">
        <f t="shared" si="20"/>
        <v>-7.2835549299699529E-2</v>
      </c>
      <c r="AS37" s="153" t="s">
        <v>779</v>
      </c>
      <c r="AT37" s="153">
        <f t="shared" si="21"/>
        <v>1</v>
      </c>
      <c r="AU37" s="153">
        <f t="shared" si="22"/>
        <v>1</v>
      </c>
      <c r="AV37" s="153">
        <f t="shared" si="23"/>
        <v>1</v>
      </c>
      <c r="AW37" s="153">
        <f t="shared" si="24"/>
        <v>1</v>
      </c>
      <c r="AX37" s="153">
        <f t="shared" si="25"/>
        <v>1</v>
      </c>
      <c r="AY37" s="153">
        <f t="shared" si="26"/>
        <v>1</v>
      </c>
      <c r="AZ37" s="153">
        <f t="shared" si="27"/>
        <v>0</v>
      </c>
      <c r="BA37" s="153">
        <f t="shared" si="28"/>
        <v>0</v>
      </c>
      <c r="BB37" s="153">
        <f t="shared" si="29"/>
        <v>0</v>
      </c>
      <c r="BC37" s="153">
        <f t="shared" si="30"/>
        <v>0</v>
      </c>
    </row>
    <row r="38" spans="1:55" x14ac:dyDescent="0.3">
      <c r="A38" s="300" t="str">
        <f>Nominal!A38</f>
        <v>Moldova</v>
      </c>
      <c r="B38" s="300" t="str">
        <f>Nominal!B38</f>
        <v>MDA</v>
      </c>
      <c r="C38" s="300" t="str">
        <f>Nominal!C38</f>
        <v>ECA</v>
      </c>
      <c r="D38" s="300" t="str">
        <f>Nominal!D38</f>
        <v>Lower-Middle Income</v>
      </c>
      <c r="E38" s="300" t="str">
        <f>Nominal!E38</f>
        <v>IBRD</v>
      </c>
      <c r="F38" s="300" t="str">
        <f>Nominal!F38</f>
        <v>Tax Revenue</v>
      </c>
      <c r="G38" s="300" t="str">
        <f>Nominal!G38</f>
        <v>mill lcu</v>
      </c>
      <c r="H38" s="126">
        <f>VLOOKUP(B38,Inflation!$C$1:$E$196,3,FALSE)/100</f>
        <v>2.7779999999999999E-2</v>
      </c>
      <c r="I38" s="300" t="str">
        <f t="shared" si="7"/>
        <v>MoldovaTax Revenue</v>
      </c>
      <c r="J38" s="124">
        <f>IF(Nominal!I38="","",IFERROR(Nominal!I38*((1+Real!$H38)),""))</f>
        <v>4347.2010659999996</v>
      </c>
      <c r="K38" s="124">
        <f>IF(Nominal!J38="","",IFERROR(Nominal!J38*((1+Real!$H38)),""))</f>
        <v>4321.5065659999973</v>
      </c>
      <c r="L38" s="124">
        <f>IF(Nominal!K38="","",IFERROR(Nominal!K38*((1+Real!$H38)),""))</f>
        <v>5852.0765420000043</v>
      </c>
      <c r="M38" s="124">
        <f>IF(Nominal!L38="","",IFERROR(Nominal!L38*((1+Real!$H38)),""))</f>
        <v>5150.6166920000014</v>
      </c>
      <c r="N38" s="124">
        <f>IF(Nominal!M38="","",IFERROR(Nominal!M38*((1+Real!$H38)),""))</f>
        <v>4966.4385159999965</v>
      </c>
      <c r="O38" s="124">
        <f>IF(Nominal!N38="","",IFERROR(Nominal!N38*((1+Real!$H38)),""))</f>
        <v>5647.9594339999985</v>
      </c>
      <c r="P38" s="124">
        <f>IF(Nominal!O38="","",IFERROR(Nominal!O38*((1+Real!$H38)),""))</f>
        <v>5706.5428940000065</v>
      </c>
      <c r="Q38" s="124">
        <f>IF(Nominal!P38="","",IFERROR(Nominal!P38*((1+Real!$H38)),""))</f>
        <v>4989.9746779999978</v>
      </c>
      <c r="R38" s="124">
        <f>IF(Nominal!Q38="","",IFERROR(Nominal!Q38*((1+Real!$H38)),""))</f>
        <v>5554.123119999992</v>
      </c>
      <c r="S38" s="124">
        <f>IF(Nominal!R38="","",IFERROR(Nominal!R38*((1+Real!$H38)),""))</f>
        <v>5817.4403559999964</v>
      </c>
      <c r="T38" s="124">
        <f>IF(Nominal!S38="","",IFERROR(Nominal!S38*((1+Real!$H38)),""))</f>
        <v>5857.5237760000118</v>
      </c>
      <c r="U38" s="124">
        <f>IF(Nominal!T38="","",IFERROR(Nominal!T38*((1+Real!$H38)),""))</f>
        <v>6486.5251359999966</v>
      </c>
      <c r="V38" s="124">
        <f>IF(Nominal!U38="","",IFERROR(Nominal!U38*(1+0),""))</f>
        <v>4717</v>
      </c>
      <c r="W38" s="124">
        <f>IF(Nominal!V38="","",IFERROR(Nominal!V38*(1+0),""))</f>
        <v>4848.8999999999996</v>
      </c>
      <c r="X38" s="124">
        <f>IF(Nominal!W38="","",IFERROR(Nominal!W38*(1+0),""))</f>
        <v>5462.1999999999989</v>
      </c>
      <c r="Y38" s="124">
        <f>IF(Nominal!X38="","",IFERROR(Nominal!X38*(1+0),""))</f>
        <v>3843.1000000000022</v>
      </c>
      <c r="Z38" s="124">
        <f>IF(Nominal!Y38="","",IFERROR(Nominal!Y38*(1+0),""))</f>
        <v>4380.4000000000015</v>
      </c>
      <c r="AA38" s="124">
        <f>IF(Nominal!Z38="","",IFERROR(Nominal!Z38*(1+0),""))</f>
        <v>5785.2999999999993</v>
      </c>
      <c r="AB38" s="124">
        <f>IF(Nominal!AA38="","",IFERROR(Nominal!AA38*(1+0),""))</f>
        <v>5022.4000000000087</v>
      </c>
      <c r="AC38" s="124" t="str">
        <f>IF(Nominal!AB38="","",IFERROR(Nominal!AB38*(1+0),""))</f>
        <v/>
      </c>
      <c r="AD38" s="124" t="str">
        <f>IF(Nominal!AC38="","",IFERROR(Nominal!AC38*(1+0),""))</f>
        <v/>
      </c>
      <c r="AE38" s="124" t="str">
        <f>IF(Nominal!AD38="","",IFERROR(Nominal!AD38*(1+0),""))</f>
        <v/>
      </c>
      <c r="AF38" s="126">
        <f t="shared" si="8"/>
        <v>8.5065983465141243E-2</v>
      </c>
      <c r="AG38" s="126">
        <f t="shared" si="9"/>
        <v>0.12203925319686826</v>
      </c>
      <c r="AH38" s="126">
        <f t="shared" si="10"/>
        <v>-6.6621914324237683E-2</v>
      </c>
      <c r="AI38" s="126">
        <f t="shared" si="11"/>
        <v>-0.25385633802469704</v>
      </c>
      <c r="AJ38" s="126">
        <f t="shared" si="12"/>
        <v>-0.11799975256151857</v>
      </c>
      <c r="AK38" s="126">
        <f t="shared" si="13"/>
        <v>2.4316847102907289E-2</v>
      </c>
      <c r="AL38" s="126">
        <f t="shared" si="14"/>
        <v>-0.11988745317577859</v>
      </c>
      <c r="AM38" s="126" t="str">
        <f t="shared" si="15"/>
        <v/>
      </c>
      <c r="AN38" s="126" t="str">
        <f t="shared" si="16"/>
        <v/>
      </c>
      <c r="AO38" s="126" t="str">
        <f t="shared" si="17"/>
        <v/>
      </c>
      <c r="AP38" s="124">
        <f t="shared" si="18"/>
        <v>35992.341710000001</v>
      </c>
      <c r="AQ38" s="124">
        <f t="shared" si="19"/>
        <v>34059.30000000001</v>
      </c>
      <c r="AR38" s="126">
        <f t="shared" si="20"/>
        <v>-5.3707028166575785E-2</v>
      </c>
      <c r="AS38" s="153" t="s">
        <v>779</v>
      </c>
      <c r="AT38" s="153">
        <f t="shared" si="21"/>
        <v>1</v>
      </c>
      <c r="AU38" s="153">
        <f t="shared" si="22"/>
        <v>1</v>
      </c>
      <c r="AV38" s="153">
        <f t="shared" si="23"/>
        <v>1</v>
      </c>
      <c r="AW38" s="153">
        <f t="shared" si="24"/>
        <v>1</v>
      </c>
      <c r="AX38" s="153">
        <f t="shared" si="25"/>
        <v>1</v>
      </c>
      <c r="AY38" s="153">
        <f t="shared" si="26"/>
        <v>1</v>
      </c>
      <c r="AZ38" s="153">
        <f t="shared" si="27"/>
        <v>1</v>
      </c>
      <c r="BA38" s="153">
        <f t="shared" si="28"/>
        <v>0</v>
      </c>
      <c r="BB38" s="153">
        <f t="shared" si="29"/>
        <v>0</v>
      </c>
      <c r="BC38" s="153">
        <f t="shared" si="30"/>
        <v>0</v>
      </c>
    </row>
    <row r="39" spans="1:55" x14ac:dyDescent="0.3">
      <c r="A39" s="300" t="str">
        <f>Nominal!A39</f>
        <v>North Macedonia</v>
      </c>
      <c r="B39" s="300" t="str">
        <f>Nominal!B39</f>
        <v>MKD</v>
      </c>
      <c r="C39" s="300" t="str">
        <f>Nominal!C39</f>
        <v>ECA</v>
      </c>
      <c r="D39" s="300" t="str">
        <f>Nominal!D39</f>
        <v>Upper-Middle Income</v>
      </c>
      <c r="E39" s="300" t="str">
        <f>Nominal!E39</f>
        <v>IBRD</v>
      </c>
      <c r="F39" s="300" t="str">
        <f>Nominal!F39</f>
        <v>CIT</v>
      </c>
      <c r="G39" s="300" t="str">
        <f>Nominal!G39</f>
        <v>mill lcu</v>
      </c>
      <c r="H39" s="126">
        <f>VLOOKUP(B39,Inflation!$C$1:$E$196,3,FALSE)/100</f>
        <v>8.7899999999999992E-3</v>
      </c>
      <c r="I39" s="300" t="str">
        <f t="shared" si="7"/>
        <v>North MacedoniaCIT</v>
      </c>
      <c r="J39" s="124">
        <f>IF(Nominal!I39="","",IFERROR(Nominal!I39*((1+Real!$H39)),""))</f>
        <v>848.39239000000009</v>
      </c>
      <c r="K39" s="124">
        <f>IF(Nominal!J39="","",IFERROR(Nominal!J39*((1+Real!$H39)),""))</f>
        <v>953.30655000000002</v>
      </c>
      <c r="L39" s="124">
        <f>IF(Nominal!K39="","",IFERROR(Nominal!K39*((1+Real!$H39)),""))</f>
        <v>1659.45955</v>
      </c>
      <c r="M39" s="124">
        <f>IF(Nominal!L39="","",IFERROR(Nominal!L39*((1+Real!$H39)),""))</f>
        <v>1399.19173</v>
      </c>
      <c r="N39" s="124">
        <f>IF(Nominal!M39="","",IFERROR(Nominal!M39*((1+Real!$H39)),""))</f>
        <v>879.66488000000004</v>
      </c>
      <c r="O39" s="124">
        <f>IF(Nominal!N39="","",IFERROR(Nominal!N39*((1+Real!$H39)),""))</f>
        <v>852.42755000000011</v>
      </c>
      <c r="P39" s="124">
        <f>IF(Nominal!O39="","",IFERROR(Nominal!O39*((1+Real!$H39)),""))</f>
        <v>836.28691000000003</v>
      </c>
      <c r="Q39" s="124">
        <f>IF(Nominal!P39="","",IFERROR(Nominal!P39*((1+Real!$H39)),""))</f>
        <v>973.48235000000011</v>
      </c>
      <c r="R39" s="124">
        <f>IF(Nominal!Q39="","",IFERROR(Nominal!Q39*((1+Real!$H39)),""))</f>
        <v>774.75072</v>
      </c>
      <c r="S39" s="124">
        <f>IF(Nominal!R39="","",IFERROR(Nominal!R39*((1+Real!$H39)),""))</f>
        <v>807.03200000000004</v>
      </c>
      <c r="T39" s="124">
        <f>IF(Nominal!S39="","",IFERROR(Nominal!S39*((1+Real!$H39)),""))</f>
        <v>766.68040000000008</v>
      </c>
      <c r="U39" s="124">
        <f>IF(Nominal!T39="","",IFERROR(Nominal!T39*((1+Real!$H39)),""))</f>
        <v>905.89342000000011</v>
      </c>
      <c r="V39" s="124">
        <f>IF(Nominal!U39="","",IFERROR(Nominal!U39*(1+0),""))</f>
        <v>701</v>
      </c>
      <c r="W39" s="124">
        <f>IF(Nominal!V39="","",IFERROR(Nominal!V39*(1+0),""))</f>
        <v>777</v>
      </c>
      <c r="X39" s="124">
        <f>IF(Nominal!W39="","",IFERROR(Nominal!W39*(1+0),""))</f>
        <v>1468</v>
      </c>
      <c r="Y39" s="124">
        <f>IF(Nominal!X39="","",IFERROR(Nominal!X39*(1+0),""))</f>
        <v>1437</v>
      </c>
      <c r="Z39" s="124">
        <f>IF(Nominal!Y39="","",IFERROR(Nominal!Y39*(1+0),""))</f>
        <v>661</v>
      </c>
      <c r="AA39" s="124">
        <f>IF(Nominal!Z39="","",IFERROR(Nominal!Z39*(1+0),""))</f>
        <v>699</v>
      </c>
      <c r="AB39" s="124">
        <f>IF(Nominal!AA39="","",IFERROR(Nominal!AA39*(1+0),""))</f>
        <v>543</v>
      </c>
      <c r="AC39" s="124" t="str">
        <f>IF(Nominal!AB39="","",IFERROR(Nominal!AB39*(1+0),""))</f>
        <v/>
      </c>
      <c r="AD39" s="124" t="str">
        <f>IF(Nominal!AC39="","",IFERROR(Nominal!AC39*(1+0),""))</f>
        <v/>
      </c>
      <c r="AE39" s="124" t="str">
        <f>IF(Nominal!AD39="","",IFERROR(Nominal!AD39*(1+0),""))</f>
        <v/>
      </c>
      <c r="AF39" s="126">
        <f t="shared" si="8"/>
        <v>-0.17373139096639006</v>
      </c>
      <c r="AG39" s="126">
        <f t="shared" si="9"/>
        <v>-0.18494213639883206</v>
      </c>
      <c r="AH39" s="126">
        <f t="shared" si="10"/>
        <v>-0.11537464109926635</v>
      </c>
      <c r="AI39" s="126">
        <f t="shared" si="11"/>
        <v>2.7021507624262468E-2</v>
      </c>
      <c r="AJ39" s="126">
        <f t="shared" si="12"/>
        <v>-0.24857748100617594</v>
      </c>
      <c r="AK39" s="126">
        <f t="shared" si="13"/>
        <v>-0.17998896211179483</v>
      </c>
      <c r="AL39" s="126">
        <f t="shared" si="14"/>
        <v>-0.35070130417322931</v>
      </c>
      <c r="AM39" s="126" t="str">
        <f t="shared" si="15"/>
        <v/>
      </c>
      <c r="AN39" s="126" t="str">
        <f t="shared" si="16"/>
        <v/>
      </c>
      <c r="AO39" s="126" t="str">
        <f t="shared" si="17"/>
        <v/>
      </c>
      <c r="AP39" s="124">
        <f t="shared" si="18"/>
        <v>7428.7295600000007</v>
      </c>
      <c r="AQ39" s="124">
        <f t="shared" si="19"/>
        <v>6286</v>
      </c>
      <c r="AR39" s="126">
        <f t="shared" si="20"/>
        <v>-0.15382570475482493</v>
      </c>
      <c r="AS39" s="153" t="s">
        <v>779</v>
      </c>
      <c r="AT39" s="153">
        <f t="shared" si="21"/>
        <v>1</v>
      </c>
      <c r="AU39" s="153">
        <f t="shared" si="22"/>
        <v>1</v>
      </c>
      <c r="AV39" s="153">
        <f t="shared" si="23"/>
        <v>1</v>
      </c>
      <c r="AW39" s="153">
        <f t="shared" si="24"/>
        <v>1</v>
      </c>
      <c r="AX39" s="153">
        <f t="shared" si="25"/>
        <v>1</v>
      </c>
      <c r="AY39" s="153">
        <f t="shared" si="26"/>
        <v>1</v>
      </c>
      <c r="AZ39" s="153">
        <f t="shared" si="27"/>
        <v>1</v>
      </c>
      <c r="BA39" s="153">
        <f t="shared" si="28"/>
        <v>0</v>
      </c>
      <c r="BB39" s="153">
        <f t="shared" si="29"/>
        <v>0</v>
      </c>
      <c r="BC39" s="153">
        <f t="shared" si="30"/>
        <v>0</v>
      </c>
    </row>
    <row r="40" spans="1:55" x14ac:dyDescent="0.3">
      <c r="A40" s="300" t="str">
        <f>Nominal!A40</f>
        <v>North Macedonia</v>
      </c>
      <c r="B40" s="300" t="str">
        <f>Nominal!B40</f>
        <v>MKD</v>
      </c>
      <c r="C40" s="300" t="str">
        <f>Nominal!C40</f>
        <v>ECA</v>
      </c>
      <c r="D40" s="300" t="str">
        <f>Nominal!D40</f>
        <v>Upper-Middle Income</v>
      </c>
      <c r="E40" s="300" t="str">
        <f>Nominal!E40</f>
        <v>IBRD</v>
      </c>
      <c r="F40" s="300" t="str">
        <f>Nominal!F40</f>
        <v>Customs Duties</v>
      </c>
      <c r="G40" s="300" t="str">
        <f>Nominal!G40</f>
        <v>mill lcu</v>
      </c>
      <c r="H40" s="126">
        <f>VLOOKUP(B40,Inflation!$C$1:$E$196,3,FALSE)/100</f>
        <v>8.7899999999999992E-3</v>
      </c>
      <c r="I40" s="300" t="str">
        <f t="shared" si="7"/>
        <v>North MacedoniaCustoms Duties</v>
      </c>
      <c r="J40" s="124">
        <f>IF(Nominal!I40="","",IFERROR(Nominal!I40*((1+Real!$H40)),""))</f>
        <v>457.99066000000005</v>
      </c>
      <c r="K40" s="124">
        <f>IF(Nominal!J40="","",IFERROR(Nominal!J40*((1+Real!$H40)),""))</f>
        <v>464.04340000000002</v>
      </c>
      <c r="L40" s="124">
        <f>IF(Nominal!K40="","",IFERROR(Nominal!K40*((1+Real!$H40)),""))</f>
        <v>498.34226000000001</v>
      </c>
      <c r="M40" s="124">
        <f>IF(Nominal!L40="","",IFERROR(Nominal!L40*((1+Real!$H40)),""))</f>
        <v>557.86087000000009</v>
      </c>
      <c r="N40" s="124">
        <f>IF(Nominal!M40="","",IFERROR(Nominal!M40*((1+Real!$H40)),""))</f>
        <v>451.93792000000002</v>
      </c>
      <c r="O40" s="124">
        <f>IF(Nominal!N40="","",IFERROR(Nominal!N40*((1+Real!$H40)),""))</f>
        <v>449.92034000000001</v>
      </c>
      <c r="P40" s="124">
        <f>IF(Nominal!O40="","",IFERROR(Nominal!O40*((1+Real!$H40)),""))</f>
        <v>550.79934000000003</v>
      </c>
      <c r="Q40" s="124">
        <f>IF(Nominal!P40="","",IFERROR(Nominal!P40*((1+Real!$H40)),""))</f>
        <v>498.34226000000001</v>
      </c>
      <c r="R40" s="124">
        <f>IF(Nominal!Q40="","",IFERROR(Nominal!Q40*((1+Real!$H40)),""))</f>
        <v>466.06098000000003</v>
      </c>
      <c r="S40" s="124">
        <f>IF(Nominal!R40="","",IFERROR(Nominal!R40*((1+Real!$H40)),""))</f>
        <v>596.1948900000001</v>
      </c>
      <c r="T40" s="124">
        <f>IF(Nominal!S40="","",IFERROR(Nominal!S40*((1+Real!$H40)),""))</f>
        <v>514.48290000000009</v>
      </c>
      <c r="U40" s="124">
        <f>IF(Nominal!T40="","",IFERROR(Nominal!T40*((1+Real!$H40)),""))</f>
        <v>580.05425000000002</v>
      </c>
      <c r="V40" s="124">
        <f>IF(Nominal!U40="","",IFERROR(Nominal!U40*(1+0),""))</f>
        <v>551</v>
      </c>
      <c r="W40" s="124">
        <f>IF(Nominal!V40="","",IFERROR(Nominal!V40*(1+0),""))</f>
        <v>615</v>
      </c>
      <c r="X40" s="124">
        <f>IF(Nominal!W40="","",IFERROR(Nominal!W40*(1+0),""))</f>
        <v>528</v>
      </c>
      <c r="Y40" s="124">
        <f>IF(Nominal!X40="","",IFERROR(Nominal!X40*(1+0),""))</f>
        <v>408</v>
      </c>
      <c r="Z40" s="124">
        <f>IF(Nominal!Y40="","",IFERROR(Nominal!Y40*(1+0),""))</f>
        <v>388</v>
      </c>
      <c r="AA40" s="124">
        <f>IF(Nominal!Z40="","",IFERROR(Nominal!Z40*(1+0),""))</f>
        <v>499</v>
      </c>
      <c r="AB40" s="124">
        <f>IF(Nominal!AA40="","",IFERROR(Nominal!AA40*(1+0),""))</f>
        <v>646</v>
      </c>
      <c r="AC40" s="124" t="str">
        <f>IF(Nominal!AB40="","",IFERROR(Nominal!AB40*(1+0),""))</f>
        <v/>
      </c>
      <c r="AD40" s="124" t="str">
        <f>IF(Nominal!AC40="","",IFERROR(Nominal!AC40*(1+0),""))</f>
        <v/>
      </c>
      <c r="AE40" s="124" t="str">
        <f>IF(Nominal!AD40="","",IFERROR(Nominal!AD40*(1+0),""))</f>
        <v/>
      </c>
      <c r="AF40" s="126">
        <f t="shared" si="8"/>
        <v>0.20308130301172506</v>
      </c>
      <c r="AG40" s="126">
        <f t="shared" si="9"/>
        <v>0.32530707257122926</v>
      </c>
      <c r="AH40" s="126">
        <f t="shared" si="10"/>
        <v>5.9512793476515495E-2</v>
      </c>
      <c r="AI40" s="126">
        <f t="shared" si="11"/>
        <v>-0.26863484796845505</v>
      </c>
      <c r="AJ40" s="126">
        <f t="shared" si="12"/>
        <v>-0.14147500612473504</v>
      </c>
      <c r="AK40" s="126">
        <f t="shared" si="13"/>
        <v>0.10908522161945376</v>
      </c>
      <c r="AL40" s="126">
        <f t="shared" si="14"/>
        <v>0.17284091153776612</v>
      </c>
      <c r="AM40" s="126" t="str">
        <f t="shared" si="15"/>
        <v/>
      </c>
      <c r="AN40" s="126" t="str">
        <f t="shared" si="16"/>
        <v/>
      </c>
      <c r="AO40" s="126" t="str">
        <f t="shared" si="17"/>
        <v/>
      </c>
      <c r="AP40" s="124">
        <f t="shared" si="18"/>
        <v>3430.8947900000003</v>
      </c>
      <c r="AQ40" s="124">
        <f t="shared" si="19"/>
        <v>3635</v>
      </c>
      <c r="AR40" s="126">
        <f t="shared" si="20"/>
        <v>5.9490372772404279E-2</v>
      </c>
      <c r="AS40" s="153" t="s">
        <v>779</v>
      </c>
      <c r="AT40" s="153">
        <f t="shared" si="21"/>
        <v>1</v>
      </c>
      <c r="AU40" s="153">
        <f t="shared" si="22"/>
        <v>1</v>
      </c>
      <c r="AV40" s="153">
        <f t="shared" si="23"/>
        <v>1</v>
      </c>
      <c r="AW40" s="153">
        <f t="shared" si="24"/>
        <v>1</v>
      </c>
      <c r="AX40" s="153">
        <f t="shared" si="25"/>
        <v>1</v>
      </c>
      <c r="AY40" s="153">
        <f t="shared" si="26"/>
        <v>1</v>
      </c>
      <c r="AZ40" s="153">
        <f t="shared" si="27"/>
        <v>1</v>
      </c>
      <c r="BA40" s="153">
        <f t="shared" si="28"/>
        <v>0</v>
      </c>
      <c r="BB40" s="153">
        <f t="shared" si="29"/>
        <v>0</v>
      </c>
      <c r="BC40" s="153">
        <f t="shared" si="30"/>
        <v>0</v>
      </c>
    </row>
    <row r="41" spans="1:55" x14ac:dyDescent="0.3">
      <c r="A41" s="300" t="str">
        <f>Nominal!A41</f>
        <v>North Macedonia</v>
      </c>
      <c r="B41" s="300" t="str">
        <f>Nominal!B41</f>
        <v>MKD</v>
      </c>
      <c r="C41" s="300" t="str">
        <f>Nominal!C41</f>
        <v>ECA</v>
      </c>
      <c r="D41" s="300" t="str">
        <f>Nominal!D41</f>
        <v>Upper-Middle Income</v>
      </c>
      <c r="E41" s="300" t="str">
        <f>Nominal!E41</f>
        <v>IBRD</v>
      </c>
      <c r="F41" s="300" t="str">
        <f>Nominal!F41</f>
        <v>Excises</v>
      </c>
      <c r="G41" s="300" t="str">
        <f>Nominal!G41</f>
        <v>mill lcu</v>
      </c>
      <c r="H41" s="126">
        <f>VLOOKUP(B41,Inflation!$C$1:$E$196,3,FALSE)/100</f>
        <v>8.7899999999999992E-3</v>
      </c>
      <c r="I41" s="300" t="str">
        <f t="shared" si="7"/>
        <v>North MacedoniaExcises</v>
      </c>
      <c r="J41" s="124">
        <f>IF(Nominal!I41="","",IFERROR(Nominal!I41*((1+Real!$H41)),""))</f>
        <v>1888.4548800000002</v>
      </c>
      <c r="K41" s="124">
        <f>IF(Nominal!J41="","",IFERROR(Nominal!J41*((1+Real!$H41)),""))</f>
        <v>1866.2615000000001</v>
      </c>
      <c r="L41" s="124">
        <f>IF(Nominal!K41="","",IFERROR(Nominal!K41*((1+Real!$H41)),""))</f>
        <v>1418.3587400000001</v>
      </c>
      <c r="M41" s="124">
        <f>IF(Nominal!L41="","",IFERROR(Nominal!L41*((1+Real!$H41)),""))</f>
        <v>2071.0458700000004</v>
      </c>
      <c r="N41" s="124">
        <f>IF(Nominal!M41="","",IFERROR(Nominal!M41*((1+Real!$H41)),""))</f>
        <v>2362.5861800000002</v>
      </c>
      <c r="O41" s="124">
        <f>IF(Nominal!N41="","",IFERROR(Nominal!N41*((1+Real!$H41)),""))</f>
        <v>2535.0892700000004</v>
      </c>
      <c r="P41" s="124">
        <f>IF(Nominal!O41="","",IFERROR(Nominal!O41*((1+Real!$H41)),""))</f>
        <v>2359.5598100000002</v>
      </c>
      <c r="Q41" s="124">
        <f>IF(Nominal!P41="","",IFERROR(Nominal!P41*((1+Real!$H41)),""))</f>
        <v>2640.0034300000002</v>
      </c>
      <c r="R41" s="124">
        <f>IF(Nominal!Q41="","",IFERROR(Nominal!Q41*((1+Real!$H41)),""))</f>
        <v>2254.6456500000004</v>
      </c>
      <c r="S41" s="124">
        <f>IF(Nominal!R41="","",IFERROR(Nominal!R41*((1+Real!$H41)),""))</f>
        <v>2598.6430400000004</v>
      </c>
      <c r="T41" s="124">
        <f>IF(Nominal!S41="","",IFERROR(Nominal!S41*((1+Real!$H41)),""))</f>
        <v>2293.98846</v>
      </c>
      <c r="U41" s="124">
        <f>IF(Nominal!T41="","",IFERROR(Nominal!T41*((1+Real!$H41)),""))</f>
        <v>2027.6679000000001</v>
      </c>
      <c r="V41" s="124">
        <f>IF(Nominal!U41="","",IFERROR(Nominal!U41*(1+0),""))</f>
        <v>1976</v>
      </c>
      <c r="W41" s="124">
        <f>IF(Nominal!V41="","",IFERROR(Nominal!V41*(1+0),""))</f>
        <v>1979</v>
      </c>
      <c r="X41" s="124">
        <f>IF(Nominal!W41="","",IFERROR(Nominal!W41*(1+0),""))</f>
        <v>1246</v>
      </c>
      <c r="Y41" s="124">
        <f>IF(Nominal!X41="","",IFERROR(Nominal!X41*(1+0),""))</f>
        <v>1247</v>
      </c>
      <c r="Z41" s="124">
        <f>IF(Nominal!Y41="","",IFERROR(Nominal!Y41*(1+0),""))</f>
        <v>1729</v>
      </c>
      <c r="AA41" s="124">
        <f>IF(Nominal!Z41="","",IFERROR(Nominal!Z41*(1+0),""))</f>
        <v>1616</v>
      </c>
      <c r="AB41" s="124">
        <f>IF(Nominal!AA41="","",IFERROR(Nominal!AA41*(1+0),""))</f>
        <v>2295</v>
      </c>
      <c r="AC41" s="124" t="str">
        <f>IF(Nominal!AB41="","",IFERROR(Nominal!AB41*(1+0),""))</f>
        <v/>
      </c>
      <c r="AD41" s="124" t="str">
        <f>IF(Nominal!AC41="","",IFERROR(Nominal!AC41*(1+0),""))</f>
        <v/>
      </c>
      <c r="AE41" s="124" t="str">
        <f>IF(Nominal!AD41="","",IFERROR(Nominal!AD41*(1+0),""))</f>
        <v/>
      </c>
      <c r="AF41" s="126">
        <f t="shared" si="8"/>
        <v>4.6358068136634407E-2</v>
      </c>
      <c r="AG41" s="126">
        <f t="shared" si="9"/>
        <v>6.0408736932096564E-2</v>
      </c>
      <c r="AH41" s="126">
        <f t="shared" si="10"/>
        <v>-0.12151984906159927</v>
      </c>
      <c r="AI41" s="126">
        <f t="shared" si="11"/>
        <v>-0.39788875849476008</v>
      </c>
      <c r="AJ41" s="126">
        <f t="shared" si="12"/>
        <v>-0.26817484389077406</v>
      </c>
      <c r="AK41" s="126">
        <f t="shared" si="13"/>
        <v>-0.36254710272983809</v>
      </c>
      <c r="AL41" s="126">
        <f t="shared" si="14"/>
        <v>-2.7360955092721382E-2</v>
      </c>
      <c r="AM41" s="126" t="str">
        <f t="shared" si="15"/>
        <v/>
      </c>
      <c r="AN41" s="126" t="str">
        <f t="shared" si="16"/>
        <v/>
      </c>
      <c r="AO41" s="126" t="str">
        <f t="shared" si="17"/>
        <v/>
      </c>
      <c r="AP41" s="124">
        <f t="shared" si="18"/>
        <v>14501.356250000003</v>
      </c>
      <c r="AQ41" s="124">
        <f t="shared" si="19"/>
        <v>12088</v>
      </c>
      <c r="AR41" s="126">
        <f t="shared" si="20"/>
        <v>-0.16642279579884137</v>
      </c>
      <c r="AS41" s="153" t="s">
        <v>779</v>
      </c>
      <c r="AT41" s="153">
        <f t="shared" si="21"/>
        <v>1</v>
      </c>
      <c r="AU41" s="153">
        <f t="shared" si="22"/>
        <v>1</v>
      </c>
      <c r="AV41" s="153">
        <f t="shared" si="23"/>
        <v>1</v>
      </c>
      <c r="AW41" s="153">
        <f t="shared" si="24"/>
        <v>1</v>
      </c>
      <c r="AX41" s="153">
        <f t="shared" si="25"/>
        <v>1</v>
      </c>
      <c r="AY41" s="153">
        <f t="shared" si="26"/>
        <v>1</v>
      </c>
      <c r="AZ41" s="153">
        <f t="shared" si="27"/>
        <v>1</v>
      </c>
      <c r="BA41" s="153">
        <f t="shared" si="28"/>
        <v>0</v>
      </c>
      <c r="BB41" s="153">
        <f t="shared" si="29"/>
        <v>0</v>
      </c>
      <c r="BC41" s="153">
        <f t="shared" si="30"/>
        <v>0</v>
      </c>
    </row>
    <row r="42" spans="1:55" x14ac:dyDescent="0.3">
      <c r="A42" s="300" t="str">
        <f>Nominal!A42</f>
        <v>North Macedonia</v>
      </c>
      <c r="B42" s="300" t="str">
        <f>Nominal!B42</f>
        <v>MKD</v>
      </c>
      <c r="C42" s="300" t="str">
        <f>Nominal!C42</f>
        <v>ECA</v>
      </c>
      <c r="D42" s="300" t="str">
        <f>Nominal!D42</f>
        <v>Upper-Middle Income</v>
      </c>
      <c r="E42" s="300" t="str">
        <f>Nominal!E42</f>
        <v>IBRD</v>
      </c>
      <c r="F42" s="300" t="str">
        <f>Nominal!F42</f>
        <v>Other Taxes</v>
      </c>
      <c r="G42" s="300" t="str">
        <f>Nominal!G42</f>
        <v>mill lcu</v>
      </c>
      <c r="H42" s="126">
        <f>VLOOKUP(B42,Inflation!$C$1:$E$196,3,FALSE)/100</f>
        <v>8.7899999999999992E-3</v>
      </c>
      <c r="I42" s="300" t="str">
        <f t="shared" si="7"/>
        <v>North MacedoniaOther Taxes</v>
      </c>
      <c r="J42" s="124">
        <f>IF(Nominal!I42="","",IFERROR(Nominal!I42*((1+Real!$H42)),""))</f>
        <v>125.08996</v>
      </c>
      <c r="K42" s="124">
        <f>IF(Nominal!J42="","",IFERROR(Nominal!J42*((1+Real!$H42)),""))</f>
        <v>128.11633</v>
      </c>
      <c r="L42" s="124">
        <f>IF(Nominal!K42="","",IFERROR(Nominal!K42*((1+Real!$H42)),""))</f>
        <v>191.67010000000002</v>
      </c>
      <c r="M42" s="124">
        <f>IF(Nominal!L42="","",IFERROR(Nominal!L42*((1+Real!$H42)),""))</f>
        <v>153.33608000000001</v>
      </c>
      <c r="N42" s="124">
        <f>IF(Nominal!M42="","",IFERROR(Nominal!M42*((1+Real!$H42)),""))</f>
        <v>142.23939000000001</v>
      </c>
      <c r="O42" s="124">
        <f>IF(Nominal!N42="","",IFERROR(Nominal!N42*((1+Real!$H42)),""))</f>
        <v>210.83711000000002</v>
      </c>
      <c r="P42" s="124">
        <f>IF(Nominal!O42="","",IFERROR(Nominal!O42*((1+Real!$H42)),""))</f>
        <v>248.16234000000003</v>
      </c>
      <c r="Q42" s="124">
        <f>IF(Nominal!P42="","",IFERROR(Nominal!P42*((1+Real!$H42)),""))</f>
        <v>232.02170000000001</v>
      </c>
      <c r="R42" s="124">
        <f>IF(Nominal!Q42="","",IFERROR(Nominal!Q42*((1+Real!$H42)),""))</f>
        <v>209.82832000000002</v>
      </c>
      <c r="S42" s="124">
        <f>IF(Nominal!R42="","",IFERROR(Nominal!R42*((1+Real!$H42)),""))</f>
        <v>280.44362000000001</v>
      </c>
      <c r="T42" s="124">
        <f>IF(Nominal!S42="","",IFERROR(Nominal!S42*((1+Real!$H42)),""))</f>
        <v>196.71405000000001</v>
      </c>
      <c r="U42" s="124">
        <f>IF(Nominal!T42="","",IFERROR(Nominal!T42*((1+Real!$H42)),""))</f>
        <v>190.66131000000001</v>
      </c>
      <c r="V42" s="124">
        <f>IF(Nominal!U42="","",IFERROR(Nominal!U42*(1+0),""))</f>
        <v>152</v>
      </c>
      <c r="W42" s="124">
        <f>IF(Nominal!V42="","",IFERROR(Nominal!V42*(1+0),""))</f>
        <v>152</v>
      </c>
      <c r="X42" s="124">
        <f>IF(Nominal!W42="","",IFERROR(Nominal!W42*(1+0),""))</f>
        <v>112</v>
      </c>
      <c r="Y42" s="124">
        <f>IF(Nominal!X42="","",IFERROR(Nominal!X42*(1+0),""))</f>
        <v>119</v>
      </c>
      <c r="Z42" s="124">
        <f>IF(Nominal!Y42="","",IFERROR(Nominal!Y42*(1+0),""))</f>
        <v>88</v>
      </c>
      <c r="AA42" s="124">
        <f>IF(Nominal!Z42="","",IFERROR(Nominal!Z42*(1+0),""))</f>
        <v>93</v>
      </c>
      <c r="AB42" s="124">
        <f>IF(Nominal!AA42="","",IFERROR(Nominal!AA42*(1+0),""))</f>
        <v>105</v>
      </c>
      <c r="AC42" s="124" t="str">
        <f>IF(Nominal!AB42="","",IFERROR(Nominal!AB42*(1+0),""))</f>
        <v/>
      </c>
      <c r="AD42" s="124" t="str">
        <f>IF(Nominal!AC42="","",IFERROR(Nominal!AC42*(1+0),""))</f>
        <v/>
      </c>
      <c r="AE42" s="124" t="str">
        <f>IF(Nominal!AD42="","",IFERROR(Nominal!AD42*(1+0),""))</f>
        <v/>
      </c>
      <c r="AF42" s="126">
        <f t="shared" si="8"/>
        <v>0.21512549848125295</v>
      </c>
      <c r="AG42" s="126">
        <f t="shared" si="9"/>
        <v>0.18642174654862495</v>
      </c>
      <c r="AH42" s="126">
        <f t="shared" si="10"/>
        <v>-0.41566264117355817</v>
      </c>
      <c r="AI42" s="126">
        <f t="shared" si="11"/>
        <v>-0.22392694530863191</v>
      </c>
      <c r="AJ42" s="126">
        <f t="shared" si="12"/>
        <v>-0.38132468087777943</v>
      </c>
      <c r="AK42" s="126">
        <f t="shared" si="13"/>
        <v>-0.55890118205471517</v>
      </c>
      <c r="AL42" s="126">
        <f t="shared" si="14"/>
        <v>-0.57688986975219536</v>
      </c>
      <c r="AM42" s="126" t="str">
        <f t="shared" si="15"/>
        <v/>
      </c>
      <c r="AN42" s="126" t="str">
        <f t="shared" si="16"/>
        <v/>
      </c>
      <c r="AO42" s="126" t="str">
        <f t="shared" si="17"/>
        <v/>
      </c>
      <c r="AP42" s="124">
        <f t="shared" si="18"/>
        <v>1199.4513100000001</v>
      </c>
      <c r="AQ42" s="124">
        <f t="shared" si="19"/>
        <v>821</v>
      </c>
      <c r="AR42" s="126">
        <f t="shared" si="20"/>
        <v>-0.31552036072227069</v>
      </c>
      <c r="AS42" s="153" t="s">
        <v>779</v>
      </c>
      <c r="AT42" s="153">
        <f t="shared" si="21"/>
        <v>1</v>
      </c>
      <c r="AU42" s="153">
        <f t="shared" si="22"/>
        <v>1</v>
      </c>
      <c r="AV42" s="153">
        <f t="shared" si="23"/>
        <v>1</v>
      </c>
      <c r="AW42" s="153">
        <f t="shared" si="24"/>
        <v>1</v>
      </c>
      <c r="AX42" s="153">
        <f t="shared" si="25"/>
        <v>1</v>
      </c>
      <c r="AY42" s="153">
        <f t="shared" si="26"/>
        <v>1</v>
      </c>
      <c r="AZ42" s="153">
        <f t="shared" si="27"/>
        <v>1</v>
      </c>
      <c r="BA42" s="153">
        <f t="shared" si="28"/>
        <v>0</v>
      </c>
      <c r="BB42" s="153">
        <f t="shared" si="29"/>
        <v>0</v>
      </c>
      <c r="BC42" s="153">
        <f t="shared" si="30"/>
        <v>0</v>
      </c>
    </row>
    <row r="43" spans="1:55" x14ac:dyDescent="0.3">
      <c r="A43" s="300" t="str">
        <f>Nominal!A43</f>
        <v>North Macedonia</v>
      </c>
      <c r="B43" s="300" t="str">
        <f>Nominal!B43</f>
        <v>MKD</v>
      </c>
      <c r="C43" s="300" t="str">
        <f>Nominal!C43</f>
        <v>ECA</v>
      </c>
      <c r="D43" s="300" t="str">
        <f>Nominal!D43</f>
        <v>Upper-Middle Income</v>
      </c>
      <c r="E43" s="300" t="str">
        <f>Nominal!E43</f>
        <v>IBRD</v>
      </c>
      <c r="F43" s="300" t="str">
        <f>Nominal!F43</f>
        <v>PIT</v>
      </c>
      <c r="G43" s="300" t="str">
        <f>Nominal!G43</f>
        <v>mill lcu</v>
      </c>
      <c r="H43" s="126">
        <f>VLOOKUP(B43,Inflation!$C$1:$E$196,3,FALSE)/100</f>
        <v>8.7899999999999992E-3</v>
      </c>
      <c r="I43" s="300" t="str">
        <f t="shared" si="7"/>
        <v>North MacedoniaPIT</v>
      </c>
      <c r="J43" s="124">
        <f>IF(Nominal!I43="","",IFERROR(Nominal!I43*((1+Real!$H43)),""))</f>
        <v>1184.3194600000002</v>
      </c>
      <c r="K43" s="124">
        <f>IF(Nominal!J43="","",IFERROR(Nominal!J43*((1+Real!$H43)),""))</f>
        <v>1369.9368200000001</v>
      </c>
      <c r="L43" s="124">
        <f>IF(Nominal!K43="","",IFERROR(Nominal!K43*((1+Real!$H43)),""))</f>
        <v>1534.36959</v>
      </c>
      <c r="M43" s="124">
        <f>IF(Nominal!L43="","",IFERROR(Nominal!L43*((1+Real!$H43)),""))</f>
        <v>1597.9233600000002</v>
      </c>
      <c r="N43" s="124">
        <f>IF(Nominal!M43="","",IFERROR(Nominal!M43*((1+Real!$H43)),""))</f>
        <v>1672.5738200000001</v>
      </c>
      <c r="O43" s="124">
        <f>IF(Nominal!N43="","",IFERROR(Nominal!N43*((1+Real!$H43)),""))</f>
        <v>1419.3675300000002</v>
      </c>
      <c r="P43" s="124">
        <f>IF(Nominal!O43="","",IFERROR(Nominal!O43*((1+Real!$H43)),""))</f>
        <v>1625.1606900000002</v>
      </c>
      <c r="Q43" s="124">
        <f>IF(Nominal!P43="","",IFERROR(Nominal!P43*((1+Real!$H43)),""))</f>
        <v>1428.4466400000001</v>
      </c>
      <c r="R43" s="124">
        <f>IF(Nominal!Q43="","",IFERROR(Nominal!Q43*((1+Real!$H43)),""))</f>
        <v>1506.1234700000002</v>
      </c>
      <c r="S43" s="124">
        <f>IF(Nominal!R43="","",IFERROR(Nominal!R43*((1+Real!$H43)),""))</f>
        <v>1626.16948</v>
      </c>
      <c r="T43" s="124">
        <f>IF(Nominal!S43="","",IFERROR(Nominal!S43*((1+Real!$H43)),""))</f>
        <v>1577.74756</v>
      </c>
      <c r="U43" s="124">
        <f>IF(Nominal!T43="","",IFERROR(Nominal!T43*((1+Real!$H43)),""))</f>
        <v>2328.2873200000004</v>
      </c>
      <c r="V43" s="124">
        <f>IF(Nominal!U43="","",IFERROR(Nominal!U43*(1+0),""))</f>
        <v>1404</v>
      </c>
      <c r="W43" s="124">
        <f>IF(Nominal!V43="","",IFERROR(Nominal!V43*(1+0),""))</f>
        <v>1486</v>
      </c>
      <c r="X43" s="124">
        <f>IF(Nominal!W43="","",IFERROR(Nominal!W43*(1+0),""))</f>
        <v>1504</v>
      </c>
      <c r="Y43" s="124">
        <f>IF(Nominal!X43="","",IFERROR(Nominal!X43*(1+0),""))</f>
        <v>1399</v>
      </c>
      <c r="Z43" s="124">
        <f>IF(Nominal!Y43="","",IFERROR(Nominal!Y43*(1+0),""))</f>
        <v>1232</v>
      </c>
      <c r="AA43" s="124">
        <f>IF(Nominal!Z43="","",IFERROR(Nominal!Z43*(1+0),""))</f>
        <v>1431</v>
      </c>
      <c r="AB43" s="124">
        <f>IF(Nominal!AA43="","",IFERROR(Nominal!AA43*(1+0),""))</f>
        <v>1617</v>
      </c>
      <c r="AC43" s="124" t="str">
        <f>IF(Nominal!AB43="","",IFERROR(Nominal!AB43*(1+0),""))</f>
        <v/>
      </c>
      <c r="AD43" s="124" t="str">
        <f>IF(Nominal!AC43="","",IFERROR(Nominal!AC43*(1+0),""))</f>
        <v/>
      </c>
      <c r="AE43" s="124" t="str">
        <f>IF(Nominal!AD43="","",IFERROR(Nominal!AD43*(1+0),""))</f>
        <v/>
      </c>
      <c r="AF43" s="126">
        <f t="shared" si="8"/>
        <v>0.18549094853174145</v>
      </c>
      <c r="AG43" s="126">
        <f t="shared" si="9"/>
        <v>8.4721556721133948E-2</v>
      </c>
      <c r="AH43" s="126">
        <f t="shared" si="10"/>
        <v>-1.9792877933666565E-2</v>
      </c>
      <c r="AI43" s="126">
        <f t="shared" si="11"/>
        <v>-0.12448867384978977</v>
      </c>
      <c r="AJ43" s="126">
        <f t="shared" si="12"/>
        <v>-0.26341068760719932</v>
      </c>
      <c r="AK43" s="126">
        <f t="shared" si="13"/>
        <v>8.195530582554459E-3</v>
      </c>
      <c r="AL43" s="126">
        <f t="shared" si="14"/>
        <v>-5.0214665234120069E-3</v>
      </c>
      <c r="AM43" s="126" t="str">
        <f t="shared" si="15"/>
        <v/>
      </c>
      <c r="AN43" s="126" t="str">
        <f t="shared" si="16"/>
        <v/>
      </c>
      <c r="AO43" s="126" t="str">
        <f t="shared" si="17"/>
        <v/>
      </c>
      <c r="AP43" s="124">
        <f t="shared" si="18"/>
        <v>10403.65127</v>
      </c>
      <c r="AQ43" s="124">
        <f t="shared" si="19"/>
        <v>10073</v>
      </c>
      <c r="AR43" s="126">
        <f t="shared" si="20"/>
        <v>-3.1782233123621439E-2</v>
      </c>
      <c r="AS43" s="153" t="s">
        <v>779</v>
      </c>
      <c r="AT43" s="153">
        <f t="shared" si="21"/>
        <v>1</v>
      </c>
      <c r="AU43" s="153">
        <f t="shared" si="22"/>
        <v>1</v>
      </c>
      <c r="AV43" s="153">
        <f t="shared" si="23"/>
        <v>1</v>
      </c>
      <c r="AW43" s="153">
        <f t="shared" si="24"/>
        <v>1</v>
      </c>
      <c r="AX43" s="153">
        <f t="shared" si="25"/>
        <v>1</v>
      </c>
      <c r="AY43" s="153">
        <f t="shared" si="26"/>
        <v>1</v>
      </c>
      <c r="AZ43" s="153">
        <f t="shared" si="27"/>
        <v>1</v>
      </c>
      <c r="BA43" s="153">
        <f t="shared" si="28"/>
        <v>0</v>
      </c>
      <c r="BB43" s="153">
        <f t="shared" si="29"/>
        <v>0</v>
      </c>
      <c r="BC43" s="153">
        <f t="shared" si="30"/>
        <v>0</v>
      </c>
    </row>
    <row r="44" spans="1:55" x14ac:dyDescent="0.3">
      <c r="A44" s="300" t="str">
        <f>Nominal!A44</f>
        <v>North Macedonia</v>
      </c>
      <c r="B44" s="300" t="str">
        <f>Nominal!B44</f>
        <v>MKD</v>
      </c>
      <c r="C44" s="300" t="str">
        <f>Nominal!C44</f>
        <v>ECA</v>
      </c>
      <c r="D44" s="300" t="str">
        <f>Nominal!D44</f>
        <v>Upper-Middle Income</v>
      </c>
      <c r="E44" s="300" t="str">
        <f>Nominal!E44</f>
        <v>IBRD</v>
      </c>
      <c r="F44" s="300" t="str">
        <f>Nominal!F44</f>
        <v>Tax Revenue</v>
      </c>
      <c r="G44" s="300" t="str">
        <f>Nominal!G44</f>
        <v>mill lcu</v>
      </c>
      <c r="H44" s="126">
        <f>VLOOKUP(B44,Inflation!$C$1:$E$196,3,FALSE)/100</f>
        <v>8.7899999999999992E-3</v>
      </c>
      <c r="I44" s="300" t="str">
        <f t="shared" si="7"/>
        <v>North MacedoniaTax Revenue</v>
      </c>
      <c r="J44" s="124">
        <f>IF(Nominal!I44="","",IFERROR(Nominal!I44*((1+Real!$H44)),""))</f>
        <v>8705.8577000000005</v>
      </c>
      <c r="K44" s="124">
        <f>IF(Nominal!J44="","",IFERROR(Nominal!J44*((1+Real!$H44)),""))</f>
        <v>8520.2403400000003</v>
      </c>
      <c r="L44" s="124">
        <f>IF(Nominal!K44="","",IFERROR(Nominal!K44*((1+Real!$H44)),""))</f>
        <v>9592.5841100000016</v>
      </c>
      <c r="M44" s="124">
        <f>IF(Nominal!L44="","",IFERROR(Nominal!L44*((1+Real!$H44)),""))</f>
        <v>10676.024570000001</v>
      </c>
      <c r="N44" s="124">
        <f>IF(Nominal!M44="","",IFERROR(Nominal!M44*((1+Real!$H44)),""))</f>
        <v>9267.7537300000004</v>
      </c>
      <c r="O44" s="124">
        <f>IF(Nominal!N44="","",IFERROR(Nominal!N44*((1+Real!$H44)),""))</f>
        <v>8861.2113600000012</v>
      </c>
      <c r="P44" s="124">
        <f>IF(Nominal!O44="","",IFERROR(Nominal!O44*((1+Real!$H44)),""))</f>
        <v>10627.602650000001</v>
      </c>
      <c r="Q44" s="124">
        <f>IF(Nominal!P44="","",IFERROR(Nominal!P44*((1+Real!$H44)),""))</f>
        <v>10106.058220000001</v>
      </c>
      <c r="R44" s="124">
        <f>IF(Nominal!Q44="","",IFERROR(Nominal!Q44*((1+Real!$H44)),""))</f>
        <v>9717.6740700000009</v>
      </c>
      <c r="S44" s="124">
        <f>IF(Nominal!R44="","",IFERROR(Nominal!R44*((1+Real!$H44)),""))</f>
        <v>11472.96867</v>
      </c>
      <c r="T44" s="124">
        <f>IF(Nominal!S44="","",IFERROR(Nominal!S44*((1+Real!$H44)),""))</f>
        <v>9287.9295300000013</v>
      </c>
      <c r="U44" s="124">
        <f>IF(Nominal!T44="","",IFERROR(Nominal!T44*((1+Real!$H44)),""))</f>
        <v>10919.142960000001</v>
      </c>
      <c r="V44" s="124">
        <f>IF(Nominal!U44="","",IFERROR(Nominal!U44*(1+0),""))</f>
        <v>9208</v>
      </c>
      <c r="W44" s="124">
        <f>IF(Nominal!V44="","",IFERROR(Nominal!V44*(1+0),""))</f>
        <v>8800</v>
      </c>
      <c r="X44" s="124">
        <f>IF(Nominal!W44="","",IFERROR(Nominal!W44*(1+0),""))</f>
        <v>8394</v>
      </c>
      <c r="Y44" s="124">
        <f>IF(Nominal!X44="","",IFERROR(Nominal!X44*(1+0),""))</f>
        <v>7354</v>
      </c>
      <c r="Z44" s="124">
        <f>IF(Nominal!Y44="","",IFERROR(Nominal!Y44*(1+0),""))</f>
        <v>6591</v>
      </c>
      <c r="AA44" s="124">
        <f>IF(Nominal!Z44="","",IFERROR(Nominal!Z44*(1+0),""))</f>
        <v>7449</v>
      </c>
      <c r="AB44" s="124">
        <f>IF(Nominal!AA44="","",IFERROR(Nominal!AA44*(1+0),""))</f>
        <v>10232</v>
      </c>
      <c r="AC44" s="124" t="str">
        <f>IF(Nominal!AB44="","",IFERROR(Nominal!AB44*(1+0),""))</f>
        <v/>
      </c>
      <c r="AD44" s="124" t="str">
        <f>IF(Nominal!AC44="","",IFERROR(Nominal!AC44*(1+0),""))</f>
        <v/>
      </c>
      <c r="AE44" s="124" t="str">
        <f>IF(Nominal!AD44="","",IFERROR(Nominal!AD44*(1+0),""))</f>
        <v/>
      </c>
      <c r="AF44" s="126">
        <f t="shared" si="8"/>
        <v>5.7678670764398032E-2</v>
      </c>
      <c r="AG44" s="126">
        <f t="shared" si="9"/>
        <v>3.2834714613226477E-2</v>
      </c>
      <c r="AH44" s="126">
        <f t="shared" si="10"/>
        <v>-0.12494903315473785</v>
      </c>
      <c r="AI44" s="126">
        <f t="shared" si="11"/>
        <v>-0.31116681572043264</v>
      </c>
      <c r="AJ44" s="126">
        <f t="shared" si="12"/>
        <v>-0.28882443448354345</v>
      </c>
      <c r="AK44" s="126">
        <f t="shared" si="13"/>
        <v>-0.15937001191223149</v>
      </c>
      <c r="AL44" s="126">
        <f t="shared" si="14"/>
        <v>-3.7224072354643471E-2</v>
      </c>
      <c r="AM44" s="126" t="str">
        <f t="shared" si="15"/>
        <v/>
      </c>
      <c r="AN44" s="126" t="str">
        <f t="shared" si="16"/>
        <v/>
      </c>
      <c r="AO44" s="126" t="str">
        <f t="shared" si="17"/>
        <v/>
      </c>
      <c r="AP44" s="124">
        <f t="shared" si="18"/>
        <v>66251.274460000001</v>
      </c>
      <c r="AQ44" s="124">
        <f t="shared" si="19"/>
        <v>58028</v>
      </c>
      <c r="AR44" s="126">
        <f t="shared" si="20"/>
        <v>-0.1241225097483204</v>
      </c>
      <c r="AS44" s="153" t="s">
        <v>779</v>
      </c>
      <c r="AT44" s="153">
        <f t="shared" si="21"/>
        <v>1</v>
      </c>
      <c r="AU44" s="153">
        <f t="shared" si="22"/>
        <v>1</v>
      </c>
      <c r="AV44" s="153">
        <f t="shared" si="23"/>
        <v>1</v>
      </c>
      <c r="AW44" s="153">
        <f t="shared" si="24"/>
        <v>1</v>
      </c>
      <c r="AX44" s="153">
        <f t="shared" si="25"/>
        <v>1</v>
      </c>
      <c r="AY44" s="153">
        <f t="shared" si="26"/>
        <v>1</v>
      </c>
      <c r="AZ44" s="153">
        <f t="shared" si="27"/>
        <v>1</v>
      </c>
      <c r="BA44" s="153">
        <f t="shared" si="28"/>
        <v>0</v>
      </c>
      <c r="BB44" s="153">
        <f t="shared" si="29"/>
        <v>0</v>
      </c>
      <c r="BC44" s="153">
        <f t="shared" si="30"/>
        <v>0</v>
      </c>
    </row>
    <row r="45" spans="1:55" x14ac:dyDescent="0.3">
      <c r="A45" s="300" t="str">
        <f>Nominal!A45</f>
        <v>North Macedonia</v>
      </c>
      <c r="B45" s="300" t="str">
        <f>Nominal!B45</f>
        <v>MKD</v>
      </c>
      <c r="C45" s="300" t="str">
        <f>Nominal!C45</f>
        <v>ECA</v>
      </c>
      <c r="D45" s="300" t="str">
        <f>Nominal!D45</f>
        <v>Upper-Middle Income</v>
      </c>
      <c r="E45" s="300" t="str">
        <f>Nominal!E45</f>
        <v>IBRD</v>
      </c>
      <c r="F45" s="300" t="str">
        <f>Nominal!F45</f>
        <v>VAT</v>
      </c>
      <c r="G45" s="300" t="str">
        <f>Nominal!G45</f>
        <v>mill lcu</v>
      </c>
      <c r="H45" s="126">
        <f>VLOOKUP(B45,Inflation!$C$1:$E$196,3,FALSE)/100</f>
        <v>8.7899999999999992E-3</v>
      </c>
      <c r="I45" s="300" t="str">
        <f t="shared" si="7"/>
        <v>North MacedoniaVAT</v>
      </c>
      <c r="J45" s="124">
        <f>IF(Nominal!I45="","",IFERROR(Nominal!I45*((1+Real!$H45)),""))</f>
        <v>4201.6103499999999</v>
      </c>
      <c r="K45" s="124">
        <f>IF(Nominal!J45="","",IFERROR(Nominal!J45*((1+Real!$H45)),""))</f>
        <v>3738.5757400000002</v>
      </c>
      <c r="L45" s="124">
        <f>IF(Nominal!K45="","",IFERROR(Nominal!K45*((1+Real!$H45)),""))</f>
        <v>4290.3838700000006</v>
      </c>
      <c r="M45" s="124">
        <f>IF(Nominal!L45="","",IFERROR(Nominal!L45*((1+Real!$H45)),""))</f>
        <v>4896.6666600000008</v>
      </c>
      <c r="N45" s="124">
        <f>IF(Nominal!M45="","",IFERROR(Nominal!M45*((1+Real!$H45)),""))</f>
        <v>3758.7515400000002</v>
      </c>
      <c r="O45" s="124">
        <f>IF(Nominal!N45="","",IFERROR(Nominal!N45*((1+Real!$H45)),""))</f>
        <v>3393.5695600000004</v>
      </c>
      <c r="P45" s="124">
        <f>IF(Nominal!O45="","",IFERROR(Nominal!O45*((1+Real!$H45)),""))</f>
        <v>5007.6335600000002</v>
      </c>
      <c r="Q45" s="124">
        <f>IF(Nominal!P45="","",IFERROR(Nominal!P45*((1+Real!$H45)),""))</f>
        <v>4333.7618400000001</v>
      </c>
      <c r="R45" s="124">
        <f>IF(Nominal!Q45="","",IFERROR(Nominal!Q45*((1+Real!$H45)),""))</f>
        <v>4506.2649300000003</v>
      </c>
      <c r="S45" s="124">
        <f>IF(Nominal!R45="","",IFERROR(Nominal!R45*((1+Real!$H45)),""))</f>
        <v>5564.4856400000008</v>
      </c>
      <c r="T45" s="124">
        <f>IF(Nominal!S45="","",IFERROR(Nominal!S45*((1+Real!$H45)),""))</f>
        <v>3938.3161600000003</v>
      </c>
      <c r="U45" s="124">
        <f>IF(Nominal!T45="","",IFERROR(Nominal!T45*((1+Real!$H45)),""))</f>
        <v>4886.5787600000003</v>
      </c>
      <c r="V45" s="124">
        <f>IF(Nominal!U45="","",IFERROR(Nominal!U45*(1+0),""))</f>
        <v>4424</v>
      </c>
      <c r="W45" s="124">
        <f>IF(Nominal!V45="","",IFERROR(Nominal!V45*(1+0),""))</f>
        <v>3791</v>
      </c>
      <c r="X45" s="124">
        <f>IF(Nominal!W45="","",IFERROR(Nominal!W45*(1+0),""))</f>
        <v>3536</v>
      </c>
      <c r="Y45" s="124">
        <f>IF(Nominal!X45="","",IFERROR(Nominal!X45*(1+0),""))</f>
        <v>2744</v>
      </c>
      <c r="Z45" s="124">
        <f>IF(Nominal!Y45="","",IFERROR(Nominal!Y45*(1+0),""))</f>
        <v>2493</v>
      </c>
      <c r="AA45" s="124">
        <f>IF(Nominal!Z45="","",IFERROR(Nominal!Z45*(1+0),""))</f>
        <v>3111</v>
      </c>
      <c r="AB45" s="124">
        <f>IF(Nominal!AA45="","",IFERROR(Nominal!AA45*(1+0),""))</f>
        <v>5026</v>
      </c>
      <c r="AC45" s="124" t="str">
        <f>IF(Nominal!AB45="","",IFERROR(Nominal!AB45*(1+0),""))</f>
        <v/>
      </c>
      <c r="AD45" s="124" t="str">
        <f>IF(Nominal!AC45="","",IFERROR(Nominal!AC45*(1+0),""))</f>
        <v/>
      </c>
      <c r="AE45" s="124" t="str">
        <f>IF(Nominal!AD45="","",IFERROR(Nominal!AD45*(1+0),""))</f>
        <v/>
      </c>
      <c r="AF45" s="126">
        <f t="shared" si="8"/>
        <v>5.2929622567214042E-2</v>
      </c>
      <c r="AG45" s="126">
        <f t="shared" si="9"/>
        <v>1.4022521849456973E-2</v>
      </c>
      <c r="AH45" s="126">
        <f t="shared" si="10"/>
        <v>-0.17583132252452749</v>
      </c>
      <c r="AI45" s="126">
        <f t="shared" si="11"/>
        <v>-0.43961878752841232</v>
      </c>
      <c r="AJ45" s="126">
        <f t="shared" si="12"/>
        <v>-0.33674786070057722</v>
      </c>
      <c r="AK45" s="126">
        <f t="shared" si="13"/>
        <v>-8.3266175925976987E-2</v>
      </c>
      <c r="AL45" s="126">
        <f t="shared" si="14"/>
        <v>3.6676884959609113E-3</v>
      </c>
      <c r="AM45" s="126" t="str">
        <f t="shared" si="15"/>
        <v/>
      </c>
      <c r="AN45" s="126" t="str">
        <f t="shared" si="16"/>
        <v/>
      </c>
      <c r="AO45" s="126" t="str">
        <f t="shared" si="17"/>
        <v/>
      </c>
      <c r="AP45" s="124">
        <f t="shared" si="18"/>
        <v>29287.191280000006</v>
      </c>
      <c r="AQ45" s="124">
        <f t="shared" si="19"/>
        <v>25125</v>
      </c>
      <c r="AR45" s="126">
        <f t="shared" si="20"/>
        <v>-0.14211643718946632</v>
      </c>
      <c r="AS45" s="153" t="s">
        <v>779</v>
      </c>
      <c r="AT45" s="153">
        <f t="shared" si="21"/>
        <v>1</v>
      </c>
      <c r="AU45" s="153">
        <f t="shared" si="22"/>
        <v>1</v>
      </c>
      <c r="AV45" s="153">
        <f t="shared" si="23"/>
        <v>1</v>
      </c>
      <c r="AW45" s="153">
        <f t="shared" si="24"/>
        <v>1</v>
      </c>
      <c r="AX45" s="153">
        <f t="shared" si="25"/>
        <v>1</v>
      </c>
      <c r="AY45" s="153">
        <f t="shared" si="26"/>
        <v>1</v>
      </c>
      <c r="AZ45" s="153">
        <f t="shared" si="27"/>
        <v>1</v>
      </c>
      <c r="BA45" s="153">
        <f t="shared" si="28"/>
        <v>0</v>
      </c>
      <c r="BB45" s="153">
        <f t="shared" si="29"/>
        <v>0</v>
      </c>
      <c r="BC45" s="153">
        <f t="shared" si="30"/>
        <v>0</v>
      </c>
    </row>
    <row r="46" spans="1:55" x14ac:dyDescent="0.3">
      <c r="A46" s="300" t="str">
        <f>Nominal!A46</f>
        <v>Montenegro</v>
      </c>
      <c r="B46" s="300" t="str">
        <f>Nominal!B46</f>
        <v>MNE</v>
      </c>
      <c r="C46" s="300" t="str">
        <f>Nominal!C46</f>
        <v>ECA</v>
      </c>
      <c r="D46" s="300" t="str">
        <f>Nominal!D46</f>
        <v>Upper-Middle Income</v>
      </c>
      <c r="E46" s="300" t="str">
        <f>Nominal!E46</f>
        <v>IBRD</v>
      </c>
      <c r="F46" s="300" t="str">
        <f>Nominal!F46</f>
        <v>CIT</v>
      </c>
      <c r="G46" s="300" t="str">
        <f>Nominal!G46</f>
        <v>mill lcu</v>
      </c>
      <c r="H46" s="126">
        <f>VLOOKUP(B46,Inflation!$C$1:$E$196,3,FALSE)/100</f>
        <v>-7.0999999999999991E-4</v>
      </c>
      <c r="I46" s="300" t="str">
        <f t="shared" si="7"/>
        <v>MontenegroCIT</v>
      </c>
      <c r="J46" s="124">
        <f>IF(Nominal!I46="","",IFERROR(Nominal!I46*((1+Real!$H46)),""))</f>
        <v>0.93617797137769998</v>
      </c>
      <c r="K46" s="124">
        <f>IF(Nominal!J46="","",IFERROR(Nominal!J46*((1+Real!$H46)),""))</f>
        <v>1.9611569092728001</v>
      </c>
      <c r="L46" s="124">
        <f>IF(Nominal!K46="","",IFERROR(Nominal!K46*((1+Real!$H46)),""))</f>
        <v>22.449713608396703</v>
      </c>
      <c r="M46" s="124">
        <f>IF(Nominal!L46="","",IFERROR(Nominal!L46*((1+Real!$H46)),""))</f>
        <v>20.393942992584201</v>
      </c>
      <c r="N46" s="124">
        <f>IF(Nominal!M46="","",IFERROR(Nominal!M46*((1+Real!$H46)),""))</f>
        <v>4.7783496612630003</v>
      </c>
      <c r="O46" s="124">
        <f>IF(Nominal!N46="","",IFERROR(Nominal!N46*((1+Real!$H46)),""))</f>
        <v>3.6762030413500004</v>
      </c>
      <c r="P46" s="124">
        <f>IF(Nominal!O46="","",IFERROR(Nominal!O46*((1+Real!$H46)),""))</f>
        <v>3.8879481455094997</v>
      </c>
      <c r="Q46" s="124">
        <f>IF(Nominal!P46="","",IFERROR(Nominal!P46*((1+Real!$H46)),""))</f>
        <v>3.0907982140896002</v>
      </c>
      <c r="R46" s="124">
        <f>IF(Nominal!Q46="","",IFERROR(Nominal!Q46*((1+Real!$H46)),""))</f>
        <v>2.2411859773714999</v>
      </c>
      <c r="S46" s="124">
        <f>IF(Nominal!R46="","",IFERROR(Nominal!R46*((1+Real!$H46)),""))</f>
        <v>0.68952733775250008</v>
      </c>
      <c r="T46" s="124">
        <f>IF(Nominal!S46="","",IFERROR(Nominal!S46*((1+Real!$H46)),""))</f>
        <v>0.87903316301879997</v>
      </c>
      <c r="U46" s="124">
        <f>IF(Nominal!T46="","",IFERROR(Nominal!T46*((1+Real!$H46)),""))</f>
        <v>7.7802367171269005</v>
      </c>
      <c r="V46" s="124">
        <f>IF(Nominal!U46="","",IFERROR(Nominal!U46*(1+0),""))</f>
        <v>0.67373959999999999</v>
      </c>
      <c r="W46" s="124">
        <f>IF(Nominal!V46="","",IFERROR(Nominal!V46*(1+0),""))</f>
        <v>2.4024030199999999</v>
      </c>
      <c r="X46" s="124">
        <f>IF(Nominal!W46="","",IFERROR(Nominal!W46*(1+0),""))</f>
        <v>21.201257989999998</v>
      </c>
      <c r="Y46" s="124">
        <f>IF(Nominal!X46="","",IFERROR(Nominal!X46*(1+0),""))</f>
        <v>24.40183257</v>
      </c>
      <c r="Z46" s="124">
        <f>IF(Nominal!Y46="","",IFERROR(Nominal!Y46*(1+0),""))</f>
        <v>4.6910044699999993</v>
      </c>
      <c r="AA46" s="124">
        <f>IF(Nominal!Z46="","",IFERROR(Nominal!Z46*(1+0),""))</f>
        <v>6.3268936900000003</v>
      </c>
      <c r="AB46" s="124" t="str">
        <f>IF(Nominal!AA46="","",IFERROR(Nominal!AA46*(1+0),""))</f>
        <v/>
      </c>
      <c r="AC46" s="124" t="str">
        <f>IF(Nominal!AB46="","",IFERROR(Nominal!AB46*(1+0),""))</f>
        <v/>
      </c>
      <c r="AD46" s="124" t="str">
        <f>IF(Nominal!AC46="","",IFERROR(Nominal!AC46*(1+0),""))</f>
        <v/>
      </c>
      <c r="AE46" s="124" t="str">
        <f>IF(Nominal!AD46="","",IFERROR(Nominal!AD46*(1+0),""))</f>
        <v/>
      </c>
      <c r="AF46" s="126">
        <f t="shared" si="8"/>
        <v>-0.28032957343729198</v>
      </c>
      <c r="AG46" s="126">
        <f t="shared" si="9"/>
        <v>0.22499276250711353</v>
      </c>
      <c r="AH46" s="126">
        <f t="shared" si="10"/>
        <v>-5.5611204676114606E-2</v>
      </c>
      <c r="AI46" s="126">
        <f t="shared" si="11"/>
        <v>0.19652352558174641</v>
      </c>
      <c r="AJ46" s="126">
        <f t="shared" si="12"/>
        <v>-1.8279363683049131E-2</v>
      </c>
      <c r="AK46" s="126">
        <f t="shared" si="13"/>
        <v>0.72104032852238631</v>
      </c>
      <c r="AL46" s="126" t="str">
        <f t="shared" si="14"/>
        <v/>
      </c>
      <c r="AM46" s="126" t="str">
        <f t="shared" si="15"/>
        <v/>
      </c>
      <c r="AN46" s="126" t="str">
        <f t="shared" si="16"/>
        <v/>
      </c>
      <c r="AO46" s="126" t="str">
        <f t="shared" si="17"/>
        <v/>
      </c>
      <c r="AP46" s="124">
        <f t="shared" si="18"/>
        <v>54.195544184244405</v>
      </c>
      <c r="AQ46" s="124">
        <f t="shared" si="19"/>
        <v>59.697131339999991</v>
      </c>
      <c r="AR46" s="126">
        <f t="shared" si="20"/>
        <v>0.10151364357653216</v>
      </c>
      <c r="AS46" s="153" t="s">
        <v>779</v>
      </c>
      <c r="AT46" s="153">
        <f t="shared" si="21"/>
        <v>1</v>
      </c>
      <c r="AU46" s="153">
        <f t="shared" si="22"/>
        <v>1</v>
      </c>
      <c r="AV46" s="153">
        <f t="shared" si="23"/>
        <v>1</v>
      </c>
      <c r="AW46" s="153">
        <f t="shared" si="24"/>
        <v>1</v>
      </c>
      <c r="AX46" s="153">
        <f t="shared" si="25"/>
        <v>1</v>
      </c>
      <c r="AY46" s="153">
        <f t="shared" si="26"/>
        <v>1</v>
      </c>
      <c r="AZ46" s="153">
        <f t="shared" si="27"/>
        <v>0</v>
      </c>
      <c r="BA46" s="153">
        <f t="shared" si="28"/>
        <v>0</v>
      </c>
      <c r="BB46" s="153">
        <f t="shared" si="29"/>
        <v>0</v>
      </c>
      <c r="BC46" s="153">
        <f t="shared" si="30"/>
        <v>0</v>
      </c>
    </row>
    <row r="47" spans="1:55" x14ac:dyDescent="0.3">
      <c r="A47" s="300" t="str">
        <f>Nominal!A47</f>
        <v>Montenegro</v>
      </c>
      <c r="B47" s="300" t="str">
        <f>Nominal!B47</f>
        <v>MNE</v>
      </c>
      <c r="C47" s="300" t="str">
        <f>Nominal!C47</f>
        <v>ECA</v>
      </c>
      <c r="D47" s="300" t="str">
        <f>Nominal!D47</f>
        <v>Upper-Middle Income</v>
      </c>
      <c r="E47" s="300" t="str">
        <f>Nominal!E47</f>
        <v>IBRD</v>
      </c>
      <c r="F47" s="300" t="str">
        <f>Nominal!F47</f>
        <v>Income Taxes</v>
      </c>
      <c r="G47" s="300" t="str">
        <f>Nominal!G47</f>
        <v>mill lcu</v>
      </c>
      <c r="H47" s="126">
        <f>VLOOKUP(B47,Inflation!$C$1:$E$196,3,FALSE)/100</f>
        <v>-7.0999999999999991E-4</v>
      </c>
      <c r="I47" s="300" t="str">
        <f t="shared" si="7"/>
        <v>MontenegroIncome Taxes</v>
      </c>
      <c r="J47" s="124">
        <f>IF(Nominal!I47="","",IFERROR(Nominal!I47*((1+Real!$H47)),""))</f>
        <v>5.174080732572599</v>
      </c>
      <c r="K47" s="124">
        <f>IF(Nominal!J47="","",IFERROR(Nominal!J47*((1+Real!$H47)),""))</f>
        <v>11.316171279856301</v>
      </c>
      <c r="L47" s="124">
        <f>IF(Nominal!K47="","",IFERROR(Nominal!K47*((1+Real!$H47)),""))</f>
        <v>31.488253265674903</v>
      </c>
      <c r="M47" s="124">
        <f>IF(Nominal!L47="","",IFERROR(Nominal!L47*((1+Real!$H47)),""))</f>
        <v>31.153400150306201</v>
      </c>
      <c r="N47" s="124">
        <f>IF(Nominal!M47="","",IFERROR(Nominal!M47*((1+Real!$H47)),""))</f>
        <v>14.981812465451901</v>
      </c>
      <c r="O47" s="124">
        <f>IF(Nominal!N47="","",IFERROR(Nominal!N47*((1+Real!$H47)),""))</f>
        <v>13.7948067582987</v>
      </c>
      <c r="P47" s="124">
        <f>IF(Nominal!O47="","",IFERROR(Nominal!O47*((1+Real!$H47)),""))</f>
        <v>14.866894225373798</v>
      </c>
      <c r="Q47" s="124">
        <f>IF(Nominal!P47="","",IFERROR(Nominal!P47*((1+Real!$H47)),""))</f>
        <v>13.560564248646099</v>
      </c>
      <c r="R47" s="124">
        <f>IF(Nominal!Q47="","",IFERROR(Nominal!Q47*((1+Real!$H47)),""))</f>
        <v>12.565868354513398</v>
      </c>
      <c r="S47" s="124">
        <f>IF(Nominal!R47="","",IFERROR(Nominal!R47*((1+Real!$H47)),""))</f>
        <v>11.5067425681064</v>
      </c>
      <c r="T47" s="124">
        <f>IF(Nominal!S47="","",IFERROR(Nominal!S47*((1+Real!$H47)),""))</f>
        <v>10.859805679649801</v>
      </c>
      <c r="U47" s="124">
        <f>IF(Nominal!T47="","",IFERROR(Nominal!T47*((1+Real!$H47)),""))</f>
        <v>26.408050512379504</v>
      </c>
      <c r="V47" s="124">
        <f>IF(Nominal!U47="","",IFERROR(Nominal!U47*(1+0),""))</f>
        <v>4.9914947199999995</v>
      </c>
      <c r="W47" s="124">
        <f>IF(Nominal!V47="","",IFERROR(Nominal!V47*(1+0),""))</f>
        <v>11.917337059999999</v>
      </c>
      <c r="X47" s="124">
        <f>IF(Nominal!W47="","",IFERROR(Nominal!W47*(1+0),""))</f>
        <v>31.18955407</v>
      </c>
      <c r="Y47" s="124">
        <f>IF(Nominal!X47="","",IFERROR(Nominal!X47*(1+0),""))</f>
        <v>31.36191732</v>
      </c>
      <c r="Z47" s="124">
        <f>IF(Nominal!Y47="","",IFERROR(Nominal!Y47*(1+0),""))</f>
        <v>14.795601969999998</v>
      </c>
      <c r="AA47" s="124">
        <f>IF(Nominal!Z47="","",IFERROR(Nominal!Z47*(1+0),""))</f>
        <v>16.563665159999999</v>
      </c>
      <c r="AB47" s="124" t="str">
        <f>IF(Nominal!AA47="","",IFERROR(Nominal!AA47*(1+0),""))</f>
        <v/>
      </c>
      <c r="AC47" s="124" t="str">
        <f>IF(Nominal!AB47="","",IFERROR(Nominal!AB47*(1+0),""))</f>
        <v/>
      </c>
      <c r="AD47" s="124" t="str">
        <f>IF(Nominal!AC47="","",IFERROR(Nominal!AC47*(1+0),""))</f>
        <v/>
      </c>
      <c r="AE47" s="124" t="str">
        <f>IF(Nominal!AD47="","",IFERROR(Nominal!AD47*(1+0),""))</f>
        <v/>
      </c>
      <c r="AF47" s="126">
        <f t="shared" si="8"/>
        <v>-3.528858980169336E-2</v>
      </c>
      <c r="AG47" s="126">
        <f t="shared" si="9"/>
        <v>5.3124485771421877E-2</v>
      </c>
      <c r="AH47" s="126">
        <f t="shared" si="10"/>
        <v>-9.4860516127934173E-3</v>
      </c>
      <c r="AI47" s="126">
        <f t="shared" si="11"/>
        <v>6.693239540074716E-3</v>
      </c>
      <c r="AJ47" s="126">
        <f t="shared" si="12"/>
        <v>-1.2429103346561339E-2</v>
      </c>
      <c r="AK47" s="126">
        <f t="shared" si="13"/>
        <v>0.2007174475304343</v>
      </c>
      <c r="AL47" s="126" t="str">
        <f t="shared" si="14"/>
        <v/>
      </c>
      <c r="AM47" s="126" t="str">
        <f t="shared" si="15"/>
        <v/>
      </c>
      <c r="AN47" s="126" t="str">
        <f t="shared" si="16"/>
        <v/>
      </c>
      <c r="AO47" s="126" t="str">
        <f t="shared" si="17"/>
        <v/>
      </c>
      <c r="AP47" s="124">
        <f t="shared" si="18"/>
        <v>107.90852465216061</v>
      </c>
      <c r="AQ47" s="124">
        <f t="shared" si="19"/>
        <v>110.8195703</v>
      </c>
      <c r="AR47" s="126">
        <f t="shared" si="20"/>
        <v>2.6976975704403727E-2</v>
      </c>
      <c r="AS47" s="153" t="s">
        <v>779</v>
      </c>
      <c r="AT47" s="153">
        <f t="shared" si="21"/>
        <v>1</v>
      </c>
      <c r="AU47" s="153">
        <f t="shared" si="22"/>
        <v>1</v>
      </c>
      <c r="AV47" s="153">
        <f t="shared" si="23"/>
        <v>1</v>
      </c>
      <c r="AW47" s="153">
        <f t="shared" si="24"/>
        <v>1</v>
      </c>
      <c r="AX47" s="153">
        <f t="shared" si="25"/>
        <v>1</v>
      </c>
      <c r="AY47" s="153">
        <f t="shared" si="26"/>
        <v>1</v>
      </c>
      <c r="AZ47" s="153">
        <f t="shared" si="27"/>
        <v>0</v>
      </c>
      <c r="BA47" s="153">
        <f t="shared" si="28"/>
        <v>0</v>
      </c>
      <c r="BB47" s="153">
        <f t="shared" si="29"/>
        <v>0</v>
      </c>
      <c r="BC47" s="153">
        <f t="shared" si="30"/>
        <v>0</v>
      </c>
    </row>
    <row r="48" spans="1:55" x14ac:dyDescent="0.3">
      <c r="A48" s="300" t="str">
        <f>Nominal!A48</f>
        <v>Montenegro</v>
      </c>
      <c r="B48" s="300" t="str">
        <f>Nominal!B48</f>
        <v>MNE</v>
      </c>
      <c r="C48" s="300" t="str">
        <f>Nominal!C48</f>
        <v>ECA</v>
      </c>
      <c r="D48" s="300" t="str">
        <f>Nominal!D48</f>
        <v>Upper-Middle Income</v>
      </c>
      <c r="E48" s="300" t="str">
        <f>Nominal!E48</f>
        <v>IBRD</v>
      </c>
      <c r="F48" s="300" t="str">
        <f>Nominal!F48</f>
        <v>PIT</v>
      </c>
      <c r="G48" s="300" t="str">
        <f>Nominal!G48</f>
        <v>mill lcu</v>
      </c>
      <c r="H48" s="126">
        <f>VLOOKUP(B48,Inflation!$C$1:$E$196,3,FALSE)/100</f>
        <v>-7.0999999999999991E-4</v>
      </c>
      <c r="I48" s="300" t="str">
        <f t="shared" si="7"/>
        <v>MontenegroPIT</v>
      </c>
      <c r="J48" s="124">
        <f>IF(Nominal!I48="","",IFERROR(Nominal!I48*((1+Real!$H48)),""))</f>
        <v>4.2379027611948992</v>
      </c>
      <c r="K48" s="124">
        <f>IF(Nominal!J48="","",IFERROR(Nominal!J48*((1+Real!$H48)),""))</f>
        <v>9.3550143705835005</v>
      </c>
      <c r="L48" s="124">
        <f>IF(Nominal!K48="","",IFERROR(Nominal!K48*((1+Real!$H48)),""))</f>
        <v>9.0385396572782</v>
      </c>
      <c r="M48" s="124">
        <f>IF(Nominal!L48="","",IFERROR(Nominal!L48*((1+Real!$H48)),""))</f>
        <v>10.759457157722</v>
      </c>
      <c r="N48" s="124">
        <f>IF(Nominal!M48="","",IFERROR(Nominal!M48*((1+Real!$H48)),""))</f>
        <v>10.203462804188899</v>
      </c>
      <c r="O48" s="124">
        <f>IF(Nominal!N48="","",IFERROR(Nominal!N48*((1+Real!$H48)),""))</f>
        <v>10.1186037169487</v>
      </c>
      <c r="P48" s="124">
        <f>IF(Nominal!O48="","",IFERROR(Nominal!O48*((1+Real!$H48)),""))</f>
        <v>10.978946079864301</v>
      </c>
      <c r="Q48" s="124">
        <f>IF(Nominal!P48="","",IFERROR(Nominal!P48*((1+Real!$H48)),""))</f>
        <v>10.4697660345565</v>
      </c>
      <c r="R48" s="124">
        <f>IF(Nominal!Q48="","",IFERROR(Nominal!Q48*((1+Real!$H48)),""))</f>
        <v>10.324682377141899</v>
      </c>
      <c r="S48" s="124">
        <f>IF(Nominal!R48="","",IFERROR(Nominal!R48*((1+Real!$H48)),""))</f>
        <v>10.8172152303539</v>
      </c>
      <c r="T48" s="124">
        <f>IF(Nominal!S48="","",IFERROR(Nominal!S48*((1+Real!$H48)),""))</f>
        <v>9.9807725166310011</v>
      </c>
      <c r="U48" s="124">
        <f>IF(Nominal!T48="","",IFERROR(Nominal!T48*((1+Real!$H48)),""))</f>
        <v>18.6278137952526</v>
      </c>
      <c r="V48" s="124">
        <f>IF(Nominal!U48="","",IFERROR(Nominal!U48*(1+0),""))</f>
        <v>4.3177551200000002</v>
      </c>
      <c r="W48" s="124">
        <f>IF(Nominal!V48="","",IFERROR(Nominal!V48*(1+0),""))</f>
        <v>9.51493404</v>
      </c>
      <c r="X48" s="124">
        <f>IF(Nominal!W48="","",IFERROR(Nominal!W48*(1+0),""))</f>
        <v>9.9882960799999996</v>
      </c>
      <c r="Y48" s="124">
        <f>IF(Nominal!X48="","",IFERROR(Nominal!X48*(1+0),""))</f>
        <v>6.96008475</v>
      </c>
      <c r="Z48" s="124">
        <f>IF(Nominal!Y48="","",IFERROR(Nominal!Y48*(1+0),""))</f>
        <v>10.104597500000001</v>
      </c>
      <c r="AA48" s="124">
        <f>IF(Nominal!Z48="","",IFERROR(Nominal!Z48*(1+0),""))</f>
        <v>10.236771470000001</v>
      </c>
      <c r="AB48" s="124" t="str">
        <f>IF(Nominal!AA48="","",IFERROR(Nominal!AA48*(1+0),""))</f>
        <v/>
      </c>
      <c r="AC48" s="124" t="str">
        <f>IF(Nominal!AB48="","",IFERROR(Nominal!AB48*(1+0),""))</f>
        <v/>
      </c>
      <c r="AD48" s="124" t="str">
        <f>IF(Nominal!AC48="","",IFERROR(Nominal!AC48*(1+0),""))</f>
        <v/>
      </c>
      <c r="AE48" s="124" t="str">
        <f>IF(Nominal!AD48="","",IFERROR(Nominal!AD48*(1+0),""))</f>
        <v/>
      </c>
      <c r="AF48" s="126">
        <f t="shared" si="8"/>
        <v>1.884242355352821E-2</v>
      </c>
      <c r="AG48" s="126">
        <f t="shared" si="9"/>
        <v>1.709454021998737E-2</v>
      </c>
      <c r="AH48" s="126">
        <f t="shared" si="10"/>
        <v>0.10507852581661431</v>
      </c>
      <c r="AI48" s="126">
        <f t="shared" si="11"/>
        <v>-0.35311933976104104</v>
      </c>
      <c r="AJ48" s="126">
        <f t="shared" si="12"/>
        <v>-9.6893874252484344E-3</v>
      </c>
      <c r="AK48" s="126">
        <f t="shared" si="13"/>
        <v>1.1678266721066421E-2</v>
      </c>
      <c r="AL48" s="126" t="str">
        <f t="shared" si="14"/>
        <v/>
      </c>
      <c r="AM48" s="126" t="str">
        <f t="shared" si="15"/>
        <v/>
      </c>
      <c r="AN48" s="126" t="str">
        <f t="shared" si="16"/>
        <v/>
      </c>
      <c r="AO48" s="126" t="str">
        <f t="shared" si="17"/>
        <v/>
      </c>
      <c r="AP48" s="124">
        <f t="shared" si="18"/>
        <v>53.712980467916196</v>
      </c>
      <c r="AQ48" s="124">
        <f t="shared" si="19"/>
        <v>51.122438960000004</v>
      </c>
      <c r="AR48" s="126">
        <f t="shared" si="20"/>
        <v>-4.8229338334028461E-2</v>
      </c>
      <c r="AS48" s="153" t="s">
        <v>779</v>
      </c>
      <c r="AT48" s="153">
        <f t="shared" si="21"/>
        <v>1</v>
      </c>
      <c r="AU48" s="153">
        <f t="shared" si="22"/>
        <v>1</v>
      </c>
      <c r="AV48" s="153">
        <f t="shared" si="23"/>
        <v>1</v>
      </c>
      <c r="AW48" s="153">
        <f t="shared" si="24"/>
        <v>1</v>
      </c>
      <c r="AX48" s="153">
        <f t="shared" si="25"/>
        <v>1</v>
      </c>
      <c r="AY48" s="153">
        <f t="shared" si="26"/>
        <v>1</v>
      </c>
      <c r="AZ48" s="153">
        <f t="shared" si="27"/>
        <v>0</v>
      </c>
      <c r="BA48" s="153">
        <f t="shared" si="28"/>
        <v>0</v>
      </c>
      <c r="BB48" s="153">
        <f t="shared" si="29"/>
        <v>0</v>
      </c>
      <c r="BC48" s="153">
        <f t="shared" si="30"/>
        <v>0</v>
      </c>
    </row>
    <row r="49" spans="1:55" x14ac:dyDescent="0.3">
      <c r="A49" s="300" t="str">
        <f>Nominal!A49</f>
        <v>Montenegro</v>
      </c>
      <c r="B49" s="300" t="str">
        <f>Nominal!B49</f>
        <v>MNE</v>
      </c>
      <c r="C49" s="300" t="str">
        <f>Nominal!C49</f>
        <v>ECA</v>
      </c>
      <c r="D49" s="300" t="str">
        <f>Nominal!D49</f>
        <v>Upper-Middle Income</v>
      </c>
      <c r="E49" s="300" t="str">
        <f>Nominal!E49</f>
        <v>IBRD</v>
      </c>
      <c r="F49" s="300" t="str">
        <f>Nominal!F49</f>
        <v>Tax Revenue</v>
      </c>
      <c r="G49" s="300" t="str">
        <f>Nominal!G49</f>
        <v>mill lcu</v>
      </c>
      <c r="H49" s="126">
        <f>VLOOKUP(B49,Inflation!$C$1:$E$196,3,FALSE)/100</f>
        <v>-7.0999999999999991E-4</v>
      </c>
      <c r="I49" s="300" t="str">
        <f t="shared" si="7"/>
        <v>MontenegroTax Revenue</v>
      </c>
      <c r="J49" s="124">
        <f>IF(Nominal!I49="","",IFERROR(Nominal!I49*((1+Real!$H49)),""))</f>
        <v>72.378305311401789</v>
      </c>
      <c r="K49" s="124">
        <f>IF(Nominal!J49="","",IFERROR(Nominal!J49*((1+Real!$H49)),""))</f>
        <v>68.422294095007587</v>
      </c>
      <c r="L49" s="124">
        <f>IF(Nominal!K49="","",IFERROR(Nominal!K49*((1+Real!$H49)),""))</f>
        <v>98.63946173268792</v>
      </c>
      <c r="M49" s="124">
        <f>IF(Nominal!L49="","",IFERROR(Nominal!L49*((1+Real!$H49)),""))</f>
        <v>106.71599632885081</v>
      </c>
      <c r="N49" s="124">
        <f>IF(Nominal!M49="","",IFERROR(Nominal!M49*((1+Real!$H49)),""))</f>
        <v>94.305180778628696</v>
      </c>
      <c r="O49" s="124">
        <f>IF(Nominal!N49="","",IFERROR(Nominal!N49*((1+Real!$H49)),""))</f>
        <v>89.325973187820125</v>
      </c>
      <c r="P49" s="124">
        <f>IF(Nominal!O49="","",IFERROR(Nominal!O49*((1+Real!$H49)),""))</f>
        <v>115.2815633852705</v>
      </c>
      <c r="Q49" s="124">
        <f>IF(Nominal!P49="","",IFERROR(Nominal!P49*((1+Real!$H49)),""))</f>
        <v>118.73273130507761</v>
      </c>
      <c r="R49" s="124">
        <f>IF(Nominal!Q49="","",IFERROR(Nominal!Q49*((1+Real!$H49)),""))</f>
        <v>114.41897577761129</v>
      </c>
      <c r="S49" s="124">
        <f>IF(Nominal!R49="","",IFERROR(Nominal!R49*((1+Real!$H49)),""))</f>
        <v>101.52885440631191</v>
      </c>
      <c r="T49" s="124">
        <f>IF(Nominal!S49="","",IFERROR(Nominal!S49*((1+Real!$H49)),""))</f>
        <v>87.406487251135502</v>
      </c>
      <c r="U49" s="124">
        <f>IF(Nominal!T49="","",IFERROR(Nominal!T49*((1+Real!$H49)),""))</f>
        <v>104.76017801648112</v>
      </c>
      <c r="V49" s="124">
        <f>IF(Nominal!U49="","",IFERROR(Nominal!U49*(1+0),""))</f>
        <v>73.320205210000012</v>
      </c>
      <c r="W49" s="124">
        <f>IF(Nominal!V49="","",IFERROR(Nominal!V49*(1+0),""))</f>
        <v>69.683087399999991</v>
      </c>
      <c r="X49" s="124">
        <f>IF(Nominal!W49="","",IFERROR(Nominal!W49*(1+0),""))</f>
        <v>105.61373666</v>
      </c>
      <c r="Y49" s="124">
        <f>IF(Nominal!X49="","",IFERROR(Nominal!X49*(1+0),""))</f>
        <v>83.521974920000005</v>
      </c>
      <c r="Z49" s="124">
        <f>IF(Nominal!Y49="","",IFERROR(Nominal!Y49*(1+0),""))</f>
        <v>69.752758119999996</v>
      </c>
      <c r="AA49" s="124">
        <f>IF(Nominal!Z49="","",IFERROR(Nominal!Z49*(1+0),""))</f>
        <v>79.960950919999988</v>
      </c>
      <c r="AB49" s="124" t="str">
        <f>IF(Nominal!AA49="","",IFERROR(Nominal!AA49*(1+0),""))</f>
        <v/>
      </c>
      <c r="AC49" s="124" t="str">
        <f>IF(Nominal!AB49="","",IFERROR(Nominal!AB49*(1+0),""))</f>
        <v/>
      </c>
      <c r="AD49" s="124" t="str">
        <f>IF(Nominal!AC49="","",IFERROR(Nominal!AC49*(1+0),""))</f>
        <v/>
      </c>
      <c r="AE49" s="124" t="str">
        <f>IF(Nominal!AD49="","",IFERROR(Nominal!AD49*(1+0),""))</f>
        <v/>
      </c>
      <c r="AF49" s="126">
        <f t="shared" si="8"/>
        <v>1.3013566628090764E-2</v>
      </c>
      <c r="AG49" s="126">
        <f t="shared" si="9"/>
        <v>1.8426644731346382E-2</v>
      </c>
      <c r="AH49" s="126">
        <f t="shared" si="10"/>
        <v>7.070471396338622E-2</v>
      </c>
      <c r="AI49" s="126">
        <f t="shared" si="11"/>
        <v>-0.21734343684874793</v>
      </c>
      <c r="AJ49" s="126">
        <f t="shared" si="12"/>
        <v>-0.26035073000138648</v>
      </c>
      <c r="AK49" s="126">
        <f t="shared" si="13"/>
        <v>-0.10484097663429753</v>
      </c>
      <c r="AL49" s="126" t="str">
        <f t="shared" si="14"/>
        <v/>
      </c>
      <c r="AM49" s="126" t="str">
        <f t="shared" si="15"/>
        <v/>
      </c>
      <c r="AN49" s="126" t="str">
        <f t="shared" si="16"/>
        <v/>
      </c>
      <c r="AO49" s="126" t="str">
        <f t="shared" si="17"/>
        <v/>
      </c>
      <c r="AP49" s="124">
        <f t="shared" si="18"/>
        <v>529.78721143439702</v>
      </c>
      <c r="AQ49" s="124">
        <f t="shared" si="19"/>
        <v>481.85271323000006</v>
      </c>
      <c r="AR49" s="126">
        <f t="shared" si="20"/>
        <v>-9.0478775572204684E-2</v>
      </c>
      <c r="AS49" s="153" t="s">
        <v>779</v>
      </c>
      <c r="AT49" s="153">
        <f t="shared" si="21"/>
        <v>1</v>
      </c>
      <c r="AU49" s="153">
        <f t="shared" si="22"/>
        <v>1</v>
      </c>
      <c r="AV49" s="153">
        <f t="shared" si="23"/>
        <v>1</v>
      </c>
      <c r="AW49" s="153">
        <f t="shared" si="24"/>
        <v>1</v>
      </c>
      <c r="AX49" s="153">
        <f t="shared" si="25"/>
        <v>1</v>
      </c>
      <c r="AY49" s="153">
        <f t="shared" si="26"/>
        <v>1</v>
      </c>
      <c r="AZ49" s="153">
        <f t="shared" si="27"/>
        <v>0</v>
      </c>
      <c r="BA49" s="153">
        <f t="shared" si="28"/>
        <v>0</v>
      </c>
      <c r="BB49" s="153">
        <f t="shared" si="29"/>
        <v>0</v>
      </c>
      <c r="BC49" s="153">
        <f t="shared" si="30"/>
        <v>0</v>
      </c>
    </row>
    <row r="50" spans="1:55" x14ac:dyDescent="0.3">
      <c r="A50" s="300" t="str">
        <f>Nominal!A50</f>
        <v>Montenegro</v>
      </c>
      <c r="B50" s="300" t="str">
        <f>Nominal!B50</f>
        <v>MNE</v>
      </c>
      <c r="C50" s="300" t="str">
        <f>Nominal!C50</f>
        <v>ECA</v>
      </c>
      <c r="D50" s="300" t="str">
        <f>Nominal!D50</f>
        <v>Upper-Middle Income</v>
      </c>
      <c r="E50" s="300" t="str">
        <f>Nominal!E50</f>
        <v>IBRD</v>
      </c>
      <c r="F50" s="300" t="str">
        <f>Nominal!F50</f>
        <v>VAT</v>
      </c>
      <c r="G50" s="300" t="str">
        <f>Nominal!G50</f>
        <v>mill lcu</v>
      </c>
      <c r="H50" s="126">
        <f>VLOOKUP(B50,Inflation!$C$1:$E$196,3,FALSE)/100</f>
        <v>-7.0999999999999991E-4</v>
      </c>
      <c r="I50" s="300" t="str">
        <f t="shared" si="7"/>
        <v>MontenegroVAT</v>
      </c>
      <c r="J50" s="124">
        <f>IF(Nominal!I50="","",IFERROR(Nominal!I50*((1+Real!$H50)),""))</f>
        <v>49.811831651542199</v>
      </c>
      <c r="K50" s="124">
        <f>IF(Nominal!J50="","",IFERROR(Nominal!J50*((1+Real!$H50)),""))</f>
        <v>38.930704960565997</v>
      </c>
      <c r="L50" s="124">
        <f>IF(Nominal!K50="","",IFERROR(Nominal!K50*((1+Real!$H50)),""))</f>
        <v>50.462364445092206</v>
      </c>
      <c r="M50" s="124">
        <f>IF(Nominal!L50="","",IFERROR(Nominal!L50*((1+Real!$H50)),""))</f>
        <v>55.103687044693402</v>
      </c>
      <c r="N50" s="124">
        <f>IF(Nominal!M50="","",IFERROR(Nominal!M50*((1+Real!$H50)),""))</f>
        <v>56.388277737279395</v>
      </c>
      <c r="O50" s="124">
        <f>IF(Nominal!N50="","",IFERROR(Nominal!N50*((1+Real!$H50)),""))</f>
        <v>52.772592068066693</v>
      </c>
      <c r="P50" s="124">
        <f>IF(Nominal!O50="","",IFERROR(Nominal!O50*((1+Real!$H50)),""))</f>
        <v>71.575626138532598</v>
      </c>
      <c r="Q50" s="124">
        <f>IF(Nominal!P50="","",IFERROR(Nominal!P50*((1+Real!$H50)),""))</f>
        <v>71.639418054092204</v>
      </c>
      <c r="R50" s="124">
        <f>IF(Nominal!Q50="","",IFERROR(Nominal!Q50*((1+Real!$H50)),""))</f>
        <v>70.766030329963897</v>
      </c>
      <c r="S50" s="124">
        <f>IF(Nominal!R50="","",IFERROR(Nominal!R50*((1+Real!$H50)),""))</f>
        <v>65.862157403540394</v>
      </c>
      <c r="T50" s="124">
        <f>IF(Nominal!S50="","",IFERROR(Nominal!S50*((1+Real!$H50)),""))</f>
        <v>54.725759044222599</v>
      </c>
      <c r="U50" s="124">
        <f>IF(Nominal!T50="","",IFERROR(Nominal!T50*((1+Real!$H50)),""))</f>
        <v>57.196537095402107</v>
      </c>
      <c r="V50" s="124">
        <f>IF(Nominal!U50="","",IFERROR(Nominal!U50*(1+0),""))</f>
        <v>47.781207189999996</v>
      </c>
      <c r="W50" s="124">
        <f>IF(Nominal!V50="","",IFERROR(Nominal!V50*(1+0),""))</f>
        <v>40.097544820000003</v>
      </c>
      <c r="X50" s="124">
        <f>IF(Nominal!W50="","",IFERROR(Nominal!W50*(1+0),""))</f>
        <v>54.96385222</v>
      </c>
      <c r="Y50" s="124">
        <f>IF(Nominal!X50="","",IFERROR(Nominal!X50*(1+0),""))</f>
        <v>35.570662579999997</v>
      </c>
      <c r="Z50" s="124">
        <f>IF(Nominal!Y50="","",IFERROR(Nominal!Y50*(1+0),""))</f>
        <v>38.250745619999996</v>
      </c>
      <c r="AA50" s="124">
        <f>IF(Nominal!Z50="","",IFERROR(Nominal!Z50*(1+0),""))</f>
        <v>42.474174049999995</v>
      </c>
      <c r="AB50" s="124" t="str">
        <f>IF(Nominal!AA50="","",IFERROR(Nominal!AA50*(1+0),""))</f>
        <v/>
      </c>
      <c r="AC50" s="124" t="str">
        <f>IF(Nominal!AB50="","",IFERROR(Nominal!AB50*(1+0),""))</f>
        <v/>
      </c>
      <c r="AD50" s="124" t="str">
        <f>IF(Nominal!AC50="","",IFERROR(Nominal!AC50*(1+0),""))</f>
        <v/>
      </c>
      <c r="AE50" s="124" t="str">
        <f>IF(Nominal!AD50="","",IFERROR(Nominal!AD50*(1+0),""))</f>
        <v/>
      </c>
      <c r="AF50" s="126">
        <f t="shared" si="8"/>
        <v>-4.0765906296066384E-2</v>
      </c>
      <c r="AG50" s="126">
        <f t="shared" si="9"/>
        <v>2.9972225281199787E-2</v>
      </c>
      <c r="AH50" s="126">
        <f t="shared" si="10"/>
        <v>8.9204852456048422E-2</v>
      </c>
      <c r="AI50" s="126">
        <f t="shared" si="11"/>
        <v>-0.35447763139425847</v>
      </c>
      <c r="AJ50" s="126">
        <f t="shared" si="12"/>
        <v>-0.32165430201263834</v>
      </c>
      <c r="AK50" s="126">
        <f t="shared" si="13"/>
        <v>-0.19514709462790231</v>
      </c>
      <c r="AL50" s="126" t="str">
        <f t="shared" si="14"/>
        <v/>
      </c>
      <c r="AM50" s="126" t="str">
        <f t="shared" si="15"/>
        <v/>
      </c>
      <c r="AN50" s="126" t="str">
        <f t="shared" si="16"/>
        <v/>
      </c>
      <c r="AO50" s="126" t="str">
        <f t="shared" si="17"/>
        <v/>
      </c>
      <c r="AP50" s="124">
        <f t="shared" si="18"/>
        <v>303.46945790723987</v>
      </c>
      <c r="AQ50" s="124">
        <f t="shared" si="19"/>
        <v>259.13818648</v>
      </c>
      <c r="AR50" s="126">
        <f t="shared" si="20"/>
        <v>-0.14608149278992816</v>
      </c>
      <c r="AS50" s="153" t="s">
        <v>779</v>
      </c>
      <c r="AT50" s="153">
        <f t="shared" si="21"/>
        <v>1</v>
      </c>
      <c r="AU50" s="153">
        <f t="shared" si="22"/>
        <v>1</v>
      </c>
      <c r="AV50" s="153">
        <f t="shared" si="23"/>
        <v>1</v>
      </c>
      <c r="AW50" s="153">
        <f t="shared" si="24"/>
        <v>1</v>
      </c>
      <c r="AX50" s="153">
        <f t="shared" si="25"/>
        <v>1</v>
      </c>
      <c r="AY50" s="153">
        <f t="shared" si="26"/>
        <v>1</v>
      </c>
      <c r="AZ50" s="153">
        <f t="shared" si="27"/>
        <v>0</v>
      </c>
      <c r="BA50" s="153">
        <f t="shared" si="28"/>
        <v>0</v>
      </c>
      <c r="BB50" s="153">
        <f t="shared" si="29"/>
        <v>0</v>
      </c>
      <c r="BC50" s="153">
        <f t="shared" si="30"/>
        <v>0</v>
      </c>
    </row>
    <row r="51" spans="1:55" x14ac:dyDescent="0.3">
      <c r="A51" s="300" t="e">
        <f>Nominal!#REF!</f>
        <v>#REF!</v>
      </c>
      <c r="B51" s="300" t="e">
        <f>Nominal!#REF!</f>
        <v>#REF!</v>
      </c>
      <c r="C51" s="300" t="e">
        <f>Nominal!#REF!</f>
        <v>#REF!</v>
      </c>
      <c r="D51" s="300" t="e">
        <f>Nominal!#REF!</f>
        <v>#REF!</v>
      </c>
      <c r="E51" s="300" t="e">
        <f>Nominal!#REF!</f>
        <v>#REF!</v>
      </c>
      <c r="F51" s="300" t="e">
        <f>Nominal!#REF!</f>
        <v>#REF!</v>
      </c>
      <c r="G51" s="300" t="e">
        <f>Nominal!#REF!</f>
        <v>#REF!</v>
      </c>
      <c r="H51" s="126" t="e">
        <f>VLOOKUP(B51,Inflation!$C$1:$E$196,3,FALSE)/100</f>
        <v>#REF!</v>
      </c>
      <c r="I51" s="300" t="e">
        <f t="shared" si="7"/>
        <v>#REF!</v>
      </c>
      <c r="J51" s="124" t="e">
        <f>IF(Nominal!#REF!="","",IFERROR(Nominal!#REF!*((1+Real!$H51)),""))</f>
        <v>#REF!</v>
      </c>
      <c r="K51" s="124" t="e">
        <f>IF(Nominal!#REF!="","",IFERROR(Nominal!#REF!*((1+Real!$H51)),""))</f>
        <v>#REF!</v>
      </c>
      <c r="L51" s="124" t="e">
        <f>IF(Nominal!#REF!="","",IFERROR(Nominal!#REF!*((1+Real!$H51)),""))</f>
        <v>#REF!</v>
      </c>
      <c r="M51" s="124" t="e">
        <f>IF(Nominal!#REF!="","",IFERROR(Nominal!#REF!*((1+Real!$H51)),""))</f>
        <v>#REF!</v>
      </c>
      <c r="N51" s="124" t="e">
        <f>IF(Nominal!#REF!="","",IFERROR(Nominal!#REF!*((1+Real!$H51)),""))</f>
        <v>#REF!</v>
      </c>
      <c r="O51" s="124" t="e">
        <f>IF(Nominal!#REF!="","",IFERROR(Nominal!#REF!*((1+Real!$H51)),""))</f>
        <v>#REF!</v>
      </c>
      <c r="P51" s="124" t="e">
        <f>IF(Nominal!#REF!="","",IFERROR(Nominal!#REF!*((1+Real!$H51)),""))</f>
        <v>#REF!</v>
      </c>
      <c r="Q51" s="124" t="e">
        <f>IF(Nominal!#REF!="","",IFERROR(Nominal!#REF!*((1+Real!$H51)),""))</f>
        <v>#REF!</v>
      </c>
      <c r="R51" s="124" t="e">
        <f>IF(Nominal!#REF!="","",IFERROR(Nominal!#REF!*((1+Real!$H51)),""))</f>
        <v>#REF!</v>
      </c>
      <c r="S51" s="124" t="e">
        <f>IF(Nominal!#REF!="","",IFERROR(Nominal!#REF!*((1+Real!$H51)),""))</f>
        <v>#REF!</v>
      </c>
      <c r="T51" s="124" t="e">
        <f>IF(Nominal!#REF!="","",IFERROR(Nominal!#REF!*((1+Real!$H51)),""))</f>
        <v>#REF!</v>
      </c>
      <c r="U51" s="124" t="e">
        <f>IF(Nominal!#REF!="","",IFERROR(Nominal!#REF!*((1+Real!$H51)),""))</f>
        <v>#REF!</v>
      </c>
      <c r="V51" s="124" t="e">
        <f>IF(Nominal!#REF!="","",IFERROR(Nominal!#REF!*(1+0),""))</f>
        <v>#REF!</v>
      </c>
      <c r="W51" s="124" t="e">
        <f>IF(Nominal!#REF!="","",IFERROR(Nominal!#REF!*(1+0),""))</f>
        <v>#REF!</v>
      </c>
      <c r="X51" s="124" t="e">
        <f>IF(Nominal!#REF!="","",IFERROR(Nominal!#REF!*(1+0),""))</f>
        <v>#REF!</v>
      </c>
      <c r="Y51" s="124" t="e">
        <f>IF(Nominal!#REF!="","",IFERROR(Nominal!#REF!*(1+0),""))</f>
        <v>#REF!</v>
      </c>
      <c r="Z51" s="124" t="e">
        <f>IF(Nominal!#REF!="","",IFERROR(Nominal!#REF!*(1+0),""))</f>
        <v>#REF!</v>
      </c>
      <c r="AA51" s="124" t="e">
        <f>IF(Nominal!#REF!="","",IFERROR(Nominal!#REF!*(1+0),""))</f>
        <v>#REF!</v>
      </c>
      <c r="AB51" s="124" t="e">
        <f>IF(Nominal!#REF!="","",IFERROR(Nominal!#REF!*(1+0),""))</f>
        <v>#REF!</v>
      </c>
      <c r="AC51" s="124" t="e">
        <f>IF(Nominal!#REF!="","",IFERROR(Nominal!#REF!*(1+0),""))</f>
        <v>#REF!</v>
      </c>
      <c r="AD51" s="124" t="e">
        <f>IF(Nominal!#REF!="","",IFERROR(Nominal!#REF!*(1+0),""))</f>
        <v>#REF!</v>
      </c>
      <c r="AE51" s="124" t="e">
        <f>IF(Nominal!#REF!="","",IFERROR(Nominal!#REF!*(1+0),""))</f>
        <v>#REF!</v>
      </c>
      <c r="AF51" s="126" t="str">
        <f t="shared" si="8"/>
        <v/>
      </c>
      <c r="AG51" s="126" t="str">
        <f t="shared" si="9"/>
        <v/>
      </c>
      <c r="AH51" s="126" t="str">
        <f t="shared" si="10"/>
        <v/>
      </c>
      <c r="AI51" s="126" t="str">
        <f t="shared" si="11"/>
        <v/>
      </c>
      <c r="AJ51" s="126" t="str">
        <f t="shared" si="12"/>
        <v/>
      </c>
      <c r="AK51" s="126" t="str">
        <f t="shared" si="13"/>
        <v/>
      </c>
      <c r="AL51" s="126" t="str">
        <f t="shared" si="14"/>
        <v/>
      </c>
      <c r="AM51" s="126" t="str">
        <f t="shared" si="15"/>
        <v/>
      </c>
      <c r="AN51" s="126" t="str">
        <f t="shared" si="16"/>
        <v/>
      </c>
      <c r="AO51" s="126" t="str">
        <f t="shared" si="17"/>
        <v/>
      </c>
      <c r="AP51" s="124" t="e">
        <f t="shared" si="18"/>
        <v>#REF!</v>
      </c>
      <c r="AQ51" s="124" t="e">
        <f t="shared" si="19"/>
        <v>#REF!</v>
      </c>
      <c r="AR51" s="126" t="str">
        <f t="shared" si="20"/>
        <v/>
      </c>
      <c r="AS51" s="153" t="s">
        <v>779</v>
      </c>
      <c r="AT51" s="153" t="e">
        <f t="shared" si="21"/>
        <v>#REF!</v>
      </c>
      <c r="AU51" s="153" t="e">
        <f t="shared" si="22"/>
        <v>#REF!</v>
      </c>
      <c r="AV51" s="153" t="e">
        <f t="shared" si="23"/>
        <v>#REF!</v>
      </c>
      <c r="AW51" s="153" t="e">
        <f t="shared" si="24"/>
        <v>#REF!</v>
      </c>
      <c r="AX51" s="153" t="e">
        <f t="shared" si="25"/>
        <v>#REF!</v>
      </c>
      <c r="AY51" s="153" t="e">
        <f t="shared" si="26"/>
        <v>#REF!</v>
      </c>
      <c r="AZ51" s="153" t="e">
        <f t="shared" si="27"/>
        <v>#REF!</v>
      </c>
      <c r="BA51" s="153" t="e">
        <f t="shared" si="28"/>
        <v>#REF!</v>
      </c>
      <c r="BB51" s="153" t="e">
        <f t="shared" si="29"/>
        <v>#REF!</v>
      </c>
      <c r="BC51" s="153" t="e">
        <f t="shared" si="30"/>
        <v>#REF!</v>
      </c>
    </row>
    <row r="52" spans="1:55" x14ac:dyDescent="0.3">
      <c r="A52" s="300" t="str">
        <f>Nominal!A51</f>
        <v>Egypt, Arab Rep.</v>
      </c>
      <c r="B52" s="300" t="str">
        <f>Nominal!B51</f>
        <v>EGY</v>
      </c>
      <c r="C52" s="300" t="str">
        <f>Nominal!C51</f>
        <v>MENA</v>
      </c>
      <c r="D52" s="300" t="str">
        <f>Nominal!D51</f>
        <v>Lower-Middle Income</v>
      </c>
      <c r="E52" s="300" t="str">
        <f>Nominal!E51</f>
        <v>IBRD</v>
      </c>
      <c r="F52" s="300" t="str">
        <f>Nominal!F51</f>
        <v>Tax Revenue</v>
      </c>
      <c r="G52" s="300" t="str">
        <f>Nominal!G51</f>
        <v>mill lcu</v>
      </c>
      <c r="H52" s="126">
        <f>VLOOKUP(B52,Inflation!$C$1:$E$196,3,FALSE)/100</f>
        <v>5.6829999999999999E-2</v>
      </c>
      <c r="I52" s="300" t="str">
        <f t="shared" si="7"/>
        <v>Egypt, Arab Rep.Tax Revenue</v>
      </c>
      <c r="J52" s="124">
        <f>IF(Nominal!I51="","",IFERROR(Nominal!I51*((1+Real!$H52)),""))</f>
        <v>56721.408274100017</v>
      </c>
      <c r="K52" s="124">
        <f>IF(Nominal!J51="","",IFERROR(Nominal!J51*((1+Real!$H52)),""))</f>
        <v>57563.416439999994</v>
      </c>
      <c r="L52" s="124">
        <f>IF(Nominal!K51="","",IFERROR(Nominal!K51*((1+Real!$H52)),""))</f>
        <v>59536.518049999999</v>
      </c>
      <c r="M52" s="124">
        <f>IF(Nominal!L51="","",IFERROR(Nominal!L51*((1+Real!$H52)),""))</f>
        <v>86513.160629999998</v>
      </c>
      <c r="N52" s="124">
        <f>IF(Nominal!M51="","",IFERROR(Nominal!M51*((1+Real!$H52)),""))</f>
        <v>69870.201789999992</v>
      </c>
      <c r="O52" s="124" t="str">
        <f>IF(Nominal!N51="","",IFERROR(Nominal!N51*((1+Real!$H52)),""))</f>
        <v/>
      </c>
      <c r="P52" s="124">
        <f>IF(Nominal!O51="","",IFERROR(Nominal!O51*((1+Real!$H52)),""))</f>
        <v>41268.154669999996</v>
      </c>
      <c r="Q52" s="124" t="str">
        <f>IF(Nominal!P51="","",IFERROR(Nominal!P51*((1+Real!$H52)),""))</f>
        <v/>
      </c>
      <c r="R52" s="124" t="str">
        <f>IF(Nominal!Q51="","",IFERROR(Nominal!Q51*((1+Real!$H52)),""))</f>
        <v/>
      </c>
      <c r="S52" s="124" t="str">
        <f>IF(Nominal!R51="","",IFERROR(Nominal!R51*((1+Real!$H52)),""))</f>
        <v/>
      </c>
      <c r="T52" s="124" t="str">
        <f>IF(Nominal!S51="","",IFERROR(Nominal!S51*((1+Real!$H52)),""))</f>
        <v/>
      </c>
      <c r="U52" s="124" t="str">
        <f>IF(Nominal!T51="","",IFERROR(Nominal!T51*((1+Real!$H52)),""))</f>
        <v/>
      </c>
      <c r="V52" s="124">
        <f>IF(Nominal!U51="","",IFERROR(Nominal!U51*(1+0),""))</f>
        <v>63003.099999999977</v>
      </c>
      <c r="W52" s="124">
        <f>IF(Nominal!V51="","",IFERROR(Nominal!V51*(1+0),""))</f>
        <v>56184</v>
      </c>
      <c r="X52" s="124">
        <f>IF(Nominal!W51="","",IFERROR(Nominal!W51*(1+0),""))</f>
        <v>51551</v>
      </c>
      <c r="Y52" s="124">
        <f>IF(Nominal!X51="","",IFERROR(Nominal!X51*(1+0),""))</f>
        <v>70854</v>
      </c>
      <c r="Z52" s="124">
        <f>IF(Nominal!Y51="","",IFERROR(Nominal!Y51*(1+0),""))</f>
        <v>56017</v>
      </c>
      <c r="AA52" s="124" t="str">
        <f>IF(Nominal!Z51="","",IFERROR(Nominal!Z51*(1+0),""))</f>
        <v/>
      </c>
      <c r="AB52" s="124">
        <f>IF(Nominal!AA51="","",IFERROR(Nominal!AA51*(1+0),""))</f>
        <v>38620</v>
      </c>
      <c r="AC52" s="124" t="str">
        <f>IF(Nominal!AB51="","",IFERROR(Nominal!AB51*(1+0),""))</f>
        <v/>
      </c>
      <c r="AD52" s="124" t="str">
        <f>IF(Nominal!AC51="","",IFERROR(Nominal!AC51*(1+0),""))</f>
        <v/>
      </c>
      <c r="AE52" s="124" t="str">
        <f>IF(Nominal!AD51="","",IFERROR(Nominal!AD51*(1+0),""))</f>
        <v/>
      </c>
      <c r="AF52" s="126">
        <f t="shared" si="8"/>
        <v>0.11074639923508899</v>
      </c>
      <c r="AG52" s="126">
        <f t="shared" si="9"/>
        <v>-2.3963422001503316E-2</v>
      </c>
      <c r="AH52" s="126">
        <f t="shared" si="10"/>
        <v>-0.13412806646323513</v>
      </c>
      <c r="AI52" s="126">
        <f t="shared" si="11"/>
        <v>-0.18100321981034989</v>
      </c>
      <c r="AJ52" s="126">
        <f t="shared" si="12"/>
        <v>-0.19827052785158406</v>
      </c>
      <c r="AK52" s="126" t="str">
        <f t="shared" si="13"/>
        <v/>
      </c>
      <c r="AL52" s="126">
        <f t="shared" si="14"/>
        <v>-6.4169447148192449E-2</v>
      </c>
      <c r="AM52" s="126" t="str">
        <f t="shared" si="15"/>
        <v/>
      </c>
      <c r="AN52" s="126" t="str">
        <f t="shared" si="16"/>
        <v/>
      </c>
      <c r="AO52" s="126" t="str">
        <f t="shared" si="17"/>
        <v/>
      </c>
      <c r="AP52" s="124">
        <f t="shared" si="18"/>
        <v>371472.85985409998</v>
      </c>
      <c r="AQ52" s="124">
        <f t="shared" si="19"/>
        <v>336229.1</v>
      </c>
      <c r="AR52" s="126">
        <f t="shared" si="20"/>
        <v>-9.4875732961870685E-2</v>
      </c>
      <c r="AS52" s="153" t="s">
        <v>779</v>
      </c>
      <c r="AT52" s="153">
        <f t="shared" si="21"/>
        <v>1</v>
      </c>
      <c r="AU52" s="153">
        <f t="shared" si="22"/>
        <v>1</v>
      </c>
      <c r="AV52" s="153">
        <f t="shared" si="23"/>
        <v>1</v>
      </c>
      <c r="AW52" s="153">
        <f t="shared" si="24"/>
        <v>1</v>
      </c>
      <c r="AX52" s="153">
        <f t="shared" si="25"/>
        <v>1</v>
      </c>
      <c r="AY52" s="153">
        <f t="shared" si="26"/>
        <v>0</v>
      </c>
      <c r="AZ52" s="153">
        <f t="shared" si="27"/>
        <v>1</v>
      </c>
      <c r="BA52" s="153">
        <f t="shared" si="28"/>
        <v>0</v>
      </c>
      <c r="BB52" s="153">
        <f t="shared" si="29"/>
        <v>0</v>
      </c>
      <c r="BC52" s="153">
        <f t="shared" si="30"/>
        <v>0</v>
      </c>
    </row>
    <row r="53" spans="1:55" x14ac:dyDescent="0.3">
      <c r="A53" s="300" t="str">
        <f>Nominal!A52</f>
        <v>Jordan</v>
      </c>
      <c r="B53" s="300" t="str">
        <f>Nominal!B52</f>
        <v>JOR</v>
      </c>
      <c r="C53" s="300" t="str">
        <f>Nominal!C52</f>
        <v>MENA</v>
      </c>
      <c r="D53" s="300" t="str">
        <f>Nominal!D52</f>
        <v>Upper-Middle Income</v>
      </c>
      <c r="E53" s="300" t="str">
        <f>Nominal!E52</f>
        <v>IBRD</v>
      </c>
      <c r="F53" s="300" t="str">
        <f>Nominal!F52</f>
        <v>Tax Revenue</v>
      </c>
      <c r="G53" s="300" t="str">
        <f>Nominal!G52</f>
        <v>mill lcu</v>
      </c>
      <c r="H53" s="126">
        <f>VLOOKUP(B53,Inflation!$C$1:$E$196,3,FALSE)/100</f>
        <v>-2.8199999999999996E-3</v>
      </c>
      <c r="I53" s="300" t="str">
        <f t="shared" si="7"/>
        <v>JordanTax Revenue</v>
      </c>
      <c r="J53" s="124">
        <f>IF(Nominal!I52="","",IFERROR(Nominal!I52*((1+Real!$H53)),""))</f>
        <v>487.222148</v>
      </c>
      <c r="K53" s="124">
        <f>IF(Nominal!J52="","",IFERROR(Nominal!J52*((1+Real!$H53)),""))</f>
        <v>278.91124599999989</v>
      </c>
      <c r="L53" s="124">
        <f>IF(Nominal!K52="","",IFERROR(Nominal!K52*((1+Real!$H53)),""))</f>
        <v>279.01096399999994</v>
      </c>
      <c r="M53" s="124">
        <f>IF(Nominal!L52="","",IFERROR(Nominal!L52*((1+Real!$H53)),""))</f>
        <v>550.84223199999997</v>
      </c>
      <c r="N53" s="124">
        <f>IF(Nominal!M52="","",IFERROR(Nominal!M52*((1+Real!$H53)),""))</f>
        <v>309.823826</v>
      </c>
      <c r="O53" s="124">
        <f>IF(Nominal!N52="","",IFERROR(Nominal!N52*((1+Real!$H53)),""))</f>
        <v>262.55749400000002</v>
      </c>
      <c r="P53" s="124">
        <f>IF(Nominal!O52="","",IFERROR(Nominal!O52*((1+Real!$H53)),""))</f>
        <v>487.12242999999995</v>
      </c>
      <c r="Q53" s="124" t="str">
        <f>IF(Nominal!P52="","",IFERROR(Nominal!P52*((1+Real!$H53)),""))</f>
        <v/>
      </c>
      <c r="R53" s="124" t="str">
        <f>IF(Nominal!Q52="","",IFERROR(Nominal!Q52*((1+Real!$H53)),""))</f>
        <v/>
      </c>
      <c r="S53" s="124" t="str">
        <f>IF(Nominal!R52="","",IFERROR(Nominal!R52*((1+Real!$H53)),""))</f>
        <v/>
      </c>
      <c r="T53" s="124" t="str">
        <f>IF(Nominal!S52="","",IFERROR(Nominal!S52*((1+Real!$H53)),""))</f>
        <v/>
      </c>
      <c r="U53" s="124" t="str">
        <f>IF(Nominal!T52="","",IFERROR(Nominal!T52*((1+Real!$H53)),""))</f>
        <v/>
      </c>
      <c r="V53" s="124">
        <f>IF(Nominal!U52="","",IFERROR(Nominal!U52*(1+0),""))</f>
        <v>505.1</v>
      </c>
      <c r="W53" s="124">
        <f>IF(Nominal!V52="","",IFERROR(Nominal!V52*(1+0),""))</f>
        <v>380</v>
      </c>
      <c r="X53" s="124">
        <f>IF(Nominal!W52="","",IFERROR(Nominal!W52*(1+0),""))</f>
        <v>279.69999999999993</v>
      </c>
      <c r="Y53" s="124">
        <f>IF(Nominal!X52="","",IFERROR(Nominal!X52*(1+0),""))</f>
        <v>385.1</v>
      </c>
      <c r="Z53" s="124" t="str">
        <f>IF(Nominal!Y52="","",IFERROR(Nominal!Y52*(1+0),""))</f>
        <v/>
      </c>
      <c r="AA53" s="124" t="str">
        <f>IF(Nominal!Z52="","",IFERROR(Nominal!Z52*(1+0),""))</f>
        <v/>
      </c>
      <c r="AB53" s="124" t="str">
        <f>IF(Nominal!AA52="","",IFERROR(Nominal!AA52*(1+0),""))</f>
        <v/>
      </c>
      <c r="AC53" s="124" t="str">
        <f>IF(Nominal!AB52="","",IFERROR(Nominal!AB52*(1+0),""))</f>
        <v/>
      </c>
      <c r="AD53" s="124" t="str">
        <f>IF(Nominal!AC52="","",IFERROR(Nominal!AC52*(1+0),""))</f>
        <v/>
      </c>
      <c r="AE53" s="124" t="str">
        <f>IF(Nominal!AD52="","",IFERROR(Nominal!AD52*(1+0),""))</f>
        <v/>
      </c>
      <c r="AF53" s="126">
        <f t="shared" si="8"/>
        <v>3.6693430447254663E-2</v>
      </c>
      <c r="AG53" s="126">
        <f t="shared" si="9"/>
        <v>0.36244058082907188</v>
      </c>
      <c r="AH53" s="126">
        <f t="shared" si="10"/>
        <v>2.4695660346881116E-3</v>
      </c>
      <c r="AI53" s="126">
        <f t="shared" si="11"/>
        <v>-0.30088875248040159</v>
      </c>
      <c r="AJ53" s="126" t="str">
        <f t="shared" si="12"/>
        <v/>
      </c>
      <c r="AK53" s="126" t="str">
        <f t="shared" si="13"/>
        <v/>
      </c>
      <c r="AL53" s="126" t="str">
        <f t="shared" si="14"/>
        <v/>
      </c>
      <c r="AM53" s="126" t="str">
        <f t="shared" si="15"/>
        <v/>
      </c>
      <c r="AN53" s="126" t="str">
        <f t="shared" si="16"/>
        <v/>
      </c>
      <c r="AO53" s="126" t="str">
        <f t="shared" si="17"/>
        <v/>
      </c>
      <c r="AP53" s="124">
        <f t="shared" si="18"/>
        <v>1595.98659</v>
      </c>
      <c r="AQ53" s="124">
        <f t="shared" si="19"/>
        <v>1549.9</v>
      </c>
      <c r="AR53" s="126">
        <f t="shared" si="20"/>
        <v>-2.887655215198261E-2</v>
      </c>
      <c r="AS53" s="153" t="s">
        <v>779</v>
      </c>
      <c r="AT53" s="153">
        <f t="shared" si="21"/>
        <v>1</v>
      </c>
      <c r="AU53" s="153">
        <f t="shared" si="22"/>
        <v>1</v>
      </c>
      <c r="AV53" s="153">
        <f t="shared" si="23"/>
        <v>1</v>
      </c>
      <c r="AW53" s="153">
        <f t="shared" si="24"/>
        <v>1</v>
      </c>
      <c r="AX53" s="153">
        <f t="shared" si="25"/>
        <v>0</v>
      </c>
      <c r="AY53" s="153">
        <f t="shared" si="26"/>
        <v>0</v>
      </c>
      <c r="AZ53" s="153">
        <f t="shared" si="27"/>
        <v>0</v>
      </c>
      <c r="BA53" s="153">
        <f t="shared" si="28"/>
        <v>0</v>
      </c>
      <c r="BB53" s="153">
        <f t="shared" si="29"/>
        <v>0</v>
      </c>
      <c r="BC53" s="153">
        <f t="shared" si="30"/>
        <v>0</v>
      </c>
    </row>
    <row r="54" spans="1:55" x14ac:dyDescent="0.3">
      <c r="A54" s="300" t="str">
        <f>Nominal!A53</f>
        <v>Lebanon</v>
      </c>
      <c r="B54" s="300" t="str">
        <f>Nominal!B53</f>
        <v>LBN</v>
      </c>
      <c r="C54" s="300" t="str">
        <f>Nominal!C53</f>
        <v>MENA</v>
      </c>
      <c r="D54" s="300" t="str">
        <f>Nominal!D53</f>
        <v>Upper-Middle Income</v>
      </c>
      <c r="E54" s="300" t="str">
        <f>Nominal!E53</f>
        <v>IBRD</v>
      </c>
      <c r="F54" s="300" t="str">
        <f>Nominal!F53</f>
        <v>Tax Revenue</v>
      </c>
      <c r="G54" s="300" t="str">
        <f>Nominal!G53</f>
        <v>bill lcu</v>
      </c>
      <c r="H54" s="126">
        <f>VLOOKUP(B54,Inflation!$C$1:$E$196,3,FALSE)/100</f>
        <v>0.85451999999999995</v>
      </c>
      <c r="I54" s="300" t="str">
        <f t="shared" si="7"/>
        <v>LebanonTax Revenue</v>
      </c>
      <c r="J54" s="124">
        <f>IF(Nominal!I53="","",IFERROR(Nominal!I53*((1+Real!$H54)),""))</f>
        <v>2524.0017199999998</v>
      </c>
      <c r="K54" s="124">
        <f>IF(Nominal!J53="","",IFERROR(Nominal!J53*((1+Real!$H54)),""))</f>
        <v>1515.14284</v>
      </c>
      <c r="L54" s="124">
        <f>IF(Nominal!K53="","",IFERROR(Nominal!K53*((1+Real!$H54)),""))</f>
        <v>1492.8886</v>
      </c>
      <c r="M54" s="124">
        <f>IF(Nominal!L53="","",IFERROR(Nominal!L53*((1+Real!$H54)),""))</f>
        <v>2088.1895199999999</v>
      </c>
      <c r="N54" s="124">
        <f>IF(Nominal!M53="","",IFERROR(Nominal!M53*((1+Real!$H54)),""))</f>
        <v>2314.4409599999999</v>
      </c>
      <c r="O54" s="124">
        <f>IF(Nominal!N53="","",IFERROR(Nominal!N53*((1+Real!$H54)),""))</f>
        <v>3000.6133599999998</v>
      </c>
      <c r="P54" s="124">
        <f>IF(Nominal!O53="","",IFERROR(Nominal!O53*((1+Real!$H54)),""))</f>
        <v>2590.7644399999999</v>
      </c>
      <c r="Q54" s="124" t="str">
        <f>IF(Nominal!P53="","",IFERROR(Nominal!P53*((1+Real!$H54)),""))</f>
        <v/>
      </c>
      <c r="R54" s="124" t="str">
        <f>IF(Nominal!Q53="","",IFERROR(Nominal!Q53*((1+Real!$H54)),""))</f>
        <v/>
      </c>
      <c r="S54" s="124" t="str">
        <f>IF(Nominal!R53="","",IFERROR(Nominal!R53*((1+Real!$H54)),""))</f>
        <v/>
      </c>
      <c r="T54" s="124" t="str">
        <f>IF(Nominal!S53="","",IFERROR(Nominal!S53*((1+Real!$H54)),""))</f>
        <v/>
      </c>
      <c r="U54" s="124" t="str">
        <f>IF(Nominal!T53="","",IFERROR(Nominal!T53*((1+Real!$H54)),""))</f>
        <v/>
      </c>
      <c r="V54" s="124">
        <f>IF(Nominal!U53="","",IFERROR(Nominal!U53*(1+0),""))</f>
        <v>1218</v>
      </c>
      <c r="W54" s="124">
        <f>IF(Nominal!V53="","",IFERROR(Nominal!V53*(1+0),""))</f>
        <v>784</v>
      </c>
      <c r="X54" s="124">
        <f>IF(Nominal!W53="","",IFERROR(Nominal!W53*(1+0),""))</f>
        <v>609</v>
      </c>
      <c r="Y54" s="124">
        <f>IF(Nominal!X53="","",IFERROR(Nominal!X53*(1+0),""))</f>
        <v>674</v>
      </c>
      <c r="Z54" s="124" t="str">
        <f>IF(Nominal!Y53="","",IFERROR(Nominal!Y53*(1+0),""))</f>
        <v/>
      </c>
      <c r="AA54" s="124" t="str">
        <f>IF(Nominal!Z53="","",IFERROR(Nominal!Z53*(1+0),""))</f>
        <v/>
      </c>
      <c r="AB54" s="124" t="str">
        <f>IF(Nominal!AA53="","",IFERROR(Nominal!AA53*(1+0),""))</f>
        <v/>
      </c>
      <c r="AC54" s="124" t="str">
        <f>IF(Nominal!AB53="","",IFERROR(Nominal!AB53*(1+0),""))</f>
        <v/>
      </c>
      <c r="AD54" s="124" t="str">
        <f>IF(Nominal!AC53="","",IFERROR(Nominal!AC53*(1+0),""))</f>
        <v/>
      </c>
      <c r="AE54" s="124" t="str">
        <f>IF(Nominal!AD53="","",IFERROR(Nominal!AD53*(1+0),""))</f>
        <v/>
      </c>
      <c r="AF54" s="126">
        <f t="shared" si="8"/>
        <v>-0.51743297544187083</v>
      </c>
      <c r="AG54" s="126">
        <f t="shared" si="9"/>
        <v>-0.48255703732857291</v>
      </c>
      <c r="AH54" s="126">
        <f t="shared" si="10"/>
        <v>-0.59206601215924615</v>
      </c>
      <c r="AI54" s="126">
        <f t="shared" si="11"/>
        <v>-0.67723236155308353</v>
      </c>
      <c r="AJ54" s="126" t="str">
        <f t="shared" si="12"/>
        <v/>
      </c>
      <c r="AK54" s="126" t="str">
        <f t="shared" si="13"/>
        <v/>
      </c>
      <c r="AL54" s="126" t="str">
        <f t="shared" si="14"/>
        <v/>
      </c>
      <c r="AM54" s="126" t="str">
        <f t="shared" si="15"/>
        <v/>
      </c>
      <c r="AN54" s="126" t="str">
        <f t="shared" si="16"/>
        <v/>
      </c>
      <c r="AO54" s="126" t="str">
        <f t="shared" si="17"/>
        <v/>
      </c>
      <c r="AP54" s="124">
        <f t="shared" si="18"/>
        <v>7620.2226799999999</v>
      </c>
      <c r="AQ54" s="124">
        <f t="shared" si="19"/>
        <v>3285</v>
      </c>
      <c r="AR54" s="126">
        <f t="shared" si="20"/>
        <v>-0.56891023557332576</v>
      </c>
      <c r="AS54" s="153" t="s">
        <v>779</v>
      </c>
      <c r="AT54" s="153">
        <f t="shared" si="21"/>
        <v>1</v>
      </c>
      <c r="AU54" s="153">
        <f t="shared" si="22"/>
        <v>1</v>
      </c>
      <c r="AV54" s="153">
        <f t="shared" si="23"/>
        <v>1</v>
      </c>
      <c r="AW54" s="153">
        <f t="shared" si="24"/>
        <v>1</v>
      </c>
      <c r="AX54" s="153">
        <f t="shared" si="25"/>
        <v>0</v>
      </c>
      <c r="AY54" s="153">
        <f t="shared" si="26"/>
        <v>0</v>
      </c>
      <c r="AZ54" s="153">
        <f t="shared" si="27"/>
        <v>0</v>
      </c>
      <c r="BA54" s="153">
        <f t="shared" si="28"/>
        <v>0</v>
      </c>
      <c r="BB54" s="153">
        <f t="shared" si="29"/>
        <v>0</v>
      </c>
      <c r="BC54" s="153">
        <f t="shared" si="30"/>
        <v>0</v>
      </c>
    </row>
    <row r="55" spans="1:55" x14ac:dyDescent="0.3">
      <c r="A55" s="300" t="str">
        <f>Nominal!A54</f>
        <v>Morocco</v>
      </c>
      <c r="B55" s="300" t="str">
        <f>Nominal!B54</f>
        <v>MAR</v>
      </c>
      <c r="C55" s="300" t="str">
        <f>Nominal!C54</f>
        <v>MENA</v>
      </c>
      <c r="D55" s="300" t="str">
        <f>Nominal!D54</f>
        <v>Lower-Middle Income</v>
      </c>
      <c r="E55" s="300" t="str">
        <f>Nominal!E54</f>
        <v>IBRD</v>
      </c>
      <c r="F55" s="300" t="str">
        <f>Nominal!F54</f>
        <v>CIT</v>
      </c>
      <c r="G55" s="300" t="str">
        <f>Nominal!G54</f>
        <v>mill lcu</v>
      </c>
      <c r="H55" s="126">
        <f>VLOOKUP(B55,Inflation!$C$1:$E$196,3,FALSE)/100</f>
        <v>2E-3</v>
      </c>
      <c r="I55" s="300" t="str">
        <f t="shared" si="7"/>
        <v>MoroccoCIT</v>
      </c>
      <c r="J55" s="124">
        <f>IF(Nominal!I54="","",IFERROR(Nominal!I54*((1+Real!$H55)),""))</f>
        <v>1600.194</v>
      </c>
      <c r="K55" s="124">
        <f>IF(Nominal!J54="","",IFERROR(Nominal!J54*((1+Real!$H55)),""))</f>
        <v>2260.5120000000002</v>
      </c>
      <c r="L55" s="124">
        <f>IF(Nominal!K54="","",IFERROR(Nominal!K54*((1+Real!$H55)),""))</f>
        <v>14933.808000000001</v>
      </c>
      <c r="M55" s="124">
        <f>IF(Nominal!L54="","",IFERROR(Nominal!L54*((1+Real!$H55)),""))</f>
        <v>15796.53</v>
      </c>
      <c r="N55" s="124">
        <f>IF(Nominal!M54="","",IFERROR(Nominal!M54*((1+Real!$H55)),""))</f>
        <v>16969.871999999999</v>
      </c>
      <c r="O55" s="124">
        <f>IF(Nominal!N54="","",IFERROR(Nominal!N54*((1+Real!$H55)),""))</f>
        <v>25546.991999999998</v>
      </c>
      <c r="P55" s="124">
        <f>IF(Nominal!O54="","",IFERROR(Nominal!O54*((1+Real!$H55)),""))</f>
        <v>27391.673999999999</v>
      </c>
      <c r="Q55" s="124" t="str">
        <f>IF(Nominal!P54="","",IFERROR(Nominal!P54*((1+Real!$H55)),""))</f>
        <v/>
      </c>
      <c r="R55" s="124" t="str">
        <f>IF(Nominal!Q54="","",IFERROR(Nominal!Q54*((1+Real!$H55)),""))</f>
        <v/>
      </c>
      <c r="S55" s="124" t="str">
        <f>IF(Nominal!R54="","",IFERROR(Nominal!R54*((1+Real!$H55)),""))</f>
        <v/>
      </c>
      <c r="T55" s="124" t="str">
        <f>IF(Nominal!S54="","",IFERROR(Nominal!S54*((1+Real!$H55)),""))</f>
        <v/>
      </c>
      <c r="U55" s="124" t="str">
        <f>IF(Nominal!T54="","",IFERROR(Nominal!T54*((1+Real!$H55)),""))</f>
        <v/>
      </c>
      <c r="V55" s="124">
        <f>IF(Nominal!U54="","",IFERROR(Nominal!U54*(1+0),""))</f>
        <v>1784</v>
      </c>
      <c r="W55" s="124">
        <f>IF(Nominal!V54="","",IFERROR(Nominal!V54*(1+0),""))</f>
        <v>2451</v>
      </c>
      <c r="X55" s="124">
        <f>IF(Nominal!W54="","",IFERROR(Nominal!W54*(1+0),""))</f>
        <v>14628</v>
      </c>
      <c r="Y55" s="124">
        <f>IF(Nominal!X54="","",IFERROR(Nominal!X54*(1+0),""))</f>
        <v>15448</v>
      </c>
      <c r="Z55" s="124">
        <f>IF(Nominal!Y54="","",IFERROR(Nominal!Y54*(1+0),""))</f>
        <v>16485</v>
      </c>
      <c r="AA55" s="124">
        <f>IF(Nominal!Z54="","",IFERROR(Nominal!Z54*(1+0),""))</f>
        <v>25671</v>
      </c>
      <c r="AB55" s="124">
        <f>IF(Nominal!AA54="","",IFERROR(Nominal!AA54*(1+0),""))</f>
        <v>27542</v>
      </c>
      <c r="AC55" s="124" t="str">
        <f>IF(Nominal!AB54="","",IFERROR(Nominal!AB54*(1+0),""))</f>
        <v/>
      </c>
      <c r="AD55" s="124" t="str">
        <f>IF(Nominal!AC54="","",IFERROR(Nominal!AC54*(1+0),""))</f>
        <v/>
      </c>
      <c r="AE55" s="124" t="str">
        <f>IF(Nominal!AD54="","",IFERROR(Nominal!AD54*(1+0),""))</f>
        <v/>
      </c>
      <c r="AF55" s="126">
        <f t="shared" si="8"/>
        <v>0.1148648226402549</v>
      </c>
      <c r="AG55" s="126">
        <f t="shared" si="9"/>
        <v>8.4267634942880115E-2</v>
      </c>
      <c r="AH55" s="126">
        <f t="shared" si="10"/>
        <v>-2.0477563391735107E-2</v>
      </c>
      <c r="AI55" s="126">
        <f t="shared" si="11"/>
        <v>-2.2063706396278211E-2</v>
      </c>
      <c r="AJ55" s="126">
        <f t="shared" si="12"/>
        <v>-2.8572519580583721E-2</v>
      </c>
      <c r="AK55" s="126">
        <f t="shared" si="13"/>
        <v>4.8541135488671871E-3</v>
      </c>
      <c r="AL55" s="126">
        <f t="shared" si="14"/>
        <v>5.4880180013824982E-3</v>
      </c>
      <c r="AM55" s="126" t="str">
        <f t="shared" si="15"/>
        <v/>
      </c>
      <c r="AN55" s="126" t="str">
        <f t="shared" si="16"/>
        <v/>
      </c>
      <c r="AO55" s="126" t="str">
        <f t="shared" si="17"/>
        <v/>
      </c>
      <c r="AP55" s="124">
        <f t="shared" si="18"/>
        <v>104499.58199999999</v>
      </c>
      <c r="AQ55" s="124">
        <f t="shared" si="19"/>
        <v>104009</v>
      </c>
      <c r="AR55" s="126">
        <f t="shared" si="20"/>
        <v>-4.6945833716348735E-3</v>
      </c>
      <c r="AS55" s="153" t="s">
        <v>779</v>
      </c>
      <c r="AT55" s="153">
        <f t="shared" si="21"/>
        <v>1</v>
      </c>
      <c r="AU55" s="153">
        <f t="shared" si="22"/>
        <v>1</v>
      </c>
      <c r="AV55" s="153">
        <f t="shared" si="23"/>
        <v>1</v>
      </c>
      <c r="AW55" s="153">
        <f t="shared" si="24"/>
        <v>1</v>
      </c>
      <c r="AX55" s="153">
        <f t="shared" si="25"/>
        <v>1</v>
      </c>
      <c r="AY55" s="153">
        <f t="shared" si="26"/>
        <v>1</v>
      </c>
      <c r="AZ55" s="153">
        <f t="shared" si="27"/>
        <v>1</v>
      </c>
      <c r="BA55" s="153">
        <f t="shared" si="28"/>
        <v>0</v>
      </c>
      <c r="BB55" s="153">
        <f t="shared" si="29"/>
        <v>0</v>
      </c>
      <c r="BC55" s="153">
        <f t="shared" si="30"/>
        <v>0</v>
      </c>
    </row>
    <row r="56" spans="1:55" x14ac:dyDescent="0.3">
      <c r="A56" s="300" t="str">
        <f>Nominal!A55</f>
        <v>Morocco</v>
      </c>
      <c r="B56" s="300" t="str">
        <f>Nominal!B55</f>
        <v>MAR</v>
      </c>
      <c r="C56" s="300" t="str">
        <f>Nominal!C55</f>
        <v>MENA</v>
      </c>
      <c r="D56" s="300" t="str">
        <f>Nominal!D55</f>
        <v>Lower-Middle Income</v>
      </c>
      <c r="E56" s="300" t="str">
        <f>Nominal!E55</f>
        <v>IBRD</v>
      </c>
      <c r="F56" s="300" t="str">
        <f>Nominal!F55</f>
        <v>Excises</v>
      </c>
      <c r="G56" s="300" t="str">
        <f>Nominal!G55</f>
        <v>mill lcu</v>
      </c>
      <c r="H56" s="126">
        <f>VLOOKUP(B56,Inflation!$C$1:$E$196,3,FALSE)/100</f>
        <v>2E-3</v>
      </c>
      <c r="I56" s="300" t="str">
        <f t="shared" si="7"/>
        <v>MoroccoExcises</v>
      </c>
      <c r="J56" s="124">
        <f>IF(Nominal!I55="","",IFERROR(Nominal!I55*((1+Real!$H56)),""))</f>
        <v>2630.25</v>
      </c>
      <c r="K56" s="124">
        <f>IF(Nominal!J55="","",IFERROR(Nominal!J55*((1+Real!$H56)),""))</f>
        <v>4537.0559999999996</v>
      </c>
      <c r="L56" s="124">
        <f>IF(Nominal!K55="","",IFERROR(Nominal!K55*((1+Real!$H56)),""))</f>
        <v>7247.4660000000003</v>
      </c>
      <c r="M56" s="124">
        <f>IF(Nominal!L55="","",IFERROR(Nominal!L55*((1+Real!$H56)),""))</f>
        <v>9630.2219999999998</v>
      </c>
      <c r="N56" s="124">
        <f>IF(Nominal!M55="","",IFERROR(Nominal!M55*((1+Real!$H56)),""))</f>
        <v>11376.708000000001</v>
      </c>
      <c r="O56" s="124">
        <f>IF(Nominal!N55="","",IFERROR(Nominal!N55*((1+Real!$H56)),""))</f>
        <v>13557.06</v>
      </c>
      <c r="P56" s="124">
        <f>IF(Nominal!O55="","",IFERROR(Nominal!O55*((1+Real!$H56)),""))</f>
        <v>16362.66</v>
      </c>
      <c r="Q56" s="124" t="str">
        <f>IF(Nominal!P55="","",IFERROR(Nominal!P55*((1+Real!$H56)),""))</f>
        <v/>
      </c>
      <c r="R56" s="124" t="str">
        <f>IF(Nominal!Q55="","",IFERROR(Nominal!Q55*((1+Real!$H56)),""))</f>
        <v/>
      </c>
      <c r="S56" s="124" t="str">
        <f>IF(Nominal!R55="","",IFERROR(Nominal!R55*((1+Real!$H56)),""))</f>
        <v/>
      </c>
      <c r="T56" s="124" t="str">
        <f>IF(Nominal!S55="","",IFERROR(Nominal!S55*((1+Real!$H56)),""))</f>
        <v/>
      </c>
      <c r="U56" s="124" t="str">
        <f>IF(Nominal!T55="","",IFERROR(Nominal!T55*((1+Real!$H56)),""))</f>
        <v/>
      </c>
      <c r="V56" s="124">
        <f>IF(Nominal!U55="","",IFERROR(Nominal!U55*(1+0),""))</f>
        <v>2268</v>
      </c>
      <c r="W56" s="124">
        <f>IF(Nominal!V55="","",IFERROR(Nominal!V55*(1+0),""))</f>
        <v>4779</v>
      </c>
      <c r="X56" s="124">
        <f>IF(Nominal!W55="","",IFERROR(Nominal!W55*(1+0),""))</f>
        <v>7002</v>
      </c>
      <c r="Y56" s="124">
        <f>IF(Nominal!X55="","",IFERROR(Nominal!X55*(1+0),""))</f>
        <v>8392</v>
      </c>
      <c r="Z56" s="124">
        <f>IF(Nominal!Y55="","",IFERROR(Nominal!Y55*(1+0),""))</f>
        <v>9681</v>
      </c>
      <c r="AA56" s="124">
        <f>IF(Nominal!Z55="","",IFERROR(Nominal!Z55*(1+0),""))</f>
        <v>11591</v>
      </c>
      <c r="AB56" s="124">
        <f>IF(Nominal!AA55="","",IFERROR(Nominal!AA55*(1+0),""))</f>
        <v>13669</v>
      </c>
      <c r="AC56" s="124" t="str">
        <f>IF(Nominal!AB55="","",IFERROR(Nominal!AB55*(1+0),""))</f>
        <v/>
      </c>
      <c r="AD56" s="124" t="str">
        <f>IF(Nominal!AC55="","",IFERROR(Nominal!AC55*(1+0),""))</f>
        <v/>
      </c>
      <c r="AE56" s="124" t="str">
        <f>IF(Nominal!AD55="","",IFERROR(Nominal!AD55*(1+0),""))</f>
        <v/>
      </c>
      <c r="AF56" s="126">
        <f t="shared" si="8"/>
        <v>-0.1377245508982036</v>
      </c>
      <c r="AG56" s="126">
        <f t="shared" si="9"/>
        <v>5.3326209771270276E-2</v>
      </c>
      <c r="AH56" s="126">
        <f t="shared" si="10"/>
        <v>-3.38692171857033E-2</v>
      </c>
      <c r="AI56" s="126">
        <f t="shared" si="11"/>
        <v>-0.12857668286359336</v>
      </c>
      <c r="AJ56" s="126">
        <f t="shared" si="12"/>
        <v>-0.14905085021079917</v>
      </c>
      <c r="AK56" s="126">
        <f t="shared" si="13"/>
        <v>-0.14502111814803501</v>
      </c>
      <c r="AL56" s="126">
        <f t="shared" si="14"/>
        <v>-0.16462237802411098</v>
      </c>
      <c r="AM56" s="126" t="str">
        <f t="shared" si="15"/>
        <v/>
      </c>
      <c r="AN56" s="126" t="str">
        <f t="shared" si="16"/>
        <v/>
      </c>
      <c r="AO56" s="126" t="str">
        <f t="shared" si="17"/>
        <v/>
      </c>
      <c r="AP56" s="124">
        <f t="shared" si="18"/>
        <v>65341.421999999991</v>
      </c>
      <c r="AQ56" s="124">
        <f t="shared" si="19"/>
        <v>57382</v>
      </c>
      <c r="AR56" s="126">
        <f t="shared" si="20"/>
        <v>-0.12181280658385416</v>
      </c>
      <c r="AS56" s="153" t="s">
        <v>779</v>
      </c>
      <c r="AT56" s="153">
        <f t="shared" si="21"/>
        <v>1</v>
      </c>
      <c r="AU56" s="153">
        <f t="shared" si="22"/>
        <v>1</v>
      </c>
      <c r="AV56" s="153">
        <f t="shared" si="23"/>
        <v>1</v>
      </c>
      <c r="AW56" s="153">
        <f t="shared" si="24"/>
        <v>1</v>
      </c>
      <c r="AX56" s="153">
        <f t="shared" si="25"/>
        <v>1</v>
      </c>
      <c r="AY56" s="153">
        <f t="shared" si="26"/>
        <v>1</v>
      </c>
      <c r="AZ56" s="153">
        <f t="shared" si="27"/>
        <v>1</v>
      </c>
      <c r="BA56" s="153">
        <f t="shared" si="28"/>
        <v>0</v>
      </c>
      <c r="BB56" s="153">
        <f t="shared" si="29"/>
        <v>0</v>
      </c>
      <c r="BC56" s="153">
        <f t="shared" si="30"/>
        <v>0</v>
      </c>
    </row>
    <row r="57" spans="1:55" x14ac:dyDescent="0.3">
      <c r="A57" s="300" t="str">
        <f>Nominal!A56</f>
        <v>Morocco</v>
      </c>
      <c r="B57" s="300" t="str">
        <f>Nominal!B56</f>
        <v>MAR</v>
      </c>
      <c r="C57" s="300" t="str">
        <f>Nominal!C56</f>
        <v>MENA</v>
      </c>
      <c r="D57" s="300" t="str">
        <f>Nominal!D56</f>
        <v>Lower-Middle Income</v>
      </c>
      <c r="E57" s="300" t="str">
        <f>Nominal!E56</f>
        <v>IBRD</v>
      </c>
      <c r="F57" s="300" t="str">
        <f>Nominal!F56</f>
        <v>Income Taxes</v>
      </c>
      <c r="G57" s="300" t="str">
        <f>Nominal!G56</f>
        <v>mill lcu</v>
      </c>
      <c r="H57" s="126">
        <f>VLOOKUP(B57,Inflation!$C$1:$E$196,3,FALSE)/100</f>
        <v>2E-3</v>
      </c>
      <c r="I57" s="300" t="str">
        <f t="shared" si="7"/>
        <v>MoroccoIncome Taxes</v>
      </c>
      <c r="J57" s="124">
        <f>IF(Nominal!I56="","",IFERROR(Nominal!I56*((1+Real!$H57)),""))</f>
        <v>6262.5</v>
      </c>
      <c r="K57" s="124">
        <f>IF(Nominal!J56="","",IFERROR(Nominal!J56*((1+Real!$H57)),""))</f>
        <v>10714.386</v>
      </c>
      <c r="L57" s="124">
        <f>IF(Nominal!K56="","",IFERROR(Nominal!K56*((1+Real!$H57)),""))</f>
        <v>28840.565999999999</v>
      </c>
      <c r="M57" s="124">
        <f>IF(Nominal!L56="","",IFERROR(Nominal!L56*((1+Real!$H57)),""))</f>
        <v>35042.946000000004</v>
      </c>
      <c r="N57" s="124">
        <f>IF(Nominal!M56="","",IFERROR(Nominal!M56*((1+Real!$H57)),""))</f>
        <v>39745.332000000002</v>
      </c>
      <c r="O57" s="124">
        <f>IF(Nominal!N56="","",IFERROR(Nominal!N56*((1+Real!$H57)),""))</f>
        <v>51510.815999999999</v>
      </c>
      <c r="P57" s="124">
        <f>IF(Nominal!O56="","",IFERROR(Nominal!O56*((1+Real!$H57)),""))</f>
        <v>57365.502</v>
      </c>
      <c r="Q57" s="124" t="str">
        <f>IF(Nominal!P56="","",IFERROR(Nominal!P56*((1+Real!$H57)),""))</f>
        <v/>
      </c>
      <c r="R57" s="124" t="str">
        <f>IF(Nominal!Q56="","",IFERROR(Nominal!Q56*((1+Real!$H57)),""))</f>
        <v/>
      </c>
      <c r="S57" s="124" t="str">
        <f>IF(Nominal!R56="","",IFERROR(Nominal!R56*((1+Real!$H57)),""))</f>
        <v/>
      </c>
      <c r="T57" s="124" t="str">
        <f>IF(Nominal!S56="","",IFERROR(Nominal!S56*((1+Real!$H57)),""))</f>
        <v/>
      </c>
      <c r="U57" s="124" t="str">
        <f>IF(Nominal!T56="","",IFERROR(Nominal!T56*((1+Real!$H57)),""))</f>
        <v/>
      </c>
      <c r="V57" s="124">
        <f>IF(Nominal!U56="","",IFERROR(Nominal!U56*(1+0),""))</f>
        <v>6523</v>
      </c>
      <c r="W57" s="124">
        <f>IF(Nominal!V56="","",IFERROR(Nominal!V56*(1+0),""))</f>
        <v>11412</v>
      </c>
      <c r="X57" s="124">
        <f>IF(Nominal!W56="","",IFERROR(Nominal!W56*(1+0),""))</f>
        <v>29072</v>
      </c>
      <c r="Y57" s="124">
        <f>IF(Nominal!X56="","",IFERROR(Nominal!X56*(1+0),""))</f>
        <v>32961</v>
      </c>
      <c r="Z57" s="124">
        <f>IF(Nominal!Y56="","",IFERROR(Nominal!Y56*(1+0),""))</f>
        <v>37145</v>
      </c>
      <c r="AA57" s="124">
        <f>IF(Nominal!Z56="","",IFERROR(Nominal!Z56*(1+0),""))</f>
        <v>49818</v>
      </c>
      <c r="AB57" s="124">
        <f>IF(Nominal!AA56="","",IFERROR(Nominal!AA56*(1+0),""))</f>
        <v>55362</v>
      </c>
      <c r="AC57" s="124" t="str">
        <f>IF(Nominal!AB56="","",IFERROR(Nominal!AB56*(1+0),""))</f>
        <v/>
      </c>
      <c r="AD57" s="124" t="str">
        <f>IF(Nominal!AC56="","",IFERROR(Nominal!AC56*(1+0),""))</f>
        <v/>
      </c>
      <c r="AE57" s="124" t="str">
        <f>IF(Nominal!AD56="","",IFERROR(Nominal!AD56*(1+0),""))</f>
        <v/>
      </c>
      <c r="AF57" s="126">
        <f t="shared" si="8"/>
        <v>4.159680638722555E-2</v>
      </c>
      <c r="AG57" s="126">
        <f t="shared" si="9"/>
        <v>6.5110030570113817E-2</v>
      </c>
      <c r="AH57" s="126">
        <f t="shared" si="10"/>
        <v>8.0245997946087853E-3</v>
      </c>
      <c r="AI57" s="126">
        <f t="shared" si="11"/>
        <v>-5.9411272100239616E-2</v>
      </c>
      <c r="AJ57" s="126">
        <f t="shared" si="12"/>
        <v>-6.5424840330935013E-2</v>
      </c>
      <c r="AK57" s="126">
        <f t="shared" si="13"/>
        <v>-3.286331165866211E-2</v>
      </c>
      <c r="AL57" s="126">
        <f t="shared" si="14"/>
        <v>-3.4925206442018068E-2</v>
      </c>
      <c r="AM57" s="126" t="str">
        <f t="shared" si="15"/>
        <v/>
      </c>
      <c r="AN57" s="126" t="str">
        <f t="shared" si="16"/>
        <v/>
      </c>
      <c r="AO57" s="126" t="str">
        <f t="shared" si="17"/>
        <v/>
      </c>
      <c r="AP57" s="124">
        <f t="shared" si="18"/>
        <v>229482.04800000001</v>
      </c>
      <c r="AQ57" s="124">
        <f t="shared" si="19"/>
        <v>222293</v>
      </c>
      <c r="AR57" s="126">
        <f t="shared" si="20"/>
        <v>-3.1327278376041032E-2</v>
      </c>
      <c r="AS57" s="153" t="s">
        <v>779</v>
      </c>
      <c r="AT57" s="153">
        <f t="shared" si="21"/>
        <v>1</v>
      </c>
      <c r="AU57" s="153">
        <f t="shared" si="22"/>
        <v>1</v>
      </c>
      <c r="AV57" s="153">
        <f t="shared" si="23"/>
        <v>1</v>
      </c>
      <c r="AW57" s="153">
        <f t="shared" si="24"/>
        <v>1</v>
      </c>
      <c r="AX57" s="153">
        <f t="shared" si="25"/>
        <v>1</v>
      </c>
      <c r="AY57" s="153">
        <f t="shared" si="26"/>
        <v>1</v>
      </c>
      <c r="AZ57" s="153">
        <f t="shared" si="27"/>
        <v>1</v>
      </c>
      <c r="BA57" s="153">
        <f t="shared" si="28"/>
        <v>0</v>
      </c>
      <c r="BB57" s="153">
        <f t="shared" si="29"/>
        <v>0</v>
      </c>
      <c r="BC57" s="153">
        <f t="shared" si="30"/>
        <v>0</v>
      </c>
    </row>
    <row r="58" spans="1:55" x14ac:dyDescent="0.3">
      <c r="A58" s="300" t="str">
        <f>Nominal!A57</f>
        <v>Morocco</v>
      </c>
      <c r="B58" s="300" t="str">
        <f>Nominal!B57</f>
        <v>MAR</v>
      </c>
      <c r="C58" s="300" t="str">
        <f>Nominal!C57</f>
        <v>MENA</v>
      </c>
      <c r="D58" s="300" t="str">
        <f>Nominal!D57</f>
        <v>Lower-Middle Income</v>
      </c>
      <c r="E58" s="300" t="str">
        <f>Nominal!E57</f>
        <v>IBRD</v>
      </c>
      <c r="F58" s="300" t="str">
        <f>Nominal!F57</f>
        <v>PIT</v>
      </c>
      <c r="G58" s="300" t="str">
        <f>Nominal!G57</f>
        <v>mill lcu</v>
      </c>
      <c r="H58" s="126">
        <f>VLOOKUP(B58,Inflation!$C$1:$E$196,3,FALSE)/100</f>
        <v>2E-3</v>
      </c>
      <c r="I58" s="300" t="str">
        <f t="shared" si="7"/>
        <v>MoroccoPIT</v>
      </c>
      <c r="J58" s="124">
        <f>IF(Nominal!I57="","",IFERROR(Nominal!I57*((1+Real!$H58)),""))</f>
        <v>4519.0200000000004</v>
      </c>
      <c r="K58" s="124">
        <f>IF(Nominal!J57="","",IFERROR(Nominal!J57*((1+Real!$H58)),""))</f>
        <v>8148.2640000000001</v>
      </c>
      <c r="L58" s="124">
        <f>IF(Nominal!K57="","",IFERROR(Nominal!K57*((1+Real!$H58)),""))</f>
        <v>11512.98</v>
      </c>
      <c r="M58" s="124">
        <f>IF(Nominal!L57="","",IFERROR(Nominal!L57*((1+Real!$H58)),""))</f>
        <v>16669.272000000001</v>
      </c>
      <c r="N58" s="124">
        <f>IF(Nominal!M57="","",IFERROR(Nominal!M57*((1+Real!$H58)),""))</f>
        <v>19984.89</v>
      </c>
      <c r="O58" s="124">
        <f>IF(Nominal!N57="","",IFERROR(Nominal!N57*((1+Real!$H58)),""))</f>
        <v>22834.578000000001</v>
      </c>
      <c r="P58" s="124">
        <f>IF(Nominal!O57="","",IFERROR(Nominal!O57*((1+Real!$H58)),""))</f>
        <v>26529.954000000002</v>
      </c>
      <c r="Q58" s="124" t="str">
        <f>IF(Nominal!P57="","",IFERROR(Nominal!P57*((1+Real!$H58)),""))</f>
        <v/>
      </c>
      <c r="R58" s="124" t="str">
        <f>IF(Nominal!Q57="","",IFERROR(Nominal!Q57*((1+Real!$H58)),""))</f>
        <v/>
      </c>
      <c r="S58" s="124" t="str">
        <f>IF(Nominal!R57="","",IFERROR(Nominal!R57*((1+Real!$H58)),""))</f>
        <v/>
      </c>
      <c r="T58" s="124" t="str">
        <f>IF(Nominal!S57="","",IFERROR(Nominal!S57*((1+Real!$H58)),""))</f>
        <v/>
      </c>
      <c r="U58" s="124" t="str">
        <f>IF(Nominal!T57="","",IFERROR(Nominal!T57*((1+Real!$H58)),""))</f>
        <v/>
      </c>
      <c r="V58" s="124">
        <f>IF(Nominal!U57="","",IFERROR(Nominal!U57*(1+0),""))</f>
        <v>4613</v>
      </c>
      <c r="W58" s="124">
        <f>IF(Nominal!V57="","",IFERROR(Nominal!V57*(1+0),""))</f>
        <v>8660</v>
      </c>
      <c r="X58" s="124">
        <f>IF(Nominal!W57="","",IFERROR(Nominal!W57*(1+0),""))</f>
        <v>11961</v>
      </c>
      <c r="Y58" s="124">
        <f>IF(Nominal!X57="","",IFERROR(Nominal!X57*(1+0),""))</f>
        <v>14960</v>
      </c>
      <c r="Z58" s="124">
        <f>IF(Nominal!Y57="","",IFERROR(Nominal!Y57*(1+0),""))</f>
        <v>18034</v>
      </c>
      <c r="AA58" s="124">
        <f>IF(Nominal!Z57="","",IFERROR(Nominal!Z57*(1+0),""))</f>
        <v>21261</v>
      </c>
      <c r="AB58" s="124">
        <f>IF(Nominal!AA57="","",IFERROR(Nominal!AA57*(1+0),""))</f>
        <v>24798</v>
      </c>
      <c r="AC58" s="124" t="str">
        <f>IF(Nominal!AB57="","",IFERROR(Nominal!AB57*(1+0),""))</f>
        <v/>
      </c>
      <c r="AD58" s="124" t="str">
        <f>IF(Nominal!AC57="","",IFERROR(Nominal!AC57*(1+0),""))</f>
        <v/>
      </c>
      <c r="AE58" s="124" t="str">
        <f>IF(Nominal!AD57="","",IFERROR(Nominal!AD57*(1+0),""))</f>
        <v/>
      </c>
      <c r="AF58" s="126">
        <f t="shared" si="8"/>
        <v>2.079654438351668E-2</v>
      </c>
      <c r="AG58" s="126">
        <f t="shared" si="9"/>
        <v>6.2803070690885796E-2</v>
      </c>
      <c r="AH58" s="126">
        <f t="shared" si="10"/>
        <v>3.8914338424977761E-2</v>
      </c>
      <c r="AI58" s="126">
        <f t="shared" si="11"/>
        <v>-0.10254029090172628</v>
      </c>
      <c r="AJ58" s="126">
        <f t="shared" si="12"/>
        <v>-9.7618250588319452E-2</v>
      </c>
      <c r="AK58" s="126">
        <f t="shared" si="13"/>
        <v>-6.8912068355281242E-2</v>
      </c>
      <c r="AL58" s="126">
        <f t="shared" si="14"/>
        <v>-6.5282962797447802E-2</v>
      </c>
      <c r="AM58" s="126" t="str">
        <f t="shared" si="15"/>
        <v/>
      </c>
      <c r="AN58" s="126" t="str">
        <f t="shared" si="16"/>
        <v/>
      </c>
      <c r="AO58" s="126" t="str">
        <f t="shared" si="17"/>
        <v/>
      </c>
      <c r="AP58" s="124">
        <f t="shared" si="18"/>
        <v>110198.958</v>
      </c>
      <c r="AQ58" s="124">
        <f t="shared" si="19"/>
        <v>104287</v>
      </c>
      <c r="AR58" s="126">
        <f t="shared" si="20"/>
        <v>-5.3648039031367237E-2</v>
      </c>
      <c r="AS58" s="153" t="s">
        <v>779</v>
      </c>
      <c r="AT58" s="153">
        <f t="shared" si="21"/>
        <v>1</v>
      </c>
      <c r="AU58" s="153">
        <f t="shared" si="22"/>
        <v>1</v>
      </c>
      <c r="AV58" s="153">
        <f t="shared" si="23"/>
        <v>1</v>
      </c>
      <c r="AW58" s="153">
        <f t="shared" si="24"/>
        <v>1</v>
      </c>
      <c r="AX58" s="153">
        <f t="shared" si="25"/>
        <v>1</v>
      </c>
      <c r="AY58" s="153">
        <f t="shared" si="26"/>
        <v>1</v>
      </c>
      <c r="AZ58" s="153">
        <f t="shared" si="27"/>
        <v>1</v>
      </c>
      <c r="BA58" s="153">
        <f t="shared" si="28"/>
        <v>0</v>
      </c>
      <c r="BB58" s="153">
        <f t="shared" si="29"/>
        <v>0</v>
      </c>
      <c r="BC58" s="153">
        <f t="shared" si="30"/>
        <v>0</v>
      </c>
    </row>
    <row r="59" spans="1:55" x14ac:dyDescent="0.3">
      <c r="A59" s="300" t="str">
        <f>Nominal!A58</f>
        <v>Morocco</v>
      </c>
      <c r="B59" s="300" t="str">
        <f>Nominal!B58</f>
        <v>MAR</v>
      </c>
      <c r="C59" s="300" t="str">
        <f>Nominal!C58</f>
        <v>MENA</v>
      </c>
      <c r="D59" s="300" t="str">
        <f>Nominal!D58</f>
        <v>Lower-Middle Income</v>
      </c>
      <c r="E59" s="300" t="str">
        <f>Nominal!E58</f>
        <v>IBRD</v>
      </c>
      <c r="F59" s="300" t="str">
        <f>Nominal!F58</f>
        <v>Tax Revenue</v>
      </c>
      <c r="G59" s="300" t="str">
        <f>Nominal!G58</f>
        <v>mill lcu</v>
      </c>
      <c r="H59" s="126">
        <f>VLOOKUP(B59,Inflation!$C$1:$E$196,3,FALSE)/100</f>
        <v>2E-3</v>
      </c>
      <c r="I59" s="300" t="str">
        <f t="shared" si="7"/>
        <v>MoroccoTax Revenue</v>
      </c>
      <c r="J59" s="124">
        <f>IF(Nominal!I58="","",IFERROR(Nominal!I58*((1+Real!$H59)),""))</f>
        <v>18398.723999999998</v>
      </c>
      <c r="K59" s="124">
        <f>IF(Nominal!J58="","",IFERROR(Nominal!J58*((1+Real!$H59)),""))</f>
        <v>31744.362000000001</v>
      </c>
      <c r="L59" s="124">
        <f>IF(Nominal!K58="","",IFERROR(Nominal!K58*((1+Real!$H59)),""))</f>
        <v>59778.317999999999</v>
      </c>
      <c r="M59" s="124">
        <f>IF(Nominal!L58="","",IFERROR(Nominal!L58*((1+Real!$H59)),""))</f>
        <v>75905.508000000002</v>
      </c>
      <c r="N59" s="124">
        <f>IF(Nominal!M58="","",IFERROR(Nominal!M58*((1+Real!$H59)),""))</f>
        <v>89915.471999999994</v>
      </c>
      <c r="O59" s="124">
        <f>IF(Nominal!N58="","",IFERROR(Nominal!N58*((1+Real!$H59)),""))</f>
        <v>111025.60800000001</v>
      </c>
      <c r="P59" s="124">
        <f>IF(Nominal!O58="","",IFERROR(Nominal!O58*((1+Real!$H59)),""))</f>
        <v>127553.598</v>
      </c>
      <c r="Q59" s="124" t="str">
        <f>IF(Nominal!P58="","",IFERROR(Nominal!P58*((1+Real!$H59)),""))</f>
        <v/>
      </c>
      <c r="R59" s="124" t="str">
        <f>IF(Nominal!Q58="","",IFERROR(Nominal!Q58*((1+Real!$H59)),""))</f>
        <v/>
      </c>
      <c r="S59" s="124" t="str">
        <f>IF(Nominal!R58="","",IFERROR(Nominal!R58*((1+Real!$H59)),""))</f>
        <v/>
      </c>
      <c r="T59" s="124" t="str">
        <f>IF(Nominal!S58="","",IFERROR(Nominal!S58*((1+Real!$H59)),""))</f>
        <v/>
      </c>
      <c r="U59" s="124" t="str">
        <f>IF(Nominal!T58="","",IFERROR(Nominal!T58*((1+Real!$H59)),""))</f>
        <v/>
      </c>
      <c r="V59" s="124">
        <f>IF(Nominal!U58="","",IFERROR(Nominal!U58*(1+0),""))</f>
        <v>19922</v>
      </c>
      <c r="W59" s="124">
        <f>IF(Nominal!V58="","",IFERROR(Nominal!V58*(1+0),""))</f>
        <v>35043</v>
      </c>
      <c r="X59" s="124">
        <f>IF(Nominal!W58="","",IFERROR(Nominal!W58*(1+0),""))</f>
        <v>61904</v>
      </c>
      <c r="Y59" s="124">
        <f>IF(Nominal!X58="","",IFERROR(Nominal!X58*(1+0),""))</f>
        <v>72703</v>
      </c>
      <c r="Z59" s="124">
        <f>IF(Nominal!Y58="","",IFERROR(Nominal!Y58*(1+0),""))</f>
        <v>82618</v>
      </c>
      <c r="AA59" s="124">
        <f>IF(Nominal!Z58="","",IFERROR(Nominal!Z58*(1+0),""))</f>
        <v>102593</v>
      </c>
      <c r="AB59" s="124">
        <f>IF(Nominal!AA58="","",IFERROR(Nominal!AA58*(1+0),""))</f>
        <v>116892</v>
      </c>
      <c r="AC59" s="124" t="str">
        <f>IF(Nominal!AB58="","",IFERROR(Nominal!AB58*(1+0),""))</f>
        <v/>
      </c>
      <c r="AD59" s="124" t="str">
        <f>IF(Nominal!AC58="","",IFERROR(Nominal!AC58*(1+0),""))</f>
        <v/>
      </c>
      <c r="AE59" s="124" t="str">
        <f>IF(Nominal!AD58="","",IFERROR(Nominal!AD58*(1+0),""))</f>
        <v/>
      </c>
      <c r="AF59" s="126">
        <f t="shared" si="8"/>
        <v>8.2792480608981464E-2</v>
      </c>
      <c r="AG59" s="126">
        <f t="shared" si="9"/>
        <v>0.1039125624890492</v>
      </c>
      <c r="AH59" s="126">
        <f t="shared" si="10"/>
        <v>3.5559414702835912E-2</v>
      </c>
      <c r="AI59" s="126">
        <f t="shared" si="11"/>
        <v>-4.2190719545675152E-2</v>
      </c>
      <c r="AJ59" s="126">
        <f t="shared" si="12"/>
        <v>-8.1159246986992353E-2</v>
      </c>
      <c r="AK59" s="126">
        <f t="shared" si="13"/>
        <v>-7.5951919128423126E-2</v>
      </c>
      <c r="AL59" s="126">
        <f t="shared" si="14"/>
        <v>-8.3585239202738901E-2</v>
      </c>
      <c r="AM59" s="126" t="str">
        <f t="shared" si="15"/>
        <v/>
      </c>
      <c r="AN59" s="126" t="str">
        <f t="shared" si="16"/>
        <v/>
      </c>
      <c r="AO59" s="126" t="str">
        <f t="shared" si="17"/>
        <v/>
      </c>
      <c r="AP59" s="124">
        <f t="shared" si="18"/>
        <v>514321.59</v>
      </c>
      <c r="AQ59" s="124">
        <f t="shared" si="19"/>
        <v>491675</v>
      </c>
      <c r="AR59" s="126">
        <f t="shared" si="20"/>
        <v>-4.4031964514653223E-2</v>
      </c>
      <c r="AS59" s="153" t="s">
        <v>779</v>
      </c>
      <c r="AT59" s="153">
        <f t="shared" si="21"/>
        <v>1</v>
      </c>
      <c r="AU59" s="153">
        <f t="shared" si="22"/>
        <v>1</v>
      </c>
      <c r="AV59" s="153">
        <f t="shared" si="23"/>
        <v>1</v>
      </c>
      <c r="AW59" s="153">
        <f t="shared" si="24"/>
        <v>1</v>
      </c>
      <c r="AX59" s="153">
        <f t="shared" si="25"/>
        <v>1</v>
      </c>
      <c r="AY59" s="153">
        <f t="shared" si="26"/>
        <v>1</v>
      </c>
      <c r="AZ59" s="153">
        <f t="shared" si="27"/>
        <v>1</v>
      </c>
      <c r="BA59" s="153">
        <f t="shared" si="28"/>
        <v>0</v>
      </c>
      <c r="BB59" s="153">
        <f t="shared" si="29"/>
        <v>0</v>
      </c>
      <c r="BC59" s="153">
        <f t="shared" si="30"/>
        <v>0</v>
      </c>
    </row>
    <row r="60" spans="1:55" x14ac:dyDescent="0.3">
      <c r="A60" s="300" t="str">
        <f>Nominal!A59</f>
        <v>Morocco</v>
      </c>
      <c r="B60" s="300" t="str">
        <f>Nominal!B59</f>
        <v>MAR</v>
      </c>
      <c r="C60" s="300" t="str">
        <f>Nominal!C59</f>
        <v>MENA</v>
      </c>
      <c r="D60" s="300" t="str">
        <f>Nominal!D59</f>
        <v>Lower-Middle Income</v>
      </c>
      <c r="E60" s="300" t="str">
        <f>Nominal!E59</f>
        <v>IBRD</v>
      </c>
      <c r="F60" s="300" t="str">
        <f>Nominal!F59</f>
        <v>VAT</v>
      </c>
      <c r="G60" s="300" t="str">
        <f>Nominal!G59</f>
        <v>mill lcu</v>
      </c>
      <c r="H60" s="126">
        <f>VLOOKUP(B60,Inflation!$C$1:$E$196,3,FALSE)/100</f>
        <v>2E-3</v>
      </c>
      <c r="I60" s="300" t="str">
        <f t="shared" si="7"/>
        <v>MoroccoVAT</v>
      </c>
      <c r="J60" s="124">
        <f>IF(Nominal!I59="","",IFERROR(Nominal!I59*((1+Real!$H60)),""))</f>
        <v>5527.0320000000002</v>
      </c>
      <c r="K60" s="124">
        <f>IF(Nominal!J59="","",IFERROR(Nominal!J59*((1+Real!$H60)),""))</f>
        <v>10573.103999999999</v>
      </c>
      <c r="L60" s="124">
        <f>IF(Nominal!K59="","",IFERROR(Nominal!K59*((1+Real!$H60)),""))</f>
        <v>15893.724</v>
      </c>
      <c r="M60" s="124">
        <f>IF(Nominal!L59="","",IFERROR(Nominal!L59*((1+Real!$H60)),""))</f>
        <v>21663.24</v>
      </c>
      <c r="N60" s="124">
        <f>IF(Nominal!M59="","",IFERROR(Nominal!M59*((1+Real!$H60)),""))</f>
        <v>27227.346000000001</v>
      </c>
      <c r="O60" s="124">
        <f>IF(Nominal!N59="","",IFERROR(Nominal!N59*((1+Real!$H60)),""))</f>
        <v>32397.666000000001</v>
      </c>
      <c r="P60" s="124">
        <f>IF(Nominal!O59="","",IFERROR(Nominal!O59*((1+Real!$H60)),""))</f>
        <v>38254.356</v>
      </c>
      <c r="Q60" s="124" t="str">
        <f>IF(Nominal!P59="","",IFERROR(Nominal!P59*((1+Real!$H60)),""))</f>
        <v/>
      </c>
      <c r="R60" s="124" t="str">
        <f>IF(Nominal!Q59="","",IFERROR(Nominal!Q59*((1+Real!$H60)),""))</f>
        <v/>
      </c>
      <c r="S60" s="124" t="str">
        <f>IF(Nominal!R59="","",IFERROR(Nominal!R59*((1+Real!$H60)),""))</f>
        <v/>
      </c>
      <c r="T60" s="124" t="str">
        <f>IF(Nominal!S59="","",IFERROR(Nominal!S59*((1+Real!$H60)),""))</f>
        <v/>
      </c>
      <c r="U60" s="124" t="str">
        <f>IF(Nominal!T59="","",IFERROR(Nominal!T59*((1+Real!$H60)),""))</f>
        <v/>
      </c>
      <c r="V60" s="124">
        <f>IF(Nominal!U59="","",IFERROR(Nominal!U59*(1+0),""))</f>
        <v>6853</v>
      </c>
      <c r="W60" s="124">
        <f>IF(Nominal!V59="","",IFERROR(Nominal!V59*(1+0),""))</f>
        <v>12435</v>
      </c>
      <c r="X60" s="124">
        <f>IF(Nominal!W59="","",IFERROR(Nominal!W59*(1+0),""))</f>
        <v>17631</v>
      </c>
      <c r="Y60" s="124">
        <f>IF(Nominal!X59="","",IFERROR(Nominal!X59*(1+0),""))</f>
        <v>22178</v>
      </c>
      <c r="Z60" s="124">
        <f>IF(Nominal!Y59="","",IFERROR(Nominal!Y59*(1+0),""))</f>
        <v>25770</v>
      </c>
      <c r="AA60" s="124">
        <f>IF(Nominal!Z59="","",IFERROR(Nominal!Z59*(1+0),""))</f>
        <v>29888</v>
      </c>
      <c r="AB60" s="124">
        <f>IF(Nominal!AA59="","",IFERROR(Nominal!AA59*(1+0),""))</f>
        <v>34876</v>
      </c>
      <c r="AC60" s="124" t="str">
        <f>IF(Nominal!AB59="","",IFERROR(Nominal!AB59*(1+0),""))</f>
        <v/>
      </c>
      <c r="AD60" s="124" t="str">
        <f>IF(Nominal!AC59="","",IFERROR(Nominal!AC59*(1+0),""))</f>
        <v/>
      </c>
      <c r="AE60" s="124" t="str">
        <f>IF(Nominal!AD59="","",IFERROR(Nominal!AD59*(1+0),""))</f>
        <v/>
      </c>
      <c r="AF60" s="126">
        <f t="shared" si="8"/>
        <v>0.23990597485232576</v>
      </c>
      <c r="AG60" s="126">
        <f t="shared" si="9"/>
        <v>0.17609738824095561</v>
      </c>
      <c r="AH60" s="126">
        <f t="shared" si="10"/>
        <v>0.10930578635944602</v>
      </c>
      <c r="AI60" s="126">
        <f t="shared" si="11"/>
        <v>2.3761911883910181E-2</v>
      </c>
      <c r="AJ60" s="126">
        <f t="shared" si="12"/>
        <v>-5.3525084670389883E-2</v>
      </c>
      <c r="AK60" s="126">
        <f t="shared" si="13"/>
        <v>-7.74644074668836E-2</v>
      </c>
      <c r="AL60" s="126">
        <f t="shared" si="14"/>
        <v>-8.8312975390305873E-2</v>
      </c>
      <c r="AM60" s="126" t="str">
        <f t="shared" si="15"/>
        <v/>
      </c>
      <c r="AN60" s="126" t="str">
        <f t="shared" si="16"/>
        <v/>
      </c>
      <c r="AO60" s="126" t="str">
        <f t="shared" si="17"/>
        <v/>
      </c>
      <c r="AP60" s="124">
        <f t="shared" si="18"/>
        <v>151536.46799999999</v>
      </c>
      <c r="AQ60" s="124">
        <f t="shared" si="19"/>
        <v>149631</v>
      </c>
      <c r="AR60" s="126">
        <f t="shared" si="20"/>
        <v>-1.2574319734045759E-2</v>
      </c>
      <c r="AS60" s="153" t="s">
        <v>779</v>
      </c>
      <c r="AT60" s="153">
        <f t="shared" si="21"/>
        <v>1</v>
      </c>
      <c r="AU60" s="153">
        <f t="shared" si="22"/>
        <v>1</v>
      </c>
      <c r="AV60" s="153">
        <f t="shared" si="23"/>
        <v>1</v>
      </c>
      <c r="AW60" s="153">
        <f t="shared" si="24"/>
        <v>1</v>
      </c>
      <c r="AX60" s="153">
        <f t="shared" si="25"/>
        <v>1</v>
      </c>
      <c r="AY60" s="153">
        <f t="shared" si="26"/>
        <v>1</v>
      </c>
      <c r="AZ60" s="153">
        <f t="shared" si="27"/>
        <v>1</v>
      </c>
      <c r="BA60" s="153">
        <f t="shared" si="28"/>
        <v>0</v>
      </c>
      <c r="BB60" s="153">
        <f t="shared" si="29"/>
        <v>0</v>
      </c>
      <c r="BC60" s="153">
        <f t="shared" si="30"/>
        <v>0</v>
      </c>
    </row>
    <row r="61" spans="1:55" x14ac:dyDescent="0.3">
      <c r="A61" s="300" t="str">
        <f>Nominal!A60</f>
        <v>Canada</v>
      </c>
      <c r="B61" s="300" t="str">
        <f>Nominal!B60</f>
        <v>CAN</v>
      </c>
      <c r="C61" s="300" t="str">
        <f>Nominal!C60</f>
        <v>NAM</v>
      </c>
      <c r="D61" s="300" t="str">
        <f>Nominal!D60</f>
        <v>High Income</v>
      </c>
      <c r="E61" s="300" t="str">
        <f>Nominal!E60</f>
        <v/>
      </c>
      <c r="F61" s="300" t="str">
        <f>Nominal!F60</f>
        <v>PIT</v>
      </c>
      <c r="G61" s="300" t="str">
        <f>Nominal!G60</f>
        <v>mill lcu</v>
      </c>
      <c r="H61" s="126">
        <f>VLOOKUP(B61,Inflation!$C$1:$E$196,3,FALSE)/100</f>
        <v>6.1599999999999997E-3</v>
      </c>
      <c r="I61" s="300" t="str">
        <f t="shared" si="7"/>
        <v>CanadaPIT</v>
      </c>
      <c r="J61" s="124">
        <f>IF(Nominal!I60="","",IFERROR(Nominal!I60*((1+Real!$H61)),""))</f>
        <v>13480.53168</v>
      </c>
      <c r="K61" s="124">
        <f>IF(Nominal!J60="","",IFERROR(Nominal!J60*((1+Real!$H61)),""))</f>
        <v>13102.21552</v>
      </c>
      <c r="L61" s="124">
        <f>IF(Nominal!K60="","",IFERROR(Nominal!K60*((1+Real!$H61)),""))</f>
        <v>12745.028719999998</v>
      </c>
      <c r="M61" s="124">
        <f>IF(Nominal!L60="","",IFERROR(Nominal!L60*((1+Real!$H61)),""))</f>
        <v>13974.55624</v>
      </c>
      <c r="N61" s="124">
        <f>IF(Nominal!M60="","",IFERROR(Nominal!M60*((1+Real!$H61)),""))</f>
        <v>12460.28544</v>
      </c>
      <c r="O61" s="124">
        <f>IF(Nominal!N60="","",IFERROR(Nominal!N60*((1+Real!$H61)),""))</f>
        <v>14454.494559999999</v>
      </c>
      <c r="P61" s="124">
        <f>IF(Nominal!O60="","",IFERROR(Nominal!O60*((1+Real!$H61)),""))</f>
        <v>12060.839919999999</v>
      </c>
      <c r="Q61" s="124">
        <f>IF(Nominal!P60="","",IFERROR(Nominal!P60*((1+Real!$H61)),""))</f>
        <v>12583.036959999999</v>
      </c>
      <c r="R61" s="124">
        <f>IF(Nominal!Q60="","",IFERROR(Nominal!Q60*((1+Real!$H61)),""))</f>
        <v>14457.51304</v>
      </c>
      <c r="S61" s="124">
        <f>IF(Nominal!R60="","",IFERROR(Nominal!R60*((1+Real!$H61)),""))</f>
        <v>12678.622159999999</v>
      </c>
      <c r="T61" s="124">
        <f>IF(Nominal!S60="","",IFERROR(Nominal!S60*((1+Real!$H61)),""))</f>
        <v>14193.89912</v>
      </c>
      <c r="U61" s="124">
        <f>IF(Nominal!T60="","",IFERROR(Nominal!T60*((1+Real!$H61)),""))</f>
        <v>16553.34432</v>
      </c>
      <c r="V61" s="124">
        <f>IF(Nominal!U60="","",IFERROR(Nominal!U60*(1+0),""))</f>
        <v>14288</v>
      </c>
      <c r="W61" s="124">
        <f>IF(Nominal!V60="","",IFERROR(Nominal!V60*(1+0),""))</f>
        <v>15202</v>
      </c>
      <c r="X61" s="124">
        <f>IF(Nominal!W60="","",IFERROR(Nominal!W60*(1+0),""))</f>
        <v>12259</v>
      </c>
      <c r="Y61" s="124">
        <f>IF(Nominal!X60="","",IFERROR(Nominal!X60*(1+0),""))</f>
        <v>12442</v>
      </c>
      <c r="Z61" s="124">
        <f>IF(Nominal!Y60="","",IFERROR(Nominal!Y60*(1+0),""))</f>
        <v>13137</v>
      </c>
      <c r="AA61" s="124">
        <f>IF(Nominal!Z60="","",IFERROR(Nominal!Z60*(1+0),""))</f>
        <v>12066</v>
      </c>
      <c r="AB61" s="124">
        <f>IF(Nominal!AA60="","",IFERROR(Nominal!AA60*(1+0),""))</f>
        <v>12836</v>
      </c>
      <c r="AC61" s="124">
        <f>IF(Nominal!AB60="","",IFERROR(Nominal!AB60*(1+0),""))</f>
        <v>14060</v>
      </c>
      <c r="AD61" s="124">
        <f>IF(Nominal!AC60="","",IFERROR(Nominal!AC60*(1+0),""))</f>
        <v>14282</v>
      </c>
      <c r="AE61" s="124">
        <f>IF(Nominal!AD60="","",IFERROR(Nominal!AD60*(1+0),""))</f>
        <v>12313</v>
      </c>
      <c r="AF61" s="126">
        <f t="shared" si="8"/>
        <v>5.9898848143947983E-2</v>
      </c>
      <c r="AG61" s="126">
        <f t="shared" si="9"/>
        <v>0.16026178754232553</v>
      </c>
      <c r="AH61" s="126">
        <f t="shared" si="10"/>
        <v>-3.8134768518591343E-2</v>
      </c>
      <c r="AI61" s="126">
        <f t="shared" si="11"/>
        <v>-0.10966761403222919</v>
      </c>
      <c r="AJ61" s="126">
        <f t="shared" si="12"/>
        <v>5.4309715717074325E-2</v>
      </c>
      <c r="AK61" s="126">
        <f t="shared" si="13"/>
        <v>-0.16524234383191047</v>
      </c>
      <c r="AL61" s="126">
        <f t="shared" si="14"/>
        <v>6.4270820700852285E-2</v>
      </c>
      <c r="AM61" s="126">
        <f t="shared" si="15"/>
        <v>0.11737731079508811</v>
      </c>
      <c r="AN61" s="126">
        <f t="shared" si="16"/>
        <v>-1.2139919190416987E-2</v>
      </c>
      <c r="AO61" s="126">
        <f t="shared" si="17"/>
        <v>-2.8837688779267085E-2</v>
      </c>
      <c r="AP61" s="124">
        <f t="shared" si="18"/>
        <v>131997.12423999998</v>
      </c>
      <c r="AQ61" s="124">
        <f t="shared" si="19"/>
        <v>132885</v>
      </c>
      <c r="AR61" s="126">
        <f t="shared" si="20"/>
        <v>6.726478058610352E-3</v>
      </c>
      <c r="AS61" s="153" t="s">
        <v>779</v>
      </c>
      <c r="AT61" s="153">
        <f t="shared" si="21"/>
        <v>1</v>
      </c>
      <c r="AU61" s="153">
        <f t="shared" si="22"/>
        <v>1</v>
      </c>
      <c r="AV61" s="153">
        <f t="shared" si="23"/>
        <v>1</v>
      </c>
      <c r="AW61" s="153">
        <f t="shared" si="24"/>
        <v>1</v>
      </c>
      <c r="AX61" s="153">
        <f t="shared" si="25"/>
        <v>1</v>
      </c>
      <c r="AY61" s="153">
        <f t="shared" si="26"/>
        <v>1</v>
      </c>
      <c r="AZ61" s="153">
        <f t="shared" si="27"/>
        <v>1</v>
      </c>
      <c r="BA61" s="153">
        <f t="shared" si="28"/>
        <v>1</v>
      </c>
      <c r="BB61" s="153">
        <f t="shared" si="29"/>
        <v>1</v>
      </c>
      <c r="BC61" s="153">
        <f t="shared" si="30"/>
        <v>1</v>
      </c>
    </row>
    <row r="62" spans="1:55" x14ac:dyDescent="0.3">
      <c r="A62" s="300" t="str">
        <f>Nominal!A61</f>
        <v>Canada</v>
      </c>
      <c r="B62" s="300" t="str">
        <f>Nominal!B61</f>
        <v>CAN</v>
      </c>
      <c r="C62" s="300" t="str">
        <f>Nominal!C61</f>
        <v>NAM</v>
      </c>
      <c r="D62" s="300" t="str">
        <f>Nominal!D61</f>
        <v>High Income</v>
      </c>
      <c r="E62" s="300" t="str">
        <f>Nominal!E61</f>
        <v/>
      </c>
      <c r="F62" s="300" t="str">
        <f>Nominal!F61</f>
        <v>CIT</v>
      </c>
      <c r="G62" s="300" t="str">
        <f>Nominal!G61</f>
        <v>mill lcu</v>
      </c>
      <c r="H62" s="126">
        <f>VLOOKUP(B62,Inflation!$C$1:$E$196,3,FALSE)/100</f>
        <v>6.1599999999999997E-3</v>
      </c>
      <c r="I62" s="300" t="str">
        <f t="shared" si="7"/>
        <v>CanadaCIT</v>
      </c>
      <c r="J62" s="124">
        <f>IF(Nominal!I61="","",IFERROR(Nominal!I61*((1+Real!$H62)),""))</f>
        <v>3826.4264799999996</v>
      </c>
      <c r="K62" s="124">
        <f>IF(Nominal!J61="","",IFERROR(Nominal!J61*((1+Real!$H62)),""))</f>
        <v>9235.5426399999997</v>
      </c>
      <c r="L62" s="124">
        <f>IF(Nominal!K61="","",IFERROR(Nominal!K61*((1+Real!$H62)),""))</f>
        <v>4768.1922399999994</v>
      </c>
      <c r="M62" s="124">
        <f>IF(Nominal!L61="","",IFERROR(Nominal!L61*((1+Real!$H62)),""))</f>
        <v>4558.9109600000002</v>
      </c>
      <c r="N62" s="124">
        <f>IF(Nominal!M61="","",IFERROR(Nominal!M61*((1+Real!$H62)),""))</f>
        <v>4303.3463199999997</v>
      </c>
      <c r="O62" s="124">
        <f>IF(Nominal!N61="","",IFERROR(Nominal!N61*((1+Real!$H62)),""))</f>
        <v>4295.2970399999995</v>
      </c>
      <c r="P62" s="124">
        <f>IF(Nominal!O61="","",IFERROR(Nominal!O61*((1+Real!$H62)),""))</f>
        <v>4651.47768</v>
      </c>
      <c r="Q62" s="124">
        <f>IF(Nominal!P61="","",IFERROR(Nominal!P61*((1+Real!$H62)),""))</f>
        <v>2845.4204799999998</v>
      </c>
      <c r="R62" s="124">
        <f>IF(Nominal!Q61="","",IFERROR(Nominal!Q61*((1+Real!$H62)),""))</f>
        <v>3500.4306399999996</v>
      </c>
      <c r="S62" s="124">
        <f>IF(Nominal!R61="","",IFERROR(Nominal!R61*((1+Real!$H62)),""))</f>
        <v>2879.6299199999999</v>
      </c>
      <c r="T62" s="124">
        <f>IF(Nominal!S61="","",IFERROR(Nominal!S61*((1+Real!$H62)),""))</f>
        <v>3470.2458399999996</v>
      </c>
      <c r="U62" s="124">
        <f>IF(Nominal!T61="","",IFERROR(Nominal!T61*((1+Real!$H62)),""))</f>
        <v>4998.6028799999995</v>
      </c>
      <c r="V62" s="124">
        <f>IF(Nominal!U61="","",IFERROR(Nominal!U61*(1+0),""))</f>
        <v>4049</v>
      </c>
      <c r="W62" s="124">
        <f>IF(Nominal!V61="","",IFERROR(Nominal!V61*(1+0),""))</f>
        <v>7200</v>
      </c>
      <c r="X62" s="124">
        <f>IF(Nominal!W61="","",IFERROR(Nominal!W61*(1+0),""))</f>
        <v>4032</v>
      </c>
      <c r="Y62" s="124">
        <f>IF(Nominal!X61="","",IFERROR(Nominal!X61*(1+0),""))</f>
        <v>1183</v>
      </c>
      <c r="Z62" s="124">
        <f>IF(Nominal!Y61="","",IFERROR(Nominal!Y61*(1+0),""))</f>
        <v>1389</v>
      </c>
      <c r="AA62" s="124">
        <f>IF(Nominal!Z61="","",IFERROR(Nominal!Z61*(1+0),""))</f>
        <v>1570</v>
      </c>
      <c r="AB62" s="124">
        <f>IF(Nominal!AA61="","",IFERROR(Nominal!AA61*(1+0),""))</f>
        <v>1519</v>
      </c>
      <c r="AC62" s="124">
        <f>IF(Nominal!AB61="","",IFERROR(Nominal!AB61*(1+0),""))</f>
        <v>2508</v>
      </c>
      <c r="AD62" s="124">
        <f>IF(Nominal!AC61="","",IFERROR(Nominal!AC61*(1+0),""))</f>
        <v>10396</v>
      </c>
      <c r="AE62" s="124">
        <f>IF(Nominal!AD61="","",IFERROR(Nominal!AD61*(1+0),""))</f>
        <v>3860</v>
      </c>
      <c r="AF62" s="126">
        <f t="shared" si="8"/>
        <v>5.8167462817683716E-2</v>
      </c>
      <c r="AG62" s="126">
        <f t="shared" si="9"/>
        <v>-0.22040314460613</v>
      </c>
      <c r="AH62" s="126">
        <f t="shared" si="10"/>
        <v>-0.15439650981857214</v>
      </c>
      <c r="AI62" s="126">
        <f t="shared" si="11"/>
        <v>-0.74050820242385262</v>
      </c>
      <c r="AJ62" s="126">
        <f t="shared" si="12"/>
        <v>-0.67722792991478309</v>
      </c>
      <c r="AK62" s="126">
        <f t="shared" si="13"/>
        <v>-0.63448395177810557</v>
      </c>
      <c r="AL62" s="126">
        <f t="shared" si="14"/>
        <v>-0.67343710869961648</v>
      </c>
      <c r="AM62" s="126">
        <f t="shared" si="15"/>
        <v>-0.11858369698667516</v>
      </c>
      <c r="AN62" s="126">
        <f t="shared" si="16"/>
        <v>1.9699202952925818</v>
      </c>
      <c r="AO62" s="126">
        <f t="shared" si="17"/>
        <v>0.34045002560606824</v>
      </c>
      <c r="AP62" s="124">
        <f t="shared" si="18"/>
        <v>44864.674400000004</v>
      </c>
      <c r="AQ62" s="124">
        <f t="shared" si="19"/>
        <v>37706</v>
      </c>
      <c r="AR62" s="126">
        <f t="shared" si="20"/>
        <v>-0.15956149232635472</v>
      </c>
      <c r="AS62" s="153" t="s">
        <v>779</v>
      </c>
      <c r="AT62" s="153">
        <f t="shared" si="21"/>
        <v>1</v>
      </c>
      <c r="AU62" s="153">
        <f t="shared" si="22"/>
        <v>1</v>
      </c>
      <c r="AV62" s="153">
        <f t="shared" si="23"/>
        <v>1</v>
      </c>
      <c r="AW62" s="153">
        <f t="shared" si="24"/>
        <v>1</v>
      </c>
      <c r="AX62" s="153">
        <f t="shared" si="25"/>
        <v>1</v>
      </c>
      <c r="AY62" s="153">
        <f t="shared" si="26"/>
        <v>1</v>
      </c>
      <c r="AZ62" s="153">
        <f t="shared" si="27"/>
        <v>1</v>
      </c>
      <c r="BA62" s="153">
        <f t="shared" si="28"/>
        <v>1</v>
      </c>
      <c r="BB62" s="153">
        <f t="shared" si="29"/>
        <v>1</v>
      </c>
      <c r="BC62" s="153">
        <f t="shared" si="30"/>
        <v>1</v>
      </c>
    </row>
    <row r="63" spans="1:55" x14ac:dyDescent="0.3">
      <c r="A63" s="300" t="str">
        <f>Nominal!A62</f>
        <v>Canada</v>
      </c>
      <c r="B63" s="300" t="str">
        <f>Nominal!B62</f>
        <v>CAN</v>
      </c>
      <c r="C63" s="300" t="str">
        <f>Nominal!C62</f>
        <v>NAM</v>
      </c>
      <c r="D63" s="300" t="str">
        <f>Nominal!D62</f>
        <v>High Income</v>
      </c>
      <c r="E63" s="300" t="str">
        <f>Nominal!E62</f>
        <v/>
      </c>
      <c r="F63" s="300" t="str">
        <f>Nominal!F62</f>
        <v>Other Income Taxes</v>
      </c>
      <c r="G63" s="300" t="str">
        <f>Nominal!G62</f>
        <v>mill lcu</v>
      </c>
      <c r="H63" s="126">
        <f>VLOOKUP(B63,Inflation!$C$1:$E$196,3,FALSE)/100</f>
        <v>6.1599999999999997E-3</v>
      </c>
      <c r="I63" s="300" t="str">
        <f t="shared" si="7"/>
        <v>CanadaOther Income Taxes</v>
      </c>
      <c r="J63" s="124">
        <f>IF(Nominal!I62="","",IFERROR(Nominal!I62*((1+Real!$H63)),""))</f>
        <v>1620.9237599999999</v>
      </c>
      <c r="K63" s="124">
        <f>IF(Nominal!J62="","",IFERROR(Nominal!J62*((1+Real!$H63)),""))</f>
        <v>930.69799999999998</v>
      </c>
      <c r="L63" s="124">
        <f>IF(Nominal!K62="","",IFERROR(Nominal!K62*((1+Real!$H63)),""))</f>
        <v>360.20527999999996</v>
      </c>
      <c r="M63" s="124">
        <f>IF(Nominal!L62="","",IFERROR(Nominal!L62*((1+Real!$H63)),""))</f>
        <v>739.52760000000001</v>
      </c>
      <c r="N63" s="124">
        <f>IF(Nominal!M62="","",IFERROR(Nominal!M62*((1+Real!$H63)),""))</f>
        <v>757.63847999999996</v>
      </c>
      <c r="O63" s="124">
        <f>IF(Nominal!N62="","",IFERROR(Nominal!N62*((1+Real!$H63)),""))</f>
        <v>642.93624</v>
      </c>
      <c r="P63" s="124">
        <f>IF(Nominal!O62="","",IFERROR(Nominal!O62*((1+Real!$H63)),""))</f>
        <v>801.90951999999993</v>
      </c>
      <c r="Q63" s="124">
        <f>IF(Nominal!P62="","",IFERROR(Nominal!P62*((1+Real!$H63)),""))</f>
        <v>620.80071999999996</v>
      </c>
      <c r="R63" s="124">
        <f>IF(Nominal!Q62="","",IFERROR(Nominal!Q62*((1+Real!$H63)),""))</f>
        <v>507.10463999999996</v>
      </c>
      <c r="S63" s="124">
        <f>IF(Nominal!R62="","",IFERROR(Nominal!R62*((1+Real!$H63)),""))</f>
        <v>1177.2071999999998</v>
      </c>
      <c r="T63" s="124">
        <f>IF(Nominal!S62="","",IFERROR(Nominal!S62*((1+Real!$H63)),""))</f>
        <v>1129.91768</v>
      </c>
      <c r="U63" s="124">
        <f>IF(Nominal!T62="","",IFERROR(Nominal!T62*((1+Real!$H63)),""))</f>
        <v>763.67543999999998</v>
      </c>
      <c r="V63" s="124">
        <f>IF(Nominal!U62="","",IFERROR(Nominal!U62*(1+0),""))</f>
        <v>1397</v>
      </c>
      <c r="W63" s="124">
        <f>IF(Nominal!V62="","",IFERROR(Nominal!V62*(1+0),""))</f>
        <v>692</v>
      </c>
      <c r="X63" s="124">
        <f>IF(Nominal!W62="","",IFERROR(Nominal!W62*(1+0),""))</f>
        <v>141</v>
      </c>
      <c r="Y63" s="124">
        <f>IF(Nominal!X62="","",IFERROR(Nominal!X62*(1+0),""))</f>
        <v>932</v>
      </c>
      <c r="Z63" s="124">
        <f>IF(Nominal!Y62="","",IFERROR(Nominal!Y62*(1+0),""))</f>
        <v>717</v>
      </c>
      <c r="AA63" s="124">
        <f>IF(Nominal!Z62="","",IFERROR(Nominal!Z62*(1+0),""))</f>
        <v>399</v>
      </c>
      <c r="AB63" s="124">
        <f>IF(Nominal!AA62="","",IFERROR(Nominal!AA62*(1+0),""))</f>
        <v>621</v>
      </c>
      <c r="AC63" s="124">
        <f>IF(Nominal!AB62="","",IFERROR(Nominal!AB62*(1+0),""))</f>
        <v>607</v>
      </c>
      <c r="AD63" s="124">
        <f>IF(Nominal!AC62="","",IFERROR(Nominal!AC62*(1+0),""))</f>
        <v>459</v>
      </c>
      <c r="AE63" s="124">
        <f>IF(Nominal!AD62="","",IFERROR(Nominal!AD62*(1+0),""))</f>
        <v>674</v>
      </c>
      <c r="AF63" s="126">
        <f t="shared" si="8"/>
        <v>-0.13814576942224593</v>
      </c>
      <c r="AG63" s="126">
        <f t="shared" si="9"/>
        <v>-0.25647202422268017</v>
      </c>
      <c r="AH63" s="126">
        <f t="shared" si="10"/>
        <v>-0.60855654309120621</v>
      </c>
      <c r="AI63" s="126">
        <f t="shared" si="11"/>
        <v>0.26026398473836537</v>
      </c>
      <c r="AJ63" s="126">
        <f t="shared" si="12"/>
        <v>-5.3638352687682862E-2</v>
      </c>
      <c r="AK63" s="126">
        <f t="shared" si="13"/>
        <v>-0.3794096907649816</v>
      </c>
      <c r="AL63" s="126">
        <f t="shared" si="14"/>
        <v>-0.2255984191333705</v>
      </c>
      <c r="AM63" s="126">
        <f t="shared" si="15"/>
        <v>-2.2230515454299018E-2</v>
      </c>
      <c r="AN63" s="126">
        <f t="shared" si="16"/>
        <v>-9.4861368257249556E-2</v>
      </c>
      <c r="AO63" s="126">
        <f t="shared" si="17"/>
        <v>-0.42745847969669221</v>
      </c>
      <c r="AP63" s="124">
        <f t="shared" si="18"/>
        <v>8158.9514399999998</v>
      </c>
      <c r="AQ63" s="124">
        <f t="shared" si="19"/>
        <v>6639</v>
      </c>
      <c r="AR63" s="126">
        <f t="shared" si="20"/>
        <v>-0.18629249740944651</v>
      </c>
      <c r="AS63" s="153" t="s">
        <v>779</v>
      </c>
      <c r="AT63" s="153">
        <f t="shared" si="21"/>
        <v>1</v>
      </c>
      <c r="AU63" s="153">
        <f t="shared" si="22"/>
        <v>1</v>
      </c>
      <c r="AV63" s="153">
        <f t="shared" si="23"/>
        <v>1</v>
      </c>
      <c r="AW63" s="153">
        <f t="shared" si="24"/>
        <v>1</v>
      </c>
      <c r="AX63" s="153">
        <f t="shared" si="25"/>
        <v>1</v>
      </c>
      <c r="AY63" s="153">
        <f t="shared" si="26"/>
        <v>1</v>
      </c>
      <c r="AZ63" s="153">
        <f t="shared" si="27"/>
        <v>1</v>
      </c>
      <c r="BA63" s="153">
        <f t="shared" si="28"/>
        <v>1</v>
      </c>
      <c r="BB63" s="153">
        <f t="shared" si="29"/>
        <v>1</v>
      </c>
      <c r="BC63" s="153">
        <f t="shared" si="30"/>
        <v>1</v>
      </c>
    </row>
    <row r="64" spans="1:55" x14ac:dyDescent="0.3">
      <c r="A64" s="300" t="str">
        <f>Nominal!A63</f>
        <v>Canada</v>
      </c>
      <c r="B64" s="300" t="str">
        <f>Nominal!B63</f>
        <v>CAN</v>
      </c>
      <c r="C64" s="300" t="str">
        <f>Nominal!C63</f>
        <v>NAM</v>
      </c>
      <c r="D64" s="300" t="str">
        <f>Nominal!D63</f>
        <v>High Income</v>
      </c>
      <c r="E64" s="300" t="str">
        <f>Nominal!E63</f>
        <v/>
      </c>
      <c r="F64" s="300" t="str">
        <f>Nominal!F63</f>
        <v>Income Taxes</v>
      </c>
      <c r="G64" s="300" t="str">
        <f>Nominal!G63</f>
        <v>mill lcu</v>
      </c>
      <c r="H64" s="126">
        <f>VLOOKUP(B64,Inflation!$C$1:$E$196,3,FALSE)/100</f>
        <v>6.1599999999999997E-3</v>
      </c>
      <c r="I64" s="300" t="str">
        <f t="shared" si="7"/>
        <v>CanadaIncome Taxes</v>
      </c>
      <c r="J64" s="124">
        <f>IF(Nominal!I63="","",IFERROR(Nominal!I63*((1+Real!$H64)),""))</f>
        <v>18927.88192</v>
      </c>
      <c r="K64" s="124">
        <f>IF(Nominal!J63="","",IFERROR(Nominal!J63*((1+Real!$H64)),""))</f>
        <v>23268.456159999998</v>
      </c>
      <c r="L64" s="124">
        <f>IF(Nominal!K63="","",IFERROR(Nominal!K63*((1+Real!$H64)),""))</f>
        <v>17873.426240000001</v>
      </c>
      <c r="M64" s="124">
        <f>IF(Nominal!L63="","",IFERROR(Nominal!L63*((1+Real!$H64)),""))</f>
        <v>19272.9948</v>
      </c>
      <c r="N64" s="124">
        <f>IF(Nominal!M63="","",IFERROR(Nominal!M63*((1+Real!$H64)),""))</f>
        <v>17521.270239999998</v>
      </c>
      <c r="O64" s="124">
        <f>IF(Nominal!N63="","",IFERROR(Nominal!N63*((1+Real!$H64)),""))</f>
        <v>19392.72784</v>
      </c>
      <c r="P64" s="124">
        <f>IF(Nominal!O63="","",IFERROR(Nominal!O63*((1+Real!$H64)),""))</f>
        <v>17514.22712</v>
      </c>
      <c r="Q64" s="124">
        <f>IF(Nominal!P63="","",IFERROR(Nominal!P63*((1+Real!$H64)),""))</f>
        <v>16049.258159999999</v>
      </c>
      <c r="R64" s="124">
        <f>IF(Nominal!Q63="","",IFERROR(Nominal!Q63*((1+Real!$H64)),""))</f>
        <v>18465.048319999998</v>
      </c>
      <c r="S64" s="124">
        <f>IF(Nominal!R63="","",IFERROR(Nominal!R63*((1+Real!$H64)),""))</f>
        <v>16735.459279999999</v>
      </c>
      <c r="T64" s="124">
        <f>IF(Nominal!S63="","",IFERROR(Nominal!S63*((1+Real!$H64)),""))</f>
        <v>18794.06264</v>
      </c>
      <c r="U64" s="124">
        <f>IF(Nominal!T63="","",IFERROR(Nominal!T63*((1+Real!$H64)),""))</f>
        <v>22315.622639999998</v>
      </c>
      <c r="V64" s="124">
        <f>IF(Nominal!U63="","",IFERROR(Nominal!U63*(1+0),""))</f>
        <v>19734</v>
      </c>
      <c r="W64" s="124">
        <f>IF(Nominal!V63="","",IFERROR(Nominal!V63*(1+0),""))</f>
        <v>23094</v>
      </c>
      <c r="X64" s="124">
        <f>IF(Nominal!W63="","",IFERROR(Nominal!W63*(1+0),""))</f>
        <v>16432</v>
      </c>
      <c r="Y64" s="124">
        <f>IF(Nominal!X63="","",IFERROR(Nominal!X63*(1+0),""))</f>
        <v>14557</v>
      </c>
      <c r="Z64" s="124">
        <f>IF(Nominal!Y63="","",IFERROR(Nominal!Y63*(1+0),""))</f>
        <v>15243</v>
      </c>
      <c r="AA64" s="124">
        <f>IF(Nominal!Z63="","",IFERROR(Nominal!Z63*(1+0),""))</f>
        <v>14035</v>
      </c>
      <c r="AB64" s="124">
        <f>IF(Nominal!AA63="","",IFERROR(Nominal!AA63*(1+0),""))</f>
        <v>14976</v>
      </c>
      <c r="AC64" s="124">
        <f>IF(Nominal!AB63="","",IFERROR(Nominal!AB63*(1+0),""))</f>
        <v>17175</v>
      </c>
      <c r="AD64" s="124">
        <f>IF(Nominal!AC63="","",IFERROR(Nominal!AC63*(1+0),""))</f>
        <v>25137</v>
      </c>
      <c r="AE64" s="124">
        <f>IF(Nominal!AD63="","",IFERROR(Nominal!AD63*(1+0),""))</f>
        <v>16847</v>
      </c>
      <c r="AF64" s="126">
        <f t="shared" si="8"/>
        <v>4.258892164517477E-2</v>
      </c>
      <c r="AG64" s="126">
        <f t="shared" si="9"/>
        <v>-7.4975391061784099E-3</v>
      </c>
      <c r="AH64" s="126">
        <f t="shared" si="10"/>
        <v>-8.064633051575458E-2</v>
      </c>
      <c r="AI64" s="126">
        <f t="shared" si="11"/>
        <v>-0.24469444676029281</v>
      </c>
      <c r="AJ64" s="126">
        <f t="shared" si="12"/>
        <v>-0.13002882832083973</v>
      </c>
      <c r="AK64" s="126">
        <f t="shared" si="13"/>
        <v>-0.27627510086275719</v>
      </c>
      <c r="AL64" s="126">
        <f t="shared" si="14"/>
        <v>-0.14492372986881763</v>
      </c>
      <c r="AM64" s="126">
        <f t="shared" si="15"/>
        <v>7.0142920549793222E-2</v>
      </c>
      <c r="AN64" s="126">
        <f t="shared" si="16"/>
        <v>0.36132868782008165</v>
      </c>
      <c r="AO64" s="126">
        <f t="shared" si="17"/>
        <v>6.6649333091981259E-3</v>
      </c>
      <c r="AP64" s="124">
        <f t="shared" si="18"/>
        <v>185020.75008</v>
      </c>
      <c r="AQ64" s="124">
        <f t="shared" si="19"/>
        <v>177230</v>
      </c>
      <c r="AR64" s="126">
        <f t="shared" si="20"/>
        <v>-4.2107439714904424E-2</v>
      </c>
      <c r="AS64" s="153" t="s">
        <v>779</v>
      </c>
      <c r="AT64" s="153">
        <f t="shared" si="21"/>
        <v>1</v>
      </c>
      <c r="AU64" s="153">
        <f t="shared" si="22"/>
        <v>1</v>
      </c>
      <c r="AV64" s="153">
        <f t="shared" si="23"/>
        <v>1</v>
      </c>
      <c r="AW64" s="153">
        <f t="shared" si="24"/>
        <v>1</v>
      </c>
      <c r="AX64" s="153">
        <f t="shared" si="25"/>
        <v>1</v>
      </c>
      <c r="AY64" s="153">
        <f t="shared" si="26"/>
        <v>1</v>
      </c>
      <c r="AZ64" s="153">
        <f t="shared" si="27"/>
        <v>1</v>
      </c>
      <c r="BA64" s="153">
        <f t="shared" si="28"/>
        <v>1</v>
      </c>
      <c r="BB64" s="153">
        <f t="shared" si="29"/>
        <v>1</v>
      </c>
      <c r="BC64" s="153">
        <f t="shared" si="30"/>
        <v>1</v>
      </c>
    </row>
    <row r="65" spans="1:55" x14ac:dyDescent="0.3">
      <c r="A65" s="300" t="str">
        <f>Nominal!A64</f>
        <v>Canada</v>
      </c>
      <c r="B65" s="300" t="str">
        <f>Nominal!B64</f>
        <v>CAN</v>
      </c>
      <c r="C65" s="300" t="str">
        <f>Nominal!C64</f>
        <v>NAM</v>
      </c>
      <c r="D65" s="300" t="str">
        <f>Nominal!D64</f>
        <v>High Income</v>
      </c>
      <c r="E65" s="300" t="str">
        <f>Nominal!E64</f>
        <v/>
      </c>
      <c r="F65" s="300" t="str">
        <f>Nominal!F64</f>
        <v>VAT</v>
      </c>
      <c r="G65" s="300" t="str">
        <f>Nominal!G64</f>
        <v>mill lcu</v>
      </c>
      <c r="H65" s="126">
        <f>VLOOKUP(B65,Inflation!$C$1:$E$196,3,FALSE)/100</f>
        <v>6.1599999999999997E-3</v>
      </c>
      <c r="I65" s="300" t="str">
        <f t="shared" si="7"/>
        <v>CanadaVAT</v>
      </c>
      <c r="J65" s="124">
        <f>IF(Nominal!I64="","",IFERROR(Nominal!I64*((1+Real!$H65)),""))</f>
        <v>3481.3136</v>
      </c>
      <c r="K65" s="124">
        <f>IF(Nominal!J64="","",IFERROR(Nominal!J64*((1+Real!$H65)),""))</f>
        <v>2526.46776</v>
      </c>
      <c r="L65" s="124">
        <f>IF(Nominal!K64="","",IFERROR(Nominal!K64*((1+Real!$H65)),""))</f>
        <v>2265.8723199999999</v>
      </c>
      <c r="M65" s="124">
        <f>IF(Nominal!L64="","",IFERROR(Nominal!L64*((1+Real!$H65)),""))</f>
        <v>3418.9316799999997</v>
      </c>
      <c r="N65" s="124">
        <f>IF(Nominal!M64="","",IFERROR(Nominal!M64*((1+Real!$H65)),""))</f>
        <v>3835.4819199999997</v>
      </c>
      <c r="O65" s="124">
        <f>IF(Nominal!N64="","",IFERROR(Nominal!N64*((1+Real!$H65)),""))</f>
        <v>2988.2952</v>
      </c>
      <c r="P65" s="124">
        <f>IF(Nominal!O64="","",IFERROR(Nominal!O64*((1+Real!$H65)),""))</f>
        <v>4171.5393599999998</v>
      </c>
      <c r="Q65" s="124">
        <f>IF(Nominal!P64="","",IFERROR(Nominal!P64*((1+Real!$H65)),""))</f>
        <v>3136.2007199999998</v>
      </c>
      <c r="R65" s="124">
        <f>IF(Nominal!Q64="","",IFERROR(Nominal!Q64*((1+Real!$H65)),""))</f>
        <v>3345.482</v>
      </c>
      <c r="S65" s="124">
        <f>IF(Nominal!R64="","",IFERROR(Nominal!R64*((1+Real!$H65)),""))</f>
        <v>3883.7775999999999</v>
      </c>
      <c r="T65" s="124">
        <f>IF(Nominal!S64="","",IFERROR(Nominal!S64*((1+Real!$H65)),""))</f>
        <v>2599.9174399999997</v>
      </c>
      <c r="U65" s="124">
        <f>IF(Nominal!T64="","",IFERROR(Nominal!T64*((1+Real!$H65)),""))</f>
        <v>3340.4512</v>
      </c>
      <c r="V65" s="124">
        <f>IF(Nominal!U64="","",IFERROR(Nominal!U64*(1+0),""))</f>
        <v>3655</v>
      </c>
      <c r="W65" s="124">
        <f>IF(Nominal!V64="","",IFERROR(Nominal!V64*(1+0),""))</f>
        <v>2301</v>
      </c>
      <c r="X65" s="124">
        <f>IF(Nominal!W64="","",IFERROR(Nominal!W64*(1+0),""))</f>
        <v>2565</v>
      </c>
      <c r="Y65" s="124">
        <f>IF(Nominal!X64="","",IFERROR(Nominal!X64*(1+0),""))</f>
        <v>1351</v>
      </c>
      <c r="Z65" s="124">
        <f>IF(Nominal!Y64="","",IFERROR(Nominal!Y64*(1+0),""))</f>
        <v>-3342</v>
      </c>
      <c r="AA65" s="124">
        <f>IF(Nominal!Z64="","",IFERROR(Nominal!Z64*(1+0),""))</f>
        <v>3441</v>
      </c>
      <c r="AB65" s="124">
        <f>IF(Nominal!AA64="","",IFERROR(Nominal!AA64*(1+0),""))</f>
        <v>3861</v>
      </c>
      <c r="AC65" s="124">
        <f>IF(Nominal!AB64="","",IFERROR(Nominal!AB64*(1+0),""))</f>
        <v>3059</v>
      </c>
      <c r="AD65" s="124">
        <f>IF(Nominal!AC64="","",IFERROR(Nominal!AC64*(1+0),""))</f>
        <v>3365</v>
      </c>
      <c r="AE65" s="124">
        <f>IF(Nominal!AD64="","",IFERROR(Nominal!AD64*(1+0),""))</f>
        <v>3453</v>
      </c>
      <c r="AF65" s="126">
        <f t="shared" si="8"/>
        <v>4.9891052618758633E-2</v>
      </c>
      <c r="AG65" s="126">
        <f t="shared" si="9"/>
        <v>-8.9242286630247761E-2</v>
      </c>
      <c r="AH65" s="126">
        <f t="shared" si="10"/>
        <v>0.13201435816118715</v>
      </c>
      <c r="AI65" s="126">
        <f t="shared" si="11"/>
        <v>-0.60484732470582736</v>
      </c>
      <c r="AJ65" s="126">
        <f t="shared" si="12"/>
        <v>-1.8713377014171926</v>
      </c>
      <c r="AK65" s="126">
        <f t="shared" si="13"/>
        <v>0.1514926637769923</v>
      </c>
      <c r="AL65" s="126">
        <f t="shared" si="14"/>
        <v>-7.4442390014989521E-2</v>
      </c>
      <c r="AM65" s="126">
        <f t="shared" si="15"/>
        <v>-2.4616000980957564E-2</v>
      </c>
      <c r="AN65" s="126">
        <f t="shared" si="16"/>
        <v>5.8341369046373678E-3</v>
      </c>
      <c r="AO65" s="126">
        <f t="shared" si="17"/>
        <v>-0.11091716477277172</v>
      </c>
      <c r="AP65" s="124">
        <f t="shared" si="18"/>
        <v>33053.362159999997</v>
      </c>
      <c r="AQ65" s="124">
        <f t="shared" si="19"/>
        <v>23709</v>
      </c>
      <c r="AR65" s="126">
        <f t="shared" si="20"/>
        <v>-0.28270534521623375</v>
      </c>
      <c r="AS65" s="153" t="s">
        <v>779</v>
      </c>
      <c r="AT65" s="153">
        <f t="shared" si="21"/>
        <v>1</v>
      </c>
      <c r="AU65" s="153">
        <f t="shared" si="22"/>
        <v>1</v>
      </c>
      <c r="AV65" s="153">
        <f t="shared" si="23"/>
        <v>1</v>
      </c>
      <c r="AW65" s="153">
        <f t="shared" si="24"/>
        <v>1</v>
      </c>
      <c r="AX65" s="153">
        <f t="shared" si="25"/>
        <v>1</v>
      </c>
      <c r="AY65" s="153">
        <f t="shared" si="26"/>
        <v>1</v>
      </c>
      <c r="AZ65" s="153">
        <f t="shared" si="27"/>
        <v>1</v>
      </c>
      <c r="BA65" s="153">
        <f t="shared" si="28"/>
        <v>1</v>
      </c>
      <c r="BB65" s="153">
        <f t="shared" si="29"/>
        <v>1</v>
      </c>
      <c r="BC65" s="153">
        <f t="shared" si="30"/>
        <v>1</v>
      </c>
    </row>
    <row r="66" spans="1:55" x14ac:dyDescent="0.3">
      <c r="A66" s="300" t="str">
        <f>Nominal!A65</f>
        <v>Canada</v>
      </c>
      <c r="B66" s="300" t="str">
        <f>Nominal!B65</f>
        <v>CAN</v>
      </c>
      <c r="C66" s="300" t="str">
        <f>Nominal!C65</f>
        <v>NAM</v>
      </c>
      <c r="D66" s="300" t="str">
        <f>Nominal!D65</f>
        <v>High Income</v>
      </c>
      <c r="E66" s="300" t="str">
        <f>Nominal!E65</f>
        <v/>
      </c>
      <c r="F66" s="300" t="str">
        <f>Nominal!F65</f>
        <v>Excises</v>
      </c>
      <c r="G66" s="300" t="str">
        <f>Nominal!G65</f>
        <v>mill lcu</v>
      </c>
      <c r="H66" s="126">
        <f>VLOOKUP(B66,Inflation!$C$1:$E$196,3,FALSE)/100</f>
        <v>6.1599999999999997E-3</v>
      </c>
      <c r="I66" s="300" t="str">
        <f t="shared" si="7"/>
        <v>CanadaExcises</v>
      </c>
      <c r="J66" s="124">
        <f>IF(Nominal!I65="","",IFERROR(Nominal!I65*((1+Real!$H66)),""))</f>
        <v>1126.8991999999998</v>
      </c>
      <c r="K66" s="124">
        <f>IF(Nominal!J65="","",IFERROR(Nominal!J65*((1+Real!$H66)),""))</f>
        <v>853.22367999999994</v>
      </c>
      <c r="L66" s="124">
        <f>IF(Nominal!K65="","",IFERROR(Nominal!K65*((1+Real!$H66)),""))</f>
        <v>901.51936000000001</v>
      </c>
      <c r="M66" s="124">
        <f>IF(Nominal!L65="","",IFERROR(Nominal!L65*((1+Real!$H66)),""))</f>
        <v>1042.38176</v>
      </c>
      <c r="N66" s="124">
        <f>IF(Nominal!M65="","",IFERROR(Nominal!M65*((1+Real!$H66)),""))</f>
        <v>1016.2216</v>
      </c>
      <c r="O66" s="124">
        <f>IF(Nominal!N65="","",IFERROR(Nominal!N65*((1+Real!$H66)),""))</f>
        <v>906.55016000000001</v>
      </c>
      <c r="P66" s="124">
        <f>IF(Nominal!O65="","",IFERROR(Nominal!O65*((1+Real!$H66)),""))</f>
        <v>1173.18256</v>
      </c>
      <c r="Q66" s="124">
        <f>IF(Nominal!P65="","",IFERROR(Nominal!P65*((1+Real!$H66)),""))</f>
        <v>1058.4803199999999</v>
      </c>
      <c r="R66" s="124">
        <f>IF(Nominal!Q65="","",IFERROR(Nominal!Q65*((1+Real!$H66)),""))</f>
        <v>1163.12096</v>
      </c>
      <c r="S66" s="124">
        <f>IF(Nominal!R65="","",IFERROR(Nominal!R65*((1+Real!$H66)),""))</f>
        <v>1004.1476799999999</v>
      </c>
      <c r="T66" s="124">
        <f>IF(Nominal!S65="","",IFERROR(Nominal!S65*((1+Real!$H66)),""))</f>
        <v>916.61176</v>
      </c>
      <c r="U66" s="124">
        <f>IF(Nominal!T65="","",IFERROR(Nominal!T65*((1+Real!$H66)),""))</f>
        <v>915.60559999999998</v>
      </c>
      <c r="V66" s="124">
        <f>IF(Nominal!U65="","",IFERROR(Nominal!U65*(1+0),""))</f>
        <v>986</v>
      </c>
      <c r="W66" s="124">
        <f>IF(Nominal!V65="","",IFERROR(Nominal!V65*(1+0),""))</f>
        <v>911</v>
      </c>
      <c r="X66" s="124">
        <f>IF(Nominal!W65="","",IFERROR(Nominal!W65*(1+0),""))</f>
        <v>798</v>
      </c>
      <c r="Y66" s="124">
        <f>IF(Nominal!X65="","",IFERROR(Nominal!X65*(1+0),""))</f>
        <v>770</v>
      </c>
      <c r="Z66" s="124">
        <f>IF(Nominal!Y65="","",IFERROR(Nominal!Y65*(1+0),""))</f>
        <v>955</v>
      </c>
      <c r="AA66" s="124">
        <f>IF(Nominal!Z65="","",IFERROR(Nominal!Z65*(1+0),""))</f>
        <v>837</v>
      </c>
      <c r="AB66" s="124">
        <f>IF(Nominal!AA65="","",IFERROR(Nominal!AA65*(1+0),""))</f>
        <v>860</v>
      </c>
      <c r="AC66" s="124">
        <f>IF(Nominal!AB65="","",IFERROR(Nominal!AB65*(1+0),""))</f>
        <v>950</v>
      </c>
      <c r="AD66" s="124">
        <f>IF(Nominal!AC65="","",IFERROR(Nominal!AC65*(1+0),""))</f>
        <v>970</v>
      </c>
      <c r="AE66" s="124">
        <f>IF(Nominal!AD65="","",IFERROR(Nominal!AD65*(1+0),""))</f>
        <v>811</v>
      </c>
      <c r="AF66" s="126">
        <f t="shared" si="8"/>
        <v>-0.12503265598200786</v>
      </c>
      <c r="AG66" s="126">
        <f t="shared" si="9"/>
        <v>6.7715326419444971E-2</v>
      </c>
      <c r="AH66" s="126">
        <f t="shared" si="10"/>
        <v>-0.11482766160451618</v>
      </c>
      <c r="AI66" s="126">
        <f t="shared" si="11"/>
        <v>-0.26130710499001825</v>
      </c>
      <c r="AJ66" s="126">
        <f t="shared" si="12"/>
        <v>-6.0244340407643343E-2</v>
      </c>
      <c r="AK66" s="126">
        <f t="shared" si="13"/>
        <v>-7.6719593761916061E-2</v>
      </c>
      <c r="AL66" s="126">
        <f t="shared" si="14"/>
        <v>-0.26695125778207951</v>
      </c>
      <c r="AM66" s="126">
        <f t="shared" si="15"/>
        <v>-0.10248685587276664</v>
      </c>
      <c r="AN66" s="126">
        <f t="shared" si="16"/>
        <v>-0.16603686687926247</v>
      </c>
      <c r="AO66" s="126">
        <f t="shared" si="17"/>
        <v>-0.19234987427347333</v>
      </c>
      <c r="AP66" s="124">
        <f t="shared" si="18"/>
        <v>10245.727279999999</v>
      </c>
      <c r="AQ66" s="124">
        <f t="shared" si="19"/>
        <v>8848</v>
      </c>
      <c r="AR66" s="126">
        <f t="shared" si="20"/>
        <v>-0.136420504060108</v>
      </c>
      <c r="AS66" s="153" t="s">
        <v>779</v>
      </c>
      <c r="AT66" s="153">
        <f t="shared" si="21"/>
        <v>1</v>
      </c>
      <c r="AU66" s="153">
        <f t="shared" si="22"/>
        <v>1</v>
      </c>
      <c r="AV66" s="153">
        <f t="shared" si="23"/>
        <v>1</v>
      </c>
      <c r="AW66" s="153">
        <f t="shared" si="24"/>
        <v>1</v>
      </c>
      <c r="AX66" s="153">
        <f t="shared" si="25"/>
        <v>1</v>
      </c>
      <c r="AY66" s="153">
        <f t="shared" si="26"/>
        <v>1</v>
      </c>
      <c r="AZ66" s="153">
        <f t="shared" si="27"/>
        <v>1</v>
      </c>
      <c r="BA66" s="153">
        <f t="shared" si="28"/>
        <v>1</v>
      </c>
      <c r="BB66" s="153">
        <f t="shared" si="29"/>
        <v>1</v>
      </c>
      <c r="BC66" s="153">
        <f t="shared" si="30"/>
        <v>1</v>
      </c>
    </row>
    <row r="67" spans="1:55" x14ac:dyDescent="0.3">
      <c r="A67" s="300" t="str">
        <f>Nominal!A66</f>
        <v>Canada</v>
      </c>
      <c r="B67" s="300" t="str">
        <f>Nominal!B66</f>
        <v>CAN</v>
      </c>
      <c r="C67" s="300" t="str">
        <f>Nominal!C66</f>
        <v>NAM</v>
      </c>
      <c r="D67" s="300" t="str">
        <f>Nominal!D66</f>
        <v>High Income</v>
      </c>
      <c r="E67" s="300" t="str">
        <f>Nominal!E66</f>
        <v/>
      </c>
      <c r="F67" s="300" t="str">
        <f>Nominal!F66</f>
        <v>Customs Duties</v>
      </c>
      <c r="G67" s="300" t="str">
        <f>Nominal!G66</f>
        <v>mill lcu</v>
      </c>
      <c r="H67" s="126">
        <f>VLOOKUP(B67,Inflation!$C$1:$E$196,3,FALSE)/100</f>
        <v>6.1599999999999997E-3</v>
      </c>
      <c r="I67" s="300" t="str">
        <f t="shared" ref="I67:I130" si="31">A67&amp;F67</f>
        <v>CanadaCustoms Duties</v>
      </c>
      <c r="J67" s="124">
        <f>IF(Nominal!I66="","",IFERROR(Nominal!I66*((1+Real!$H67)),""))</f>
        <v>518.17239999999993</v>
      </c>
      <c r="K67" s="124">
        <f>IF(Nominal!J66="","",IFERROR(Nominal!J66*((1+Real!$H67)),""))</f>
        <v>497.04303999999996</v>
      </c>
      <c r="L67" s="124">
        <f>IF(Nominal!K66="","",IFERROR(Nominal!K66*((1+Real!$H67)),""))</f>
        <v>565.46191999999996</v>
      </c>
      <c r="M67" s="124">
        <f>IF(Nominal!L66="","",IFERROR(Nominal!L66*((1+Real!$H67)),""))</f>
        <v>517.16624000000002</v>
      </c>
      <c r="N67" s="124">
        <f>IF(Nominal!M66="","",IFERROR(Nominal!M66*((1+Real!$H67)),""))</f>
        <v>514.14775999999995</v>
      </c>
      <c r="O67" s="124">
        <f>IF(Nominal!N66="","",IFERROR(Nominal!N66*((1+Real!$H67)),""))</f>
        <v>435.66727999999995</v>
      </c>
      <c r="P67" s="124">
        <f>IF(Nominal!O66="","",IFERROR(Nominal!O66*((1+Real!$H67)),""))</f>
        <v>469.87671999999998</v>
      </c>
      <c r="Q67" s="124">
        <f>IF(Nominal!P66="","",IFERROR(Nominal!P66*((1+Real!$H67)),""))</f>
        <v>444.72271999999998</v>
      </c>
      <c r="R67" s="124">
        <f>IF(Nominal!Q66="","",IFERROR(Nominal!Q66*((1+Real!$H67)),""))</f>
        <v>444.72271999999998</v>
      </c>
      <c r="S67" s="124">
        <f>IF(Nominal!R66="","",IFERROR(Nominal!R66*((1+Real!$H67)),""))</f>
        <v>415.54407999999995</v>
      </c>
      <c r="T67" s="124">
        <f>IF(Nominal!S66="","",IFERROR(Nominal!S66*((1+Real!$H67)),""))</f>
        <v>355.17447999999996</v>
      </c>
      <c r="U67" s="124">
        <f>IF(Nominal!T66="","",IFERROR(Nominal!T66*((1+Real!$H67)),""))</f>
        <v>321.97119999999995</v>
      </c>
      <c r="V67" s="124">
        <f>IF(Nominal!U66="","",IFERROR(Nominal!U66*(1+0),""))</f>
        <v>408</v>
      </c>
      <c r="W67" s="124">
        <f>IF(Nominal!V66="","",IFERROR(Nominal!V66*(1+0),""))</f>
        <v>293</v>
      </c>
      <c r="X67" s="124">
        <f>IF(Nominal!W66="","",IFERROR(Nominal!W66*(1+0),""))</f>
        <v>377</v>
      </c>
      <c r="Y67" s="124">
        <f>IF(Nominal!X66="","",IFERROR(Nominal!X66*(1+0),""))</f>
        <v>212</v>
      </c>
      <c r="Z67" s="124">
        <f>IF(Nominal!Y66="","",IFERROR(Nominal!Y66*(1+0),""))</f>
        <v>282</v>
      </c>
      <c r="AA67" s="124">
        <f>IF(Nominal!Z66="","",IFERROR(Nominal!Z66*(1+0),""))</f>
        <v>282</v>
      </c>
      <c r="AB67" s="124">
        <f>IF(Nominal!AA66="","",IFERROR(Nominal!AA66*(1+0),""))</f>
        <v>331</v>
      </c>
      <c r="AC67" s="124">
        <f>IF(Nominal!AB66="","",IFERROR(Nominal!AB66*(1+0),""))</f>
        <v>374</v>
      </c>
      <c r="AD67" s="124">
        <f>IF(Nominal!AC66="","",IFERROR(Nominal!AC66*(1+0),""))</f>
        <v>411</v>
      </c>
      <c r="AE67" s="124">
        <f>IF(Nominal!AD66="","",IFERROR(Nominal!AD66*(1+0),""))</f>
        <v>418</v>
      </c>
      <c r="AF67" s="126">
        <f t="shared" ref="AF67:AF130" si="32">IFERROR(IF(V67&lt;&gt;"",-(J67-V67)/J67,""),"")</f>
        <v>-0.21261726792086946</v>
      </c>
      <c r="AG67" s="126">
        <f t="shared" ref="AG67:AG130" si="33">IFERROR(IF(W67&lt;&gt;"",-(K67-W67)/K67,""),"")</f>
        <v>-0.4105138259254168</v>
      </c>
      <c r="AH67" s="126">
        <f t="shared" ref="AH67:AH130" si="34">IFERROR(IF(X67&lt;&gt;"",-(L67-X67)/L67,""),"")</f>
        <v>-0.33328843788455281</v>
      </c>
      <c r="AI67" s="126">
        <f t="shared" ref="AI67:AI130" si="35">IFERROR(IF(Y67&lt;&gt;"",-(M67-Y67)/M67,""),"")</f>
        <v>-0.59007378362516472</v>
      </c>
      <c r="AJ67" s="126">
        <f t="shared" ref="AJ67:AJ130" si="36">IFERROR(IF(Z67&lt;&gt;"",-(N67-Z67)/N67,""),"")</f>
        <v>-0.45151953983033977</v>
      </c>
      <c r="AK67" s="126">
        <f t="shared" ref="AK67:AK130" si="37">IFERROR(IF(AA67&lt;&gt;"",-(O67-AA67)/O67,""),"")</f>
        <v>-0.35271705508846102</v>
      </c>
      <c r="AL67" s="126">
        <f t="shared" ref="AL67:AL130" si="38">IFERROR(IF(AB67&lt;&gt;"",-(P67-AB67)/P67,""),"")</f>
        <v>-0.2955599077136658</v>
      </c>
      <c r="AM67" s="126">
        <f t="shared" ref="AM67:AM130" si="39">IFERROR(IF(AC67&lt;&gt;"",-(Q67-AC67)/Q67,""),"")</f>
        <v>-0.15902655029632842</v>
      </c>
      <c r="AN67" s="126">
        <f t="shared" ref="AN67:AN130" si="40">IFERROR(IF(AD67&lt;&gt;"",-(R67-AD67)/R67,""),"")</f>
        <v>-7.5828642170564134E-2</v>
      </c>
      <c r="AO67" s="126">
        <f t="shared" ref="AO67:AO130" si="41">IFERROR(IF(AE67&lt;&gt;"",-(S67-AE67)/S67,""),"")</f>
        <v>5.9101311225515452E-3</v>
      </c>
      <c r="AP67" s="124">
        <f t="shared" ref="AP67:AP130" si="42">SUMPRODUCT(AT67:BC67,J67:S67)</f>
        <v>4822.524879999999</v>
      </c>
      <c r="AQ67" s="124">
        <f t="shared" ref="AQ67:AQ130" si="43">SUMPRODUCT(AT67:BC67,V67:AE67)</f>
        <v>3388</v>
      </c>
      <c r="AR67" s="126">
        <f t="shared" ref="AR67:AR130" si="44">IFERROR((AQ67-AP67)/AP67,"")</f>
        <v>-0.2974634482341954</v>
      </c>
      <c r="AS67" s="153" t="s">
        <v>779</v>
      </c>
      <c r="AT67" s="153">
        <f t="shared" ref="AT67:AT130" si="45">IF(OR(V67="",V67=0),0,1)</f>
        <v>1</v>
      </c>
      <c r="AU67" s="153">
        <f t="shared" ref="AU67:AU130" si="46">IF(OR(W67="",W67=0),0,1)</f>
        <v>1</v>
      </c>
      <c r="AV67" s="153">
        <f t="shared" ref="AV67:AV130" si="47">IF(OR(X67="",X67=0),0,1)</f>
        <v>1</v>
      </c>
      <c r="AW67" s="153">
        <f t="shared" ref="AW67:AW130" si="48">IF(OR(Y67="",Y67=0),0,1)</f>
        <v>1</v>
      </c>
      <c r="AX67" s="153">
        <f t="shared" ref="AX67:AX130" si="49">IF(OR(Z67="",Z67=0),0,1)</f>
        <v>1</v>
      </c>
      <c r="AY67" s="153">
        <f t="shared" ref="AY67:AY130" si="50">IF(OR(AA67="",AA67=0),0,1)</f>
        <v>1</v>
      </c>
      <c r="AZ67" s="153">
        <f t="shared" ref="AZ67:AZ130" si="51">IF(OR(AB67="",AB67=0),0,1)</f>
        <v>1</v>
      </c>
      <c r="BA67" s="153">
        <f t="shared" ref="BA67:BA130" si="52">IF(OR(AC67="",AC67=0),0,1)</f>
        <v>1</v>
      </c>
      <c r="BB67" s="153">
        <f t="shared" ref="BB67:BB130" si="53">IF(OR(AD67="",AD67=0),0,1)</f>
        <v>1</v>
      </c>
      <c r="BC67" s="153">
        <f t="shared" ref="BC67:BC130" si="54">IF(OR(AE67="",AE67=0),0,1)</f>
        <v>1</v>
      </c>
    </row>
    <row r="68" spans="1:55" x14ac:dyDescent="0.3">
      <c r="A68" s="300" t="str">
        <f>Nominal!A67</f>
        <v>Canada</v>
      </c>
      <c r="B68" s="300" t="str">
        <f>Nominal!B67</f>
        <v>CAN</v>
      </c>
      <c r="C68" s="300" t="str">
        <f>Nominal!C67</f>
        <v>NAM</v>
      </c>
      <c r="D68" s="300" t="str">
        <f>Nominal!D67</f>
        <v>High Income</v>
      </c>
      <c r="E68" s="300" t="str">
        <f>Nominal!E67</f>
        <v/>
      </c>
      <c r="F68" s="300" t="str">
        <f>Nominal!F67</f>
        <v>Tax Revenue</v>
      </c>
      <c r="G68" s="300" t="str">
        <f>Nominal!G67</f>
        <v>mill lcu</v>
      </c>
      <c r="H68" s="126">
        <f>VLOOKUP(B68,Inflation!$C$1:$E$196,3,FALSE)/100</f>
        <v>6.1599999999999997E-3</v>
      </c>
      <c r="I68" s="300" t="str">
        <f t="shared" si="31"/>
        <v>CanadaTax Revenue</v>
      </c>
      <c r="J68" s="124">
        <f>IF(Nominal!I67="","",IFERROR(Nominal!I67*((1+Real!$H68)),""))</f>
        <v>24054.26712</v>
      </c>
      <c r="K68" s="124">
        <f>IF(Nominal!J67="","",IFERROR(Nominal!J67*((1+Real!$H68)),""))</f>
        <v>27145.190639999997</v>
      </c>
      <c r="L68" s="124">
        <f>IF(Nominal!K67="","",IFERROR(Nominal!K67*((1+Real!$H68)),""))</f>
        <v>21606.279839999999</v>
      </c>
      <c r="M68" s="124">
        <f>IF(Nominal!L67="","",IFERROR(Nominal!L67*((1+Real!$H68)),""))</f>
        <v>24251.474479999997</v>
      </c>
      <c r="N68" s="124">
        <f>IF(Nominal!M67="","",IFERROR(Nominal!M67*((1+Real!$H68)),""))</f>
        <v>22887.121519999997</v>
      </c>
      <c r="O68" s="124">
        <f>IF(Nominal!N67="","",IFERROR(Nominal!N67*((1+Real!$H68)),""))</f>
        <v>23723.24048</v>
      </c>
      <c r="P68" s="124">
        <f>IF(Nominal!O67="","",IFERROR(Nominal!O67*((1+Real!$H68)),""))</f>
        <v>23328.82576</v>
      </c>
      <c r="Q68" s="124">
        <f>IF(Nominal!P67="","",IFERROR(Nominal!P67*((1+Real!$H68)),""))</f>
        <v>20688.661919999999</v>
      </c>
      <c r="R68" s="124">
        <f>IF(Nominal!Q67="","",IFERROR(Nominal!Q67*((1+Real!$H68)),""))</f>
        <v>23418.374</v>
      </c>
      <c r="S68" s="124">
        <f>IF(Nominal!R67="","",IFERROR(Nominal!R67*((1+Real!$H68)),""))</f>
        <v>22038.928639999998</v>
      </c>
      <c r="T68" s="124">
        <f>IF(Nominal!S67="","",IFERROR(Nominal!S67*((1+Real!$H68)),""))</f>
        <v>22665.766319999999</v>
      </c>
      <c r="U68" s="124">
        <f>IF(Nominal!T67="","",IFERROR(Nominal!T67*((1+Real!$H68)),""))</f>
        <v>26893.65064</v>
      </c>
      <c r="V68" s="124">
        <f>IF(Nominal!U67="","",IFERROR(Nominal!U67*(1+0),""))</f>
        <v>24783</v>
      </c>
      <c r="W68" s="124">
        <f>IF(Nominal!V67="","",IFERROR(Nominal!V67*(1+0),""))</f>
        <v>26599</v>
      </c>
      <c r="X68" s="124">
        <f>IF(Nominal!W67="","",IFERROR(Nominal!W67*(1+0),""))</f>
        <v>20172</v>
      </c>
      <c r="Y68" s="124">
        <f>IF(Nominal!X67="","",IFERROR(Nominal!X67*(1+0),""))</f>
        <v>16890</v>
      </c>
      <c r="Z68" s="124">
        <f>IF(Nominal!Y67="","",IFERROR(Nominal!Y67*(1+0),""))</f>
        <v>13138</v>
      </c>
      <c r="AA68" s="124">
        <f>IF(Nominal!Z67="","",IFERROR(Nominal!Z67*(1+0),""))</f>
        <v>18595</v>
      </c>
      <c r="AB68" s="124">
        <f>IF(Nominal!AA67="","",IFERROR(Nominal!AA67*(1+0),""))</f>
        <v>20028</v>
      </c>
      <c r="AC68" s="124">
        <f>IF(Nominal!AB67="","",IFERROR(Nominal!AB67*(1+0),""))</f>
        <v>21558</v>
      </c>
      <c r="AD68" s="124">
        <f>IF(Nominal!AC67="","",IFERROR(Nominal!AC67*(1+0),""))</f>
        <v>29883</v>
      </c>
      <c r="AE68" s="124">
        <f>IF(Nominal!AD67="","",IFERROR(Nominal!AD67*(1+0),""))</f>
        <v>21529</v>
      </c>
      <c r="AF68" s="126">
        <f t="shared" si="32"/>
        <v>3.029536823402498E-2</v>
      </c>
      <c r="AG68" s="126">
        <f t="shared" si="33"/>
        <v>-2.0121083224044625E-2</v>
      </c>
      <c r="AH68" s="126">
        <f t="shared" si="34"/>
        <v>-6.6382544825912021E-2</v>
      </c>
      <c r="AI68" s="126">
        <f t="shared" si="35"/>
        <v>-0.30354750124867452</v>
      </c>
      <c r="AJ68" s="126">
        <f t="shared" si="36"/>
        <v>-0.4259653845714364</v>
      </c>
      <c r="AK68" s="126">
        <f t="shared" si="37"/>
        <v>-0.21616947669199701</v>
      </c>
      <c r="AL68" s="126">
        <f t="shared" si="38"/>
        <v>-0.14149129467371871</v>
      </c>
      <c r="AM68" s="126">
        <f t="shared" si="39"/>
        <v>4.2020024463718504E-2</v>
      </c>
      <c r="AN68" s="126">
        <f t="shared" si="40"/>
        <v>0.27604931068228733</v>
      </c>
      <c r="AO68" s="126">
        <f t="shared" si="41"/>
        <v>-2.3137632882684368E-2</v>
      </c>
      <c r="AP68" s="124">
        <f t="shared" si="42"/>
        <v>233142.36440000002</v>
      </c>
      <c r="AQ68" s="124">
        <f t="shared" si="43"/>
        <v>213175</v>
      </c>
      <c r="AR68" s="126">
        <f t="shared" si="44"/>
        <v>-8.5644513606039502E-2</v>
      </c>
      <c r="AS68" s="153" t="s">
        <v>779</v>
      </c>
      <c r="AT68" s="153">
        <f t="shared" si="45"/>
        <v>1</v>
      </c>
      <c r="AU68" s="153">
        <f t="shared" si="46"/>
        <v>1</v>
      </c>
      <c r="AV68" s="153">
        <f t="shared" si="47"/>
        <v>1</v>
      </c>
      <c r="AW68" s="153">
        <f t="shared" si="48"/>
        <v>1</v>
      </c>
      <c r="AX68" s="153">
        <f t="shared" si="49"/>
        <v>1</v>
      </c>
      <c r="AY68" s="153">
        <f t="shared" si="50"/>
        <v>1</v>
      </c>
      <c r="AZ68" s="153">
        <f t="shared" si="51"/>
        <v>1</v>
      </c>
      <c r="BA68" s="153">
        <f t="shared" si="52"/>
        <v>1</v>
      </c>
      <c r="BB68" s="153">
        <f t="shared" si="53"/>
        <v>1</v>
      </c>
      <c r="BC68" s="153">
        <f t="shared" si="54"/>
        <v>1</v>
      </c>
    </row>
    <row r="69" spans="1:55" x14ac:dyDescent="0.3">
      <c r="A69" s="300" t="str">
        <f>Nominal!A68</f>
        <v>Canada</v>
      </c>
      <c r="B69" s="300" t="str">
        <f>Nominal!B68</f>
        <v>CAN</v>
      </c>
      <c r="C69" s="300" t="str">
        <f>Nominal!C68</f>
        <v>NAM</v>
      </c>
      <c r="D69" s="300" t="str">
        <f>Nominal!D68</f>
        <v>High Income</v>
      </c>
      <c r="E69" s="300" t="str">
        <f>Nominal!E68</f>
        <v/>
      </c>
      <c r="F69" s="300" t="str">
        <f>Nominal!F68</f>
        <v>Non-Tax Revenues</v>
      </c>
      <c r="G69" s="300" t="str">
        <f>Nominal!G68</f>
        <v>mill lcu</v>
      </c>
      <c r="H69" s="126">
        <f>VLOOKUP(B69,Inflation!$C$1:$E$196,3,FALSE)/100</f>
        <v>6.1599999999999997E-3</v>
      </c>
      <c r="I69" s="300" t="str">
        <f t="shared" si="31"/>
        <v>CanadaNon-Tax Revenues</v>
      </c>
      <c r="J69" s="124">
        <f>IF(Nominal!I68="","",IFERROR(Nominal!I68*((1+Real!$H69)),""))</f>
        <v>5220.9642399999993</v>
      </c>
      <c r="K69" s="124">
        <f>IF(Nominal!J68="","",IFERROR(Nominal!J68*((1+Real!$H69)),""))</f>
        <v>5092.1757600000001</v>
      </c>
      <c r="L69" s="124">
        <f>IF(Nominal!K68="","",IFERROR(Nominal!K68*((1+Real!$H69)),""))</f>
        <v>6361.9496799999997</v>
      </c>
      <c r="M69" s="124">
        <f>IF(Nominal!L68="","",IFERROR(Nominal!L68*((1+Real!$H69)),""))</f>
        <v>4852.7096799999999</v>
      </c>
      <c r="N69" s="124">
        <f>IF(Nominal!M68="","",IFERROR(Nominal!M68*((1+Real!$H69)),""))</f>
        <v>4872.8328799999999</v>
      </c>
      <c r="O69" s="124">
        <f>IF(Nominal!N68="","",IFERROR(Nominal!N68*((1+Real!$H69)),""))</f>
        <v>4307.3709600000002</v>
      </c>
      <c r="P69" s="124">
        <f>IF(Nominal!O68="","",IFERROR(Nominal!O68*((1+Real!$H69)),""))</f>
        <v>4687.6994399999994</v>
      </c>
      <c r="Q69" s="124">
        <f>IF(Nominal!P68="","",IFERROR(Nominal!P68*((1+Real!$H69)),""))</f>
        <v>4057.8432799999996</v>
      </c>
      <c r="R69" s="124">
        <f>IF(Nominal!Q68="","",IFERROR(Nominal!Q68*((1+Real!$H69)),""))</f>
        <v>4001.4983199999997</v>
      </c>
      <c r="S69" s="124">
        <f>IF(Nominal!R68="","",IFERROR(Nominal!R68*((1+Real!$H69)),""))</f>
        <v>3582.9357599999998</v>
      </c>
      <c r="T69" s="124">
        <f>IF(Nominal!S68="","",IFERROR(Nominal!S68*((1+Real!$H69)),""))</f>
        <v>3655.3792799999997</v>
      </c>
      <c r="U69" s="124">
        <f>IF(Nominal!T68="","",IFERROR(Nominal!T68*((1+Real!$H69)),""))</f>
        <v>3584.9480799999997</v>
      </c>
      <c r="V69" s="124">
        <f>IF(Nominal!U68="","",IFERROR(Nominal!U68*(1+0),""))</f>
        <v>5543</v>
      </c>
      <c r="W69" s="124">
        <f>IF(Nominal!V68="","",IFERROR(Nominal!V68*(1+0),""))</f>
        <v>5560</v>
      </c>
      <c r="X69" s="124">
        <f>IF(Nominal!W68="","",IFERROR(Nominal!W68*(1+0),""))</f>
        <v>5618</v>
      </c>
      <c r="Y69" s="124">
        <f>IF(Nominal!X68="","",IFERROR(Nominal!X68*(1+0),""))</f>
        <v>1791</v>
      </c>
      <c r="Z69" s="124">
        <f>IF(Nominal!Y68="","",IFERROR(Nominal!Y68*(1+0),""))</f>
        <v>625</v>
      </c>
      <c r="AA69" s="124">
        <f>IF(Nominal!Z68="","",IFERROR(Nominal!Z68*(1+0),""))</f>
        <v>1319</v>
      </c>
      <c r="AB69" s="124">
        <f>IF(Nominal!AA68="","",IFERROR(Nominal!AA68*(1+0),""))</f>
        <v>1557</v>
      </c>
      <c r="AC69" s="124">
        <f>IF(Nominal!AB68="","",IFERROR(Nominal!AB68*(1+0),""))</f>
        <v>1699</v>
      </c>
      <c r="AD69" s="124">
        <f>IF(Nominal!AC68="","",IFERROR(Nominal!AC68*(1+0),""))</f>
        <v>1765</v>
      </c>
      <c r="AE69" s="124">
        <f>IF(Nominal!AD68="","",IFERROR(Nominal!AD68*(1+0),""))</f>
        <v>2538</v>
      </c>
      <c r="AF69" s="126">
        <f t="shared" si="32"/>
        <v>6.1681280544453737E-2</v>
      </c>
      <c r="AG69" s="126">
        <f t="shared" si="33"/>
        <v>9.1871188672403542E-2</v>
      </c>
      <c r="AH69" s="126">
        <f t="shared" si="34"/>
        <v>-0.11693737256972453</v>
      </c>
      <c r="AI69" s="126">
        <f t="shared" si="35"/>
        <v>-0.63092784895386533</v>
      </c>
      <c r="AJ69" s="126">
        <f t="shared" si="36"/>
        <v>-0.87173785446957497</v>
      </c>
      <c r="AK69" s="126">
        <f t="shared" si="37"/>
        <v>-0.69378072790832945</v>
      </c>
      <c r="AL69" s="126">
        <f t="shared" si="38"/>
        <v>-0.66785413187668019</v>
      </c>
      <c r="AM69" s="126">
        <f t="shared" si="39"/>
        <v>-0.58130467769075589</v>
      </c>
      <c r="AN69" s="126">
        <f t="shared" si="40"/>
        <v>-0.5589152215363169</v>
      </c>
      <c r="AO69" s="126">
        <f t="shared" si="41"/>
        <v>-0.29164233745569579</v>
      </c>
      <c r="AP69" s="124">
        <f t="shared" si="42"/>
        <v>47037.979999999996</v>
      </c>
      <c r="AQ69" s="124">
        <f t="shared" si="43"/>
        <v>28015</v>
      </c>
      <c r="AR69" s="126">
        <f t="shared" si="44"/>
        <v>-0.40441745159974979</v>
      </c>
      <c r="AS69" s="153" t="s">
        <v>779</v>
      </c>
      <c r="AT69" s="153">
        <f t="shared" si="45"/>
        <v>1</v>
      </c>
      <c r="AU69" s="153">
        <f t="shared" si="46"/>
        <v>1</v>
      </c>
      <c r="AV69" s="153">
        <f t="shared" si="47"/>
        <v>1</v>
      </c>
      <c r="AW69" s="153">
        <f t="shared" si="48"/>
        <v>1</v>
      </c>
      <c r="AX69" s="153">
        <f t="shared" si="49"/>
        <v>1</v>
      </c>
      <c r="AY69" s="153">
        <f t="shared" si="50"/>
        <v>1</v>
      </c>
      <c r="AZ69" s="153">
        <f t="shared" si="51"/>
        <v>1</v>
      </c>
      <c r="BA69" s="153">
        <f t="shared" si="52"/>
        <v>1</v>
      </c>
      <c r="BB69" s="153">
        <f t="shared" si="53"/>
        <v>1</v>
      </c>
      <c r="BC69" s="153">
        <f t="shared" si="54"/>
        <v>1</v>
      </c>
    </row>
    <row r="70" spans="1:55" x14ac:dyDescent="0.3">
      <c r="A70" s="300" t="str">
        <f>Nominal!A69</f>
        <v>Canada</v>
      </c>
      <c r="B70" s="300" t="str">
        <f>Nominal!B69</f>
        <v>CAN</v>
      </c>
      <c r="C70" s="300" t="str">
        <f>Nominal!C69</f>
        <v>NAM</v>
      </c>
      <c r="D70" s="300" t="str">
        <f>Nominal!D69</f>
        <v>High Income</v>
      </c>
      <c r="E70" s="300" t="str">
        <f>Nominal!E69</f>
        <v/>
      </c>
      <c r="F70" s="300" t="str">
        <f>Nominal!F69</f>
        <v>Total Revenue</v>
      </c>
      <c r="G70" s="300" t="str">
        <f>Nominal!G69</f>
        <v>mill lcu</v>
      </c>
      <c r="H70" s="126">
        <f>VLOOKUP(B70,Inflation!$C$1:$E$196,3,FALSE)/100</f>
        <v>6.1599999999999997E-3</v>
      </c>
      <c r="I70" s="300" t="str">
        <f t="shared" si="31"/>
        <v>CanadaTotal Revenue</v>
      </c>
      <c r="J70" s="124">
        <f>IF(Nominal!I69="","",IFERROR(Nominal!I69*((1+Real!$H70)),""))</f>
        <v>29275.231359999998</v>
      </c>
      <c r="K70" s="124">
        <f>IF(Nominal!J69="","",IFERROR(Nominal!J69*((1+Real!$H70)),""))</f>
        <v>32237.366399999999</v>
      </c>
      <c r="L70" s="124">
        <f>IF(Nominal!K69="","",IFERROR(Nominal!K69*((1+Real!$H70)),""))</f>
        <v>27968.229519999997</v>
      </c>
      <c r="M70" s="124">
        <f>IF(Nominal!L69="","",IFERROR(Nominal!L69*((1+Real!$H70)),""))</f>
        <v>29104.184159999997</v>
      </c>
      <c r="N70" s="124">
        <f>IF(Nominal!M69="","",IFERROR(Nominal!M69*((1+Real!$H70)),""))</f>
        <v>27759.954399999999</v>
      </c>
      <c r="O70" s="124">
        <f>IF(Nominal!N69="","",IFERROR(Nominal!N69*((1+Real!$H70)),""))</f>
        <v>28030.611439999997</v>
      </c>
      <c r="P70" s="124">
        <f>IF(Nominal!O69="","",IFERROR(Nominal!O69*((1+Real!$H70)),""))</f>
        <v>28016.5252</v>
      </c>
      <c r="Q70" s="124">
        <f>IF(Nominal!P69="","",IFERROR(Nominal!P69*((1+Real!$H70)),""))</f>
        <v>24746.5052</v>
      </c>
      <c r="R70" s="124">
        <f>IF(Nominal!Q69="","",IFERROR(Nominal!Q69*((1+Real!$H70)),""))</f>
        <v>27419.872319999999</v>
      </c>
      <c r="S70" s="124">
        <f>IF(Nominal!R69="","",IFERROR(Nominal!R69*((1+Real!$H70)),""))</f>
        <v>25621.864399999999</v>
      </c>
      <c r="T70" s="124">
        <f>IF(Nominal!S69="","",IFERROR(Nominal!S69*((1+Real!$H70)),""))</f>
        <v>26321.1456</v>
      </c>
      <c r="U70" s="124">
        <f>IF(Nominal!T69="","",IFERROR(Nominal!T69*((1+Real!$H70)),""))</f>
        <v>30478.598719999998</v>
      </c>
      <c r="V70" s="124">
        <f>IF(Nominal!U69="","",IFERROR(Nominal!U69*(1+0),""))</f>
        <v>30326</v>
      </c>
      <c r="W70" s="124">
        <f>IF(Nominal!V69="","",IFERROR(Nominal!V69*(1+0),""))</f>
        <v>32159</v>
      </c>
      <c r="X70" s="124">
        <f>IF(Nominal!W69="","",IFERROR(Nominal!W69*(1+0),""))</f>
        <v>25790</v>
      </c>
      <c r="Y70" s="124">
        <f>IF(Nominal!X69="","",IFERROR(Nominal!X69*(1+0),""))</f>
        <v>18681</v>
      </c>
      <c r="Z70" s="124">
        <f>IF(Nominal!Y69="","",IFERROR(Nominal!Y69*(1+0),""))</f>
        <v>13763</v>
      </c>
      <c r="AA70" s="124">
        <f>IF(Nominal!Z69="","",IFERROR(Nominal!Z69*(1+0),""))</f>
        <v>19914</v>
      </c>
      <c r="AB70" s="124">
        <f>IF(Nominal!AA69="","",IFERROR(Nominal!AA69*(1+0),""))</f>
        <v>21585</v>
      </c>
      <c r="AC70" s="124">
        <f>IF(Nominal!AB69="","",IFERROR(Nominal!AB69*(1+0),""))</f>
        <v>23257</v>
      </c>
      <c r="AD70" s="124">
        <f>IF(Nominal!AC69="","",IFERROR(Nominal!AC69*(1+0),""))</f>
        <v>31648</v>
      </c>
      <c r="AE70" s="124">
        <f>IF(Nominal!AD69="","",IFERROR(Nominal!AD69*(1+0),""))</f>
        <v>24067</v>
      </c>
      <c r="AF70" s="126">
        <f t="shared" si="32"/>
        <v>3.589275271913691E-2</v>
      </c>
      <c r="AG70" s="126">
        <f t="shared" si="33"/>
        <v>-2.4309181782293165E-3</v>
      </c>
      <c r="AH70" s="126">
        <f t="shared" si="34"/>
        <v>-7.7882281337914208E-2</v>
      </c>
      <c r="AI70" s="126">
        <f t="shared" si="35"/>
        <v>-0.35813352824798778</v>
      </c>
      <c r="AJ70" s="126">
        <f t="shared" si="36"/>
        <v>-0.50421388300263204</v>
      </c>
      <c r="AK70" s="126">
        <f t="shared" si="37"/>
        <v>-0.28956241134353217</v>
      </c>
      <c r="AL70" s="126">
        <f t="shared" si="38"/>
        <v>-0.22956184445028893</v>
      </c>
      <c r="AM70" s="126">
        <f t="shared" si="39"/>
        <v>-6.0190527428495219E-2</v>
      </c>
      <c r="AN70" s="126">
        <f t="shared" si="40"/>
        <v>0.15419939344196049</v>
      </c>
      <c r="AO70" s="126">
        <f t="shared" si="41"/>
        <v>-6.0685060842020487E-2</v>
      </c>
      <c r="AP70" s="124">
        <f t="shared" si="42"/>
        <v>280180.3444</v>
      </c>
      <c r="AQ70" s="124">
        <f t="shared" si="43"/>
        <v>241190</v>
      </c>
      <c r="AR70" s="126">
        <f t="shared" si="44"/>
        <v>-0.13916159780407494</v>
      </c>
      <c r="AS70" s="153" t="s">
        <v>779</v>
      </c>
      <c r="AT70" s="153">
        <f t="shared" si="45"/>
        <v>1</v>
      </c>
      <c r="AU70" s="153">
        <f t="shared" si="46"/>
        <v>1</v>
      </c>
      <c r="AV70" s="153">
        <f t="shared" si="47"/>
        <v>1</v>
      </c>
      <c r="AW70" s="153">
        <f t="shared" si="48"/>
        <v>1</v>
      </c>
      <c r="AX70" s="153">
        <f t="shared" si="49"/>
        <v>1</v>
      </c>
      <c r="AY70" s="153">
        <f t="shared" si="50"/>
        <v>1</v>
      </c>
      <c r="AZ70" s="153">
        <f t="shared" si="51"/>
        <v>1</v>
      </c>
      <c r="BA70" s="153">
        <f t="shared" si="52"/>
        <v>1</v>
      </c>
      <c r="BB70" s="153">
        <f t="shared" si="53"/>
        <v>1</v>
      </c>
      <c r="BC70" s="153">
        <f t="shared" si="54"/>
        <v>1</v>
      </c>
    </row>
    <row r="71" spans="1:55" x14ac:dyDescent="0.3">
      <c r="A71" s="300" t="str">
        <f>Nominal!A70</f>
        <v>United States</v>
      </c>
      <c r="B71" s="300" t="str">
        <f>Nominal!B70</f>
        <v>USA</v>
      </c>
      <c r="C71" s="300" t="str">
        <f>Nominal!C70</f>
        <v>NAM</v>
      </c>
      <c r="D71" s="300" t="str">
        <f>Nominal!D70</f>
        <v>High Income</v>
      </c>
      <c r="E71" s="300" t="str">
        <f>Nominal!E70</f>
        <v/>
      </c>
      <c r="F71" s="300" t="str">
        <f>Nominal!F70</f>
        <v>PIT</v>
      </c>
      <c r="G71" s="300" t="str">
        <f>Nominal!G70</f>
        <v>mill lcu</v>
      </c>
      <c r="H71" s="126">
        <f>VLOOKUP(B71,Inflation!$C$1:$E$196,3,FALSE)/100</f>
        <v>1.52E-2</v>
      </c>
      <c r="I71" s="300" t="str">
        <f t="shared" si="31"/>
        <v>United StatesPIT</v>
      </c>
      <c r="J71" s="124">
        <f>IF(Nominal!I70="","",IFERROR(Nominal!I70*((1+Real!$H71)),""))</f>
        <v>200132.46720000001</v>
      </c>
      <c r="K71" s="124">
        <f>IF(Nominal!J70="","",IFERROR(Nominal!J70*((1+Real!$H71)),""))</f>
        <v>57522.247200000005</v>
      </c>
      <c r="L71" s="124">
        <f>IF(Nominal!K70="","",IFERROR(Nominal!K70*((1+Real!$H71)),""))</f>
        <v>98713.987200000003</v>
      </c>
      <c r="M71" s="124">
        <f>IF(Nominal!L70="","",IFERROR(Nominal!L70*((1+Real!$H71)),""))</f>
        <v>337867.69680000003</v>
      </c>
      <c r="N71" s="124">
        <f>IF(Nominal!M70="","",IFERROR(Nominal!M70*((1+Real!$H71)),""))</f>
        <v>105268.11840000001</v>
      </c>
      <c r="O71" s="124">
        <f>IF(Nominal!N70="","",IFERROR(Nominal!N70*((1+Real!$H71)),""))</f>
        <v>143294.46480000002</v>
      </c>
      <c r="P71" s="124">
        <f>IF(Nominal!O70="","",IFERROR(Nominal!O70*((1+Real!$H71)),""))</f>
        <v>129363.89040000002</v>
      </c>
      <c r="Q71" s="124">
        <f>IF(Nominal!P70="","",IFERROR(Nominal!P70*((1+Real!$H71)),""))</f>
        <v>107592.92640000001</v>
      </c>
      <c r="R71" s="124">
        <f>IF(Nominal!Q70="","",IFERROR(Nominal!Q70*((1+Real!$H71)),""))</f>
        <v>185753.17440000002</v>
      </c>
      <c r="S71" s="124">
        <f>IF(Nominal!R70="","",IFERROR(Nominal!R70*((1+Real!$H71)),""))</f>
        <v>128310.11280000002</v>
      </c>
      <c r="T71" s="124">
        <f>IF(Nominal!S70="","",IFERROR(Nominal!S70*((1+Real!$H71)),""))</f>
        <v>107371.61280000002</v>
      </c>
      <c r="U71" s="124">
        <f>IF(Nominal!T70="","",IFERROR(Nominal!T70*((1+Real!$H71)),""))</f>
        <v>155027.1312</v>
      </c>
      <c r="V71" s="124">
        <f>IF(Nominal!U70="","",IFERROR(Nominal!U70*(1+0),""))</f>
        <v>216660</v>
      </c>
      <c r="W71" s="124">
        <f>IF(Nominal!V70="","",IFERROR(Nominal!V70*(1+0),""))</f>
        <v>69626</v>
      </c>
      <c r="X71" s="124">
        <f>IF(Nominal!W70="","",IFERROR(Nominal!W70*(1+0),""))</f>
        <v>98316</v>
      </c>
      <c r="Y71" s="124">
        <f>IF(Nominal!X70="","",IFERROR(Nominal!X70*(1+0),""))</f>
        <v>75257</v>
      </c>
      <c r="Z71" s="124">
        <f>IF(Nominal!Y70="","",IFERROR(Nominal!Y70*(1+0),""))</f>
        <v>47760</v>
      </c>
      <c r="AA71" s="124">
        <f>IF(Nominal!Z70="","",IFERROR(Nominal!Z70*(1+0),""))</f>
        <v>92116</v>
      </c>
      <c r="AB71" s="124">
        <f>IF(Nominal!AA70="","",IFERROR(Nominal!AA70*(1+0),""))</f>
        <v>373106</v>
      </c>
      <c r="AC71" s="124">
        <f>IF(Nominal!AB70="","",IFERROR(Nominal!AB70*(1+0),""))</f>
        <v>89485</v>
      </c>
      <c r="AD71" s="124">
        <f>IF(Nominal!AC70="","",IFERROR(Nominal!AC70*(1+0),""))</f>
        <v>161478</v>
      </c>
      <c r="AE71" s="124">
        <f>IF(Nominal!AD70="","",IFERROR(Nominal!AD70*(1+0),""))</f>
        <v>108748</v>
      </c>
      <c r="AF71" s="126">
        <f t="shared" si="32"/>
        <v>8.2582966328413832E-2</v>
      </c>
      <c r="AG71" s="126">
        <f t="shared" si="33"/>
        <v>0.2104186360785987</v>
      </c>
      <c r="AH71" s="126">
        <f t="shared" si="34"/>
        <v>-4.0317204409306166E-3</v>
      </c>
      <c r="AI71" s="126">
        <f t="shared" si="35"/>
        <v>-0.77725896641563752</v>
      </c>
      <c r="AJ71" s="126">
        <f t="shared" si="36"/>
        <v>-0.54630138045670629</v>
      </c>
      <c r="AK71" s="126">
        <f t="shared" si="37"/>
        <v>-0.35715590878846015</v>
      </c>
      <c r="AL71" s="126">
        <f t="shared" si="38"/>
        <v>1.8841587775872883</v>
      </c>
      <c r="AM71" s="126">
        <f t="shared" si="39"/>
        <v>-0.16830034283740802</v>
      </c>
      <c r="AN71" s="126">
        <f t="shared" si="40"/>
        <v>-0.13068511199558813</v>
      </c>
      <c r="AO71" s="126">
        <f t="shared" si="41"/>
        <v>-0.15245963371953342</v>
      </c>
      <c r="AP71" s="124">
        <f t="shared" si="42"/>
        <v>1493819.0856000001</v>
      </c>
      <c r="AQ71" s="124">
        <f t="shared" si="43"/>
        <v>1332552</v>
      </c>
      <c r="AR71" s="126">
        <f t="shared" si="44"/>
        <v>-0.10795623590203787</v>
      </c>
      <c r="AS71" s="153" t="s">
        <v>779</v>
      </c>
      <c r="AT71" s="153">
        <f t="shared" si="45"/>
        <v>1</v>
      </c>
      <c r="AU71" s="153">
        <f t="shared" si="46"/>
        <v>1</v>
      </c>
      <c r="AV71" s="153">
        <f t="shared" si="47"/>
        <v>1</v>
      </c>
      <c r="AW71" s="153">
        <f t="shared" si="48"/>
        <v>1</v>
      </c>
      <c r="AX71" s="153">
        <f t="shared" si="49"/>
        <v>1</v>
      </c>
      <c r="AY71" s="153">
        <f t="shared" si="50"/>
        <v>1</v>
      </c>
      <c r="AZ71" s="153">
        <f t="shared" si="51"/>
        <v>1</v>
      </c>
      <c r="BA71" s="153">
        <f t="shared" si="52"/>
        <v>1</v>
      </c>
      <c r="BB71" s="153">
        <f t="shared" si="53"/>
        <v>1</v>
      </c>
      <c r="BC71" s="153">
        <f t="shared" si="54"/>
        <v>1</v>
      </c>
    </row>
    <row r="72" spans="1:55" x14ac:dyDescent="0.3">
      <c r="A72" s="300" t="str">
        <f>Nominal!A71</f>
        <v>United States</v>
      </c>
      <c r="B72" s="300" t="str">
        <f>Nominal!B71</f>
        <v>USA</v>
      </c>
      <c r="C72" s="300" t="str">
        <f>Nominal!C71</f>
        <v>NAM</v>
      </c>
      <c r="D72" s="300" t="str">
        <f>Nominal!D71</f>
        <v>High Income</v>
      </c>
      <c r="E72" s="300" t="str">
        <f>Nominal!E71</f>
        <v/>
      </c>
      <c r="F72" s="300" t="str">
        <f>Nominal!F71</f>
        <v>CIT</v>
      </c>
      <c r="G72" s="300" t="str">
        <f>Nominal!G71</f>
        <v>mill lcu</v>
      </c>
      <c r="H72" s="126">
        <f>VLOOKUP(B72,Inflation!$C$1:$E$196,3,FALSE)/100</f>
        <v>1.52E-2</v>
      </c>
      <c r="I72" s="300" t="str">
        <f t="shared" si="31"/>
        <v>United StatesCIT</v>
      </c>
      <c r="J72" s="124">
        <f>IF(Nominal!I71="","",IFERROR(Nominal!I71*((1+Real!$H72)),""))</f>
        <v>6856.6608000000006</v>
      </c>
      <c r="K72" s="124">
        <f>IF(Nominal!J71="","",IFERROR(Nominal!J71*((1+Real!$H72)),""))</f>
        <v>-679.16880000000003</v>
      </c>
      <c r="L72" s="124">
        <f>IF(Nominal!K71="","",IFERROR(Nominal!K71*((1+Real!$H72)),""))</f>
        <v>8926.6536000000015</v>
      </c>
      <c r="M72" s="124">
        <f>IF(Nominal!L71="","",IFERROR(Nominal!L71*((1+Real!$H72)),""))</f>
        <v>45367.257600000004</v>
      </c>
      <c r="N72" s="124">
        <f>IF(Nominal!M71="","",IFERROR(Nominal!M71*((1+Real!$H72)),""))</f>
        <v>417.24720000000002</v>
      </c>
      <c r="O72" s="124">
        <f>IF(Nominal!N71="","",IFERROR(Nominal!N71*((1+Real!$H72)),""))</f>
        <v>52048.288800000002</v>
      </c>
      <c r="P72" s="124">
        <f>IF(Nominal!O71="","",IFERROR(Nominal!O71*((1+Real!$H72)),""))</f>
        <v>7072.8984000000009</v>
      </c>
      <c r="Q72" s="124">
        <f>IF(Nominal!P71="","",IFERROR(Nominal!P71*((1+Real!$H72)),""))</f>
        <v>-1417.2192000000002</v>
      </c>
      <c r="R72" s="124">
        <f>IF(Nominal!Q71="","",IFERROR(Nominal!Q71*((1+Real!$H72)),""))</f>
        <v>61234.833600000005</v>
      </c>
      <c r="S72" s="124">
        <f>IF(Nominal!R71="","",IFERROR(Nominal!R71*((1+Real!$H72)),""))</f>
        <v>6670.8792000000003</v>
      </c>
      <c r="T72" s="124">
        <f>IF(Nominal!S71="","",IFERROR(Nominal!S71*((1+Real!$H72)),""))</f>
        <v>540.08640000000003</v>
      </c>
      <c r="U72" s="124">
        <f>IF(Nominal!T71="","",IFERROR(Nominal!T71*((1+Real!$H72)),""))</f>
        <v>59197.327200000007</v>
      </c>
      <c r="V72" s="124">
        <f>IF(Nominal!U71="","",IFERROR(Nominal!U71*(1+0),""))</f>
        <v>10492</v>
      </c>
      <c r="W72" s="124">
        <f>IF(Nominal!V71="","",IFERROR(Nominal!V71*(1+0),""))</f>
        <v>-2041</v>
      </c>
      <c r="X72" s="124">
        <f>IF(Nominal!W71="","",IFERROR(Nominal!W71*(1+0),""))</f>
        <v>10390</v>
      </c>
      <c r="Y72" s="124">
        <f>IF(Nominal!X71="","",IFERROR(Nominal!X71*(1+0),""))</f>
        <v>3940</v>
      </c>
      <c r="Z72" s="124">
        <f>IF(Nominal!Y71="","",IFERROR(Nominal!Y71*(1+0),""))</f>
        <v>-1795</v>
      </c>
      <c r="AA72" s="124">
        <f>IF(Nominal!Z71="","",IFERROR(Nominal!Z71*(1+0),""))</f>
        <v>5707</v>
      </c>
      <c r="AB72" s="124">
        <f>IF(Nominal!AA71="","",IFERROR(Nominal!AA71*(1+0),""))</f>
        <v>67991</v>
      </c>
      <c r="AC72" s="124">
        <f>IF(Nominal!AB71="","",IFERROR(Nominal!AB71*(1+0),""))</f>
        <v>2088</v>
      </c>
      <c r="AD72" s="124">
        <f>IF(Nominal!AC71="","",IFERROR(Nominal!AC71*(1+0),""))</f>
        <v>49660</v>
      </c>
      <c r="AE72" s="124">
        <f>IF(Nominal!AD71="","",IFERROR(Nominal!AD71*(1+0),""))</f>
        <v>9152</v>
      </c>
      <c r="AF72" s="126">
        <f t="shared" si="32"/>
        <v>0.53019090575400774</v>
      </c>
      <c r="AG72" s="126">
        <f t="shared" si="33"/>
        <v>2.0051439347626099</v>
      </c>
      <c r="AH72" s="126">
        <f t="shared" si="34"/>
        <v>0.16393000844123695</v>
      </c>
      <c r="AI72" s="126">
        <f t="shared" si="35"/>
        <v>-0.91315322528995013</v>
      </c>
      <c r="AJ72" s="126">
        <f t="shared" si="36"/>
        <v>-5.3020061009396819</v>
      </c>
      <c r="AK72" s="126">
        <f t="shared" si="37"/>
        <v>-0.89035182267125756</v>
      </c>
      <c r="AL72" s="126">
        <f t="shared" si="38"/>
        <v>8.6128908058399354</v>
      </c>
      <c r="AM72" s="126">
        <f t="shared" si="39"/>
        <v>-2.4733077282610902</v>
      </c>
      <c r="AN72" s="126">
        <f t="shared" si="40"/>
        <v>-0.18902368014273505</v>
      </c>
      <c r="AO72" s="126">
        <f t="shared" si="41"/>
        <v>0.37193310291093257</v>
      </c>
      <c r="AP72" s="124">
        <f t="shared" si="42"/>
        <v>186498.33120000002</v>
      </c>
      <c r="AQ72" s="124">
        <f t="shared" si="43"/>
        <v>155584</v>
      </c>
      <c r="AR72" s="126">
        <f t="shared" si="44"/>
        <v>-0.16576197224439299</v>
      </c>
      <c r="AS72" s="153" t="s">
        <v>779</v>
      </c>
      <c r="AT72" s="153">
        <f t="shared" si="45"/>
        <v>1</v>
      </c>
      <c r="AU72" s="153">
        <f t="shared" si="46"/>
        <v>1</v>
      </c>
      <c r="AV72" s="153">
        <f t="shared" si="47"/>
        <v>1</v>
      </c>
      <c r="AW72" s="153">
        <f t="shared" si="48"/>
        <v>1</v>
      </c>
      <c r="AX72" s="153">
        <f t="shared" si="49"/>
        <v>1</v>
      </c>
      <c r="AY72" s="153">
        <f t="shared" si="50"/>
        <v>1</v>
      </c>
      <c r="AZ72" s="153">
        <f t="shared" si="51"/>
        <v>1</v>
      </c>
      <c r="BA72" s="153">
        <f t="shared" si="52"/>
        <v>1</v>
      </c>
      <c r="BB72" s="153">
        <f t="shared" si="53"/>
        <v>1</v>
      </c>
      <c r="BC72" s="153">
        <f t="shared" si="54"/>
        <v>1</v>
      </c>
    </row>
    <row r="73" spans="1:55" x14ac:dyDescent="0.3">
      <c r="A73" s="300" t="str">
        <f>Nominal!A72</f>
        <v>United States</v>
      </c>
      <c r="B73" s="300" t="str">
        <f>Nominal!B72</f>
        <v>USA</v>
      </c>
      <c r="C73" s="300" t="str">
        <f>Nominal!C72</f>
        <v>NAM</v>
      </c>
      <c r="D73" s="300" t="str">
        <f>Nominal!D72</f>
        <v>High Income</v>
      </c>
      <c r="E73" s="300" t="str">
        <f>Nominal!E72</f>
        <v/>
      </c>
      <c r="F73" s="300" t="str">
        <f>Nominal!F72</f>
        <v>Income Taxes</v>
      </c>
      <c r="G73" s="300" t="str">
        <f>Nominal!G72</f>
        <v>mill lcu</v>
      </c>
      <c r="H73" s="126">
        <f>VLOOKUP(B73,Inflation!$C$1:$E$196,3,FALSE)/100</f>
        <v>1.52E-2</v>
      </c>
      <c r="I73" s="300" t="str">
        <f t="shared" si="31"/>
        <v>United StatesIncome Taxes</v>
      </c>
      <c r="J73" s="124">
        <f>IF(Nominal!I72="","",IFERROR(Nominal!I72*((1+Real!$H73)),""))</f>
        <v>206989.12800000003</v>
      </c>
      <c r="K73" s="124">
        <f>IF(Nominal!J72="","",IFERROR(Nominal!J72*((1+Real!$H73)),""))</f>
        <v>56843.078400000006</v>
      </c>
      <c r="L73" s="124">
        <f>IF(Nominal!K72="","",IFERROR(Nominal!K72*((1+Real!$H73)),""))</f>
        <v>107640.64080000001</v>
      </c>
      <c r="M73" s="124">
        <f>IF(Nominal!L72="","",IFERROR(Nominal!L72*((1+Real!$H73)),""))</f>
        <v>383234.95440000005</v>
      </c>
      <c r="N73" s="124">
        <f>IF(Nominal!M72="","",IFERROR(Nominal!M72*((1+Real!$H73)),""))</f>
        <v>105685.3656</v>
      </c>
      <c r="O73" s="124">
        <f>IF(Nominal!N72="","",IFERROR(Nominal!N72*((1+Real!$H73)),""))</f>
        <v>195342.75360000003</v>
      </c>
      <c r="P73" s="124">
        <f>IF(Nominal!O72="","",IFERROR(Nominal!O72*((1+Real!$H73)),""))</f>
        <v>136436.78880000001</v>
      </c>
      <c r="Q73" s="124">
        <f>IF(Nominal!P72="","",IFERROR(Nominal!P72*((1+Real!$H73)),""))</f>
        <v>106175.7072</v>
      </c>
      <c r="R73" s="124">
        <f>IF(Nominal!Q72="","",IFERROR(Nominal!Q72*((1+Real!$H73)),""))</f>
        <v>246988.00800000003</v>
      </c>
      <c r="S73" s="124">
        <f>IF(Nominal!R72="","",IFERROR(Nominal!R72*((1+Real!$H73)),""))</f>
        <v>134980.99200000003</v>
      </c>
      <c r="T73" s="124">
        <f>IF(Nominal!S72="","",IFERROR(Nominal!S72*((1+Real!$H73)),""))</f>
        <v>107911.69920000002</v>
      </c>
      <c r="U73" s="124">
        <f>IF(Nominal!T72="","",IFERROR(Nominal!T72*((1+Real!$H73)),""))</f>
        <v>214224.45840000003</v>
      </c>
      <c r="V73" s="124">
        <f>IF(Nominal!U72="","",IFERROR(Nominal!U72*(1+0),""))</f>
        <v>227152</v>
      </c>
      <c r="W73" s="124">
        <f>IF(Nominal!V72="","",IFERROR(Nominal!V72*(1+0),""))</f>
        <v>67585</v>
      </c>
      <c r="X73" s="124">
        <f>IF(Nominal!W72="","",IFERROR(Nominal!W72*(1+0),""))</f>
        <v>108706</v>
      </c>
      <c r="Y73" s="124">
        <f>IF(Nominal!X72="","",IFERROR(Nominal!X72*(1+0),""))</f>
        <v>79197</v>
      </c>
      <c r="Z73" s="124">
        <f>IF(Nominal!Y72="","",IFERROR(Nominal!Y72*(1+0),""))</f>
        <v>45965</v>
      </c>
      <c r="AA73" s="124">
        <f>IF(Nominal!Z72="","",IFERROR(Nominal!Z72*(1+0),""))</f>
        <v>97823</v>
      </c>
      <c r="AB73" s="124">
        <f>IF(Nominal!AA72="","",IFERROR(Nominal!AA72*(1+0),""))</f>
        <v>441097</v>
      </c>
      <c r="AC73" s="124">
        <f>IF(Nominal!AB72="","",IFERROR(Nominal!AB72*(1+0),""))</f>
        <v>91573</v>
      </c>
      <c r="AD73" s="124">
        <f>IF(Nominal!AC72="","",IFERROR(Nominal!AC72*(1+0),""))</f>
        <v>211138</v>
      </c>
      <c r="AE73" s="124">
        <f>IF(Nominal!AD72="","",IFERROR(Nominal!AD72*(1+0),""))</f>
        <v>117900</v>
      </c>
      <c r="AF73" s="126">
        <f t="shared" si="32"/>
        <v>9.7410294902058672E-2</v>
      </c>
      <c r="AG73" s="126">
        <f t="shared" si="33"/>
        <v>0.18897501511811143</v>
      </c>
      <c r="AH73" s="126">
        <f t="shared" si="34"/>
        <v>9.8973695444591926E-3</v>
      </c>
      <c r="AI73" s="126">
        <f t="shared" si="35"/>
        <v>-0.79334609463274997</v>
      </c>
      <c r="AJ73" s="126">
        <f t="shared" si="36"/>
        <v>-0.56507696463889601</v>
      </c>
      <c r="AK73" s="126">
        <f t="shared" si="37"/>
        <v>-0.4992238094466997</v>
      </c>
      <c r="AL73" s="126">
        <f t="shared" si="38"/>
        <v>2.2329769989426782</v>
      </c>
      <c r="AM73" s="126">
        <f t="shared" si="39"/>
        <v>-0.13753341122082965</v>
      </c>
      <c r="AN73" s="126">
        <f t="shared" si="40"/>
        <v>-0.14514877985493135</v>
      </c>
      <c r="AO73" s="126">
        <f t="shared" si="41"/>
        <v>-0.12654368401737648</v>
      </c>
      <c r="AP73" s="124">
        <f t="shared" si="42"/>
        <v>1680317.4168000002</v>
      </c>
      <c r="AQ73" s="124">
        <f t="shared" si="43"/>
        <v>1488136</v>
      </c>
      <c r="AR73" s="126">
        <f t="shared" si="44"/>
        <v>-0.11437209117667238</v>
      </c>
      <c r="AS73" s="153" t="s">
        <v>779</v>
      </c>
      <c r="AT73" s="153">
        <f t="shared" si="45"/>
        <v>1</v>
      </c>
      <c r="AU73" s="153">
        <f t="shared" si="46"/>
        <v>1</v>
      </c>
      <c r="AV73" s="153">
        <f t="shared" si="47"/>
        <v>1</v>
      </c>
      <c r="AW73" s="153">
        <f t="shared" si="48"/>
        <v>1</v>
      </c>
      <c r="AX73" s="153">
        <f t="shared" si="49"/>
        <v>1</v>
      </c>
      <c r="AY73" s="153">
        <f t="shared" si="50"/>
        <v>1</v>
      </c>
      <c r="AZ73" s="153">
        <f t="shared" si="51"/>
        <v>1</v>
      </c>
      <c r="BA73" s="153">
        <f t="shared" si="52"/>
        <v>1</v>
      </c>
      <c r="BB73" s="153">
        <f t="shared" si="53"/>
        <v>1</v>
      </c>
      <c r="BC73" s="153">
        <f t="shared" si="54"/>
        <v>1</v>
      </c>
    </row>
    <row r="74" spans="1:55" x14ac:dyDescent="0.3">
      <c r="A74" s="300" t="str">
        <f>Nominal!A73</f>
        <v>United States</v>
      </c>
      <c r="B74" s="300" t="str">
        <f>Nominal!B73</f>
        <v>USA</v>
      </c>
      <c r="C74" s="300" t="str">
        <f>Nominal!C73</f>
        <v>NAM</v>
      </c>
      <c r="D74" s="300" t="str">
        <f>Nominal!D73</f>
        <v>High Income</v>
      </c>
      <c r="E74" s="300" t="str">
        <f>Nominal!E73</f>
        <v/>
      </c>
      <c r="F74" s="300" t="str">
        <f>Nominal!F73</f>
        <v>Excises</v>
      </c>
      <c r="G74" s="300" t="str">
        <f>Nominal!G73</f>
        <v>mill lcu</v>
      </c>
      <c r="H74" s="126">
        <f>VLOOKUP(B74,Inflation!$C$1:$E$196,3,FALSE)/100</f>
        <v>1.52E-2</v>
      </c>
      <c r="I74" s="300" t="str">
        <f t="shared" si="31"/>
        <v>United StatesExcises</v>
      </c>
      <c r="J74" s="124">
        <f>IF(Nominal!I73="","",IFERROR(Nominal!I73*((1+Real!$H74)),""))</f>
        <v>6878.9952000000003</v>
      </c>
      <c r="K74" s="124">
        <f>IF(Nominal!J73="","",IFERROR(Nominal!J73*((1+Real!$H74)),""))</f>
        <v>5434.365600000001</v>
      </c>
      <c r="L74" s="124">
        <f>IF(Nominal!K73="","",IFERROR(Nominal!K73*((1+Real!$H74)),""))</f>
        <v>7960.1832000000004</v>
      </c>
      <c r="M74" s="124">
        <f>IF(Nominal!L73="","",IFERROR(Nominal!L73*((1+Real!$H74)),""))</f>
        <v>7200.8136000000004</v>
      </c>
      <c r="N74" s="124">
        <f>IF(Nominal!M73="","",IFERROR(Nominal!M73*((1+Real!$H74)),""))</f>
        <v>7708.4136000000008</v>
      </c>
      <c r="O74" s="124">
        <f>IF(Nominal!N73="","",IFERROR(Nominal!N73*((1+Real!$H74)),""))</f>
        <v>7218.072000000001</v>
      </c>
      <c r="P74" s="124">
        <f>IF(Nominal!O73="","",IFERROR(Nominal!O73*((1+Real!$H74)),""))</f>
        <v>7987.5936000000011</v>
      </c>
      <c r="Q74" s="124">
        <f>IF(Nominal!P73="","",IFERROR(Nominal!P73*((1+Real!$H74)),""))</f>
        <v>7985.5632000000005</v>
      </c>
      <c r="R74" s="124">
        <f>IF(Nominal!Q73="","",IFERROR(Nominal!Q73*((1+Real!$H74)),""))</f>
        <v>12168.187200000002</v>
      </c>
      <c r="S74" s="124">
        <f>IF(Nominal!R73="","",IFERROR(Nominal!R73*((1+Real!$H74)),""))</f>
        <v>6128.7624000000005</v>
      </c>
      <c r="T74" s="124">
        <f>IF(Nominal!S73="","",IFERROR(Nominal!S73*((1+Real!$H74)),""))</f>
        <v>7627.1976000000004</v>
      </c>
      <c r="U74" s="124">
        <f>IF(Nominal!T73="","",IFERROR(Nominal!T73*((1+Real!$H74)),""))</f>
        <v>7123.6584000000012</v>
      </c>
      <c r="V74" s="124">
        <f>IF(Nominal!U73="","",IFERROR(Nominal!U73*(1+0),""))</f>
        <v>6308</v>
      </c>
      <c r="W74" s="124">
        <f>IF(Nominal!V73="","",IFERROR(Nominal!V73*(1+0),""))</f>
        <v>6685</v>
      </c>
      <c r="X74" s="124">
        <f>IF(Nominal!W73="","",IFERROR(Nominal!W73*(1+0),""))</f>
        <v>6415</v>
      </c>
      <c r="Y74" s="124">
        <f>IF(Nominal!X73="","",IFERROR(Nominal!X73*(1+0),""))</f>
        <v>353</v>
      </c>
      <c r="Z74" s="124">
        <f>IF(Nominal!Y73="","",IFERROR(Nominal!Y73*(1+0),""))</f>
        <v>2701</v>
      </c>
      <c r="AA74" s="124">
        <f>IF(Nominal!Z73="","",IFERROR(Nominal!Z73*(1+0),""))</f>
        <v>3678</v>
      </c>
      <c r="AB74" s="124">
        <f>IF(Nominal!AA73="","",IFERROR(Nominal!AA73*(1+0),""))</f>
        <v>6226</v>
      </c>
      <c r="AC74" s="124">
        <f>IF(Nominal!AB73="","",IFERROR(Nominal!AB73*(1+0),""))</f>
        <v>7652</v>
      </c>
      <c r="AD74" s="124">
        <f>IF(Nominal!AC73="","",IFERROR(Nominal!AC73*(1+0),""))</f>
        <v>26198</v>
      </c>
      <c r="AE74" s="124">
        <f>IF(Nominal!AD73="","",IFERROR(Nominal!AD73*(1+0),""))</f>
        <v>4747</v>
      </c>
      <c r="AF74" s="126">
        <f t="shared" si="32"/>
        <v>-8.300561105203276E-2</v>
      </c>
      <c r="AG74" s="126">
        <f t="shared" si="33"/>
        <v>0.23013438771951575</v>
      </c>
      <c r="AH74" s="126">
        <f t="shared" si="34"/>
        <v>-0.19411402491339649</v>
      </c>
      <c r="AI74" s="126">
        <f t="shared" si="35"/>
        <v>-0.95097776173514614</v>
      </c>
      <c r="AJ74" s="126">
        <f t="shared" si="36"/>
        <v>-0.64960364866773623</v>
      </c>
      <c r="AK74" s="126">
        <f t="shared" si="37"/>
        <v>-0.49044564808996094</v>
      </c>
      <c r="AL74" s="126">
        <f t="shared" si="38"/>
        <v>-0.22054121531671325</v>
      </c>
      <c r="AM74" s="126">
        <f t="shared" si="39"/>
        <v>-4.1770779548773777E-2</v>
      </c>
      <c r="AN74" s="126">
        <f t="shared" si="40"/>
        <v>1.1529912031596616</v>
      </c>
      <c r="AO74" s="126">
        <f t="shared" si="41"/>
        <v>-0.22545537089184603</v>
      </c>
      <c r="AP74" s="124">
        <f t="shared" si="42"/>
        <v>76670.949600000007</v>
      </c>
      <c r="AQ74" s="124">
        <f t="shared" si="43"/>
        <v>70963</v>
      </c>
      <c r="AR74" s="126">
        <f t="shared" si="44"/>
        <v>-7.4447357568661263E-2</v>
      </c>
      <c r="AS74" s="153" t="s">
        <v>779</v>
      </c>
      <c r="AT74" s="153">
        <f t="shared" si="45"/>
        <v>1</v>
      </c>
      <c r="AU74" s="153">
        <f t="shared" si="46"/>
        <v>1</v>
      </c>
      <c r="AV74" s="153">
        <f t="shared" si="47"/>
        <v>1</v>
      </c>
      <c r="AW74" s="153">
        <f t="shared" si="48"/>
        <v>1</v>
      </c>
      <c r="AX74" s="153">
        <f t="shared" si="49"/>
        <v>1</v>
      </c>
      <c r="AY74" s="153">
        <f t="shared" si="50"/>
        <v>1</v>
      </c>
      <c r="AZ74" s="153">
        <f t="shared" si="51"/>
        <v>1</v>
      </c>
      <c r="BA74" s="153">
        <f t="shared" si="52"/>
        <v>1</v>
      </c>
      <c r="BB74" s="153">
        <f t="shared" si="53"/>
        <v>1</v>
      </c>
      <c r="BC74" s="153">
        <f t="shared" si="54"/>
        <v>1</v>
      </c>
    </row>
    <row r="75" spans="1:55" x14ac:dyDescent="0.3">
      <c r="A75" s="300" t="str">
        <f>Nominal!A74</f>
        <v>United States</v>
      </c>
      <c r="B75" s="300" t="str">
        <f>Nominal!B74</f>
        <v>USA</v>
      </c>
      <c r="C75" s="300" t="str">
        <f>Nominal!C74</f>
        <v>NAM</v>
      </c>
      <c r="D75" s="300" t="str">
        <f>Nominal!D74</f>
        <v>High Income</v>
      </c>
      <c r="E75" s="300" t="str">
        <f>Nominal!E74</f>
        <v/>
      </c>
      <c r="F75" s="300" t="str">
        <f>Nominal!F74</f>
        <v>Customs Duties</v>
      </c>
      <c r="G75" s="300" t="str">
        <f>Nominal!G74</f>
        <v>mill lcu</v>
      </c>
      <c r="H75" s="126">
        <f>VLOOKUP(B75,Inflation!$C$1:$E$196,3,FALSE)/100</f>
        <v>1.52E-2</v>
      </c>
      <c r="I75" s="300" t="str">
        <f t="shared" si="31"/>
        <v>United StatesCustoms Duties</v>
      </c>
      <c r="J75" s="124">
        <f>IF(Nominal!I74="","",IFERROR(Nominal!I74*((1+Real!$H75)),""))</f>
        <v>6728.7456000000011</v>
      </c>
      <c r="K75" s="124">
        <f>IF(Nominal!J74="","",IFERROR(Nominal!J74*((1+Real!$H75)),""))</f>
        <v>5153.1552000000001</v>
      </c>
      <c r="L75" s="124">
        <f>IF(Nominal!K74="","",IFERROR(Nominal!K74*((1+Real!$H75)),""))</f>
        <v>5241.4776000000002</v>
      </c>
      <c r="M75" s="124">
        <f>IF(Nominal!L74="","",IFERROR(Nominal!L74*((1+Real!$H75)),""))</f>
        <v>5316.6024000000007</v>
      </c>
      <c r="N75" s="124">
        <f>IF(Nominal!M74="","",IFERROR(Nominal!M74*((1+Real!$H75)),""))</f>
        <v>5008.9968000000008</v>
      </c>
      <c r="O75" s="124">
        <f>IF(Nominal!N74="","",IFERROR(Nominal!N74*((1+Real!$H75)),""))</f>
        <v>5691.2112000000006</v>
      </c>
      <c r="P75" s="124">
        <f>IF(Nominal!O74="","",IFERROR(Nominal!O74*((1+Real!$H75)),""))</f>
        <v>6571.3896000000004</v>
      </c>
      <c r="Q75" s="124">
        <f>IF(Nominal!P74="","",IFERROR(Nominal!P74*((1+Real!$H75)),""))</f>
        <v>7111.4760000000006</v>
      </c>
      <c r="R75" s="124">
        <f>IF(Nominal!Q74="","",IFERROR(Nominal!Q74*((1+Real!$H75)),""))</f>
        <v>6936.8616000000011</v>
      </c>
      <c r="S75" s="124">
        <f>IF(Nominal!R74="","",IFERROR(Nominal!R74*((1+Real!$H75)),""))</f>
        <v>7874.9064000000008</v>
      </c>
      <c r="T75" s="124">
        <f>IF(Nominal!S74="","",IFERROR(Nominal!S74*((1+Real!$H75)),""))</f>
        <v>7045.4880000000003</v>
      </c>
      <c r="U75" s="124">
        <f>IF(Nominal!T74="","",IFERROR(Nominal!T74*((1+Real!$H75)),""))</f>
        <v>6547.0248000000011</v>
      </c>
      <c r="V75" s="124">
        <f>IF(Nominal!U74="","",IFERROR(Nominal!U74*(1+0),""))</f>
        <v>6918</v>
      </c>
      <c r="W75" s="124">
        <f>IF(Nominal!V74="","",IFERROR(Nominal!V74*(1+0),""))</f>
        <v>6286</v>
      </c>
      <c r="X75" s="124">
        <f>IF(Nominal!W74="","",IFERROR(Nominal!W74*(1+0),""))</f>
        <v>4815</v>
      </c>
      <c r="Y75" s="124">
        <f>IF(Nominal!X74="","",IFERROR(Nominal!X74*(1+0),""))</f>
        <v>4114</v>
      </c>
      <c r="Z75" s="124">
        <f>IF(Nominal!Y74="","",IFERROR(Nominal!Y74*(1+0),""))</f>
        <v>3833</v>
      </c>
      <c r="AA75" s="124">
        <f>IF(Nominal!Z74="","",IFERROR(Nominal!Z74*(1+0),""))</f>
        <v>4480</v>
      </c>
      <c r="AB75" s="124">
        <f>IF(Nominal!AA74="","",IFERROR(Nominal!AA74*(1+0),""))</f>
        <v>5013</v>
      </c>
      <c r="AC75" s="124">
        <f>IF(Nominal!AB74="","",IFERROR(Nominal!AB74*(1+0),""))</f>
        <v>5896</v>
      </c>
      <c r="AD75" s="124">
        <f>IF(Nominal!AC74="","",IFERROR(Nominal!AC74*(1+0),""))</f>
        <v>6049</v>
      </c>
      <c r="AE75" s="124">
        <f>IF(Nominal!AD74="","",IFERROR(Nominal!AD74*(1+0),""))</f>
        <v>6156</v>
      </c>
      <c r="AF75" s="126">
        <f t="shared" si="32"/>
        <v>2.8126252833811826E-2</v>
      </c>
      <c r="AG75" s="126">
        <f t="shared" si="33"/>
        <v>0.21983517981371875</v>
      </c>
      <c r="AH75" s="126">
        <f t="shared" si="34"/>
        <v>-8.1365911017152903E-2</v>
      </c>
      <c r="AI75" s="126">
        <f t="shared" si="35"/>
        <v>-0.22619754300227538</v>
      </c>
      <c r="AJ75" s="126">
        <f t="shared" si="36"/>
        <v>-0.23477691181595498</v>
      </c>
      <c r="AK75" s="126">
        <f t="shared" si="37"/>
        <v>-0.21282134108816775</v>
      </c>
      <c r="AL75" s="126">
        <f t="shared" si="38"/>
        <v>-0.23714764986693229</v>
      </c>
      <c r="AM75" s="126">
        <f t="shared" si="39"/>
        <v>-0.17091754229361111</v>
      </c>
      <c r="AN75" s="126">
        <f t="shared" si="40"/>
        <v>-0.12799182846606036</v>
      </c>
      <c r="AO75" s="126">
        <f t="shared" si="41"/>
        <v>-0.21827642294262706</v>
      </c>
      <c r="AP75" s="124">
        <f t="shared" si="42"/>
        <v>61634.822400000012</v>
      </c>
      <c r="AQ75" s="124">
        <f t="shared" si="43"/>
        <v>53560</v>
      </c>
      <c r="AR75" s="126">
        <f t="shared" si="44"/>
        <v>-0.1310107190314547</v>
      </c>
      <c r="AS75" s="153" t="s">
        <v>779</v>
      </c>
      <c r="AT75" s="153">
        <f t="shared" si="45"/>
        <v>1</v>
      </c>
      <c r="AU75" s="153">
        <f t="shared" si="46"/>
        <v>1</v>
      </c>
      <c r="AV75" s="153">
        <f t="shared" si="47"/>
        <v>1</v>
      </c>
      <c r="AW75" s="153">
        <f t="shared" si="48"/>
        <v>1</v>
      </c>
      <c r="AX75" s="153">
        <f t="shared" si="49"/>
        <v>1</v>
      </c>
      <c r="AY75" s="153">
        <f t="shared" si="50"/>
        <v>1</v>
      </c>
      <c r="AZ75" s="153">
        <f t="shared" si="51"/>
        <v>1</v>
      </c>
      <c r="BA75" s="153">
        <f t="shared" si="52"/>
        <v>1</v>
      </c>
      <c r="BB75" s="153">
        <f t="shared" si="53"/>
        <v>1</v>
      </c>
      <c r="BC75" s="153">
        <f t="shared" si="54"/>
        <v>1</v>
      </c>
    </row>
    <row r="76" spans="1:55" x14ac:dyDescent="0.3">
      <c r="A76" s="300" t="str">
        <f>Nominal!A75</f>
        <v>United States</v>
      </c>
      <c r="B76" s="300" t="str">
        <f>Nominal!B75</f>
        <v>USA</v>
      </c>
      <c r="C76" s="300" t="str">
        <f>Nominal!C75</f>
        <v>NAM</v>
      </c>
      <c r="D76" s="300" t="str">
        <f>Nominal!D75</f>
        <v>High Income</v>
      </c>
      <c r="E76" s="300" t="str">
        <f>Nominal!E75</f>
        <v/>
      </c>
      <c r="F76" s="300" t="str">
        <f>Nominal!F75</f>
        <v>Other Taxes</v>
      </c>
      <c r="G76" s="300" t="str">
        <f>Nominal!G75</f>
        <v>mill lcu</v>
      </c>
      <c r="H76" s="126">
        <f>VLOOKUP(B76,Inflation!$C$1:$E$196,3,FALSE)/100</f>
        <v>1.52E-2</v>
      </c>
      <c r="I76" s="300" t="str">
        <f t="shared" si="31"/>
        <v>United StatesOther Taxes</v>
      </c>
      <c r="J76" s="124">
        <f>IF(Nominal!I75="","",IFERROR(Nominal!I75*((1+Real!$H76)),""))</f>
        <v>7737.8544000000011</v>
      </c>
      <c r="K76" s="124">
        <f>IF(Nominal!J75="","",IFERROR(Nominal!J75*((1+Real!$H76)),""))</f>
        <v>5703.3936000000003</v>
      </c>
      <c r="L76" s="124">
        <f>IF(Nominal!K75="","",IFERROR(Nominal!K75*((1+Real!$H76)),""))</f>
        <v>7464.7656000000006</v>
      </c>
      <c r="M76" s="124">
        <f>IF(Nominal!L75="","",IFERROR(Nominal!L75*((1+Real!$H76)),""))</f>
        <v>10749.952800000001</v>
      </c>
      <c r="N76" s="124">
        <f>IF(Nominal!M75="","",IFERROR(Nominal!M75*((1+Real!$H76)),""))</f>
        <v>8480.9808000000012</v>
      </c>
      <c r="O76" s="124">
        <f>IF(Nominal!N75="","",IFERROR(Nominal!N75*((1+Real!$H76)),""))</f>
        <v>8194.6944000000003</v>
      </c>
      <c r="P76" s="124">
        <f>IF(Nominal!O75="","",IFERROR(Nominal!O75*((1+Real!$H76)),""))</f>
        <v>8897.2128000000012</v>
      </c>
      <c r="Q76" s="124">
        <f>IF(Nominal!P75="","",IFERROR(Nominal!P75*((1+Real!$H76)),""))</f>
        <v>12878.827200000002</v>
      </c>
      <c r="R76" s="124">
        <f>IF(Nominal!Q75="","",IFERROR(Nominal!Q75*((1+Real!$H76)),""))</f>
        <v>8414.9928</v>
      </c>
      <c r="S76" s="124">
        <f>IF(Nominal!R75="","",IFERROR(Nominal!R75*((1+Real!$H76)),""))</f>
        <v>9087.0552000000007</v>
      </c>
      <c r="T76" s="124">
        <f>IF(Nominal!S75="","",IFERROR(Nominal!S75*((1+Real!$H76)),""))</f>
        <v>7817.0400000000009</v>
      </c>
      <c r="U76" s="124">
        <f>IF(Nominal!T75="","",IFERROR(Nominal!T75*((1+Real!$H76)),""))</f>
        <v>8352.0504000000001</v>
      </c>
      <c r="V76" s="124">
        <f>IF(Nominal!U75="","",IFERROR(Nominal!U75*(1+0),""))</f>
        <v>10867</v>
      </c>
      <c r="W76" s="124">
        <f>IF(Nominal!V75="","",IFERROR(Nominal!V75*(1+0),""))</f>
        <v>7476</v>
      </c>
      <c r="X76" s="124">
        <f>IF(Nominal!W75="","",IFERROR(Nominal!W75*(1+0),""))</f>
        <v>8966</v>
      </c>
      <c r="Y76" s="124">
        <f>IF(Nominal!X75="","",IFERROR(Nominal!X75*(1+0),""))</f>
        <v>18752</v>
      </c>
      <c r="Z76" s="124">
        <f>IF(Nominal!Y75="","",IFERROR(Nominal!Y75*(1+0),""))</f>
        <v>9607</v>
      </c>
      <c r="AA76" s="124">
        <f>IF(Nominal!Z75="","",IFERROR(Nominal!Z75*(1+0),""))</f>
        <v>8588</v>
      </c>
      <c r="AB76" s="124">
        <f>IF(Nominal!AA75="","",IFERROR(Nominal!AA75*(1+0),""))</f>
        <v>12623</v>
      </c>
      <c r="AC76" s="124">
        <f>IF(Nominal!AB75="","",IFERROR(Nominal!AB75*(1+0),""))</f>
        <v>17725</v>
      </c>
      <c r="AD76" s="124">
        <f>IF(Nominal!AC75="","",IFERROR(Nominal!AC75*(1+0),""))</f>
        <v>14681</v>
      </c>
      <c r="AE76" s="124">
        <f>IF(Nominal!AD75="","",IFERROR(Nominal!AD75*(1+0),""))</f>
        <v>13028</v>
      </c>
      <c r="AF76" s="126">
        <f t="shared" si="32"/>
        <v>0.40439447917241744</v>
      </c>
      <c r="AG76" s="126">
        <f t="shared" si="33"/>
        <v>0.31079853931175283</v>
      </c>
      <c r="AH76" s="126">
        <f t="shared" si="34"/>
        <v>0.20110938245669754</v>
      </c>
      <c r="AI76" s="126">
        <f t="shared" si="35"/>
        <v>0.74437975206737639</v>
      </c>
      <c r="AJ76" s="126">
        <f t="shared" si="36"/>
        <v>0.13276992679903232</v>
      </c>
      <c r="AK76" s="126">
        <f t="shared" si="37"/>
        <v>4.7995151594670778E-2</v>
      </c>
      <c r="AL76" s="126">
        <f t="shared" si="38"/>
        <v>0.41875891739939031</v>
      </c>
      <c r="AM76" s="126">
        <f t="shared" si="39"/>
        <v>0.37628991559107167</v>
      </c>
      <c r="AN76" s="126">
        <f t="shared" si="40"/>
        <v>0.74462419029045401</v>
      </c>
      <c r="AO76" s="126">
        <f t="shared" si="41"/>
        <v>0.43368778039336647</v>
      </c>
      <c r="AP76" s="124">
        <f t="shared" si="42"/>
        <v>87609.729600000021</v>
      </c>
      <c r="AQ76" s="124">
        <f t="shared" si="43"/>
        <v>122313</v>
      </c>
      <c r="AR76" s="126">
        <f t="shared" si="44"/>
        <v>0.39611205922498327</v>
      </c>
      <c r="AS76" s="153" t="s">
        <v>779</v>
      </c>
      <c r="AT76" s="153">
        <f t="shared" si="45"/>
        <v>1</v>
      </c>
      <c r="AU76" s="153">
        <f t="shared" si="46"/>
        <v>1</v>
      </c>
      <c r="AV76" s="153">
        <f t="shared" si="47"/>
        <v>1</v>
      </c>
      <c r="AW76" s="153">
        <f t="shared" si="48"/>
        <v>1</v>
      </c>
      <c r="AX76" s="153">
        <f t="shared" si="49"/>
        <v>1</v>
      </c>
      <c r="AY76" s="153">
        <f t="shared" si="50"/>
        <v>1</v>
      </c>
      <c r="AZ76" s="153">
        <f t="shared" si="51"/>
        <v>1</v>
      </c>
      <c r="BA76" s="153">
        <f t="shared" si="52"/>
        <v>1</v>
      </c>
      <c r="BB76" s="153">
        <f t="shared" si="53"/>
        <v>1</v>
      </c>
      <c r="BC76" s="153">
        <f t="shared" si="54"/>
        <v>1</v>
      </c>
    </row>
    <row r="77" spans="1:55" x14ac:dyDescent="0.3">
      <c r="A77" s="300" t="str">
        <f>Nominal!A76</f>
        <v>United States</v>
      </c>
      <c r="B77" s="300" t="str">
        <f>Nominal!B76</f>
        <v>USA</v>
      </c>
      <c r="C77" s="300" t="str">
        <f>Nominal!C76</f>
        <v>NAM</v>
      </c>
      <c r="D77" s="300" t="str">
        <f>Nominal!D76</f>
        <v>High Income</v>
      </c>
      <c r="E77" s="300" t="str">
        <f>Nominal!E76</f>
        <v/>
      </c>
      <c r="F77" s="300" t="str">
        <f>Nominal!F76</f>
        <v>Tax Revenue</v>
      </c>
      <c r="G77" s="300" t="str">
        <f>Nominal!G76</f>
        <v>mill lcu</v>
      </c>
      <c r="H77" s="126">
        <f>VLOOKUP(B77,Inflation!$C$1:$E$196,3,FALSE)/100</f>
        <v>1.52E-2</v>
      </c>
      <c r="I77" s="300" t="str">
        <f t="shared" si="31"/>
        <v>United StatesTax Revenue</v>
      </c>
      <c r="J77" s="124">
        <f>IF(Nominal!I76="","",IFERROR(Nominal!I76*((1+Real!$H77)),""))</f>
        <v>228334.72320000004</v>
      </c>
      <c r="K77" s="124">
        <f>IF(Nominal!J76="","",IFERROR(Nominal!J76*((1+Real!$H77)),""))</f>
        <v>73133.992800000007</v>
      </c>
      <c r="L77" s="124">
        <f>IF(Nominal!K76="","",IFERROR(Nominal!K76*((1+Real!$H77)),""))</f>
        <v>128307.06720000002</v>
      </c>
      <c r="M77" s="124">
        <f>IF(Nominal!L76="","",IFERROR(Nominal!L76*((1+Real!$H77)),""))</f>
        <v>406502.32320000004</v>
      </c>
      <c r="N77" s="124">
        <f>IF(Nominal!M76="","",IFERROR(Nominal!M76*((1+Real!$H77)),""))</f>
        <v>126883.75680000002</v>
      </c>
      <c r="O77" s="124">
        <f>IF(Nominal!N76="","",IFERROR(Nominal!N76*((1+Real!$H77)),""))</f>
        <v>216446.73120000001</v>
      </c>
      <c r="P77" s="124">
        <f>IF(Nominal!O76="","",IFERROR(Nominal!O76*((1+Real!$H77)),""))</f>
        <v>159892.98480000001</v>
      </c>
      <c r="Q77" s="124">
        <f>IF(Nominal!P76="","",IFERROR(Nominal!P76*((1+Real!$H77)),""))</f>
        <v>134151.5736</v>
      </c>
      <c r="R77" s="124">
        <f>IF(Nominal!Q76="","",IFERROR(Nominal!Q76*((1+Real!$H77)),""))</f>
        <v>274508.04960000003</v>
      </c>
      <c r="S77" s="124">
        <f>IF(Nominal!R76="","",IFERROR(Nominal!R76*((1+Real!$H77)),""))</f>
        <v>158071.71600000001</v>
      </c>
      <c r="T77" s="124">
        <f>IF(Nominal!S76="","",IFERROR(Nominal!S76*((1+Real!$H77)),""))</f>
        <v>130401.42480000001</v>
      </c>
      <c r="U77" s="124">
        <f>IF(Nominal!T76="","",IFERROR(Nominal!T76*((1+Real!$H77)),""))</f>
        <v>236247.19200000001</v>
      </c>
      <c r="V77" s="124">
        <f>IF(Nominal!U76="","",IFERROR(Nominal!U76*(1+0),""))</f>
        <v>251245</v>
      </c>
      <c r="W77" s="124">
        <f>IF(Nominal!V76="","",IFERROR(Nominal!V76*(1+0),""))</f>
        <v>88032</v>
      </c>
      <c r="X77" s="124">
        <f>IF(Nominal!W76="","",IFERROR(Nominal!W76*(1+0),""))</f>
        <v>128902</v>
      </c>
      <c r="Y77" s="124">
        <f>IF(Nominal!X76="","",IFERROR(Nominal!X76*(1+0),""))</f>
        <v>102416</v>
      </c>
      <c r="Z77" s="124">
        <f>IF(Nominal!Y76="","",IFERROR(Nominal!Y76*(1+0),""))</f>
        <v>62106</v>
      </c>
      <c r="AA77" s="124">
        <f>IF(Nominal!Z76="","",IFERROR(Nominal!Z76*(1+0),""))</f>
        <v>114569</v>
      </c>
      <c r="AB77" s="124">
        <f>IF(Nominal!AA76="","",IFERROR(Nominal!AA76*(1+0),""))</f>
        <v>464959</v>
      </c>
      <c r="AC77" s="124">
        <f>IF(Nominal!AB76="","",IFERROR(Nominal!AB76*(1+0),""))</f>
        <v>122846</v>
      </c>
      <c r="AD77" s="124">
        <f>IF(Nominal!AC76="","",IFERROR(Nominal!AC76*(1+0),""))</f>
        <v>258066</v>
      </c>
      <c r="AE77" s="124">
        <f>IF(Nominal!AD76="","",IFERROR(Nominal!AD76*(1+0),""))</f>
        <v>141831</v>
      </c>
      <c r="AF77" s="126">
        <f t="shared" si="32"/>
        <v>0.10033636793792719</v>
      </c>
      <c r="AG77" s="126">
        <f t="shared" si="33"/>
        <v>0.20370838005169042</v>
      </c>
      <c r="AH77" s="126">
        <f t="shared" si="34"/>
        <v>4.6367890170275856E-3</v>
      </c>
      <c r="AI77" s="126">
        <f t="shared" si="35"/>
        <v>-0.74805556043621646</v>
      </c>
      <c r="AJ77" s="126">
        <f t="shared" si="36"/>
        <v>-0.51052836417907832</v>
      </c>
      <c r="AK77" s="126">
        <f t="shared" si="37"/>
        <v>-0.47068269700900894</v>
      </c>
      <c r="AL77" s="126">
        <f t="shared" si="38"/>
        <v>1.9079387102666683</v>
      </c>
      <c r="AM77" s="126">
        <f t="shared" si="39"/>
        <v>-8.427462531084319E-2</v>
      </c>
      <c r="AN77" s="126">
        <f t="shared" si="40"/>
        <v>-5.9896420611193713E-2</v>
      </c>
      <c r="AO77" s="126">
        <f t="shared" si="41"/>
        <v>-0.10274270698750441</v>
      </c>
      <c r="AP77" s="124">
        <f t="shared" si="42"/>
        <v>1906232.9184000001</v>
      </c>
      <c r="AQ77" s="124">
        <f t="shared" si="43"/>
        <v>1734972</v>
      </c>
      <c r="AR77" s="126">
        <f t="shared" si="44"/>
        <v>-8.9842598324106293E-2</v>
      </c>
      <c r="AS77" s="153" t="s">
        <v>779</v>
      </c>
      <c r="AT77" s="153">
        <f t="shared" si="45"/>
        <v>1</v>
      </c>
      <c r="AU77" s="153">
        <f t="shared" si="46"/>
        <v>1</v>
      </c>
      <c r="AV77" s="153">
        <f t="shared" si="47"/>
        <v>1</v>
      </c>
      <c r="AW77" s="153">
        <f t="shared" si="48"/>
        <v>1</v>
      </c>
      <c r="AX77" s="153">
        <f t="shared" si="49"/>
        <v>1</v>
      </c>
      <c r="AY77" s="153">
        <f t="shared" si="50"/>
        <v>1</v>
      </c>
      <c r="AZ77" s="153">
        <f t="shared" si="51"/>
        <v>1</v>
      </c>
      <c r="BA77" s="153">
        <f t="shared" si="52"/>
        <v>1</v>
      </c>
      <c r="BB77" s="153">
        <f t="shared" si="53"/>
        <v>1</v>
      </c>
      <c r="BC77" s="153">
        <f t="shared" si="54"/>
        <v>1</v>
      </c>
    </row>
    <row r="78" spans="1:55" x14ac:dyDescent="0.3">
      <c r="A78" s="300" t="str">
        <f>Nominal!A77</f>
        <v>United States</v>
      </c>
      <c r="B78" s="300" t="str">
        <f>Nominal!B77</f>
        <v>USA</v>
      </c>
      <c r="C78" s="300" t="str">
        <f>Nominal!C77</f>
        <v>NAM</v>
      </c>
      <c r="D78" s="300" t="str">
        <f>Nominal!D77</f>
        <v>High Income</v>
      </c>
      <c r="E78" s="300" t="str">
        <f>Nominal!E77</f>
        <v/>
      </c>
      <c r="F78" s="300" t="str">
        <f>Nominal!F77</f>
        <v>Social Contributions</v>
      </c>
      <c r="G78" s="300" t="str">
        <f>Nominal!G77</f>
        <v>mill lcu</v>
      </c>
      <c r="H78" s="126">
        <f>VLOOKUP(B78,Inflation!$C$1:$E$196,3,FALSE)/100</f>
        <v>1.52E-2</v>
      </c>
      <c r="I78" s="300" t="str">
        <f t="shared" si="31"/>
        <v>United StatesSocial Contributions</v>
      </c>
      <c r="J78" s="124">
        <f>IF(Nominal!I77="","",IFERROR(Nominal!I77*((1+Real!$H78)),""))</f>
        <v>116552.06640000001</v>
      </c>
      <c r="K78" s="124">
        <f>IF(Nominal!J77="","",IFERROR(Nominal!J77*((1+Real!$H78)),""))</f>
        <v>96196.291200000007</v>
      </c>
      <c r="L78" s="124">
        <f>IF(Nominal!K77="","",IFERROR(Nominal!K77*((1+Real!$H78)),""))</f>
        <v>103338.22320000001</v>
      </c>
      <c r="M78" s="124">
        <f>IF(Nominal!L77="","",IFERROR(Nominal!L77*((1+Real!$H78)),""))</f>
        <v>136799.21520000001</v>
      </c>
      <c r="N78" s="124">
        <f>IF(Nominal!M77="","",IFERROR(Nominal!M77*((1+Real!$H78)),""))</f>
        <v>108234.53280000002</v>
      </c>
      <c r="O78" s="124">
        <f>IF(Nominal!N77="","",IFERROR(Nominal!N77*((1+Real!$H78)),""))</f>
        <v>121937.70240000001</v>
      </c>
      <c r="P78" s="124">
        <f>IF(Nominal!O77="","",IFERROR(Nominal!O77*((1+Real!$H78)),""))</f>
        <v>94839.984000000011</v>
      </c>
      <c r="Q78" s="124">
        <f>IF(Nominal!P77="","",IFERROR(Nominal!P77*((1+Real!$H78)),""))</f>
        <v>96870.384000000005</v>
      </c>
      <c r="R78" s="124">
        <f>IF(Nominal!Q77="","",IFERROR(Nominal!Q77*((1+Real!$H78)),""))</f>
        <v>104612.29920000001</v>
      </c>
      <c r="S78" s="124">
        <f>IF(Nominal!R77="","",IFERROR(Nominal!R77*((1+Real!$H78)),""))</f>
        <v>90787.305600000007</v>
      </c>
      <c r="T78" s="124">
        <f>IF(Nominal!S77="","",IFERROR(Nominal!S77*((1+Real!$H78)),""))</f>
        <v>97713.000000000015</v>
      </c>
      <c r="U78" s="124">
        <f>IF(Nominal!T77="","",IFERROR(Nominal!T77*((1+Real!$H78)),""))</f>
        <v>103955.46480000002</v>
      </c>
      <c r="V78" s="124">
        <f>IF(Nominal!U77="","",IFERROR(Nominal!U77*(1+0),""))</f>
        <v>120623</v>
      </c>
      <c r="W78" s="124">
        <f>IF(Nominal!V77="","",IFERROR(Nominal!V77*(1+0),""))</f>
        <v>99518</v>
      </c>
      <c r="X78" s="124">
        <f>IF(Nominal!W77="","",IFERROR(Nominal!W77*(1+0),""))</f>
        <v>107165</v>
      </c>
      <c r="Y78" s="124">
        <f>IF(Nominal!X77="","",IFERROR(Nominal!X77*(1+0),""))</f>
        <v>139045</v>
      </c>
      <c r="Z78" s="124">
        <f>IF(Nominal!Y77="","",IFERROR(Nominal!Y77*(1+0),""))</f>
        <v>111249</v>
      </c>
      <c r="AA78" s="124">
        <f>IF(Nominal!Z77="","",IFERROR(Nominal!Z77*(1+0),""))</f>
        <v>125789</v>
      </c>
      <c r="AB78" s="124">
        <f>IF(Nominal!AA77="","",IFERROR(Nominal!AA77*(1+0),""))</f>
        <v>98100</v>
      </c>
      <c r="AC78" s="124">
        <f>IF(Nominal!AB77="","",IFERROR(Nominal!AB77*(1+0),""))</f>
        <v>99962</v>
      </c>
      <c r="AD78" s="124">
        <f>IF(Nominal!AC77="","",IFERROR(Nominal!AC77*(1+0),""))</f>
        <v>114681</v>
      </c>
      <c r="AE78" s="124">
        <f>IF(Nominal!AD77="","",IFERROR(Nominal!AD77*(1+0),""))</f>
        <v>95346</v>
      </c>
      <c r="AF78" s="126">
        <f t="shared" si="32"/>
        <v>3.4928025952184999E-2</v>
      </c>
      <c r="AG78" s="126">
        <f t="shared" si="33"/>
        <v>3.453052876117528E-2</v>
      </c>
      <c r="AH78" s="126">
        <f t="shared" si="34"/>
        <v>3.703157148922212E-2</v>
      </c>
      <c r="AI78" s="126">
        <f t="shared" si="35"/>
        <v>1.6416649735282941E-2</v>
      </c>
      <c r="AJ78" s="126">
        <f t="shared" si="36"/>
        <v>2.7851251555455359E-2</v>
      </c>
      <c r="AK78" s="126">
        <f t="shared" si="37"/>
        <v>3.1584141116308181E-2</v>
      </c>
      <c r="AL78" s="126">
        <f t="shared" si="38"/>
        <v>3.4373856494956688E-2</v>
      </c>
      <c r="AM78" s="126">
        <f t="shared" si="39"/>
        <v>3.1914976201601455E-2</v>
      </c>
      <c r="AN78" s="126">
        <f t="shared" si="40"/>
        <v>9.6247772747546978E-2</v>
      </c>
      <c r="AO78" s="126">
        <f t="shared" si="41"/>
        <v>5.0212905536432095E-2</v>
      </c>
      <c r="AP78" s="124">
        <f t="shared" si="42"/>
        <v>1070168.0040000002</v>
      </c>
      <c r="AQ78" s="124">
        <f t="shared" si="43"/>
        <v>1111478</v>
      </c>
      <c r="AR78" s="126">
        <f t="shared" si="44"/>
        <v>3.8601411970451513E-2</v>
      </c>
      <c r="AS78" s="153" t="s">
        <v>779</v>
      </c>
      <c r="AT78" s="153">
        <f t="shared" si="45"/>
        <v>1</v>
      </c>
      <c r="AU78" s="153">
        <f t="shared" si="46"/>
        <v>1</v>
      </c>
      <c r="AV78" s="153">
        <f t="shared" si="47"/>
        <v>1</v>
      </c>
      <c r="AW78" s="153">
        <f t="shared" si="48"/>
        <v>1</v>
      </c>
      <c r="AX78" s="153">
        <f t="shared" si="49"/>
        <v>1</v>
      </c>
      <c r="AY78" s="153">
        <f t="shared" si="50"/>
        <v>1</v>
      </c>
      <c r="AZ78" s="153">
        <f t="shared" si="51"/>
        <v>1</v>
      </c>
      <c r="BA78" s="153">
        <f t="shared" si="52"/>
        <v>1</v>
      </c>
      <c r="BB78" s="153">
        <f t="shared" si="53"/>
        <v>1</v>
      </c>
      <c r="BC78" s="153">
        <f t="shared" si="54"/>
        <v>1</v>
      </c>
    </row>
    <row r="79" spans="1:55" x14ac:dyDescent="0.3">
      <c r="A79" s="300" t="str">
        <f>Nominal!A78</f>
        <v>United States</v>
      </c>
      <c r="B79" s="300" t="str">
        <f>Nominal!B78</f>
        <v>USA</v>
      </c>
      <c r="C79" s="300" t="str">
        <f>Nominal!C78</f>
        <v>NAM</v>
      </c>
      <c r="D79" s="300" t="str">
        <f>Nominal!D78</f>
        <v>High Income</v>
      </c>
      <c r="E79" s="300" t="str">
        <f>Nominal!E78</f>
        <v/>
      </c>
      <c r="F79" s="300" t="str">
        <f>Nominal!F78</f>
        <v>Total Revenue</v>
      </c>
      <c r="G79" s="300" t="str">
        <f>Nominal!G78</f>
        <v>mill lcu</v>
      </c>
      <c r="H79" s="126">
        <f>VLOOKUP(B79,Inflation!$C$1:$E$196,3,FALSE)/100</f>
        <v>1.52E-2</v>
      </c>
      <c r="I79" s="300" t="str">
        <f t="shared" si="31"/>
        <v>United StatesTotal Revenue</v>
      </c>
      <c r="J79" s="124">
        <f>IF(Nominal!I78="","",IFERROR(Nominal!I78*((1+Real!$H79)),""))</f>
        <v>344886.78960000002</v>
      </c>
      <c r="K79" s="124">
        <f>IF(Nominal!J78="","",IFERROR(Nominal!J78*((1+Real!$H79)),""))</f>
        <v>169330.28400000001</v>
      </c>
      <c r="L79" s="124">
        <f>IF(Nominal!K78="","",IFERROR(Nominal!K78*((1+Real!$H79)),""))</f>
        <v>231645.29040000003</v>
      </c>
      <c r="M79" s="124">
        <f>IF(Nominal!L78="","",IFERROR(Nominal!L78*((1+Real!$H79)),""))</f>
        <v>543301.53840000008</v>
      </c>
      <c r="N79" s="124">
        <f>IF(Nominal!M78="","",IFERROR(Nominal!M78*((1+Real!$H79)),""))</f>
        <v>235118.28960000002</v>
      </c>
      <c r="O79" s="124">
        <f>IF(Nominal!N78="","",IFERROR(Nominal!N78*((1+Real!$H79)),""))</f>
        <v>338384.43360000005</v>
      </c>
      <c r="P79" s="124">
        <f>IF(Nominal!O78="","",IFERROR(Nominal!O78*((1+Real!$H79)),""))</f>
        <v>254732.96880000003</v>
      </c>
      <c r="Q79" s="124">
        <f>IF(Nominal!P78="","",IFERROR(Nominal!P78*((1+Real!$H79)),""))</f>
        <v>231021.95760000002</v>
      </c>
      <c r="R79" s="124">
        <f>IF(Nominal!Q78="","",IFERROR(Nominal!Q78*((1+Real!$H79)),""))</f>
        <v>379120.34880000004</v>
      </c>
      <c r="S79" s="124">
        <f>IF(Nominal!R78="","",IFERROR(Nominal!R78*((1+Real!$H79)),""))</f>
        <v>248859.02160000004</v>
      </c>
      <c r="T79" s="124">
        <f>IF(Nominal!S78="","",IFERROR(Nominal!S78*((1+Real!$H79)),""))</f>
        <v>228114.42480000004</v>
      </c>
      <c r="U79" s="124">
        <f>IF(Nominal!T78="","",IFERROR(Nominal!T78*((1+Real!$H79)),""))</f>
        <v>340202.65680000006</v>
      </c>
      <c r="V79" s="124">
        <f>IF(Nominal!U78="","",IFERROR(Nominal!U78*(1+0),""))</f>
        <v>371868</v>
      </c>
      <c r="W79" s="124">
        <f>IF(Nominal!V78="","",IFERROR(Nominal!V78*(1+0),""))</f>
        <v>187550</v>
      </c>
      <c r="X79" s="124">
        <f>IF(Nominal!W78="","",IFERROR(Nominal!W78*(1+0),""))</f>
        <v>236067</v>
      </c>
      <c r="Y79" s="124">
        <f>IF(Nominal!X78="","",IFERROR(Nominal!X78*(1+0),""))</f>
        <v>241461</v>
      </c>
      <c r="Z79" s="124">
        <f>IF(Nominal!Y78="","",IFERROR(Nominal!Y78*(1+0),""))</f>
        <v>173355</v>
      </c>
      <c r="AA79" s="124">
        <f>IF(Nominal!Z78="","",IFERROR(Nominal!Z78*(1+0),""))</f>
        <v>240358</v>
      </c>
      <c r="AB79" s="124">
        <f>IF(Nominal!AA78="","",IFERROR(Nominal!AA78*(1+0),""))</f>
        <v>563059</v>
      </c>
      <c r="AC79" s="124">
        <f>IF(Nominal!AB78="","",IFERROR(Nominal!AB78*(1+0),""))</f>
        <v>222808</v>
      </c>
      <c r="AD79" s="124">
        <f>IF(Nominal!AC78="","",IFERROR(Nominal!AC78*(1+0),""))</f>
        <v>372747</v>
      </c>
      <c r="AE79" s="124">
        <f>IF(Nominal!AD78="","",IFERROR(Nominal!AD78*(1+0),""))</f>
        <v>237177</v>
      </c>
      <c r="AF79" s="126">
        <f t="shared" si="32"/>
        <v>7.8232078506958222E-2</v>
      </c>
      <c r="AG79" s="126">
        <f t="shared" si="33"/>
        <v>0.10759868565507151</v>
      </c>
      <c r="AH79" s="126">
        <f t="shared" si="34"/>
        <v>1.9088277565948615E-2</v>
      </c>
      <c r="AI79" s="126">
        <f t="shared" si="35"/>
        <v>-0.5555672440923094</v>
      </c>
      <c r="AJ79" s="126">
        <f t="shared" si="36"/>
        <v>-0.26269028115624748</v>
      </c>
      <c r="AK79" s="126">
        <f t="shared" si="37"/>
        <v>-0.28968954794142765</v>
      </c>
      <c r="AL79" s="126">
        <f t="shared" si="38"/>
        <v>1.2103891877540114</v>
      </c>
      <c r="AM79" s="126">
        <f t="shared" si="39"/>
        <v>-3.55548783558573E-2</v>
      </c>
      <c r="AN79" s="126">
        <f t="shared" si="40"/>
        <v>-1.6810885567533101E-2</v>
      </c>
      <c r="AO79" s="126">
        <f t="shared" si="41"/>
        <v>-4.6942327125182405E-2</v>
      </c>
      <c r="AP79" s="124">
        <f t="shared" si="42"/>
        <v>2976400.9224</v>
      </c>
      <c r="AQ79" s="124">
        <f t="shared" si="43"/>
        <v>2846450</v>
      </c>
      <c r="AR79" s="126">
        <f t="shared" si="44"/>
        <v>-4.3660422701124225E-2</v>
      </c>
      <c r="AS79" s="153" t="s">
        <v>779</v>
      </c>
      <c r="AT79" s="153">
        <f t="shared" si="45"/>
        <v>1</v>
      </c>
      <c r="AU79" s="153">
        <f t="shared" si="46"/>
        <v>1</v>
      </c>
      <c r="AV79" s="153">
        <f t="shared" si="47"/>
        <v>1</v>
      </c>
      <c r="AW79" s="153">
        <f t="shared" si="48"/>
        <v>1</v>
      </c>
      <c r="AX79" s="153">
        <f t="shared" si="49"/>
        <v>1</v>
      </c>
      <c r="AY79" s="153">
        <f t="shared" si="50"/>
        <v>1</v>
      </c>
      <c r="AZ79" s="153">
        <f t="shared" si="51"/>
        <v>1</v>
      </c>
      <c r="BA79" s="153">
        <f t="shared" si="52"/>
        <v>1</v>
      </c>
      <c r="BB79" s="153">
        <f t="shared" si="53"/>
        <v>1</v>
      </c>
      <c r="BC79" s="153">
        <f t="shared" si="54"/>
        <v>1</v>
      </c>
    </row>
    <row r="80" spans="1:55" x14ac:dyDescent="0.3">
      <c r="A80" s="300" t="str">
        <f>Nominal!A79</f>
        <v>Bangladesh</v>
      </c>
      <c r="B80" s="300" t="str">
        <f>Nominal!B79</f>
        <v>BGD</v>
      </c>
      <c r="C80" s="300" t="str">
        <f>Nominal!C79</f>
        <v>SA</v>
      </c>
      <c r="D80" s="300" t="str">
        <f>Nominal!D79</f>
        <v>Lower-Middle Income</v>
      </c>
      <c r="E80" s="300" t="str">
        <f>Nominal!E79</f>
        <v>IDA</v>
      </c>
      <c r="F80" s="300" t="str">
        <f>Nominal!F79</f>
        <v>Tax Revenue</v>
      </c>
      <c r="G80" s="300" t="str">
        <f>Nominal!G79</f>
        <v>bill lcu</v>
      </c>
      <c r="H80" s="126">
        <f>VLOOKUP(B80,Inflation!$C$1:$E$196,3,FALSE)/100</f>
        <v>5.6479999999999995E-2</v>
      </c>
      <c r="I80" s="300" t="str">
        <f t="shared" si="31"/>
        <v>BangladeshTax Revenue</v>
      </c>
      <c r="J80" s="124">
        <f>IF(Nominal!I79="","",IFERROR(Nominal!I79*((1+Real!$H80)),""))</f>
        <v>196.17304345200003</v>
      </c>
      <c r="K80" s="124">
        <f>IF(Nominal!J79="","",IFERROR(Nominal!J79*((1+Real!$H80)),""))</f>
        <v>174.48626223888002</v>
      </c>
      <c r="L80" s="124">
        <f>IF(Nominal!K79="","",IFERROR(Nominal!K79*((1+Real!$H80)),""))</f>
        <v>207.77449543536</v>
      </c>
      <c r="M80" s="124">
        <f>IF(Nominal!L79="","",IFERROR(Nominal!L79*((1+Real!$H80)),""))</f>
        <v>203.98971288528</v>
      </c>
      <c r="N80" s="124">
        <f>IF(Nominal!M79="","",IFERROR(Nominal!M79*((1+Real!$H80)),""))</f>
        <v>213.26647254240001</v>
      </c>
      <c r="O80" s="124">
        <f>IF(Nominal!N79="","",IFERROR(Nominal!N79*((1+Real!$H80)),""))</f>
        <v>314.19237037151998</v>
      </c>
      <c r="P80" s="124">
        <f>IF(Nominal!O79="","",IFERROR(Nominal!O79*((1+Real!$H80)),""))</f>
        <v>164.23441380095997</v>
      </c>
      <c r="Q80" s="124">
        <f>IF(Nominal!P79="","",IFERROR(Nominal!P79*((1+Real!$H80)),""))</f>
        <v>148.24383467423999</v>
      </c>
      <c r="R80" s="124">
        <f>IF(Nominal!Q79="","",IFERROR(Nominal!Q79*((1+Real!$H80)),""))</f>
        <v>185.79308307984005</v>
      </c>
      <c r="S80" s="124">
        <f>IF(Nominal!R79="","",IFERROR(Nominal!R79*((1+Real!$H80)),""))</f>
        <v>184.24986478368004</v>
      </c>
      <c r="T80" s="124">
        <f>IF(Nominal!S79="","",IFERROR(Nominal!S79*((1+Real!$H80)),""))</f>
        <v>192.33784039392003</v>
      </c>
      <c r="U80" s="124">
        <f>IF(Nominal!T79="","",IFERROR(Nominal!T79*((1+Real!$H80)),""))</f>
        <v>225.54943441824003</v>
      </c>
      <c r="V80" s="124">
        <f>IF(Nominal!U79="","",IFERROR(Nominal!U79*(1+0),""))</f>
        <v>198.82450800000001</v>
      </c>
      <c r="W80" s="124">
        <f>IF(Nominal!V79="","",IFERROR(Nominal!V79*(1+0),""))</f>
        <v>185.729017</v>
      </c>
      <c r="X80" s="124">
        <f>IF(Nominal!W79="","",IFERROR(Nominal!W79*(1+0),""))</f>
        <v>200.62768299999999</v>
      </c>
      <c r="Y80" s="124">
        <f>IF(Nominal!X79="","",IFERROR(Nominal!X79*(1+0),""))</f>
        <v>87.354761000000011</v>
      </c>
      <c r="Z80" s="124">
        <f>IF(Nominal!Y79="","",IFERROR(Nominal!Y79*(1+0),""))</f>
        <v>131.44726600000001</v>
      </c>
      <c r="AA80" s="124">
        <f>IF(Nominal!Z79="","",IFERROR(Nominal!Z79*(1+0),""))</f>
        <v>292.14613900000001</v>
      </c>
      <c r="AB80" s="124" t="str">
        <f>IF(Nominal!AA79="","",IFERROR(Nominal!AA79*(1+0),""))</f>
        <v/>
      </c>
      <c r="AC80" s="124" t="str">
        <f>IF(Nominal!AB79="","",IFERROR(Nominal!AB79*(1+0),""))</f>
        <v/>
      </c>
      <c r="AD80" s="124" t="str">
        <f>IF(Nominal!AC79="","",IFERROR(Nominal!AC79*(1+0),""))</f>
        <v/>
      </c>
      <c r="AE80" s="124" t="str">
        <f>IF(Nominal!AD79="","",IFERROR(Nominal!AD79*(1+0),""))</f>
        <v/>
      </c>
      <c r="AF80" s="126">
        <f t="shared" si="32"/>
        <v>1.351594745813659E-2</v>
      </c>
      <c r="AG80" s="126">
        <f t="shared" si="33"/>
        <v>6.4433466662997887E-2</v>
      </c>
      <c r="AH80" s="126">
        <f t="shared" si="34"/>
        <v>-3.4396966867299768E-2</v>
      </c>
      <c r="AI80" s="126">
        <f t="shared" si="35"/>
        <v>-0.57176879282571125</v>
      </c>
      <c r="AJ80" s="126">
        <f t="shared" si="36"/>
        <v>-0.38364776969869618</v>
      </c>
      <c r="AK80" s="126">
        <f t="shared" si="37"/>
        <v>-7.0167939932631679E-2</v>
      </c>
      <c r="AL80" s="126" t="str">
        <f t="shared" si="38"/>
        <v/>
      </c>
      <c r="AM80" s="126" t="str">
        <f t="shared" si="39"/>
        <v/>
      </c>
      <c r="AN80" s="126" t="str">
        <f t="shared" si="40"/>
        <v/>
      </c>
      <c r="AO80" s="126" t="str">
        <f t="shared" si="41"/>
        <v/>
      </c>
      <c r="AP80" s="124">
        <f t="shared" si="42"/>
        <v>1309.88235692544</v>
      </c>
      <c r="AQ80" s="124">
        <f t="shared" si="43"/>
        <v>1096.1293740000001</v>
      </c>
      <c r="AR80" s="126">
        <f t="shared" si="44"/>
        <v>-0.16318487060712963</v>
      </c>
      <c r="AS80" s="153" t="s">
        <v>779</v>
      </c>
      <c r="AT80" s="153">
        <f t="shared" si="45"/>
        <v>1</v>
      </c>
      <c r="AU80" s="153">
        <f t="shared" si="46"/>
        <v>1</v>
      </c>
      <c r="AV80" s="153">
        <f t="shared" si="47"/>
        <v>1</v>
      </c>
      <c r="AW80" s="153">
        <f t="shared" si="48"/>
        <v>1</v>
      </c>
      <c r="AX80" s="153">
        <f t="shared" si="49"/>
        <v>1</v>
      </c>
      <c r="AY80" s="153">
        <f t="shared" si="50"/>
        <v>1</v>
      </c>
      <c r="AZ80" s="153">
        <f t="shared" si="51"/>
        <v>0</v>
      </c>
      <c r="BA80" s="153">
        <f t="shared" si="52"/>
        <v>0</v>
      </c>
      <c r="BB80" s="153">
        <f t="shared" si="53"/>
        <v>0</v>
      </c>
      <c r="BC80" s="153">
        <f t="shared" si="54"/>
        <v>0</v>
      </c>
    </row>
    <row r="81" spans="1:55" x14ac:dyDescent="0.3">
      <c r="A81" s="300" t="str">
        <f>Nominal!A80</f>
        <v>Sri Lanka</v>
      </c>
      <c r="B81" s="300" t="str">
        <f>Nominal!B80</f>
        <v>LKA</v>
      </c>
      <c r="C81" s="300" t="str">
        <f>Nominal!C80</f>
        <v>SA</v>
      </c>
      <c r="D81" s="300" t="str">
        <f>Nominal!D80</f>
        <v>Lower-Middle Income</v>
      </c>
      <c r="E81" s="300" t="str">
        <f>Nominal!E80</f>
        <v>IBRD</v>
      </c>
      <c r="F81" s="300" t="str">
        <f>Nominal!F80</f>
        <v>Tax Revenue</v>
      </c>
      <c r="G81" s="300" t="str">
        <f>Nominal!G80</f>
        <v>bill lcu</v>
      </c>
      <c r="H81" s="126">
        <f>VLOOKUP(B81,Inflation!$C$1:$E$196,3,FALSE)/100</f>
        <v>4.6649999999999997E-2</v>
      </c>
      <c r="I81" s="300" t="str">
        <f t="shared" si="31"/>
        <v>Sri LankaTax Revenue</v>
      </c>
      <c r="J81" s="124" t="str">
        <f>IF(Nominal!I80="","",IFERROR(Nominal!I80*((1+Real!$H81)),""))</f>
        <v/>
      </c>
      <c r="K81" s="124" t="str">
        <f>IF(Nominal!J80="","",IFERROR(Nominal!J80*((1+Real!$H81)),""))</f>
        <v/>
      </c>
      <c r="L81" s="124" t="str">
        <f>IF(Nominal!K80="","",IFERROR(Nominal!K80*((1+Real!$H81)),""))</f>
        <v/>
      </c>
      <c r="M81" s="124">
        <f>IF(Nominal!L80="","",IFERROR(Nominal!L80*((1+Real!$H81)),""))</f>
        <v>577.25887450000005</v>
      </c>
      <c r="N81" s="124" t="str">
        <f>IF(Nominal!M80="","",IFERROR(Nominal!M80*((1+Real!$H81)),""))</f>
        <v/>
      </c>
      <c r="O81" s="124" t="str">
        <f>IF(Nominal!N80="","",IFERROR(Nominal!N80*((1+Real!$H81)),""))</f>
        <v/>
      </c>
      <c r="P81" s="124" t="str">
        <f>IF(Nominal!O80="","",IFERROR(Nominal!O80*((1+Real!$H81)),""))</f>
        <v/>
      </c>
      <c r="Q81" s="124" t="str">
        <f>IF(Nominal!P80="","",IFERROR(Nominal!P80*((1+Real!$H81)),""))</f>
        <v/>
      </c>
      <c r="R81" s="124" t="str">
        <f>IF(Nominal!Q80="","",IFERROR(Nominal!Q80*((1+Real!$H81)),""))</f>
        <v/>
      </c>
      <c r="S81" s="124" t="str">
        <f>IF(Nominal!R80="","",IFERROR(Nominal!R80*((1+Real!$H81)),""))</f>
        <v/>
      </c>
      <c r="T81" s="124" t="str">
        <f>IF(Nominal!S80="","",IFERROR(Nominal!S80*((1+Real!$H81)),""))</f>
        <v/>
      </c>
      <c r="U81" s="124" t="str">
        <f>IF(Nominal!T80="","",IFERROR(Nominal!T80*((1+Real!$H81)),""))</f>
        <v/>
      </c>
      <c r="V81" s="124" t="str">
        <f>IF(Nominal!U80="","",IFERROR(Nominal!U80*(1+0),""))</f>
        <v/>
      </c>
      <c r="W81" s="124" t="str">
        <f>IF(Nominal!V80="","",IFERROR(Nominal!V80*(1+0),""))</f>
        <v/>
      </c>
      <c r="X81" s="124" t="str">
        <f>IF(Nominal!W80="","",IFERROR(Nominal!W80*(1+0),""))</f>
        <v/>
      </c>
      <c r="Y81" s="124">
        <f>IF(Nominal!X80="","",IFERROR(Nominal!X80*(1+0),""))</f>
        <v>408.48399999999998</v>
      </c>
      <c r="Z81" s="124" t="str">
        <f>IF(Nominal!Y80="","",IFERROR(Nominal!Y80*(1+0),""))</f>
        <v/>
      </c>
      <c r="AA81" s="124" t="str">
        <f>IF(Nominal!Z80="","",IFERROR(Nominal!Z80*(1+0),""))</f>
        <v/>
      </c>
      <c r="AB81" s="124" t="str">
        <f>IF(Nominal!AA80="","",IFERROR(Nominal!AA80*(1+0),""))</f>
        <v/>
      </c>
      <c r="AC81" s="124" t="str">
        <f>IF(Nominal!AB80="","",IFERROR(Nominal!AB80*(1+0),""))</f>
        <v/>
      </c>
      <c r="AD81" s="124" t="str">
        <f>IF(Nominal!AC80="","",IFERROR(Nominal!AC80*(1+0),""))</f>
        <v/>
      </c>
      <c r="AE81" s="124" t="str">
        <f>IF(Nominal!AD80="","",IFERROR(Nominal!AD80*(1+0),""))</f>
        <v/>
      </c>
      <c r="AF81" s="126" t="str">
        <f t="shared" si="32"/>
        <v/>
      </c>
      <c r="AG81" s="126" t="str">
        <f t="shared" si="33"/>
        <v/>
      </c>
      <c r="AH81" s="126" t="str">
        <f t="shared" si="34"/>
        <v/>
      </c>
      <c r="AI81" s="126">
        <f t="shared" si="35"/>
        <v>-0.29237294038343981</v>
      </c>
      <c r="AJ81" s="126" t="str">
        <f t="shared" si="36"/>
        <v/>
      </c>
      <c r="AK81" s="126" t="str">
        <f t="shared" si="37"/>
        <v/>
      </c>
      <c r="AL81" s="126" t="str">
        <f t="shared" si="38"/>
        <v/>
      </c>
      <c r="AM81" s="126" t="str">
        <f t="shared" si="39"/>
        <v/>
      </c>
      <c r="AN81" s="126" t="str">
        <f t="shared" si="40"/>
        <v/>
      </c>
      <c r="AO81" s="126" t="str">
        <f t="shared" si="41"/>
        <v/>
      </c>
      <c r="AP81" s="124">
        <f t="shared" si="42"/>
        <v>577.25887450000005</v>
      </c>
      <c r="AQ81" s="124">
        <f t="shared" si="43"/>
        <v>408.48399999999998</v>
      </c>
      <c r="AR81" s="126">
        <f t="shared" si="44"/>
        <v>-0.29237294038343981</v>
      </c>
      <c r="AS81" s="153" t="s">
        <v>779</v>
      </c>
      <c r="AT81" s="153">
        <f t="shared" si="45"/>
        <v>0</v>
      </c>
      <c r="AU81" s="153">
        <f t="shared" si="46"/>
        <v>0</v>
      </c>
      <c r="AV81" s="153">
        <f t="shared" si="47"/>
        <v>0</v>
      </c>
      <c r="AW81" s="153">
        <f t="shared" si="48"/>
        <v>1</v>
      </c>
      <c r="AX81" s="153">
        <f t="shared" si="49"/>
        <v>0</v>
      </c>
      <c r="AY81" s="153">
        <f t="shared" si="50"/>
        <v>0</v>
      </c>
      <c r="AZ81" s="153">
        <f t="shared" si="51"/>
        <v>0</v>
      </c>
      <c r="BA81" s="153">
        <f t="shared" si="52"/>
        <v>0</v>
      </c>
      <c r="BB81" s="153">
        <f t="shared" si="53"/>
        <v>0</v>
      </c>
      <c r="BC81" s="153">
        <f t="shared" si="54"/>
        <v>0</v>
      </c>
    </row>
    <row r="82" spans="1:55" x14ac:dyDescent="0.3">
      <c r="A82" s="300" t="str">
        <f>Nominal!A81</f>
        <v>Ghana</v>
      </c>
      <c r="B82" s="300" t="str">
        <f>Nominal!B81</f>
        <v>GHA</v>
      </c>
      <c r="C82" s="300" t="str">
        <f>Nominal!C81</f>
        <v>SSA</v>
      </c>
      <c r="D82" s="300" t="str">
        <f>Nominal!D81</f>
        <v>Lower-Middle Income</v>
      </c>
      <c r="E82" s="300" t="str">
        <f>Nominal!E81</f>
        <v>IDA</v>
      </c>
      <c r="F82" s="300" t="str">
        <f>Nominal!F81</f>
        <v>CIT</v>
      </c>
      <c r="G82" s="300" t="str">
        <f>Nominal!G81</f>
        <v>lcu</v>
      </c>
      <c r="H82" s="126">
        <f>VLOOKUP(B82,Inflation!$C$1:$E$196,3,FALSE)/100</f>
        <v>0.10596999999999999</v>
      </c>
      <c r="I82" s="300" t="str">
        <f t="shared" si="31"/>
        <v>GhanaCIT</v>
      </c>
      <c r="J82" s="124">
        <f>IF(Nominal!I81="","",IFERROR(Nominal!I81*((1+Real!$H82)),""))</f>
        <v>606127066.33790493</v>
      </c>
      <c r="K82" s="124">
        <f>IF(Nominal!J81="","",IFERROR(Nominal!J81*((1+Real!$H82)),""))</f>
        <v>507847409.23019755</v>
      </c>
      <c r="L82" s="124">
        <f>IF(Nominal!K81="","",IFERROR(Nominal!K81*((1+Real!$H82)),""))</f>
        <v>814646576.14159536</v>
      </c>
      <c r="M82" s="124">
        <f>IF(Nominal!L81="","",IFERROR(Nominal!L81*((1+Real!$H82)),""))</f>
        <v>1094580447.3311269</v>
      </c>
      <c r="N82" s="124">
        <f>IF(Nominal!M81="","",IFERROR(Nominal!M81*((1+Real!$H82)),""))</f>
        <v>583815397.55141997</v>
      </c>
      <c r="O82" s="124">
        <f>IF(Nominal!N81="","",IFERROR(Nominal!N81*((1+Real!$H82)),""))</f>
        <v>1132296161.7212324</v>
      </c>
      <c r="P82" s="124">
        <f>IF(Nominal!O81="","",IFERROR(Nominal!O81*((1+Real!$H82)),""))</f>
        <v>681457164.68556559</v>
      </c>
      <c r="Q82" s="124">
        <f>IF(Nominal!P81="","",IFERROR(Nominal!P81*((1+Real!$H82)),""))</f>
        <v>507198177.4860462</v>
      </c>
      <c r="R82" s="124">
        <f>IF(Nominal!Q81="","",IFERROR(Nominal!Q81*((1+Real!$H82)),""))</f>
        <v>1243577341.8721287</v>
      </c>
      <c r="S82" s="124" t="str">
        <f>IF(Nominal!R81="","",IFERROR(Nominal!R81*((1+Real!$H82)),""))</f>
        <v/>
      </c>
      <c r="T82" s="124" t="str">
        <f>IF(Nominal!S81="","",IFERROR(Nominal!S81*((1+Real!$H82)),""))</f>
        <v/>
      </c>
      <c r="U82" s="124" t="str">
        <f>IF(Nominal!T81="","",IFERROR(Nominal!T81*((1+Real!$H82)),""))</f>
        <v/>
      </c>
      <c r="V82" s="124">
        <f>IF(Nominal!U81="","",IFERROR(Nominal!U81*(1+0),""))</f>
        <v>932845129.68993473</v>
      </c>
      <c r="W82" s="124">
        <f>IF(Nominal!V81="","",IFERROR(Nominal!V81*(1+0),""))</f>
        <v>241344058.50716695</v>
      </c>
      <c r="X82" s="124">
        <f>IF(Nominal!W81="","",IFERROR(Nominal!W81*(1+0),""))</f>
        <v>824012763.85914683</v>
      </c>
      <c r="Y82" s="124">
        <f>IF(Nominal!X81="","",IFERROR(Nominal!X81*(1+0),""))</f>
        <v>879712344.67092001</v>
      </c>
      <c r="Z82" s="124">
        <f>IF(Nominal!Y81="","",IFERROR(Nominal!Y81*(1+0),""))</f>
        <v>645144413.20775032</v>
      </c>
      <c r="AA82" s="124">
        <f>IF(Nominal!Z81="","",IFERROR(Nominal!Z81*(1+0),""))</f>
        <v>1016766715.6895386</v>
      </c>
      <c r="AB82" s="124" t="str">
        <f>IF(Nominal!AA81="","",IFERROR(Nominal!AA81*(1+0),""))</f>
        <v/>
      </c>
      <c r="AC82" s="124" t="str">
        <f>IF(Nominal!AB81="","",IFERROR(Nominal!AB81*(1+0),""))</f>
        <v/>
      </c>
      <c r="AD82" s="124" t="str">
        <f>IF(Nominal!AC81="","",IFERROR(Nominal!AC81*(1+0),""))</f>
        <v/>
      </c>
      <c r="AE82" s="124" t="str">
        <f>IF(Nominal!AD81="","",IFERROR(Nominal!AD81*(1+0),""))</f>
        <v/>
      </c>
      <c r="AF82" s="126">
        <f t="shared" si="32"/>
        <v>0.53902569526550459</v>
      </c>
      <c r="AG82" s="126">
        <f t="shared" si="33"/>
        <v>-0.52477052334873631</v>
      </c>
      <c r="AH82" s="126">
        <f t="shared" si="34"/>
        <v>1.1497240633984464E-2</v>
      </c>
      <c r="AI82" s="126">
        <f t="shared" si="35"/>
        <v>-0.1963017914161645</v>
      </c>
      <c r="AJ82" s="126">
        <f t="shared" si="36"/>
        <v>0.10504864365268603</v>
      </c>
      <c r="AK82" s="126">
        <f t="shared" si="37"/>
        <v>-0.10203112042354232</v>
      </c>
      <c r="AL82" s="126" t="str">
        <f t="shared" si="38"/>
        <v/>
      </c>
      <c r="AM82" s="126" t="str">
        <f t="shared" si="39"/>
        <v/>
      </c>
      <c r="AN82" s="126" t="str">
        <f t="shared" si="40"/>
        <v/>
      </c>
      <c r="AO82" s="126" t="str">
        <f t="shared" si="41"/>
        <v/>
      </c>
      <c r="AP82" s="124">
        <f t="shared" si="42"/>
        <v>4739313058.3134775</v>
      </c>
      <c r="AQ82" s="124">
        <f t="shared" si="43"/>
        <v>4539825425.6244574</v>
      </c>
      <c r="AR82" s="126">
        <f t="shared" si="44"/>
        <v>-4.2092098630008928E-2</v>
      </c>
      <c r="AS82" s="153" t="s">
        <v>779</v>
      </c>
      <c r="AT82" s="153">
        <f t="shared" si="45"/>
        <v>1</v>
      </c>
      <c r="AU82" s="153">
        <f t="shared" si="46"/>
        <v>1</v>
      </c>
      <c r="AV82" s="153">
        <f t="shared" si="47"/>
        <v>1</v>
      </c>
      <c r="AW82" s="153">
        <f t="shared" si="48"/>
        <v>1</v>
      </c>
      <c r="AX82" s="153">
        <f t="shared" si="49"/>
        <v>1</v>
      </c>
      <c r="AY82" s="153">
        <f t="shared" si="50"/>
        <v>1</v>
      </c>
      <c r="AZ82" s="153">
        <f t="shared" si="51"/>
        <v>0</v>
      </c>
      <c r="BA82" s="153">
        <f t="shared" si="52"/>
        <v>0</v>
      </c>
      <c r="BB82" s="153">
        <f t="shared" si="53"/>
        <v>0</v>
      </c>
      <c r="BC82" s="153">
        <f t="shared" si="54"/>
        <v>0</v>
      </c>
    </row>
    <row r="83" spans="1:55" x14ac:dyDescent="0.3">
      <c r="A83" s="300" t="str">
        <f>Nominal!A82</f>
        <v>Ghana</v>
      </c>
      <c r="B83" s="300" t="str">
        <f>Nominal!B82</f>
        <v>GHA</v>
      </c>
      <c r="C83" s="300" t="str">
        <f>Nominal!C82</f>
        <v>SSA</v>
      </c>
      <c r="D83" s="300" t="str">
        <f>Nominal!D82</f>
        <v>Lower-Middle Income</v>
      </c>
      <c r="E83" s="300" t="str">
        <f>Nominal!E82</f>
        <v>IDA</v>
      </c>
      <c r="F83" s="300" t="str">
        <f>Nominal!F82</f>
        <v>Customs Duties</v>
      </c>
      <c r="G83" s="300" t="str">
        <f>Nominal!G82</f>
        <v>lcu</v>
      </c>
      <c r="H83" s="126">
        <f>VLOOKUP(B83,Inflation!$C$1:$E$196,3,FALSE)/100</f>
        <v>0.10596999999999999</v>
      </c>
      <c r="I83" s="300" t="str">
        <f t="shared" si="31"/>
        <v>GhanaCustoms Duties</v>
      </c>
      <c r="J83" s="124">
        <f>IF(Nominal!I82="","",IFERROR(Nominal!I82*((1+Real!$H83)),""))</f>
        <v>568522285.53822982</v>
      </c>
      <c r="K83" s="124">
        <f>IF(Nominal!J82="","",IFERROR(Nominal!J82*((1+Real!$H83)),""))</f>
        <v>502256860.00863504</v>
      </c>
      <c r="L83" s="124">
        <f>IF(Nominal!K82="","",IFERROR(Nominal!K82*((1+Real!$H83)),""))</f>
        <v>524150743.42442733</v>
      </c>
      <c r="M83" s="124">
        <f>IF(Nominal!L82="","",IFERROR(Nominal!L82*((1+Real!$H83)),""))</f>
        <v>494515748.55440927</v>
      </c>
      <c r="N83" s="124">
        <f>IF(Nominal!M82="","",IFERROR(Nominal!M82*((1+Real!$H83)),""))</f>
        <v>515855376.46504456</v>
      </c>
      <c r="O83" s="124">
        <f>IF(Nominal!N82="","",IFERROR(Nominal!N82*((1+Real!$H83)),""))</f>
        <v>458581634.20687771</v>
      </c>
      <c r="P83" s="124">
        <f>IF(Nominal!O82="","",IFERROR(Nominal!O82*((1+Real!$H83)),""))</f>
        <v>496182427.90326214</v>
      </c>
      <c r="Q83" s="124">
        <f>IF(Nominal!P82="","",IFERROR(Nominal!P82*((1+Real!$H83)),""))</f>
        <v>468400883.92850375</v>
      </c>
      <c r="R83" s="124">
        <f>IF(Nominal!Q82="","",IFERROR(Nominal!Q82*((1+Real!$H83)),""))</f>
        <v>438222190.7779786</v>
      </c>
      <c r="S83" s="124" t="str">
        <f>IF(Nominal!R82="","",IFERROR(Nominal!R82*((1+Real!$H83)),""))</f>
        <v/>
      </c>
      <c r="T83" s="124" t="str">
        <f>IF(Nominal!S82="","",IFERROR(Nominal!S82*((1+Real!$H83)),""))</f>
        <v/>
      </c>
      <c r="U83" s="124" t="str">
        <f>IF(Nominal!T82="","",IFERROR(Nominal!T82*((1+Real!$H83)),""))</f>
        <v/>
      </c>
      <c r="V83" s="124">
        <f>IF(Nominal!U82="","",IFERROR(Nominal!U82*(1+0),""))</f>
        <v>424259550.57999998</v>
      </c>
      <c r="W83" s="124">
        <f>IF(Nominal!V82="","",IFERROR(Nominal!V82*(1+0),""))</f>
        <v>182509890.73000002</v>
      </c>
      <c r="X83" s="124">
        <f>IF(Nominal!W82="","",IFERROR(Nominal!W82*(1+0),""))</f>
        <v>222935656.41</v>
      </c>
      <c r="Y83" s="124">
        <f>IF(Nominal!X82="","",IFERROR(Nominal!X82*(1+0),""))</f>
        <v>304276695.82000005</v>
      </c>
      <c r="Z83" s="124">
        <f>IF(Nominal!Y82="","",IFERROR(Nominal!Y82*(1+0),""))</f>
        <v>521651634.33999991</v>
      </c>
      <c r="AA83" s="124">
        <f>IF(Nominal!Z82="","",IFERROR(Nominal!Z82*(1+0),""))</f>
        <v>341600000</v>
      </c>
      <c r="AB83" s="124" t="str">
        <f>IF(Nominal!AA82="","",IFERROR(Nominal!AA82*(1+0),""))</f>
        <v/>
      </c>
      <c r="AC83" s="124" t="str">
        <f>IF(Nominal!AB82="","",IFERROR(Nominal!AB82*(1+0),""))</f>
        <v/>
      </c>
      <c r="AD83" s="124" t="str">
        <f>IF(Nominal!AC82="","",IFERROR(Nominal!AC82*(1+0),""))</f>
        <v/>
      </c>
      <c r="AE83" s="124" t="str">
        <f>IF(Nominal!AD82="","",IFERROR(Nominal!AD82*(1+0),""))</f>
        <v/>
      </c>
      <c r="AF83" s="126">
        <f t="shared" si="32"/>
        <v>-0.25375036058903799</v>
      </c>
      <c r="AG83" s="126">
        <f t="shared" si="33"/>
        <v>-0.63662041225905364</v>
      </c>
      <c r="AH83" s="126">
        <f t="shared" si="34"/>
        <v>-0.57467263147716363</v>
      </c>
      <c r="AI83" s="126">
        <f t="shared" si="35"/>
        <v>-0.38469766289652979</v>
      </c>
      <c r="AJ83" s="126">
        <f t="shared" si="36"/>
        <v>1.1236207160764414E-2</v>
      </c>
      <c r="AK83" s="126">
        <f t="shared" si="37"/>
        <v>-0.25509445970115835</v>
      </c>
      <c r="AL83" s="126" t="str">
        <f t="shared" si="38"/>
        <v/>
      </c>
      <c r="AM83" s="126" t="str">
        <f t="shared" si="39"/>
        <v/>
      </c>
      <c r="AN83" s="126" t="str">
        <f t="shared" si="40"/>
        <v/>
      </c>
      <c r="AO83" s="126" t="str">
        <f t="shared" si="41"/>
        <v/>
      </c>
      <c r="AP83" s="124">
        <f t="shared" si="42"/>
        <v>3063882648.1976237</v>
      </c>
      <c r="AQ83" s="124">
        <f t="shared" si="43"/>
        <v>1997233427.8799999</v>
      </c>
      <c r="AR83" s="126">
        <f t="shared" si="44"/>
        <v>-0.34813644737506405</v>
      </c>
      <c r="AS83" s="153" t="s">
        <v>779</v>
      </c>
      <c r="AT83" s="153">
        <f t="shared" si="45"/>
        <v>1</v>
      </c>
      <c r="AU83" s="153">
        <f t="shared" si="46"/>
        <v>1</v>
      </c>
      <c r="AV83" s="153">
        <f t="shared" si="47"/>
        <v>1</v>
      </c>
      <c r="AW83" s="153">
        <f t="shared" si="48"/>
        <v>1</v>
      </c>
      <c r="AX83" s="153">
        <f t="shared" si="49"/>
        <v>1</v>
      </c>
      <c r="AY83" s="153">
        <f t="shared" si="50"/>
        <v>1</v>
      </c>
      <c r="AZ83" s="153">
        <f t="shared" si="51"/>
        <v>0</v>
      </c>
      <c r="BA83" s="153">
        <f t="shared" si="52"/>
        <v>0</v>
      </c>
      <c r="BB83" s="153">
        <f t="shared" si="53"/>
        <v>0</v>
      </c>
      <c r="BC83" s="153">
        <f t="shared" si="54"/>
        <v>0</v>
      </c>
    </row>
    <row r="84" spans="1:55" x14ac:dyDescent="0.3">
      <c r="A84" s="300" t="str">
        <f>Nominal!A83</f>
        <v>Ghana</v>
      </c>
      <c r="B84" s="300" t="str">
        <f>Nominal!B83</f>
        <v>GHA</v>
      </c>
      <c r="C84" s="300" t="str">
        <f>Nominal!C83</f>
        <v>SSA</v>
      </c>
      <c r="D84" s="300" t="str">
        <f>Nominal!D83</f>
        <v>Lower-Middle Income</v>
      </c>
      <c r="E84" s="300" t="str">
        <f>Nominal!E83</f>
        <v>IDA</v>
      </c>
      <c r="F84" s="300" t="str">
        <f>Nominal!F83</f>
        <v>Excises</v>
      </c>
      <c r="G84" s="300" t="str">
        <f>Nominal!G83</f>
        <v>lcu</v>
      </c>
      <c r="H84" s="126">
        <f>VLOOKUP(B84,Inflation!$C$1:$E$196,3,FALSE)/100</f>
        <v>0.10596999999999999</v>
      </c>
      <c r="I84" s="300" t="str">
        <f t="shared" si="31"/>
        <v>GhanaExcises</v>
      </c>
      <c r="J84" s="124">
        <f>IF(Nominal!I83="","",IFERROR(Nominal!I83*((1+Real!$H84)),""))</f>
        <v>348050479.69349223</v>
      </c>
      <c r="K84" s="124">
        <f>IF(Nominal!J83="","",IFERROR(Nominal!J83*((1+Real!$H84)),""))</f>
        <v>272561412.59188884</v>
      </c>
      <c r="L84" s="124">
        <f>IF(Nominal!K83="","",IFERROR(Nominal!K83*((1+Real!$H84)),""))</f>
        <v>410525802.32866615</v>
      </c>
      <c r="M84" s="124">
        <f>IF(Nominal!L83="","",IFERROR(Nominal!L83*((1+Real!$H84)),""))</f>
        <v>379136521.98617864</v>
      </c>
      <c r="N84" s="124">
        <f>IF(Nominal!M83="","",IFERROR(Nominal!M83*((1+Real!$H84)),""))</f>
        <v>389608717.87047958</v>
      </c>
      <c r="O84" s="124">
        <f>IF(Nominal!N83="","",IFERROR(Nominal!N83*((1+Real!$H84)),""))</f>
        <v>280759921.83227879</v>
      </c>
      <c r="P84" s="124">
        <f>IF(Nominal!O83="","",IFERROR(Nominal!O83*((1+Real!$H84)),""))</f>
        <v>432499494.40507919</v>
      </c>
      <c r="Q84" s="124">
        <f>IF(Nominal!P83="","",IFERROR(Nominal!P83*((1+Real!$H84)),""))</f>
        <v>368828082.95219117</v>
      </c>
      <c r="R84" s="124">
        <f>IF(Nominal!Q83="","",IFERROR(Nominal!Q83*((1+Real!$H84)),""))</f>
        <v>311128878.04936635</v>
      </c>
      <c r="S84" s="124" t="str">
        <f>IF(Nominal!R83="","",IFERROR(Nominal!R83*((1+Real!$H84)),""))</f>
        <v/>
      </c>
      <c r="T84" s="124" t="str">
        <f>IF(Nominal!S83="","",IFERROR(Nominal!S83*((1+Real!$H84)),""))</f>
        <v/>
      </c>
      <c r="U84" s="124" t="str">
        <f>IF(Nominal!T83="","",IFERROR(Nominal!T83*((1+Real!$H84)),""))</f>
        <v/>
      </c>
      <c r="V84" s="124">
        <f>IF(Nominal!U83="","",IFERROR(Nominal!U83*(1+0),""))</f>
        <v>421506011.68116194</v>
      </c>
      <c r="W84" s="124">
        <f>IF(Nominal!V83="","",IFERROR(Nominal!V83*(1+0),""))</f>
        <v>352831675.75242406</v>
      </c>
      <c r="X84" s="124">
        <f>IF(Nominal!W83="","",IFERROR(Nominal!W83*(1+0),""))</f>
        <v>243613396.44747642</v>
      </c>
      <c r="Y84" s="124">
        <f>IF(Nominal!X83="","",IFERROR(Nominal!X83*(1+0),""))</f>
        <v>245834676.20042044</v>
      </c>
      <c r="Z84" s="124">
        <f>IF(Nominal!Y83="","",IFERROR(Nominal!Y83*(1+0),""))</f>
        <v>110464387.38676277</v>
      </c>
      <c r="AA84" s="124">
        <f>IF(Nominal!Z83="","",IFERROR(Nominal!Z83*(1+0),""))</f>
        <v>34528186.040343031</v>
      </c>
      <c r="AB84" s="124" t="str">
        <f>IF(Nominal!AA83="","",IFERROR(Nominal!AA83*(1+0),""))</f>
        <v/>
      </c>
      <c r="AC84" s="124" t="str">
        <f>IF(Nominal!AB83="","",IFERROR(Nominal!AB83*(1+0),""))</f>
        <v/>
      </c>
      <c r="AD84" s="124" t="str">
        <f>IF(Nominal!AC83="","",IFERROR(Nominal!AC83*(1+0),""))</f>
        <v/>
      </c>
      <c r="AE84" s="124" t="str">
        <f>IF(Nominal!AD83="","",IFERROR(Nominal!AD83*(1+0),""))</f>
        <v/>
      </c>
      <c r="AF84" s="126">
        <f t="shared" si="32"/>
        <v>0.21104850093112273</v>
      </c>
      <c r="AG84" s="126">
        <f t="shared" si="33"/>
        <v>0.29450340162686689</v>
      </c>
      <c r="AH84" s="126">
        <f t="shared" si="34"/>
        <v>-0.40658201003297717</v>
      </c>
      <c r="AI84" s="126">
        <f t="shared" si="35"/>
        <v>-0.35159326009383418</v>
      </c>
      <c r="AJ84" s="126">
        <f t="shared" si="36"/>
        <v>-0.71647352248548712</v>
      </c>
      <c r="AK84" s="126">
        <f t="shared" si="37"/>
        <v>-0.87701882157892319</v>
      </c>
      <c r="AL84" s="126" t="str">
        <f t="shared" si="38"/>
        <v/>
      </c>
      <c r="AM84" s="126" t="str">
        <f t="shared" si="39"/>
        <v/>
      </c>
      <c r="AN84" s="126" t="str">
        <f t="shared" si="40"/>
        <v/>
      </c>
      <c r="AO84" s="126" t="str">
        <f t="shared" si="41"/>
        <v/>
      </c>
      <c r="AP84" s="124">
        <f t="shared" si="42"/>
        <v>2080642856.3029842</v>
      </c>
      <c r="AQ84" s="124">
        <f t="shared" si="43"/>
        <v>1408778333.5085888</v>
      </c>
      <c r="AR84" s="126">
        <f t="shared" si="44"/>
        <v>-0.32291198883993294</v>
      </c>
      <c r="AS84" s="153" t="s">
        <v>779</v>
      </c>
      <c r="AT84" s="153">
        <f t="shared" si="45"/>
        <v>1</v>
      </c>
      <c r="AU84" s="153">
        <f t="shared" si="46"/>
        <v>1</v>
      </c>
      <c r="AV84" s="153">
        <f t="shared" si="47"/>
        <v>1</v>
      </c>
      <c r="AW84" s="153">
        <f t="shared" si="48"/>
        <v>1</v>
      </c>
      <c r="AX84" s="153">
        <f t="shared" si="49"/>
        <v>1</v>
      </c>
      <c r="AY84" s="153">
        <f t="shared" si="50"/>
        <v>1</v>
      </c>
      <c r="AZ84" s="153">
        <f t="shared" si="51"/>
        <v>0</v>
      </c>
      <c r="BA84" s="153">
        <f t="shared" si="52"/>
        <v>0</v>
      </c>
      <c r="BB84" s="153">
        <f t="shared" si="53"/>
        <v>0</v>
      </c>
      <c r="BC84" s="153">
        <f t="shared" si="54"/>
        <v>0</v>
      </c>
    </row>
    <row r="85" spans="1:55" x14ac:dyDescent="0.3">
      <c r="A85" s="300" t="str">
        <f>Nominal!A84</f>
        <v>Ghana</v>
      </c>
      <c r="B85" s="300" t="str">
        <f>Nominal!B84</f>
        <v>GHA</v>
      </c>
      <c r="C85" s="300" t="str">
        <f>Nominal!C84</f>
        <v>SSA</v>
      </c>
      <c r="D85" s="300" t="str">
        <f>Nominal!D84</f>
        <v>Lower-Middle Income</v>
      </c>
      <c r="E85" s="300" t="str">
        <f>Nominal!E84</f>
        <v>IDA</v>
      </c>
      <c r="F85" s="300" t="str">
        <f>Nominal!F84</f>
        <v>PIT</v>
      </c>
      <c r="G85" s="300" t="str">
        <f>Nominal!G84</f>
        <v>lcu</v>
      </c>
      <c r="H85" s="126">
        <f>VLOOKUP(B85,Inflation!$C$1:$E$196,3,FALSE)/100</f>
        <v>0.10596999999999999</v>
      </c>
      <c r="I85" s="300" t="str">
        <f t="shared" si="31"/>
        <v>GhanaPIT</v>
      </c>
      <c r="J85" s="124">
        <f>IF(Nominal!I84="","",IFERROR(Nominal!I84*((1+Real!$H85)),""))</f>
        <v>985759902.18651521</v>
      </c>
      <c r="K85" s="124">
        <f>IF(Nominal!J84="","",IFERROR(Nominal!J84*((1+Real!$H85)),""))</f>
        <v>584332669.32226205</v>
      </c>
      <c r="L85" s="124">
        <f>IF(Nominal!K84="","",IFERROR(Nominal!K84*((1+Real!$H85)),""))</f>
        <v>542448677.00579941</v>
      </c>
      <c r="M85" s="124">
        <f>IF(Nominal!L84="","",IFERROR(Nominal!L84*((1+Real!$H85)),""))</f>
        <v>1116320905.6134477</v>
      </c>
      <c r="N85" s="124">
        <f>IF(Nominal!M84="","",IFERROR(Nominal!M84*((1+Real!$H85)),""))</f>
        <v>1161508458.5304163</v>
      </c>
      <c r="O85" s="124">
        <f>IF(Nominal!N84="","",IFERROR(Nominal!N84*((1+Real!$H85)),""))</f>
        <v>741423027.3465457</v>
      </c>
      <c r="P85" s="124">
        <f>IF(Nominal!O84="","",IFERROR(Nominal!O84*((1+Real!$H85)),""))</f>
        <v>1285790539.8783536</v>
      </c>
      <c r="Q85" s="124">
        <f>IF(Nominal!P84="","",IFERROR(Nominal!P84*((1+Real!$H85)),""))</f>
        <v>1249385718.7090926</v>
      </c>
      <c r="R85" s="124">
        <f>IF(Nominal!Q84="","",IFERROR(Nominal!Q84*((1+Real!$H85)),""))</f>
        <v>861607654.82960045</v>
      </c>
      <c r="S85" s="124" t="str">
        <f>IF(Nominal!R84="","",IFERROR(Nominal!R84*((1+Real!$H85)),""))</f>
        <v/>
      </c>
      <c r="T85" s="124" t="str">
        <f>IF(Nominal!S84="","",IFERROR(Nominal!S84*((1+Real!$H85)),""))</f>
        <v/>
      </c>
      <c r="U85" s="124" t="str">
        <f>IF(Nominal!T84="","",IFERROR(Nominal!T84*((1+Real!$H85)),""))</f>
        <v/>
      </c>
      <c r="V85" s="124">
        <f>IF(Nominal!U84="","",IFERROR(Nominal!U84*(1+0),""))</f>
        <v>981476175.38897467</v>
      </c>
      <c r="W85" s="124">
        <f>IF(Nominal!V84="","",IFERROR(Nominal!V84*(1+0),""))</f>
        <v>877723531.98283291</v>
      </c>
      <c r="X85" s="124">
        <f>IF(Nominal!W84="","",IFERROR(Nominal!W84*(1+0),""))</f>
        <v>931448063.93933952</v>
      </c>
      <c r="Y85" s="124">
        <f>IF(Nominal!X84="","",IFERROR(Nominal!X84*(1+0),""))</f>
        <v>1499232353.2872896</v>
      </c>
      <c r="Z85" s="124">
        <f>IF(Nominal!Y84="","",IFERROR(Nominal!Y84*(1+0),""))</f>
        <v>793348727.34308803</v>
      </c>
      <c r="AA85" s="124">
        <f>IF(Nominal!Z84="","",IFERROR(Nominal!Z84*(1+0),""))</f>
        <v>678995312.23343229</v>
      </c>
      <c r="AB85" s="124" t="str">
        <f>IF(Nominal!AA84="","",IFERROR(Nominal!AA84*(1+0),""))</f>
        <v/>
      </c>
      <c r="AC85" s="124" t="str">
        <f>IF(Nominal!AB84="","",IFERROR(Nominal!AB84*(1+0),""))</f>
        <v/>
      </c>
      <c r="AD85" s="124" t="str">
        <f>IF(Nominal!AC84="","",IFERROR(Nominal!AC84*(1+0),""))</f>
        <v/>
      </c>
      <c r="AE85" s="124" t="str">
        <f>IF(Nominal!AD84="","",IFERROR(Nominal!AD84*(1+0),""))</f>
        <v/>
      </c>
      <c r="AF85" s="126">
        <f t="shared" si="32"/>
        <v>-4.345608690350263E-3</v>
      </c>
      <c r="AG85" s="126">
        <f t="shared" si="33"/>
        <v>0.50209560078312943</v>
      </c>
      <c r="AH85" s="126">
        <f t="shared" si="34"/>
        <v>0.71711740377123501</v>
      </c>
      <c r="AI85" s="126">
        <f t="shared" si="35"/>
        <v>0.34301198315678055</v>
      </c>
      <c r="AJ85" s="126">
        <f t="shared" si="36"/>
        <v>-0.3169668963522983</v>
      </c>
      <c r="AK85" s="126">
        <f t="shared" si="37"/>
        <v>-8.4199860013161293E-2</v>
      </c>
      <c r="AL85" s="126" t="str">
        <f t="shared" si="38"/>
        <v/>
      </c>
      <c r="AM85" s="126" t="str">
        <f t="shared" si="39"/>
        <v/>
      </c>
      <c r="AN85" s="126" t="str">
        <f t="shared" si="40"/>
        <v/>
      </c>
      <c r="AO85" s="126" t="str">
        <f t="shared" si="41"/>
        <v/>
      </c>
      <c r="AP85" s="124">
        <f t="shared" si="42"/>
        <v>5131793640.0049858</v>
      </c>
      <c r="AQ85" s="124">
        <f t="shared" si="43"/>
        <v>5762224164.1749573</v>
      </c>
      <c r="AR85" s="126">
        <f t="shared" si="44"/>
        <v>0.12284798812942116</v>
      </c>
      <c r="AS85" s="153" t="s">
        <v>779</v>
      </c>
      <c r="AT85" s="153">
        <f t="shared" si="45"/>
        <v>1</v>
      </c>
      <c r="AU85" s="153">
        <f t="shared" si="46"/>
        <v>1</v>
      </c>
      <c r="AV85" s="153">
        <f t="shared" si="47"/>
        <v>1</v>
      </c>
      <c r="AW85" s="153">
        <f t="shared" si="48"/>
        <v>1</v>
      </c>
      <c r="AX85" s="153">
        <f t="shared" si="49"/>
        <v>1</v>
      </c>
      <c r="AY85" s="153">
        <f t="shared" si="50"/>
        <v>1</v>
      </c>
      <c r="AZ85" s="153">
        <f t="shared" si="51"/>
        <v>0</v>
      </c>
      <c r="BA85" s="153">
        <f t="shared" si="52"/>
        <v>0</v>
      </c>
      <c r="BB85" s="153">
        <f t="shared" si="53"/>
        <v>0</v>
      </c>
      <c r="BC85" s="153">
        <f t="shared" si="54"/>
        <v>0</v>
      </c>
    </row>
    <row r="86" spans="1:55" x14ac:dyDescent="0.3">
      <c r="A86" s="300" t="str">
        <f>Nominal!A85</f>
        <v>Ghana</v>
      </c>
      <c r="B86" s="300" t="str">
        <f>Nominal!B85</f>
        <v>GHA</v>
      </c>
      <c r="C86" s="300" t="str">
        <f>Nominal!C85</f>
        <v>SSA</v>
      </c>
      <c r="D86" s="300" t="str">
        <f>Nominal!D85</f>
        <v>Lower-Middle Income</v>
      </c>
      <c r="E86" s="300" t="str">
        <f>Nominal!E85</f>
        <v>IDA</v>
      </c>
      <c r="F86" s="300" t="str">
        <f>Nominal!F85</f>
        <v>Tax Revenue</v>
      </c>
      <c r="G86" s="300" t="str">
        <f>Nominal!G85</f>
        <v>lcu</v>
      </c>
      <c r="H86" s="126">
        <f>VLOOKUP(B86,Inflation!$C$1:$E$196,3,FALSE)/100</f>
        <v>0.10596999999999999</v>
      </c>
      <c r="I86" s="300" t="str">
        <f t="shared" si="31"/>
        <v>GhanaTax Revenue</v>
      </c>
      <c r="J86" s="124">
        <f>IF(Nominal!I85="","",IFERROR(Nominal!I85*((1+Real!$H86)),""))</f>
        <v>3427266516.7028909</v>
      </c>
      <c r="K86" s="124">
        <f>IF(Nominal!J85="","",IFERROR(Nominal!J85*((1+Real!$H86)),""))</f>
        <v>2853959768.0605626</v>
      </c>
      <c r="L86" s="124">
        <f>IF(Nominal!K85="","",IFERROR(Nominal!K85*((1+Real!$H86)),""))</f>
        <v>3353149527.6762223</v>
      </c>
      <c r="M86" s="124">
        <f>IF(Nominal!L85="","",IFERROR(Nominal!L85*((1+Real!$H86)),""))</f>
        <v>4169842393.5840917</v>
      </c>
      <c r="N86" s="124">
        <f>IF(Nominal!M85="","",IFERROR(Nominal!M85*((1+Real!$H86)),""))</f>
        <v>3606590837.0599861</v>
      </c>
      <c r="O86" s="124">
        <f>IF(Nominal!N85="","",IFERROR(Nominal!N85*((1+Real!$H86)),""))</f>
        <v>3362790956.9312563</v>
      </c>
      <c r="P86" s="124">
        <f>IF(Nominal!O85="","",IFERROR(Nominal!O85*((1+Real!$H86)),""))</f>
        <v>3820650322.8693509</v>
      </c>
      <c r="Q86" s="124">
        <f>IF(Nominal!P85="","",IFERROR(Nominal!P85*((1+Real!$H86)),""))</f>
        <v>3644364724.6473179</v>
      </c>
      <c r="R86" s="124">
        <f>IF(Nominal!Q85="","",IFERROR(Nominal!Q85*((1+Real!$H86)),""))</f>
        <v>3832450677.2776818</v>
      </c>
      <c r="S86" s="124" t="str">
        <f>IF(Nominal!R85="","",IFERROR(Nominal!R85*((1+Real!$H86)),""))</f>
        <v/>
      </c>
      <c r="T86" s="124" t="str">
        <f>IF(Nominal!S85="","",IFERROR(Nominal!S85*((1+Real!$H86)),""))</f>
        <v/>
      </c>
      <c r="U86" s="124" t="str">
        <f>IF(Nominal!T85="","",IFERROR(Nominal!T85*((1+Real!$H86)),""))</f>
        <v/>
      </c>
      <c r="V86" s="124">
        <f>IF(Nominal!U85="","",IFERROR(Nominal!U85*(1+0),""))</f>
        <v>3724815660.9989095</v>
      </c>
      <c r="W86" s="124">
        <f>IF(Nominal!V85="","",IFERROR(Nominal!V85*(1+0),""))</f>
        <v>2251120040.9399996</v>
      </c>
      <c r="X86" s="124">
        <f>IF(Nominal!W85="","",IFERROR(Nominal!W85*(1+0),""))</f>
        <v>2810905461.3684864</v>
      </c>
      <c r="Y86" s="124">
        <f>IF(Nominal!X85="","",IFERROR(Nominal!X85*(1+0),""))</f>
        <v>3615065271.4992766</v>
      </c>
      <c r="Z86" s="124">
        <f>IF(Nominal!Y85="","",IFERROR(Nominal!Y85*(1+0),""))</f>
        <v>3005187829.95223</v>
      </c>
      <c r="AA86" s="124">
        <f>IF(Nominal!Z85="","",IFERROR(Nominal!Z85*(1+0),""))</f>
        <v>2588999336.9789095</v>
      </c>
      <c r="AB86" s="124" t="str">
        <f>IF(Nominal!AA85="","",IFERROR(Nominal!AA85*(1+0),""))</f>
        <v/>
      </c>
      <c r="AC86" s="124" t="str">
        <f>IF(Nominal!AB85="","",IFERROR(Nominal!AB85*(1+0),""))</f>
        <v/>
      </c>
      <c r="AD86" s="124" t="str">
        <f>IF(Nominal!AC85="","",IFERROR(Nominal!AC85*(1+0),""))</f>
        <v/>
      </c>
      <c r="AE86" s="124" t="str">
        <f>IF(Nominal!AD85="","",IFERROR(Nominal!AD85*(1+0),""))</f>
        <v/>
      </c>
      <c r="AF86" s="126">
        <f t="shared" si="32"/>
        <v>8.6818210035870716E-2</v>
      </c>
      <c r="AG86" s="126">
        <f t="shared" si="33"/>
        <v>-0.21122923100287042</v>
      </c>
      <c r="AH86" s="126">
        <f t="shared" si="34"/>
        <v>-0.16171186576445887</v>
      </c>
      <c r="AI86" s="126">
        <f t="shared" si="35"/>
        <v>-0.13304510571872458</v>
      </c>
      <c r="AJ86" s="126">
        <f t="shared" si="36"/>
        <v>-0.16675110492933173</v>
      </c>
      <c r="AK86" s="126">
        <f t="shared" si="37"/>
        <v>-0.23010399095948472</v>
      </c>
      <c r="AL86" s="126" t="str">
        <f t="shared" si="38"/>
        <v/>
      </c>
      <c r="AM86" s="126" t="str">
        <f t="shared" si="39"/>
        <v/>
      </c>
      <c r="AN86" s="126" t="str">
        <f t="shared" si="40"/>
        <v/>
      </c>
      <c r="AO86" s="126" t="str">
        <f t="shared" si="41"/>
        <v/>
      </c>
      <c r="AP86" s="124">
        <f t="shared" si="42"/>
        <v>20773600000.015011</v>
      </c>
      <c r="AQ86" s="124">
        <f t="shared" si="43"/>
        <v>17996093601.737812</v>
      </c>
      <c r="AR86" s="126">
        <f t="shared" si="44"/>
        <v>-0.1337036622576343</v>
      </c>
      <c r="AS86" s="153" t="s">
        <v>779</v>
      </c>
      <c r="AT86" s="153">
        <f t="shared" si="45"/>
        <v>1</v>
      </c>
      <c r="AU86" s="153">
        <f t="shared" si="46"/>
        <v>1</v>
      </c>
      <c r="AV86" s="153">
        <f t="shared" si="47"/>
        <v>1</v>
      </c>
      <c r="AW86" s="153">
        <f t="shared" si="48"/>
        <v>1</v>
      </c>
      <c r="AX86" s="153">
        <f t="shared" si="49"/>
        <v>1</v>
      </c>
      <c r="AY86" s="153">
        <f t="shared" si="50"/>
        <v>1</v>
      </c>
      <c r="AZ86" s="153">
        <f t="shared" si="51"/>
        <v>0</v>
      </c>
      <c r="BA86" s="153">
        <f t="shared" si="52"/>
        <v>0</v>
      </c>
      <c r="BB86" s="153">
        <f t="shared" si="53"/>
        <v>0</v>
      </c>
      <c r="BC86" s="153">
        <f t="shared" si="54"/>
        <v>0</v>
      </c>
    </row>
    <row r="87" spans="1:55" x14ac:dyDescent="0.3">
      <c r="A87" s="300" t="str">
        <f>Nominal!A86</f>
        <v>Ghana</v>
      </c>
      <c r="B87" s="300" t="str">
        <f>Nominal!B86</f>
        <v>GHA</v>
      </c>
      <c r="C87" s="300" t="str">
        <f>Nominal!C86</f>
        <v>SSA</v>
      </c>
      <c r="D87" s="300" t="str">
        <f>Nominal!D86</f>
        <v>Lower-Middle Income</v>
      </c>
      <c r="E87" s="300" t="str">
        <f>Nominal!E86</f>
        <v>IDA</v>
      </c>
      <c r="F87" s="300" t="str">
        <f>Nominal!F86</f>
        <v>VAT</v>
      </c>
      <c r="G87" s="300" t="str">
        <f>Nominal!G86</f>
        <v>lcu</v>
      </c>
      <c r="H87" s="126">
        <f>VLOOKUP(B87,Inflation!$C$1:$E$196,3,FALSE)/100</f>
        <v>0.10596999999999999</v>
      </c>
      <c r="I87" s="300" t="str">
        <f t="shared" si="31"/>
        <v>GhanaVAT</v>
      </c>
      <c r="J87" s="124">
        <f>IF(Nominal!I86="","",IFERROR(Nominal!I86*((1+Real!$H87)),""))</f>
        <v>1183567758.5670776</v>
      </c>
      <c r="K87" s="124">
        <f>IF(Nominal!J86="","",IFERROR(Nominal!J86*((1+Real!$H87)),""))</f>
        <v>1153839971.6690183</v>
      </c>
      <c r="L87" s="124">
        <f>IF(Nominal!K86="","",IFERROR(Nominal!K86*((1+Real!$H87)),""))</f>
        <v>1234483947.6312094</v>
      </c>
      <c r="M87" s="124">
        <f>IF(Nominal!L86="","",IFERROR(Nominal!L86*((1+Real!$H87)),""))</f>
        <v>1293753438.7394681</v>
      </c>
      <c r="N87" s="124">
        <f>IF(Nominal!M86="","",IFERROR(Nominal!M86*((1+Real!$H87)),""))</f>
        <v>1148347339.6491125</v>
      </c>
      <c r="O87" s="124">
        <f>IF(Nominal!N86="","",IFERROR(Nominal!N86*((1+Real!$H87)),""))</f>
        <v>936780383.41652036</v>
      </c>
      <c r="P87" s="124">
        <f>IF(Nominal!O86="","",IFERROR(Nominal!O86*((1+Real!$H87)),""))</f>
        <v>1154508730.8219798</v>
      </c>
      <c r="Q87" s="124">
        <f>IF(Nominal!P86="","",IFERROR(Nominal!P86*((1+Real!$H87)),""))</f>
        <v>1222364138.2555838</v>
      </c>
      <c r="R87" s="124">
        <f>IF(Nominal!Q86="","",IFERROR(Nominal!Q86*((1+Real!$H87)),""))</f>
        <v>1169699630.3099558</v>
      </c>
      <c r="S87" s="124" t="str">
        <f>IF(Nominal!R86="","",IFERROR(Nominal!R86*((1+Real!$H87)),""))</f>
        <v/>
      </c>
      <c r="T87" s="124" t="str">
        <f>IF(Nominal!S86="","",IFERROR(Nominal!S86*((1+Real!$H87)),""))</f>
        <v/>
      </c>
      <c r="U87" s="124" t="str">
        <f>IF(Nominal!T86="","",IFERROR(Nominal!T86*((1+Real!$H87)),""))</f>
        <v/>
      </c>
      <c r="V87" s="124">
        <f>IF(Nominal!U86="","",IFERROR(Nominal!U86*(1+0),""))</f>
        <v>1164122873.3588381</v>
      </c>
      <c r="W87" s="124">
        <f>IF(Nominal!V86="","",IFERROR(Nominal!V86*(1+0),""))</f>
        <v>718092589.94757569</v>
      </c>
      <c r="X87" s="124">
        <f>IF(Nominal!W86="","",IFERROR(Nominal!W86*(1+0),""))</f>
        <v>724700591.39252365</v>
      </c>
      <c r="Y87" s="124">
        <f>IF(Nominal!X86="","",IFERROR(Nominal!X86*(1+0),""))</f>
        <v>890218250.85957944</v>
      </c>
      <c r="Z87" s="124">
        <f>IF(Nominal!Y86="","",IFERROR(Nominal!Y86*(1+0),""))</f>
        <v>1086830663.2332373</v>
      </c>
      <c r="AA87" s="124">
        <f>IF(Nominal!Z86="","",IFERROR(Nominal!Z86*(1+0),""))</f>
        <v>727430642.12965751</v>
      </c>
      <c r="AB87" s="124" t="str">
        <f>IF(Nominal!AA86="","",IFERROR(Nominal!AA86*(1+0),""))</f>
        <v/>
      </c>
      <c r="AC87" s="124" t="str">
        <f>IF(Nominal!AB86="","",IFERROR(Nominal!AB86*(1+0),""))</f>
        <v/>
      </c>
      <c r="AD87" s="124" t="str">
        <f>IF(Nominal!AC86="","",IFERROR(Nominal!AC86*(1+0),""))</f>
        <v/>
      </c>
      <c r="AE87" s="124" t="str">
        <f>IF(Nominal!AD86="","",IFERROR(Nominal!AD86*(1+0),""))</f>
        <v/>
      </c>
      <c r="AF87" s="126">
        <f t="shared" si="32"/>
        <v>-1.6429042669919548E-2</v>
      </c>
      <c r="AG87" s="126">
        <f t="shared" si="33"/>
        <v>-0.37764975422990266</v>
      </c>
      <c r="AH87" s="126">
        <f t="shared" si="34"/>
        <v>-0.41295260032897468</v>
      </c>
      <c r="AI87" s="126">
        <f t="shared" si="35"/>
        <v>-0.31191042728594537</v>
      </c>
      <c r="AJ87" s="126">
        <f t="shared" si="36"/>
        <v>-5.3569746967561359E-2</v>
      </c>
      <c r="AK87" s="126">
        <f t="shared" si="37"/>
        <v>-0.22347793035903032</v>
      </c>
      <c r="AL87" s="126" t="str">
        <f t="shared" si="38"/>
        <v/>
      </c>
      <c r="AM87" s="126" t="str">
        <f t="shared" si="39"/>
        <v/>
      </c>
      <c r="AN87" s="126" t="str">
        <f t="shared" si="40"/>
        <v/>
      </c>
      <c r="AO87" s="126" t="str">
        <f t="shared" si="41"/>
        <v/>
      </c>
      <c r="AP87" s="124">
        <f t="shared" si="42"/>
        <v>6950772839.6724062</v>
      </c>
      <c r="AQ87" s="124">
        <f t="shared" si="43"/>
        <v>5311395610.9214115</v>
      </c>
      <c r="AR87" s="126">
        <f t="shared" si="44"/>
        <v>-0.23585538853953678</v>
      </c>
      <c r="AS87" s="153" t="s">
        <v>779</v>
      </c>
      <c r="AT87" s="153">
        <f t="shared" si="45"/>
        <v>1</v>
      </c>
      <c r="AU87" s="153">
        <f t="shared" si="46"/>
        <v>1</v>
      </c>
      <c r="AV87" s="153">
        <f t="shared" si="47"/>
        <v>1</v>
      </c>
      <c r="AW87" s="153">
        <f t="shared" si="48"/>
        <v>1</v>
      </c>
      <c r="AX87" s="153">
        <f t="shared" si="49"/>
        <v>1</v>
      </c>
      <c r="AY87" s="153">
        <f t="shared" si="50"/>
        <v>1</v>
      </c>
      <c r="AZ87" s="153">
        <f t="shared" si="51"/>
        <v>0</v>
      </c>
      <c r="BA87" s="153">
        <f t="shared" si="52"/>
        <v>0</v>
      </c>
      <c r="BB87" s="153">
        <f t="shared" si="53"/>
        <v>0</v>
      </c>
      <c r="BC87" s="153">
        <f t="shared" si="54"/>
        <v>0</v>
      </c>
    </row>
    <row r="88" spans="1:55" x14ac:dyDescent="0.3">
      <c r="A88" s="300" t="str">
        <f>Nominal!A87</f>
        <v>Ghana</v>
      </c>
      <c r="B88" s="300" t="str">
        <f>Nominal!B87</f>
        <v>GHA</v>
      </c>
      <c r="C88" s="300" t="str">
        <f>Nominal!C87</f>
        <v>SSA</v>
      </c>
      <c r="D88" s="300" t="str">
        <f>Nominal!D87</f>
        <v>Lower-Middle Income</v>
      </c>
      <c r="E88" s="300" t="str">
        <f>Nominal!E87</f>
        <v>IDA</v>
      </c>
      <c r="F88" s="300" t="str">
        <f>Nominal!F87</f>
        <v>VAT1</v>
      </c>
      <c r="G88" s="300" t="str">
        <f>Nominal!G87</f>
        <v>lcu</v>
      </c>
      <c r="H88" s="126">
        <f>VLOOKUP(B88,Inflation!$C$1:$E$196,3,FALSE)/100</f>
        <v>0.10596999999999999</v>
      </c>
      <c r="I88" s="300" t="str">
        <f t="shared" si="31"/>
        <v>GhanaVAT1</v>
      </c>
      <c r="J88" s="124">
        <f>IF(Nominal!I87="","",IFERROR(Nominal!I87*((1+Real!$H88)),""))</f>
        <v>840795258.42212832</v>
      </c>
      <c r="K88" s="124">
        <f>IF(Nominal!J87="","",IFERROR(Nominal!J87*((1+Real!$H88)),""))</f>
        <v>806164578.89342391</v>
      </c>
      <c r="L88" s="124">
        <f>IF(Nominal!K87="","",IFERROR(Nominal!K87*((1+Real!$H88)),""))</f>
        <v>886418231.87239254</v>
      </c>
      <c r="M88" s="124">
        <f>IF(Nominal!L87="","",IFERROR(Nominal!L87*((1+Real!$H88)),""))</f>
        <v>872727118.84804988</v>
      </c>
      <c r="N88" s="124">
        <f>IF(Nominal!M87="","",IFERROR(Nominal!M87*((1+Real!$H88)),""))</f>
        <v>800098784.12810266</v>
      </c>
      <c r="O88" s="124">
        <f>IF(Nominal!N87="","",IFERROR(Nominal!N87*((1+Real!$H88)),""))</f>
        <v>647785437.25083327</v>
      </c>
      <c r="P88" s="124">
        <f>IF(Nominal!O87="","",IFERROR(Nominal!O87*((1+Real!$H88)),""))</f>
        <v>783458146.26302838</v>
      </c>
      <c r="Q88" s="124">
        <f>IF(Nominal!P87="","",IFERROR(Nominal!P87*((1+Real!$H88)),""))</f>
        <v>836585263.4449544</v>
      </c>
      <c r="R88" s="124">
        <f>IF(Nominal!Q87="","",IFERROR(Nominal!Q87*((1+Real!$H88)),""))</f>
        <v>824741264.83699334</v>
      </c>
      <c r="S88" s="124" t="str">
        <f>IF(Nominal!R87="","",IFERROR(Nominal!R87*((1+Real!$H88)),""))</f>
        <v/>
      </c>
      <c r="T88" s="124" t="str">
        <f>IF(Nominal!S87="","",IFERROR(Nominal!S87*((1+Real!$H88)),""))</f>
        <v/>
      </c>
      <c r="U88" s="124" t="str">
        <f>IF(Nominal!T87="","",IFERROR(Nominal!T87*((1+Real!$H88)),""))</f>
        <v/>
      </c>
      <c r="V88" s="124">
        <f>IF(Nominal!U87="","",IFERROR(Nominal!U87*(1+0),""))</f>
        <v>795727333.95906687</v>
      </c>
      <c r="W88" s="124">
        <f>IF(Nominal!V87="","",IFERROR(Nominal!V87*(1+0),""))</f>
        <v>483354035.95968252</v>
      </c>
      <c r="X88" s="124">
        <f>IF(Nominal!W87="","",IFERROR(Nominal!W87*(1+0),""))</f>
        <v>538615955.1047008</v>
      </c>
      <c r="Y88" s="124">
        <f>IF(Nominal!X87="","",IFERROR(Nominal!X87*(1+0),""))</f>
        <v>605530850.10999072</v>
      </c>
      <c r="Z88" s="124">
        <f>IF(Nominal!Y87="","",IFERROR(Nominal!Y87*(1+0),""))</f>
        <v>739195122.77678013</v>
      </c>
      <c r="AA88" s="124">
        <f>IF(Nominal!Z87="","",IFERROR(Nominal!Z87*(1+0),""))</f>
        <v>480710480.49468678</v>
      </c>
      <c r="AB88" s="124" t="str">
        <f>IF(Nominal!AA87="","",IFERROR(Nominal!AA87*(1+0),""))</f>
        <v/>
      </c>
      <c r="AC88" s="124" t="str">
        <f>IF(Nominal!AB87="","",IFERROR(Nominal!AB87*(1+0),""))</f>
        <v/>
      </c>
      <c r="AD88" s="124" t="str">
        <f>IF(Nominal!AC87="","",IFERROR(Nominal!AC87*(1+0),""))</f>
        <v/>
      </c>
      <c r="AE88" s="124" t="str">
        <f>IF(Nominal!AD87="","",IFERROR(Nominal!AD87*(1+0),""))</f>
        <v/>
      </c>
      <c r="AF88" s="126">
        <f t="shared" si="32"/>
        <v>-5.3601544503994722E-2</v>
      </c>
      <c r="AG88" s="126">
        <f t="shared" si="33"/>
        <v>-0.40042759429699204</v>
      </c>
      <c r="AH88" s="126">
        <f t="shared" si="34"/>
        <v>-0.39236814436118328</v>
      </c>
      <c r="AI88" s="126">
        <f t="shared" si="35"/>
        <v>-0.30616244524490432</v>
      </c>
      <c r="AJ88" s="126">
        <f t="shared" si="36"/>
        <v>-7.6120177357464069E-2</v>
      </c>
      <c r="AK88" s="126">
        <f t="shared" si="37"/>
        <v>-0.25791712370874476</v>
      </c>
      <c r="AL88" s="126" t="str">
        <f t="shared" si="38"/>
        <v/>
      </c>
      <c r="AM88" s="126" t="str">
        <f t="shared" si="39"/>
        <v/>
      </c>
      <c r="AN88" s="126" t="str">
        <f t="shared" si="40"/>
        <v/>
      </c>
      <c r="AO88" s="126" t="str">
        <f t="shared" si="41"/>
        <v/>
      </c>
      <c r="AP88" s="124">
        <f t="shared" si="42"/>
        <v>4853989409.4149303</v>
      </c>
      <c r="AQ88" s="124">
        <f t="shared" si="43"/>
        <v>3643133778.4049077</v>
      </c>
      <c r="AR88" s="126">
        <f t="shared" si="44"/>
        <v>-0.24945576285383195</v>
      </c>
      <c r="AS88" s="153" t="s">
        <v>779</v>
      </c>
      <c r="AT88" s="153">
        <f t="shared" si="45"/>
        <v>1</v>
      </c>
      <c r="AU88" s="153">
        <f t="shared" si="46"/>
        <v>1</v>
      </c>
      <c r="AV88" s="153">
        <f t="shared" si="47"/>
        <v>1</v>
      </c>
      <c r="AW88" s="153">
        <f t="shared" si="48"/>
        <v>1</v>
      </c>
      <c r="AX88" s="153">
        <f t="shared" si="49"/>
        <v>1</v>
      </c>
      <c r="AY88" s="153">
        <f t="shared" si="50"/>
        <v>1</v>
      </c>
      <c r="AZ88" s="153">
        <f t="shared" si="51"/>
        <v>0</v>
      </c>
      <c r="BA88" s="153">
        <f t="shared" si="52"/>
        <v>0</v>
      </c>
      <c r="BB88" s="153">
        <f t="shared" si="53"/>
        <v>0</v>
      </c>
      <c r="BC88" s="153">
        <f t="shared" si="54"/>
        <v>0</v>
      </c>
    </row>
    <row r="89" spans="1:55" x14ac:dyDescent="0.3">
      <c r="A89" s="300" t="str">
        <f>Nominal!A88</f>
        <v>Sierra Leone</v>
      </c>
      <c r="B89" s="300" t="str">
        <f>Nominal!B88</f>
        <v>SLE</v>
      </c>
      <c r="C89" s="300" t="str">
        <f>Nominal!C88</f>
        <v>SSA</v>
      </c>
      <c r="D89" s="300" t="str">
        <f>Nominal!D88</f>
        <v>Low Income</v>
      </c>
      <c r="E89" s="300" t="str">
        <f>Nominal!E88</f>
        <v>IDA</v>
      </c>
      <c r="F89" s="300" t="str">
        <f>Nominal!F88</f>
        <v>Customs Duties</v>
      </c>
      <c r="G89" s="300" t="str">
        <f>Nominal!G88</f>
        <v>mill lcu</v>
      </c>
      <c r="H89" s="126">
        <f>VLOOKUP(B89,Inflation!$C$1:$E$196,3,FALSE)/100</f>
        <v>0.15695999999999999</v>
      </c>
      <c r="I89" s="300" t="str">
        <f t="shared" si="31"/>
        <v>Sierra LeoneCustoms Duties</v>
      </c>
      <c r="J89" s="124">
        <f>IF(Nominal!I88="","",IFERROR(Nominal!I88*((1+Real!$H89)),""))</f>
        <v>62316.585167634534</v>
      </c>
      <c r="K89" s="124">
        <f>IF(Nominal!J88="","",IFERROR(Nominal!J88*((1+Real!$H89)),""))</f>
        <v>73659.643724806287</v>
      </c>
      <c r="L89" s="124">
        <f>IF(Nominal!K88="","",IFERROR(Nominal!K88*((1+Real!$H89)),""))</f>
        <v>63707.013134306115</v>
      </c>
      <c r="M89" s="124">
        <f>IF(Nominal!L88="","",IFERROR(Nominal!L88*((1+Real!$H89)),""))</f>
        <v>60124.556034405046</v>
      </c>
      <c r="N89" s="124">
        <f>IF(Nominal!M88="","",IFERROR(Nominal!M88*((1+Real!$H89)),""))</f>
        <v>75075.808786071939</v>
      </c>
      <c r="O89" s="124">
        <f>IF(Nominal!N88="","",IFERROR(Nominal!N88*((1+Real!$H89)),""))</f>
        <v>60765.453945626083</v>
      </c>
      <c r="P89" s="124">
        <f>IF(Nominal!O88="","",IFERROR(Nominal!O88*((1+Real!$H89)),""))</f>
        <v>66944.851316438275</v>
      </c>
      <c r="Q89" s="124">
        <f>IF(Nominal!P88="","",IFERROR(Nominal!P88*((1+Real!$H89)),""))</f>
        <v>72036.713490414026</v>
      </c>
      <c r="R89" s="124">
        <f>IF(Nominal!Q88="","",IFERROR(Nominal!Q88*((1+Real!$H89)),""))</f>
        <v>55611.401757704363</v>
      </c>
      <c r="S89" s="124">
        <f>IF(Nominal!R88="","",IFERROR(Nominal!R88*((1+Real!$H89)),""))</f>
        <v>66529.42827916675</v>
      </c>
      <c r="T89" s="124">
        <f>IF(Nominal!S88="","",IFERROR(Nominal!S88*((1+Real!$H89)),""))</f>
        <v>99714.850994748282</v>
      </c>
      <c r="U89" s="124">
        <f>IF(Nominal!T88="","",IFERROR(Nominal!T88*((1+Real!$H89)),""))</f>
        <v>66199.133690041752</v>
      </c>
      <c r="V89" s="124">
        <f>IF(Nominal!U88="","",IFERROR(Nominal!U88*(1+0),""))</f>
        <v>59404.399350489999</v>
      </c>
      <c r="W89" s="124">
        <f>IF(Nominal!V88="","",IFERROR(Nominal!V88*(1+0),""))</f>
        <v>47281.940867229998</v>
      </c>
      <c r="X89" s="124">
        <f>IF(Nominal!W88="","",IFERROR(Nominal!W88*(1+0),""))</f>
        <v>49238.080399220002</v>
      </c>
      <c r="Y89" s="124">
        <f>IF(Nominal!X88="","",IFERROR(Nominal!X88*(1+0),""))</f>
        <v>43106.829837860001</v>
      </c>
      <c r="Z89" s="124">
        <f>IF(Nominal!Y88="","",IFERROR(Nominal!Y88*(1+0),""))</f>
        <v>50575.698100483001</v>
      </c>
      <c r="AA89" s="124">
        <f>IF(Nominal!Z88="","",IFERROR(Nominal!Z88*(1+0),""))</f>
        <v>49153.62578183</v>
      </c>
      <c r="AB89" s="124">
        <f>IF(Nominal!AA88="","",IFERROR(Nominal!AA88*(1+0),""))</f>
        <v>59706.764000000003</v>
      </c>
      <c r="AC89" s="124" t="str">
        <f>IF(Nominal!AB88="","",IFERROR(Nominal!AB88*(1+0),""))</f>
        <v/>
      </c>
      <c r="AD89" s="124" t="str">
        <f>IF(Nominal!AC88="","",IFERROR(Nominal!AC88*(1+0),""))</f>
        <v/>
      </c>
      <c r="AE89" s="124" t="str">
        <f>IF(Nominal!AD88="","",IFERROR(Nominal!AD88*(1+0),""))</f>
        <v/>
      </c>
      <c r="AF89" s="126">
        <f t="shared" si="32"/>
        <v>-4.6732114882588938E-2</v>
      </c>
      <c r="AG89" s="126">
        <f t="shared" si="33"/>
        <v>-0.35810250394536047</v>
      </c>
      <c r="AH89" s="126">
        <f t="shared" si="34"/>
        <v>-0.22711679645980165</v>
      </c>
      <c r="AI89" s="126">
        <f t="shared" si="35"/>
        <v>-0.283041195128443</v>
      </c>
      <c r="AJ89" s="126">
        <f t="shared" si="36"/>
        <v>-0.32633828501803896</v>
      </c>
      <c r="AK89" s="126">
        <f t="shared" si="37"/>
        <v>-0.19109259307412621</v>
      </c>
      <c r="AL89" s="126">
        <f t="shared" si="38"/>
        <v>-0.10812014925875207</v>
      </c>
      <c r="AM89" s="126" t="str">
        <f t="shared" si="39"/>
        <v/>
      </c>
      <c r="AN89" s="126" t="str">
        <f t="shared" si="40"/>
        <v/>
      </c>
      <c r="AO89" s="126" t="str">
        <f t="shared" si="41"/>
        <v/>
      </c>
      <c r="AP89" s="124">
        <f t="shared" si="42"/>
        <v>462593.91210928833</v>
      </c>
      <c r="AQ89" s="124">
        <f t="shared" si="43"/>
        <v>358467.33833711297</v>
      </c>
      <c r="AR89" s="126">
        <f t="shared" si="44"/>
        <v>-0.22509283206384983</v>
      </c>
      <c r="AS89" s="153" t="s">
        <v>779</v>
      </c>
      <c r="AT89" s="153">
        <f t="shared" si="45"/>
        <v>1</v>
      </c>
      <c r="AU89" s="153">
        <f t="shared" si="46"/>
        <v>1</v>
      </c>
      <c r="AV89" s="153">
        <f t="shared" si="47"/>
        <v>1</v>
      </c>
      <c r="AW89" s="153">
        <f t="shared" si="48"/>
        <v>1</v>
      </c>
      <c r="AX89" s="153">
        <f t="shared" si="49"/>
        <v>1</v>
      </c>
      <c r="AY89" s="153">
        <f t="shared" si="50"/>
        <v>1</v>
      </c>
      <c r="AZ89" s="153">
        <f t="shared" si="51"/>
        <v>1</v>
      </c>
      <c r="BA89" s="153">
        <f t="shared" si="52"/>
        <v>0</v>
      </c>
      <c r="BB89" s="153">
        <f t="shared" si="53"/>
        <v>0</v>
      </c>
      <c r="BC89" s="153">
        <f t="shared" si="54"/>
        <v>0</v>
      </c>
    </row>
    <row r="90" spans="1:55" x14ac:dyDescent="0.3">
      <c r="A90" s="300" t="str">
        <f>Nominal!A89</f>
        <v>Sierra Leone</v>
      </c>
      <c r="B90" s="300" t="str">
        <f>Nominal!B89</f>
        <v>SLE</v>
      </c>
      <c r="C90" s="300" t="str">
        <f>Nominal!C89</f>
        <v>SSA</v>
      </c>
      <c r="D90" s="300" t="str">
        <f>Nominal!D89</f>
        <v>Low Income</v>
      </c>
      <c r="E90" s="300" t="str">
        <f>Nominal!E89</f>
        <v>IDA</v>
      </c>
      <c r="F90" s="300" t="str">
        <f>Nominal!F89</f>
        <v>Excises</v>
      </c>
      <c r="G90" s="300" t="str">
        <f>Nominal!G89</f>
        <v>mill lcu</v>
      </c>
      <c r="H90" s="126">
        <f>VLOOKUP(B90,Inflation!$C$1:$E$196,3,FALSE)/100</f>
        <v>0.15695999999999999</v>
      </c>
      <c r="I90" s="300" t="str">
        <f t="shared" si="31"/>
        <v>Sierra LeoneExcises</v>
      </c>
      <c r="J90" s="124">
        <f>IF(Nominal!I89="","",IFERROR(Nominal!I89*((1+Real!$H90)),""))</f>
        <v>45379.85334851643</v>
      </c>
      <c r="K90" s="124">
        <f>IF(Nominal!J89="","",IFERROR(Nominal!J89*((1+Real!$H90)),""))</f>
        <v>63256.181884344376</v>
      </c>
      <c r="L90" s="124">
        <f>IF(Nominal!K89="","",IFERROR(Nominal!K89*((1+Real!$H90)),""))</f>
        <v>73404.939772236365</v>
      </c>
      <c r="M90" s="124">
        <f>IF(Nominal!L89="","",IFERROR(Nominal!L89*((1+Real!$H90)),""))</f>
        <v>59534.026920057695</v>
      </c>
      <c r="N90" s="124">
        <f>IF(Nominal!M89="","",IFERROR(Nominal!M89*((1+Real!$H90)),""))</f>
        <v>74902.166908956657</v>
      </c>
      <c r="O90" s="124">
        <f>IF(Nominal!N89="","",IFERROR(Nominal!N89*((1+Real!$H90)),""))</f>
        <v>26892.768562056444</v>
      </c>
      <c r="P90" s="124">
        <f>IF(Nominal!O89="","",IFERROR(Nominal!O89*((1+Real!$H90)),""))</f>
        <v>53487.892416040901</v>
      </c>
      <c r="Q90" s="124">
        <f>IF(Nominal!P89="","",IFERROR(Nominal!P89*((1+Real!$H90)),""))</f>
        <v>45967.654974310863</v>
      </c>
      <c r="R90" s="124">
        <f>IF(Nominal!Q89="","",IFERROR(Nominal!Q89*((1+Real!$H90)),""))</f>
        <v>56772.184288419085</v>
      </c>
      <c r="S90" s="124">
        <f>IF(Nominal!R89="","",IFERROR(Nominal!R89*((1+Real!$H90)),""))</f>
        <v>63498.901025478212</v>
      </c>
      <c r="T90" s="124">
        <f>IF(Nominal!S89="","",IFERROR(Nominal!S89*((1+Real!$H90)),""))</f>
        <v>61945.004750947832</v>
      </c>
      <c r="U90" s="124">
        <f>IF(Nominal!T89="","",IFERROR(Nominal!T89*((1+Real!$H90)),""))</f>
        <v>72408.471563757994</v>
      </c>
      <c r="V90" s="124">
        <f>IF(Nominal!U89="","",IFERROR(Nominal!U89*(1+0),""))</f>
        <v>59775.600649510001</v>
      </c>
      <c r="W90" s="124">
        <f>IF(Nominal!V89="","",IFERROR(Nominal!V89*(1+0),""))</f>
        <v>44758.059132770002</v>
      </c>
      <c r="X90" s="124">
        <f>IF(Nominal!W89="","",IFERROR(Nominal!W89*(1+0),""))</f>
        <v>53681.919600779998</v>
      </c>
      <c r="Y90" s="124">
        <f>IF(Nominal!X89="","",IFERROR(Nominal!X89*(1+0),""))</f>
        <v>36883.170162139999</v>
      </c>
      <c r="Z90" s="124">
        <f>IF(Nominal!Y89="","",IFERROR(Nominal!Y89*(1+0),""))</f>
        <v>39914.301899516999</v>
      </c>
      <c r="AA90" s="124">
        <f>IF(Nominal!Z89="","",IFERROR(Nominal!Z89*(1+0),""))</f>
        <v>66296.374218170007</v>
      </c>
      <c r="AB90" s="124">
        <f>IF(Nominal!AA89="","",IFERROR(Nominal!AA89*(1+0),""))</f>
        <v>51793.235999999997</v>
      </c>
      <c r="AC90" s="124" t="str">
        <f>IF(Nominal!AB89="","",IFERROR(Nominal!AB89*(1+0),""))</f>
        <v/>
      </c>
      <c r="AD90" s="124" t="str">
        <f>IF(Nominal!AC89="","",IFERROR(Nominal!AC89*(1+0),""))</f>
        <v/>
      </c>
      <c r="AE90" s="124" t="str">
        <f>IF(Nominal!AD89="","",IFERROR(Nominal!AD89*(1+0),""))</f>
        <v/>
      </c>
      <c r="AF90" s="126">
        <f t="shared" si="32"/>
        <v>0.31722771756079726</v>
      </c>
      <c r="AG90" s="126">
        <f t="shared" si="33"/>
        <v>-0.29243185725935472</v>
      </c>
      <c r="AH90" s="126">
        <f t="shared" si="34"/>
        <v>-0.26868791436453326</v>
      </c>
      <c r="AI90" s="126">
        <f t="shared" si="35"/>
        <v>-0.38046908515584327</v>
      </c>
      <c r="AJ90" s="126">
        <f t="shared" si="36"/>
        <v>-0.46711418979329788</v>
      </c>
      <c r="AK90" s="126">
        <f t="shared" si="37"/>
        <v>1.4652119422062373</v>
      </c>
      <c r="AL90" s="126">
        <f t="shared" si="38"/>
        <v>-3.1682991037662943E-2</v>
      </c>
      <c r="AM90" s="126" t="str">
        <f t="shared" si="39"/>
        <v/>
      </c>
      <c r="AN90" s="126" t="str">
        <f t="shared" si="40"/>
        <v/>
      </c>
      <c r="AO90" s="126" t="str">
        <f t="shared" si="41"/>
        <v/>
      </c>
      <c r="AP90" s="124">
        <f t="shared" si="42"/>
        <v>396857.82981220889</v>
      </c>
      <c r="AQ90" s="124">
        <f t="shared" si="43"/>
        <v>353102.66166288703</v>
      </c>
      <c r="AR90" s="126">
        <f t="shared" si="44"/>
        <v>-0.11025401255161474</v>
      </c>
      <c r="AS90" s="153" t="s">
        <v>779</v>
      </c>
      <c r="AT90" s="153">
        <f t="shared" si="45"/>
        <v>1</v>
      </c>
      <c r="AU90" s="153">
        <f t="shared" si="46"/>
        <v>1</v>
      </c>
      <c r="AV90" s="153">
        <f t="shared" si="47"/>
        <v>1</v>
      </c>
      <c r="AW90" s="153">
        <f t="shared" si="48"/>
        <v>1</v>
      </c>
      <c r="AX90" s="153">
        <f t="shared" si="49"/>
        <v>1</v>
      </c>
      <c r="AY90" s="153">
        <f t="shared" si="50"/>
        <v>1</v>
      </c>
      <c r="AZ90" s="153">
        <f t="shared" si="51"/>
        <v>1</v>
      </c>
      <c r="BA90" s="153">
        <f t="shared" si="52"/>
        <v>0</v>
      </c>
      <c r="BB90" s="153">
        <f t="shared" si="53"/>
        <v>0</v>
      </c>
      <c r="BC90" s="153">
        <f t="shared" si="54"/>
        <v>0</v>
      </c>
    </row>
    <row r="91" spans="1:55" x14ac:dyDescent="0.3">
      <c r="A91" s="300" t="str">
        <f>Nominal!A90</f>
        <v>Sierra Leone</v>
      </c>
      <c r="B91" s="300" t="str">
        <f>Nominal!B90</f>
        <v>SLE</v>
      </c>
      <c r="C91" s="300" t="str">
        <f>Nominal!C90</f>
        <v>SSA</v>
      </c>
      <c r="D91" s="300" t="str">
        <f>Nominal!D90</f>
        <v>Low Income</v>
      </c>
      <c r="E91" s="300" t="str">
        <f>Nominal!E90</f>
        <v>IDA</v>
      </c>
      <c r="F91" s="300" t="str">
        <f>Nominal!F90</f>
        <v>Income Taxes</v>
      </c>
      <c r="G91" s="300" t="str">
        <f>Nominal!G90</f>
        <v>mill lcu</v>
      </c>
      <c r="H91" s="126">
        <f>VLOOKUP(B91,Inflation!$C$1:$E$196,3,FALSE)/100</f>
        <v>0.15695999999999999</v>
      </c>
      <c r="I91" s="300" t="str">
        <f t="shared" si="31"/>
        <v>Sierra LeoneIncome Taxes</v>
      </c>
      <c r="J91" s="124">
        <f>IF(Nominal!I90="","",IFERROR(Nominal!I90*((1+Real!$H91)),""))</f>
        <v>148453.92187318264</v>
      </c>
      <c r="K91" s="124">
        <f>IF(Nominal!J90="","",IFERROR(Nominal!J90*((1+Real!$H91)),""))</f>
        <v>143989.60976344021</v>
      </c>
      <c r="L91" s="124">
        <f>IF(Nominal!K90="","",IFERROR(Nominal!K90*((1+Real!$H91)),""))</f>
        <v>223662.35309831603</v>
      </c>
      <c r="M91" s="124">
        <f>IF(Nominal!L90="","",IFERROR(Nominal!L90*((1+Real!$H91)),""))</f>
        <v>197357.21763864718</v>
      </c>
      <c r="N91" s="124">
        <f>IF(Nominal!M90="","",IFERROR(Nominal!M90*((1+Real!$H91)),""))</f>
        <v>160450.92824820094</v>
      </c>
      <c r="O91" s="124">
        <f>IF(Nominal!N90="","",IFERROR(Nominal!N90*((1+Real!$H91)),""))</f>
        <v>238378.44100636159</v>
      </c>
      <c r="P91" s="124">
        <f>IF(Nominal!O90="","",IFERROR(Nominal!O90*((1+Real!$H91)),""))</f>
        <v>155050.58792048</v>
      </c>
      <c r="Q91" s="124">
        <f>IF(Nominal!P90="","",IFERROR(Nominal!P90*((1+Real!$H91)),""))</f>
        <v>173036.65568559998</v>
      </c>
      <c r="R91" s="124">
        <f>IF(Nominal!Q90="","",IFERROR(Nominal!Q90*((1+Real!$H91)),""))</f>
        <v>212810.45070768002</v>
      </c>
      <c r="S91" s="124">
        <f>IF(Nominal!R90="","",IFERROR(Nominal!R90*((1+Real!$H91)),""))</f>
        <v>156028.00971071998</v>
      </c>
      <c r="T91" s="124">
        <f>IF(Nominal!S90="","",IFERROR(Nominal!S90*((1+Real!$H91)),""))</f>
        <v>131131.9659507199</v>
      </c>
      <c r="U91" s="124">
        <f>IF(Nominal!T90="","",IFERROR(Nominal!T90*((1+Real!$H91)),""))</f>
        <v>230139.24602591997</v>
      </c>
      <c r="V91" s="124">
        <f>IF(Nominal!U90="","",IFERROR(Nominal!U90*(1+0),""))</f>
        <v>149539.546</v>
      </c>
      <c r="W91" s="124">
        <f>IF(Nominal!V90="","",IFERROR(Nominal!V90*(1+0),""))</f>
        <v>127894.74900000001</v>
      </c>
      <c r="X91" s="124">
        <f>IF(Nominal!W90="","",IFERROR(Nominal!W90*(1+0),""))</f>
        <v>187296.03399999999</v>
      </c>
      <c r="Y91" s="124">
        <f>IF(Nominal!X90="","",IFERROR(Nominal!X90*(1+0),""))</f>
        <v>140035.67599999998</v>
      </c>
      <c r="Z91" s="124">
        <f>IF(Nominal!Y90="","",IFERROR(Nominal!Y90*(1+0),""))</f>
        <v>126379.871</v>
      </c>
      <c r="AA91" s="124">
        <f>IF(Nominal!Z90="","",IFERROR(Nominal!Z90*(1+0),""))</f>
        <v>217597.51199999999</v>
      </c>
      <c r="AB91" s="124">
        <f>IF(Nominal!AA90="","",IFERROR(Nominal!AA90*(1+0),""))</f>
        <v>160387.40599999999</v>
      </c>
      <c r="AC91" s="124" t="str">
        <f>IF(Nominal!AB90="","",IFERROR(Nominal!AB90*(1+0),""))</f>
        <v/>
      </c>
      <c r="AD91" s="124" t="str">
        <f>IF(Nominal!AC90="","",IFERROR(Nominal!AC90*(1+0),""))</f>
        <v/>
      </c>
      <c r="AE91" s="124" t="str">
        <f>IF(Nominal!AD90="","",IFERROR(Nominal!AD90*(1+0),""))</f>
        <v/>
      </c>
      <c r="AF91" s="126">
        <f t="shared" si="32"/>
        <v>7.3128692938456722E-3</v>
      </c>
      <c r="AG91" s="126">
        <f t="shared" si="33"/>
        <v>-0.11177793168467061</v>
      </c>
      <c r="AH91" s="126">
        <f t="shared" si="34"/>
        <v>-0.16259472635669883</v>
      </c>
      <c r="AI91" s="126">
        <f t="shared" si="35"/>
        <v>-0.29044563114788408</v>
      </c>
      <c r="AJ91" s="126">
        <f t="shared" si="36"/>
        <v>-0.21234565371598568</v>
      </c>
      <c r="AK91" s="126">
        <f t="shared" si="37"/>
        <v>-8.7176209889748488E-2</v>
      </c>
      <c r="AL91" s="126">
        <f t="shared" si="38"/>
        <v>3.441985065066025E-2</v>
      </c>
      <c r="AM91" s="126" t="str">
        <f t="shared" si="39"/>
        <v/>
      </c>
      <c r="AN91" s="126" t="str">
        <f t="shared" si="40"/>
        <v/>
      </c>
      <c r="AO91" s="126" t="str">
        <f t="shared" si="41"/>
        <v/>
      </c>
      <c r="AP91" s="124">
        <f t="shared" si="42"/>
        <v>1267343.0595486285</v>
      </c>
      <c r="AQ91" s="124">
        <f t="shared" si="43"/>
        <v>1109130.794</v>
      </c>
      <c r="AR91" s="126">
        <f t="shared" si="44"/>
        <v>-0.12483775750898635</v>
      </c>
      <c r="AS91" s="153" t="s">
        <v>779</v>
      </c>
      <c r="AT91" s="153">
        <f t="shared" si="45"/>
        <v>1</v>
      </c>
      <c r="AU91" s="153">
        <f t="shared" si="46"/>
        <v>1</v>
      </c>
      <c r="AV91" s="153">
        <f t="shared" si="47"/>
        <v>1</v>
      </c>
      <c r="AW91" s="153">
        <f t="shared" si="48"/>
        <v>1</v>
      </c>
      <c r="AX91" s="153">
        <f t="shared" si="49"/>
        <v>1</v>
      </c>
      <c r="AY91" s="153">
        <f t="shared" si="50"/>
        <v>1</v>
      </c>
      <c r="AZ91" s="153">
        <f t="shared" si="51"/>
        <v>1</v>
      </c>
      <c r="BA91" s="153">
        <f t="shared" si="52"/>
        <v>0</v>
      </c>
      <c r="BB91" s="153">
        <f t="shared" si="53"/>
        <v>0</v>
      </c>
      <c r="BC91" s="153">
        <f t="shared" si="54"/>
        <v>0</v>
      </c>
    </row>
    <row r="92" spans="1:55" x14ac:dyDescent="0.3">
      <c r="A92" s="300" t="str">
        <f>Nominal!A91</f>
        <v>Sierra Leone</v>
      </c>
      <c r="B92" s="300" t="str">
        <f>Nominal!B91</f>
        <v>SLE</v>
      </c>
      <c r="C92" s="300" t="str">
        <f>Nominal!C91</f>
        <v>SSA</v>
      </c>
      <c r="D92" s="300" t="str">
        <f>Nominal!D91</f>
        <v>Low Income</v>
      </c>
      <c r="E92" s="300" t="str">
        <f>Nominal!E91</f>
        <v>IDA</v>
      </c>
      <c r="F92" s="300" t="str">
        <f>Nominal!F91</f>
        <v>Tax Revenue</v>
      </c>
      <c r="G92" s="300" t="str">
        <f>Nominal!G91</f>
        <v>mill lcu</v>
      </c>
      <c r="H92" s="126">
        <f>VLOOKUP(B92,Inflation!$C$1:$E$196,3,FALSE)/100</f>
        <v>0.15695999999999999</v>
      </c>
      <c r="I92" s="300" t="str">
        <f t="shared" si="31"/>
        <v>Sierra LeoneTax Revenue</v>
      </c>
      <c r="J92" s="124">
        <f>IF(Nominal!I91="","",IFERROR(Nominal!I91*((1+Real!$H92)),""))</f>
        <v>355432.67498290492</v>
      </c>
      <c r="K92" s="124">
        <f>IF(Nominal!J91="","",IFERROR(Nominal!J91*((1+Real!$H92)),""))</f>
        <v>364545.83739205933</v>
      </c>
      <c r="L92" s="124">
        <f>IF(Nominal!K91="","",IFERROR(Nominal!K91*((1+Real!$H92)),""))</f>
        <v>458556.48418983124</v>
      </c>
      <c r="M92" s="124">
        <f>IF(Nominal!L91="","",IFERROR(Nominal!L91*((1+Real!$H92)),""))</f>
        <v>409425.69070277578</v>
      </c>
      <c r="N92" s="124">
        <f>IF(Nominal!M91="","",IFERROR(Nominal!M91*((1+Real!$H92)),""))</f>
        <v>429805.02975758957</v>
      </c>
      <c r="O92" s="124">
        <f>IF(Nominal!N91="","",IFERROR(Nominal!N91*((1+Real!$H92)),""))</f>
        <v>420062.55793089158</v>
      </c>
      <c r="P92" s="124">
        <f>IF(Nominal!O91="","",IFERROR(Nominal!O91*((1+Real!$H92)),""))</f>
        <v>371395.9554518392</v>
      </c>
      <c r="Q92" s="124">
        <f>IF(Nominal!P91="","",IFERROR(Nominal!P91*((1+Real!$H92)),""))</f>
        <v>393047.19313784485</v>
      </c>
      <c r="R92" s="124">
        <f>IF(Nominal!Q91="","",IFERROR(Nominal!Q91*((1+Real!$H92)),""))</f>
        <v>424674.75758756342</v>
      </c>
      <c r="S92" s="124">
        <f>IF(Nominal!R91="","",IFERROR(Nominal!R91*((1+Real!$H92)),""))</f>
        <v>379030.404738085</v>
      </c>
      <c r="T92" s="124">
        <f>IF(Nominal!S91="","",IFERROR(Nominal!S91*((1+Real!$H92)),""))</f>
        <v>403949.05257593602</v>
      </c>
      <c r="U92" s="124">
        <f>IF(Nominal!T91="","",IFERROR(Nominal!T91*((1+Real!$H92)),""))</f>
        <v>473161.6339723597</v>
      </c>
      <c r="V92" s="124">
        <f>IF(Nominal!U91="","",IFERROR(Nominal!U91*(1+0),""))</f>
        <v>354549.54599999997</v>
      </c>
      <c r="W92" s="124">
        <f>IF(Nominal!V91="","",IFERROR(Nominal!V91*(1+0),""))</f>
        <v>295084.74900000001</v>
      </c>
      <c r="X92" s="124">
        <f>IF(Nominal!W91="","",IFERROR(Nominal!W91*(1+0),""))</f>
        <v>375496.03399999999</v>
      </c>
      <c r="Y92" s="124">
        <f>IF(Nominal!X91="","",IFERROR(Nominal!X91*(1+0),""))</f>
        <v>289155.67599999998</v>
      </c>
      <c r="Z92" s="124">
        <f>IF(Nominal!Y91="","",IFERROR(Nominal!Y91*(1+0),""))</f>
        <v>292139.87099999998</v>
      </c>
      <c r="AA92" s="124">
        <f>IF(Nominal!Z91="","",IFERROR(Nominal!Z91*(1+0),""))</f>
        <v>407517.51199999999</v>
      </c>
      <c r="AB92" s="124">
        <f>IF(Nominal!AA91="","",IFERROR(Nominal!AA91*(1+0),""))</f>
        <v>364647.40599999996</v>
      </c>
      <c r="AC92" s="124" t="str">
        <f>IF(Nominal!AB91="","",IFERROR(Nominal!AB91*(1+0),""))</f>
        <v/>
      </c>
      <c r="AD92" s="124" t="str">
        <f>IF(Nominal!AC91="","",IFERROR(Nominal!AC91*(1+0),""))</f>
        <v/>
      </c>
      <c r="AE92" s="124" t="str">
        <f>IF(Nominal!AD91="","",IFERROR(Nominal!AD91*(1+0),""))</f>
        <v/>
      </c>
      <c r="AF92" s="126">
        <f t="shared" si="32"/>
        <v>-2.4846589665607549E-3</v>
      </c>
      <c r="AG92" s="126">
        <f t="shared" si="33"/>
        <v>-0.19054143887358607</v>
      </c>
      <c r="AH92" s="126">
        <f t="shared" si="34"/>
        <v>-0.18113461057383337</v>
      </c>
      <c r="AI92" s="126">
        <f t="shared" si="35"/>
        <v>-0.29375297504251219</v>
      </c>
      <c r="AJ92" s="126">
        <f t="shared" si="36"/>
        <v>-0.32029676068526436</v>
      </c>
      <c r="AK92" s="126">
        <f t="shared" si="37"/>
        <v>-2.9864708705972055E-2</v>
      </c>
      <c r="AL92" s="126">
        <f t="shared" si="38"/>
        <v>-1.8170767216969211E-2</v>
      </c>
      <c r="AM92" s="126" t="str">
        <f t="shared" si="39"/>
        <v/>
      </c>
      <c r="AN92" s="126" t="str">
        <f t="shared" si="40"/>
        <v/>
      </c>
      <c r="AO92" s="126" t="str">
        <f t="shared" si="41"/>
        <v/>
      </c>
      <c r="AP92" s="124">
        <f t="shared" si="42"/>
        <v>2809224.2304078913</v>
      </c>
      <c r="AQ92" s="124">
        <f t="shared" si="43"/>
        <v>2378590.7939999998</v>
      </c>
      <c r="AR92" s="126">
        <f t="shared" si="44"/>
        <v>-0.15329265344737711</v>
      </c>
      <c r="AS92" s="153" t="s">
        <v>779</v>
      </c>
      <c r="AT92" s="153">
        <f t="shared" si="45"/>
        <v>1</v>
      </c>
      <c r="AU92" s="153">
        <f t="shared" si="46"/>
        <v>1</v>
      </c>
      <c r="AV92" s="153">
        <f t="shared" si="47"/>
        <v>1</v>
      </c>
      <c r="AW92" s="153">
        <f t="shared" si="48"/>
        <v>1</v>
      </c>
      <c r="AX92" s="153">
        <f t="shared" si="49"/>
        <v>1</v>
      </c>
      <c r="AY92" s="153">
        <f t="shared" si="50"/>
        <v>1</v>
      </c>
      <c r="AZ92" s="153">
        <f t="shared" si="51"/>
        <v>1</v>
      </c>
      <c r="BA92" s="153">
        <f t="shared" si="52"/>
        <v>0</v>
      </c>
      <c r="BB92" s="153">
        <f t="shared" si="53"/>
        <v>0</v>
      </c>
      <c r="BC92" s="153">
        <f t="shared" si="54"/>
        <v>0</v>
      </c>
    </row>
    <row r="93" spans="1:55" x14ac:dyDescent="0.3">
      <c r="A93" s="300" t="str">
        <f>Nominal!A92</f>
        <v>Sierra Leone</v>
      </c>
      <c r="B93" s="300" t="str">
        <f>Nominal!B92</f>
        <v>SLE</v>
      </c>
      <c r="C93" s="300" t="str">
        <f>Nominal!C92</f>
        <v>SSA</v>
      </c>
      <c r="D93" s="300" t="str">
        <f>Nominal!D92</f>
        <v>Low Income</v>
      </c>
      <c r="E93" s="300" t="str">
        <f>Nominal!E92</f>
        <v>IDA</v>
      </c>
      <c r="F93" s="300" t="str">
        <f>Nominal!F92</f>
        <v>VAT</v>
      </c>
      <c r="G93" s="300" t="str">
        <f>Nominal!G92</f>
        <v>mill lcu</v>
      </c>
      <c r="H93" s="126">
        <f>VLOOKUP(B93,Inflation!$C$1:$E$196,3,FALSE)/100</f>
        <v>0.15695999999999999</v>
      </c>
      <c r="I93" s="300" t="str">
        <f t="shared" si="31"/>
        <v>Sierra LeoneVAT</v>
      </c>
      <c r="J93" s="124">
        <f>IF(Nominal!I92="","",IFERROR(Nominal!I92*((1+Real!$H93)),""))</f>
        <v>99282.314593571355</v>
      </c>
      <c r="K93" s="124">
        <f>IF(Nominal!J92="","",IFERROR(Nominal!J92*((1+Real!$H93)),""))</f>
        <v>83640.402019468471</v>
      </c>
      <c r="L93" s="124">
        <f>IF(Nominal!K92="","",IFERROR(Nominal!K92*((1+Real!$H93)),""))</f>
        <v>97782.17818497277</v>
      </c>
      <c r="M93" s="124">
        <f>IF(Nominal!L92="","",IFERROR(Nominal!L92*((1+Real!$H93)),""))</f>
        <v>92409.890109665823</v>
      </c>
      <c r="N93" s="124">
        <f>IF(Nominal!M92="","",IFERROR(Nominal!M92*((1+Real!$H93)),""))</f>
        <v>119376.12581435997</v>
      </c>
      <c r="O93" s="124">
        <f>IF(Nominal!N92="","",IFERROR(Nominal!N92*((1+Real!$H93)),""))</f>
        <v>94025.89441684747</v>
      </c>
      <c r="P93" s="124">
        <f>IF(Nominal!O92="","",IFERROR(Nominal!O92*((1+Real!$H93)),""))</f>
        <v>95912.623798879999</v>
      </c>
      <c r="Q93" s="124">
        <f>IF(Nominal!P92="","",IFERROR(Nominal!P92*((1+Real!$H93)),""))</f>
        <v>102006.16898752001</v>
      </c>
      <c r="R93" s="124">
        <f>IF(Nominal!Q92="","",IFERROR(Nominal!Q92*((1+Real!$H93)),""))</f>
        <v>99480.720833760002</v>
      </c>
      <c r="S93" s="124">
        <f>IF(Nominal!R92="","",IFERROR(Nominal!R92*((1+Real!$H93)),""))</f>
        <v>92974.065722719984</v>
      </c>
      <c r="T93" s="124">
        <f>IF(Nominal!S92="","",IFERROR(Nominal!S92*((1+Real!$H93)),""))</f>
        <v>111157.23087951999</v>
      </c>
      <c r="U93" s="124">
        <f>IF(Nominal!T92="","",IFERROR(Nominal!T92*((1+Real!$H93)),""))</f>
        <v>104414.78269263999</v>
      </c>
      <c r="V93" s="124">
        <f>IF(Nominal!U92="","",IFERROR(Nominal!U92*(1+0),""))</f>
        <v>85830</v>
      </c>
      <c r="W93" s="124">
        <f>IF(Nominal!V92="","",IFERROR(Nominal!V92*(1+0),""))</f>
        <v>75150</v>
      </c>
      <c r="X93" s="124">
        <f>IF(Nominal!W92="","",IFERROR(Nominal!W92*(1+0),""))</f>
        <v>85280</v>
      </c>
      <c r="Y93" s="124">
        <f>IF(Nominal!X92="","",IFERROR(Nominal!X92*(1+0),""))</f>
        <v>69130</v>
      </c>
      <c r="Z93" s="124">
        <f>IF(Nominal!Y92="","",IFERROR(Nominal!Y92*(1+0),""))</f>
        <v>75270</v>
      </c>
      <c r="AA93" s="124">
        <f>IF(Nominal!Z92="","",IFERROR(Nominal!Z92*(1+0),""))</f>
        <v>74470</v>
      </c>
      <c r="AB93" s="124">
        <f>IF(Nominal!AA92="","",IFERROR(Nominal!AA92*(1+0),""))</f>
        <v>92760</v>
      </c>
      <c r="AC93" s="124" t="str">
        <f>IF(Nominal!AB92="","",IFERROR(Nominal!AB92*(1+0),""))</f>
        <v/>
      </c>
      <c r="AD93" s="124" t="str">
        <f>IF(Nominal!AC92="","",IFERROR(Nominal!AC92*(1+0),""))</f>
        <v/>
      </c>
      <c r="AE93" s="124" t="str">
        <f>IF(Nominal!AD92="","",IFERROR(Nominal!AD92*(1+0),""))</f>
        <v/>
      </c>
      <c r="AF93" s="126">
        <f t="shared" si="32"/>
        <v>-0.13549557792483624</v>
      </c>
      <c r="AG93" s="126">
        <f t="shared" si="33"/>
        <v>-0.10151077487040547</v>
      </c>
      <c r="AH93" s="126">
        <f t="shared" si="34"/>
        <v>-0.12785743186578055</v>
      </c>
      <c r="AI93" s="126">
        <f t="shared" si="35"/>
        <v>-0.25191989820612082</v>
      </c>
      <c r="AJ93" s="126">
        <f t="shared" si="36"/>
        <v>-0.36947191503725585</v>
      </c>
      <c r="AK93" s="126">
        <f t="shared" si="37"/>
        <v>-0.20798413605245603</v>
      </c>
      <c r="AL93" s="126">
        <f t="shared" si="38"/>
        <v>-3.2869748256400141E-2</v>
      </c>
      <c r="AM93" s="126" t="str">
        <f t="shared" si="39"/>
        <v/>
      </c>
      <c r="AN93" s="126" t="str">
        <f t="shared" si="40"/>
        <v/>
      </c>
      <c r="AO93" s="126" t="str">
        <f t="shared" si="41"/>
        <v/>
      </c>
      <c r="AP93" s="124">
        <f t="shared" si="42"/>
        <v>682429.42893776589</v>
      </c>
      <c r="AQ93" s="124">
        <f t="shared" si="43"/>
        <v>557890</v>
      </c>
      <c r="AR93" s="126">
        <f t="shared" si="44"/>
        <v>-0.18249422380804631</v>
      </c>
      <c r="AS93" s="153" t="s">
        <v>779</v>
      </c>
      <c r="AT93" s="153">
        <f t="shared" si="45"/>
        <v>1</v>
      </c>
      <c r="AU93" s="153">
        <f t="shared" si="46"/>
        <v>1</v>
      </c>
      <c r="AV93" s="153">
        <f t="shared" si="47"/>
        <v>1</v>
      </c>
      <c r="AW93" s="153">
        <f t="shared" si="48"/>
        <v>1</v>
      </c>
      <c r="AX93" s="153">
        <f t="shared" si="49"/>
        <v>1</v>
      </c>
      <c r="AY93" s="153">
        <f t="shared" si="50"/>
        <v>1</v>
      </c>
      <c r="AZ93" s="153">
        <f t="shared" si="51"/>
        <v>1</v>
      </c>
      <c r="BA93" s="153">
        <f t="shared" si="52"/>
        <v>0</v>
      </c>
      <c r="BB93" s="153">
        <f t="shared" si="53"/>
        <v>0</v>
      </c>
      <c r="BC93" s="153">
        <f t="shared" si="54"/>
        <v>0</v>
      </c>
    </row>
    <row r="94" spans="1:55" x14ac:dyDescent="0.3">
      <c r="A94" s="300" t="str">
        <f>Nominal!A93</f>
        <v>Germany</v>
      </c>
      <c r="B94" s="300" t="str">
        <f>Nominal!B93</f>
        <v>DEU</v>
      </c>
      <c r="C94" s="300" t="str">
        <f>Nominal!C93</f>
        <v>WER</v>
      </c>
      <c r="D94" s="300" t="str">
        <f>Nominal!D93</f>
        <v>High Income</v>
      </c>
      <c r="E94" s="300" t="str">
        <f>Nominal!E93</f>
        <v/>
      </c>
      <c r="F94" s="300" t="str">
        <f>Nominal!F93</f>
        <v>Business Taxes</v>
      </c>
      <c r="G94" s="300" t="str">
        <f>Nominal!G93</f>
        <v>mill lcu</v>
      </c>
      <c r="H94" s="126">
        <f>VLOOKUP(B94,Inflation!$C$1:$E$196,3,FALSE)/100</f>
        <v>4.9499999999999995E-3</v>
      </c>
      <c r="I94" s="300" t="str">
        <f t="shared" si="31"/>
        <v>GermanyBusiness Taxes</v>
      </c>
      <c r="J94" s="124">
        <f>IF(Nominal!I93="","",IFERROR(Nominal!I93*((1+Real!$H94)),""))</f>
        <v>-40.198</v>
      </c>
      <c r="K94" s="124">
        <f>IF(Nominal!J93="","",IFERROR(Nominal!J93*((1+Real!$H94)),""))</f>
        <v>149.73755</v>
      </c>
      <c r="L94" s="124">
        <f>IF(Nominal!K93="","",IFERROR(Nominal!K93*((1+Real!$H94)),""))</f>
        <v>11.054449999999999</v>
      </c>
      <c r="M94" s="124">
        <f>IF(Nominal!L93="","",IFERROR(Nominal!L93*((1+Real!$H94)),""))</f>
        <v>1789.8159499999999</v>
      </c>
      <c r="N94" s="124">
        <f>IF(Nominal!M93="","",IFERROR(Nominal!M93*((1+Real!$H94)),""))</f>
        <v>332.63844999999998</v>
      </c>
      <c r="O94" s="124">
        <f>IF(Nominal!N93="","",IFERROR(Nominal!N93*((1+Real!$H94)),""))</f>
        <v>0</v>
      </c>
      <c r="P94" s="124">
        <f>IF(Nominal!O93="","",IFERROR(Nominal!O93*((1+Real!$H94)),""))</f>
        <v>1937.5436</v>
      </c>
      <c r="Q94" s="124">
        <f>IF(Nominal!P93="","",IFERROR(Nominal!P93*((1+Real!$H94)),""))</f>
        <v>293.44540000000001</v>
      </c>
      <c r="R94" s="124">
        <f>IF(Nominal!Q93="","",IFERROR(Nominal!Q93*((1+Real!$H94)),""))</f>
        <v>0</v>
      </c>
      <c r="S94" s="124">
        <f>IF(Nominal!R93="","",IFERROR(Nominal!R93*((1+Real!$H94)),""))</f>
        <v>1642.0883000000001</v>
      </c>
      <c r="T94" s="124">
        <f>IF(Nominal!S93="","",IFERROR(Nominal!S93*((1+Real!$H94)),""))</f>
        <v>273.34640000000002</v>
      </c>
      <c r="U94" s="124">
        <f>IF(Nominal!T93="","",IFERROR(Nominal!T93*((1+Real!$H94)),""))</f>
        <v>1761.6773499999999</v>
      </c>
      <c r="V94" s="124">
        <f>IF(Nominal!U93="","",IFERROR(Nominal!U93*(1+0),""))</f>
        <v>69</v>
      </c>
      <c r="W94" s="124">
        <f>IF(Nominal!V93="","",IFERROR(Nominal!V93*(1+0),""))</f>
        <v>170</v>
      </c>
      <c r="X94" s="124">
        <f>IF(Nominal!W93="","",IFERROR(Nominal!W93*(1+0),""))</f>
        <v>6</v>
      </c>
      <c r="Y94" s="124">
        <f>IF(Nominal!X93="","",IFERROR(Nominal!X93*(1+0),""))</f>
        <v>975</v>
      </c>
      <c r="Z94" s="124">
        <f>IF(Nominal!Y93="","",IFERROR(Nominal!Y93*(1+0),""))</f>
        <v>197</v>
      </c>
      <c r="AA94" s="124">
        <f>IF(Nominal!Z93="","",IFERROR(Nominal!Z93*(1+0),""))</f>
        <v>-2</v>
      </c>
      <c r="AB94" s="124">
        <f>IF(Nominal!AA93="","",IFERROR(Nominal!AA93*(1+0),""))</f>
        <v>650</v>
      </c>
      <c r="AC94" s="124" t="str">
        <f>IF(Nominal!AB93="","",IFERROR(Nominal!AB93*(1+0),""))</f>
        <v/>
      </c>
      <c r="AD94" s="124" t="str">
        <f>IF(Nominal!AC93="","",IFERROR(Nominal!AC93*(1+0),""))</f>
        <v/>
      </c>
      <c r="AE94" s="124" t="str">
        <f>IF(Nominal!AD93="","",IFERROR(Nominal!AD93*(1+0),""))</f>
        <v/>
      </c>
      <c r="AF94" s="126">
        <f t="shared" si="32"/>
        <v>-2.7165033086223196</v>
      </c>
      <c r="AG94" s="126">
        <f t="shared" si="33"/>
        <v>0.13531976448125405</v>
      </c>
      <c r="AH94" s="126">
        <f t="shared" si="34"/>
        <v>-0.4572321553763416</v>
      </c>
      <c r="AI94" s="126">
        <f t="shared" si="35"/>
        <v>-0.45525125083391954</v>
      </c>
      <c r="AJ94" s="126">
        <f t="shared" si="36"/>
        <v>-0.40776539813722673</v>
      </c>
      <c r="AK94" s="126" t="str">
        <f t="shared" si="37"/>
        <v/>
      </c>
      <c r="AL94" s="126">
        <f t="shared" si="38"/>
        <v>-0.66452367833167725</v>
      </c>
      <c r="AM94" s="126" t="str">
        <f t="shared" si="39"/>
        <v/>
      </c>
      <c r="AN94" s="126" t="str">
        <f t="shared" si="40"/>
        <v/>
      </c>
      <c r="AO94" s="126" t="str">
        <f t="shared" si="41"/>
        <v/>
      </c>
      <c r="AP94" s="124">
        <f t="shared" si="42"/>
        <v>4180.5920000000006</v>
      </c>
      <c r="AQ94" s="124">
        <f t="shared" si="43"/>
        <v>2065</v>
      </c>
      <c r="AR94" s="126">
        <f t="shared" si="44"/>
        <v>-0.50605081768323723</v>
      </c>
      <c r="AS94" s="153" t="s">
        <v>779</v>
      </c>
      <c r="AT94" s="153">
        <f t="shared" si="45"/>
        <v>1</v>
      </c>
      <c r="AU94" s="153">
        <f t="shared" si="46"/>
        <v>1</v>
      </c>
      <c r="AV94" s="153">
        <f t="shared" si="47"/>
        <v>1</v>
      </c>
      <c r="AW94" s="153">
        <f t="shared" si="48"/>
        <v>1</v>
      </c>
      <c r="AX94" s="153">
        <f t="shared" si="49"/>
        <v>1</v>
      </c>
      <c r="AY94" s="153">
        <f t="shared" si="50"/>
        <v>1</v>
      </c>
      <c r="AZ94" s="153">
        <f t="shared" si="51"/>
        <v>1</v>
      </c>
      <c r="BA94" s="153">
        <f t="shared" si="52"/>
        <v>0</v>
      </c>
      <c r="BB94" s="153">
        <f t="shared" si="53"/>
        <v>0</v>
      </c>
      <c r="BC94" s="153">
        <f t="shared" si="54"/>
        <v>0</v>
      </c>
    </row>
    <row r="95" spans="1:55" x14ac:dyDescent="0.3">
      <c r="A95" s="300" t="str">
        <f>Nominal!A94</f>
        <v>Germany</v>
      </c>
      <c r="B95" s="300" t="str">
        <f>Nominal!B94</f>
        <v>DEU</v>
      </c>
      <c r="C95" s="300" t="str">
        <f>Nominal!C94</f>
        <v>WER</v>
      </c>
      <c r="D95" s="300" t="str">
        <f>Nominal!D94</f>
        <v>High Income</v>
      </c>
      <c r="E95" s="300" t="str">
        <f>Nominal!E94</f>
        <v/>
      </c>
      <c r="F95" s="300" t="str">
        <f>Nominal!F94</f>
        <v>CIT</v>
      </c>
      <c r="G95" s="300" t="str">
        <f>Nominal!G94</f>
        <v>mill lcu</v>
      </c>
      <c r="H95" s="126">
        <f>VLOOKUP(B95,Inflation!$C$1:$E$196,3,FALSE)/100</f>
        <v>4.9499999999999995E-3</v>
      </c>
      <c r="I95" s="300" t="str">
        <f t="shared" si="31"/>
        <v>GermanyCIT</v>
      </c>
      <c r="J95" s="124">
        <f>IF(Nominal!I94="","",IFERROR(Nominal!I94*((1+Real!$H95)),""))</f>
        <v>328.61865</v>
      </c>
      <c r="K95" s="124">
        <f>IF(Nominal!J94="","",IFERROR(Nominal!J94*((1+Real!$H95)),""))</f>
        <v>-33.163350000000001</v>
      </c>
      <c r="L95" s="124">
        <f>IF(Nominal!K94="","",IFERROR(Nominal!K94*((1+Real!$H95)),""))</f>
        <v>8943.0500499999998</v>
      </c>
      <c r="M95" s="124">
        <f>IF(Nominal!L94="","",IFERROR(Nominal!L94*((1+Real!$H95)),""))</f>
        <v>-43.212850000000003</v>
      </c>
      <c r="N95" s="124">
        <f>IF(Nominal!M94="","",IFERROR(Nominal!M94*((1+Real!$H95)),""))</f>
        <v>-38.188099999999999</v>
      </c>
      <c r="O95" s="124">
        <f>IF(Nominal!N94="","",IFERROR(Nominal!N94*((1+Real!$H95)),""))</f>
        <v>8206.4217000000008</v>
      </c>
      <c r="P95" s="124">
        <f>IF(Nominal!O94="","",IFERROR(Nominal!O94*((1+Real!$H95)),""))</f>
        <v>-39.193049999999999</v>
      </c>
      <c r="Q95" s="124">
        <f>IF(Nominal!P94="","",IFERROR(Nominal!P94*((1+Real!$H95)),""))</f>
        <v>71.35145</v>
      </c>
      <c r="R95" s="124">
        <f>IF(Nominal!Q94="","",IFERROR(Nominal!Q94*((1+Real!$H95)),""))</f>
        <v>7611.4912999999997</v>
      </c>
      <c r="S95" s="124">
        <f>IF(Nominal!R94="","",IFERROR(Nominal!R94*((1+Real!$H95)),""))</f>
        <v>-144.71280000000002</v>
      </c>
      <c r="T95" s="124">
        <f>IF(Nominal!S94="","",IFERROR(Nominal!S94*((1+Real!$H95)),""))</f>
        <v>-625.07889999999998</v>
      </c>
      <c r="U95" s="124">
        <f>IF(Nominal!T94="","",IFERROR(Nominal!T94*((1+Real!$H95)),""))</f>
        <v>7932.07035</v>
      </c>
      <c r="V95" s="124">
        <f>IF(Nominal!U94="","",IFERROR(Nominal!U94*(1+0),""))</f>
        <v>1071</v>
      </c>
      <c r="W95" s="124">
        <f>IF(Nominal!V94="","",IFERROR(Nominal!V94*(1+0),""))</f>
        <v>11</v>
      </c>
      <c r="X95" s="124">
        <f>IF(Nominal!W94="","",IFERROR(Nominal!W94*(1+0),""))</f>
        <v>7412</v>
      </c>
      <c r="Y95" s="124">
        <f>IF(Nominal!X94="","",IFERROR(Nominal!X94*(1+0),""))</f>
        <v>-2481</v>
      </c>
      <c r="Z95" s="124">
        <f>IF(Nominal!Y94="","",IFERROR(Nominal!Y94*(1+0),""))</f>
        <v>-225</v>
      </c>
      <c r="AA95" s="124">
        <f>IF(Nominal!Z94="","",IFERROR(Nominal!Z94*(1+0),""))</f>
        <v>5054</v>
      </c>
      <c r="AB95" s="124">
        <f>IF(Nominal!AA94="","",IFERROR(Nominal!AA94*(1+0),""))</f>
        <v>-262</v>
      </c>
      <c r="AC95" s="124" t="str">
        <f>IF(Nominal!AB94="","",IFERROR(Nominal!AB94*(1+0),""))</f>
        <v/>
      </c>
      <c r="AD95" s="124" t="str">
        <f>IF(Nominal!AC94="","",IFERROR(Nominal!AC94*(1+0),""))</f>
        <v/>
      </c>
      <c r="AE95" s="124" t="str">
        <f>IF(Nominal!AD94="","",IFERROR(Nominal!AD94*(1+0),""))</f>
        <v/>
      </c>
      <c r="AF95" s="126">
        <f t="shared" si="32"/>
        <v>2.2590968284971042</v>
      </c>
      <c r="AG95" s="126">
        <f t="shared" si="33"/>
        <v>-1.3316914606033468</v>
      </c>
      <c r="AH95" s="126">
        <f t="shared" si="34"/>
        <v>-0.17119998674277798</v>
      </c>
      <c r="AI95" s="126">
        <f t="shared" si="35"/>
        <v>56.413477703969996</v>
      </c>
      <c r="AJ95" s="126">
        <f t="shared" si="36"/>
        <v>4.8918877870331334</v>
      </c>
      <c r="AK95" s="126">
        <f t="shared" si="37"/>
        <v>-0.38414083692530698</v>
      </c>
      <c r="AL95" s="126">
        <f t="shared" si="38"/>
        <v>5.6848586675443737</v>
      </c>
      <c r="AM95" s="126" t="str">
        <f t="shared" si="39"/>
        <v/>
      </c>
      <c r="AN95" s="126" t="str">
        <f t="shared" si="40"/>
        <v/>
      </c>
      <c r="AO95" s="126" t="str">
        <f t="shared" si="41"/>
        <v/>
      </c>
      <c r="AP95" s="124">
        <f t="shared" si="42"/>
        <v>17324.333050000001</v>
      </c>
      <c r="AQ95" s="124">
        <f t="shared" si="43"/>
        <v>10580</v>
      </c>
      <c r="AR95" s="126">
        <f t="shared" si="44"/>
        <v>-0.38929827950865908</v>
      </c>
      <c r="AS95" s="153" t="s">
        <v>779</v>
      </c>
      <c r="AT95" s="153">
        <f t="shared" si="45"/>
        <v>1</v>
      </c>
      <c r="AU95" s="153">
        <f t="shared" si="46"/>
        <v>1</v>
      </c>
      <c r="AV95" s="153">
        <f t="shared" si="47"/>
        <v>1</v>
      </c>
      <c r="AW95" s="153">
        <f t="shared" si="48"/>
        <v>1</v>
      </c>
      <c r="AX95" s="153">
        <f t="shared" si="49"/>
        <v>1</v>
      </c>
      <c r="AY95" s="153">
        <f t="shared" si="50"/>
        <v>1</v>
      </c>
      <c r="AZ95" s="153">
        <f t="shared" si="51"/>
        <v>1</v>
      </c>
      <c r="BA95" s="153">
        <f t="shared" si="52"/>
        <v>0</v>
      </c>
      <c r="BB95" s="153">
        <f t="shared" si="53"/>
        <v>0</v>
      </c>
      <c r="BC95" s="153">
        <f t="shared" si="54"/>
        <v>0</v>
      </c>
    </row>
    <row r="96" spans="1:55" x14ac:dyDescent="0.3">
      <c r="A96" s="300" t="str">
        <f>Nominal!A95</f>
        <v>Germany</v>
      </c>
      <c r="B96" s="300" t="str">
        <f>Nominal!B95</f>
        <v>DEU</v>
      </c>
      <c r="C96" s="300" t="str">
        <f>Nominal!C95</f>
        <v>WER</v>
      </c>
      <c r="D96" s="300" t="str">
        <f>Nominal!D95</f>
        <v>High Income</v>
      </c>
      <c r="E96" s="300" t="str">
        <f>Nominal!E95</f>
        <v/>
      </c>
      <c r="F96" s="300" t="str">
        <f>Nominal!F95</f>
        <v>Income Taxes</v>
      </c>
      <c r="G96" s="300" t="str">
        <f>Nominal!G95</f>
        <v>mill lcu</v>
      </c>
      <c r="H96" s="126">
        <f>VLOOKUP(B96,Inflation!$C$1:$E$196,3,FALSE)/100</f>
        <v>4.9499999999999995E-3</v>
      </c>
      <c r="I96" s="300" t="str">
        <f t="shared" si="31"/>
        <v>GermanyIncome Taxes</v>
      </c>
      <c r="J96" s="124">
        <f>IF(Nominal!I95="","",IFERROR(Nominal!I95*((1+Real!$H96)),""))</f>
        <v>22828.444200000002</v>
      </c>
      <c r="K96" s="124">
        <f>IF(Nominal!J95="","",IFERROR(Nominal!J95*((1+Real!$H96)),""))</f>
        <v>18445.857250000001</v>
      </c>
      <c r="L96" s="124">
        <f>IF(Nominal!K95="","",IFERROR(Nominal!K95*((1+Real!$H96)),""))</f>
        <v>42131.523800000003</v>
      </c>
      <c r="M96" s="124">
        <f>IF(Nominal!L95="","",IFERROR(Nominal!L95*((1+Real!$H96)),""))</f>
        <v>20409.529549999999</v>
      </c>
      <c r="N96" s="124">
        <f>IF(Nominal!M95="","",IFERROR(Nominal!M95*((1+Real!$H96)),""))</f>
        <v>19677.925950000001</v>
      </c>
      <c r="O96" s="124">
        <f>IF(Nominal!N95="","",IFERROR(Nominal!N95*((1+Real!$H96)),""))</f>
        <v>48974.228349999998</v>
      </c>
      <c r="P96" s="124">
        <f>IF(Nominal!O95="","",IFERROR(Nominal!O95*((1+Real!$H96)),""))</f>
        <v>21508.94485</v>
      </c>
      <c r="Q96" s="124">
        <f>IF(Nominal!P95="","",IFERROR(Nominal!P95*((1+Real!$H96)),""))</f>
        <v>18318.618520600001</v>
      </c>
      <c r="R96" s="124">
        <f>IF(Nominal!Q95="","",IFERROR(Nominal!Q95*((1+Real!$H96)),""))</f>
        <v>40447.227599999998</v>
      </c>
      <c r="S96" s="124">
        <f>IF(Nominal!R95="","",IFERROR(Nominal!R95*((1+Real!$H96)),""))</f>
        <v>17646.921999999999</v>
      </c>
      <c r="T96" s="124">
        <f>IF(Nominal!S95="","",IFERROR(Nominal!S95*((1+Real!$H96)),""))</f>
        <v>17927.303049999999</v>
      </c>
      <c r="U96" s="124">
        <f>IF(Nominal!T95="","",IFERROR(Nominal!T95*((1+Real!$H96)),""))</f>
        <v>37533.877549999997</v>
      </c>
      <c r="V96" s="124">
        <f>IF(Nominal!U95="","",IFERROR(Nominal!U95*(1+0),""))</f>
        <v>25542</v>
      </c>
      <c r="W96" s="124">
        <f>IF(Nominal!V95="","",IFERROR(Nominal!V95*(1+0),""))</f>
        <v>19517</v>
      </c>
      <c r="X96" s="124">
        <f>IF(Nominal!W95="","",IFERROR(Nominal!W95*(1+0),""))</f>
        <v>41261</v>
      </c>
      <c r="Y96" s="124">
        <f>IF(Nominal!X95="","",IFERROR(Nominal!X95*(1+0),""))</f>
        <v>16251</v>
      </c>
      <c r="Z96" s="124">
        <f>IF(Nominal!Y95="","",IFERROR(Nominal!Y95*(1+0),""))</f>
        <v>15507</v>
      </c>
      <c r="AA96" s="124">
        <f>IF(Nominal!Z95="","",IFERROR(Nominal!Z95*(1+0),""))</f>
        <v>38170</v>
      </c>
      <c r="AB96" s="124">
        <f>IF(Nominal!AA95="","",IFERROR(Nominal!AA95*(1+0),""))</f>
        <v>21773</v>
      </c>
      <c r="AC96" s="124" t="str">
        <f>IF(Nominal!AB95="","",IFERROR(Nominal!AB95*(1+0),""))</f>
        <v/>
      </c>
      <c r="AD96" s="124" t="str">
        <f>IF(Nominal!AC95="","",IFERROR(Nominal!AC95*(1+0),""))</f>
        <v/>
      </c>
      <c r="AE96" s="124" t="str">
        <f>IF(Nominal!AD95="","",IFERROR(Nominal!AD95*(1+0),""))</f>
        <v/>
      </c>
      <c r="AF96" s="126">
        <f t="shared" si="32"/>
        <v>0.11886731203521955</v>
      </c>
      <c r="AG96" s="126">
        <f t="shared" si="33"/>
        <v>5.8069556512479192E-2</v>
      </c>
      <c r="AH96" s="126">
        <f t="shared" si="34"/>
        <v>-2.0662053528669254E-2</v>
      </c>
      <c r="AI96" s="126">
        <f t="shared" si="35"/>
        <v>-0.20375430701684152</v>
      </c>
      <c r="AJ96" s="126">
        <f t="shared" si="36"/>
        <v>-0.21195963236155996</v>
      </c>
      <c r="AK96" s="126">
        <f t="shared" si="37"/>
        <v>-0.22061048665813227</v>
      </c>
      <c r="AL96" s="126">
        <f t="shared" si="38"/>
        <v>1.2276527362986853E-2</v>
      </c>
      <c r="AM96" s="126" t="str">
        <f t="shared" si="39"/>
        <v/>
      </c>
      <c r="AN96" s="126" t="str">
        <f t="shared" si="40"/>
        <v/>
      </c>
      <c r="AO96" s="126" t="str">
        <f t="shared" si="41"/>
        <v/>
      </c>
      <c r="AP96" s="124">
        <f t="shared" si="42"/>
        <v>193976.45395</v>
      </c>
      <c r="AQ96" s="124">
        <f t="shared" si="43"/>
        <v>178021</v>
      </c>
      <c r="AR96" s="126">
        <f t="shared" si="44"/>
        <v>-8.2254591343920158E-2</v>
      </c>
      <c r="AS96" s="153" t="s">
        <v>779</v>
      </c>
      <c r="AT96" s="153">
        <f t="shared" si="45"/>
        <v>1</v>
      </c>
      <c r="AU96" s="153">
        <f t="shared" si="46"/>
        <v>1</v>
      </c>
      <c r="AV96" s="153">
        <f t="shared" si="47"/>
        <v>1</v>
      </c>
      <c r="AW96" s="153">
        <f t="shared" si="48"/>
        <v>1</v>
      </c>
      <c r="AX96" s="153">
        <f t="shared" si="49"/>
        <v>1</v>
      </c>
      <c r="AY96" s="153">
        <f t="shared" si="50"/>
        <v>1</v>
      </c>
      <c r="AZ96" s="153">
        <f t="shared" si="51"/>
        <v>1</v>
      </c>
      <c r="BA96" s="153">
        <f t="shared" si="52"/>
        <v>0</v>
      </c>
      <c r="BB96" s="153">
        <f t="shared" si="53"/>
        <v>0</v>
      </c>
      <c r="BC96" s="153">
        <f t="shared" si="54"/>
        <v>0</v>
      </c>
    </row>
    <row r="97" spans="1:55" x14ac:dyDescent="0.3">
      <c r="A97" s="300" t="str">
        <f>Nominal!A96</f>
        <v>Germany</v>
      </c>
      <c r="B97" s="300" t="str">
        <f>Nominal!B96</f>
        <v>DEU</v>
      </c>
      <c r="C97" s="300" t="str">
        <f>Nominal!C96</f>
        <v>WER</v>
      </c>
      <c r="D97" s="300" t="str">
        <f>Nominal!D96</f>
        <v>High Income</v>
      </c>
      <c r="E97" s="300" t="str">
        <f>Nominal!E96</f>
        <v/>
      </c>
      <c r="F97" s="300" t="str">
        <f>Nominal!F96</f>
        <v>Other Taxes</v>
      </c>
      <c r="G97" s="300" t="str">
        <f>Nominal!G96</f>
        <v>mill lcu</v>
      </c>
      <c r="H97" s="126">
        <f>VLOOKUP(B97,Inflation!$C$1:$E$196,3,FALSE)/100</f>
        <v>4.9499999999999995E-3</v>
      </c>
      <c r="I97" s="300" t="str">
        <f t="shared" si="31"/>
        <v>GermanyOther Taxes</v>
      </c>
      <c r="J97" s="124">
        <f>IF(Nominal!I96="","",IFERROR(Nominal!I96*((1+Real!$H97)),""))</f>
        <v>6803.5114999999996</v>
      </c>
      <c r="K97" s="124">
        <f>IF(Nominal!J96="","",IFERROR(Nominal!J96*((1+Real!$H97)),""))</f>
        <v>11437.335950000001</v>
      </c>
      <c r="L97" s="124">
        <f>IF(Nominal!K96="","",IFERROR(Nominal!K96*((1+Real!$H97)),""))</f>
        <v>12409.122600000001</v>
      </c>
      <c r="M97" s="124">
        <f>IF(Nominal!L96="","",IFERROR(Nominal!L96*((1+Real!$H97)),""))</f>
        <v>10065.5792</v>
      </c>
      <c r="N97" s="124">
        <f>IF(Nominal!M96="","",IFERROR(Nominal!M96*((1+Real!$H97)),""))</f>
        <v>11225.291499999999</v>
      </c>
      <c r="O97" s="124">
        <f>IF(Nominal!N96="","",IFERROR(Nominal!N96*((1+Real!$H97)),""))</f>
        <v>11583.0537</v>
      </c>
      <c r="P97" s="124">
        <f>IF(Nominal!O96="","",IFERROR(Nominal!O96*((1+Real!$H97)),""))</f>
        <v>10804.21745</v>
      </c>
      <c r="Q97" s="124">
        <f>IF(Nominal!P96="","",IFERROR(Nominal!P96*((1+Real!$H97)),""))</f>
        <v>11213.232099999999</v>
      </c>
      <c r="R97" s="124">
        <f>IF(Nominal!Q96="","",IFERROR(Nominal!Q96*((1+Real!$H97)),""))</f>
        <v>11286.59345</v>
      </c>
      <c r="S97" s="124">
        <f>IF(Nominal!R96="","",IFERROR(Nominal!R96*((1+Real!$H97)),""))</f>
        <v>10874.56395</v>
      </c>
      <c r="T97" s="124">
        <f>IF(Nominal!S96="","",IFERROR(Nominal!S96*((1+Real!$H97)),""))</f>
        <v>10581.118549999999</v>
      </c>
      <c r="U97" s="124">
        <f>IF(Nominal!T96="","",IFERROR(Nominal!T96*((1+Real!$H97)),""))</f>
        <v>17785.605100000001</v>
      </c>
      <c r="V97" s="124">
        <f>IF(Nominal!U96="","",IFERROR(Nominal!U96*(1+0),""))</f>
        <v>6042</v>
      </c>
      <c r="W97" s="124">
        <f>IF(Nominal!V96="","",IFERROR(Nominal!V96*(1+0),""))</f>
        <v>12576</v>
      </c>
      <c r="X97" s="124">
        <f>IF(Nominal!W96="","",IFERROR(Nominal!W96*(1+0),""))</f>
        <v>11885</v>
      </c>
      <c r="Y97" s="124">
        <f>IF(Nominal!X96="","",IFERROR(Nominal!X96*(1+0),""))</f>
        <v>9999</v>
      </c>
      <c r="Z97" s="124">
        <f>IF(Nominal!Y96="","",IFERROR(Nominal!Y96*(1+0),""))</f>
        <v>9363</v>
      </c>
      <c r="AA97" s="124">
        <f>IF(Nominal!Z96="","",IFERROR(Nominal!Z96*(1+0),""))</f>
        <v>10485</v>
      </c>
      <c r="AB97" s="124">
        <f>IF(Nominal!AA96="","",IFERROR(Nominal!AA96*(1+0),""))</f>
        <v>10647</v>
      </c>
      <c r="AC97" s="124" t="str">
        <f>IF(Nominal!AB96="","",IFERROR(Nominal!AB96*(1+0),""))</f>
        <v/>
      </c>
      <c r="AD97" s="124" t="str">
        <f>IF(Nominal!AC96="","",IFERROR(Nominal!AC96*(1+0),""))</f>
        <v/>
      </c>
      <c r="AE97" s="124" t="str">
        <f>IF(Nominal!AD96="","",IFERROR(Nominal!AD96*(1+0),""))</f>
        <v/>
      </c>
      <c r="AF97" s="126">
        <f t="shared" si="32"/>
        <v>-0.11192918539198467</v>
      </c>
      <c r="AG97" s="126">
        <f t="shared" si="33"/>
        <v>9.9556754735354205E-2</v>
      </c>
      <c r="AH97" s="126">
        <f t="shared" si="34"/>
        <v>-4.2236878214097148E-2</v>
      </c>
      <c r="AI97" s="126">
        <f t="shared" si="35"/>
        <v>-6.6145423603641337E-3</v>
      </c>
      <c r="AJ97" s="126">
        <f t="shared" si="36"/>
        <v>-0.16590139329566625</v>
      </c>
      <c r="AK97" s="126">
        <f t="shared" si="37"/>
        <v>-9.4798291403932658E-2</v>
      </c>
      <c r="AL97" s="126">
        <f t="shared" si="38"/>
        <v>-1.4551488872523581E-2</v>
      </c>
      <c r="AM97" s="126" t="str">
        <f t="shared" si="39"/>
        <v/>
      </c>
      <c r="AN97" s="126" t="str">
        <f t="shared" si="40"/>
        <v/>
      </c>
      <c r="AO97" s="126" t="str">
        <f t="shared" si="41"/>
        <v/>
      </c>
      <c r="AP97" s="124">
        <f t="shared" si="42"/>
        <v>74328.111900000004</v>
      </c>
      <c r="AQ97" s="124">
        <f t="shared" si="43"/>
        <v>70997</v>
      </c>
      <c r="AR97" s="126">
        <f t="shared" si="44"/>
        <v>-4.4816312628546712E-2</v>
      </c>
      <c r="AS97" s="153" t="s">
        <v>779</v>
      </c>
      <c r="AT97" s="153">
        <f t="shared" si="45"/>
        <v>1</v>
      </c>
      <c r="AU97" s="153">
        <f t="shared" si="46"/>
        <v>1</v>
      </c>
      <c r="AV97" s="153">
        <f t="shared" si="47"/>
        <v>1</v>
      </c>
      <c r="AW97" s="153">
        <f t="shared" si="48"/>
        <v>1</v>
      </c>
      <c r="AX97" s="153">
        <f t="shared" si="49"/>
        <v>1</v>
      </c>
      <c r="AY97" s="153">
        <f t="shared" si="50"/>
        <v>1</v>
      </c>
      <c r="AZ97" s="153">
        <f t="shared" si="51"/>
        <v>1</v>
      </c>
      <c r="BA97" s="153">
        <f t="shared" si="52"/>
        <v>0</v>
      </c>
      <c r="BB97" s="153">
        <f t="shared" si="53"/>
        <v>0</v>
      </c>
      <c r="BC97" s="153">
        <f t="shared" si="54"/>
        <v>0</v>
      </c>
    </row>
    <row r="98" spans="1:55" x14ac:dyDescent="0.3">
      <c r="A98" s="300" t="str">
        <f>Nominal!A97</f>
        <v>Germany</v>
      </c>
      <c r="B98" s="300" t="str">
        <f>Nominal!B97</f>
        <v>DEU</v>
      </c>
      <c r="C98" s="300" t="str">
        <f>Nominal!C97</f>
        <v>WER</v>
      </c>
      <c r="D98" s="300" t="str">
        <f>Nominal!D97</f>
        <v>High Income</v>
      </c>
      <c r="E98" s="300" t="str">
        <f>Nominal!E97</f>
        <v/>
      </c>
      <c r="F98" s="300" t="str">
        <f>Nominal!F97</f>
        <v>PIT</v>
      </c>
      <c r="G98" s="300" t="str">
        <f>Nominal!G97</f>
        <v>mill lcu</v>
      </c>
      <c r="H98" s="126">
        <f>VLOOKUP(B98,Inflation!$C$1:$E$196,3,FALSE)/100</f>
        <v>4.9499999999999995E-3</v>
      </c>
      <c r="I98" s="300" t="str">
        <f t="shared" si="31"/>
        <v>GermanyPIT</v>
      </c>
      <c r="J98" s="124">
        <f>IF(Nominal!I97="","",IFERROR(Nominal!I97*((1+Real!$H98)),""))</f>
        <v>22499.825550000001</v>
      </c>
      <c r="K98" s="124">
        <f>IF(Nominal!J97="","",IFERROR(Nominal!J97*((1+Real!$H98)),""))</f>
        <v>18479.0206</v>
      </c>
      <c r="L98" s="124">
        <f>IF(Nominal!K97="","",IFERROR(Nominal!K97*((1+Real!$H98)),""))</f>
        <v>33188.473749999997</v>
      </c>
      <c r="M98" s="124">
        <f>IF(Nominal!L97="","",IFERROR(Nominal!L97*((1+Real!$H98)),""))</f>
        <v>20452.742399999999</v>
      </c>
      <c r="N98" s="124">
        <f>IF(Nominal!M97="","",IFERROR(Nominal!M97*((1+Real!$H98)),""))</f>
        <v>19716.11405</v>
      </c>
      <c r="O98" s="124">
        <f>IF(Nominal!N97="","",IFERROR(Nominal!N97*((1+Real!$H98)),""))</f>
        <v>40767.806649999999</v>
      </c>
      <c r="P98" s="124">
        <f>IF(Nominal!O97="","",IFERROR(Nominal!O97*((1+Real!$H98)),""))</f>
        <v>21548.137900000002</v>
      </c>
      <c r="Q98" s="124">
        <f>IF(Nominal!P97="","",IFERROR(Nominal!P97*((1+Real!$H98)),""))</f>
        <v>18247.267070599999</v>
      </c>
      <c r="R98" s="124">
        <f>IF(Nominal!Q97="","",IFERROR(Nominal!Q97*((1+Real!$H98)),""))</f>
        <v>32835.736299999997</v>
      </c>
      <c r="S98" s="124">
        <f>IF(Nominal!R97="","",IFERROR(Nominal!R97*((1+Real!$H98)),""))</f>
        <v>17791.6348</v>
      </c>
      <c r="T98" s="124">
        <f>IF(Nominal!S97="","",IFERROR(Nominal!S97*((1+Real!$H98)),""))</f>
        <v>18552.381949999999</v>
      </c>
      <c r="U98" s="124">
        <f>IF(Nominal!T97="","",IFERROR(Nominal!T97*((1+Real!$H98)),""))</f>
        <v>29601.807199999999</v>
      </c>
      <c r="V98" s="124">
        <f>IF(Nominal!U97="","",IFERROR(Nominal!U97*(1+0),""))</f>
        <v>24471</v>
      </c>
      <c r="W98" s="124">
        <f>IF(Nominal!V97="","",IFERROR(Nominal!V97*(1+0),""))</f>
        <v>19506</v>
      </c>
      <c r="X98" s="124">
        <f>IF(Nominal!W97="","",IFERROR(Nominal!W97*(1+0),""))</f>
        <v>33849</v>
      </c>
      <c r="Y98" s="124">
        <f>IF(Nominal!X97="","",IFERROR(Nominal!X97*(1+0),""))</f>
        <v>18732</v>
      </c>
      <c r="Z98" s="124">
        <f>IF(Nominal!Y97="","",IFERROR(Nominal!Y97*(1+0),""))</f>
        <v>15732</v>
      </c>
      <c r="AA98" s="124">
        <f>IF(Nominal!Z97="","",IFERROR(Nominal!Z97*(1+0),""))</f>
        <v>33116</v>
      </c>
      <c r="AB98" s="124">
        <f>IF(Nominal!AA97="","",IFERROR(Nominal!AA97*(1+0),""))</f>
        <v>22035</v>
      </c>
      <c r="AC98" s="124" t="str">
        <f>IF(Nominal!AB97="","",IFERROR(Nominal!AB97*(1+0),""))</f>
        <v/>
      </c>
      <c r="AD98" s="124" t="str">
        <f>IF(Nominal!AC97="","",IFERROR(Nominal!AC97*(1+0),""))</f>
        <v/>
      </c>
      <c r="AE98" s="124" t="str">
        <f>IF(Nominal!AD97="","",IFERROR(Nominal!AD97*(1+0),""))</f>
        <v/>
      </c>
      <c r="AF98" s="126">
        <f t="shared" si="32"/>
        <v>8.760843259071395E-2</v>
      </c>
      <c r="AG98" s="126">
        <f t="shared" si="33"/>
        <v>5.5575423732143046E-2</v>
      </c>
      <c r="AH98" s="126">
        <f t="shared" si="34"/>
        <v>1.9902278573446081E-2</v>
      </c>
      <c r="AI98" s="126">
        <f t="shared" si="35"/>
        <v>-8.4132600232622062E-2</v>
      </c>
      <c r="AJ98" s="126">
        <f t="shared" si="36"/>
        <v>-0.20207400098702513</v>
      </c>
      <c r="AK98" s="126">
        <f t="shared" si="37"/>
        <v>-0.18769237981558173</v>
      </c>
      <c r="AL98" s="126">
        <f t="shared" si="38"/>
        <v>2.2594161140949372E-2</v>
      </c>
      <c r="AM98" s="126" t="str">
        <f t="shared" si="39"/>
        <v/>
      </c>
      <c r="AN98" s="126" t="str">
        <f t="shared" si="40"/>
        <v/>
      </c>
      <c r="AO98" s="126" t="str">
        <f t="shared" si="41"/>
        <v/>
      </c>
      <c r="AP98" s="124">
        <f t="shared" si="42"/>
        <v>176652.12090000001</v>
      </c>
      <c r="AQ98" s="124">
        <f t="shared" si="43"/>
        <v>167441</v>
      </c>
      <c r="AR98" s="126">
        <f t="shared" si="44"/>
        <v>-5.2142713334386061E-2</v>
      </c>
      <c r="AS98" s="153" t="s">
        <v>779</v>
      </c>
      <c r="AT98" s="153">
        <f t="shared" si="45"/>
        <v>1</v>
      </c>
      <c r="AU98" s="153">
        <f t="shared" si="46"/>
        <v>1</v>
      </c>
      <c r="AV98" s="153">
        <f t="shared" si="47"/>
        <v>1</v>
      </c>
      <c r="AW98" s="153">
        <f t="shared" si="48"/>
        <v>1</v>
      </c>
      <c r="AX98" s="153">
        <f t="shared" si="49"/>
        <v>1</v>
      </c>
      <c r="AY98" s="153">
        <f t="shared" si="50"/>
        <v>1</v>
      </c>
      <c r="AZ98" s="153">
        <f t="shared" si="51"/>
        <v>1</v>
      </c>
      <c r="BA98" s="153">
        <f t="shared" si="52"/>
        <v>0</v>
      </c>
      <c r="BB98" s="153">
        <f t="shared" si="53"/>
        <v>0</v>
      </c>
      <c r="BC98" s="153">
        <f t="shared" si="54"/>
        <v>0</v>
      </c>
    </row>
    <row r="99" spans="1:55" x14ac:dyDescent="0.3">
      <c r="A99" s="300" t="str">
        <f>Nominal!A98</f>
        <v>Germany</v>
      </c>
      <c r="B99" s="300" t="str">
        <f>Nominal!B98</f>
        <v>DEU</v>
      </c>
      <c r="C99" s="300" t="str">
        <f>Nominal!C98</f>
        <v>WER</v>
      </c>
      <c r="D99" s="300" t="str">
        <f>Nominal!D98</f>
        <v>High Income</v>
      </c>
      <c r="E99" s="300" t="str">
        <f>Nominal!E98</f>
        <v/>
      </c>
      <c r="F99" s="300" t="str">
        <f>Nominal!F98</f>
        <v>Tax Revenue</v>
      </c>
      <c r="G99" s="300" t="str">
        <f>Nominal!G98</f>
        <v>mill lcu</v>
      </c>
      <c r="H99" s="126">
        <f>VLOOKUP(B99,Inflation!$C$1:$E$196,3,FALSE)/100</f>
        <v>4.9499999999999995E-3</v>
      </c>
      <c r="I99" s="300" t="str">
        <f t="shared" si="31"/>
        <v>GermanyTax Revenue</v>
      </c>
      <c r="J99" s="124">
        <f>IF(Nominal!I98="","",IFERROR(Nominal!I98*((1+Real!$H99)),""))</f>
        <v>48939.055099999998</v>
      </c>
      <c r="K99" s="124">
        <f>IF(Nominal!J98="","",IFERROR(Nominal!J98*((1+Real!$H99)),""))</f>
        <v>55093.368900000001</v>
      </c>
      <c r="L99" s="124">
        <f>IF(Nominal!K98="","",IFERROR(Nominal!K98*((1+Real!$H99)),""))</f>
        <v>70844.955199999997</v>
      </c>
      <c r="M99" s="124">
        <f>IF(Nominal!L98="","",IFERROR(Nominal!L98*((1+Real!$H99)),""))</f>
        <v>50650.484949999998</v>
      </c>
      <c r="N99" s="124">
        <f>IF(Nominal!M98="","",IFERROR(Nominal!M98*((1+Real!$H99)),""))</f>
        <v>52238.305950000002</v>
      </c>
      <c r="O99" s="124">
        <f>IF(Nominal!N98="","",IFERROR(Nominal!N98*((1+Real!$H99)),""))</f>
        <v>80561.816749999998</v>
      </c>
      <c r="P99" s="124">
        <f>IF(Nominal!O98="","",IFERROR(Nominal!O98*((1+Real!$H99)),""))</f>
        <v>53360.835100000004</v>
      </c>
      <c r="Q99" s="124">
        <f>IF(Nominal!P98="","",IFERROR(Nominal!P98*((1+Real!$H99)),""))</f>
        <v>51055.8697206</v>
      </c>
      <c r="R99" s="124">
        <f>IF(Nominal!Q98="","",IFERROR(Nominal!Q98*((1+Real!$H99)),""))</f>
        <v>72752.350300000006</v>
      </c>
      <c r="S99" s="124">
        <f>IF(Nominal!R98="","",IFERROR(Nominal!R98*((1+Real!$H99)),""))</f>
        <v>49663.624049999999</v>
      </c>
      <c r="T99" s="124">
        <f>IF(Nominal!S98="","",IFERROR(Nominal!S98*((1+Real!$H99)),""))</f>
        <v>50886.648200000003</v>
      </c>
      <c r="U99" s="124">
        <f>IF(Nominal!T98="","",IFERROR(Nominal!T98*((1+Real!$H99)),""))</f>
        <v>78482.575200000007</v>
      </c>
      <c r="V99" s="124">
        <f>IF(Nominal!U98="","",IFERROR(Nominal!U98*(1+0),""))</f>
        <v>51037</v>
      </c>
      <c r="W99" s="124">
        <f>IF(Nominal!V98="","",IFERROR(Nominal!V98*(1+0),""))</f>
        <v>58477</v>
      </c>
      <c r="X99" s="124">
        <f>IF(Nominal!W98="","",IFERROR(Nominal!W98*(1+0),""))</f>
        <v>67613</v>
      </c>
      <c r="Y99" s="124">
        <f>IF(Nominal!X98="","",IFERROR(Nominal!X98*(1+0),""))</f>
        <v>38648</v>
      </c>
      <c r="Z99" s="124">
        <f>IF(Nominal!Y98="","",IFERROR(Nominal!Y98*(1+0),""))</f>
        <v>41572</v>
      </c>
      <c r="AA99" s="124">
        <f>IF(Nominal!Z98="","",IFERROR(Nominal!Z98*(1+0),""))</f>
        <v>64987</v>
      </c>
      <c r="AB99" s="124">
        <f>IF(Nominal!AA98="","",IFERROR(Nominal!AA98*(1+0),""))</f>
        <v>53015</v>
      </c>
      <c r="AC99" s="124" t="str">
        <f>IF(Nominal!AB98="","",IFERROR(Nominal!AB98*(1+0),""))</f>
        <v/>
      </c>
      <c r="AD99" s="124" t="str">
        <f>IF(Nominal!AC98="","",IFERROR(Nominal!AC98*(1+0),""))</f>
        <v/>
      </c>
      <c r="AE99" s="124" t="str">
        <f>IF(Nominal!AD98="","",IFERROR(Nominal!AD98*(1+0),""))</f>
        <v/>
      </c>
      <c r="AF99" s="126">
        <f t="shared" si="32"/>
        <v>4.2868520769621526E-2</v>
      </c>
      <c r="AG99" s="126">
        <f t="shared" si="33"/>
        <v>6.1416304131657461E-2</v>
      </c>
      <c r="AH99" s="126">
        <f t="shared" si="34"/>
        <v>-4.5620117775160889E-2</v>
      </c>
      <c r="AI99" s="126">
        <f t="shared" si="35"/>
        <v>-0.23696683184471659</v>
      </c>
      <c r="AJ99" s="126">
        <f t="shared" si="36"/>
        <v>-0.20418552546878679</v>
      </c>
      <c r="AK99" s="126">
        <f t="shared" si="37"/>
        <v>-0.1933275263433033</v>
      </c>
      <c r="AL99" s="126">
        <f t="shared" si="38"/>
        <v>-6.4810661106014782E-3</v>
      </c>
      <c r="AM99" s="126" t="str">
        <f t="shared" si="39"/>
        <v/>
      </c>
      <c r="AN99" s="126" t="str">
        <f t="shared" si="40"/>
        <v/>
      </c>
      <c r="AO99" s="126" t="str">
        <f t="shared" si="41"/>
        <v/>
      </c>
      <c r="AP99" s="124">
        <f t="shared" si="42"/>
        <v>411688.82195000001</v>
      </c>
      <c r="AQ99" s="124">
        <f t="shared" si="43"/>
        <v>375349</v>
      </c>
      <c r="AR99" s="126">
        <f t="shared" si="44"/>
        <v>-8.8270120567940799E-2</v>
      </c>
      <c r="AS99" s="153" t="s">
        <v>779</v>
      </c>
      <c r="AT99" s="153">
        <f t="shared" si="45"/>
        <v>1</v>
      </c>
      <c r="AU99" s="153">
        <f t="shared" si="46"/>
        <v>1</v>
      </c>
      <c r="AV99" s="153">
        <f t="shared" si="47"/>
        <v>1</v>
      </c>
      <c r="AW99" s="153">
        <f t="shared" si="48"/>
        <v>1</v>
      </c>
      <c r="AX99" s="153">
        <f t="shared" si="49"/>
        <v>1</v>
      </c>
      <c r="AY99" s="153">
        <f t="shared" si="50"/>
        <v>1</v>
      </c>
      <c r="AZ99" s="153">
        <f t="shared" si="51"/>
        <v>1</v>
      </c>
      <c r="BA99" s="153">
        <f t="shared" si="52"/>
        <v>0</v>
      </c>
      <c r="BB99" s="153">
        <f t="shared" si="53"/>
        <v>0</v>
      </c>
      <c r="BC99" s="153">
        <f t="shared" si="54"/>
        <v>0</v>
      </c>
    </row>
    <row r="100" spans="1:55" x14ac:dyDescent="0.3">
      <c r="A100" s="300" t="str">
        <f>Nominal!A99</f>
        <v>Germany</v>
      </c>
      <c r="B100" s="300" t="str">
        <f>Nominal!B99</f>
        <v>DEU</v>
      </c>
      <c r="C100" s="300" t="str">
        <f>Nominal!C99</f>
        <v>WER</v>
      </c>
      <c r="D100" s="300" t="str">
        <f>Nominal!D99</f>
        <v>High Income</v>
      </c>
      <c r="E100" s="300" t="str">
        <f>Nominal!E99</f>
        <v/>
      </c>
      <c r="F100" s="300" t="str">
        <f>Nominal!F99</f>
        <v>VAT</v>
      </c>
      <c r="G100" s="300" t="str">
        <f>Nominal!G99</f>
        <v>mill lcu</v>
      </c>
      <c r="H100" s="126">
        <f>VLOOKUP(B100,Inflation!$C$1:$E$196,3,FALSE)/100</f>
        <v>4.9499999999999995E-3</v>
      </c>
      <c r="I100" s="300" t="str">
        <f t="shared" si="31"/>
        <v>GermanyVAT</v>
      </c>
      <c r="J100" s="124">
        <f>IF(Nominal!I99="","",IFERROR(Nominal!I99*((1+Real!$H100)),""))</f>
        <v>19347.297399999999</v>
      </c>
      <c r="K100" s="124">
        <f>IF(Nominal!J99="","",IFERROR(Nominal!J99*((1+Real!$H100)),""))</f>
        <v>25060.438150000002</v>
      </c>
      <c r="L100" s="124">
        <f>IF(Nominal!K99="","",IFERROR(Nominal!K99*((1+Real!$H100)),""))</f>
        <v>16293.254350000001</v>
      </c>
      <c r="M100" s="124">
        <f>IF(Nominal!L99="","",IFERROR(Nominal!L99*((1+Real!$H100)),""))</f>
        <v>18385.560249999999</v>
      </c>
      <c r="N100" s="124">
        <f>IF(Nominal!M99="","",IFERROR(Nominal!M99*((1+Real!$H100)),""))</f>
        <v>21002.450049999999</v>
      </c>
      <c r="O100" s="124">
        <f>IF(Nominal!N99="","",IFERROR(Nominal!N99*((1+Real!$H100)),""))</f>
        <v>20004.5347</v>
      </c>
      <c r="P100" s="124">
        <f>IF(Nominal!O99="","",IFERROR(Nominal!O99*((1+Real!$H100)),""))</f>
        <v>19110.129199999999</v>
      </c>
      <c r="Q100" s="124">
        <f>IF(Nominal!P99="","",IFERROR(Nominal!P99*((1+Real!$H100)),""))</f>
        <v>21230.573700000001</v>
      </c>
      <c r="R100" s="124">
        <f>IF(Nominal!Q99="","",IFERROR(Nominal!Q99*((1+Real!$H100)),""))</f>
        <v>21018.52925</v>
      </c>
      <c r="S100" s="124">
        <f>IF(Nominal!R99="","",IFERROR(Nominal!R99*((1+Real!$H100)),""))</f>
        <v>19500.049800000001</v>
      </c>
      <c r="T100" s="124">
        <f>IF(Nominal!S99="","",IFERROR(Nominal!S99*((1+Real!$H100)),""))</f>
        <v>22104.8802</v>
      </c>
      <c r="U100" s="124">
        <f>IF(Nominal!T99="","",IFERROR(Nominal!T99*((1+Real!$H100)),""))</f>
        <v>21401.415199999999</v>
      </c>
      <c r="V100" s="124">
        <f>IF(Nominal!U99="","",IFERROR(Nominal!U99*(1+0),""))</f>
        <v>19384</v>
      </c>
      <c r="W100" s="124">
        <f>IF(Nominal!V99="","",IFERROR(Nominal!V99*(1+0),""))</f>
        <v>26214</v>
      </c>
      <c r="X100" s="124">
        <f>IF(Nominal!W99="","",IFERROR(Nominal!W99*(1+0),""))</f>
        <v>14461</v>
      </c>
      <c r="Y100" s="124">
        <f>IF(Nominal!X99="","",IFERROR(Nominal!X99*(1+0),""))</f>
        <v>11423</v>
      </c>
      <c r="Z100" s="124">
        <f>IF(Nominal!Y99="","",IFERROR(Nominal!Y99*(1+0),""))</f>
        <v>16505</v>
      </c>
      <c r="AA100" s="124">
        <f>IF(Nominal!Z99="","",IFERROR(Nominal!Z99*(1+0),""))</f>
        <v>16334</v>
      </c>
      <c r="AB100" s="124">
        <f>IF(Nominal!AA99="","",IFERROR(Nominal!AA99*(1+0),""))</f>
        <v>19945</v>
      </c>
      <c r="AC100" s="124" t="str">
        <f>IF(Nominal!AB99="","",IFERROR(Nominal!AB99*(1+0),""))</f>
        <v/>
      </c>
      <c r="AD100" s="124" t="str">
        <f>IF(Nominal!AC99="","",IFERROR(Nominal!AC99*(1+0),""))</f>
        <v/>
      </c>
      <c r="AE100" s="124" t="str">
        <f>IF(Nominal!AD99="","",IFERROR(Nominal!AD99*(1+0),""))</f>
        <v/>
      </c>
      <c r="AF100" s="126">
        <f t="shared" si="32"/>
        <v>1.8970401519749487E-3</v>
      </c>
      <c r="AG100" s="126">
        <f t="shared" si="33"/>
        <v>4.6031192395572629E-2</v>
      </c>
      <c r="AH100" s="126">
        <f t="shared" si="34"/>
        <v>-0.11245478101801074</v>
      </c>
      <c r="AI100" s="126">
        <f t="shared" si="35"/>
        <v>-0.37869720342082036</v>
      </c>
      <c r="AJ100" s="126">
        <f t="shared" si="36"/>
        <v>-0.21413930466650483</v>
      </c>
      <c r="AK100" s="126">
        <f t="shared" si="37"/>
        <v>-0.18348513249848297</v>
      </c>
      <c r="AL100" s="126">
        <f t="shared" si="38"/>
        <v>4.3687344615126966E-2</v>
      </c>
      <c r="AM100" s="126" t="str">
        <f t="shared" si="39"/>
        <v/>
      </c>
      <c r="AN100" s="126" t="str">
        <f t="shared" si="40"/>
        <v/>
      </c>
      <c r="AO100" s="126" t="str">
        <f t="shared" si="41"/>
        <v/>
      </c>
      <c r="AP100" s="124">
        <f t="shared" si="42"/>
        <v>139203.66409999999</v>
      </c>
      <c r="AQ100" s="124">
        <f t="shared" si="43"/>
        <v>124266</v>
      </c>
      <c r="AR100" s="126">
        <f t="shared" si="44"/>
        <v>-0.10730798069560293</v>
      </c>
      <c r="AS100" s="153" t="s">
        <v>779</v>
      </c>
      <c r="AT100" s="153">
        <f t="shared" si="45"/>
        <v>1</v>
      </c>
      <c r="AU100" s="153">
        <f t="shared" si="46"/>
        <v>1</v>
      </c>
      <c r="AV100" s="153">
        <f t="shared" si="47"/>
        <v>1</v>
      </c>
      <c r="AW100" s="153">
        <f t="shared" si="48"/>
        <v>1</v>
      </c>
      <c r="AX100" s="153">
        <f t="shared" si="49"/>
        <v>1</v>
      </c>
      <c r="AY100" s="153">
        <f t="shared" si="50"/>
        <v>1</v>
      </c>
      <c r="AZ100" s="153">
        <f t="shared" si="51"/>
        <v>1</v>
      </c>
      <c r="BA100" s="153">
        <f t="shared" si="52"/>
        <v>0</v>
      </c>
      <c r="BB100" s="153">
        <f t="shared" si="53"/>
        <v>0</v>
      </c>
      <c r="BC100" s="153">
        <f t="shared" si="54"/>
        <v>0</v>
      </c>
    </row>
    <row r="101" spans="1:55" x14ac:dyDescent="0.3">
      <c r="A101" s="300" t="str">
        <f>Nominal!A100</f>
        <v>Spain</v>
      </c>
      <c r="B101" s="300" t="str">
        <f>Nominal!B100</f>
        <v>ESP</v>
      </c>
      <c r="C101" s="300" t="str">
        <f>Nominal!C100</f>
        <v>WER</v>
      </c>
      <c r="D101" s="300" t="str">
        <f>Nominal!D100</f>
        <v>High Income</v>
      </c>
      <c r="E101" s="300" t="str">
        <f>Nominal!E100</f>
        <v/>
      </c>
      <c r="F101" s="300" t="str">
        <f>Nominal!F100</f>
        <v>CIT</v>
      </c>
      <c r="G101" s="300" t="str">
        <f>Nominal!G100</f>
        <v>mill lcu</v>
      </c>
      <c r="H101" s="126">
        <f>VLOOKUP(B101,Inflation!$C$1:$E$196,3,FALSE)/100</f>
        <v>-2.2599999999999999E-3</v>
      </c>
      <c r="I101" s="300" t="str">
        <f t="shared" si="31"/>
        <v>SpainCIT</v>
      </c>
      <c r="J101" s="124">
        <f>IF(Nominal!I100="","",IFERROR(Nominal!I100*((1+Real!$H101)),""))</f>
        <v>-4272.3226800000002</v>
      </c>
      <c r="K101" s="124">
        <f>IF(Nominal!J100="","",IFERROR(Nominal!J100*((1+Real!$H101)),""))</f>
        <v>-238.45985999999999</v>
      </c>
      <c r="L101" s="124">
        <f>IF(Nominal!K100="","",IFERROR(Nominal!K100*((1+Real!$H101)),""))</f>
        <v>-580.68467999999996</v>
      </c>
      <c r="M101" s="124">
        <f>IF(Nominal!L100="","",IFERROR(Nominal!L100*((1+Real!$H101)),""))</f>
        <v>5133.3723</v>
      </c>
      <c r="N101" s="124">
        <f>IF(Nominal!M100="","",IFERROR(Nominal!M100*((1+Real!$H101)),""))</f>
        <v>1169.3512799999999</v>
      </c>
      <c r="O101" s="124">
        <f>IF(Nominal!N100="","",IFERROR(Nominal!N100*((1+Real!$H101)),""))</f>
        <v>393.10955999999999</v>
      </c>
      <c r="P101" s="124">
        <f>IF(Nominal!O100="","",IFERROR(Nominal!O100*((1+Real!$H101)),""))</f>
        <v>772.25076000000001</v>
      </c>
      <c r="Q101" s="124">
        <f>IF(Nominal!P100="","",IFERROR(Nominal!P100*((1+Real!$H101)),""))</f>
        <v>5841.7676999999994</v>
      </c>
      <c r="R101" s="124">
        <f>IF(Nominal!Q100="","",IFERROR(Nominal!Q100*((1+Real!$H101)),""))</f>
        <v>201.54347999999999</v>
      </c>
      <c r="S101" s="124">
        <f>IF(Nominal!R100="","",IFERROR(Nominal!R100*((1+Real!$H101)),""))</f>
        <v>11586.75462</v>
      </c>
      <c r="T101" s="124">
        <f>IF(Nominal!S100="","",IFERROR(Nominal!S100*((1+Real!$H101)),""))</f>
        <v>-223.49375999999998</v>
      </c>
      <c r="U101" s="124">
        <f>IF(Nominal!T100="","",IFERROR(Nominal!T100*((1+Real!$H101)),""))</f>
        <v>3894.17922</v>
      </c>
      <c r="V101" s="124">
        <f>IF(Nominal!U100="","",IFERROR(Nominal!U100*(1+0),""))</f>
        <v>-3614</v>
      </c>
      <c r="W101" s="124">
        <f>IF(Nominal!V100="","",IFERROR(Nominal!V100*(1+0),""))</f>
        <v>-698</v>
      </c>
      <c r="X101" s="124">
        <f>IF(Nominal!W100="","",IFERROR(Nominal!W100*(1+0),""))</f>
        <v>52</v>
      </c>
      <c r="Y101" s="124">
        <f>IF(Nominal!X100="","",IFERROR(Nominal!X100*(1+0),""))</f>
        <v>1572</v>
      </c>
      <c r="Z101" s="124">
        <f>IF(Nominal!Y100="","",IFERROR(Nominal!Y100*(1+0),""))</f>
        <v>532</v>
      </c>
      <c r="AA101" s="124">
        <f>IF(Nominal!Z100="","",IFERROR(Nominal!Z100*(1+0),""))</f>
        <v>-153</v>
      </c>
      <c r="AB101" s="124" t="str">
        <f>IF(Nominal!AA100="","",IFERROR(Nominal!AA100*(1+0),""))</f>
        <v/>
      </c>
      <c r="AC101" s="124" t="str">
        <f>IF(Nominal!AB100="","",IFERROR(Nominal!AB100*(1+0),""))</f>
        <v/>
      </c>
      <c r="AD101" s="124" t="str">
        <f>IF(Nominal!AC100="","",IFERROR(Nominal!AC100*(1+0),""))</f>
        <v/>
      </c>
      <c r="AE101" s="124" t="str">
        <f>IF(Nominal!AD100="","",IFERROR(Nominal!AD100*(1+0),""))</f>
        <v/>
      </c>
      <c r="AF101" s="126">
        <f t="shared" si="32"/>
        <v>-0.15409011193882954</v>
      </c>
      <c r="AG101" s="126">
        <f t="shared" si="33"/>
        <v>1.9271173773229593</v>
      </c>
      <c r="AH101" s="126">
        <f t="shared" si="34"/>
        <v>-1.0895494608192522</v>
      </c>
      <c r="AI101" s="126">
        <f t="shared" si="35"/>
        <v>-0.69376855834126816</v>
      </c>
      <c r="AJ101" s="126">
        <f t="shared" si="36"/>
        <v>-0.54504689129856676</v>
      </c>
      <c r="AK101" s="126">
        <f t="shared" si="37"/>
        <v>-1.3892044752104222</v>
      </c>
      <c r="AL101" s="126" t="str">
        <f t="shared" si="38"/>
        <v/>
      </c>
      <c r="AM101" s="126" t="str">
        <f t="shared" si="39"/>
        <v/>
      </c>
      <c r="AN101" s="126" t="str">
        <f t="shared" si="40"/>
        <v/>
      </c>
      <c r="AO101" s="126" t="str">
        <f t="shared" si="41"/>
        <v/>
      </c>
      <c r="AP101" s="124">
        <f t="shared" si="42"/>
        <v>1604.3659199999993</v>
      </c>
      <c r="AQ101" s="124">
        <f t="shared" si="43"/>
        <v>-2309</v>
      </c>
      <c r="AR101" s="126">
        <f t="shared" si="44"/>
        <v>-2.4391978607972433</v>
      </c>
      <c r="AS101" s="153" t="s">
        <v>779</v>
      </c>
      <c r="AT101" s="153">
        <f t="shared" si="45"/>
        <v>1</v>
      </c>
      <c r="AU101" s="153">
        <f t="shared" si="46"/>
        <v>1</v>
      </c>
      <c r="AV101" s="153">
        <f t="shared" si="47"/>
        <v>1</v>
      </c>
      <c r="AW101" s="153">
        <f t="shared" si="48"/>
        <v>1</v>
      </c>
      <c r="AX101" s="153">
        <f t="shared" si="49"/>
        <v>1</v>
      </c>
      <c r="AY101" s="153">
        <f t="shared" si="50"/>
        <v>1</v>
      </c>
      <c r="AZ101" s="153">
        <f t="shared" si="51"/>
        <v>0</v>
      </c>
      <c r="BA101" s="153">
        <f t="shared" si="52"/>
        <v>0</v>
      </c>
      <c r="BB101" s="153">
        <f t="shared" si="53"/>
        <v>0</v>
      </c>
      <c r="BC101" s="153">
        <f t="shared" si="54"/>
        <v>0</v>
      </c>
    </row>
    <row r="102" spans="1:55" x14ac:dyDescent="0.3">
      <c r="A102" s="300" t="str">
        <f>Nominal!A101</f>
        <v>Spain</v>
      </c>
      <c r="B102" s="300" t="str">
        <f>Nominal!B101</f>
        <v>ESP</v>
      </c>
      <c r="C102" s="300" t="str">
        <f>Nominal!C101</f>
        <v>WER</v>
      </c>
      <c r="D102" s="300" t="str">
        <f>Nominal!D101</f>
        <v>High Income</v>
      </c>
      <c r="E102" s="300" t="str">
        <f>Nominal!E101</f>
        <v/>
      </c>
      <c r="F102" s="300" t="str">
        <f>Nominal!F101</f>
        <v>Other Taxes</v>
      </c>
      <c r="G102" s="300" t="str">
        <f>Nominal!G101</f>
        <v>mill lcu</v>
      </c>
      <c r="H102" s="126">
        <f>VLOOKUP(B102,Inflation!$C$1:$E$196,3,FALSE)/100</f>
        <v>-2.2599999999999999E-3</v>
      </c>
      <c r="I102" s="300" t="str">
        <f t="shared" si="31"/>
        <v>SpainOther Taxes</v>
      </c>
      <c r="J102" s="124">
        <f>IF(Nominal!I101="","",IFERROR(Nominal!I101*((1+Real!$H102)),""))</f>
        <v>701.41121999999996</v>
      </c>
      <c r="K102" s="124">
        <f>IF(Nominal!J101="","",IFERROR(Nominal!J101*((1+Real!$H102)),""))</f>
        <v>585.67337999999995</v>
      </c>
      <c r="L102" s="124">
        <f>IF(Nominal!K101="","",IFERROR(Nominal!K101*((1+Real!$H102)),""))</f>
        <v>606.62591999999995</v>
      </c>
      <c r="M102" s="124">
        <f>IF(Nominal!L101="","",IFERROR(Nominal!L101*((1+Real!$H102)),""))</f>
        <v>976.78746000000001</v>
      </c>
      <c r="N102" s="124">
        <f>IF(Nominal!M101="","",IFERROR(Nominal!M101*((1+Real!$H102)),""))</f>
        <v>776.24171999999999</v>
      </c>
      <c r="O102" s="124">
        <f>IF(Nominal!N101="","",IFERROR(Nominal!N101*((1+Real!$H102)),""))</f>
        <v>735.33438000000001</v>
      </c>
      <c r="P102" s="124">
        <f>IF(Nominal!O101="","",IFERROR(Nominal!O101*((1+Real!$H102)),""))</f>
        <v>973.79423999999995</v>
      </c>
      <c r="Q102" s="124">
        <f>IF(Nominal!P101="","",IFERROR(Nominal!P101*((1+Real!$H102)),""))</f>
        <v>616.60331999999994</v>
      </c>
      <c r="R102" s="124">
        <f>IF(Nominal!Q101="","",IFERROR(Nominal!Q101*((1+Real!$H102)),""))</f>
        <v>846.08352000000002</v>
      </c>
      <c r="S102" s="124">
        <f>IF(Nominal!R101="","",IFERROR(Nominal!R101*((1+Real!$H102)),""))</f>
        <v>687.44286</v>
      </c>
      <c r="T102" s="124">
        <f>IF(Nominal!S101="","",IFERROR(Nominal!S101*((1+Real!$H102)),""))</f>
        <v>867.03606000000002</v>
      </c>
      <c r="U102" s="124">
        <f>IF(Nominal!T101="","",IFERROR(Nominal!T101*((1+Real!$H102)),""))</f>
        <v>872.02476000000001</v>
      </c>
      <c r="V102" s="124">
        <f>IF(Nominal!U101="","",IFERROR(Nominal!U101*(1+0),""))</f>
        <v>786</v>
      </c>
      <c r="W102" s="124">
        <f>IF(Nominal!V101="","",IFERROR(Nominal!V101*(1+0),""))</f>
        <v>888</v>
      </c>
      <c r="X102" s="124">
        <f>IF(Nominal!W101="","",IFERROR(Nominal!W101*(1+0),""))</f>
        <v>388</v>
      </c>
      <c r="Y102" s="124">
        <f>IF(Nominal!X101="","",IFERROR(Nominal!X101*(1+0),""))</f>
        <v>804</v>
      </c>
      <c r="Z102" s="124">
        <f>IF(Nominal!Y101="","",IFERROR(Nominal!Y101*(1+0),""))</f>
        <v>723</v>
      </c>
      <c r="AA102" s="124">
        <f>IF(Nominal!Z101="","",IFERROR(Nominal!Z101*(1+0),""))</f>
        <v>524</v>
      </c>
      <c r="AB102" s="124" t="str">
        <f>IF(Nominal!AA101="","",IFERROR(Nominal!AA101*(1+0),""))</f>
        <v/>
      </c>
      <c r="AC102" s="124" t="str">
        <f>IF(Nominal!AB101="","",IFERROR(Nominal!AB101*(1+0),""))</f>
        <v/>
      </c>
      <c r="AD102" s="124" t="str">
        <f>IF(Nominal!AC101="","",IFERROR(Nominal!AC101*(1+0),""))</f>
        <v/>
      </c>
      <c r="AE102" s="124" t="str">
        <f>IF(Nominal!AD101="","",IFERROR(Nominal!AD101*(1+0),""))</f>
        <v/>
      </c>
      <c r="AF102" s="126">
        <f t="shared" si="32"/>
        <v>0.12059798530168943</v>
      </c>
      <c r="AG102" s="126">
        <f t="shared" si="33"/>
        <v>0.51620345114541499</v>
      </c>
      <c r="AH102" s="126">
        <f t="shared" si="34"/>
        <v>-0.36039660158273484</v>
      </c>
      <c r="AI102" s="126">
        <f t="shared" si="35"/>
        <v>-0.17689360999781878</v>
      </c>
      <c r="AJ102" s="126">
        <f t="shared" si="36"/>
        <v>-6.8589098766811948E-2</v>
      </c>
      <c r="AK102" s="126">
        <f t="shared" si="37"/>
        <v>-0.28739901974935539</v>
      </c>
      <c r="AL102" s="126" t="str">
        <f t="shared" si="38"/>
        <v/>
      </c>
      <c r="AM102" s="126" t="str">
        <f t="shared" si="39"/>
        <v/>
      </c>
      <c r="AN102" s="126" t="str">
        <f t="shared" si="40"/>
        <v/>
      </c>
      <c r="AO102" s="126" t="str">
        <f t="shared" si="41"/>
        <v/>
      </c>
      <c r="AP102" s="124">
        <f t="shared" si="42"/>
        <v>4382.0740800000003</v>
      </c>
      <c r="AQ102" s="124">
        <f t="shared" si="43"/>
        <v>4113</v>
      </c>
      <c r="AR102" s="126">
        <f t="shared" si="44"/>
        <v>-6.1403361761515521E-2</v>
      </c>
      <c r="AS102" s="153" t="s">
        <v>779</v>
      </c>
      <c r="AT102" s="153">
        <f t="shared" si="45"/>
        <v>1</v>
      </c>
      <c r="AU102" s="153">
        <f t="shared" si="46"/>
        <v>1</v>
      </c>
      <c r="AV102" s="153">
        <f t="shared" si="47"/>
        <v>1</v>
      </c>
      <c r="AW102" s="153">
        <f t="shared" si="48"/>
        <v>1</v>
      </c>
      <c r="AX102" s="153">
        <f t="shared" si="49"/>
        <v>1</v>
      </c>
      <c r="AY102" s="153">
        <f t="shared" si="50"/>
        <v>1</v>
      </c>
      <c r="AZ102" s="153">
        <f t="shared" si="51"/>
        <v>0</v>
      </c>
      <c r="BA102" s="153">
        <f t="shared" si="52"/>
        <v>0</v>
      </c>
      <c r="BB102" s="153">
        <f t="shared" si="53"/>
        <v>0</v>
      </c>
      <c r="BC102" s="153">
        <f t="shared" si="54"/>
        <v>0</v>
      </c>
    </row>
    <row r="103" spans="1:55" x14ac:dyDescent="0.3">
      <c r="A103" s="300" t="str">
        <f>Nominal!A102</f>
        <v>Spain</v>
      </c>
      <c r="B103" s="300" t="str">
        <f>Nominal!B102</f>
        <v>ESP</v>
      </c>
      <c r="C103" s="300" t="str">
        <f>Nominal!C102</f>
        <v>WER</v>
      </c>
      <c r="D103" s="300" t="str">
        <f>Nominal!D102</f>
        <v>High Income</v>
      </c>
      <c r="E103" s="300" t="str">
        <f>Nominal!E102</f>
        <v/>
      </c>
      <c r="F103" s="300" t="str">
        <f>Nominal!F102</f>
        <v>PIT</v>
      </c>
      <c r="G103" s="300" t="str">
        <f>Nominal!G102</f>
        <v>mill lcu</v>
      </c>
      <c r="H103" s="126">
        <f>VLOOKUP(B103,Inflation!$C$1:$E$196,3,FALSE)/100</f>
        <v>-2.2599999999999999E-3</v>
      </c>
      <c r="I103" s="300" t="str">
        <f t="shared" si="31"/>
        <v>SpainPIT</v>
      </c>
      <c r="J103" s="124">
        <f>IF(Nominal!I102="","",IFERROR(Nominal!I102*((1+Real!$H103)),""))</f>
        <v>12075.647219999999</v>
      </c>
      <c r="K103" s="124">
        <f>IF(Nominal!J102="","",IFERROR(Nominal!J102*((1+Real!$H103)),""))</f>
        <v>5218.1801999999998</v>
      </c>
      <c r="L103" s="124">
        <f>IF(Nominal!K102="","",IFERROR(Nominal!K102*((1+Real!$H103)),""))</f>
        <v>4606.5655799999995</v>
      </c>
      <c r="M103" s="124">
        <f>IF(Nominal!L102="","",IFERROR(Nominal!L102*((1+Real!$H103)),""))</f>
        <v>6130.11456</v>
      </c>
      <c r="N103" s="124">
        <f>IF(Nominal!M102="","",IFERROR(Nominal!M102*((1+Real!$H103)),""))</f>
        <v>5050.5598799999998</v>
      </c>
      <c r="O103" s="124">
        <f>IF(Nominal!N102="","",IFERROR(Nominal!N102*((1+Real!$H103)),""))</f>
        <v>2464.4177999999997</v>
      </c>
      <c r="P103" s="124">
        <f>IF(Nominal!O102="","",IFERROR(Nominal!O102*((1+Real!$H103)),""))</f>
        <v>18933.114239999999</v>
      </c>
      <c r="Q103" s="124">
        <f>IF(Nominal!P102="","",IFERROR(Nominal!P102*((1+Real!$H103)),""))</f>
        <v>5119.4039400000001</v>
      </c>
      <c r="R103" s="124">
        <f>IF(Nominal!Q102="","",IFERROR(Nominal!Q102*((1+Real!$H103)),""))</f>
        <v>4101.7091399999999</v>
      </c>
      <c r="S103" s="124">
        <f>IF(Nominal!R102="","",IFERROR(Nominal!R102*((1+Real!$H103)),""))</f>
        <v>9741.9333599999991</v>
      </c>
      <c r="T103" s="124">
        <f>IF(Nominal!S102="","",IFERROR(Nominal!S102*((1+Real!$H103)),""))</f>
        <v>7908.0872399999998</v>
      </c>
      <c r="U103" s="124">
        <f>IF(Nominal!T102="","",IFERROR(Nominal!T102*((1+Real!$H103)),""))</f>
        <v>5346.8886599999996</v>
      </c>
      <c r="V103" s="124">
        <f>IF(Nominal!U102="","",IFERROR(Nominal!U102*(1+0),""))</f>
        <v>12661</v>
      </c>
      <c r="W103" s="124">
        <f>IF(Nominal!V102="","",IFERROR(Nominal!V102*(1+0),""))</f>
        <v>5784</v>
      </c>
      <c r="X103" s="124">
        <f>IF(Nominal!W102="","",IFERROR(Nominal!W102*(1+0),""))</f>
        <v>5114</v>
      </c>
      <c r="Y103" s="124">
        <f>IF(Nominal!X102="","",IFERROR(Nominal!X102*(1+0),""))</f>
        <v>5343</v>
      </c>
      <c r="Z103" s="124">
        <f>IF(Nominal!Y102="","",IFERROR(Nominal!Y102*(1+0),""))</f>
        <v>4247</v>
      </c>
      <c r="AA103" s="124">
        <f>IF(Nominal!Z102="","",IFERROR(Nominal!Z102*(1+0),""))</f>
        <v>2301</v>
      </c>
      <c r="AB103" s="124" t="str">
        <f>IF(Nominal!AA102="","",IFERROR(Nominal!AA102*(1+0),""))</f>
        <v/>
      </c>
      <c r="AC103" s="124" t="str">
        <f>IF(Nominal!AB102="","",IFERROR(Nominal!AB102*(1+0),""))</f>
        <v/>
      </c>
      <c r="AD103" s="124" t="str">
        <f>IF(Nominal!AC102="","",IFERROR(Nominal!AC102*(1+0),""))</f>
        <v/>
      </c>
      <c r="AE103" s="124" t="str">
        <f>IF(Nominal!AD102="","",IFERROR(Nominal!AD102*(1+0),""))</f>
        <v/>
      </c>
      <c r="AF103" s="126">
        <f t="shared" si="32"/>
        <v>4.8473822507047466E-2</v>
      </c>
      <c r="AG103" s="126">
        <f t="shared" si="33"/>
        <v>0.10843239947903682</v>
      </c>
      <c r="AH103" s="126">
        <f t="shared" si="34"/>
        <v>0.11015460676454769</v>
      </c>
      <c r="AI103" s="126">
        <f t="shared" si="35"/>
        <v>-0.12840128064425602</v>
      </c>
      <c r="AJ103" s="126">
        <f t="shared" si="36"/>
        <v>-0.15910312897824702</v>
      </c>
      <c r="AK103" s="126">
        <f t="shared" si="37"/>
        <v>-6.6310915300157189E-2</v>
      </c>
      <c r="AL103" s="126" t="str">
        <f t="shared" si="38"/>
        <v/>
      </c>
      <c r="AM103" s="126" t="str">
        <f t="shared" si="39"/>
        <v/>
      </c>
      <c r="AN103" s="126" t="str">
        <f t="shared" si="40"/>
        <v/>
      </c>
      <c r="AO103" s="126" t="str">
        <f t="shared" si="41"/>
        <v/>
      </c>
      <c r="AP103" s="124">
        <f t="shared" si="42"/>
        <v>35545.485240000002</v>
      </c>
      <c r="AQ103" s="124">
        <f t="shared" si="43"/>
        <v>35450</v>
      </c>
      <c r="AR103" s="126">
        <f t="shared" si="44"/>
        <v>-2.6862832046121699E-3</v>
      </c>
      <c r="AS103" s="153" t="s">
        <v>779</v>
      </c>
      <c r="AT103" s="153">
        <f t="shared" si="45"/>
        <v>1</v>
      </c>
      <c r="AU103" s="153">
        <f t="shared" si="46"/>
        <v>1</v>
      </c>
      <c r="AV103" s="153">
        <f t="shared" si="47"/>
        <v>1</v>
      </c>
      <c r="AW103" s="153">
        <f t="shared" si="48"/>
        <v>1</v>
      </c>
      <c r="AX103" s="153">
        <f t="shared" si="49"/>
        <v>1</v>
      </c>
      <c r="AY103" s="153">
        <f t="shared" si="50"/>
        <v>1</v>
      </c>
      <c r="AZ103" s="153">
        <f t="shared" si="51"/>
        <v>0</v>
      </c>
      <c r="BA103" s="153">
        <f t="shared" si="52"/>
        <v>0</v>
      </c>
      <c r="BB103" s="153">
        <f t="shared" si="53"/>
        <v>0</v>
      </c>
      <c r="BC103" s="153">
        <f t="shared" si="54"/>
        <v>0</v>
      </c>
    </row>
    <row r="104" spans="1:55" x14ac:dyDescent="0.3">
      <c r="A104" s="300" t="str">
        <f>Nominal!A103</f>
        <v>Spain</v>
      </c>
      <c r="B104" s="300" t="str">
        <f>Nominal!B103</f>
        <v>ESP</v>
      </c>
      <c r="C104" s="300" t="str">
        <f>Nominal!C103</f>
        <v>WER</v>
      </c>
      <c r="D104" s="300" t="str">
        <f>Nominal!D103</f>
        <v>High Income</v>
      </c>
      <c r="E104" s="300" t="str">
        <f>Nominal!E103</f>
        <v/>
      </c>
      <c r="F104" s="300" t="str">
        <f>Nominal!F103</f>
        <v>Special Taxes</v>
      </c>
      <c r="G104" s="300" t="str">
        <f>Nominal!G103</f>
        <v>mill lcu</v>
      </c>
      <c r="H104" s="126">
        <f>VLOOKUP(B104,Inflation!$C$1:$E$196,3,FALSE)/100</f>
        <v>-2.2599999999999999E-3</v>
      </c>
      <c r="I104" s="300" t="str">
        <f t="shared" si="31"/>
        <v>SpainSpecial Taxes</v>
      </c>
      <c r="J104" s="124">
        <f>IF(Nominal!I103="","",IFERROR(Nominal!I103*((1+Real!$H104)),""))</f>
        <v>1644.2755199999999</v>
      </c>
      <c r="K104" s="124">
        <f>IF(Nominal!J103="","",IFERROR(Nominal!J103*((1+Real!$H104)),""))</f>
        <v>1734.07212</v>
      </c>
      <c r="L104" s="124">
        <f>IF(Nominal!K103="","",IFERROR(Nominal!K103*((1+Real!$H104)),""))</f>
        <v>1560.4653599999999</v>
      </c>
      <c r="M104" s="124">
        <f>IF(Nominal!L103="","",IFERROR(Nominal!L103*((1+Real!$H104)),""))</f>
        <v>1836.83934</v>
      </c>
      <c r="N104" s="124">
        <f>IF(Nominal!M103="","",IFERROR(Nominal!M103*((1+Real!$H104)),""))</f>
        <v>1751.0337</v>
      </c>
      <c r="O104" s="124">
        <f>IF(Nominal!N103="","",IFERROR(Nominal!N103*((1+Real!$H104)),""))</f>
        <v>1814.88906</v>
      </c>
      <c r="P104" s="124">
        <f>IF(Nominal!O103="","",IFERROR(Nominal!O103*((1+Real!$H104)),""))</f>
        <v>1798.9252199999999</v>
      </c>
      <c r="Q104" s="124">
        <f>IF(Nominal!P103="","",IFERROR(Nominal!P103*((1+Real!$H104)),""))</f>
        <v>2023.4167199999999</v>
      </c>
      <c r="R104" s="124">
        <f>IF(Nominal!Q103="","",IFERROR(Nominal!Q103*((1+Real!$H104)),""))</f>
        <v>1848.81222</v>
      </c>
      <c r="S104" s="124">
        <f>IF(Nominal!R103="","",IFERROR(Nominal!R103*((1+Real!$H104)),""))</f>
        <v>1825.8642</v>
      </c>
      <c r="T104" s="124">
        <f>IF(Nominal!S103="","",IFERROR(Nominal!S103*((1+Real!$H104)),""))</f>
        <v>1854.7986599999999</v>
      </c>
      <c r="U104" s="124">
        <f>IF(Nominal!T103="","",IFERROR(Nominal!T103*((1+Real!$H104)),""))</f>
        <v>1638.28908</v>
      </c>
      <c r="V104" s="124">
        <f>IF(Nominal!U103="","",IFERROR(Nominal!U103*(1+0),""))</f>
        <v>1736</v>
      </c>
      <c r="W104" s="124">
        <f>IF(Nominal!V103="","",IFERROR(Nominal!V103*(1+0),""))</f>
        <v>1811</v>
      </c>
      <c r="X104" s="124">
        <f>IF(Nominal!W103="","",IFERROR(Nominal!W103*(1+0),""))</f>
        <v>1633</v>
      </c>
      <c r="Y104" s="124">
        <f>IF(Nominal!X103="","",IFERROR(Nominal!X103*(1+0),""))</f>
        <v>1698</v>
      </c>
      <c r="Z104" s="124">
        <f>IF(Nominal!Y103="","",IFERROR(Nominal!Y103*(1+0),""))</f>
        <v>945</v>
      </c>
      <c r="AA104" s="124">
        <f>IF(Nominal!Z103="","",IFERROR(Nominal!Z103*(1+0),""))</f>
        <v>1205</v>
      </c>
      <c r="AB104" s="124" t="str">
        <f>IF(Nominal!AA103="","",IFERROR(Nominal!AA103*(1+0),""))</f>
        <v/>
      </c>
      <c r="AC104" s="124" t="str">
        <f>IF(Nominal!AB103="","",IFERROR(Nominal!AB103*(1+0),""))</f>
        <v/>
      </c>
      <c r="AD104" s="124" t="str">
        <f>IF(Nominal!AC103="","",IFERROR(Nominal!AC103*(1+0),""))</f>
        <v/>
      </c>
      <c r="AE104" s="124" t="str">
        <f>IF(Nominal!AD103="","",IFERROR(Nominal!AD103*(1+0),""))</f>
        <v/>
      </c>
      <c r="AF104" s="126">
        <f t="shared" si="32"/>
        <v>5.5784130387102088E-2</v>
      </c>
      <c r="AG104" s="126">
        <f t="shared" si="33"/>
        <v>4.4362560883569227E-2</v>
      </c>
      <c r="AH104" s="126">
        <f t="shared" si="34"/>
        <v>4.6482697956204605E-2</v>
      </c>
      <c r="AI104" s="126">
        <f t="shared" si="35"/>
        <v>-7.5586000896518249E-2</v>
      </c>
      <c r="AJ104" s="126">
        <f t="shared" si="36"/>
        <v>-0.46031878198574933</v>
      </c>
      <c r="AK104" s="126">
        <f t="shared" si="37"/>
        <v>-0.33604757086364273</v>
      </c>
      <c r="AL104" s="126" t="str">
        <f t="shared" si="38"/>
        <v/>
      </c>
      <c r="AM104" s="126" t="str">
        <f t="shared" si="39"/>
        <v/>
      </c>
      <c r="AN104" s="126" t="str">
        <f t="shared" si="40"/>
        <v/>
      </c>
      <c r="AO104" s="126" t="str">
        <f t="shared" si="41"/>
        <v/>
      </c>
      <c r="AP104" s="124">
        <f t="shared" si="42"/>
        <v>10341.5751</v>
      </c>
      <c r="AQ104" s="124">
        <f t="shared" si="43"/>
        <v>9028</v>
      </c>
      <c r="AR104" s="126">
        <f t="shared" si="44"/>
        <v>-0.12701886195266329</v>
      </c>
      <c r="AS104" s="153" t="s">
        <v>779</v>
      </c>
      <c r="AT104" s="153">
        <f t="shared" si="45"/>
        <v>1</v>
      </c>
      <c r="AU104" s="153">
        <f t="shared" si="46"/>
        <v>1</v>
      </c>
      <c r="AV104" s="153">
        <f t="shared" si="47"/>
        <v>1</v>
      </c>
      <c r="AW104" s="153">
        <f t="shared" si="48"/>
        <v>1</v>
      </c>
      <c r="AX104" s="153">
        <f t="shared" si="49"/>
        <v>1</v>
      </c>
      <c r="AY104" s="153">
        <f t="shared" si="50"/>
        <v>1</v>
      </c>
      <c r="AZ104" s="153">
        <f t="shared" si="51"/>
        <v>0</v>
      </c>
      <c r="BA104" s="153">
        <f t="shared" si="52"/>
        <v>0</v>
      </c>
      <c r="BB104" s="153">
        <f t="shared" si="53"/>
        <v>0</v>
      </c>
      <c r="BC104" s="153">
        <f t="shared" si="54"/>
        <v>0</v>
      </c>
    </row>
    <row r="105" spans="1:55" x14ac:dyDescent="0.3">
      <c r="A105" s="300" t="str">
        <f>Nominal!A104</f>
        <v>Spain</v>
      </c>
      <c r="B105" s="300" t="str">
        <f>Nominal!B104</f>
        <v>ESP</v>
      </c>
      <c r="C105" s="300" t="str">
        <f>Nominal!C104</f>
        <v>WER</v>
      </c>
      <c r="D105" s="300" t="str">
        <f>Nominal!D104</f>
        <v>High Income</v>
      </c>
      <c r="E105" s="300" t="str">
        <f>Nominal!E104</f>
        <v/>
      </c>
      <c r="F105" s="300" t="str">
        <f>Nominal!F104</f>
        <v>Tax Revenue</v>
      </c>
      <c r="G105" s="300" t="str">
        <f>Nominal!G104</f>
        <v>mill lcu</v>
      </c>
      <c r="H105" s="126">
        <f>VLOOKUP(B105,Inflation!$C$1:$E$196,3,FALSE)/100</f>
        <v>-2.2599999999999999E-3</v>
      </c>
      <c r="I105" s="300" t="str">
        <f t="shared" si="31"/>
        <v>SpainTax Revenue</v>
      </c>
      <c r="J105" s="124">
        <f>IF(Nominal!I104="","",IFERROR(Nominal!I104*((1+Real!$H105)),""))</f>
        <v>13507.404119999999</v>
      </c>
      <c r="K105" s="124">
        <f>IF(Nominal!J104="","",IFERROR(Nominal!J104*((1+Real!$H105)),""))</f>
        <v>20309.995439999999</v>
      </c>
      <c r="L105" s="124">
        <f>IF(Nominal!K104="","",IFERROR(Nominal!K104*((1+Real!$H105)),""))</f>
        <v>9486.511919999999</v>
      </c>
      <c r="M105" s="124">
        <f>IF(Nominal!L104="","",IFERROR(Nominal!L104*((1+Real!$H105)),""))</f>
        <v>20839.79538</v>
      </c>
      <c r="N105" s="124">
        <f>IF(Nominal!M104="","",IFERROR(Nominal!M104*((1+Real!$H105)),""))</f>
        <v>14450.26842</v>
      </c>
      <c r="O105" s="124">
        <f>IF(Nominal!N104="","",IFERROR(Nominal!N104*((1+Real!$H105)),""))</f>
        <v>8665.3719000000001</v>
      </c>
      <c r="P105" s="124">
        <f>IF(Nominal!O104="","",IFERROR(Nominal!O104*((1+Real!$H105)),""))</f>
        <v>32643.059579999997</v>
      </c>
      <c r="Q105" s="124">
        <f>IF(Nominal!P104="","",IFERROR(Nominal!P104*((1+Real!$H105)),""))</f>
        <v>17823.627359999999</v>
      </c>
      <c r="R105" s="124">
        <f>IF(Nominal!Q104="","",IFERROR(Nominal!Q104*((1+Real!$H105)),""))</f>
        <v>11158.72416</v>
      </c>
      <c r="S105" s="124">
        <f>IF(Nominal!R104="","",IFERROR(Nominal!R104*((1+Real!$H105)),""))</f>
        <v>33811.413119999997</v>
      </c>
      <c r="T105" s="124">
        <f>IF(Nominal!S104="","",IFERROR(Nominal!S104*((1+Real!$H105)),""))</f>
        <v>14709.68082</v>
      </c>
      <c r="U105" s="124">
        <f>IF(Nominal!T104="","",IFERROR(Nominal!T104*((1+Real!$H105)),""))</f>
        <v>14921.2017</v>
      </c>
      <c r="V105" s="124">
        <f>IF(Nominal!U104="","",IFERROR(Nominal!U104*(1+0),""))</f>
        <v>14770</v>
      </c>
      <c r="W105" s="124">
        <f>IF(Nominal!V104="","",IFERROR(Nominal!V104*(1+0),""))</f>
        <v>21214</v>
      </c>
      <c r="X105" s="124">
        <f>IF(Nominal!W104="","",IFERROR(Nominal!W104*(1+0),""))</f>
        <v>11019</v>
      </c>
      <c r="Y105" s="124">
        <f>IF(Nominal!X104="","",IFERROR(Nominal!X104*(1+0),""))</f>
        <v>14213</v>
      </c>
      <c r="Z105" s="124">
        <f>IF(Nominal!Y104="","",IFERROR(Nominal!Y104*(1+0),""))</f>
        <v>10482</v>
      </c>
      <c r="AA105" s="124">
        <f>IF(Nominal!Z104="","",IFERROR(Nominal!Z104*(1+0),""))</f>
        <v>6103</v>
      </c>
      <c r="AB105" s="124" t="str">
        <f>IF(Nominal!AA104="","",IFERROR(Nominal!AA104*(1+0),""))</f>
        <v/>
      </c>
      <c r="AC105" s="124" t="str">
        <f>IF(Nominal!AB104="","",IFERROR(Nominal!AB104*(1+0),""))</f>
        <v/>
      </c>
      <c r="AD105" s="124" t="str">
        <f>IF(Nominal!AC104="","",IFERROR(Nominal!AC104*(1+0),""))</f>
        <v/>
      </c>
      <c r="AE105" s="124" t="str">
        <f>IF(Nominal!AD104="","",IFERROR(Nominal!AD104*(1+0),""))</f>
        <v/>
      </c>
      <c r="AF105" s="126">
        <f t="shared" si="32"/>
        <v>9.3474354419478253E-2</v>
      </c>
      <c r="AG105" s="126">
        <f t="shared" si="33"/>
        <v>4.4510328063372587E-2</v>
      </c>
      <c r="AH105" s="126">
        <f t="shared" si="34"/>
        <v>0.16154389441804456</v>
      </c>
      <c r="AI105" s="126">
        <f t="shared" si="35"/>
        <v>-0.31798754542281882</v>
      </c>
      <c r="AJ105" s="126">
        <f t="shared" si="36"/>
        <v>-0.27461555070545879</v>
      </c>
      <c r="AK105" s="126">
        <f t="shared" si="37"/>
        <v>-0.29570247296599006</v>
      </c>
      <c r="AL105" s="126" t="str">
        <f t="shared" si="38"/>
        <v/>
      </c>
      <c r="AM105" s="126" t="str">
        <f t="shared" si="39"/>
        <v/>
      </c>
      <c r="AN105" s="126" t="str">
        <f t="shared" si="40"/>
        <v/>
      </c>
      <c r="AO105" s="126" t="str">
        <f t="shared" si="41"/>
        <v/>
      </c>
      <c r="AP105" s="124">
        <f t="shared" si="42"/>
        <v>87259.347179999982</v>
      </c>
      <c r="AQ105" s="124">
        <f t="shared" si="43"/>
        <v>77801</v>
      </c>
      <c r="AR105" s="126">
        <f t="shared" si="44"/>
        <v>-0.10839351296645792</v>
      </c>
      <c r="AS105" s="153" t="s">
        <v>779</v>
      </c>
      <c r="AT105" s="153">
        <f t="shared" si="45"/>
        <v>1</v>
      </c>
      <c r="AU105" s="153">
        <f t="shared" si="46"/>
        <v>1</v>
      </c>
      <c r="AV105" s="153">
        <f t="shared" si="47"/>
        <v>1</v>
      </c>
      <c r="AW105" s="153">
        <f t="shared" si="48"/>
        <v>1</v>
      </c>
      <c r="AX105" s="153">
        <f t="shared" si="49"/>
        <v>1</v>
      </c>
      <c r="AY105" s="153">
        <f t="shared" si="50"/>
        <v>1</v>
      </c>
      <c r="AZ105" s="153">
        <f t="shared" si="51"/>
        <v>0</v>
      </c>
      <c r="BA105" s="153">
        <f t="shared" si="52"/>
        <v>0</v>
      </c>
      <c r="BB105" s="153">
        <f t="shared" si="53"/>
        <v>0</v>
      </c>
      <c r="BC105" s="153">
        <f t="shared" si="54"/>
        <v>0</v>
      </c>
    </row>
    <row r="106" spans="1:55" x14ac:dyDescent="0.3">
      <c r="A106" s="300" t="str">
        <f>Nominal!A105</f>
        <v>Spain</v>
      </c>
      <c r="B106" s="300" t="str">
        <f>Nominal!B105</f>
        <v>ESP</v>
      </c>
      <c r="C106" s="300" t="str">
        <f>Nominal!C105</f>
        <v>WER</v>
      </c>
      <c r="D106" s="300" t="str">
        <f>Nominal!D105</f>
        <v>High Income</v>
      </c>
      <c r="E106" s="300" t="str">
        <f>Nominal!E105</f>
        <v/>
      </c>
      <c r="F106" s="300" t="str">
        <f>Nominal!F105</f>
        <v>VAT</v>
      </c>
      <c r="G106" s="300" t="str">
        <f>Nominal!G105</f>
        <v>mill lcu</v>
      </c>
      <c r="H106" s="126">
        <f>VLOOKUP(B106,Inflation!$C$1:$E$196,3,FALSE)/100</f>
        <v>-2.2599999999999999E-3</v>
      </c>
      <c r="I106" s="300" t="str">
        <f t="shared" si="31"/>
        <v>SpainVAT</v>
      </c>
      <c r="J106" s="124">
        <f>IF(Nominal!I105="","",IFERROR(Nominal!I105*((1+Real!$H106)),""))</f>
        <v>3358.39284</v>
      </c>
      <c r="K106" s="124">
        <f>IF(Nominal!J105="","",IFERROR(Nominal!J105*((1+Real!$H106)),""))</f>
        <v>13010.5296</v>
      </c>
      <c r="L106" s="124">
        <f>IF(Nominal!K105="","",IFERROR(Nominal!K105*((1+Real!$H106)),""))</f>
        <v>3293.5397399999997</v>
      </c>
      <c r="M106" s="124">
        <f>IF(Nominal!L105="","",IFERROR(Nominal!L105*((1+Real!$H106)),""))</f>
        <v>6762.6817199999996</v>
      </c>
      <c r="N106" s="124">
        <f>IF(Nominal!M105="","",IFERROR(Nominal!M105*((1+Real!$H106)),""))</f>
        <v>5703.0818399999998</v>
      </c>
      <c r="O106" s="124">
        <f>IF(Nominal!N105="","",IFERROR(Nominal!N105*((1+Real!$H106)),""))</f>
        <v>3257.6210999999998</v>
      </c>
      <c r="P106" s="124">
        <f>IF(Nominal!O105="","",IFERROR(Nominal!O105*((1+Real!$H106)),""))</f>
        <v>10164.975119999999</v>
      </c>
      <c r="Q106" s="124">
        <f>IF(Nominal!P105="","",IFERROR(Nominal!P105*((1+Real!$H106)),""))</f>
        <v>4222.4356799999996</v>
      </c>
      <c r="R106" s="124">
        <f>IF(Nominal!Q105="","",IFERROR(Nominal!Q105*((1+Real!$H106)),""))</f>
        <v>4160.5757999999996</v>
      </c>
      <c r="S106" s="124">
        <f>IF(Nominal!R105="","",IFERROR(Nominal!R105*((1+Real!$H106)),""))</f>
        <v>9969.4180799999995</v>
      </c>
      <c r="T106" s="124">
        <f>IF(Nominal!S105="","",IFERROR(Nominal!S105*((1+Real!$H106)),""))</f>
        <v>4303.2526200000002</v>
      </c>
      <c r="U106" s="124">
        <f>IF(Nominal!T105="","",IFERROR(Nominal!T105*((1+Real!$H106)),""))</f>
        <v>3169.8199799999998</v>
      </c>
      <c r="V106" s="124">
        <f>IF(Nominal!U105="","",IFERROR(Nominal!U105*(1+0),""))</f>
        <v>3201</v>
      </c>
      <c r="W106" s="124">
        <f>IF(Nominal!V105="","",IFERROR(Nominal!V105*(1+0),""))</f>
        <v>13429</v>
      </c>
      <c r="X106" s="124">
        <f>IF(Nominal!W105="","",IFERROR(Nominal!W105*(1+0),""))</f>
        <v>3832</v>
      </c>
      <c r="Y106" s="124">
        <f>IF(Nominal!X105="","",IFERROR(Nominal!X105*(1+0),""))</f>
        <v>4796</v>
      </c>
      <c r="Z106" s="124">
        <f>IF(Nominal!Y105="","",IFERROR(Nominal!Y105*(1+0),""))</f>
        <v>4035</v>
      </c>
      <c r="AA106" s="124">
        <f>IF(Nominal!Z105="","",IFERROR(Nominal!Z105*(1+0),""))</f>
        <v>2226</v>
      </c>
      <c r="AB106" s="124" t="str">
        <f>IF(Nominal!AA105="","",IFERROR(Nominal!AA105*(1+0),""))</f>
        <v/>
      </c>
      <c r="AC106" s="124" t="str">
        <f>IF(Nominal!AB105="","",IFERROR(Nominal!AB105*(1+0),""))</f>
        <v/>
      </c>
      <c r="AD106" s="124" t="str">
        <f>IF(Nominal!AC105="","",IFERROR(Nominal!AC105*(1+0),""))</f>
        <v/>
      </c>
      <c r="AE106" s="124" t="str">
        <f>IF(Nominal!AD105="","",IFERROR(Nominal!AD105*(1+0),""))</f>
        <v/>
      </c>
      <c r="AF106" s="126">
        <f t="shared" si="32"/>
        <v>-4.686552392721275E-2</v>
      </c>
      <c r="AG106" s="126">
        <f t="shared" si="33"/>
        <v>3.2163978935953547E-2</v>
      </c>
      <c r="AH106" s="126">
        <f t="shared" si="34"/>
        <v>0.16348983237105266</v>
      </c>
      <c r="AI106" s="126">
        <f t="shared" si="35"/>
        <v>-0.29081388144938453</v>
      </c>
      <c r="AJ106" s="126">
        <f t="shared" si="36"/>
        <v>-0.29248779638764572</v>
      </c>
      <c r="AK106" s="126">
        <f t="shared" si="37"/>
        <v>-0.3166792786306547</v>
      </c>
      <c r="AL106" s="126" t="str">
        <f t="shared" si="38"/>
        <v/>
      </c>
      <c r="AM106" s="126" t="str">
        <f t="shared" si="39"/>
        <v/>
      </c>
      <c r="AN106" s="126" t="str">
        <f t="shared" si="40"/>
        <v/>
      </c>
      <c r="AO106" s="126" t="str">
        <f t="shared" si="41"/>
        <v/>
      </c>
      <c r="AP106" s="124">
        <f t="shared" si="42"/>
        <v>35385.846839999998</v>
      </c>
      <c r="AQ106" s="124">
        <f t="shared" si="43"/>
        <v>31519</v>
      </c>
      <c r="AR106" s="126">
        <f t="shared" si="44"/>
        <v>-0.10927665112790044</v>
      </c>
      <c r="AS106" s="153" t="s">
        <v>779</v>
      </c>
      <c r="AT106" s="153">
        <f t="shared" si="45"/>
        <v>1</v>
      </c>
      <c r="AU106" s="153">
        <f t="shared" si="46"/>
        <v>1</v>
      </c>
      <c r="AV106" s="153">
        <f t="shared" si="47"/>
        <v>1</v>
      </c>
      <c r="AW106" s="153">
        <f t="shared" si="48"/>
        <v>1</v>
      </c>
      <c r="AX106" s="153">
        <f t="shared" si="49"/>
        <v>1</v>
      </c>
      <c r="AY106" s="153">
        <f t="shared" si="50"/>
        <v>1</v>
      </c>
      <c r="AZ106" s="153">
        <f t="shared" si="51"/>
        <v>0</v>
      </c>
      <c r="BA106" s="153">
        <f t="shared" si="52"/>
        <v>0</v>
      </c>
      <c r="BB106" s="153">
        <f t="shared" si="53"/>
        <v>0</v>
      </c>
      <c r="BC106" s="153">
        <f t="shared" si="54"/>
        <v>0</v>
      </c>
    </row>
    <row r="107" spans="1:55" x14ac:dyDescent="0.3">
      <c r="A107" s="300" t="str">
        <f>Nominal!A106</f>
        <v>France</v>
      </c>
      <c r="B107" s="300" t="str">
        <f>Nominal!B106</f>
        <v>FRA</v>
      </c>
      <c r="C107" s="300" t="str">
        <f>Nominal!C106</f>
        <v>WER</v>
      </c>
      <c r="D107" s="300" t="str">
        <f>Nominal!D106</f>
        <v>High Income</v>
      </c>
      <c r="E107" s="300" t="str">
        <f>Nominal!E106</f>
        <v/>
      </c>
      <c r="F107" s="300" t="str">
        <f>Nominal!F106</f>
        <v>CIT</v>
      </c>
      <c r="G107" s="300" t="str">
        <f>Nominal!G106</f>
        <v>mill lcu</v>
      </c>
      <c r="H107" s="126">
        <f>VLOOKUP(B107,Inflation!$C$1:$E$196,3,FALSE)/100</f>
        <v>4.5799999999999999E-3</v>
      </c>
      <c r="I107" s="300" t="str">
        <f t="shared" si="31"/>
        <v>FranceCIT</v>
      </c>
      <c r="J107" s="124">
        <f>IF(Nominal!I106="","",IFERROR(Nominal!I106*((1+Real!$H107)),""))</f>
        <v>-229.04424</v>
      </c>
      <c r="K107" s="124">
        <f>IF(Nominal!J106="","",IFERROR(Nominal!J106*((1+Real!$H107)),""))</f>
        <v>-466.12512000000004</v>
      </c>
      <c r="L107" s="124">
        <f>IF(Nominal!K106="","",IFERROR(Nominal!K106*((1+Real!$H107)),""))</f>
        <v>8869.4368200000008</v>
      </c>
      <c r="M107" s="124">
        <f>IF(Nominal!L106="","",IFERROR(Nominal!L106*((1+Real!$H107)),""))</f>
        <v>7221.92562</v>
      </c>
      <c r="N107" s="124">
        <f>IF(Nominal!M106="","",IFERROR(Nominal!M106*((1+Real!$H107)),""))</f>
        <v>4775.7733200000002</v>
      </c>
      <c r="O107" s="124">
        <f>IF(Nominal!N106="","",IFERROR(Nominal!N106*((1+Real!$H107)),""))</f>
        <v>11901.259260000001</v>
      </c>
      <c r="P107" s="124">
        <f>IF(Nominal!O106="","",IFERROR(Nominal!O106*((1+Real!$H107)),""))</f>
        <v>8107.9651800000001</v>
      </c>
      <c r="Q107" s="124">
        <f>IF(Nominal!P106="","",IFERROR(Nominal!P106*((1+Real!$H107)),""))</f>
        <v>6716.6218800000006</v>
      </c>
      <c r="R107" s="124">
        <f>IF(Nominal!Q106="","",IFERROR(Nominal!Q106*((1+Real!$H107)),""))</f>
        <v>18113.581979999999</v>
      </c>
      <c r="S107" s="124">
        <f>IF(Nominal!R106="","",IFERROR(Nominal!R106*((1+Real!$H107)),""))</f>
        <v>16805.61882</v>
      </c>
      <c r="T107" s="124">
        <f>IF(Nominal!S106="","",IFERROR(Nominal!S106*((1+Real!$H107)),""))</f>
        <v>15283.680120000001</v>
      </c>
      <c r="U107" s="124">
        <f>IF(Nominal!T106="","",IFERROR(Nominal!T106*((1+Real!$H107)),""))</f>
        <v>33619.274279999998</v>
      </c>
      <c r="V107" s="124">
        <f>IF(Nominal!U106="","",IFERROR(Nominal!U106*(1+0),""))</f>
        <v>-575</v>
      </c>
      <c r="W107" s="124">
        <f>IF(Nominal!V106="","",IFERROR(Nominal!V106*(1+0),""))</f>
        <v>-1470</v>
      </c>
      <c r="X107" s="124">
        <f>IF(Nominal!W106="","",IFERROR(Nominal!W106*(1+0),""))</f>
        <v>6073</v>
      </c>
      <c r="Y107" s="124" t="str">
        <f>IF(Nominal!X106="","",IFERROR(Nominal!X106*(1+0),""))</f>
        <v/>
      </c>
      <c r="Z107" s="124" t="str">
        <f>IF(Nominal!Y106="","",IFERROR(Nominal!Y106*(1+0),""))</f>
        <v/>
      </c>
      <c r="AA107" s="124" t="str">
        <f>IF(Nominal!Z106="","",IFERROR(Nominal!Z106*(1+0),""))</f>
        <v/>
      </c>
      <c r="AB107" s="124" t="str">
        <f>IF(Nominal!AA106="","",IFERROR(Nominal!AA106*(1+0),""))</f>
        <v/>
      </c>
      <c r="AC107" s="124" t="str">
        <f>IF(Nominal!AB106="","",IFERROR(Nominal!AB106*(1+0),""))</f>
        <v/>
      </c>
      <c r="AD107" s="124" t="str">
        <f>IF(Nominal!AC106="","",IFERROR(Nominal!AC106*(1+0),""))</f>
        <v/>
      </c>
      <c r="AE107" s="124" t="str">
        <f>IF(Nominal!AD106="","",IFERROR(Nominal!AD106*(1+0),""))</f>
        <v/>
      </c>
      <c r="AF107" s="126">
        <f t="shared" si="32"/>
        <v>1.5104320457916776</v>
      </c>
      <c r="AG107" s="126">
        <f t="shared" si="33"/>
        <v>2.153659686909815</v>
      </c>
      <c r="AH107" s="126">
        <f t="shared" si="34"/>
        <v>-0.31528910761213363</v>
      </c>
      <c r="AI107" s="126" t="str">
        <f t="shared" si="35"/>
        <v/>
      </c>
      <c r="AJ107" s="126" t="str">
        <f t="shared" si="36"/>
        <v/>
      </c>
      <c r="AK107" s="126" t="str">
        <f t="shared" si="37"/>
        <v/>
      </c>
      <c r="AL107" s="126" t="str">
        <f t="shared" si="38"/>
        <v/>
      </c>
      <c r="AM107" s="126" t="str">
        <f t="shared" si="39"/>
        <v/>
      </c>
      <c r="AN107" s="126" t="str">
        <f t="shared" si="40"/>
        <v/>
      </c>
      <c r="AO107" s="126" t="str">
        <f t="shared" si="41"/>
        <v/>
      </c>
      <c r="AP107" s="124">
        <f t="shared" si="42"/>
        <v>8174.2674600000009</v>
      </c>
      <c r="AQ107" s="124">
        <f t="shared" si="43"/>
        <v>4028</v>
      </c>
      <c r="AR107" s="126">
        <f t="shared" si="44"/>
        <v>-0.50723413202337286</v>
      </c>
      <c r="AS107" s="153" t="s">
        <v>779</v>
      </c>
      <c r="AT107" s="153">
        <f t="shared" si="45"/>
        <v>1</v>
      </c>
      <c r="AU107" s="153">
        <f t="shared" si="46"/>
        <v>1</v>
      </c>
      <c r="AV107" s="153">
        <f t="shared" si="47"/>
        <v>1</v>
      </c>
      <c r="AW107" s="153">
        <f t="shared" si="48"/>
        <v>0</v>
      </c>
      <c r="AX107" s="153">
        <f t="shared" si="49"/>
        <v>0</v>
      </c>
      <c r="AY107" s="153">
        <f t="shared" si="50"/>
        <v>0</v>
      </c>
      <c r="AZ107" s="153">
        <f t="shared" si="51"/>
        <v>0</v>
      </c>
      <c r="BA107" s="153">
        <f t="shared" si="52"/>
        <v>0</v>
      </c>
      <c r="BB107" s="153">
        <f t="shared" si="53"/>
        <v>0</v>
      </c>
      <c r="BC107" s="153">
        <f t="shared" si="54"/>
        <v>0</v>
      </c>
    </row>
    <row r="108" spans="1:55" x14ac:dyDescent="0.3">
      <c r="A108" s="300" t="str">
        <f>Nominal!A107</f>
        <v>France</v>
      </c>
      <c r="B108" s="300" t="str">
        <f>Nominal!B107</f>
        <v>FRA</v>
      </c>
      <c r="C108" s="300" t="str">
        <f>Nominal!C107</f>
        <v>WER</v>
      </c>
      <c r="D108" s="300" t="str">
        <f>Nominal!D107</f>
        <v>High Income</v>
      </c>
      <c r="E108" s="300" t="str">
        <f>Nominal!E107</f>
        <v/>
      </c>
      <c r="F108" s="300" t="str">
        <f>Nominal!F107</f>
        <v>Excises</v>
      </c>
      <c r="G108" s="300" t="str">
        <f>Nominal!G107</f>
        <v>mill lcu</v>
      </c>
      <c r="H108" s="126">
        <f>VLOOKUP(B108,Inflation!$C$1:$E$196,3,FALSE)/100</f>
        <v>4.5799999999999999E-3</v>
      </c>
      <c r="I108" s="300" t="str">
        <f t="shared" si="31"/>
        <v>FranceExcises</v>
      </c>
      <c r="J108" s="124">
        <f>IF(Nominal!I107="","",IFERROR(Nominal!I107*((1+Real!$H108)),""))</f>
        <v>1261.7524800000001</v>
      </c>
      <c r="K108" s="124">
        <f>IF(Nominal!J107="","",IFERROR(Nominal!J107*((1+Real!$H108)),""))</f>
        <v>1193.4410399999999</v>
      </c>
      <c r="L108" s="124">
        <f>IF(Nominal!K107="","",IFERROR(Nominal!K107*((1+Real!$H108)),""))</f>
        <v>2270.3508000000002</v>
      </c>
      <c r="M108" s="124">
        <f>IF(Nominal!L107="","",IFERROR(Nominal!L107*((1+Real!$H108)),""))</f>
        <v>3307.0773600000002</v>
      </c>
      <c r="N108" s="124">
        <f>IF(Nominal!M107="","",IFERROR(Nominal!M107*((1+Real!$H108)),""))</f>
        <v>4362.8909400000002</v>
      </c>
      <c r="O108" s="124">
        <f>IF(Nominal!N107="","",IFERROR(Nominal!N107*((1+Real!$H108)),""))</f>
        <v>5422.7228400000004</v>
      </c>
      <c r="P108" s="124">
        <f>IF(Nominal!O107="","",IFERROR(Nominal!O107*((1+Real!$H108)),""))</f>
        <v>6550.86618</v>
      </c>
      <c r="Q108" s="124">
        <f>IF(Nominal!P107="","",IFERROR(Nominal!P107*((1+Real!$H108)),""))</f>
        <v>7835.7240000000002</v>
      </c>
      <c r="R108" s="124">
        <f>IF(Nominal!Q107="","",IFERROR(Nominal!Q107*((1+Real!$H108)),""))</f>
        <v>8618.2918200000004</v>
      </c>
      <c r="S108" s="124">
        <f>IF(Nominal!R107="","",IFERROR(Nominal!R107*((1+Real!$H108)),""))</f>
        <v>9703.2382200000011</v>
      </c>
      <c r="T108" s="124">
        <f>IF(Nominal!S107="","",IFERROR(Nominal!S107*((1+Real!$H108)),""))</f>
        <v>11315.589120000001</v>
      </c>
      <c r="U108" s="124">
        <f>IF(Nominal!T107="","",IFERROR(Nominal!T107*((1+Real!$H108)),""))</f>
        <v>13439.27124</v>
      </c>
      <c r="V108" s="124">
        <f>IF(Nominal!U107="","",IFERROR(Nominal!U107*(1+0),""))</f>
        <v>132</v>
      </c>
      <c r="W108" s="124">
        <f>IF(Nominal!V107="","",IFERROR(Nominal!V107*(1+0),""))</f>
        <v>974</v>
      </c>
      <c r="X108" s="124">
        <f>IF(Nominal!W107="","",IFERROR(Nominal!W107*(1+0),""))</f>
        <v>2279</v>
      </c>
      <c r="Y108" s="124" t="str">
        <f>IF(Nominal!X107="","",IFERROR(Nominal!X107*(1+0),""))</f>
        <v/>
      </c>
      <c r="Z108" s="124" t="str">
        <f>IF(Nominal!Y107="","",IFERROR(Nominal!Y107*(1+0),""))</f>
        <v/>
      </c>
      <c r="AA108" s="124" t="str">
        <f>IF(Nominal!Z107="","",IFERROR(Nominal!Z107*(1+0),""))</f>
        <v/>
      </c>
      <c r="AB108" s="124" t="str">
        <f>IF(Nominal!AA107="","",IFERROR(Nominal!AA107*(1+0),""))</f>
        <v/>
      </c>
      <c r="AC108" s="124" t="str">
        <f>IF(Nominal!AB107="","",IFERROR(Nominal!AB107*(1+0),""))</f>
        <v/>
      </c>
      <c r="AD108" s="124" t="str">
        <f>IF(Nominal!AC107="","",IFERROR(Nominal!AC107*(1+0),""))</f>
        <v/>
      </c>
      <c r="AE108" s="124" t="str">
        <f>IF(Nominal!AD107="","",IFERROR(Nominal!AD107*(1+0),""))</f>
        <v/>
      </c>
      <c r="AF108" s="126">
        <f t="shared" si="32"/>
        <v>-0.89538360170292675</v>
      </c>
      <c r="AG108" s="126">
        <f t="shared" si="33"/>
        <v>-0.18387254388369279</v>
      </c>
      <c r="AH108" s="126">
        <f t="shared" si="34"/>
        <v>3.8096315335937672E-3</v>
      </c>
      <c r="AI108" s="126" t="str">
        <f t="shared" si="35"/>
        <v/>
      </c>
      <c r="AJ108" s="126" t="str">
        <f t="shared" si="36"/>
        <v/>
      </c>
      <c r="AK108" s="126" t="str">
        <f t="shared" si="37"/>
        <v/>
      </c>
      <c r="AL108" s="126" t="str">
        <f t="shared" si="38"/>
        <v/>
      </c>
      <c r="AM108" s="126" t="str">
        <f t="shared" si="39"/>
        <v/>
      </c>
      <c r="AN108" s="126" t="str">
        <f t="shared" si="40"/>
        <v/>
      </c>
      <c r="AO108" s="126" t="str">
        <f t="shared" si="41"/>
        <v/>
      </c>
      <c r="AP108" s="124">
        <f t="shared" si="42"/>
        <v>4725.54432</v>
      </c>
      <c r="AQ108" s="124">
        <f t="shared" si="43"/>
        <v>3385</v>
      </c>
      <c r="AR108" s="126">
        <f t="shared" si="44"/>
        <v>-0.2836804036153871</v>
      </c>
      <c r="AS108" s="153" t="s">
        <v>779</v>
      </c>
      <c r="AT108" s="153">
        <f t="shared" si="45"/>
        <v>1</v>
      </c>
      <c r="AU108" s="153">
        <f t="shared" si="46"/>
        <v>1</v>
      </c>
      <c r="AV108" s="153">
        <f t="shared" si="47"/>
        <v>1</v>
      </c>
      <c r="AW108" s="153">
        <f t="shared" si="48"/>
        <v>0</v>
      </c>
      <c r="AX108" s="153">
        <f t="shared" si="49"/>
        <v>0</v>
      </c>
      <c r="AY108" s="153">
        <f t="shared" si="50"/>
        <v>0</v>
      </c>
      <c r="AZ108" s="153">
        <f t="shared" si="51"/>
        <v>0</v>
      </c>
      <c r="BA108" s="153">
        <f t="shared" si="52"/>
        <v>0</v>
      </c>
      <c r="BB108" s="153">
        <f t="shared" si="53"/>
        <v>0</v>
      </c>
      <c r="BC108" s="153">
        <f t="shared" si="54"/>
        <v>0</v>
      </c>
    </row>
    <row r="109" spans="1:55" x14ac:dyDescent="0.3">
      <c r="A109" s="300" t="str">
        <f>Nominal!A108</f>
        <v>France</v>
      </c>
      <c r="B109" s="300" t="str">
        <f>Nominal!B108</f>
        <v>FRA</v>
      </c>
      <c r="C109" s="300" t="str">
        <f>Nominal!C108</f>
        <v>WER</v>
      </c>
      <c r="D109" s="300" t="str">
        <f>Nominal!D108</f>
        <v>High Income</v>
      </c>
      <c r="E109" s="300" t="str">
        <f>Nominal!E108</f>
        <v/>
      </c>
      <c r="F109" s="300" t="str">
        <f>Nominal!F108</f>
        <v>Income Taxes</v>
      </c>
      <c r="G109" s="300" t="str">
        <f>Nominal!G108</f>
        <v>mill lcu</v>
      </c>
      <c r="H109" s="126">
        <f>VLOOKUP(B109,Inflation!$C$1:$E$196,3,FALSE)/100</f>
        <v>4.5799999999999999E-3</v>
      </c>
      <c r="I109" s="300" t="str">
        <f t="shared" si="31"/>
        <v>FranceIncome Taxes</v>
      </c>
      <c r="J109" s="124">
        <f>IF(Nominal!I108="","",IFERROR(Nominal!I108*((1+Real!$H109)),""))</f>
        <v>-3175.4773800000003</v>
      </c>
      <c r="K109" s="124">
        <f>IF(Nominal!J108="","",IFERROR(Nominal!J108*((1+Real!$H109)),""))</f>
        <v>2852.0026200000002</v>
      </c>
      <c r="L109" s="124">
        <f>IF(Nominal!K108="","",IFERROR(Nominal!K108*((1+Real!$H109)),""))</f>
        <v>19549.126800000002</v>
      </c>
      <c r="M109" s="124">
        <f>IF(Nominal!L108="","",IFERROR(Nominal!L108*((1+Real!$H109)),""))</f>
        <v>25569.57474</v>
      </c>
      <c r="N109" s="124">
        <f>IF(Nominal!M108="","",IFERROR(Nominal!M108*((1+Real!$H109)),""))</f>
        <v>30499.0488</v>
      </c>
      <c r="O109" s="124">
        <f>IF(Nominal!N108="","",IFERROR(Nominal!N108*((1+Real!$H109)),""))</f>
        <v>44418.509279999998</v>
      </c>
      <c r="P109" s="124">
        <f>IF(Nominal!O108="","",IFERROR(Nominal!O108*((1+Real!$H109)),""))</f>
        <v>40476.537360000002</v>
      </c>
      <c r="Q109" s="124">
        <f>IF(Nominal!P108="","",IFERROR(Nominal!P108*((1+Real!$H109)),""))</f>
        <v>46115.244899999998</v>
      </c>
      <c r="R109" s="124">
        <f>IF(Nominal!Q108="","",IFERROR(Nominal!Q108*((1+Real!$H109)),""))</f>
        <v>67640.380560000005</v>
      </c>
      <c r="S109" s="124">
        <f>IF(Nominal!R108="","",IFERROR(Nominal!R108*((1+Real!$H109)),""))</f>
        <v>73931.060519999999</v>
      </c>
      <c r="T109" s="124">
        <f>IF(Nominal!S108="","",IFERROR(Nominal!S108*((1+Real!$H109)),""))</f>
        <v>80273.978640000001</v>
      </c>
      <c r="U109" s="124">
        <f>IF(Nominal!T108="","",IFERROR(Nominal!T108*((1+Real!$H109)),""))</f>
        <v>105690.85722000001</v>
      </c>
      <c r="V109" s="124">
        <f>IF(Nominal!U108="","",IFERROR(Nominal!U108*(1+0),""))</f>
        <v>1429</v>
      </c>
      <c r="W109" s="124">
        <f>IF(Nominal!V108="","",IFERROR(Nominal!V108*(1+0),""))</f>
        <v>7160</v>
      </c>
      <c r="X109" s="124">
        <f>IF(Nominal!W108="","",IFERROR(Nominal!W108*(1+0),""))</f>
        <v>21212</v>
      </c>
      <c r="Y109" s="124" t="str">
        <f>IF(Nominal!X108="","",IFERROR(Nominal!X108*(1+0),""))</f>
        <v/>
      </c>
      <c r="Z109" s="124" t="str">
        <f>IF(Nominal!Y108="","",IFERROR(Nominal!Y108*(1+0),""))</f>
        <v/>
      </c>
      <c r="AA109" s="124" t="str">
        <f>IF(Nominal!Z108="","",IFERROR(Nominal!Z108*(1+0),""))</f>
        <v/>
      </c>
      <c r="AB109" s="124" t="str">
        <f>IF(Nominal!AA108="","",IFERROR(Nominal!AA108*(1+0),""))</f>
        <v/>
      </c>
      <c r="AC109" s="124" t="str">
        <f>IF(Nominal!AB108="","",IFERROR(Nominal!AB108*(1+0),""))</f>
        <v/>
      </c>
      <c r="AD109" s="124" t="str">
        <f>IF(Nominal!AC108="","",IFERROR(Nominal!AC108*(1+0),""))</f>
        <v/>
      </c>
      <c r="AE109" s="124" t="str">
        <f>IF(Nominal!AD108="","",IFERROR(Nominal!AD108*(1+0),""))</f>
        <v/>
      </c>
      <c r="AF109" s="126">
        <f t="shared" si="32"/>
        <v>-1.450011078334307</v>
      </c>
      <c r="AG109" s="126">
        <f t="shared" si="33"/>
        <v>1.5105166277862674</v>
      </c>
      <c r="AH109" s="126">
        <f t="shared" si="34"/>
        <v>8.5061251942976701E-2</v>
      </c>
      <c r="AI109" s="126" t="str">
        <f t="shared" si="35"/>
        <v/>
      </c>
      <c r="AJ109" s="126" t="str">
        <f t="shared" si="36"/>
        <v/>
      </c>
      <c r="AK109" s="126" t="str">
        <f t="shared" si="37"/>
        <v/>
      </c>
      <c r="AL109" s="126" t="str">
        <f t="shared" si="38"/>
        <v/>
      </c>
      <c r="AM109" s="126" t="str">
        <f t="shared" si="39"/>
        <v/>
      </c>
      <c r="AN109" s="126" t="str">
        <f t="shared" si="40"/>
        <v/>
      </c>
      <c r="AO109" s="126" t="str">
        <f t="shared" si="41"/>
        <v/>
      </c>
      <c r="AP109" s="124">
        <f t="shared" si="42"/>
        <v>19225.652040000001</v>
      </c>
      <c r="AQ109" s="124">
        <f t="shared" si="43"/>
        <v>29801</v>
      </c>
      <c r="AR109" s="126">
        <f t="shared" si="44"/>
        <v>0.55006446272914022</v>
      </c>
      <c r="AS109" s="153" t="s">
        <v>779</v>
      </c>
      <c r="AT109" s="153">
        <f t="shared" si="45"/>
        <v>1</v>
      </c>
      <c r="AU109" s="153">
        <f t="shared" si="46"/>
        <v>1</v>
      </c>
      <c r="AV109" s="153">
        <f t="shared" si="47"/>
        <v>1</v>
      </c>
      <c r="AW109" s="153">
        <f t="shared" si="48"/>
        <v>0</v>
      </c>
      <c r="AX109" s="153">
        <f t="shared" si="49"/>
        <v>0</v>
      </c>
      <c r="AY109" s="153">
        <f t="shared" si="50"/>
        <v>0</v>
      </c>
      <c r="AZ109" s="153">
        <f t="shared" si="51"/>
        <v>0</v>
      </c>
      <c r="BA109" s="153">
        <f t="shared" si="52"/>
        <v>0</v>
      </c>
      <c r="BB109" s="153">
        <f t="shared" si="53"/>
        <v>0</v>
      </c>
      <c r="BC109" s="153">
        <f t="shared" si="54"/>
        <v>0</v>
      </c>
    </row>
    <row r="110" spans="1:55" x14ac:dyDescent="0.3">
      <c r="A110" s="300" t="str">
        <f>Nominal!A109</f>
        <v>France</v>
      </c>
      <c r="B110" s="300" t="str">
        <f>Nominal!B109</f>
        <v>FRA</v>
      </c>
      <c r="C110" s="300" t="str">
        <f>Nominal!C109</f>
        <v>WER</v>
      </c>
      <c r="D110" s="300" t="str">
        <f>Nominal!D109</f>
        <v>High Income</v>
      </c>
      <c r="E110" s="300" t="str">
        <f>Nominal!E109</f>
        <v/>
      </c>
      <c r="F110" s="300" t="str">
        <f>Nominal!F109</f>
        <v>Non-Tax Revenuess</v>
      </c>
      <c r="G110" s="300" t="str">
        <f>Nominal!G109</f>
        <v>mill lcu</v>
      </c>
      <c r="H110" s="126">
        <f>VLOOKUP(B110,Inflation!$C$1:$E$196,3,FALSE)/100</f>
        <v>4.5799999999999999E-3</v>
      </c>
      <c r="I110" s="300" t="str">
        <f t="shared" si="31"/>
        <v>FranceNon-Tax Revenuess</v>
      </c>
      <c r="J110" s="124">
        <f>IF(Nominal!I109="","",IFERROR(Nominal!I109*((1+Real!$H110)),""))</f>
        <v>386.76330000000002</v>
      </c>
      <c r="K110" s="124">
        <f>IF(Nominal!J109="","",IFERROR(Nominal!J109*((1+Real!$H110)),""))</f>
        <v>736.35714000000007</v>
      </c>
      <c r="L110" s="124">
        <f>IF(Nominal!K109="","",IFERROR(Nominal!K109*((1+Real!$H110)),""))</f>
        <v>1352.1646800000001</v>
      </c>
      <c r="M110" s="124">
        <f>IF(Nominal!L109="","",IFERROR(Nominal!L109*((1+Real!$H110)),""))</f>
        <v>1861.4867400000001</v>
      </c>
      <c r="N110" s="124">
        <f>IF(Nominal!M109="","",IFERROR(Nominal!M109*((1+Real!$H110)),""))</f>
        <v>2732.4576000000002</v>
      </c>
      <c r="O110" s="124">
        <f>IF(Nominal!N109="","",IFERROR(Nominal!N109*((1+Real!$H110)),""))</f>
        <v>7534.35</v>
      </c>
      <c r="P110" s="124">
        <f>IF(Nominal!O109="","",IFERROR(Nominal!O109*((1+Real!$H110)),""))</f>
        <v>8005.49802</v>
      </c>
      <c r="Q110" s="124">
        <f>IF(Nominal!P109="","",IFERROR(Nominal!P109*((1+Real!$H110)),""))</f>
        <v>8437.4674200000009</v>
      </c>
      <c r="R110" s="124">
        <f>IF(Nominal!Q109="","",IFERROR(Nominal!Q109*((1+Real!$H110)),""))</f>
        <v>9380.7680400000008</v>
      </c>
      <c r="S110" s="124">
        <f>IF(Nominal!R109="","",IFERROR(Nominal!R109*((1+Real!$H110)),""))</f>
        <v>9924.2458200000001</v>
      </c>
      <c r="T110" s="124">
        <f>IF(Nominal!S109="","",IFERROR(Nominal!S109*((1+Real!$H110)),""))</f>
        <v>10481.78772</v>
      </c>
      <c r="U110" s="124">
        <f>IF(Nominal!T109="","",IFERROR(Nominal!T109*((1+Real!$H110)),""))</f>
        <v>14030.968860000001</v>
      </c>
      <c r="V110" s="124">
        <f>IF(Nominal!U109="","",IFERROR(Nominal!U109*(1+0),""))</f>
        <v>458</v>
      </c>
      <c r="W110" s="124">
        <f>IF(Nominal!V109="","",IFERROR(Nominal!V109*(1+0),""))</f>
        <v>2890</v>
      </c>
      <c r="X110" s="124">
        <f>IF(Nominal!W109="","",IFERROR(Nominal!W109*(1+0),""))</f>
        <v>3352</v>
      </c>
      <c r="Y110" s="124" t="str">
        <f>IF(Nominal!X109="","",IFERROR(Nominal!X109*(1+0),""))</f>
        <v/>
      </c>
      <c r="Z110" s="124" t="str">
        <f>IF(Nominal!Y109="","",IFERROR(Nominal!Y109*(1+0),""))</f>
        <v/>
      </c>
      <c r="AA110" s="124" t="str">
        <f>IF(Nominal!Z109="","",IFERROR(Nominal!Z109*(1+0),""))</f>
        <v/>
      </c>
      <c r="AB110" s="124" t="str">
        <f>IF(Nominal!AA109="","",IFERROR(Nominal!AA109*(1+0),""))</f>
        <v/>
      </c>
      <c r="AC110" s="124" t="str">
        <f>IF(Nominal!AB109="","",IFERROR(Nominal!AB109*(1+0),""))</f>
        <v/>
      </c>
      <c r="AD110" s="124" t="str">
        <f>IF(Nominal!AC109="","",IFERROR(Nominal!AC109*(1+0),""))</f>
        <v/>
      </c>
      <c r="AE110" s="124" t="str">
        <f>IF(Nominal!AD109="","",IFERROR(Nominal!AD109*(1+0),""))</f>
        <v/>
      </c>
      <c r="AF110" s="126">
        <f t="shared" si="32"/>
        <v>0.18418681400225922</v>
      </c>
      <c r="AG110" s="126">
        <f t="shared" si="33"/>
        <v>2.9247259828294729</v>
      </c>
      <c r="AH110" s="126">
        <f t="shared" si="34"/>
        <v>1.478987988356566</v>
      </c>
      <c r="AI110" s="126" t="str">
        <f t="shared" si="35"/>
        <v/>
      </c>
      <c r="AJ110" s="126" t="str">
        <f t="shared" si="36"/>
        <v/>
      </c>
      <c r="AK110" s="126" t="str">
        <f t="shared" si="37"/>
        <v/>
      </c>
      <c r="AL110" s="126" t="str">
        <f t="shared" si="38"/>
        <v/>
      </c>
      <c r="AM110" s="126" t="str">
        <f t="shared" si="39"/>
        <v/>
      </c>
      <c r="AN110" s="126" t="str">
        <f t="shared" si="40"/>
        <v/>
      </c>
      <c r="AO110" s="126" t="str">
        <f t="shared" si="41"/>
        <v/>
      </c>
      <c r="AP110" s="124">
        <f t="shared" si="42"/>
        <v>2475.2851200000005</v>
      </c>
      <c r="AQ110" s="124">
        <f t="shared" si="43"/>
        <v>6700</v>
      </c>
      <c r="AR110" s="126">
        <f t="shared" si="44"/>
        <v>1.7067588884467575</v>
      </c>
      <c r="AS110" s="153" t="s">
        <v>779</v>
      </c>
      <c r="AT110" s="153">
        <f t="shared" si="45"/>
        <v>1</v>
      </c>
      <c r="AU110" s="153">
        <f t="shared" si="46"/>
        <v>1</v>
      </c>
      <c r="AV110" s="153">
        <f t="shared" si="47"/>
        <v>1</v>
      </c>
      <c r="AW110" s="153">
        <f t="shared" si="48"/>
        <v>0</v>
      </c>
      <c r="AX110" s="153">
        <f t="shared" si="49"/>
        <v>0</v>
      </c>
      <c r="AY110" s="153">
        <f t="shared" si="50"/>
        <v>0</v>
      </c>
      <c r="AZ110" s="153">
        <f t="shared" si="51"/>
        <v>0</v>
      </c>
      <c r="BA110" s="153">
        <f t="shared" si="52"/>
        <v>0</v>
      </c>
      <c r="BB110" s="153">
        <f t="shared" si="53"/>
        <v>0</v>
      </c>
      <c r="BC110" s="153">
        <f t="shared" si="54"/>
        <v>0</v>
      </c>
    </row>
    <row r="111" spans="1:55" x14ac:dyDescent="0.3">
      <c r="A111" s="300" t="str">
        <f>Nominal!A110</f>
        <v>France</v>
      </c>
      <c r="B111" s="300" t="str">
        <f>Nominal!B110</f>
        <v>FRA</v>
      </c>
      <c r="C111" s="300" t="str">
        <f>Nominal!C110</f>
        <v>WER</v>
      </c>
      <c r="D111" s="300" t="str">
        <f>Nominal!D110</f>
        <v>High Income</v>
      </c>
      <c r="E111" s="300" t="str">
        <f>Nominal!E110</f>
        <v/>
      </c>
      <c r="F111" s="300" t="str">
        <f>Nominal!F110</f>
        <v>Other Taxes</v>
      </c>
      <c r="G111" s="300" t="str">
        <f>Nominal!G110</f>
        <v>mill lcu</v>
      </c>
      <c r="H111" s="126">
        <f>VLOOKUP(B111,Inflation!$C$1:$E$196,3,FALSE)/100</f>
        <v>4.5799999999999999E-3</v>
      </c>
      <c r="I111" s="300" t="str">
        <f t="shared" si="31"/>
        <v>FranceOther Taxes</v>
      </c>
      <c r="J111" s="124">
        <f>IF(Nominal!I110="","",IFERROR(Nominal!I110*((1+Real!$H111)),""))</f>
        <v>3227.7155400000001</v>
      </c>
      <c r="K111" s="124">
        <f>IF(Nominal!J110="","",IFERROR(Nominal!J110*((1+Real!$H111)),""))</f>
        <v>5381.5350600000002</v>
      </c>
      <c r="L111" s="124">
        <f>IF(Nominal!K110="","",IFERROR(Nominal!K110*((1+Real!$H111)),""))</f>
        <v>7661.9316600000002</v>
      </c>
      <c r="M111" s="124">
        <f>IF(Nominal!L110="","",IFERROR(Nominal!L110*((1+Real!$H111)),""))</f>
        <v>12464.82864</v>
      </c>
      <c r="N111" s="124">
        <f>IF(Nominal!M110="","",IFERROR(Nominal!M110*((1+Real!$H111)),""))</f>
        <v>15588.067860000001</v>
      </c>
      <c r="O111" s="124">
        <f>IF(Nominal!N110="","",IFERROR(Nominal!N110*((1+Real!$H111)),""))</f>
        <v>20735.535780000002</v>
      </c>
      <c r="P111" s="124">
        <f>IF(Nominal!O110="","",IFERROR(Nominal!O110*((1+Real!$H111)),""))</f>
        <v>25647.931980000001</v>
      </c>
      <c r="Q111" s="124">
        <f>IF(Nominal!P110="","",IFERROR(Nominal!P110*((1+Real!$H111)),""))</f>
        <v>28833.455160000001</v>
      </c>
      <c r="R111" s="124">
        <f>IF(Nominal!Q110="","",IFERROR(Nominal!Q110*((1+Real!$H111)),""))</f>
        <v>27229.140900000002</v>
      </c>
      <c r="S111" s="124">
        <f>IF(Nominal!R110="","",IFERROR(Nominal!R110*((1+Real!$H111)),""))</f>
        <v>33363.106379999997</v>
      </c>
      <c r="T111" s="124">
        <f>IF(Nominal!S110="","",IFERROR(Nominal!S110*((1+Real!$H111)),""))</f>
        <v>30691.928159999999</v>
      </c>
      <c r="U111" s="124">
        <f>IF(Nominal!T110="","",IFERROR(Nominal!T110*((1+Real!$H111)),""))</f>
        <v>33880.465080000002</v>
      </c>
      <c r="V111" s="124">
        <f>IF(Nominal!U110="","",IFERROR(Nominal!U110*(1+0),""))</f>
        <v>3459</v>
      </c>
      <c r="W111" s="124">
        <f>IF(Nominal!V110="","",IFERROR(Nominal!V110*(1+0),""))</f>
        <v>6137</v>
      </c>
      <c r="X111" s="124">
        <f>IF(Nominal!W110="","",IFERROR(Nominal!W110*(1+0),""))</f>
        <v>8101</v>
      </c>
      <c r="Y111" s="124" t="str">
        <f>IF(Nominal!X110="","",IFERROR(Nominal!X110*(1+0),""))</f>
        <v/>
      </c>
      <c r="Z111" s="124" t="str">
        <f>IF(Nominal!Y110="","",IFERROR(Nominal!Y110*(1+0),""))</f>
        <v/>
      </c>
      <c r="AA111" s="124" t="str">
        <f>IF(Nominal!Z110="","",IFERROR(Nominal!Z110*(1+0),""))</f>
        <v/>
      </c>
      <c r="AB111" s="124" t="str">
        <f>IF(Nominal!AA110="","",IFERROR(Nominal!AA110*(1+0),""))</f>
        <v/>
      </c>
      <c r="AC111" s="124" t="str">
        <f>IF(Nominal!AB110="","",IFERROR(Nominal!AB110*(1+0),""))</f>
        <v/>
      </c>
      <c r="AD111" s="124" t="str">
        <f>IF(Nominal!AC110="","",IFERROR(Nominal!AC110*(1+0),""))</f>
        <v/>
      </c>
      <c r="AE111" s="124" t="str">
        <f>IF(Nominal!AD110="","",IFERROR(Nominal!AD110*(1+0),""))</f>
        <v/>
      </c>
      <c r="AF111" s="126">
        <f t="shared" si="32"/>
        <v>7.1655775465269106E-2</v>
      </c>
      <c r="AG111" s="126">
        <f t="shared" si="33"/>
        <v>0.14038093807382904</v>
      </c>
      <c r="AH111" s="126">
        <f t="shared" si="34"/>
        <v>5.7305175702911423E-2</v>
      </c>
      <c r="AI111" s="126" t="str">
        <f t="shared" si="35"/>
        <v/>
      </c>
      <c r="AJ111" s="126" t="str">
        <f t="shared" si="36"/>
        <v/>
      </c>
      <c r="AK111" s="126" t="str">
        <f t="shared" si="37"/>
        <v/>
      </c>
      <c r="AL111" s="126" t="str">
        <f t="shared" si="38"/>
        <v/>
      </c>
      <c r="AM111" s="126" t="str">
        <f t="shared" si="39"/>
        <v/>
      </c>
      <c r="AN111" s="126" t="str">
        <f t="shared" si="40"/>
        <v/>
      </c>
      <c r="AO111" s="126" t="str">
        <f t="shared" si="41"/>
        <v/>
      </c>
      <c r="AP111" s="124">
        <f t="shared" si="42"/>
        <v>16271.18226</v>
      </c>
      <c r="AQ111" s="124">
        <f t="shared" si="43"/>
        <v>17697</v>
      </c>
      <c r="AR111" s="126">
        <f t="shared" si="44"/>
        <v>8.7628404452523193E-2</v>
      </c>
      <c r="AS111" s="153" t="s">
        <v>779</v>
      </c>
      <c r="AT111" s="153">
        <f t="shared" si="45"/>
        <v>1</v>
      </c>
      <c r="AU111" s="153">
        <f t="shared" si="46"/>
        <v>1</v>
      </c>
      <c r="AV111" s="153">
        <f t="shared" si="47"/>
        <v>1</v>
      </c>
      <c r="AW111" s="153">
        <f t="shared" si="48"/>
        <v>0</v>
      </c>
      <c r="AX111" s="153">
        <f t="shared" si="49"/>
        <v>0</v>
      </c>
      <c r="AY111" s="153">
        <f t="shared" si="50"/>
        <v>0</v>
      </c>
      <c r="AZ111" s="153">
        <f t="shared" si="51"/>
        <v>0</v>
      </c>
      <c r="BA111" s="153">
        <f t="shared" si="52"/>
        <v>0</v>
      </c>
      <c r="BB111" s="153">
        <f t="shared" si="53"/>
        <v>0</v>
      </c>
      <c r="BC111" s="153">
        <f t="shared" si="54"/>
        <v>0</v>
      </c>
    </row>
    <row r="112" spans="1:55" x14ac:dyDescent="0.3">
      <c r="A112" s="300" t="str">
        <f>Nominal!A111</f>
        <v>France</v>
      </c>
      <c r="B112" s="300" t="str">
        <f>Nominal!B111</f>
        <v>FRA</v>
      </c>
      <c r="C112" s="300" t="str">
        <f>Nominal!C111</f>
        <v>WER</v>
      </c>
      <c r="D112" s="300" t="str">
        <f>Nominal!D111</f>
        <v>High Income</v>
      </c>
      <c r="E112" s="300" t="str">
        <f>Nominal!E111</f>
        <v/>
      </c>
      <c r="F112" s="300" t="str">
        <f>Nominal!F111</f>
        <v>PIT</v>
      </c>
      <c r="G112" s="300" t="str">
        <f>Nominal!G111</f>
        <v>mill lcu</v>
      </c>
      <c r="H112" s="126">
        <f>VLOOKUP(B112,Inflation!$C$1:$E$196,3,FALSE)/100</f>
        <v>4.5799999999999999E-3</v>
      </c>
      <c r="I112" s="300" t="str">
        <f t="shared" si="31"/>
        <v>FrancePIT</v>
      </c>
      <c r="J112" s="124">
        <f>IF(Nominal!I111="","",IFERROR(Nominal!I111*((1+Real!$H112)),""))</f>
        <v>-2946.4331400000001</v>
      </c>
      <c r="K112" s="124">
        <f>IF(Nominal!J111="","",IFERROR(Nominal!J111*((1+Real!$H112)),""))</f>
        <v>3318.1277399999999</v>
      </c>
      <c r="L112" s="124">
        <f>IF(Nominal!K111="","",IFERROR(Nominal!K111*((1+Real!$H112)),""))</f>
        <v>10679.689980000001</v>
      </c>
      <c r="M112" s="124">
        <f>IF(Nominal!L111="","",IFERROR(Nominal!L111*((1+Real!$H112)),""))</f>
        <v>18347.649120000002</v>
      </c>
      <c r="N112" s="124">
        <f>IF(Nominal!M111="","",IFERROR(Nominal!M111*((1+Real!$H112)),""))</f>
        <v>25723.27548</v>
      </c>
      <c r="O112" s="124">
        <f>IF(Nominal!N111="","",IFERROR(Nominal!N111*((1+Real!$H112)),""))</f>
        <v>32517.250019999999</v>
      </c>
      <c r="P112" s="124">
        <f>IF(Nominal!O111="","",IFERROR(Nominal!O111*((1+Real!$H112)),""))</f>
        <v>32368.572179999999</v>
      </c>
      <c r="Q112" s="124">
        <f>IF(Nominal!P111="","",IFERROR(Nominal!P111*((1+Real!$H112)),""))</f>
        <v>39398.623019999999</v>
      </c>
      <c r="R112" s="124">
        <f>IF(Nominal!Q111="","",IFERROR(Nominal!Q111*((1+Real!$H112)),""))</f>
        <v>49526.798580000002</v>
      </c>
      <c r="S112" s="124">
        <f>IF(Nominal!R111="","",IFERROR(Nominal!R111*((1+Real!$H112)),""))</f>
        <v>57125.441700000003</v>
      </c>
      <c r="T112" s="124">
        <f>IF(Nominal!S111="","",IFERROR(Nominal!S111*((1+Real!$H112)),""))</f>
        <v>64990.298520000004</v>
      </c>
      <c r="U112" s="124">
        <f>IF(Nominal!T111="","",IFERROR(Nominal!T111*((1+Real!$H112)),""))</f>
        <v>72071.582940000008</v>
      </c>
      <c r="V112" s="124">
        <f>IF(Nominal!U111="","",IFERROR(Nominal!U111*(1+0),""))</f>
        <v>2004</v>
      </c>
      <c r="W112" s="124">
        <f>IF(Nominal!V111="","",IFERROR(Nominal!V111*(1+0),""))</f>
        <v>8630</v>
      </c>
      <c r="X112" s="124">
        <f>IF(Nominal!W111="","",IFERROR(Nominal!W111*(1+0),""))</f>
        <v>15139</v>
      </c>
      <c r="Y112" s="124" t="str">
        <f>IF(Nominal!X111="","",IFERROR(Nominal!X111*(1+0),""))</f>
        <v/>
      </c>
      <c r="Z112" s="124" t="str">
        <f>IF(Nominal!Y111="","",IFERROR(Nominal!Y111*(1+0),""))</f>
        <v/>
      </c>
      <c r="AA112" s="124" t="str">
        <f>IF(Nominal!Z111="","",IFERROR(Nominal!Z111*(1+0),""))</f>
        <v/>
      </c>
      <c r="AB112" s="124" t="str">
        <f>IF(Nominal!AA111="","",IFERROR(Nominal!AA111*(1+0),""))</f>
        <v/>
      </c>
      <c r="AC112" s="124" t="str">
        <f>IF(Nominal!AB111="","",IFERROR(Nominal!AB111*(1+0),""))</f>
        <v/>
      </c>
      <c r="AD112" s="124" t="str">
        <f>IF(Nominal!AC111="","",IFERROR(Nominal!AC111*(1+0),""))</f>
        <v/>
      </c>
      <c r="AE112" s="124" t="str">
        <f>IF(Nominal!AD111="","",IFERROR(Nominal!AD111*(1+0),""))</f>
        <v/>
      </c>
      <c r="AF112" s="126">
        <f t="shared" si="32"/>
        <v>-1.6801443999506467</v>
      </c>
      <c r="AG112" s="126">
        <f t="shared" si="33"/>
        <v>1.6008643054833085</v>
      </c>
      <c r="AH112" s="126">
        <f t="shared" si="34"/>
        <v>0.41755051207956495</v>
      </c>
      <c r="AI112" s="126" t="str">
        <f t="shared" si="35"/>
        <v/>
      </c>
      <c r="AJ112" s="126" t="str">
        <f t="shared" si="36"/>
        <v/>
      </c>
      <c r="AK112" s="126" t="str">
        <f t="shared" si="37"/>
        <v/>
      </c>
      <c r="AL112" s="126" t="str">
        <f t="shared" si="38"/>
        <v/>
      </c>
      <c r="AM112" s="126" t="str">
        <f t="shared" si="39"/>
        <v/>
      </c>
      <c r="AN112" s="126" t="str">
        <f t="shared" si="40"/>
        <v/>
      </c>
      <c r="AO112" s="126" t="str">
        <f t="shared" si="41"/>
        <v/>
      </c>
      <c r="AP112" s="124">
        <f t="shared" si="42"/>
        <v>11051.384580000002</v>
      </c>
      <c r="AQ112" s="124">
        <f t="shared" si="43"/>
        <v>25773</v>
      </c>
      <c r="AR112" s="126">
        <f t="shared" si="44"/>
        <v>1.3321059740009515</v>
      </c>
      <c r="AS112" s="153" t="s">
        <v>779</v>
      </c>
      <c r="AT112" s="153">
        <f t="shared" si="45"/>
        <v>1</v>
      </c>
      <c r="AU112" s="153">
        <f t="shared" si="46"/>
        <v>1</v>
      </c>
      <c r="AV112" s="153">
        <f t="shared" si="47"/>
        <v>1</v>
      </c>
      <c r="AW112" s="153">
        <f t="shared" si="48"/>
        <v>0</v>
      </c>
      <c r="AX112" s="153">
        <f t="shared" si="49"/>
        <v>0</v>
      </c>
      <c r="AY112" s="153">
        <f t="shared" si="50"/>
        <v>0</v>
      </c>
      <c r="AZ112" s="153">
        <f t="shared" si="51"/>
        <v>0</v>
      </c>
      <c r="BA112" s="153">
        <f t="shared" si="52"/>
        <v>0</v>
      </c>
      <c r="BB112" s="153">
        <f t="shared" si="53"/>
        <v>0</v>
      </c>
      <c r="BC112" s="153">
        <f t="shared" si="54"/>
        <v>0</v>
      </c>
    </row>
    <row r="113" spans="1:55" x14ac:dyDescent="0.3">
      <c r="A113" s="300" t="str">
        <f>Nominal!A112</f>
        <v>France</v>
      </c>
      <c r="B113" s="300" t="str">
        <f>Nominal!B112</f>
        <v>FRA</v>
      </c>
      <c r="C113" s="300" t="str">
        <f>Nominal!C112</f>
        <v>WER</v>
      </c>
      <c r="D113" s="300" t="str">
        <f>Nominal!D112</f>
        <v>High Income</v>
      </c>
      <c r="E113" s="300" t="str">
        <f>Nominal!E112</f>
        <v/>
      </c>
      <c r="F113" s="300" t="str">
        <f>Nominal!F112</f>
        <v>Tax Revenue</v>
      </c>
      <c r="G113" s="300" t="str">
        <f>Nominal!G112</f>
        <v>mill lcu</v>
      </c>
      <c r="H113" s="126">
        <f>VLOOKUP(B113,Inflation!$C$1:$E$196,3,FALSE)/100</f>
        <v>4.5799999999999999E-3</v>
      </c>
      <c r="I113" s="300" t="str">
        <f t="shared" si="31"/>
        <v>FranceTax Revenue</v>
      </c>
      <c r="J113" s="124">
        <f>IF(Nominal!I112="","",IFERROR(Nominal!I112*((1+Real!$H113)),""))</f>
        <v>32307.292799999999</v>
      </c>
      <c r="K113" s="124">
        <f>IF(Nominal!J112="","",IFERROR(Nominal!J112*((1+Real!$H113)),""))</f>
        <v>25035.138180000002</v>
      </c>
      <c r="L113" s="124">
        <f>IF(Nominal!K112="","",IFERROR(Nominal!K112*((1+Real!$H113)),""))</f>
        <v>35691.722820000003</v>
      </c>
      <c r="M113" s="124">
        <f>IF(Nominal!L112="","",IFERROR(Nominal!L112*((1+Real!$H113)),""))</f>
        <v>31081.7052</v>
      </c>
      <c r="N113" s="124">
        <f>IF(Nominal!M112="","",IFERROR(Nominal!M112*((1+Real!$H113)),""))</f>
        <v>35589.255660000003</v>
      </c>
      <c r="O113" s="124">
        <f>IF(Nominal!N112="","",IFERROR(Nominal!N112*((1+Real!$H113)),""))</f>
        <v>41342.48532</v>
      </c>
      <c r="P113" s="124">
        <f>IF(Nominal!O112="","",IFERROR(Nominal!O112*((1+Real!$H113)),""))</f>
        <v>34638.922980000003</v>
      </c>
      <c r="Q113" s="124">
        <f>IF(Nominal!P112="","",IFERROR(Nominal!P112*((1+Real!$H113)),""))</f>
        <v>27356.722560000002</v>
      </c>
      <c r="R113" s="124">
        <f>IF(Nominal!Q112="","",IFERROR(Nominal!Q112*((1+Real!$H113)),""))</f>
        <v>46756.166940000003</v>
      </c>
      <c r="S113" s="124">
        <f>IF(Nominal!R112="","",IFERROR(Nominal!R112*((1+Real!$H113)),""))</f>
        <v>33269.680440000004</v>
      </c>
      <c r="T113" s="124">
        <f>IF(Nominal!S112="","",IFERROR(Nominal!S112*((1+Real!$H113)),""))</f>
        <v>30757.225860000002</v>
      </c>
      <c r="U113" s="124">
        <f>IF(Nominal!T112="","",IFERROR(Nominal!T112*((1+Real!$H113)),""))</f>
        <v>49455.473400000003</v>
      </c>
      <c r="V113" s="124">
        <f>IF(Nominal!U112="","",IFERROR(Nominal!U112*(1+0),""))</f>
        <v>34304</v>
      </c>
      <c r="W113" s="124">
        <f>IF(Nominal!V112="","",IFERROR(Nominal!V112*(1+0),""))</f>
        <v>24658</v>
      </c>
      <c r="X113" s="124">
        <f>IF(Nominal!W112="","",IFERROR(Nominal!W112*(1+0),""))</f>
        <v>33772</v>
      </c>
      <c r="Y113" s="124">
        <f>IF(Nominal!X112="","",IFERROR(Nominal!X112*(1+0),""))</f>
        <v>26049</v>
      </c>
      <c r="Z113" s="124">
        <f>IF(Nominal!Y112="","",IFERROR(Nominal!Y112*(1+0),""))</f>
        <v>29077</v>
      </c>
      <c r="AA113" s="124">
        <f>IF(Nominal!Z112="","",IFERROR(Nominal!Z112*(1+0),""))</f>
        <v>40420</v>
      </c>
      <c r="AB113" s="124" t="str">
        <f>IF(Nominal!AA112="","",IFERROR(Nominal!AA112*(1+0),""))</f>
        <v/>
      </c>
      <c r="AC113" s="124" t="str">
        <f>IF(Nominal!AB112="","",IFERROR(Nominal!AB112*(1+0),""))</f>
        <v/>
      </c>
      <c r="AD113" s="124" t="str">
        <f>IF(Nominal!AC112="","",IFERROR(Nominal!AC112*(1+0),""))</f>
        <v/>
      </c>
      <c r="AE113" s="124" t="str">
        <f>IF(Nominal!AD112="","",IFERROR(Nominal!AD112*(1+0),""))</f>
        <v/>
      </c>
      <c r="AF113" s="126">
        <f t="shared" si="32"/>
        <v>6.180360615049741E-2</v>
      </c>
      <c r="AG113" s="126">
        <f t="shared" si="33"/>
        <v>-1.5064353840926222E-2</v>
      </c>
      <c r="AH113" s="126">
        <f t="shared" si="34"/>
        <v>-5.3786218997651694E-2</v>
      </c>
      <c r="AI113" s="126">
        <f t="shared" si="35"/>
        <v>-0.16191856809709398</v>
      </c>
      <c r="AJ113" s="126">
        <f t="shared" si="36"/>
        <v>-0.182983755609122</v>
      </c>
      <c r="AK113" s="126">
        <f t="shared" si="37"/>
        <v>-2.2313252646998818E-2</v>
      </c>
      <c r="AL113" s="126" t="str">
        <f t="shared" si="38"/>
        <v/>
      </c>
      <c r="AM113" s="126" t="str">
        <f t="shared" si="39"/>
        <v/>
      </c>
      <c r="AN113" s="126" t="str">
        <f t="shared" si="40"/>
        <v/>
      </c>
      <c r="AO113" s="126" t="str">
        <f t="shared" si="41"/>
        <v/>
      </c>
      <c r="AP113" s="124">
        <f t="shared" si="42"/>
        <v>201047.59998</v>
      </c>
      <c r="AQ113" s="124">
        <f t="shared" si="43"/>
        <v>188280</v>
      </c>
      <c r="AR113" s="126">
        <f t="shared" si="44"/>
        <v>-6.3505358836763559E-2</v>
      </c>
      <c r="AS113" s="153" t="s">
        <v>779</v>
      </c>
      <c r="AT113" s="153">
        <f t="shared" si="45"/>
        <v>1</v>
      </c>
      <c r="AU113" s="153">
        <f t="shared" si="46"/>
        <v>1</v>
      </c>
      <c r="AV113" s="153">
        <f t="shared" si="47"/>
        <v>1</v>
      </c>
      <c r="AW113" s="153">
        <f t="shared" si="48"/>
        <v>1</v>
      </c>
      <c r="AX113" s="153">
        <f t="shared" si="49"/>
        <v>1</v>
      </c>
      <c r="AY113" s="153">
        <f t="shared" si="50"/>
        <v>1</v>
      </c>
      <c r="AZ113" s="153">
        <f t="shared" si="51"/>
        <v>0</v>
      </c>
      <c r="BA113" s="153">
        <f t="shared" si="52"/>
        <v>0</v>
      </c>
      <c r="BB113" s="153">
        <f t="shared" si="53"/>
        <v>0</v>
      </c>
      <c r="BC113" s="153">
        <f t="shared" si="54"/>
        <v>0</v>
      </c>
    </row>
    <row r="114" spans="1:55" x14ac:dyDescent="0.3">
      <c r="A114" s="300" t="str">
        <f>Nominal!A113</f>
        <v>France</v>
      </c>
      <c r="B114" s="300" t="str">
        <f>Nominal!B113</f>
        <v>FRA</v>
      </c>
      <c r="C114" s="300" t="str">
        <f>Nominal!C113</f>
        <v>WER</v>
      </c>
      <c r="D114" s="300" t="str">
        <f>Nominal!D113</f>
        <v>High Income</v>
      </c>
      <c r="E114" s="300" t="str">
        <f>Nominal!E113</f>
        <v/>
      </c>
      <c r="F114" s="300" t="str">
        <f>Nominal!F113</f>
        <v>VAT</v>
      </c>
      <c r="G114" s="300" t="str">
        <f>Nominal!G113</f>
        <v>mill lcu</v>
      </c>
      <c r="H114" s="126">
        <f>VLOOKUP(B114,Inflation!$C$1:$E$196,3,FALSE)/100</f>
        <v>4.5799999999999999E-3</v>
      </c>
      <c r="I114" s="300" t="str">
        <f t="shared" si="31"/>
        <v>FranceVAT</v>
      </c>
      <c r="J114" s="124">
        <f>IF(Nominal!I113="","",IFERROR(Nominal!I113*((1+Real!$H114)),""))</f>
        <v>17524.898100000002</v>
      </c>
      <c r="K114" s="124">
        <f>IF(Nominal!J113="","",IFERROR(Nominal!J113*((1+Real!$H114)),""))</f>
        <v>26372.23416</v>
      </c>
      <c r="L114" s="124">
        <f>IF(Nominal!K113="","",IFERROR(Nominal!K113*((1+Real!$H114)),""))</f>
        <v>34686.13824</v>
      </c>
      <c r="M114" s="124">
        <f>IF(Nominal!L113="","",IFERROR(Nominal!L113*((1+Real!$H114)),""))</f>
        <v>45331.672500000001</v>
      </c>
      <c r="N114" s="124">
        <f>IF(Nominal!M113="","",IFERROR(Nominal!M113*((1+Real!$H114)),""))</f>
        <v>56166.067800000004</v>
      </c>
      <c r="O114" s="124">
        <f>IF(Nominal!N113="","",IFERROR(Nominal!N113*((1+Real!$H114)),""))</f>
        <v>65229.388559999999</v>
      </c>
      <c r="P114" s="124">
        <f>IF(Nominal!O113="","",IFERROR(Nominal!O113*((1+Real!$H114)),""))</f>
        <v>76797.127260000008</v>
      </c>
      <c r="Q114" s="124">
        <f>IF(Nominal!P113="","",IFERROR(Nominal!P113*((1+Real!$H114)),""))</f>
        <v>87216.631020000001</v>
      </c>
      <c r="R114" s="124">
        <f>IF(Nominal!Q113="","",IFERROR(Nominal!Q113*((1+Real!$H114)),""))</f>
        <v>97496.498160000003</v>
      </c>
      <c r="S114" s="124">
        <f>IF(Nominal!R113="","",IFERROR(Nominal!R113*((1+Real!$H114)),""))</f>
        <v>106972.7013</v>
      </c>
      <c r="T114" s="124">
        <f>IF(Nominal!S113="","",IFERROR(Nominal!S113*((1+Real!$H114)),""))</f>
        <v>119177.34372</v>
      </c>
      <c r="U114" s="124">
        <f>IF(Nominal!T113="","",IFERROR(Nominal!T113*((1+Real!$H114)),""))</f>
        <v>129567.71466</v>
      </c>
      <c r="V114" s="124">
        <f>IF(Nominal!U113="","",IFERROR(Nominal!U113*(1+0),""))</f>
        <v>15417</v>
      </c>
      <c r="W114" s="124">
        <f>IF(Nominal!V113="","",IFERROR(Nominal!V113*(1+0),""))</f>
        <v>22571</v>
      </c>
      <c r="X114" s="124">
        <f>IF(Nominal!W113="","",IFERROR(Nominal!W113*(1+0),""))</f>
        <v>26271</v>
      </c>
      <c r="Y114" s="124" t="str">
        <f>IF(Nominal!X113="","",IFERROR(Nominal!X113*(1+0),""))</f>
        <v/>
      </c>
      <c r="Z114" s="124" t="str">
        <f>IF(Nominal!Y113="","",IFERROR(Nominal!Y113*(1+0),""))</f>
        <v/>
      </c>
      <c r="AA114" s="124" t="str">
        <f>IF(Nominal!Z113="","",IFERROR(Nominal!Z113*(1+0),""))</f>
        <v/>
      </c>
      <c r="AB114" s="124" t="str">
        <f>IF(Nominal!AA113="","",IFERROR(Nominal!AA113*(1+0),""))</f>
        <v/>
      </c>
      <c r="AC114" s="124" t="str">
        <f>IF(Nominal!AB113="","",IFERROR(Nominal!AB113*(1+0),""))</f>
        <v/>
      </c>
      <c r="AD114" s="124" t="str">
        <f>IF(Nominal!AC113="","",IFERROR(Nominal!AC113*(1+0),""))</f>
        <v/>
      </c>
      <c r="AE114" s="124" t="str">
        <f>IF(Nominal!AD113="","",IFERROR(Nominal!AD113*(1+0),""))</f>
        <v/>
      </c>
      <c r="AF114" s="126">
        <f t="shared" si="32"/>
        <v>-0.1202801915293306</v>
      </c>
      <c r="AG114" s="126">
        <f t="shared" si="33"/>
        <v>-0.14413773732395829</v>
      </c>
      <c r="AH114" s="126">
        <f t="shared" si="34"/>
        <v>-0.24260810418773215</v>
      </c>
      <c r="AI114" s="126" t="str">
        <f t="shared" si="35"/>
        <v/>
      </c>
      <c r="AJ114" s="126" t="str">
        <f t="shared" si="36"/>
        <v/>
      </c>
      <c r="AK114" s="126" t="str">
        <f t="shared" si="37"/>
        <v/>
      </c>
      <c r="AL114" s="126" t="str">
        <f t="shared" si="38"/>
        <v/>
      </c>
      <c r="AM114" s="126" t="str">
        <f t="shared" si="39"/>
        <v/>
      </c>
      <c r="AN114" s="126" t="str">
        <f t="shared" si="40"/>
        <v/>
      </c>
      <c r="AO114" s="126" t="str">
        <f t="shared" si="41"/>
        <v/>
      </c>
      <c r="AP114" s="124">
        <f t="shared" si="42"/>
        <v>78583.270499999999</v>
      </c>
      <c r="AQ114" s="124">
        <f t="shared" si="43"/>
        <v>64259</v>
      </c>
      <c r="AR114" s="126">
        <f t="shared" si="44"/>
        <v>-0.1822814246449567</v>
      </c>
      <c r="AS114" s="153" t="s">
        <v>779</v>
      </c>
      <c r="AT114" s="153">
        <f t="shared" si="45"/>
        <v>1</v>
      </c>
      <c r="AU114" s="153">
        <f t="shared" si="46"/>
        <v>1</v>
      </c>
      <c r="AV114" s="153">
        <f t="shared" si="47"/>
        <v>1</v>
      </c>
      <c r="AW114" s="153">
        <f t="shared" si="48"/>
        <v>0</v>
      </c>
      <c r="AX114" s="153">
        <f t="shared" si="49"/>
        <v>0</v>
      </c>
      <c r="AY114" s="153">
        <f t="shared" si="50"/>
        <v>0</v>
      </c>
      <c r="AZ114" s="153">
        <f t="shared" si="51"/>
        <v>0</v>
      </c>
      <c r="BA114" s="153">
        <f t="shared" si="52"/>
        <v>0</v>
      </c>
      <c r="BB114" s="153">
        <f t="shared" si="53"/>
        <v>0</v>
      </c>
      <c r="BC114" s="153">
        <f t="shared" si="54"/>
        <v>0</v>
      </c>
    </row>
    <row r="115" spans="1:55" x14ac:dyDescent="0.3">
      <c r="A115" s="300" t="str">
        <f>Nominal!A114</f>
        <v>United Kingdom</v>
      </c>
      <c r="B115" s="300" t="str">
        <f>Nominal!B114</f>
        <v>GBR</v>
      </c>
      <c r="C115" s="300" t="str">
        <f>Nominal!C114</f>
        <v>WER</v>
      </c>
      <c r="D115" s="300" t="str">
        <f>Nominal!D114</f>
        <v>High Income</v>
      </c>
      <c r="E115" s="300" t="str">
        <f>Nominal!E114</f>
        <v/>
      </c>
      <c r="F115" s="300" t="str">
        <f>Nominal!F114</f>
        <v>CIT</v>
      </c>
      <c r="G115" s="300" t="str">
        <f>Nominal!G114</f>
        <v>mill lcu</v>
      </c>
      <c r="H115" s="126">
        <f>VLOOKUP(B115,Inflation!$C$1:$E$196,3,FALSE)/100</f>
        <v>7.7200000000000003E-3</v>
      </c>
      <c r="I115" s="300" t="str">
        <f t="shared" si="31"/>
        <v>United KingdomCIT</v>
      </c>
      <c r="J115" s="124">
        <f>IF(Nominal!I114="","",IFERROR(Nominal!I114*((1+Real!$H115)),""))</f>
        <v>9822.8822485386154</v>
      </c>
      <c r="K115" s="124">
        <f>IF(Nominal!J114="","",IFERROR(Nominal!J114*((1+Real!$H115)),""))</f>
        <v>2031.9429278637665</v>
      </c>
      <c r="L115" s="124">
        <f>IF(Nominal!K114="","",IFERROR(Nominal!K114*((1+Real!$H115)),""))</f>
        <v>2189.6705417691533</v>
      </c>
      <c r="M115" s="124">
        <f>IF(Nominal!L114="","",IFERROR(Nominal!L114*((1+Real!$H115)),""))</f>
        <v>7340.0792926333088</v>
      </c>
      <c r="N115" s="124">
        <f>IF(Nominal!M114="","",IFERROR(Nominal!M114*((1+Real!$H115)),""))</f>
        <v>2205.191267125957</v>
      </c>
      <c r="O115" s="124">
        <f>IF(Nominal!N114="","",IFERROR(Nominal!N114*((1+Real!$H115)),""))</f>
        <v>2829.928006120163</v>
      </c>
      <c r="P115" s="124">
        <f>IF(Nominal!O114="","",IFERROR(Nominal!O114*((1+Real!$H115)),""))</f>
        <v>9210.4041650129675</v>
      </c>
      <c r="Q115" s="124">
        <f>IF(Nominal!P114="","",IFERROR(Nominal!P114*((1+Real!$H115)),""))</f>
        <v>2144.2268799218682</v>
      </c>
      <c r="R115" s="124">
        <f>IF(Nominal!Q114="","",IFERROR(Nominal!Q114*((1+Real!$H115)),""))</f>
        <v>3987.6189527223087</v>
      </c>
      <c r="S115" s="124">
        <f>IF(Nominal!R114="","",IFERROR(Nominal!R114*((1+Real!$H115)),""))</f>
        <v>8564.5296252134012</v>
      </c>
      <c r="T115" s="124">
        <f>IF(Nominal!S114="","",IFERROR(Nominal!S114*((1+Real!$H115)),""))</f>
        <v>2158.2374240231807</v>
      </c>
      <c r="U115" s="124">
        <f>IF(Nominal!T114="","",IFERROR(Nominal!T114*((1+Real!$H115)),""))</f>
        <v>6152.1436879952771</v>
      </c>
      <c r="V115" s="124">
        <f>IF(Nominal!U114="","",IFERROR(Nominal!U114*(1+0),""))</f>
        <v>8575.0247469599981</v>
      </c>
      <c r="W115" s="124">
        <f>IF(Nominal!V114="","",IFERROR(Nominal!V114*(1+0),""))</f>
        <v>1877.8936652300001</v>
      </c>
      <c r="X115" s="124">
        <f>IF(Nominal!W114="","",IFERROR(Nominal!W114*(1+0),""))</f>
        <v>6523.9253242733339</v>
      </c>
      <c r="Y115" s="124">
        <f>IF(Nominal!X114="","",IFERROR(Nominal!X114*(1+0),""))</f>
        <v>3265</v>
      </c>
      <c r="Z115" s="124">
        <f>IF(Nominal!Y114="","",IFERROR(Nominal!Y114*(1+0),""))</f>
        <v>836.72504832333323</v>
      </c>
      <c r="AA115" s="124">
        <f>IF(Nominal!Z114="","",IFERROR(Nominal!Z114*(1+0),""))</f>
        <v>4743.66</v>
      </c>
      <c r="AB115" s="124">
        <f>IF(Nominal!AA114="","",IFERROR(Nominal!AA114*(1+0),""))</f>
        <v>2960.9350127633329</v>
      </c>
      <c r="AC115" s="124" t="str">
        <f>IF(Nominal!AB114="","",IFERROR(Nominal!AB114*(1+0),""))</f>
        <v/>
      </c>
      <c r="AD115" s="124" t="str">
        <f>IF(Nominal!AC114="","",IFERROR(Nominal!AC114*(1+0),""))</f>
        <v/>
      </c>
      <c r="AE115" s="124" t="str">
        <f>IF(Nominal!AD114="","",IFERROR(Nominal!AD114*(1+0),""))</f>
        <v/>
      </c>
      <c r="AF115" s="126">
        <f t="shared" si="32"/>
        <v>-0.1270357793166324</v>
      </c>
      <c r="AG115" s="126">
        <f t="shared" si="33"/>
        <v>-7.581377435424444E-2</v>
      </c>
      <c r="AH115" s="126">
        <f t="shared" si="34"/>
        <v>1.9794095503528588</v>
      </c>
      <c r="AI115" s="126">
        <f t="shared" si="35"/>
        <v>-0.55518191700233577</v>
      </c>
      <c r="AJ115" s="126">
        <f t="shared" si="36"/>
        <v>-0.6205657709619703</v>
      </c>
      <c r="AK115" s="126">
        <f t="shared" si="37"/>
        <v>0.67624758995320422</v>
      </c>
      <c r="AL115" s="126">
        <f t="shared" si="38"/>
        <v>-0.67852279229929269</v>
      </c>
      <c r="AM115" s="126" t="str">
        <f t="shared" si="39"/>
        <v/>
      </c>
      <c r="AN115" s="126" t="str">
        <f t="shared" si="40"/>
        <v/>
      </c>
      <c r="AO115" s="126" t="str">
        <f t="shared" si="41"/>
        <v/>
      </c>
      <c r="AP115" s="124">
        <f t="shared" si="42"/>
        <v>35630.098449063931</v>
      </c>
      <c r="AQ115" s="124">
        <f t="shared" si="43"/>
        <v>28783.163797549998</v>
      </c>
      <c r="AR115" s="126">
        <f t="shared" si="44"/>
        <v>-0.19216715500525974</v>
      </c>
      <c r="AS115" s="153" t="s">
        <v>779</v>
      </c>
      <c r="AT115" s="153">
        <f t="shared" si="45"/>
        <v>1</v>
      </c>
      <c r="AU115" s="153">
        <f t="shared" si="46"/>
        <v>1</v>
      </c>
      <c r="AV115" s="153">
        <f t="shared" si="47"/>
        <v>1</v>
      </c>
      <c r="AW115" s="153">
        <f t="shared" si="48"/>
        <v>1</v>
      </c>
      <c r="AX115" s="153">
        <f t="shared" si="49"/>
        <v>1</v>
      </c>
      <c r="AY115" s="153">
        <f t="shared" si="50"/>
        <v>1</v>
      </c>
      <c r="AZ115" s="153">
        <f t="shared" si="51"/>
        <v>1</v>
      </c>
      <c r="BA115" s="153">
        <f t="shared" si="52"/>
        <v>0</v>
      </c>
      <c r="BB115" s="153">
        <f t="shared" si="53"/>
        <v>0</v>
      </c>
      <c r="BC115" s="153">
        <f t="shared" si="54"/>
        <v>0</v>
      </c>
    </row>
    <row r="116" spans="1:55" x14ac:dyDescent="0.3">
      <c r="A116" s="300" t="str">
        <f>Nominal!A115</f>
        <v>United Kingdom</v>
      </c>
      <c r="B116" s="300" t="str">
        <f>Nominal!B115</f>
        <v>GBR</v>
      </c>
      <c r="C116" s="300" t="str">
        <f>Nominal!C115</f>
        <v>WER</v>
      </c>
      <c r="D116" s="300" t="str">
        <f>Nominal!D115</f>
        <v>High Income</v>
      </c>
      <c r="E116" s="300" t="str">
        <f>Nominal!E115</f>
        <v/>
      </c>
      <c r="F116" s="300" t="str">
        <f>Nominal!F115</f>
        <v>Customs Duties</v>
      </c>
      <c r="G116" s="300" t="str">
        <f>Nominal!G115</f>
        <v>mill lcu</v>
      </c>
      <c r="H116" s="126">
        <f>VLOOKUP(B116,Inflation!$C$1:$E$196,3,FALSE)/100</f>
        <v>7.7200000000000003E-3</v>
      </c>
      <c r="I116" s="300" t="str">
        <f t="shared" si="31"/>
        <v>United KingdomCustoms Duties</v>
      </c>
      <c r="J116" s="124">
        <f>IF(Nominal!I115="","",IFERROR(Nominal!I115*((1+Real!$H116)),""))</f>
        <v>265.23190399999999</v>
      </c>
      <c r="K116" s="124">
        <f>IF(Nominal!J115="","",IFERROR(Nominal!J115*((1+Real!$H116)),""))</f>
        <v>302.61831599999999</v>
      </c>
      <c r="L116" s="124">
        <f>IF(Nominal!K115="","",IFERROR(Nominal!K115*((1+Real!$H116)),""))</f>
        <v>272.33200112711819</v>
      </c>
      <c r="M116" s="124">
        <f>IF(Nominal!L115="","",IFERROR(Nominal!L115*((1+Real!$H116)),""))</f>
        <v>262.61183199999999</v>
      </c>
      <c r="N116" s="124">
        <f>IF(Nominal!M115="","",IFERROR(Nominal!M115*((1+Real!$H116)),""))</f>
        <v>260.29407600000002</v>
      </c>
      <c r="O116" s="124">
        <f>IF(Nominal!N115="","",IFERROR(Nominal!N115*((1+Real!$H116)),""))</f>
        <v>271.98362799999995</v>
      </c>
      <c r="P116" s="124">
        <f>IF(Nominal!O115="","",IFERROR(Nominal!O115*((1+Real!$H116)),""))</f>
        <v>267.65043200000002</v>
      </c>
      <c r="Q116" s="124">
        <f>IF(Nominal!P115="","",IFERROR(Nominal!P115*((1+Real!$H116)),""))</f>
        <v>293.04497600000002</v>
      </c>
      <c r="R116" s="124">
        <f>IF(Nominal!Q115="","",IFERROR(Nominal!Q115*((1+Real!$H116)),""))</f>
        <v>303.32371999999998</v>
      </c>
      <c r="S116" s="124">
        <f>IF(Nominal!R115="","",IFERROR(Nominal!R115*((1+Real!$H116)),""))</f>
        <v>318.64106399999997</v>
      </c>
      <c r="T116" s="124">
        <f>IF(Nominal!S115="","",IFERROR(Nominal!S115*((1+Real!$H116)),""))</f>
        <v>311.08316399999995</v>
      </c>
      <c r="U116" s="124">
        <f>IF(Nominal!T115="","",IFERROR(Nominal!T115*((1+Real!$H116)),""))</f>
        <v>265.03035999999997</v>
      </c>
      <c r="V116" s="124">
        <f>IF(Nominal!U115="","",IFERROR(Nominal!U115*(1+0),""))</f>
        <v>237.8</v>
      </c>
      <c r="W116" s="124">
        <f>IF(Nominal!V115="","",IFERROR(Nominal!V115*(1+0),""))</f>
        <v>276</v>
      </c>
      <c r="X116" s="124">
        <f>IF(Nominal!W115="","",IFERROR(Nominal!W115*(1+0),""))</f>
        <v>233.5</v>
      </c>
      <c r="Y116" s="124">
        <f>IF(Nominal!X115="","",IFERROR(Nominal!X115*(1+0),""))</f>
        <v>208.2</v>
      </c>
      <c r="Z116" s="124">
        <f>IF(Nominal!Y115="","",IFERROR(Nominal!Y115*(1+0),""))</f>
        <v>194.4</v>
      </c>
      <c r="AA116" s="124">
        <f>IF(Nominal!Z115="","",IFERROR(Nominal!Z115*(1+0),""))</f>
        <v>192.9</v>
      </c>
      <c r="AB116" s="124">
        <f>IF(Nominal!AA115="","",IFERROR(Nominal!AA115*(1+0),""))</f>
        <v>208.7</v>
      </c>
      <c r="AC116" s="124" t="str">
        <f>IF(Nominal!AB115="","",IFERROR(Nominal!AB115*(1+0),""))</f>
        <v/>
      </c>
      <c r="AD116" s="124" t="str">
        <f>IF(Nominal!AC115="","",IFERROR(Nominal!AC115*(1+0),""))</f>
        <v/>
      </c>
      <c r="AE116" s="124" t="str">
        <f>IF(Nominal!AD115="","",IFERROR(Nominal!AD115*(1+0),""))</f>
        <v/>
      </c>
      <c r="AF116" s="126">
        <f t="shared" si="32"/>
        <v>-0.1034261097036048</v>
      </c>
      <c r="AG116" s="126">
        <f t="shared" si="33"/>
        <v>-8.7960029491407229E-2</v>
      </c>
      <c r="AH116" s="126">
        <f t="shared" si="34"/>
        <v>-0.14259066494720288</v>
      </c>
      <c r="AI116" s="126">
        <f t="shared" si="35"/>
        <v>-0.2071948989716503</v>
      </c>
      <c r="AJ116" s="126">
        <f t="shared" si="36"/>
        <v>-0.25315242287726902</v>
      </c>
      <c r="AK116" s="126">
        <f t="shared" si="37"/>
        <v>-0.29076613390861877</v>
      </c>
      <c r="AL116" s="126">
        <f t="shared" si="38"/>
        <v>-0.22025158547100732</v>
      </c>
      <c r="AM116" s="126" t="str">
        <f t="shared" si="39"/>
        <v/>
      </c>
      <c r="AN116" s="126" t="str">
        <f t="shared" si="40"/>
        <v/>
      </c>
      <c r="AO116" s="126" t="str">
        <f t="shared" si="41"/>
        <v/>
      </c>
      <c r="AP116" s="124">
        <f t="shared" si="42"/>
        <v>1902.7221891271183</v>
      </c>
      <c r="AQ116" s="124">
        <f t="shared" si="43"/>
        <v>1551.5000000000002</v>
      </c>
      <c r="AR116" s="126">
        <f t="shared" si="44"/>
        <v>-0.18458931689246907</v>
      </c>
      <c r="AS116" s="153" t="s">
        <v>779</v>
      </c>
      <c r="AT116" s="153">
        <f t="shared" si="45"/>
        <v>1</v>
      </c>
      <c r="AU116" s="153">
        <f t="shared" si="46"/>
        <v>1</v>
      </c>
      <c r="AV116" s="153">
        <f t="shared" si="47"/>
        <v>1</v>
      </c>
      <c r="AW116" s="153">
        <f t="shared" si="48"/>
        <v>1</v>
      </c>
      <c r="AX116" s="153">
        <f t="shared" si="49"/>
        <v>1</v>
      </c>
      <c r="AY116" s="153">
        <f t="shared" si="50"/>
        <v>1</v>
      </c>
      <c r="AZ116" s="153">
        <f t="shared" si="51"/>
        <v>1</v>
      </c>
      <c r="BA116" s="153">
        <f t="shared" si="52"/>
        <v>0</v>
      </c>
      <c r="BB116" s="153">
        <f t="shared" si="53"/>
        <v>0</v>
      </c>
      <c r="BC116" s="153">
        <f t="shared" si="54"/>
        <v>0</v>
      </c>
    </row>
    <row r="117" spans="1:55" x14ac:dyDescent="0.3">
      <c r="A117" s="300" t="str">
        <f>Nominal!A116</f>
        <v>United Kingdom</v>
      </c>
      <c r="B117" s="300" t="str">
        <f>Nominal!B116</f>
        <v>GBR</v>
      </c>
      <c r="C117" s="300" t="str">
        <f>Nominal!C116</f>
        <v>WER</v>
      </c>
      <c r="D117" s="300" t="str">
        <f>Nominal!D116</f>
        <v>High Income</v>
      </c>
      <c r="E117" s="300" t="str">
        <f>Nominal!E116</f>
        <v/>
      </c>
      <c r="F117" s="300" t="str">
        <f>Nominal!F116</f>
        <v>Excises</v>
      </c>
      <c r="G117" s="300" t="str">
        <f>Nominal!G116</f>
        <v>mill lcu</v>
      </c>
      <c r="H117" s="126">
        <f>VLOOKUP(B117,Inflation!$C$1:$E$196,3,FALSE)/100</f>
        <v>7.7200000000000003E-3</v>
      </c>
      <c r="I117" s="300" t="str">
        <f t="shared" si="31"/>
        <v>United KingdomExcises</v>
      </c>
      <c r="J117" s="124">
        <f>IF(Nominal!I116="","",IFERROR(Nominal!I116*((1+Real!$H117)),""))</f>
        <v>5091.5567057017906</v>
      </c>
      <c r="K117" s="124">
        <f>IF(Nominal!J116="","",IFERROR(Nominal!J116*((1+Real!$H117)),""))</f>
        <v>5964.0915512562324</v>
      </c>
      <c r="L117" s="124">
        <f>IF(Nominal!K116="","",IFERROR(Nominal!K116*((1+Real!$H117)),""))</f>
        <v>4311.4917032039339</v>
      </c>
      <c r="M117" s="124">
        <f>IF(Nominal!L116="","",IFERROR(Nominal!L116*((1+Real!$H117)),""))</f>
        <v>5474.4844446914221</v>
      </c>
      <c r="N117" s="124">
        <f>IF(Nominal!M116="","",IFERROR(Nominal!M116*((1+Real!$H117)),""))</f>
        <v>6051.9058137267511</v>
      </c>
      <c r="O117" s="124">
        <f>IF(Nominal!N116="","",IFERROR(Nominal!N116*((1+Real!$H117)),""))</f>
        <v>4782.3822513255145</v>
      </c>
      <c r="P117" s="124">
        <f>IF(Nominal!O116="","",IFERROR(Nominal!O116*((1+Real!$H117)),""))</f>
        <v>5710.839703195712</v>
      </c>
      <c r="Q117" s="124">
        <f>IF(Nominal!P116="","",IFERROR(Nominal!P116*((1+Real!$H117)),""))</f>
        <v>6375.6934317169589</v>
      </c>
      <c r="R117" s="124">
        <f>IF(Nominal!Q116="","",IFERROR(Nominal!Q116*((1+Real!$H117)),""))</f>
        <v>4928.7065320879783</v>
      </c>
      <c r="S117" s="124">
        <f>IF(Nominal!R116="","",IFERROR(Nominal!R116*((1+Real!$H117)),""))</f>
        <v>5561.0855250055001</v>
      </c>
      <c r="T117" s="124">
        <f>IF(Nominal!S116="","",IFERROR(Nominal!S116*((1+Real!$H117)),""))</f>
        <v>6350.8568115825665</v>
      </c>
      <c r="U117" s="124">
        <f>IF(Nominal!T116="","",IFERROR(Nominal!T116*((1+Real!$H117)),""))</f>
        <v>5037.5419200495608</v>
      </c>
      <c r="V117" s="124">
        <f>IF(Nominal!U116="","",IFERROR(Nominal!U116*(1+0),""))</f>
        <v>5589.5527825999989</v>
      </c>
      <c r="W117" s="124">
        <f>IF(Nominal!V116="","",IFERROR(Nominal!V116*(1+0),""))</f>
        <v>5511.5487644199993</v>
      </c>
      <c r="X117" s="124">
        <f>IF(Nominal!W116="","",IFERROR(Nominal!W116*(1+0),""))</f>
        <v>3839.5337546400006</v>
      </c>
      <c r="Y117" s="124">
        <f>IF(Nominal!X116="","",IFERROR(Nominal!X116*(1+0),""))</f>
        <v>4346.5883436899994</v>
      </c>
      <c r="Z117" s="124">
        <f>IF(Nominal!Y116="","",IFERROR(Nominal!Y116*(1+0),""))</f>
        <v>3841.1935303999999</v>
      </c>
      <c r="AA117" s="124">
        <f>IF(Nominal!Z116="","",IFERROR(Nominal!Z116*(1+0),""))</f>
        <v>3898.5734558300005</v>
      </c>
      <c r="AB117" s="124">
        <f>IF(Nominal!AA116="","",IFERROR(Nominal!AA116*(1+0),""))</f>
        <v>4914.2063423899999</v>
      </c>
      <c r="AC117" s="124" t="str">
        <f>IF(Nominal!AB116="","",IFERROR(Nominal!AB116*(1+0),""))</f>
        <v/>
      </c>
      <c r="AD117" s="124" t="str">
        <f>IF(Nominal!AC116="","",IFERROR(Nominal!AC116*(1+0),""))</f>
        <v/>
      </c>
      <c r="AE117" s="124" t="str">
        <f>IF(Nominal!AD116="","",IFERROR(Nominal!AD116*(1+0),""))</f>
        <v/>
      </c>
      <c r="AF117" s="126">
        <f t="shared" si="32"/>
        <v>9.780821577426925E-2</v>
      </c>
      <c r="AG117" s="126">
        <f t="shared" si="33"/>
        <v>-7.5877907464534614E-2</v>
      </c>
      <c r="AH117" s="126">
        <f t="shared" si="34"/>
        <v>-0.10946511811984105</v>
      </c>
      <c r="AI117" s="126">
        <f t="shared" si="35"/>
        <v>-0.20602782095675465</v>
      </c>
      <c r="AJ117" s="126">
        <f t="shared" si="36"/>
        <v>-0.36529191817765572</v>
      </c>
      <c r="AK117" s="126">
        <f t="shared" si="37"/>
        <v>-0.18480513456458905</v>
      </c>
      <c r="AL117" s="126">
        <f t="shared" si="38"/>
        <v>-0.13949496084786381</v>
      </c>
      <c r="AM117" s="126" t="str">
        <f t="shared" si="39"/>
        <v/>
      </c>
      <c r="AN117" s="126" t="str">
        <f t="shared" si="40"/>
        <v/>
      </c>
      <c r="AO117" s="126" t="str">
        <f t="shared" si="41"/>
        <v/>
      </c>
      <c r="AP117" s="124">
        <f t="shared" si="42"/>
        <v>37386.752173101355</v>
      </c>
      <c r="AQ117" s="124">
        <f t="shared" si="43"/>
        <v>31941.196973969996</v>
      </c>
      <c r="AR117" s="126">
        <f t="shared" si="44"/>
        <v>-0.14565467398500778</v>
      </c>
      <c r="AS117" s="153" t="s">
        <v>779</v>
      </c>
      <c r="AT117" s="153">
        <f t="shared" si="45"/>
        <v>1</v>
      </c>
      <c r="AU117" s="153">
        <f t="shared" si="46"/>
        <v>1</v>
      </c>
      <c r="AV117" s="153">
        <f t="shared" si="47"/>
        <v>1</v>
      </c>
      <c r="AW117" s="153">
        <f t="shared" si="48"/>
        <v>1</v>
      </c>
      <c r="AX117" s="153">
        <f t="shared" si="49"/>
        <v>1</v>
      </c>
      <c r="AY117" s="153">
        <f t="shared" si="50"/>
        <v>1</v>
      </c>
      <c r="AZ117" s="153">
        <f t="shared" si="51"/>
        <v>1</v>
      </c>
      <c r="BA117" s="153">
        <f t="shared" si="52"/>
        <v>0</v>
      </c>
      <c r="BB117" s="153">
        <f t="shared" si="53"/>
        <v>0</v>
      </c>
      <c r="BC117" s="153">
        <f t="shared" si="54"/>
        <v>0</v>
      </c>
    </row>
    <row r="118" spans="1:55" x14ac:dyDescent="0.3">
      <c r="A118" s="300" t="str">
        <f>Nominal!A117</f>
        <v>United Kingdom</v>
      </c>
      <c r="B118" s="300" t="str">
        <f>Nominal!B117</f>
        <v>GBR</v>
      </c>
      <c r="C118" s="300" t="str">
        <f>Nominal!C117</f>
        <v>WER</v>
      </c>
      <c r="D118" s="300" t="str">
        <f>Nominal!D117</f>
        <v>High Income</v>
      </c>
      <c r="E118" s="300" t="str">
        <f>Nominal!E117</f>
        <v/>
      </c>
      <c r="F118" s="300" t="str">
        <f>Nominal!F117</f>
        <v>Income Taxes</v>
      </c>
      <c r="G118" s="300" t="str">
        <f>Nominal!G117</f>
        <v>mill lcu</v>
      </c>
      <c r="H118" s="126">
        <f>VLOOKUP(B118,Inflation!$C$1:$E$196,3,FALSE)/100</f>
        <v>7.7200000000000003E-3</v>
      </c>
      <c r="I118" s="300" t="str">
        <f t="shared" si="31"/>
        <v>United KingdomIncome Taxes</v>
      </c>
      <c r="J118" s="124">
        <f>IF(Nominal!I117="","",IFERROR(Nominal!I117*((1+Real!$H118)),""))</f>
        <v>45238.706908828957</v>
      </c>
      <c r="K118" s="124">
        <f>IF(Nominal!J117="","",IFERROR(Nominal!J117*((1+Real!$H118)),""))</f>
        <v>21570.610452966077</v>
      </c>
      <c r="L118" s="124">
        <f>IF(Nominal!K117="","",IFERROR(Nominal!K117*((1+Real!$H118)),""))</f>
        <v>17638.965679591409</v>
      </c>
      <c r="M118" s="124">
        <f>IF(Nominal!L117="","",IFERROR(Nominal!L117*((1+Real!$H118)),""))</f>
        <v>25832.901899066175</v>
      </c>
      <c r="N118" s="124">
        <f>IF(Nominal!M117="","",IFERROR(Nominal!M117*((1+Real!$H118)),""))</f>
        <v>15667.364155752395</v>
      </c>
      <c r="O118" s="124">
        <f>IF(Nominal!N117="","",IFERROR(Nominal!N117*((1+Real!$H118)),""))</f>
        <v>15971.700032468238</v>
      </c>
      <c r="P118" s="124">
        <f>IF(Nominal!O117="","",IFERROR(Nominal!O117*((1+Real!$H118)),""))</f>
        <v>32230.463144530582</v>
      </c>
      <c r="Q118" s="124">
        <f>IF(Nominal!P117="","",IFERROR(Nominal!P117*((1+Real!$H118)),""))</f>
        <v>16546.48797254821</v>
      </c>
      <c r="R118" s="124">
        <f>IF(Nominal!Q117="","",IFERROR(Nominal!Q117*((1+Real!$H118)),""))</f>
        <v>16600.856947672459</v>
      </c>
      <c r="S118" s="124">
        <f>IF(Nominal!R117="","",IFERROR(Nominal!R117*((1+Real!$H118)),""))</f>
        <v>21611.644402314287</v>
      </c>
      <c r="T118" s="124">
        <f>IF(Nominal!S117="","",IFERROR(Nominal!S117*((1+Real!$H118)),""))</f>
        <v>14626.291443321077</v>
      </c>
      <c r="U118" s="124">
        <f>IF(Nominal!T117="","",IFERROR(Nominal!T117*((1+Real!$H118)),""))</f>
        <v>19966.004472723776</v>
      </c>
      <c r="V118" s="124">
        <f>IF(Nominal!U117="","",IFERROR(Nominal!U117*(1+0),""))</f>
        <v>45082.099987520567</v>
      </c>
      <c r="W118" s="124">
        <f>IF(Nominal!V117="","",IFERROR(Nominal!V117*(1+0),""))</f>
        <v>21412.668353415229</v>
      </c>
      <c r="X118" s="124">
        <f>IF(Nominal!W117="","",IFERROR(Nominal!W117*(1+0),""))</f>
        <v>21299.516994162303</v>
      </c>
      <c r="Y118" s="124">
        <f>IF(Nominal!X117="","",IFERROR(Nominal!X117*(1+0),""))</f>
        <v>17851.984495353609</v>
      </c>
      <c r="Z118" s="124">
        <f>IF(Nominal!Y117="","",IFERROR(Nominal!Y117*(1+0),""))</f>
        <v>12143.753045273439</v>
      </c>
      <c r="AA118" s="124">
        <f>IF(Nominal!Z117="","",IFERROR(Nominal!Z117*(1+0),""))</f>
        <v>17600.859216936482</v>
      </c>
      <c r="AB118" s="124">
        <f>IF(Nominal!AA117="","",IFERROR(Nominal!AA117*(1+0),""))</f>
        <v>21465.685806921905</v>
      </c>
      <c r="AC118" s="124" t="str">
        <f>IF(Nominal!AB117="","",IFERROR(Nominal!AB117*(1+0),""))</f>
        <v/>
      </c>
      <c r="AD118" s="124" t="str">
        <f>IF(Nominal!AC117="","",IFERROR(Nominal!AC117*(1+0),""))</f>
        <v/>
      </c>
      <c r="AE118" s="124" t="str">
        <f>IF(Nominal!AD117="","",IFERROR(Nominal!AD117*(1+0),""))</f>
        <v/>
      </c>
      <c r="AF118" s="126">
        <f t="shared" si="32"/>
        <v>-3.4617904005082461E-3</v>
      </c>
      <c r="AG118" s="126">
        <f t="shared" si="33"/>
        <v>-7.3220968824797526E-3</v>
      </c>
      <c r="AH118" s="126">
        <f t="shared" si="34"/>
        <v>0.20752641515744971</v>
      </c>
      <c r="AI118" s="126">
        <f t="shared" si="35"/>
        <v>-0.3089438977818077</v>
      </c>
      <c r="AJ118" s="126">
        <f t="shared" si="36"/>
        <v>-0.22490133473952828</v>
      </c>
      <c r="AK118" s="126">
        <f t="shared" si="37"/>
        <v>0.10200286639220565</v>
      </c>
      <c r="AL118" s="126">
        <f t="shared" si="38"/>
        <v>-0.33399387682815318</v>
      </c>
      <c r="AM118" s="126" t="str">
        <f t="shared" si="39"/>
        <v/>
      </c>
      <c r="AN118" s="126" t="str">
        <f t="shared" si="40"/>
        <v/>
      </c>
      <c r="AO118" s="126" t="str">
        <f t="shared" si="41"/>
        <v/>
      </c>
      <c r="AP118" s="124">
        <f t="shared" si="42"/>
        <v>174150.71227320383</v>
      </c>
      <c r="AQ118" s="124">
        <f t="shared" si="43"/>
        <v>156856.56789958355</v>
      </c>
      <c r="AR118" s="126">
        <f t="shared" si="44"/>
        <v>-9.9305619528501282E-2</v>
      </c>
      <c r="AS118" s="153" t="s">
        <v>779</v>
      </c>
      <c r="AT118" s="153">
        <f t="shared" si="45"/>
        <v>1</v>
      </c>
      <c r="AU118" s="153">
        <f t="shared" si="46"/>
        <v>1</v>
      </c>
      <c r="AV118" s="153">
        <f t="shared" si="47"/>
        <v>1</v>
      </c>
      <c r="AW118" s="153">
        <f t="shared" si="48"/>
        <v>1</v>
      </c>
      <c r="AX118" s="153">
        <f t="shared" si="49"/>
        <v>1</v>
      </c>
      <c r="AY118" s="153">
        <f t="shared" si="50"/>
        <v>1</v>
      </c>
      <c r="AZ118" s="153">
        <f t="shared" si="51"/>
        <v>1</v>
      </c>
      <c r="BA118" s="153">
        <f t="shared" si="52"/>
        <v>0</v>
      </c>
      <c r="BB118" s="153">
        <f t="shared" si="53"/>
        <v>0</v>
      </c>
      <c r="BC118" s="153">
        <f t="shared" si="54"/>
        <v>0</v>
      </c>
    </row>
    <row r="119" spans="1:55" x14ac:dyDescent="0.3">
      <c r="A119" s="300" t="str">
        <f>Nominal!A118</f>
        <v>United Kingdom</v>
      </c>
      <c r="B119" s="300" t="str">
        <f>Nominal!B118</f>
        <v>GBR</v>
      </c>
      <c r="C119" s="300" t="str">
        <f>Nominal!C118</f>
        <v>WER</v>
      </c>
      <c r="D119" s="300" t="str">
        <f>Nominal!D118</f>
        <v>High Income</v>
      </c>
      <c r="E119" s="300" t="str">
        <f>Nominal!E118</f>
        <v/>
      </c>
      <c r="F119" s="300" t="str">
        <f>Nominal!F118</f>
        <v>Other Taxes</v>
      </c>
      <c r="G119" s="300" t="str">
        <f>Nominal!G118</f>
        <v>mill lcu</v>
      </c>
      <c r="H119" s="126">
        <f>VLOOKUP(B119,Inflation!$C$1:$E$196,3,FALSE)/100</f>
        <v>7.7200000000000003E-3</v>
      </c>
      <c r="I119" s="300" t="str">
        <f t="shared" si="31"/>
        <v>United KingdomOther Taxes</v>
      </c>
      <c r="J119" s="124">
        <f>IF(Nominal!I118="","",IFERROR(Nominal!I118*((1+Real!$H119)),""))</f>
        <v>2976.0037079276117</v>
      </c>
      <c r="K119" s="124">
        <f>IF(Nominal!J118="","",IFERROR(Nominal!J118*((1+Real!$H119)),""))</f>
        <v>1789.0485259004945</v>
      </c>
      <c r="L119" s="124">
        <f>IF(Nominal!K118="","",IFERROR(Nominal!K118*((1+Real!$H119)),""))</f>
        <v>2064.8350744306053</v>
      </c>
      <c r="M119" s="124">
        <f>IF(Nominal!L118="","",IFERROR(Nominal!L118*((1+Real!$H119)),""))</f>
        <v>3079.0551682704954</v>
      </c>
      <c r="N119" s="124">
        <f>IF(Nominal!M118="","",IFERROR(Nominal!M118*((1+Real!$H119)),""))</f>
        <v>1858.3716259627399</v>
      </c>
      <c r="O119" s="124">
        <f>IF(Nominal!N118="","",IFERROR(Nominal!N118*((1+Real!$H119)),""))</f>
        <v>1720.1345977148144</v>
      </c>
      <c r="P119" s="124">
        <f>IF(Nominal!O118="","",IFERROR(Nominal!O118*((1+Real!$H119)),""))</f>
        <v>3405.5381176887954</v>
      </c>
      <c r="Q119" s="124">
        <f>IF(Nominal!P118="","",IFERROR(Nominal!P118*((1+Real!$H119)),""))</f>
        <v>2086.0492764728906</v>
      </c>
      <c r="R119" s="124">
        <f>IF(Nominal!Q118="","",IFERROR(Nominal!Q118*((1+Real!$H119)),""))</f>
        <v>1953.5893974458008</v>
      </c>
      <c r="S119" s="124">
        <f>IF(Nominal!R118="","",IFERROR(Nominal!R118*((1+Real!$H119)),""))</f>
        <v>3216.6316889398249</v>
      </c>
      <c r="T119" s="124">
        <f>IF(Nominal!S118="","",IFERROR(Nominal!S118*((1+Real!$H119)),""))</f>
        <v>2017.105815707883</v>
      </c>
      <c r="U119" s="124">
        <f>IF(Nominal!T118="","",IFERROR(Nominal!T118*((1+Real!$H119)),""))</f>
        <v>2355.7904118751408</v>
      </c>
      <c r="V119" s="124">
        <f>IF(Nominal!U118="","",IFERROR(Nominal!U118*(1+0),""))</f>
        <v>2869.92672262</v>
      </c>
      <c r="W119" s="124">
        <f>IF(Nominal!V118="","",IFERROR(Nominal!V118*(1+0),""))</f>
        <v>1856.7355384199998</v>
      </c>
      <c r="X119" s="124">
        <f>IF(Nominal!W118="","",IFERROR(Nominal!W118*(1+0),""))</f>
        <v>2443.9308256200002</v>
      </c>
      <c r="Y119" s="124">
        <f>IF(Nominal!X118="","",IFERROR(Nominal!X118*(1+0),""))</f>
        <v>2517.1753561200003</v>
      </c>
      <c r="Z119" s="124">
        <f>IF(Nominal!Y118="","",IFERROR(Nominal!Y118*(1+0),""))</f>
        <v>1225.4170929799998</v>
      </c>
      <c r="AA119" s="124">
        <f>IF(Nominal!Z118="","",IFERROR(Nominal!Z118*(1+0),""))</f>
        <v>1841.7745527777881</v>
      </c>
      <c r="AB119" s="124">
        <f>IF(Nominal!AA118="","",IFERROR(Nominal!AA118*(1+0),""))</f>
        <v>2331.6943287000004</v>
      </c>
      <c r="AC119" s="124" t="str">
        <f>IF(Nominal!AB118="","",IFERROR(Nominal!AB118*(1+0),""))</f>
        <v/>
      </c>
      <c r="AD119" s="124" t="str">
        <f>IF(Nominal!AC118="","",IFERROR(Nominal!AC118*(1+0),""))</f>
        <v/>
      </c>
      <c r="AE119" s="124" t="str">
        <f>IF(Nominal!AD118="","",IFERROR(Nominal!AD118*(1+0),""))</f>
        <v/>
      </c>
      <c r="AF119" s="126">
        <f t="shared" si="32"/>
        <v>-3.5644103878311413E-2</v>
      </c>
      <c r="AG119" s="126">
        <f t="shared" si="33"/>
        <v>3.7834084173561419E-2</v>
      </c>
      <c r="AH119" s="126">
        <f t="shared" si="34"/>
        <v>0.18359614086560086</v>
      </c>
      <c r="AI119" s="126">
        <f t="shared" si="35"/>
        <v>-0.18248449002818709</v>
      </c>
      <c r="AJ119" s="126">
        <f t="shared" si="36"/>
        <v>-0.34059631784080563</v>
      </c>
      <c r="AK119" s="126">
        <f t="shared" si="37"/>
        <v>7.0715370311469516E-2</v>
      </c>
      <c r="AL119" s="126">
        <f t="shared" si="38"/>
        <v>-0.31532279242775602</v>
      </c>
      <c r="AM119" s="126" t="str">
        <f t="shared" si="39"/>
        <v/>
      </c>
      <c r="AN119" s="126" t="str">
        <f t="shared" si="40"/>
        <v/>
      </c>
      <c r="AO119" s="126" t="str">
        <f t="shared" si="41"/>
        <v/>
      </c>
      <c r="AP119" s="124">
        <f t="shared" si="42"/>
        <v>16892.986817895555</v>
      </c>
      <c r="AQ119" s="124">
        <f t="shared" si="43"/>
        <v>15086.654417237791</v>
      </c>
      <c r="AR119" s="126">
        <f t="shared" si="44"/>
        <v>-0.10692794709010423</v>
      </c>
      <c r="AS119" s="153" t="s">
        <v>779</v>
      </c>
      <c r="AT119" s="153">
        <f t="shared" si="45"/>
        <v>1</v>
      </c>
      <c r="AU119" s="153">
        <f t="shared" si="46"/>
        <v>1</v>
      </c>
      <c r="AV119" s="153">
        <f t="shared" si="47"/>
        <v>1</v>
      </c>
      <c r="AW119" s="153">
        <f t="shared" si="48"/>
        <v>1</v>
      </c>
      <c r="AX119" s="153">
        <f t="shared" si="49"/>
        <v>1</v>
      </c>
      <c r="AY119" s="153">
        <f t="shared" si="50"/>
        <v>1</v>
      </c>
      <c r="AZ119" s="153">
        <f t="shared" si="51"/>
        <v>1</v>
      </c>
      <c r="BA119" s="153">
        <f t="shared" si="52"/>
        <v>0</v>
      </c>
      <c r="BB119" s="153">
        <f t="shared" si="53"/>
        <v>0</v>
      </c>
      <c r="BC119" s="153">
        <f t="shared" si="54"/>
        <v>0</v>
      </c>
    </row>
    <row r="120" spans="1:55" x14ac:dyDescent="0.3">
      <c r="A120" s="300" t="str">
        <f>Nominal!A119</f>
        <v>United Kingdom</v>
      </c>
      <c r="B120" s="300" t="str">
        <f>Nominal!B119</f>
        <v>GBR</v>
      </c>
      <c r="C120" s="300" t="str">
        <f>Nominal!C119</f>
        <v>WER</v>
      </c>
      <c r="D120" s="300" t="str">
        <f>Nominal!D119</f>
        <v>High Income</v>
      </c>
      <c r="E120" s="300" t="str">
        <f>Nominal!E119</f>
        <v/>
      </c>
      <c r="F120" s="300" t="str">
        <f>Nominal!F119</f>
        <v>PIT</v>
      </c>
      <c r="G120" s="300" t="str">
        <f>Nominal!G119</f>
        <v>mill lcu</v>
      </c>
      <c r="H120" s="126">
        <f>VLOOKUP(B120,Inflation!$C$1:$E$196,3,FALSE)/100</f>
        <v>7.7200000000000003E-3</v>
      </c>
      <c r="I120" s="300" t="str">
        <f t="shared" si="31"/>
        <v>United KingdomPIT</v>
      </c>
      <c r="J120" s="124">
        <f>IF(Nominal!I119="","",IFERROR(Nominal!I119*((1+Real!$H120)),""))</f>
        <v>35415.824660290345</v>
      </c>
      <c r="K120" s="124">
        <f>IF(Nominal!J119="","",IFERROR(Nominal!J119*((1+Real!$H120)),""))</f>
        <v>19538.667525102312</v>
      </c>
      <c r="L120" s="124">
        <f>IF(Nominal!K119="","",IFERROR(Nominal!K119*((1+Real!$H120)),""))</f>
        <v>15449.295137822255</v>
      </c>
      <c r="M120" s="124">
        <f>IF(Nominal!L119="","",IFERROR(Nominal!L119*((1+Real!$H120)),""))</f>
        <v>18492.822606432866</v>
      </c>
      <c r="N120" s="124">
        <f>IF(Nominal!M119="","",IFERROR(Nominal!M119*((1+Real!$H120)),""))</f>
        <v>13462.172888626439</v>
      </c>
      <c r="O120" s="124">
        <f>IF(Nominal!N119="","",IFERROR(Nominal!N119*((1+Real!$H120)),""))</f>
        <v>13141.772026348075</v>
      </c>
      <c r="P120" s="124">
        <f>IF(Nominal!O119="","",IFERROR(Nominal!O119*((1+Real!$H120)),""))</f>
        <v>23020.058979517613</v>
      </c>
      <c r="Q120" s="124">
        <f>IF(Nominal!P119="","",IFERROR(Nominal!P119*((1+Real!$H120)),""))</f>
        <v>14402.261092626341</v>
      </c>
      <c r="R120" s="124">
        <f>IF(Nominal!Q119="","",IFERROR(Nominal!Q119*((1+Real!$H120)),""))</f>
        <v>12613.23799495015</v>
      </c>
      <c r="S120" s="124">
        <f>IF(Nominal!R119="","",IFERROR(Nominal!R119*((1+Real!$H120)),""))</f>
        <v>13047.114777100889</v>
      </c>
      <c r="T120" s="124">
        <f>IF(Nominal!S119="","",IFERROR(Nominal!S119*((1+Real!$H120)),""))</f>
        <v>12468.054019297895</v>
      </c>
      <c r="U120" s="124">
        <f>IF(Nominal!T119="","",IFERROR(Nominal!T119*((1+Real!$H120)),""))</f>
        <v>13813.8607847285</v>
      </c>
      <c r="V120" s="124">
        <f>IF(Nominal!U119="","",IFERROR(Nominal!U119*(1+0),""))</f>
        <v>36507.075240560567</v>
      </c>
      <c r="W120" s="124">
        <f>IF(Nominal!V119="","",IFERROR(Nominal!V119*(1+0),""))</f>
        <v>19534.774688185229</v>
      </c>
      <c r="X120" s="124">
        <f>IF(Nominal!W119="","",IFERROR(Nominal!W119*(1+0),""))</f>
        <v>14775.591669888969</v>
      </c>
      <c r="Y120" s="124">
        <f>IF(Nominal!X119="","",IFERROR(Nominal!X119*(1+0),""))</f>
        <v>14586.984495353607</v>
      </c>
      <c r="Z120" s="124">
        <f>IF(Nominal!Y119="","",IFERROR(Nominal!Y119*(1+0),""))</f>
        <v>11307.027996950106</v>
      </c>
      <c r="AA120" s="124">
        <f>IF(Nominal!Z119="","",IFERROR(Nominal!Z119*(1+0),""))</f>
        <v>12857.199216936482</v>
      </c>
      <c r="AB120" s="124">
        <f>IF(Nominal!AA119="","",IFERROR(Nominal!AA119*(1+0),""))</f>
        <v>18504.750794158572</v>
      </c>
      <c r="AC120" s="124" t="str">
        <f>IF(Nominal!AB119="","",IFERROR(Nominal!AB119*(1+0),""))</f>
        <v/>
      </c>
      <c r="AD120" s="124" t="str">
        <f>IF(Nominal!AC119="","",IFERROR(Nominal!AC119*(1+0),""))</f>
        <v/>
      </c>
      <c r="AE120" s="124" t="str">
        <f>IF(Nominal!AD119="","",IFERROR(Nominal!AD119*(1+0),""))</f>
        <v/>
      </c>
      <c r="AF120" s="126">
        <f t="shared" si="32"/>
        <v>3.0812513635854313E-2</v>
      </c>
      <c r="AG120" s="126">
        <f t="shared" si="33"/>
        <v>-1.9923758424576703E-4</v>
      </c>
      <c r="AH120" s="126">
        <f t="shared" si="34"/>
        <v>-4.3607391918091883E-2</v>
      </c>
      <c r="AI120" s="126">
        <f t="shared" si="35"/>
        <v>-0.21120832628982147</v>
      </c>
      <c r="AJ120" s="126">
        <f t="shared" si="36"/>
        <v>-0.16008893285697692</v>
      </c>
      <c r="AK120" s="126">
        <f t="shared" si="37"/>
        <v>-2.1654066806291419E-2</v>
      </c>
      <c r="AL120" s="126">
        <f t="shared" si="38"/>
        <v>-0.19614668187325643</v>
      </c>
      <c r="AM120" s="126" t="str">
        <f t="shared" si="39"/>
        <v/>
      </c>
      <c r="AN120" s="126" t="str">
        <f t="shared" si="40"/>
        <v/>
      </c>
      <c r="AO120" s="126" t="str">
        <f t="shared" si="41"/>
        <v/>
      </c>
      <c r="AP120" s="124">
        <f t="shared" si="42"/>
        <v>138520.6138241399</v>
      </c>
      <c r="AQ120" s="124">
        <f t="shared" si="43"/>
        <v>128073.40410203353</v>
      </c>
      <c r="AR120" s="126">
        <f t="shared" si="44"/>
        <v>-7.5419891911320314E-2</v>
      </c>
      <c r="AS120" s="153" t="s">
        <v>779</v>
      </c>
      <c r="AT120" s="153">
        <f t="shared" si="45"/>
        <v>1</v>
      </c>
      <c r="AU120" s="153">
        <f t="shared" si="46"/>
        <v>1</v>
      </c>
      <c r="AV120" s="153">
        <f t="shared" si="47"/>
        <v>1</v>
      </c>
      <c r="AW120" s="153">
        <f t="shared" si="48"/>
        <v>1</v>
      </c>
      <c r="AX120" s="153">
        <f t="shared" si="49"/>
        <v>1</v>
      </c>
      <c r="AY120" s="153">
        <f t="shared" si="50"/>
        <v>1</v>
      </c>
      <c r="AZ120" s="153">
        <f t="shared" si="51"/>
        <v>1</v>
      </c>
      <c r="BA120" s="153">
        <f t="shared" si="52"/>
        <v>0</v>
      </c>
      <c r="BB120" s="153">
        <f t="shared" si="53"/>
        <v>0</v>
      </c>
      <c r="BC120" s="153">
        <f t="shared" si="54"/>
        <v>0</v>
      </c>
    </row>
    <row r="121" spans="1:55" x14ac:dyDescent="0.3">
      <c r="A121" s="300" t="str">
        <f>Nominal!A120</f>
        <v>United Kingdom</v>
      </c>
      <c r="B121" s="300" t="str">
        <f>Nominal!B120</f>
        <v>GBR</v>
      </c>
      <c r="C121" s="300" t="str">
        <f>Nominal!C120</f>
        <v>WER</v>
      </c>
      <c r="D121" s="300" t="str">
        <f>Nominal!D120</f>
        <v>High Income</v>
      </c>
      <c r="E121" s="300" t="str">
        <f>Nominal!E120</f>
        <v/>
      </c>
      <c r="F121" s="300" t="str">
        <f>Nominal!F120</f>
        <v>Tax Revenue</v>
      </c>
      <c r="G121" s="300" t="str">
        <f>Nominal!G120</f>
        <v>mill lcu</v>
      </c>
      <c r="H121" s="126">
        <f>VLOOKUP(B121,Inflation!$C$1:$E$196,3,FALSE)/100</f>
        <v>7.7200000000000003E-3</v>
      </c>
      <c r="I121" s="300" t="str">
        <f t="shared" si="31"/>
        <v>United KingdomTax Revenue</v>
      </c>
      <c r="J121" s="124">
        <f>IF(Nominal!I120="","",IFERROR(Nominal!I120*((1+Real!$H121)),""))</f>
        <v>67378.441839022053</v>
      </c>
      <c r="K121" s="124">
        <f>IF(Nominal!J120="","",IFERROR(Nominal!J120*((1+Real!$H121)),""))</f>
        <v>43103.03908991022</v>
      </c>
      <c r="L121" s="124">
        <f>IF(Nominal!K120="","",IFERROR(Nominal!K120*((1+Real!$H121)),""))</f>
        <v>32283.335882188418</v>
      </c>
      <c r="M121" s="124">
        <f>IF(Nominal!L120="","",IFERROR(Nominal!L120*((1+Real!$H121)),""))</f>
        <v>47791.047232875819</v>
      </c>
      <c r="N121" s="124">
        <f>IF(Nominal!M120="","",IFERROR(Nominal!M120*((1+Real!$H121)),""))</f>
        <v>34917.296904698233</v>
      </c>
      <c r="O121" s="124">
        <f>IF(Nominal!N120="","",IFERROR(Nominal!N120*((1+Real!$H121)),""))</f>
        <v>30927.038112869719</v>
      </c>
      <c r="P121" s="124">
        <f>IF(Nominal!O120="","",IFERROR(Nominal!O120*((1+Real!$H121)),""))</f>
        <v>55359.54872666017</v>
      </c>
      <c r="Q121" s="124">
        <f>IF(Nominal!P120="","",IFERROR(Nominal!P120*((1+Real!$H121)),""))</f>
        <v>37843.208727995931</v>
      </c>
      <c r="R121" s="124">
        <f>IF(Nominal!Q120="","",IFERROR(Nominal!Q120*((1+Real!$H121)),""))</f>
        <v>32104.205896898307</v>
      </c>
      <c r="S121" s="124">
        <f>IF(Nominal!R120="","",IFERROR(Nominal!R120*((1+Real!$H121)),""))</f>
        <v>44381.946504659754</v>
      </c>
      <c r="T121" s="124">
        <f>IF(Nominal!S120="","",IFERROR(Nominal!S120*((1+Real!$H121)),""))</f>
        <v>36437.219278247205</v>
      </c>
      <c r="U121" s="124">
        <f>IF(Nominal!T120="","",IFERROR(Nominal!T120*((1+Real!$H121)),""))</f>
        <v>35305.642621364648</v>
      </c>
      <c r="V121" s="124">
        <f>IF(Nominal!U120="","",IFERROR(Nominal!U120*(1+0),""))</f>
        <v>68255.215026450562</v>
      </c>
      <c r="W121" s="124">
        <f>IF(Nominal!V120="","",IFERROR(Nominal!V120*(1+0),""))</f>
        <v>41642.905098175223</v>
      </c>
      <c r="X121" s="124">
        <f>IF(Nominal!W120="","",IFERROR(Nominal!W120*(1+0),""))</f>
        <v>30178.975707092301</v>
      </c>
      <c r="Y121" s="124">
        <f>IF(Nominal!X120="","",IFERROR(Nominal!X120*(1+0),""))</f>
        <v>25821.096006423613</v>
      </c>
      <c r="Z121" s="124">
        <f>IF(Nominal!Y120="","",IFERROR(Nominal!Y120*(1+0),""))</f>
        <v>18039.847216623439</v>
      </c>
      <c r="AA121" s="124">
        <f>IF(Nominal!Z120="","",IFERROR(Nominal!Z120*(1+0),""))</f>
        <v>24612.481274954269</v>
      </c>
      <c r="AB121" s="124">
        <f>IF(Nominal!AA120="","",IFERROR(Nominal!AA120*(1+0),""))</f>
        <v>39664.101149848575</v>
      </c>
      <c r="AC121" s="124" t="str">
        <f>IF(Nominal!AB120="","",IFERROR(Nominal!AB120*(1+0),""))</f>
        <v/>
      </c>
      <c r="AD121" s="124" t="str">
        <f>IF(Nominal!AC120="","",IFERROR(Nominal!AC120*(1+0),""))</f>
        <v/>
      </c>
      <c r="AE121" s="124" t="str">
        <f>IF(Nominal!AD120="","",IFERROR(Nominal!AD120*(1+0),""))</f>
        <v/>
      </c>
      <c r="AF121" s="126">
        <f t="shared" si="32"/>
        <v>1.3012666418188499E-2</v>
      </c>
      <c r="AG121" s="126">
        <f t="shared" si="33"/>
        <v>-3.3875430191575365E-2</v>
      </c>
      <c r="AH121" s="126">
        <f t="shared" si="34"/>
        <v>-6.5184099399627063E-2</v>
      </c>
      <c r="AI121" s="126">
        <f t="shared" si="35"/>
        <v>-0.45970851233699084</v>
      </c>
      <c r="AJ121" s="126">
        <f t="shared" si="36"/>
        <v>-0.48335498976737457</v>
      </c>
      <c r="AK121" s="126">
        <f t="shared" si="37"/>
        <v>-0.20417593223347708</v>
      </c>
      <c r="AL121" s="126">
        <f t="shared" si="38"/>
        <v>-0.28351834395017289</v>
      </c>
      <c r="AM121" s="126" t="str">
        <f t="shared" si="39"/>
        <v/>
      </c>
      <c r="AN121" s="126" t="str">
        <f t="shared" si="40"/>
        <v/>
      </c>
      <c r="AO121" s="126" t="str">
        <f t="shared" si="41"/>
        <v/>
      </c>
      <c r="AP121" s="124">
        <f t="shared" si="42"/>
        <v>311759.7477882246</v>
      </c>
      <c r="AQ121" s="124">
        <f t="shared" si="43"/>
        <v>248214.62147956798</v>
      </c>
      <c r="AR121" s="126">
        <f t="shared" si="44"/>
        <v>-0.20382723157648372</v>
      </c>
      <c r="AS121" s="153" t="s">
        <v>779</v>
      </c>
      <c r="AT121" s="153">
        <f t="shared" si="45"/>
        <v>1</v>
      </c>
      <c r="AU121" s="153">
        <f t="shared" si="46"/>
        <v>1</v>
      </c>
      <c r="AV121" s="153">
        <f t="shared" si="47"/>
        <v>1</v>
      </c>
      <c r="AW121" s="153">
        <f t="shared" si="48"/>
        <v>1</v>
      </c>
      <c r="AX121" s="153">
        <f t="shared" si="49"/>
        <v>1</v>
      </c>
      <c r="AY121" s="153">
        <f t="shared" si="50"/>
        <v>1</v>
      </c>
      <c r="AZ121" s="153">
        <f t="shared" si="51"/>
        <v>1</v>
      </c>
      <c r="BA121" s="153">
        <f t="shared" si="52"/>
        <v>0</v>
      </c>
      <c r="BB121" s="153">
        <f t="shared" si="53"/>
        <v>0</v>
      </c>
      <c r="BC121" s="153">
        <f t="shared" si="54"/>
        <v>0</v>
      </c>
    </row>
    <row r="122" spans="1:55" x14ac:dyDescent="0.3">
      <c r="A122" s="300" t="str">
        <f>Nominal!A121</f>
        <v>United Kingdom</v>
      </c>
      <c r="B122" s="300" t="str">
        <f>Nominal!B121</f>
        <v>GBR</v>
      </c>
      <c r="C122" s="300" t="str">
        <f>Nominal!C121</f>
        <v>WER</v>
      </c>
      <c r="D122" s="300" t="str">
        <f>Nominal!D121</f>
        <v>High Income</v>
      </c>
      <c r="E122" s="300" t="str">
        <f>Nominal!E121</f>
        <v/>
      </c>
      <c r="F122" s="300" t="str">
        <f>Nominal!F121</f>
        <v>VAT</v>
      </c>
      <c r="G122" s="300" t="str">
        <f>Nominal!G121</f>
        <v>mill lcu</v>
      </c>
      <c r="H122" s="126">
        <f>VLOOKUP(B122,Inflation!$C$1:$E$196,3,FALSE)/100</f>
        <v>7.7200000000000003E-3</v>
      </c>
      <c r="I122" s="300" t="str">
        <f t="shared" si="31"/>
        <v>United KingdomVAT</v>
      </c>
      <c r="J122" s="124">
        <f>IF(Nominal!I121="","",IFERROR(Nominal!I121*((1+Real!$H122)),""))</f>
        <v>13806.942612563693</v>
      </c>
      <c r="K122" s="124">
        <f>IF(Nominal!J121="","",IFERROR(Nominal!J121*((1+Real!$H122)),""))</f>
        <v>13476.670243787414</v>
      </c>
      <c r="L122" s="124">
        <f>IF(Nominal!K121="","",IFERROR(Nominal!K121*((1+Real!$H122)),""))</f>
        <v>7995.7114238353533</v>
      </c>
      <c r="M122" s="124">
        <f>IF(Nominal!L121="","",IFERROR(Nominal!L121*((1+Real!$H122)),""))</f>
        <v>13141.993888847726</v>
      </c>
      <c r="N122" s="124">
        <f>IF(Nominal!M121="","",IFERROR(Nominal!M121*((1+Real!$H122)),""))</f>
        <v>11079.361233256346</v>
      </c>
      <c r="O122" s="124">
        <f>IF(Nominal!N121="","",IFERROR(Nominal!N121*((1+Real!$H122)),""))</f>
        <v>8180.837603361153</v>
      </c>
      <c r="P122" s="124">
        <f>IF(Nominal!O121="","",IFERROR(Nominal!O121*((1+Real!$H122)),""))</f>
        <v>13745.057329245077</v>
      </c>
      <c r="Q122" s="124">
        <f>IF(Nominal!P121="","",IFERROR(Nominal!P121*((1+Real!$H122)),""))</f>
        <v>12541.933071257869</v>
      </c>
      <c r="R122" s="124">
        <f>IF(Nominal!Q121="","",IFERROR(Nominal!Q121*((1+Real!$H122)),""))</f>
        <v>8317.729299692066</v>
      </c>
      <c r="S122" s="124">
        <f>IF(Nominal!R121="","",IFERROR(Nominal!R121*((1+Real!$H122)),""))</f>
        <v>13673.943824400141</v>
      </c>
      <c r="T122" s="124">
        <f>IF(Nominal!S121="","",IFERROR(Nominal!S121*((1+Real!$H122)),""))</f>
        <v>13131.882043635675</v>
      </c>
      <c r="U122" s="124">
        <f>IF(Nominal!T121="","",IFERROR(Nominal!T121*((1+Real!$H122)),""))</f>
        <v>7681.2754567161674</v>
      </c>
      <c r="V122" s="124">
        <f>IF(Nominal!U121="","",IFERROR(Nominal!U121*(1+0),""))</f>
        <v>14475.835533709998</v>
      </c>
      <c r="W122" s="124">
        <f>IF(Nominal!V121="","",IFERROR(Nominal!V121*(1+0),""))</f>
        <v>12585.952441919997</v>
      </c>
      <c r="X122" s="124">
        <f>IF(Nominal!W121="","",IFERROR(Nominal!W121*(1+0),""))</f>
        <v>2362.4941326699991</v>
      </c>
      <c r="Y122" s="124">
        <f>IF(Nominal!X121="","",IFERROR(Nominal!X121*(1+0),""))</f>
        <v>897.14781126000105</v>
      </c>
      <c r="Z122" s="124">
        <f>IF(Nominal!Y121="","",IFERROR(Nominal!Y121*(1+0),""))</f>
        <v>635.08354797000197</v>
      </c>
      <c r="AA122" s="124">
        <f>IF(Nominal!Z121="","",IFERROR(Nominal!Z121*(1+0),""))</f>
        <v>1078.3740494099995</v>
      </c>
      <c r="AB122" s="124">
        <f>IF(Nominal!AA121="","",IFERROR(Nominal!AA121*(1+0),""))</f>
        <v>10743.814671836666</v>
      </c>
      <c r="AC122" s="124" t="str">
        <f>IF(Nominal!AB121="","",IFERROR(Nominal!AB121*(1+0),""))</f>
        <v/>
      </c>
      <c r="AD122" s="124" t="str">
        <f>IF(Nominal!AC121="","",IFERROR(Nominal!AC121*(1+0),""))</f>
        <v/>
      </c>
      <c r="AE122" s="124" t="str">
        <f>IF(Nominal!AD121="","",IFERROR(Nominal!AD121*(1+0),""))</f>
        <v/>
      </c>
      <c r="AF122" s="126">
        <f t="shared" si="32"/>
        <v>4.8446128872705191E-2</v>
      </c>
      <c r="AG122" s="126">
        <f t="shared" si="33"/>
        <v>-6.6093314279766335E-2</v>
      </c>
      <c r="AH122" s="126">
        <f t="shared" si="34"/>
        <v>-0.70452984013062758</v>
      </c>
      <c r="AI122" s="126">
        <f t="shared" si="35"/>
        <v>-0.9317342696361075</v>
      </c>
      <c r="AJ122" s="126">
        <f t="shared" si="36"/>
        <v>-0.94267868565710233</v>
      </c>
      <c r="AK122" s="126">
        <f t="shared" si="37"/>
        <v>-0.86818292921901519</v>
      </c>
      <c r="AL122" s="126">
        <f t="shared" si="38"/>
        <v>-0.21835068312321465</v>
      </c>
      <c r="AM122" s="126" t="str">
        <f t="shared" si="39"/>
        <v/>
      </c>
      <c r="AN122" s="126" t="str">
        <f t="shared" si="40"/>
        <v/>
      </c>
      <c r="AO122" s="126" t="str">
        <f t="shared" si="41"/>
        <v/>
      </c>
      <c r="AP122" s="124">
        <f t="shared" si="42"/>
        <v>81426.574334896766</v>
      </c>
      <c r="AQ122" s="124">
        <f t="shared" si="43"/>
        <v>42778.70218877666</v>
      </c>
      <c r="AR122" s="126">
        <f t="shared" si="44"/>
        <v>-0.47463463202033407</v>
      </c>
      <c r="AS122" s="153" t="s">
        <v>779</v>
      </c>
      <c r="AT122" s="153">
        <f t="shared" si="45"/>
        <v>1</v>
      </c>
      <c r="AU122" s="153">
        <f t="shared" si="46"/>
        <v>1</v>
      </c>
      <c r="AV122" s="153">
        <f t="shared" si="47"/>
        <v>1</v>
      </c>
      <c r="AW122" s="153">
        <f t="shared" si="48"/>
        <v>1</v>
      </c>
      <c r="AX122" s="153">
        <f t="shared" si="49"/>
        <v>1</v>
      </c>
      <c r="AY122" s="153">
        <f t="shared" si="50"/>
        <v>1</v>
      </c>
      <c r="AZ122" s="153">
        <f t="shared" si="51"/>
        <v>1</v>
      </c>
      <c r="BA122" s="153">
        <f t="shared" si="52"/>
        <v>0</v>
      </c>
      <c r="BB122" s="153">
        <f t="shared" si="53"/>
        <v>0</v>
      </c>
      <c r="BC122" s="153">
        <f t="shared" si="54"/>
        <v>0</v>
      </c>
    </row>
    <row r="123" spans="1:55" x14ac:dyDescent="0.3">
      <c r="A123" s="300" t="str">
        <f>Nominal!A122</f>
        <v>Italy</v>
      </c>
      <c r="B123" s="300" t="str">
        <f>Nominal!B122</f>
        <v>ITA</v>
      </c>
      <c r="C123" s="300" t="str">
        <f>Nominal!C122</f>
        <v>WER</v>
      </c>
      <c r="D123" s="300" t="str">
        <f>Nominal!D122</f>
        <v>High Income</v>
      </c>
      <c r="E123" s="300" t="str">
        <f>Nominal!E122</f>
        <v/>
      </c>
      <c r="F123" s="300" t="str">
        <f>Nominal!F122</f>
        <v>Tax Revenue</v>
      </c>
      <c r="G123" s="300" t="str">
        <f>Nominal!G122</f>
        <v>mill lcu</v>
      </c>
      <c r="H123" s="126">
        <f>VLOOKUP(B123,Inflation!$C$1:$E$196,3,FALSE)/100</f>
        <v>1.2999999999999999E-3</v>
      </c>
      <c r="I123" s="300" t="str">
        <f t="shared" si="31"/>
        <v>ItalyTax Revenue</v>
      </c>
      <c r="J123" s="124">
        <f>IF(Nominal!I122="","",IFERROR(Nominal!I122*((1+Real!$H123)),""))</f>
        <v>34555.275353733916</v>
      </c>
      <c r="K123" s="124">
        <f>IF(Nominal!J122="","",IFERROR(Nominal!J122*((1+Real!$H123)),""))</f>
        <v>28973.826725178431</v>
      </c>
      <c r="L123" s="124">
        <f>IF(Nominal!K122="","",IFERROR(Nominal!K122*((1+Real!$H123)),""))</f>
        <v>28760.014412225239</v>
      </c>
      <c r="M123" s="124">
        <f>IF(Nominal!L122="","",IFERROR(Nominal!L122*((1+Real!$H123)),""))</f>
        <v>30402.689408554044</v>
      </c>
      <c r="N123" s="124">
        <f>IF(Nominal!M122="","",IFERROR(Nominal!M122*((1+Real!$H123)),""))</f>
        <v>34164.401464416966</v>
      </c>
      <c r="O123" s="124">
        <f>IF(Nominal!N122="","",IFERROR(Nominal!N122*((1+Real!$H123)),""))</f>
        <v>32696.23745186652</v>
      </c>
      <c r="P123" s="124">
        <f>IF(Nominal!O122="","",IFERROR(Nominal!O122*((1+Real!$H123)),""))</f>
        <v>46522.790922119988</v>
      </c>
      <c r="Q123" s="124">
        <f>IF(Nominal!P122="","",IFERROR(Nominal!P122*((1+Real!$H123)),""))</f>
        <v>41450.503540950725</v>
      </c>
      <c r="R123" s="124">
        <f>IF(Nominal!Q122="","",IFERROR(Nominal!Q122*((1+Real!$H123)),""))</f>
        <v>28075.311461625184</v>
      </c>
      <c r="S123" s="124">
        <f>IF(Nominal!R122="","",IFERROR(Nominal!R122*((1+Real!$H123)),""))</f>
        <v>39117.594973990381</v>
      </c>
      <c r="T123" s="124">
        <f>IF(Nominal!S122="","",IFERROR(Nominal!S122*((1+Real!$H123)),""))</f>
        <v>42332.015146617749</v>
      </c>
      <c r="U123" s="124">
        <f>IF(Nominal!T122="","",IFERROR(Nominal!T122*((1+Real!$H123)),""))</f>
        <v>94277.164522689432</v>
      </c>
      <c r="V123" s="124">
        <f>IF(Nominal!U122="","",IFERROR(Nominal!U122*(1+0),""))</f>
        <v>35919.440772209971</v>
      </c>
      <c r="W123" s="124">
        <f>IF(Nominal!V122="","",IFERROR(Nominal!V122*(1+0),""))</f>
        <v>31558.544911859964</v>
      </c>
      <c r="X123" s="124">
        <f>IF(Nominal!W122="","",IFERROR(Nominal!W122*(1+0),""))</f>
        <v>27453.239751790017</v>
      </c>
      <c r="Y123" s="124">
        <f>IF(Nominal!X122="","",IFERROR(Nominal!X122*(1+0),""))</f>
        <v>24159.512161620009</v>
      </c>
      <c r="Z123" s="124">
        <f>IF(Nominal!Y122="","",IFERROR(Nominal!Y122*(1+0),""))</f>
        <v>24648.264899110018</v>
      </c>
      <c r="AA123" s="124">
        <f>IF(Nominal!Z122="","",IFERROR(Nominal!Z122*(1+0),""))</f>
        <v>26159.823393510003</v>
      </c>
      <c r="AB123" s="124">
        <f>IF(Nominal!AA122="","",IFERROR(Nominal!AA122*(1+0),""))</f>
        <v>43801.16734255998</v>
      </c>
      <c r="AC123" s="124" t="str">
        <f>IF(Nominal!AB122="","",IFERROR(Nominal!AB122*(1+0),""))</f>
        <v/>
      </c>
      <c r="AD123" s="124" t="str">
        <f>IF(Nominal!AC122="","",IFERROR(Nominal!AC122*(1+0),""))</f>
        <v/>
      </c>
      <c r="AE123" s="124" t="str">
        <f>IF(Nominal!AD122="","",IFERROR(Nominal!AD122*(1+0),""))</f>
        <v/>
      </c>
      <c r="AF123" s="126">
        <f t="shared" si="32"/>
        <v>3.9477775954942541E-2</v>
      </c>
      <c r="AG123" s="126">
        <f t="shared" si="33"/>
        <v>8.9208726593073662E-2</v>
      </c>
      <c r="AH123" s="126">
        <f t="shared" si="34"/>
        <v>-4.5437204644784207E-2</v>
      </c>
      <c r="AI123" s="126">
        <f t="shared" si="35"/>
        <v>-0.2053495058623816</v>
      </c>
      <c r="AJ123" s="126">
        <f t="shared" si="36"/>
        <v>-0.27853953698612954</v>
      </c>
      <c r="AK123" s="126">
        <f t="shared" si="37"/>
        <v>-0.19991334073160685</v>
      </c>
      <c r="AL123" s="126">
        <f t="shared" si="38"/>
        <v>-5.8500866470286704E-2</v>
      </c>
      <c r="AM123" s="126" t="str">
        <f t="shared" si="39"/>
        <v/>
      </c>
      <c r="AN123" s="126" t="str">
        <f t="shared" si="40"/>
        <v/>
      </c>
      <c r="AO123" s="126" t="str">
        <f t="shared" si="41"/>
        <v/>
      </c>
      <c r="AP123" s="124">
        <f t="shared" si="42"/>
        <v>236075.2357380951</v>
      </c>
      <c r="AQ123" s="124">
        <f t="shared" si="43"/>
        <v>213699.99323266</v>
      </c>
      <c r="AR123" s="126">
        <f t="shared" si="44"/>
        <v>-9.4780134119016562E-2</v>
      </c>
      <c r="AS123" s="153" t="s">
        <v>779</v>
      </c>
      <c r="AT123" s="153">
        <f t="shared" si="45"/>
        <v>1</v>
      </c>
      <c r="AU123" s="153">
        <f t="shared" si="46"/>
        <v>1</v>
      </c>
      <c r="AV123" s="153">
        <f t="shared" si="47"/>
        <v>1</v>
      </c>
      <c r="AW123" s="153">
        <f t="shared" si="48"/>
        <v>1</v>
      </c>
      <c r="AX123" s="153">
        <f t="shared" si="49"/>
        <v>1</v>
      </c>
      <c r="AY123" s="153">
        <f t="shared" si="50"/>
        <v>1</v>
      </c>
      <c r="AZ123" s="153">
        <f t="shared" si="51"/>
        <v>1</v>
      </c>
      <c r="BA123" s="153">
        <f t="shared" si="52"/>
        <v>0</v>
      </c>
      <c r="BB123" s="153">
        <f t="shared" si="53"/>
        <v>0</v>
      </c>
      <c r="BC123" s="153">
        <f t="shared" si="54"/>
        <v>0</v>
      </c>
    </row>
    <row r="124" spans="1:55" x14ac:dyDescent="0.3">
      <c r="A124" s="300" t="str">
        <f>Nominal!A123</f>
        <v>Mexico</v>
      </c>
      <c r="B124" s="300" t="str">
        <f>Nominal!B123</f>
        <v>MEX</v>
      </c>
      <c r="C124" s="300" t="str">
        <f>Nominal!C123</f>
        <v>LAC</v>
      </c>
      <c r="D124" s="300" t="str">
        <f>Nominal!D123</f>
        <v>Upper-Middle Income</v>
      </c>
      <c r="E124" s="300" t="str">
        <f>Nominal!E123</f>
        <v>IBRD</v>
      </c>
      <c r="F124" s="300" t="str">
        <f>Nominal!F123</f>
        <v>Customs Duties</v>
      </c>
      <c r="G124" s="300" t="str">
        <f>Nominal!G123</f>
        <v>mill lcu</v>
      </c>
      <c r="H124" s="126">
        <f>VLOOKUP(B124,Inflation!$C$1:$E$196,3,FALSE)/100</f>
        <v>3.3959999999999997E-2</v>
      </c>
      <c r="I124" s="300" t="str">
        <f t="shared" si="31"/>
        <v>MexicoCustoms Duties</v>
      </c>
      <c r="J124" s="124">
        <f>IF(Nominal!I123="","",IFERROR(Nominal!I123*((1+Real!$H124)),""))</f>
        <v>6485.1615196399998</v>
      </c>
      <c r="K124" s="124">
        <f>IF(Nominal!J123="","",IFERROR(Nominal!J123*((1+Real!$H124)),""))</f>
        <v>5728.73602888</v>
      </c>
      <c r="L124" s="124">
        <f>IF(Nominal!K123="","",IFERROR(Nominal!K123*((1+Real!$H124)),""))</f>
        <v>5194.0422261599997</v>
      </c>
      <c r="M124" s="124">
        <f>IF(Nominal!L123="","",IFERROR(Nominal!L123*((1+Real!$H124)),""))</f>
        <v>5363.3759232799994</v>
      </c>
      <c r="N124" s="124">
        <f>IF(Nominal!M123="","",IFERROR(Nominal!M123*((1+Real!$H124)),""))</f>
        <v>5546.0766552799996</v>
      </c>
      <c r="O124" s="124">
        <f>IF(Nominal!N123="","",IFERROR(Nominal!N123*((1+Real!$H124)),""))</f>
        <v>4727.74177556</v>
      </c>
      <c r="P124" s="124">
        <f>IF(Nominal!O123="","",IFERROR(Nominal!O123*((1+Real!$H124)),""))</f>
        <v>5822.2029110000003</v>
      </c>
      <c r="Q124" s="124">
        <f>IF(Nominal!P123="","",IFERROR(Nominal!P123*((1+Real!$H124)),""))</f>
        <v>5845.1454494399995</v>
      </c>
      <c r="R124" s="124">
        <f>IF(Nominal!Q123="","",IFERROR(Nominal!Q123*((1+Real!$H124)),""))</f>
        <v>6090.9239452000002</v>
      </c>
      <c r="S124" s="124">
        <f>IF(Nominal!R123="","",IFERROR(Nominal!R123*((1+Real!$H124)),""))</f>
        <v>5966.40207448</v>
      </c>
      <c r="T124" s="124">
        <f>IF(Nominal!S123="","",IFERROR(Nominal!S123*((1+Real!$H124)),""))</f>
        <v>5143.072134</v>
      </c>
      <c r="U124" s="124">
        <f>IF(Nominal!T123="","",IFERROR(Nominal!T123*((1+Real!$H124)),""))</f>
        <v>5026.3308122799999</v>
      </c>
      <c r="V124" s="124">
        <f>IF(Nominal!U123="","",IFERROR(Nominal!U123*(1+0),""))</f>
        <v>5336.7889999999998</v>
      </c>
      <c r="W124" s="124">
        <f>IF(Nominal!V123="","",IFERROR(Nominal!V123*(1+0),""))</f>
        <v>4885.3630000000003</v>
      </c>
      <c r="X124" s="124">
        <f>IF(Nominal!W123="","",IFERROR(Nominal!W123*(1+0),""))</f>
        <v>4342.2340000000004</v>
      </c>
      <c r="Y124" s="124">
        <f>IF(Nominal!X123="","",IFERROR(Nominal!X123*(1+0),""))</f>
        <v>4287.01</v>
      </c>
      <c r="Z124" s="124">
        <f>IF(Nominal!Y123="","",IFERROR(Nominal!Y123*(1+0),""))</f>
        <v>4503.268</v>
      </c>
      <c r="AA124" s="124">
        <f>IF(Nominal!Z123="","",IFERROR(Nominal!Z123*(1+0),""))</f>
        <v>4148.1480000000001</v>
      </c>
      <c r="AB124" s="124" t="str">
        <f>IF(Nominal!AA123="","",IFERROR(Nominal!AA123*(1+0),""))</f>
        <v/>
      </c>
      <c r="AC124" s="124" t="str">
        <f>IF(Nominal!AB123="","",IFERROR(Nominal!AB123*(1+0),""))</f>
        <v/>
      </c>
      <c r="AD124" s="124" t="str">
        <f>IF(Nominal!AC123="","",IFERROR(Nominal!AC123*(1+0),""))</f>
        <v/>
      </c>
      <c r="AE124" s="124" t="str">
        <f>IF(Nominal!AD123="","",IFERROR(Nominal!AD123*(1+0),""))</f>
        <v/>
      </c>
      <c r="AF124" s="126">
        <f t="shared" si="32"/>
        <v>-0.17707693419234188</v>
      </c>
      <c r="AG124" s="126">
        <f t="shared" si="33"/>
        <v>-0.14721799444560615</v>
      </c>
      <c r="AH124" s="126">
        <f t="shared" si="34"/>
        <v>-0.16399717004028835</v>
      </c>
      <c r="AI124" s="126">
        <f t="shared" si="35"/>
        <v>-0.2006881372249108</v>
      </c>
      <c r="AJ124" s="126">
        <f t="shared" si="36"/>
        <v>-0.18802636892644109</v>
      </c>
      <c r="AK124" s="126">
        <f t="shared" si="37"/>
        <v>-0.12259421158664002</v>
      </c>
      <c r="AL124" s="126" t="str">
        <f t="shared" si="38"/>
        <v/>
      </c>
      <c r="AM124" s="126" t="str">
        <f t="shared" si="39"/>
        <v/>
      </c>
      <c r="AN124" s="126" t="str">
        <f t="shared" si="40"/>
        <v/>
      </c>
      <c r="AO124" s="126" t="str">
        <f t="shared" si="41"/>
        <v/>
      </c>
      <c r="AP124" s="124">
        <f t="shared" si="42"/>
        <v>33045.134128799997</v>
      </c>
      <c r="AQ124" s="124">
        <f t="shared" si="43"/>
        <v>27502.812000000002</v>
      </c>
      <c r="AR124" s="126">
        <f t="shared" si="44"/>
        <v>-0.16771976494928692</v>
      </c>
      <c r="AS124" s="153" t="s">
        <v>779</v>
      </c>
      <c r="AT124" s="153">
        <f t="shared" si="45"/>
        <v>1</v>
      </c>
      <c r="AU124" s="153">
        <f t="shared" si="46"/>
        <v>1</v>
      </c>
      <c r="AV124" s="153">
        <f t="shared" si="47"/>
        <v>1</v>
      </c>
      <c r="AW124" s="153">
        <f t="shared" si="48"/>
        <v>1</v>
      </c>
      <c r="AX124" s="153">
        <f t="shared" si="49"/>
        <v>1</v>
      </c>
      <c r="AY124" s="153">
        <f t="shared" si="50"/>
        <v>1</v>
      </c>
      <c r="AZ124" s="153">
        <f t="shared" si="51"/>
        <v>0</v>
      </c>
      <c r="BA124" s="153">
        <f t="shared" si="52"/>
        <v>0</v>
      </c>
      <c r="BB124" s="153">
        <f t="shared" si="53"/>
        <v>0</v>
      </c>
      <c r="BC124" s="153">
        <f t="shared" si="54"/>
        <v>0</v>
      </c>
    </row>
    <row r="125" spans="1:55" x14ac:dyDescent="0.3">
      <c r="A125" s="300" t="str">
        <f>Nominal!A124</f>
        <v>Mexico</v>
      </c>
      <c r="B125" s="300" t="str">
        <f>Nominal!B124</f>
        <v>MEX</v>
      </c>
      <c r="C125" s="300" t="str">
        <f>Nominal!C124</f>
        <v>LAC</v>
      </c>
      <c r="D125" s="300" t="str">
        <f>Nominal!D124</f>
        <v>Upper-Middle Income</v>
      </c>
      <c r="E125" s="300" t="str">
        <f>Nominal!E124</f>
        <v>IBRD</v>
      </c>
      <c r="F125" s="300" t="str">
        <f>Nominal!F124</f>
        <v>Excises</v>
      </c>
      <c r="G125" s="300" t="str">
        <f>Nominal!G124</f>
        <v>mill lcu</v>
      </c>
      <c r="H125" s="126">
        <f>VLOOKUP(B125,Inflation!$C$1:$E$196,3,FALSE)/100</f>
        <v>3.3959999999999997E-2</v>
      </c>
      <c r="I125" s="300" t="str">
        <f t="shared" si="31"/>
        <v>MexicoExcises</v>
      </c>
      <c r="J125" s="124">
        <f>IF(Nominal!I124="","",IFERROR(Nominal!I124*((1+Real!$H125)),""))</f>
        <v>47886.372633439998</v>
      </c>
      <c r="K125" s="124">
        <f>IF(Nominal!J124="","",IFERROR(Nominal!J124*((1+Real!$H125)),""))</f>
        <v>42870.69781292</v>
      </c>
      <c r="L125" s="124">
        <f>IF(Nominal!K124="","",IFERROR(Nominal!K124*((1+Real!$H125)),""))</f>
        <v>37779.566659520002</v>
      </c>
      <c r="M125" s="124">
        <f>IF(Nominal!L124="","",IFERROR(Nominal!L124*((1+Real!$H125)),""))</f>
        <v>36320.625318440005</v>
      </c>
      <c r="N125" s="124">
        <f>IF(Nominal!M124="","",IFERROR(Nominal!M124*((1+Real!$H125)),""))</f>
        <v>38363.424226280003</v>
      </c>
      <c r="O125" s="124">
        <f>IF(Nominal!N124="","",IFERROR(Nominal!N124*((1+Real!$H125)),""))</f>
        <v>38425.22194756</v>
      </c>
      <c r="P125" s="124">
        <f>IF(Nominal!O124="","",IFERROR(Nominal!O124*((1+Real!$H125)),""))</f>
        <v>38623.652313040002</v>
      </c>
      <c r="Q125" s="124">
        <f>IF(Nominal!P124="","",IFERROR(Nominal!P124*((1+Real!$H125)),""))</f>
        <v>47547.538771640007</v>
      </c>
      <c r="R125" s="124">
        <f>IF(Nominal!Q124="","",IFERROR(Nominal!Q124*((1+Real!$H125)),""))</f>
        <v>36596.446555959999</v>
      </c>
      <c r="S125" s="124">
        <f>IF(Nominal!R124="","",IFERROR(Nominal!R124*((1+Real!$H125)),""))</f>
        <v>41350.716643240004</v>
      </c>
      <c r="T125" s="124">
        <f>IF(Nominal!S124="","",IFERROR(Nominal!S124*((1+Real!$H125)),""))</f>
        <v>39308.448156879997</v>
      </c>
      <c r="U125" s="124">
        <f>IF(Nominal!T124="","",IFERROR(Nominal!T124*((1+Real!$H125)),""))</f>
        <v>41915.178154360001</v>
      </c>
      <c r="V125" s="124">
        <f>IF(Nominal!U124="","",IFERROR(Nominal!U124*(1+0),""))</f>
        <v>63363.135000000002</v>
      </c>
      <c r="W125" s="124">
        <f>IF(Nominal!V124="","",IFERROR(Nominal!V124*(1+0),""))</f>
        <v>34460.490000000005</v>
      </c>
      <c r="X125" s="124">
        <f>IF(Nominal!W124="","",IFERROR(Nominal!W124*(1+0),""))</f>
        <v>36266.333000000006</v>
      </c>
      <c r="Y125" s="124">
        <f>IF(Nominal!X124="","",IFERROR(Nominal!X124*(1+0),""))</f>
        <v>35533.521000000001</v>
      </c>
      <c r="Z125" s="124">
        <f>IF(Nominal!Y124="","",IFERROR(Nominal!Y124*(1+0),""))</f>
        <v>28053.291000000001</v>
      </c>
      <c r="AA125" s="124">
        <f>IF(Nominal!Z124="","",IFERROR(Nominal!Z124*(1+0),""))</f>
        <v>32423.23</v>
      </c>
      <c r="AB125" s="124" t="str">
        <f>IF(Nominal!AA124="","",IFERROR(Nominal!AA124*(1+0),""))</f>
        <v/>
      </c>
      <c r="AC125" s="124" t="str">
        <f>IF(Nominal!AB124="","",IFERROR(Nominal!AB124*(1+0),""))</f>
        <v/>
      </c>
      <c r="AD125" s="124" t="str">
        <f>IF(Nominal!AC124="","",IFERROR(Nominal!AC124*(1+0),""))</f>
        <v/>
      </c>
      <c r="AE125" s="124" t="str">
        <f>IF(Nominal!AD124="","",IFERROR(Nominal!AD124*(1+0),""))</f>
        <v/>
      </c>
      <c r="AF125" s="126">
        <f t="shared" si="32"/>
        <v>0.32319763463880069</v>
      </c>
      <c r="AG125" s="126">
        <f t="shared" si="33"/>
        <v>-0.19617613526191308</v>
      </c>
      <c r="AH125" s="126">
        <f t="shared" si="34"/>
        <v>-4.0054288424154781E-2</v>
      </c>
      <c r="AI125" s="126">
        <f t="shared" si="35"/>
        <v>-2.1671001298548424E-2</v>
      </c>
      <c r="AJ125" s="126">
        <f t="shared" si="36"/>
        <v>-0.26874903463954286</v>
      </c>
      <c r="AK125" s="126">
        <f t="shared" si="37"/>
        <v>-0.15619927858194521</v>
      </c>
      <c r="AL125" s="126" t="str">
        <f t="shared" si="38"/>
        <v/>
      </c>
      <c r="AM125" s="126" t="str">
        <f t="shared" si="39"/>
        <v/>
      </c>
      <c r="AN125" s="126" t="str">
        <f t="shared" si="40"/>
        <v/>
      </c>
      <c r="AO125" s="126" t="str">
        <f t="shared" si="41"/>
        <v/>
      </c>
      <c r="AP125" s="124">
        <f t="shared" si="42"/>
        <v>241645.90859816002</v>
      </c>
      <c r="AQ125" s="124">
        <f t="shared" si="43"/>
        <v>230100.00000000003</v>
      </c>
      <c r="AR125" s="126">
        <f t="shared" si="44"/>
        <v>-4.7780277618356112E-2</v>
      </c>
      <c r="AS125" s="153" t="s">
        <v>779</v>
      </c>
      <c r="AT125" s="153">
        <f t="shared" si="45"/>
        <v>1</v>
      </c>
      <c r="AU125" s="153">
        <f t="shared" si="46"/>
        <v>1</v>
      </c>
      <c r="AV125" s="153">
        <f t="shared" si="47"/>
        <v>1</v>
      </c>
      <c r="AW125" s="153">
        <f t="shared" si="48"/>
        <v>1</v>
      </c>
      <c r="AX125" s="153">
        <f t="shared" si="49"/>
        <v>1</v>
      </c>
      <c r="AY125" s="153">
        <f t="shared" si="50"/>
        <v>1</v>
      </c>
      <c r="AZ125" s="153">
        <f t="shared" si="51"/>
        <v>0</v>
      </c>
      <c r="BA125" s="153">
        <f t="shared" si="52"/>
        <v>0</v>
      </c>
      <c r="BB125" s="153">
        <f t="shared" si="53"/>
        <v>0</v>
      </c>
      <c r="BC125" s="153">
        <f t="shared" si="54"/>
        <v>0</v>
      </c>
    </row>
    <row r="126" spans="1:55" x14ac:dyDescent="0.3">
      <c r="A126" s="300" t="str">
        <f>Nominal!A125</f>
        <v>Mexico</v>
      </c>
      <c r="B126" s="300" t="str">
        <f>Nominal!B125</f>
        <v>MEX</v>
      </c>
      <c r="C126" s="300" t="str">
        <f>Nominal!C125</f>
        <v>LAC</v>
      </c>
      <c r="D126" s="300" t="str">
        <f>Nominal!D125</f>
        <v>Upper-Middle Income</v>
      </c>
      <c r="E126" s="300" t="str">
        <f>Nominal!E125</f>
        <v>IBRD</v>
      </c>
      <c r="F126" s="300" t="str">
        <f>Nominal!F125</f>
        <v>Income Taxes</v>
      </c>
      <c r="G126" s="300" t="str">
        <f>Nominal!G125</f>
        <v>mill lcu</v>
      </c>
      <c r="H126" s="126">
        <f>VLOOKUP(B126,Inflation!$C$1:$E$196,3,FALSE)/100</f>
        <v>3.3959999999999997E-2</v>
      </c>
      <c r="I126" s="300" t="str">
        <f t="shared" si="31"/>
        <v>MexicoIncome Taxes</v>
      </c>
      <c r="J126" s="124">
        <f>IF(Nominal!I125="","",IFERROR(Nominal!I125*((1+Real!$H126)),""))</f>
        <v>177942.77584532002</v>
      </c>
      <c r="K126" s="124">
        <f>IF(Nominal!J125="","",IFERROR(Nominal!J125*((1+Real!$H126)),""))</f>
        <v>139278.16424083998</v>
      </c>
      <c r="L126" s="124">
        <f>IF(Nominal!K125="","",IFERROR(Nominal!K125*((1+Real!$H126)),""))</f>
        <v>162841.53879304</v>
      </c>
      <c r="M126" s="124">
        <f>IF(Nominal!L125="","",IFERROR(Nominal!L125*((1+Real!$H126)),""))</f>
        <v>211386.99682095999</v>
      </c>
      <c r="N126" s="124">
        <f>IF(Nominal!M125="","",IFERROR(Nominal!M125*((1+Real!$H126)),""))</f>
        <v>122189.48236328</v>
      </c>
      <c r="O126" s="124">
        <f>IF(Nominal!N125="","",IFERROR(Nominal!N125*((1+Real!$H126)),""))</f>
        <v>145204.65132347998</v>
      </c>
      <c r="P126" s="124">
        <f>IF(Nominal!O125="","",IFERROR(Nominal!O125*((1+Real!$H126)),""))</f>
        <v>128420.37760952</v>
      </c>
      <c r="Q126" s="124">
        <f>IF(Nominal!P125="","",IFERROR(Nominal!P125*((1+Real!$H126)),""))</f>
        <v>125627.41073684</v>
      </c>
      <c r="R126" s="124">
        <f>IF(Nominal!Q125="","",IFERROR(Nominal!Q125*((1+Real!$H126)),""))</f>
        <v>130209.16976791999</v>
      </c>
      <c r="S126" s="124">
        <f>IF(Nominal!R125="","",IFERROR(Nominal!R125*((1+Real!$H126)),""))</f>
        <v>119747.68242728</v>
      </c>
      <c r="T126" s="124">
        <f>IF(Nominal!S125="","",IFERROR(Nominal!S125*((1+Real!$H126)),""))</f>
        <v>123888.05013812</v>
      </c>
      <c r="U126" s="124">
        <f>IF(Nominal!T125="","",IFERROR(Nominal!T125*((1+Real!$H126)),""))</f>
        <v>158412.49048416002</v>
      </c>
      <c r="V126" s="124">
        <f>IF(Nominal!U125="","",IFERROR(Nominal!U125*(1+0),""))</f>
        <v>178972.66500000001</v>
      </c>
      <c r="W126" s="124">
        <f>IF(Nominal!V125="","",IFERROR(Nominal!V125*(1+0),""))</f>
        <v>135828.826</v>
      </c>
      <c r="X126" s="124">
        <f>IF(Nominal!W125="","",IFERROR(Nominal!W125*(1+0),""))</f>
        <v>227795.39199999999</v>
      </c>
      <c r="Y126" s="124">
        <f>IF(Nominal!X125="","",IFERROR(Nominal!X125*(1+0),""))</f>
        <v>154114.861</v>
      </c>
      <c r="Z126" s="124">
        <f>IF(Nominal!Y125="","",IFERROR(Nominal!Y125*(1+0),""))</f>
        <v>124189.389</v>
      </c>
      <c r="AA126" s="124">
        <f>IF(Nominal!Z125="","",IFERROR(Nominal!Z125*(1+0),""))</f>
        <v>147545.80900000001</v>
      </c>
      <c r="AB126" s="124" t="str">
        <f>IF(Nominal!AA125="","",IFERROR(Nominal!AA125*(1+0),""))</f>
        <v/>
      </c>
      <c r="AC126" s="124" t="str">
        <f>IF(Nominal!AB125="","",IFERROR(Nominal!AB125*(1+0),""))</f>
        <v/>
      </c>
      <c r="AD126" s="124" t="str">
        <f>IF(Nominal!AC125="","",IFERROR(Nominal!AC125*(1+0),""))</f>
        <v/>
      </c>
      <c r="AE126" s="124" t="str">
        <f>IF(Nominal!AD125="","",IFERROR(Nominal!AD125*(1+0),""))</f>
        <v/>
      </c>
      <c r="AF126" s="126">
        <f t="shared" si="32"/>
        <v>5.7877547980662936E-3</v>
      </c>
      <c r="AG126" s="126">
        <f t="shared" si="33"/>
        <v>-2.4765822120367535E-2</v>
      </c>
      <c r="AH126" s="126">
        <f t="shared" si="34"/>
        <v>0.39887766775227856</v>
      </c>
      <c r="AI126" s="126">
        <f t="shared" si="35"/>
        <v>-0.27093499923019482</v>
      </c>
      <c r="AJ126" s="126">
        <f t="shared" si="36"/>
        <v>1.6367256805083292E-2</v>
      </c>
      <c r="AK126" s="126">
        <f t="shared" si="37"/>
        <v>1.6123158970331539E-2</v>
      </c>
      <c r="AL126" s="126" t="str">
        <f t="shared" si="38"/>
        <v/>
      </c>
      <c r="AM126" s="126" t="str">
        <f t="shared" si="39"/>
        <v/>
      </c>
      <c r="AN126" s="126" t="str">
        <f t="shared" si="40"/>
        <v/>
      </c>
      <c r="AO126" s="126" t="str">
        <f t="shared" si="41"/>
        <v/>
      </c>
      <c r="AP126" s="124">
        <f t="shared" si="42"/>
        <v>958843.60938691988</v>
      </c>
      <c r="AQ126" s="124">
        <f t="shared" si="43"/>
        <v>968446.94200000004</v>
      </c>
      <c r="AR126" s="126">
        <f t="shared" si="44"/>
        <v>1.0015535921671819E-2</v>
      </c>
      <c r="AS126" s="153" t="s">
        <v>779</v>
      </c>
      <c r="AT126" s="153">
        <f t="shared" si="45"/>
        <v>1</v>
      </c>
      <c r="AU126" s="153">
        <f t="shared" si="46"/>
        <v>1</v>
      </c>
      <c r="AV126" s="153">
        <f t="shared" si="47"/>
        <v>1</v>
      </c>
      <c r="AW126" s="153">
        <f t="shared" si="48"/>
        <v>1</v>
      </c>
      <c r="AX126" s="153">
        <f t="shared" si="49"/>
        <v>1</v>
      </c>
      <c r="AY126" s="153">
        <f t="shared" si="50"/>
        <v>1</v>
      </c>
      <c r="AZ126" s="153">
        <f t="shared" si="51"/>
        <v>0</v>
      </c>
      <c r="BA126" s="153">
        <f t="shared" si="52"/>
        <v>0</v>
      </c>
      <c r="BB126" s="153">
        <f t="shared" si="53"/>
        <v>0</v>
      </c>
      <c r="BC126" s="153">
        <f t="shared" si="54"/>
        <v>0</v>
      </c>
    </row>
    <row r="127" spans="1:55" x14ac:dyDescent="0.3">
      <c r="A127" s="300" t="str">
        <f>Nominal!A126</f>
        <v>Mexico</v>
      </c>
      <c r="B127" s="300" t="str">
        <f>Nominal!B126</f>
        <v>MEX</v>
      </c>
      <c r="C127" s="300" t="str">
        <f>Nominal!C126</f>
        <v>LAC</v>
      </c>
      <c r="D127" s="300" t="str">
        <f>Nominal!D126</f>
        <v>Upper-Middle Income</v>
      </c>
      <c r="E127" s="300" t="str">
        <f>Nominal!E126</f>
        <v>IBRD</v>
      </c>
      <c r="F127" s="300" t="str">
        <f>Nominal!F126</f>
        <v>Other Taxes</v>
      </c>
      <c r="G127" s="300" t="str">
        <f>Nominal!G126</f>
        <v>mill lcu</v>
      </c>
      <c r="H127" s="126">
        <f>VLOOKUP(B127,Inflation!$C$1:$E$196,3,FALSE)/100</f>
        <v>3.3959999999999997E-2</v>
      </c>
      <c r="I127" s="300" t="str">
        <f t="shared" si="31"/>
        <v>MexicoOther Taxes</v>
      </c>
      <c r="J127" s="124">
        <f>IF(Nominal!I126="","",IFERROR(Nominal!I126*((1+Real!$H127)),""))</f>
        <v>3255.4530448400001</v>
      </c>
      <c r="K127" s="124">
        <f>IF(Nominal!J126="","",IFERROR(Nominal!J126*((1+Real!$H127)),""))</f>
        <v>2615.2612014400001</v>
      </c>
      <c r="L127" s="124">
        <f>IF(Nominal!K126="","",IFERROR(Nominal!K126*((1+Real!$H127)),""))</f>
        <v>3571.2327005200004</v>
      </c>
      <c r="M127" s="124">
        <f>IF(Nominal!L126="","",IFERROR(Nominal!L126*((1+Real!$H127)),""))</f>
        <v>4108.6706330799998</v>
      </c>
      <c r="N127" s="124">
        <f>IF(Nominal!M126="","",IFERROR(Nominal!M126*((1+Real!$H127)),""))</f>
        <v>3434.0768725600001</v>
      </c>
      <c r="O127" s="124">
        <f>IF(Nominal!N126="","",IFERROR(Nominal!N126*((1+Real!$H127)),""))</f>
        <v>6948.17604536</v>
      </c>
      <c r="P127" s="124">
        <f>IF(Nominal!O126="","",IFERROR(Nominal!O126*((1+Real!$H127)),""))</f>
        <v>3991.26447508</v>
      </c>
      <c r="Q127" s="124">
        <f>IF(Nominal!P126="","",IFERROR(Nominal!P126*((1+Real!$H127)),""))</f>
        <v>3918.5832908399998</v>
      </c>
      <c r="R127" s="124">
        <f>IF(Nominal!Q126="","",IFERROR(Nominal!Q126*((1+Real!$H127)),""))</f>
        <v>3484.3511096400002</v>
      </c>
      <c r="S127" s="124">
        <f>IF(Nominal!R126="","",IFERROR(Nominal!R126*((1+Real!$H127)),""))</f>
        <v>4193.63112628</v>
      </c>
      <c r="T127" s="124">
        <f>IF(Nominal!S126="","",IFERROR(Nominal!S126*((1+Real!$H127)),""))</f>
        <v>3272.6746825999999</v>
      </c>
      <c r="U127" s="124">
        <f>IF(Nominal!T126="","",IFERROR(Nominal!T126*((1+Real!$H127)),""))</f>
        <v>4520.8877379599999</v>
      </c>
      <c r="V127" s="124">
        <f>IF(Nominal!U126="","",IFERROR(Nominal!U126*(1+0),""))</f>
        <v>3805.1350000000002</v>
      </c>
      <c r="W127" s="124">
        <f>IF(Nominal!V126="","",IFERROR(Nominal!V126*(1+0),""))</f>
        <v>3818.2629999999999</v>
      </c>
      <c r="X127" s="124">
        <f>IF(Nominal!W126="","",IFERROR(Nominal!W126*(1+0),""))</f>
        <v>8100.7669999999998</v>
      </c>
      <c r="Y127" s="124">
        <f>IF(Nominal!X126="","",IFERROR(Nominal!X126*(1+0),""))</f>
        <v>5278.7709999999997</v>
      </c>
      <c r="Z127" s="124">
        <f>IF(Nominal!Y126="","",IFERROR(Nominal!Y126*(1+0),""))</f>
        <v>7151.4090000000006</v>
      </c>
      <c r="AA127" s="124">
        <f>IF(Nominal!Z126="","",IFERROR(Nominal!Z126*(1+0),""))</f>
        <v>4835.7370000000001</v>
      </c>
      <c r="AB127" s="124" t="str">
        <f>IF(Nominal!AA126="","",IFERROR(Nominal!AA126*(1+0),""))</f>
        <v/>
      </c>
      <c r="AC127" s="124" t="str">
        <f>IF(Nominal!AB126="","",IFERROR(Nominal!AB126*(1+0),""))</f>
        <v/>
      </c>
      <c r="AD127" s="124" t="str">
        <f>IF(Nominal!AC126="","",IFERROR(Nominal!AC126*(1+0),""))</f>
        <v/>
      </c>
      <c r="AE127" s="124" t="str">
        <f>IF(Nominal!AD126="","",IFERROR(Nominal!AD126*(1+0),""))</f>
        <v/>
      </c>
      <c r="AF127" s="126">
        <f t="shared" si="32"/>
        <v>0.16884960329293155</v>
      </c>
      <c r="AG127" s="126">
        <f t="shared" si="33"/>
        <v>0.45999298192379784</v>
      </c>
      <c r="AH127" s="126">
        <f t="shared" si="34"/>
        <v>1.2683391644628652</v>
      </c>
      <c r="AI127" s="126">
        <f t="shared" si="35"/>
        <v>0.28478806685043351</v>
      </c>
      <c r="AJ127" s="126">
        <f t="shared" si="36"/>
        <v>1.0824836674866984</v>
      </c>
      <c r="AK127" s="126">
        <f t="shared" si="37"/>
        <v>-0.30402785300333446</v>
      </c>
      <c r="AL127" s="126" t="str">
        <f t="shared" si="38"/>
        <v/>
      </c>
      <c r="AM127" s="126" t="str">
        <f t="shared" si="39"/>
        <v/>
      </c>
      <c r="AN127" s="126" t="str">
        <f t="shared" si="40"/>
        <v/>
      </c>
      <c r="AO127" s="126" t="str">
        <f t="shared" si="41"/>
        <v/>
      </c>
      <c r="AP127" s="124">
        <f t="shared" si="42"/>
        <v>23932.870497799999</v>
      </c>
      <c r="AQ127" s="124">
        <f t="shared" si="43"/>
        <v>32990.082000000002</v>
      </c>
      <c r="AR127" s="126">
        <f t="shared" si="44"/>
        <v>0.37844233950259237</v>
      </c>
      <c r="AS127" s="153" t="s">
        <v>779</v>
      </c>
      <c r="AT127" s="153">
        <f t="shared" si="45"/>
        <v>1</v>
      </c>
      <c r="AU127" s="153">
        <f t="shared" si="46"/>
        <v>1</v>
      </c>
      <c r="AV127" s="153">
        <f t="shared" si="47"/>
        <v>1</v>
      </c>
      <c r="AW127" s="153">
        <f t="shared" si="48"/>
        <v>1</v>
      </c>
      <c r="AX127" s="153">
        <f t="shared" si="49"/>
        <v>1</v>
      </c>
      <c r="AY127" s="153">
        <f t="shared" si="50"/>
        <v>1</v>
      </c>
      <c r="AZ127" s="153">
        <f t="shared" si="51"/>
        <v>0</v>
      </c>
      <c r="BA127" s="153">
        <f t="shared" si="52"/>
        <v>0</v>
      </c>
      <c r="BB127" s="153">
        <f t="shared" si="53"/>
        <v>0</v>
      </c>
      <c r="BC127" s="153">
        <f t="shared" si="54"/>
        <v>0</v>
      </c>
    </row>
    <row r="128" spans="1:55" x14ac:dyDescent="0.3">
      <c r="A128" s="300" t="str">
        <f>Nominal!A127</f>
        <v>Mexico</v>
      </c>
      <c r="B128" s="300" t="str">
        <f>Nominal!B127</f>
        <v>MEX</v>
      </c>
      <c r="C128" s="300" t="str">
        <f>Nominal!C127</f>
        <v>LAC</v>
      </c>
      <c r="D128" s="300" t="str">
        <f>Nominal!D127</f>
        <v>Upper-Middle Income</v>
      </c>
      <c r="E128" s="300" t="str">
        <f>Nominal!E127</f>
        <v>IBRD</v>
      </c>
      <c r="F128" s="300" t="str">
        <f>Nominal!F127</f>
        <v>Tax Revenue</v>
      </c>
      <c r="G128" s="300" t="str">
        <f>Nominal!G127</f>
        <v>mill lcu</v>
      </c>
      <c r="H128" s="126">
        <f>VLOOKUP(B128,Inflation!$C$1:$E$196,3,FALSE)/100</f>
        <v>3.3959999999999997E-2</v>
      </c>
      <c r="I128" s="300" t="str">
        <f t="shared" si="31"/>
        <v>MexicoTax Revenue</v>
      </c>
      <c r="J128" s="124">
        <f>IF(Nominal!I127="","",IFERROR(Nominal!I127*((1+Real!$H128)),""))</f>
        <v>329313.52517579996</v>
      </c>
      <c r="K128" s="124">
        <f>IF(Nominal!J127="","",IFERROR(Nominal!J127*((1+Real!$H128)),""))</f>
        <v>268058.41059440002</v>
      </c>
      <c r="L128" s="124">
        <f>IF(Nominal!K127="","",IFERROR(Nominal!K127*((1+Real!$H128)),""))</f>
        <v>289761.98061540001</v>
      </c>
      <c r="M128" s="124">
        <f>IF(Nominal!L127="","",IFERROR(Nominal!L127*((1+Real!$H128)),""))</f>
        <v>326263.03195383999</v>
      </c>
      <c r="N128" s="124">
        <f>IF(Nominal!M127="","",IFERROR(Nominal!M127*((1+Real!$H128)),""))</f>
        <v>260834.23650436001</v>
      </c>
      <c r="O128" s="124">
        <f>IF(Nominal!N127="","",IFERROR(Nominal!N127*((1+Real!$H128)),""))</f>
        <v>277399.66638056003</v>
      </c>
      <c r="P128" s="124">
        <f>IF(Nominal!O127="","",IFERROR(Nominal!O127*((1+Real!$H128)),""))</f>
        <v>273128.57924276002</v>
      </c>
      <c r="Q128" s="124">
        <f>IF(Nominal!P127="","",IFERROR(Nominal!P127*((1+Real!$H128)),""))</f>
        <v>252669.92187679998</v>
      </c>
      <c r="R128" s="124">
        <f>IF(Nominal!Q127="","",IFERROR(Nominal!Q127*((1+Real!$H128)),""))</f>
        <v>251127.95251375998</v>
      </c>
      <c r="S128" s="124">
        <f>IF(Nominal!R127="","",IFERROR(Nominal!R127*((1+Real!$H128)),""))</f>
        <v>247943.94817284</v>
      </c>
      <c r="T128" s="124">
        <f>IF(Nominal!S127="","",IFERROR(Nominal!S127*((1+Real!$H128)),""))</f>
        <v>244236.29582388001</v>
      </c>
      <c r="U128" s="124">
        <f>IF(Nominal!T127="","",IFERROR(Nominal!T127*((1+Real!$H128)),""))</f>
        <v>290675.18546096003</v>
      </c>
      <c r="V128" s="124">
        <f>IF(Nominal!U127="","",IFERROR(Nominal!U127*(1+0),""))</f>
        <v>364600.679</v>
      </c>
      <c r="W128" s="124">
        <f>IF(Nominal!V127="","",IFERROR(Nominal!V127*(1+0),""))</f>
        <v>263752.94199999998</v>
      </c>
      <c r="X128" s="124">
        <f>IF(Nominal!W127="","",IFERROR(Nominal!W127*(1+0),""))</f>
        <v>376379.64399999997</v>
      </c>
      <c r="Y128" s="124">
        <f>IF(Nominal!X127="","",IFERROR(Nominal!X127*(1+0),""))</f>
        <v>273116.755</v>
      </c>
      <c r="Z128" s="124">
        <f>IF(Nominal!Y127="","",IFERROR(Nominal!Y127*(1+0),""))</f>
        <v>221602.18599999999</v>
      </c>
      <c r="AA128" s="124">
        <f>IF(Nominal!Z127="","",IFERROR(Nominal!Z127*(1+0),""))</f>
        <v>249386.01199999999</v>
      </c>
      <c r="AB128" s="124">
        <f>IF(Nominal!AA127="","",IFERROR(Nominal!AA127*(1+0),""))</f>
        <v>255377.8</v>
      </c>
      <c r="AC128" s="124" t="str">
        <f>IF(Nominal!AB127="","",IFERROR(Nominal!AB127*(1+0),""))</f>
        <v/>
      </c>
      <c r="AD128" s="124" t="str">
        <f>IF(Nominal!AC127="","",IFERROR(Nominal!AC127*(1+0),""))</f>
        <v/>
      </c>
      <c r="AE128" s="124" t="str">
        <f>IF(Nominal!AD127="","",IFERROR(Nominal!AD127*(1+0),""))</f>
        <v/>
      </c>
      <c r="AF128" s="126">
        <f t="shared" si="32"/>
        <v>0.10715367310031505</v>
      </c>
      <c r="AG128" s="126">
        <f t="shared" si="33"/>
        <v>-1.6061680679419738E-2</v>
      </c>
      <c r="AH128" s="126">
        <f t="shared" si="34"/>
        <v>0.29892694410992193</v>
      </c>
      <c r="AI128" s="126">
        <f t="shared" si="35"/>
        <v>-0.16289395901083631</v>
      </c>
      <c r="AJ128" s="126">
        <f t="shared" si="36"/>
        <v>-0.15040989645431088</v>
      </c>
      <c r="AK128" s="126">
        <f t="shared" si="37"/>
        <v>-0.10098661885962244</v>
      </c>
      <c r="AL128" s="126">
        <f t="shared" si="38"/>
        <v>-6.4990559728218433E-2</v>
      </c>
      <c r="AM128" s="126" t="str">
        <f t="shared" si="39"/>
        <v/>
      </c>
      <c r="AN128" s="126" t="str">
        <f t="shared" si="40"/>
        <v/>
      </c>
      <c r="AO128" s="126" t="str">
        <f t="shared" si="41"/>
        <v/>
      </c>
      <c r="AP128" s="124">
        <f t="shared" si="42"/>
        <v>2024759.4304671201</v>
      </c>
      <c r="AQ128" s="124">
        <f t="shared" si="43"/>
        <v>2004216.0179999999</v>
      </c>
      <c r="AR128" s="126">
        <f t="shared" si="44"/>
        <v>-1.0146100399878502E-2</v>
      </c>
      <c r="AS128" s="153" t="s">
        <v>779</v>
      </c>
      <c r="AT128" s="153">
        <f t="shared" si="45"/>
        <v>1</v>
      </c>
      <c r="AU128" s="153">
        <f t="shared" si="46"/>
        <v>1</v>
      </c>
      <c r="AV128" s="153">
        <f t="shared" si="47"/>
        <v>1</v>
      </c>
      <c r="AW128" s="153">
        <f t="shared" si="48"/>
        <v>1</v>
      </c>
      <c r="AX128" s="153">
        <f t="shared" si="49"/>
        <v>1</v>
      </c>
      <c r="AY128" s="153">
        <f t="shared" si="50"/>
        <v>1</v>
      </c>
      <c r="AZ128" s="153">
        <f t="shared" si="51"/>
        <v>1</v>
      </c>
      <c r="BA128" s="153">
        <f t="shared" si="52"/>
        <v>0</v>
      </c>
      <c r="BB128" s="153">
        <f t="shared" si="53"/>
        <v>0</v>
      </c>
      <c r="BC128" s="153">
        <f t="shared" si="54"/>
        <v>0</v>
      </c>
    </row>
    <row r="129" spans="1:55" x14ac:dyDescent="0.3">
      <c r="A129" s="300" t="str">
        <f>Nominal!A128</f>
        <v>Mexico</v>
      </c>
      <c r="B129" s="300" t="str">
        <f>Nominal!B128</f>
        <v>MEX</v>
      </c>
      <c r="C129" s="300" t="str">
        <f>Nominal!C128</f>
        <v>LAC</v>
      </c>
      <c r="D129" s="300" t="str">
        <f>Nominal!D128</f>
        <v>Upper-Middle Income</v>
      </c>
      <c r="E129" s="300" t="str">
        <f>Nominal!E128</f>
        <v>IBRD</v>
      </c>
      <c r="F129" s="300" t="str">
        <f>Nominal!F128</f>
        <v>Total Revenue</v>
      </c>
      <c r="G129" s="300" t="str">
        <f>Nominal!G128</f>
        <v>mill lcu</v>
      </c>
      <c r="H129" s="126">
        <f>VLOOKUP(B129,Inflation!$C$1:$E$196,3,FALSE)/100</f>
        <v>3.3959999999999997E-2</v>
      </c>
      <c r="I129" s="300" t="str">
        <f t="shared" si="31"/>
        <v>MexicoTotal Revenue</v>
      </c>
      <c r="J129" s="124">
        <f>IF(Nominal!I128="","",IFERROR(Nominal!I128*((1+Real!$H129)),""))</f>
        <v>461139.135068968</v>
      </c>
      <c r="K129" s="124">
        <f>IF(Nominal!J128="","",IFERROR(Nominal!J128*((1+Real!$H129)),""))</f>
        <v>420285.441239996</v>
      </c>
      <c r="L129" s="124">
        <f>IF(Nominal!K128="","",IFERROR(Nominal!K128*((1+Real!$H129)),""))</f>
        <v>457941.51254428399</v>
      </c>
      <c r="M129" s="124">
        <f>IF(Nominal!L128="","",IFERROR(Nominal!L128*((1+Real!$H129)),""))</f>
        <v>507646.934314396</v>
      </c>
      <c r="N129" s="124">
        <f>IF(Nominal!M128="","",IFERROR(Nominal!M128*((1+Real!$H129)),""))</f>
        <v>427117.54741726001</v>
      </c>
      <c r="O129" s="124">
        <f>IF(Nominal!N128="","",IFERROR(Nominal!N128*((1+Real!$H129)),""))</f>
        <v>437428.491629444</v>
      </c>
      <c r="P129" s="124">
        <f>IF(Nominal!O128="","",IFERROR(Nominal!O128*((1+Real!$H129)),""))</f>
        <v>441757.41611153603</v>
      </c>
      <c r="Q129" s="124">
        <f>IF(Nominal!P128="","",IFERROR(Nominal!P128*((1+Real!$H129)),""))</f>
        <v>442349.36327794002</v>
      </c>
      <c r="R129" s="124">
        <f>IF(Nominal!Q128="","",IFERROR(Nominal!Q128*((1+Real!$H129)),""))</f>
        <v>515621.89416037605</v>
      </c>
      <c r="S129" s="124">
        <f>IF(Nominal!R128="","",IFERROR(Nominal!R128*((1+Real!$H129)),""))</f>
        <v>404565.49917047197</v>
      </c>
      <c r="T129" s="124">
        <f>IF(Nominal!S128="","",IFERROR(Nominal!S128*((1+Real!$H129)),""))</f>
        <v>489962.44787585997</v>
      </c>
      <c r="U129" s="124">
        <f>IF(Nominal!T128="","",IFERROR(Nominal!T128*((1+Real!$H129)),""))</f>
        <v>562042.65940921998</v>
      </c>
      <c r="V129" s="124">
        <f>IF(Nominal!U128="","",IFERROR(Nominal!U128*(1+0),""))</f>
        <v>540290.00650000002</v>
      </c>
      <c r="W129" s="124">
        <f>IF(Nominal!V128="","",IFERROR(Nominal!V128*(1+0),""))</f>
        <v>394830.12809999997</v>
      </c>
      <c r="X129" s="124">
        <f>IF(Nominal!W128="","",IFERROR(Nominal!W128*(1+0),""))</f>
        <v>527806.92700000003</v>
      </c>
      <c r="Y129" s="124">
        <f>IF(Nominal!X128="","",IFERROR(Nominal!X128*(1+0),""))</f>
        <v>406332.29210000002</v>
      </c>
      <c r="Z129" s="124">
        <f>IF(Nominal!Y128="","",IFERROR(Nominal!Y128*(1+0),""))</f>
        <v>326882.92859999998</v>
      </c>
      <c r="AA129" s="124">
        <f>IF(Nominal!Z128="","",IFERROR(Nominal!Z128*(1+0),""))</f>
        <v>406897.96340000001</v>
      </c>
      <c r="AB129" s="124">
        <f>IF(Nominal!AA128="","",IFERROR(Nominal!AA128*(1+0),""))</f>
        <v>395152.92920000001</v>
      </c>
      <c r="AC129" s="124" t="str">
        <f>IF(Nominal!AB128="","",IFERROR(Nominal!AB128*(1+0),""))</f>
        <v/>
      </c>
      <c r="AD129" s="124" t="str">
        <f>IF(Nominal!AC128="","",IFERROR(Nominal!AC128*(1+0),""))</f>
        <v/>
      </c>
      <c r="AE129" s="124" t="str">
        <f>IF(Nominal!AD128="","",IFERROR(Nominal!AD128*(1+0),""))</f>
        <v/>
      </c>
      <c r="AF129" s="126">
        <f t="shared" si="32"/>
        <v>0.17164206073985505</v>
      </c>
      <c r="AG129" s="126">
        <f t="shared" si="33"/>
        <v>-6.056672594913954E-2</v>
      </c>
      <c r="AH129" s="126">
        <f t="shared" si="34"/>
        <v>0.15256405576238272</v>
      </c>
      <c r="AI129" s="126">
        <f t="shared" si="35"/>
        <v>-0.19957698031059076</v>
      </c>
      <c r="AJ129" s="126">
        <f t="shared" si="36"/>
        <v>-0.23467689263381805</v>
      </c>
      <c r="AK129" s="126">
        <f t="shared" si="37"/>
        <v>-6.9795472434171321E-2</v>
      </c>
      <c r="AL129" s="126">
        <f t="shared" si="38"/>
        <v>-0.1054979163038413</v>
      </c>
      <c r="AM129" s="126" t="str">
        <f t="shared" si="39"/>
        <v/>
      </c>
      <c r="AN129" s="126" t="str">
        <f t="shared" si="40"/>
        <v/>
      </c>
      <c r="AO129" s="126" t="str">
        <f t="shared" si="41"/>
        <v/>
      </c>
      <c r="AP129" s="124">
        <f t="shared" si="42"/>
        <v>3153316.4783258839</v>
      </c>
      <c r="AQ129" s="124">
        <f t="shared" si="43"/>
        <v>2998193.1749</v>
      </c>
      <c r="AR129" s="126">
        <f t="shared" si="44"/>
        <v>-4.9193699551603472E-2</v>
      </c>
      <c r="AS129" s="153" t="s">
        <v>779</v>
      </c>
      <c r="AT129" s="153">
        <f t="shared" si="45"/>
        <v>1</v>
      </c>
      <c r="AU129" s="153">
        <f t="shared" si="46"/>
        <v>1</v>
      </c>
      <c r="AV129" s="153">
        <f t="shared" si="47"/>
        <v>1</v>
      </c>
      <c r="AW129" s="153">
        <f t="shared" si="48"/>
        <v>1</v>
      </c>
      <c r="AX129" s="153">
        <f t="shared" si="49"/>
        <v>1</v>
      </c>
      <c r="AY129" s="153">
        <f t="shared" si="50"/>
        <v>1</v>
      </c>
      <c r="AZ129" s="153">
        <f t="shared" si="51"/>
        <v>1</v>
      </c>
      <c r="BA129" s="153">
        <f t="shared" si="52"/>
        <v>0</v>
      </c>
      <c r="BB129" s="153">
        <f t="shared" si="53"/>
        <v>0</v>
      </c>
      <c r="BC129" s="153">
        <f t="shared" si="54"/>
        <v>0</v>
      </c>
    </row>
    <row r="130" spans="1:55" x14ac:dyDescent="0.3">
      <c r="A130" s="300" t="str">
        <f>Nominal!A129</f>
        <v>Mexico</v>
      </c>
      <c r="B130" s="300" t="str">
        <f>Nominal!B129</f>
        <v>MEX</v>
      </c>
      <c r="C130" s="300" t="str">
        <f>Nominal!C129</f>
        <v>LAC</v>
      </c>
      <c r="D130" s="300" t="str">
        <f>Nominal!D129</f>
        <v>Upper-Middle Income</v>
      </c>
      <c r="E130" s="300" t="str">
        <f>Nominal!E129</f>
        <v>IBRD</v>
      </c>
      <c r="F130" s="300" t="str">
        <f>Nominal!F129</f>
        <v>VAT</v>
      </c>
      <c r="G130" s="300" t="str">
        <f>Nominal!G129</f>
        <v>mill lcu</v>
      </c>
      <c r="H130" s="126">
        <f>VLOOKUP(B130,Inflation!$C$1:$E$196,3,FALSE)/100</f>
        <v>3.3959999999999997E-2</v>
      </c>
      <c r="I130" s="300" t="str">
        <f t="shared" si="31"/>
        <v>MexicoVAT</v>
      </c>
      <c r="J130" s="124">
        <f>IF(Nominal!I129="","",IFERROR(Nominal!I129*((1+Real!$H130)),""))</f>
        <v>93743.75799672</v>
      </c>
      <c r="K130" s="124">
        <f>IF(Nominal!J129="","",IFERROR(Nominal!J129*((1+Real!$H130)),""))</f>
        <v>77565.546140520004</v>
      </c>
      <c r="L130" s="124">
        <f>IF(Nominal!K129="","",IFERROR(Nominal!K129*((1+Real!$H130)),""))</f>
        <v>80375.597134280004</v>
      </c>
      <c r="M130" s="124">
        <f>IF(Nominal!L129="","",IFERROR(Nominal!L129*((1+Real!$H130)),""))</f>
        <v>69083.359122239999</v>
      </c>
      <c r="N130" s="124">
        <f>IF(Nominal!M129="","",IFERROR(Nominal!M129*((1+Real!$H130)),""))</f>
        <v>91301.172251120006</v>
      </c>
      <c r="O130" s="124">
        <f>IF(Nominal!N129="","",IFERROR(Nominal!N129*((1+Real!$H130)),""))</f>
        <v>82093.872186720007</v>
      </c>
      <c r="P130" s="124">
        <f>IF(Nominal!O129="","",IFERROR(Nominal!O129*((1+Real!$H130)),""))</f>
        <v>96271.078832239989</v>
      </c>
      <c r="Q130" s="124">
        <f>IF(Nominal!P129="","",IFERROR(Nominal!P129*((1+Real!$H130)),""))</f>
        <v>69731.240526159992</v>
      </c>
      <c r="R130" s="124">
        <f>IF(Nominal!Q129="","",IFERROR(Nominal!Q129*((1+Real!$H130)),""))</f>
        <v>74747.056999200009</v>
      </c>
      <c r="S130" s="124">
        <f>IF(Nominal!R129="","",IFERROR(Nominal!R129*((1+Real!$H130)),""))</f>
        <v>76685.51279968</v>
      </c>
      <c r="T130" s="124">
        <f>IF(Nominal!S129="","",IFERROR(Nominal!S129*((1+Real!$H130)),""))</f>
        <v>72624.047610400012</v>
      </c>
      <c r="U130" s="124">
        <f>IF(Nominal!T129="","",IFERROR(Nominal!T129*((1+Real!$H130)),""))</f>
        <v>80800.295170319994</v>
      </c>
      <c r="V130" s="124">
        <f>IF(Nominal!U129="","",IFERROR(Nominal!U129*(1+0),""))</f>
        <v>113122.951</v>
      </c>
      <c r="W130" s="124">
        <f>IF(Nominal!V129="","",IFERROR(Nominal!V129*(1+0),""))</f>
        <v>84759.994999999995</v>
      </c>
      <c r="X130" s="124">
        <f>IF(Nominal!W129="","",IFERROR(Nominal!W129*(1+0),""))</f>
        <v>99874.915999999997</v>
      </c>
      <c r="Y130" s="124">
        <f>IF(Nominal!X129="","",IFERROR(Nominal!X129*(1+0),""))</f>
        <v>73902.589000000007</v>
      </c>
      <c r="Z130" s="124">
        <f>IF(Nominal!Y129="","",IFERROR(Nominal!Y129*(1+0),""))</f>
        <v>57704.824999999997</v>
      </c>
      <c r="AA130" s="124">
        <f>IF(Nominal!Z129="","",IFERROR(Nominal!Z129*(1+0),""))</f>
        <v>60433.084000000003</v>
      </c>
      <c r="AB130" s="124" t="str">
        <f>IF(Nominal!AA129="","",IFERROR(Nominal!AA129*(1+0),""))</f>
        <v/>
      </c>
      <c r="AC130" s="124" t="str">
        <f>IF(Nominal!AB129="","",IFERROR(Nominal!AB129*(1+0),""))</f>
        <v/>
      </c>
      <c r="AD130" s="124" t="str">
        <f>IF(Nominal!AC129="","",IFERROR(Nominal!AC129*(1+0),""))</f>
        <v/>
      </c>
      <c r="AE130" s="124" t="str">
        <f>IF(Nominal!AD129="","",IFERROR(Nominal!AD129*(1+0),""))</f>
        <v/>
      </c>
      <c r="AF130" s="126">
        <f t="shared" si="32"/>
        <v>0.20672515607874456</v>
      </c>
      <c r="AG130" s="126">
        <f t="shared" si="33"/>
        <v>9.2753151591897745E-2</v>
      </c>
      <c r="AH130" s="126">
        <f t="shared" si="34"/>
        <v>0.24260247588759226</v>
      </c>
      <c r="AI130" s="126">
        <f t="shared" si="35"/>
        <v>6.9759634432839182E-2</v>
      </c>
      <c r="AJ130" s="126">
        <f t="shared" si="36"/>
        <v>-0.36797279183573545</v>
      </c>
      <c r="AK130" s="126">
        <f t="shared" si="37"/>
        <v>-0.26385389810159282</v>
      </c>
      <c r="AL130" s="126" t="str">
        <f t="shared" si="38"/>
        <v/>
      </c>
      <c r="AM130" s="126" t="str">
        <f t="shared" si="39"/>
        <v/>
      </c>
      <c r="AN130" s="126" t="str">
        <f t="shared" si="40"/>
        <v/>
      </c>
      <c r="AO130" s="126" t="str">
        <f t="shared" si="41"/>
        <v/>
      </c>
      <c r="AP130" s="124">
        <f t="shared" si="42"/>
        <v>494163.30483160005</v>
      </c>
      <c r="AQ130" s="124">
        <f t="shared" si="43"/>
        <v>489798.36</v>
      </c>
      <c r="AR130" s="126">
        <f t="shared" si="44"/>
        <v>-8.8330007285497263E-3</v>
      </c>
      <c r="AS130" s="153" t="s">
        <v>779</v>
      </c>
      <c r="AT130" s="153">
        <f t="shared" si="45"/>
        <v>1</v>
      </c>
      <c r="AU130" s="153">
        <f t="shared" si="46"/>
        <v>1</v>
      </c>
      <c r="AV130" s="153">
        <f t="shared" si="47"/>
        <v>1</v>
      </c>
      <c r="AW130" s="153">
        <f t="shared" si="48"/>
        <v>1</v>
      </c>
      <c r="AX130" s="153">
        <f t="shared" si="49"/>
        <v>1</v>
      </c>
      <c r="AY130" s="153">
        <f t="shared" si="50"/>
        <v>1</v>
      </c>
      <c r="AZ130" s="153">
        <f t="shared" si="51"/>
        <v>0</v>
      </c>
      <c r="BA130" s="153">
        <f t="shared" si="52"/>
        <v>0</v>
      </c>
      <c r="BB130" s="153">
        <f t="shared" si="53"/>
        <v>0</v>
      </c>
      <c r="BC130" s="153">
        <f t="shared" si="54"/>
        <v>0</v>
      </c>
    </row>
    <row r="131" spans="1:55" x14ac:dyDescent="0.3">
      <c r="A131" s="300" t="str">
        <f>Nominal!A130</f>
        <v>Afghanistan</v>
      </c>
      <c r="B131" s="300" t="str">
        <f>Nominal!B130</f>
        <v>AFG</v>
      </c>
      <c r="C131" s="300" t="str">
        <f>Nominal!C130</f>
        <v>SA</v>
      </c>
      <c r="D131" s="300" t="str">
        <f>Nominal!D130</f>
        <v>Low Income</v>
      </c>
      <c r="E131" s="300" t="str">
        <f>Nominal!E130</f>
        <v>IDA</v>
      </c>
      <c r="F131" s="300" t="str">
        <f>Nominal!F130</f>
        <v>Tax Revenue</v>
      </c>
      <c r="G131" s="300" t="str">
        <f>Nominal!G130</f>
        <v>mill lcu</v>
      </c>
      <c r="H131" s="126">
        <f>VLOOKUP(B131,Inflation!$C$1:$E$196,3,FALSE)/100</f>
        <v>5.4429999999999999E-2</v>
      </c>
      <c r="I131" s="300" t="str">
        <f t="shared" ref="I131:I194" si="55">A131&amp;F131</f>
        <v>AfghanistanTax Revenue</v>
      </c>
      <c r="J131" s="124">
        <f>IF(Nominal!I130="","",IFERROR(Nominal!I130*((1+Real!$H131)),""))</f>
        <v>11456.910733042852</v>
      </c>
      <c r="K131" s="124">
        <f>IF(Nominal!J130="","",IFERROR(Nominal!J130*((1+Real!$H131)),""))</f>
        <v>9715.9767476626384</v>
      </c>
      <c r="L131" s="124">
        <f>IF(Nominal!K130="","",IFERROR(Nominal!K130*((1+Real!$H131)),""))</f>
        <v>10217.24130072243</v>
      </c>
      <c r="M131" s="124">
        <f>IF(Nominal!L130="","",IFERROR(Nominal!L130*((1+Real!$H131)),""))</f>
        <v>11663.724265836618</v>
      </c>
      <c r="N131" s="124">
        <f>IF(Nominal!M130="","",IFERROR(Nominal!M130*((1+Real!$H131)),""))</f>
        <v>10267.561261543444</v>
      </c>
      <c r="O131" s="124">
        <f>IF(Nominal!N130="","",IFERROR(Nominal!N130*((1+Real!$H131)),""))</f>
        <v>10583.533695020149</v>
      </c>
      <c r="P131" s="124">
        <f>IF(Nominal!O130="","",IFERROR(Nominal!O130*((1+Real!$H131)),""))</f>
        <v>11967.350315599295</v>
      </c>
      <c r="Q131" s="124">
        <f>IF(Nominal!P130="","",IFERROR(Nominal!P130*((1+Real!$H131)),""))</f>
        <v>8072.328188902583</v>
      </c>
      <c r="R131" s="124">
        <f>IF(Nominal!Q130="","",IFERROR(Nominal!Q130*((1+Real!$H131)),""))</f>
        <v>9000.0956174879939</v>
      </c>
      <c r="S131" s="124">
        <f>IF(Nominal!R130="","",IFERROR(Nominal!R130*((1+Real!$H131)),""))</f>
        <v>11578.005810607316</v>
      </c>
      <c r="T131" s="124">
        <f>IF(Nominal!S130="","",IFERROR(Nominal!S130*((1+Real!$H131)),""))</f>
        <v>10712.607184188641</v>
      </c>
      <c r="U131" s="124">
        <f>IF(Nominal!T130="","",IFERROR(Nominal!T130*((1+Real!$H131)),""))</f>
        <v>13946.667529193479</v>
      </c>
      <c r="V131" s="124">
        <f>IF(Nominal!U130="","",IFERROR(Nominal!U130*(1+0),""))</f>
        <v>8625.098203810001</v>
      </c>
      <c r="W131" s="124">
        <f>IF(Nominal!V130="","",IFERROR(Nominal!V130*(1+0),""))</f>
        <v>8888.6742972799984</v>
      </c>
      <c r="X131" s="124">
        <f>IF(Nominal!W130="","",IFERROR(Nominal!W130*(1+0),""))</f>
        <v>9420.1302580600004</v>
      </c>
      <c r="Y131" s="124">
        <f>IF(Nominal!X130="","",IFERROR(Nominal!X130*(1+0),""))</f>
        <v>6656.7185805299996</v>
      </c>
      <c r="Z131" s="124">
        <f>IF(Nominal!Y130="","",IFERROR(Nominal!Y130*(1+0),""))</f>
        <v>6346.84061182</v>
      </c>
      <c r="AA131" s="124">
        <f>IF(Nominal!Z130="","",IFERROR(Nominal!Z130*(1+0),""))</f>
        <v>6004.6353559400004</v>
      </c>
      <c r="AB131" s="124">
        <f>IF(Nominal!AA130="","",IFERROR(Nominal!AA130*(1+0),""))</f>
        <v>10270.442802920001</v>
      </c>
      <c r="AC131" s="124" t="str">
        <f>IF(Nominal!AB130="","",IFERROR(Nominal!AB130*(1+0),""))</f>
        <v/>
      </c>
      <c r="AD131" s="124" t="str">
        <f>IF(Nominal!AC130="","",IFERROR(Nominal!AC130*(1+0),""))</f>
        <v/>
      </c>
      <c r="AE131" s="124" t="str">
        <f>IF(Nominal!AD130="","",IFERROR(Nominal!AD130*(1+0),""))</f>
        <v/>
      </c>
      <c r="AF131" s="126">
        <f t="shared" ref="AF131:AF194" si="56">IFERROR(IF(V131&lt;&gt;"",-(J131-V131)/J131,""),"")</f>
        <v>-0.24717068983226226</v>
      </c>
      <c r="AG131" s="126">
        <f t="shared" ref="AG131:AG194" si="57">IFERROR(IF(W131&lt;&gt;"",-(K131-W131)/K131,""),"")</f>
        <v>-8.5148665118168709E-2</v>
      </c>
      <c r="AH131" s="126">
        <f t="shared" ref="AH131:AH194" si="58">IFERROR(IF(X131&lt;&gt;"",-(L131-X131)/L131,""),"")</f>
        <v>-7.8016268697311458E-2</v>
      </c>
      <c r="AI131" s="126">
        <f t="shared" ref="AI131:AI194" si="59">IFERROR(IF(Y131&lt;&gt;"",-(M131-Y131)/M131,""),"")</f>
        <v>-0.42928018282910552</v>
      </c>
      <c r="AJ131" s="126">
        <f t="shared" ref="AJ131:AJ194" si="60">IFERROR(IF(Z131&lt;&gt;"",-(N131-Z131)/N131,""),"")</f>
        <v>-0.3818551016986162</v>
      </c>
      <c r="AK131" s="126">
        <f t="shared" ref="AK131:AK194" si="61">IFERROR(IF(AA131&lt;&gt;"",-(O131-AA131)/O131,""),"")</f>
        <v>-0.43264362083853425</v>
      </c>
      <c r="AL131" s="126">
        <f t="shared" ref="AL131:AL194" si="62">IFERROR(IF(AB131&lt;&gt;"",-(P131-AB131)/P131,""),"")</f>
        <v>-0.14179475555816193</v>
      </c>
      <c r="AM131" s="126" t="str">
        <f t="shared" ref="AM131:AM194" si="63">IFERROR(IF(AC131&lt;&gt;"",-(Q131-AC131)/Q131,""),"")</f>
        <v/>
      </c>
      <c r="AN131" s="126" t="str">
        <f t="shared" ref="AN131:AN194" si="64">IFERROR(IF(AD131&lt;&gt;"",-(R131-AD131)/R131,""),"")</f>
        <v/>
      </c>
      <c r="AO131" s="126" t="str">
        <f t="shared" ref="AO131:AO194" si="65">IFERROR(IF(AE131&lt;&gt;"",-(S131-AE131)/S131,""),"")</f>
        <v/>
      </c>
      <c r="AP131" s="124">
        <f t="shared" ref="AP131:AP194" si="66">SUMPRODUCT(AT131:BC131,J131:S131)</f>
        <v>75872.298319427427</v>
      </c>
      <c r="AQ131" s="124">
        <f t="shared" ref="AQ131:AQ194" si="67">SUMPRODUCT(AT131:BC131,V131:AE131)</f>
        <v>56212.540110360002</v>
      </c>
      <c r="AR131" s="126">
        <f t="shared" ref="AR131:AR194" si="68">IFERROR((AQ131-AP131)/AP131,"")</f>
        <v>-0.25911641856819118</v>
      </c>
      <c r="AS131" s="153" t="s">
        <v>779</v>
      </c>
      <c r="AT131" s="153">
        <f t="shared" ref="AT131:AT194" si="69">IF(OR(V131="",V131=0),0,1)</f>
        <v>1</v>
      </c>
      <c r="AU131" s="153">
        <f t="shared" ref="AU131:AU194" si="70">IF(OR(W131="",W131=0),0,1)</f>
        <v>1</v>
      </c>
      <c r="AV131" s="153">
        <f t="shared" ref="AV131:AV194" si="71">IF(OR(X131="",X131=0),0,1)</f>
        <v>1</v>
      </c>
      <c r="AW131" s="153">
        <f t="shared" ref="AW131:AW194" si="72">IF(OR(Y131="",Y131=0),0,1)</f>
        <v>1</v>
      </c>
      <c r="AX131" s="153">
        <f t="shared" ref="AX131:AX194" si="73">IF(OR(Z131="",Z131=0),0,1)</f>
        <v>1</v>
      </c>
      <c r="AY131" s="153">
        <f t="shared" ref="AY131:AY194" si="74">IF(OR(AA131="",AA131=0),0,1)</f>
        <v>1</v>
      </c>
      <c r="AZ131" s="153">
        <f t="shared" ref="AZ131:AZ194" si="75">IF(OR(AB131="",AB131=0),0,1)</f>
        <v>1</v>
      </c>
      <c r="BA131" s="153">
        <f t="shared" ref="BA131:BA194" si="76">IF(OR(AC131="",AC131=0),0,1)</f>
        <v>0</v>
      </c>
      <c r="BB131" s="153">
        <f t="shared" ref="BB131:BB194" si="77">IF(OR(AD131="",AD131=0),0,1)</f>
        <v>0</v>
      </c>
      <c r="BC131" s="153">
        <f t="shared" ref="BC131:BC194" si="78">IF(OR(AE131="",AE131=0),0,1)</f>
        <v>0</v>
      </c>
    </row>
    <row r="132" spans="1:55" x14ac:dyDescent="0.3">
      <c r="A132" s="300" t="str">
        <f>Nominal!A131</f>
        <v>Afghanistan</v>
      </c>
      <c r="B132" s="300" t="str">
        <f>Nominal!B131</f>
        <v>AFG</v>
      </c>
      <c r="C132" s="300" t="str">
        <f>Nominal!C131</f>
        <v>SA</v>
      </c>
      <c r="D132" s="300" t="str">
        <f>Nominal!D131</f>
        <v>Low Income</v>
      </c>
      <c r="E132" s="300" t="str">
        <f>Nominal!E131</f>
        <v>IDA</v>
      </c>
      <c r="F132" s="300" t="str">
        <f>Nominal!F131</f>
        <v>Customs Duties</v>
      </c>
      <c r="G132" s="300" t="str">
        <f>Nominal!G131</f>
        <v>mill lcu</v>
      </c>
      <c r="H132" s="126">
        <f>VLOOKUP(B132,Inflation!$C$1:$E$196,3,FALSE)/100</f>
        <v>5.4429999999999999E-2</v>
      </c>
      <c r="I132" s="300" t="str">
        <f t="shared" si="55"/>
        <v>AfghanistanCustoms Duties</v>
      </c>
      <c r="J132" s="124">
        <f>IF(Nominal!I131="","",IFERROR(Nominal!I131*((1+Real!$H132)),""))</f>
        <v>3499.9810892945602</v>
      </c>
      <c r="K132" s="124">
        <f>IF(Nominal!J131="","",IFERROR(Nominal!J131*((1+Real!$H132)),""))</f>
        <v>3219.2272067697299</v>
      </c>
      <c r="L132" s="124">
        <f>IF(Nominal!K131="","",IFERROR(Nominal!K131*((1+Real!$H132)),""))</f>
        <v>3280.2707523130998</v>
      </c>
      <c r="M132" s="124">
        <f>IF(Nominal!L131="","",IFERROR(Nominal!L131*((1+Real!$H132)),""))</f>
        <v>3309.7781460266901</v>
      </c>
      <c r="N132" s="124">
        <f>IF(Nominal!M131="","",IFERROR(Nominal!M131*((1+Real!$H132)),""))</f>
        <v>3621.9393047834101</v>
      </c>
      <c r="O132" s="124">
        <f>IF(Nominal!N131="","",IFERROR(Nominal!N131*((1+Real!$H132)),""))</f>
        <v>2961.5049202970399</v>
      </c>
      <c r="P132" s="124">
        <f>IF(Nominal!O131="","",IFERROR(Nominal!O131*((1+Real!$H132)),""))</f>
        <v>3668.3198328683402</v>
      </c>
      <c r="Q132" s="124">
        <f>IF(Nominal!P131="","",IFERROR(Nominal!P131*((1+Real!$H132)),""))</f>
        <v>2632.63032164691</v>
      </c>
      <c r="R132" s="124">
        <f>IF(Nominal!Q131="","",IFERROR(Nominal!Q131*((1+Real!$H132)),""))</f>
        <v>3051.4263806604499</v>
      </c>
      <c r="S132" s="124">
        <f>IF(Nominal!R131="","",IFERROR(Nominal!R131*((1+Real!$H132)),""))</f>
        <v>2752.3666401309001</v>
      </c>
      <c r="T132" s="124">
        <f>IF(Nominal!S131="","",IFERROR(Nominal!S131*((1+Real!$H132)),""))</f>
        <v>3380.52316880018</v>
      </c>
      <c r="U132" s="124">
        <f>IF(Nominal!T131="","",IFERROR(Nominal!T131*((1+Real!$H132)),""))</f>
        <v>3747.6811430399898</v>
      </c>
      <c r="V132" s="124">
        <f>IF(Nominal!U131="","",IFERROR(Nominal!U131*(1+0),""))</f>
        <v>2398.6670290000002</v>
      </c>
      <c r="W132" s="124">
        <f>IF(Nominal!V131="","",IFERROR(Nominal!V131*(1+0),""))</f>
        <v>3047.183704</v>
      </c>
      <c r="X132" s="124">
        <f>IF(Nominal!W131="","",IFERROR(Nominal!W131*(1+0),""))</f>
        <v>2534.4740489999999</v>
      </c>
      <c r="Y132" s="124">
        <f>IF(Nominal!X131="","",IFERROR(Nominal!X131*(1+0),""))</f>
        <v>1160.562717</v>
      </c>
      <c r="Z132" s="124">
        <f>IF(Nominal!Y131="","",IFERROR(Nominal!Y131*(1+0),""))</f>
        <v>1789.5745099999999</v>
      </c>
      <c r="AA132" s="124">
        <f>IF(Nominal!Z131="","",IFERROR(Nominal!Z131*(1+0),""))</f>
        <v>1911.4604489999999</v>
      </c>
      <c r="AB132" s="124">
        <f>IF(Nominal!AA131="","",IFERROR(Nominal!AA131*(1+0),""))</f>
        <v>3014.0894309999999</v>
      </c>
      <c r="AC132" s="124" t="str">
        <f>IF(Nominal!AB131="","",IFERROR(Nominal!AB131*(1+0),""))</f>
        <v/>
      </c>
      <c r="AD132" s="124" t="str">
        <f>IF(Nominal!AC131="","",IFERROR(Nominal!AC131*(1+0),""))</f>
        <v/>
      </c>
      <c r="AE132" s="124" t="str">
        <f>IF(Nominal!AD131="","",IFERROR(Nominal!AD131*(1+0),""))</f>
        <v/>
      </c>
      <c r="AF132" s="126">
        <f t="shared" si="56"/>
        <v>-0.3146628602260636</v>
      </c>
      <c r="AG132" s="126">
        <f t="shared" si="57"/>
        <v>-5.3442485329379272E-2</v>
      </c>
      <c r="AH132" s="126">
        <f t="shared" si="58"/>
        <v>-0.22735827607742365</v>
      </c>
      <c r="AI132" s="126">
        <f t="shared" si="59"/>
        <v>-0.64935332043532035</v>
      </c>
      <c r="AJ132" s="126">
        <f t="shared" si="60"/>
        <v>-0.50590709578248561</v>
      </c>
      <c r="AK132" s="126">
        <f t="shared" si="61"/>
        <v>-0.35456448648807926</v>
      </c>
      <c r="AL132" s="126">
        <f t="shared" si="62"/>
        <v>-0.17834606350471441</v>
      </c>
      <c r="AM132" s="126" t="str">
        <f t="shared" si="63"/>
        <v/>
      </c>
      <c r="AN132" s="126" t="str">
        <f t="shared" si="64"/>
        <v/>
      </c>
      <c r="AO132" s="126" t="str">
        <f t="shared" si="65"/>
        <v/>
      </c>
      <c r="AP132" s="124">
        <f t="shared" si="66"/>
        <v>23561.021252352872</v>
      </c>
      <c r="AQ132" s="124">
        <f t="shared" si="67"/>
        <v>15856.011889000001</v>
      </c>
      <c r="AR132" s="126">
        <f t="shared" si="68"/>
        <v>-0.32702357341931543</v>
      </c>
      <c r="AS132" s="153" t="s">
        <v>779</v>
      </c>
      <c r="AT132" s="153">
        <f t="shared" si="69"/>
        <v>1</v>
      </c>
      <c r="AU132" s="153">
        <f t="shared" si="70"/>
        <v>1</v>
      </c>
      <c r="AV132" s="153">
        <f t="shared" si="71"/>
        <v>1</v>
      </c>
      <c r="AW132" s="153">
        <f t="shared" si="72"/>
        <v>1</v>
      </c>
      <c r="AX132" s="153">
        <f t="shared" si="73"/>
        <v>1</v>
      </c>
      <c r="AY132" s="153">
        <f t="shared" si="74"/>
        <v>1</v>
      </c>
      <c r="AZ132" s="153">
        <f t="shared" si="75"/>
        <v>1</v>
      </c>
      <c r="BA132" s="153">
        <f t="shared" si="76"/>
        <v>0</v>
      </c>
      <c r="BB132" s="153">
        <f t="shared" si="77"/>
        <v>0</v>
      </c>
      <c r="BC132" s="153">
        <f t="shared" si="78"/>
        <v>0</v>
      </c>
    </row>
    <row r="133" spans="1:55" x14ac:dyDescent="0.3">
      <c r="A133" s="300" t="str">
        <f>Nominal!A132</f>
        <v>Afghanistan</v>
      </c>
      <c r="B133" s="300" t="str">
        <f>Nominal!B132</f>
        <v>AFG</v>
      </c>
      <c r="C133" s="300" t="str">
        <f>Nominal!C132</f>
        <v>SA</v>
      </c>
      <c r="D133" s="300" t="str">
        <f>Nominal!D132</f>
        <v>Low Income</v>
      </c>
      <c r="E133" s="300" t="str">
        <f>Nominal!E132</f>
        <v>IDA</v>
      </c>
      <c r="F133" s="300" t="str">
        <f>Nominal!F132</f>
        <v>Non-Tax Revenues</v>
      </c>
      <c r="G133" s="300" t="str">
        <f>Nominal!G132</f>
        <v>mill lcu</v>
      </c>
      <c r="H133" s="126">
        <f>VLOOKUP(B133,Inflation!$C$1:$E$196,3,FALSE)/100</f>
        <v>5.4429999999999999E-2</v>
      </c>
      <c r="I133" s="300" t="str">
        <f t="shared" si="55"/>
        <v>AfghanistanNon-Tax Revenues</v>
      </c>
      <c r="J133" s="124">
        <f>IF(Nominal!I132="","",IFERROR(Nominal!I132*((1+Real!$H133)),""))</f>
        <v>3765.8503726026252</v>
      </c>
      <c r="K133" s="124">
        <f>IF(Nominal!J132="","",IFERROR(Nominal!J132*((1+Real!$H133)),""))</f>
        <v>4524.0793364497822</v>
      </c>
      <c r="L133" s="124">
        <f>IF(Nominal!K132="","",IFERROR(Nominal!K132*((1+Real!$H133)),""))</f>
        <v>4782.5682694725201</v>
      </c>
      <c r="M133" s="124">
        <f>IF(Nominal!L132="","",IFERROR(Nominal!L132*((1+Real!$H133)),""))</f>
        <v>4706.3675987169145</v>
      </c>
      <c r="N133" s="124">
        <f>IF(Nominal!M132="","",IFERROR(Nominal!M132*((1+Real!$H133)),""))</f>
        <v>13105.680973482038</v>
      </c>
      <c r="O133" s="124">
        <f>IF(Nominal!N132="","",IFERROR(Nominal!N132*((1+Real!$H133)),""))</f>
        <v>3461.241109137045</v>
      </c>
      <c r="P133" s="124">
        <f>IF(Nominal!O132="","",IFERROR(Nominal!O132*((1+Real!$H133)),""))</f>
        <v>4750.1564580668646</v>
      </c>
      <c r="Q133" s="124">
        <f>IF(Nominal!P132="","",IFERROR(Nominal!P132*((1+Real!$H133)),""))</f>
        <v>3860.8583906223303</v>
      </c>
      <c r="R133" s="124">
        <f>IF(Nominal!Q132="","",IFERROR(Nominal!Q132*((1+Real!$H133)),""))</f>
        <v>6961.179330717031</v>
      </c>
      <c r="S133" s="124">
        <f>IF(Nominal!R132="","",IFERROR(Nominal!R132*((1+Real!$H133)),""))</f>
        <v>9306.3107533913408</v>
      </c>
      <c r="T133" s="124">
        <f>IF(Nominal!S132="","",IFERROR(Nominal!S132*((1+Real!$H133)),""))</f>
        <v>5181.8111143344677</v>
      </c>
      <c r="U133" s="124">
        <f>IF(Nominal!T132="","",IFERROR(Nominal!T132*((1+Real!$H133)),""))</f>
        <v>25057.820543256636</v>
      </c>
      <c r="V133" s="124">
        <f>IF(Nominal!U132="","",IFERROR(Nominal!U132*(1+0),""))</f>
        <v>3230.0439889999998</v>
      </c>
      <c r="W133" s="124">
        <f>IF(Nominal!V132="","",IFERROR(Nominal!V132*(1+0),""))</f>
        <v>3749.4903997400002</v>
      </c>
      <c r="X133" s="124">
        <f>IF(Nominal!W132="","",IFERROR(Nominal!W132*(1+0),""))</f>
        <v>3545.7653713499999</v>
      </c>
      <c r="Y133" s="124">
        <f>IF(Nominal!X132="","",IFERROR(Nominal!X132*(1+0),""))</f>
        <v>14788.416942059999</v>
      </c>
      <c r="Z133" s="124">
        <f>IF(Nominal!Y132="","",IFERROR(Nominal!Y132*(1+0),""))</f>
        <v>2590.051504</v>
      </c>
      <c r="AA133" s="124">
        <f>IF(Nominal!Z132="","",IFERROR(Nominal!Z132*(1+0),""))</f>
        <v>2586.3960335000002</v>
      </c>
      <c r="AB133" s="124">
        <f>IF(Nominal!AA132="","",IFERROR(Nominal!AA132*(1+0),""))</f>
        <v>3823.2288255900003</v>
      </c>
      <c r="AC133" s="124" t="str">
        <f>IF(Nominal!AB132="","",IFERROR(Nominal!AB132*(1+0),""))</f>
        <v/>
      </c>
      <c r="AD133" s="124" t="str">
        <f>IF(Nominal!AC132="","",IFERROR(Nominal!AC132*(1+0),""))</f>
        <v/>
      </c>
      <c r="AE133" s="124" t="str">
        <f>IF(Nominal!AD132="","",IFERROR(Nominal!AD132*(1+0),""))</f>
        <v/>
      </c>
      <c r="AF133" s="126">
        <f t="shared" si="56"/>
        <v>-0.14228031668510585</v>
      </c>
      <c r="AG133" s="126">
        <f t="shared" si="57"/>
        <v>-0.17121471112786266</v>
      </c>
      <c r="AH133" s="126">
        <f t="shared" si="58"/>
        <v>-0.25860642826933028</v>
      </c>
      <c r="AI133" s="126">
        <f t="shared" si="59"/>
        <v>2.1422145915868813</v>
      </c>
      <c r="AJ133" s="126">
        <f t="shared" si="60"/>
        <v>-0.80237184857157018</v>
      </c>
      <c r="AK133" s="126">
        <f t="shared" si="61"/>
        <v>-0.25275473393853248</v>
      </c>
      <c r="AL133" s="126">
        <f t="shared" si="62"/>
        <v>-0.19513623196615487</v>
      </c>
      <c r="AM133" s="126" t="str">
        <f t="shared" si="63"/>
        <v/>
      </c>
      <c r="AN133" s="126" t="str">
        <f t="shared" si="64"/>
        <v/>
      </c>
      <c r="AO133" s="126" t="str">
        <f t="shared" si="65"/>
        <v/>
      </c>
      <c r="AP133" s="124">
        <f t="shared" si="66"/>
        <v>39095.944117927793</v>
      </c>
      <c r="AQ133" s="124">
        <f t="shared" si="67"/>
        <v>34313.393065240001</v>
      </c>
      <c r="AR133" s="126">
        <f t="shared" si="68"/>
        <v>-0.12232857296557037</v>
      </c>
      <c r="AS133" s="153" t="s">
        <v>779</v>
      </c>
      <c r="AT133" s="153">
        <f t="shared" si="69"/>
        <v>1</v>
      </c>
      <c r="AU133" s="153">
        <f t="shared" si="70"/>
        <v>1</v>
      </c>
      <c r="AV133" s="153">
        <f t="shared" si="71"/>
        <v>1</v>
      </c>
      <c r="AW133" s="153">
        <f t="shared" si="72"/>
        <v>1</v>
      </c>
      <c r="AX133" s="153">
        <f t="shared" si="73"/>
        <v>1</v>
      </c>
      <c r="AY133" s="153">
        <f t="shared" si="74"/>
        <v>1</v>
      </c>
      <c r="AZ133" s="153">
        <f t="shared" si="75"/>
        <v>1</v>
      </c>
      <c r="BA133" s="153">
        <f t="shared" si="76"/>
        <v>0</v>
      </c>
      <c r="BB133" s="153">
        <f t="shared" si="77"/>
        <v>0</v>
      </c>
      <c r="BC133" s="153">
        <f t="shared" si="78"/>
        <v>0</v>
      </c>
    </row>
    <row r="134" spans="1:55" x14ac:dyDescent="0.3">
      <c r="A134" s="300" t="str">
        <f>Nominal!A133</f>
        <v>Afghanistan</v>
      </c>
      <c r="B134" s="300" t="str">
        <f>Nominal!B133</f>
        <v>AFG</v>
      </c>
      <c r="C134" s="300" t="str">
        <f>Nominal!C133</f>
        <v>SA</v>
      </c>
      <c r="D134" s="300" t="str">
        <f>Nominal!D133</f>
        <v>Low Income</v>
      </c>
      <c r="E134" s="300" t="str">
        <f>Nominal!E133</f>
        <v>IDA</v>
      </c>
      <c r="F134" s="300" t="str">
        <f>Nominal!F133</f>
        <v>Total Revenue</v>
      </c>
      <c r="G134" s="300" t="str">
        <f>Nominal!G133</f>
        <v>mill lcu</v>
      </c>
      <c r="H134" s="126">
        <f>VLOOKUP(B134,Inflation!$C$1:$E$196,3,FALSE)/100</f>
        <v>5.4429999999999999E-2</v>
      </c>
      <c r="I134" s="300" t="str">
        <f t="shared" si="55"/>
        <v>AfghanistanTotal Revenue</v>
      </c>
      <c r="J134" s="124">
        <f>IF(Nominal!I133="","",IFERROR(Nominal!I133*((1+Real!$H134)),""))</f>
        <v>15222.761105645477</v>
      </c>
      <c r="K134" s="124">
        <f>IF(Nominal!J133="","",IFERROR(Nominal!J133*((1+Real!$H134)),""))</f>
        <v>14240.056084112421</v>
      </c>
      <c r="L134" s="124">
        <f>IF(Nominal!K133="","",IFERROR(Nominal!K133*((1+Real!$H134)),""))</f>
        <v>14999.80957019495</v>
      </c>
      <c r="M134" s="124">
        <f>IF(Nominal!L133="","",IFERROR(Nominal!L133*((1+Real!$H134)),""))</f>
        <v>16370.091864553531</v>
      </c>
      <c r="N134" s="124">
        <f>IF(Nominal!M133="","",IFERROR(Nominal!M133*((1+Real!$H134)),""))</f>
        <v>23373.242235025482</v>
      </c>
      <c r="O134" s="124">
        <f>IF(Nominal!N133="","",IFERROR(Nominal!N133*((1+Real!$H134)),""))</f>
        <v>14044.774804157194</v>
      </c>
      <c r="P134" s="124">
        <f>IF(Nominal!O133="","",IFERROR(Nominal!O133*((1+Real!$H134)),""))</f>
        <v>16717.506773666159</v>
      </c>
      <c r="Q134" s="124">
        <f>IF(Nominal!P133="","",IFERROR(Nominal!P133*((1+Real!$H134)),""))</f>
        <v>11933.186579524914</v>
      </c>
      <c r="R134" s="124">
        <f>IF(Nominal!Q133="","",IFERROR(Nominal!Q133*((1+Real!$H134)),""))</f>
        <v>15961.274948205024</v>
      </c>
      <c r="S134" s="124">
        <f>IF(Nominal!R133="","",IFERROR(Nominal!R133*((1+Real!$H134)),""))</f>
        <v>20884.316563998655</v>
      </c>
      <c r="T134" s="124">
        <f>IF(Nominal!S133="","",IFERROR(Nominal!S133*((1+Real!$H134)),""))</f>
        <v>15894.418298523107</v>
      </c>
      <c r="U134" s="124">
        <f>IF(Nominal!T133="","",IFERROR(Nominal!T133*((1+Real!$H134)),""))</f>
        <v>39004.488072450113</v>
      </c>
      <c r="V134" s="124">
        <f>IF(Nominal!U133="","",IFERROR(Nominal!U133*(1+0),""))</f>
        <v>11893.136737509998</v>
      </c>
      <c r="W134" s="124">
        <f>IF(Nominal!V133="","",IFERROR(Nominal!V133*(1+0),""))</f>
        <v>12461.657434819999</v>
      </c>
      <c r="X134" s="124">
        <f>IF(Nominal!W133="","",IFERROR(Nominal!W133*(1+0),""))</f>
        <v>13094.900937529999</v>
      </c>
      <c r="Y134" s="124">
        <f>IF(Nominal!X133="","",IFERROR(Nominal!X133*(1+0),""))</f>
        <v>21461.783545420003</v>
      </c>
      <c r="Z134" s="124">
        <f>IF(Nominal!Y133="","",IFERROR(Nominal!Y133*(1+0),""))</f>
        <v>9003.1188049599987</v>
      </c>
      <c r="AA134" s="124">
        <f>IF(Nominal!Z133="","",IFERROR(Nominal!Z133*(1+0),""))</f>
        <v>8631.2859674700012</v>
      </c>
      <c r="AB134" s="124">
        <f>IF(Nominal!AA133="","",IFERROR(Nominal!AA133*(1+0),""))</f>
        <v>14578.60930283</v>
      </c>
      <c r="AC134" s="124">
        <f>IF(Nominal!AB133="","",IFERROR(Nominal!AB133*(1+0),""))</f>
        <v>9152.3255910799999</v>
      </c>
      <c r="AD134" s="124" t="str">
        <f>IF(Nominal!AC133="","",IFERROR(Nominal!AC133*(1+0),""))</f>
        <v/>
      </c>
      <c r="AE134" s="124" t="str">
        <f>IF(Nominal!AD133="","",IFERROR(Nominal!AD133*(1+0),""))</f>
        <v/>
      </c>
      <c r="AF134" s="126">
        <f t="shared" si="56"/>
        <v>-0.21872670437563804</v>
      </c>
      <c r="AG134" s="126">
        <f t="shared" si="57"/>
        <v>-0.12488705372983569</v>
      </c>
      <c r="AH134" s="126">
        <f t="shared" si="58"/>
        <v>-0.12699552109315163</v>
      </c>
      <c r="AI134" s="126">
        <f t="shared" si="59"/>
        <v>0.31103623137824948</v>
      </c>
      <c r="AJ134" s="126">
        <f t="shared" si="60"/>
        <v>-0.61481087157567882</v>
      </c>
      <c r="AK134" s="126">
        <f t="shared" si="61"/>
        <v>-0.38544504359620085</v>
      </c>
      <c r="AL134" s="126">
        <f t="shared" si="62"/>
        <v>-0.12794356836782647</v>
      </c>
      <c r="AM134" s="126">
        <f t="shared" si="63"/>
        <v>-0.23303590955464859</v>
      </c>
      <c r="AN134" s="126" t="str">
        <f t="shared" si="64"/>
        <v/>
      </c>
      <c r="AO134" s="126" t="str">
        <f t="shared" si="65"/>
        <v/>
      </c>
      <c r="AP134" s="124">
        <f t="shared" si="66"/>
        <v>126901.42901688012</v>
      </c>
      <c r="AQ134" s="124">
        <f t="shared" si="67"/>
        <v>100276.81832162</v>
      </c>
      <c r="AR134" s="126">
        <f t="shared" si="68"/>
        <v>-0.20980544428478093</v>
      </c>
      <c r="AS134" s="153" t="s">
        <v>779</v>
      </c>
      <c r="AT134" s="153">
        <f t="shared" si="69"/>
        <v>1</v>
      </c>
      <c r="AU134" s="153">
        <f t="shared" si="70"/>
        <v>1</v>
      </c>
      <c r="AV134" s="153">
        <f t="shared" si="71"/>
        <v>1</v>
      </c>
      <c r="AW134" s="153">
        <f t="shared" si="72"/>
        <v>1</v>
      </c>
      <c r="AX134" s="153">
        <f t="shared" si="73"/>
        <v>1</v>
      </c>
      <c r="AY134" s="153">
        <f t="shared" si="74"/>
        <v>1</v>
      </c>
      <c r="AZ134" s="153">
        <f t="shared" si="75"/>
        <v>1</v>
      </c>
      <c r="BA134" s="153">
        <f t="shared" si="76"/>
        <v>1</v>
      </c>
      <c r="BB134" s="153">
        <f t="shared" si="77"/>
        <v>0</v>
      </c>
      <c r="BC134" s="153">
        <f t="shared" si="78"/>
        <v>0</v>
      </c>
    </row>
    <row r="135" spans="1:55" x14ac:dyDescent="0.3">
      <c r="A135" s="300" t="str">
        <f>Nominal!A134</f>
        <v>Argentina</v>
      </c>
      <c r="B135" s="300" t="str">
        <f>Nominal!B134</f>
        <v>ARG</v>
      </c>
      <c r="C135" s="300" t="str">
        <f>Nominal!C134</f>
        <v>LAC</v>
      </c>
      <c r="D135" s="300" t="str">
        <f>Nominal!D134</f>
        <v>Upper-Middle Income</v>
      </c>
      <c r="E135" s="300" t="str">
        <f>Nominal!E134</f>
        <v>IBRD</v>
      </c>
      <c r="F135" s="300" t="str">
        <f>Nominal!F134</f>
        <v>Tax Revenue</v>
      </c>
      <c r="G135" s="300" t="str">
        <f>Nominal!G134</f>
        <v>thousand lcu</v>
      </c>
      <c r="H135" s="126">
        <f>VLOOKUP(B135,Inflation!$C$1:$E$196,3,FALSE)/100</f>
        <v>0.46600000000000003</v>
      </c>
      <c r="I135" s="300" t="str">
        <f t="shared" si="55"/>
        <v>ArgentinaTax Revenue</v>
      </c>
      <c r="J135" s="124">
        <f>IF(Nominal!I134="","",IFERROR(Nominal!I134*((1+Real!$H135)),""))</f>
        <v>377219233.05557638</v>
      </c>
      <c r="K135" s="124">
        <f>IF(Nominal!J134="","",IFERROR(Nominal!J134*((1+Real!$H135)),""))</f>
        <v>362707993.01507276</v>
      </c>
      <c r="L135" s="124">
        <f>IF(Nominal!K134="","",IFERROR(Nominal!K134*((1+Real!$H135)),""))</f>
        <v>358920980.0745343</v>
      </c>
      <c r="M135" s="124">
        <f>IF(Nominal!L134="","",IFERROR(Nominal!L134*((1+Real!$H135)),""))</f>
        <v>394326981.6522519</v>
      </c>
      <c r="N135" s="124">
        <f>IF(Nominal!M134="","",IFERROR(Nominal!M134*((1+Real!$H135)),""))</f>
        <v>523451352.78071797</v>
      </c>
      <c r="O135" s="124">
        <f>IF(Nominal!N134="","",IFERROR(Nominal!N134*((1+Real!$H135)),""))</f>
        <v>535536392.25644934</v>
      </c>
      <c r="P135" s="124">
        <f>IF(Nominal!O134="","",IFERROR(Nominal!O134*((1+Real!$H135)),""))</f>
        <v>483288169.5990386</v>
      </c>
      <c r="Q135" s="124">
        <f>IF(Nominal!P134="","",IFERROR(Nominal!P134*((1+Real!$H135)),""))</f>
        <v>534653623.00906593</v>
      </c>
      <c r="R135" s="124">
        <f>IF(Nominal!Q134="","",IFERROR(Nominal!Q134*((1+Real!$H135)),""))</f>
        <v>495240730.83467287</v>
      </c>
      <c r="S135" s="124">
        <f>IF(Nominal!R134="","",IFERROR(Nominal!R134*((1+Real!$H135)),""))</f>
        <v>521170891.4265579</v>
      </c>
      <c r="T135" s="124">
        <f>IF(Nominal!S134="","",IFERROR(Nominal!S134*((1+Real!$H135)),""))</f>
        <v>545879107.52787852</v>
      </c>
      <c r="U135" s="124">
        <f>IF(Nominal!T134="","",IFERROR(Nominal!T134*((1+Real!$H135)),""))</f>
        <v>565715894.18169737</v>
      </c>
      <c r="V135" s="124">
        <f>IF(Nominal!U134="","",IFERROR(Nominal!U134*(1+0),""))</f>
        <v>379989131.30453002</v>
      </c>
      <c r="W135" s="124">
        <f>IF(Nominal!V134="","",IFERROR(Nominal!V134*(1+0),""))</f>
        <v>352354767.67020011</v>
      </c>
      <c r="X135" s="124">
        <f>IF(Nominal!W134="","",IFERROR(Nominal!W134*(1+0),""))</f>
        <v>327168340.52590007</v>
      </c>
      <c r="Y135" s="124">
        <f>IF(Nominal!X134="","",IFERROR(Nominal!X134*(1+0),""))</f>
        <v>301440353.14327997</v>
      </c>
      <c r="Z135" s="124">
        <f>IF(Nominal!Y134="","",IFERROR(Nominal!Y134*(1+0),""))</f>
        <v>401770849.85249007</v>
      </c>
      <c r="AA135" s="124">
        <f>IF(Nominal!Z134="","",IFERROR(Nominal!Z134*(1+0),""))</f>
        <v>437042387.2135601</v>
      </c>
      <c r="AB135" s="124">
        <f>IF(Nominal!AA134="","",IFERROR(Nominal!AA134*(1+0),""))</f>
        <v>416335749.2017501</v>
      </c>
      <c r="AC135" s="124">
        <f>IF(Nominal!AB134="","",IFERROR(Nominal!AB134*(1+0),""))</f>
        <v>498424415.46844018</v>
      </c>
      <c r="AD135" s="124">
        <f>IF(Nominal!AC134="","",IFERROR(Nominal!AC134*(1+0),""))</f>
        <v>488320450.19347012</v>
      </c>
      <c r="AE135" s="124" t="str">
        <f>IF(Nominal!AD134="","",IFERROR(Nominal!AD134*(1+0),""))</f>
        <v/>
      </c>
      <c r="AF135" s="126">
        <f t="shared" si="56"/>
        <v>7.342940142571008E-3</v>
      </c>
      <c r="AG135" s="126">
        <f t="shared" si="57"/>
        <v>-2.8544243700861626E-2</v>
      </c>
      <c r="AH135" s="126">
        <f t="shared" si="58"/>
        <v>-8.8466936488472786E-2</v>
      </c>
      <c r="AI135" s="126">
        <f t="shared" si="59"/>
        <v>-0.23555737454173642</v>
      </c>
      <c r="AJ135" s="126">
        <f t="shared" si="60"/>
        <v>-0.23245809239354814</v>
      </c>
      <c r="AK135" s="126">
        <f t="shared" si="61"/>
        <v>-0.18391654884160322</v>
      </c>
      <c r="AL135" s="126">
        <f t="shared" si="62"/>
        <v>-0.13853519413238641</v>
      </c>
      <c r="AM135" s="126">
        <f t="shared" si="63"/>
        <v>-6.7762016343825324E-2</v>
      </c>
      <c r="AN135" s="126">
        <f t="shared" si="64"/>
        <v>-1.3973569236802047E-2</v>
      </c>
      <c r="AO135" s="126" t="str">
        <f t="shared" si="65"/>
        <v/>
      </c>
      <c r="AP135" s="124">
        <f t="shared" si="66"/>
        <v>4065345456.2773805</v>
      </c>
      <c r="AQ135" s="124">
        <f t="shared" si="67"/>
        <v>3602846444.5736208</v>
      </c>
      <c r="AR135" s="126">
        <f t="shared" si="68"/>
        <v>-0.11376622643214879</v>
      </c>
      <c r="AS135" s="153" t="s">
        <v>779</v>
      </c>
      <c r="AT135" s="153">
        <f t="shared" si="69"/>
        <v>1</v>
      </c>
      <c r="AU135" s="153">
        <f t="shared" si="70"/>
        <v>1</v>
      </c>
      <c r="AV135" s="153">
        <f t="shared" si="71"/>
        <v>1</v>
      </c>
      <c r="AW135" s="153">
        <f t="shared" si="72"/>
        <v>1</v>
      </c>
      <c r="AX135" s="153">
        <f t="shared" si="73"/>
        <v>1</v>
      </c>
      <c r="AY135" s="153">
        <f t="shared" si="74"/>
        <v>1</v>
      </c>
      <c r="AZ135" s="153">
        <f t="shared" si="75"/>
        <v>1</v>
      </c>
      <c r="BA135" s="153">
        <f t="shared" si="76"/>
        <v>1</v>
      </c>
      <c r="BB135" s="153">
        <f t="shared" si="77"/>
        <v>1</v>
      </c>
      <c r="BC135" s="153">
        <f t="shared" si="78"/>
        <v>0</v>
      </c>
    </row>
    <row r="136" spans="1:55" x14ac:dyDescent="0.3">
      <c r="A136" s="300" t="str">
        <f>Nominal!A135</f>
        <v>Argentina</v>
      </c>
      <c r="B136" s="300" t="str">
        <f>Nominal!B135</f>
        <v>ARG</v>
      </c>
      <c r="C136" s="300" t="str">
        <f>Nominal!C135</f>
        <v>LAC</v>
      </c>
      <c r="D136" s="300" t="str">
        <f>Nominal!D135</f>
        <v>Upper-Middle Income</v>
      </c>
      <c r="E136" s="300" t="str">
        <f>Nominal!E135</f>
        <v>IBRD</v>
      </c>
      <c r="F136" s="300" t="str">
        <f>Nominal!F135</f>
        <v>VAT</v>
      </c>
      <c r="G136" s="300" t="str">
        <f>Nominal!G135</f>
        <v>thousand lcu</v>
      </c>
      <c r="H136" s="126">
        <f>VLOOKUP(B136,Inflation!$C$1:$E$196,3,FALSE)/100</f>
        <v>0.46600000000000003</v>
      </c>
      <c r="I136" s="300" t="str">
        <f t="shared" si="55"/>
        <v>ArgentinaVAT</v>
      </c>
      <c r="J136" s="124">
        <f>IF(Nominal!I135="","",IFERROR(Nominal!I135*((1+Real!$H136)),""))</f>
        <v>168212407.43940055</v>
      </c>
      <c r="K136" s="124">
        <f>IF(Nominal!J135="","",IFERROR(Nominal!J135*((1+Real!$H136)),""))</f>
        <v>152144087.425401</v>
      </c>
      <c r="L136" s="124">
        <f>IF(Nominal!K135="","",IFERROR(Nominal!K135*((1+Real!$H136)),""))</f>
        <v>158909928.67490208</v>
      </c>
      <c r="M136" s="124">
        <f>IF(Nominal!L135="","",IFERROR(Nominal!L135*((1+Real!$H136)),""))</f>
        <v>171815292.41879505</v>
      </c>
      <c r="N136" s="124">
        <f>IF(Nominal!M135="","",IFERROR(Nominal!M135*((1+Real!$H136)),""))</f>
        <v>184970261.32155481</v>
      </c>
      <c r="O136" s="124">
        <f>IF(Nominal!N135="","",IFERROR(Nominal!N135*((1+Real!$H136)),""))</f>
        <v>186780344.23439896</v>
      </c>
      <c r="P136" s="124">
        <f>IF(Nominal!O135="","",IFERROR(Nominal!O135*((1+Real!$H136)),""))</f>
        <v>192067191.41280192</v>
      </c>
      <c r="Q136" s="124">
        <f>IF(Nominal!P135="","",IFERROR(Nominal!P135*((1+Real!$H136)),""))</f>
        <v>207284881.63276574</v>
      </c>
      <c r="R136" s="124">
        <f>IF(Nominal!Q135="","",IFERROR(Nominal!Q135*((1+Real!$H136)),""))</f>
        <v>204023321.27062029</v>
      </c>
      <c r="S136" s="124">
        <f>IF(Nominal!R135="","",IFERROR(Nominal!R135*((1+Real!$H136)),""))</f>
        <v>214403906.32745221</v>
      </c>
      <c r="T136" s="124">
        <f>IF(Nominal!S135="","",IFERROR(Nominal!S135*((1+Real!$H136)),""))</f>
        <v>209112993.10570586</v>
      </c>
      <c r="U136" s="124">
        <f>IF(Nominal!T135="","",IFERROR(Nominal!T135*((1+Real!$H136)),""))</f>
        <v>197062443.59597617</v>
      </c>
      <c r="V136" s="124">
        <f>IF(Nominal!U135="","",IFERROR(Nominal!U135*(1+0),""))</f>
        <v>170695561.11151001</v>
      </c>
      <c r="W136" s="124">
        <f>IF(Nominal!V135="","",IFERROR(Nominal!V135*(1+0),""))</f>
        <v>141997328.63857001</v>
      </c>
      <c r="X136" s="124">
        <f>IF(Nominal!W135="","",IFERROR(Nominal!W135*(1+0),""))</f>
        <v>136170375.87968999</v>
      </c>
      <c r="Y136" s="124">
        <f>IF(Nominal!X135="","",IFERROR(Nominal!X135*(1+0),""))</f>
        <v>126884223.70460002</v>
      </c>
      <c r="Z136" s="124">
        <f>IF(Nominal!Y135="","",IFERROR(Nominal!Y135*(1+0),""))</f>
        <v>130755877.03122</v>
      </c>
      <c r="AA136" s="124">
        <f>IF(Nominal!Z135="","",IFERROR(Nominal!Z135*(1+0),""))</f>
        <v>141481983.25011003</v>
      </c>
      <c r="AB136" s="124">
        <f>IF(Nominal!AA135="","",IFERROR(Nominal!AA135*(1+0),""))</f>
        <v>144184895.7726</v>
      </c>
      <c r="AC136" s="124">
        <f>IF(Nominal!AB135="","",IFERROR(Nominal!AB135*(1+0),""))</f>
        <v>157976708.91207001</v>
      </c>
      <c r="AD136" s="124">
        <f>IF(Nominal!AC135="","",IFERROR(Nominal!AC135*(1+0),""))</f>
        <v>170865869.13049001</v>
      </c>
      <c r="AE136" s="124" t="str">
        <f>IF(Nominal!AD135="","",IFERROR(Nominal!AD135*(1+0),""))</f>
        <v/>
      </c>
      <c r="AF136" s="126">
        <f t="shared" si="56"/>
        <v>1.4762012564406252E-2</v>
      </c>
      <c r="AG136" s="126">
        <f t="shared" si="57"/>
        <v>-6.6691771980992229E-2</v>
      </c>
      <c r="AH136" s="126">
        <f t="shared" si="58"/>
        <v>-0.14309711787570345</v>
      </c>
      <c r="AI136" s="126">
        <f t="shared" si="59"/>
        <v>-0.26150797220469052</v>
      </c>
      <c r="AJ136" s="126">
        <f t="shared" si="60"/>
        <v>-0.29309784125831873</v>
      </c>
      <c r="AK136" s="126">
        <f t="shared" si="61"/>
        <v>-0.242522098189529</v>
      </c>
      <c r="AL136" s="126">
        <f t="shared" si="62"/>
        <v>-0.24929971270986373</v>
      </c>
      <c r="AM136" s="126">
        <f t="shared" si="63"/>
        <v>-0.23787635804550417</v>
      </c>
      <c r="AN136" s="126">
        <f t="shared" si="64"/>
        <v>-0.16251795105398578</v>
      </c>
      <c r="AO136" s="126" t="str">
        <f t="shared" si="65"/>
        <v/>
      </c>
      <c r="AP136" s="124">
        <f t="shared" si="66"/>
        <v>1626207715.8306406</v>
      </c>
      <c r="AQ136" s="124">
        <f t="shared" si="67"/>
        <v>1321012823.43086</v>
      </c>
      <c r="AR136" s="126">
        <f t="shared" si="68"/>
        <v>-0.18767276125232987</v>
      </c>
      <c r="AS136" s="153" t="s">
        <v>779</v>
      </c>
      <c r="AT136" s="153">
        <f t="shared" si="69"/>
        <v>1</v>
      </c>
      <c r="AU136" s="153">
        <f t="shared" si="70"/>
        <v>1</v>
      </c>
      <c r="AV136" s="153">
        <f t="shared" si="71"/>
        <v>1</v>
      </c>
      <c r="AW136" s="153">
        <f t="shared" si="72"/>
        <v>1</v>
      </c>
      <c r="AX136" s="153">
        <f t="shared" si="73"/>
        <v>1</v>
      </c>
      <c r="AY136" s="153">
        <f t="shared" si="74"/>
        <v>1</v>
      </c>
      <c r="AZ136" s="153">
        <f t="shared" si="75"/>
        <v>1</v>
      </c>
      <c r="BA136" s="153">
        <f t="shared" si="76"/>
        <v>1</v>
      </c>
      <c r="BB136" s="153">
        <f t="shared" si="77"/>
        <v>1</v>
      </c>
      <c r="BC136" s="153">
        <f t="shared" si="78"/>
        <v>0</v>
      </c>
    </row>
    <row r="137" spans="1:55" x14ac:dyDescent="0.3">
      <c r="A137" s="300" t="str">
        <f>Nominal!A136</f>
        <v>Argentina</v>
      </c>
      <c r="B137" s="300" t="str">
        <f>Nominal!B136</f>
        <v>ARG</v>
      </c>
      <c r="C137" s="300" t="str">
        <f>Nominal!C136</f>
        <v>LAC</v>
      </c>
      <c r="D137" s="300" t="str">
        <f>Nominal!D136</f>
        <v>Upper-Middle Income</v>
      </c>
      <c r="E137" s="300" t="str">
        <f>Nominal!E136</f>
        <v>IBRD</v>
      </c>
      <c r="F137" s="300" t="str">
        <f>Nominal!F136</f>
        <v>Income Taxes</v>
      </c>
      <c r="G137" s="300" t="str">
        <f>Nominal!G136</f>
        <v>thousand lcu</v>
      </c>
      <c r="H137" s="126">
        <f>VLOOKUP(B137,Inflation!$C$1:$E$196,3,FALSE)/100</f>
        <v>0.46600000000000003</v>
      </c>
      <c r="I137" s="300" t="str">
        <f t="shared" si="55"/>
        <v>ArgentinaIncome Taxes</v>
      </c>
      <c r="J137" s="124">
        <f>IF(Nominal!I136="","",IFERROR(Nominal!I136*((1+Real!$H137)),""))</f>
        <v>99741196.543166429</v>
      </c>
      <c r="K137" s="124">
        <f>IF(Nominal!J136="","",IFERROR(Nominal!J136*((1+Real!$H137)),""))</f>
        <v>99011166.53942354</v>
      </c>
      <c r="L137" s="124">
        <f>IF(Nominal!K136="","",IFERROR(Nominal!K136*((1+Real!$H137)),""))</f>
        <v>88364872.24492541</v>
      </c>
      <c r="M137" s="124">
        <f>IF(Nominal!L136="","",IFERROR(Nominal!L136*((1+Real!$H137)),""))</f>
        <v>101020314.26079735</v>
      </c>
      <c r="N137" s="124">
        <f>IF(Nominal!M136="","",IFERROR(Nominal!M136*((1+Real!$H137)),""))</f>
        <v>177405046.39907289</v>
      </c>
      <c r="O137" s="124">
        <f>IF(Nominal!N136="","",IFERROR(Nominal!N136*((1+Real!$H137)),""))</f>
        <v>195703887.73001218</v>
      </c>
      <c r="P137" s="124">
        <f>IF(Nominal!O136="","",IFERROR(Nominal!O136*((1+Real!$H137)),""))</f>
        <v>138527385.81853911</v>
      </c>
      <c r="Q137" s="124">
        <f>IF(Nominal!P136="","",IFERROR(Nominal!P136*((1+Real!$H137)),""))</f>
        <v>143127257.645731</v>
      </c>
      <c r="R137" s="124">
        <f>IF(Nominal!Q136="","",IFERROR(Nominal!Q136*((1+Real!$H137)),""))</f>
        <v>118841235.01872551</v>
      </c>
      <c r="S137" s="124">
        <f>IF(Nominal!R136="","",IFERROR(Nominal!R136*((1+Real!$H137)),""))</f>
        <v>112767693.0016744</v>
      </c>
      <c r="T137" s="124">
        <f>IF(Nominal!S136="","",IFERROR(Nominal!S136*((1+Real!$H137)),""))</f>
        <v>122116518.10491255</v>
      </c>
      <c r="U137" s="124">
        <f>IF(Nominal!T136="","",IFERROR(Nominal!T136*((1+Real!$H137)),""))</f>
        <v>135199546.14849874</v>
      </c>
      <c r="V137" s="124">
        <f>IF(Nominal!U136="","",IFERROR(Nominal!U136*(1+0),""))</f>
        <v>96378483.733950004</v>
      </c>
      <c r="W137" s="124">
        <f>IF(Nominal!V136="","",IFERROR(Nominal!V136*(1+0),""))</f>
        <v>90852056.921090007</v>
      </c>
      <c r="X137" s="124">
        <f>IF(Nominal!W136="","",IFERROR(Nominal!W136*(1+0),""))</f>
        <v>74107038.787690014</v>
      </c>
      <c r="Y137" s="124">
        <f>IF(Nominal!X136="","",IFERROR(Nominal!X136*(1+0),""))</f>
        <v>68749608.620220006</v>
      </c>
      <c r="Z137" s="124">
        <f>IF(Nominal!Y136="","",IFERROR(Nominal!Y136*(1+0),""))</f>
        <v>135307912.45431998</v>
      </c>
      <c r="AA137" s="124">
        <f>IF(Nominal!Z136="","",IFERROR(Nominal!Z136*(1+0),""))</f>
        <v>148610182.33983001</v>
      </c>
      <c r="AB137" s="124">
        <f>IF(Nominal!AA136="","",IFERROR(Nominal!AA136*(1+0),""))</f>
        <v>104171588.66621999</v>
      </c>
      <c r="AC137" s="124">
        <f>IF(Nominal!AB136="","",IFERROR(Nominal!AB136*(1+0),""))</f>
        <v>135298514.35471001</v>
      </c>
      <c r="AD137" s="124">
        <f>IF(Nominal!AC136="","",IFERROR(Nominal!AC136*(1+0),""))</f>
        <v>114607316.85043001</v>
      </c>
      <c r="AE137" s="124" t="str">
        <f>IF(Nominal!AD136="","",IFERROR(Nominal!AD136*(1+0),""))</f>
        <v/>
      </c>
      <c r="AF137" s="126">
        <f t="shared" si="56"/>
        <v>-3.371438207843331E-2</v>
      </c>
      <c r="AG137" s="126">
        <f t="shared" si="57"/>
        <v>-8.2405953828296727E-2</v>
      </c>
      <c r="AH137" s="126">
        <f t="shared" si="58"/>
        <v>-0.16135182561817363</v>
      </c>
      <c r="AI137" s="126">
        <f t="shared" si="59"/>
        <v>-0.31944768610862007</v>
      </c>
      <c r="AJ137" s="126">
        <f t="shared" si="60"/>
        <v>-0.23729389213684116</v>
      </c>
      <c r="AK137" s="126">
        <f t="shared" si="61"/>
        <v>-0.24063755675181772</v>
      </c>
      <c r="AL137" s="126">
        <f t="shared" si="62"/>
        <v>-0.2480072582711027</v>
      </c>
      <c r="AM137" s="126">
        <f t="shared" si="63"/>
        <v>-5.4697780281647797E-2</v>
      </c>
      <c r="AN137" s="126">
        <f t="shared" si="64"/>
        <v>-3.5626675939781124E-2</v>
      </c>
      <c r="AO137" s="126" t="str">
        <f t="shared" si="65"/>
        <v/>
      </c>
      <c r="AP137" s="124">
        <f t="shared" si="66"/>
        <v>1161742362.2003934</v>
      </c>
      <c r="AQ137" s="124">
        <f t="shared" si="67"/>
        <v>968082702.72845995</v>
      </c>
      <c r="AR137" s="126">
        <f t="shared" si="68"/>
        <v>-0.16669759644912421</v>
      </c>
      <c r="AS137" s="153" t="s">
        <v>779</v>
      </c>
      <c r="AT137" s="153">
        <f t="shared" si="69"/>
        <v>1</v>
      </c>
      <c r="AU137" s="153">
        <f t="shared" si="70"/>
        <v>1</v>
      </c>
      <c r="AV137" s="153">
        <f t="shared" si="71"/>
        <v>1</v>
      </c>
      <c r="AW137" s="153">
        <f t="shared" si="72"/>
        <v>1</v>
      </c>
      <c r="AX137" s="153">
        <f t="shared" si="73"/>
        <v>1</v>
      </c>
      <c r="AY137" s="153">
        <f t="shared" si="74"/>
        <v>1</v>
      </c>
      <c r="AZ137" s="153">
        <f t="shared" si="75"/>
        <v>1</v>
      </c>
      <c r="BA137" s="153">
        <f t="shared" si="76"/>
        <v>1</v>
      </c>
      <c r="BB137" s="153">
        <f t="shared" si="77"/>
        <v>1</v>
      </c>
      <c r="BC137" s="153">
        <f t="shared" si="78"/>
        <v>0</v>
      </c>
    </row>
    <row r="138" spans="1:55" x14ac:dyDescent="0.3">
      <c r="A138" s="300" t="str">
        <f>Nominal!A137</f>
        <v>Argentina</v>
      </c>
      <c r="B138" s="300" t="str">
        <f>Nominal!B137</f>
        <v>ARG</v>
      </c>
      <c r="C138" s="300" t="str">
        <f>Nominal!C137</f>
        <v>LAC</v>
      </c>
      <c r="D138" s="300" t="str">
        <f>Nominal!D137</f>
        <v>Upper-Middle Income</v>
      </c>
      <c r="E138" s="300" t="str">
        <f>Nominal!E137</f>
        <v>IBRD</v>
      </c>
      <c r="F138" s="300" t="str">
        <f>Nominal!F137</f>
        <v>Customs Duties</v>
      </c>
      <c r="G138" s="300" t="str">
        <f>Nominal!G137</f>
        <v>thousand lcu</v>
      </c>
      <c r="H138" s="126">
        <f>VLOOKUP(B138,Inflation!$C$1:$E$196,3,FALSE)/100</f>
        <v>0.46600000000000003</v>
      </c>
      <c r="I138" s="300" t="str">
        <f t="shared" si="55"/>
        <v>ArgentinaCustoms Duties</v>
      </c>
      <c r="J138" s="124">
        <f>IF(Nominal!I137="","",IFERROR(Nominal!I137*((1+Real!$H138)),""))</f>
        <v>40557681.414470576</v>
      </c>
      <c r="K138" s="124">
        <f>IF(Nominal!J137="","",IFERROR(Nominal!J137*((1+Real!$H138)),""))</f>
        <v>40610597.064281844</v>
      </c>
      <c r="L138" s="124">
        <f>IF(Nominal!K137="","",IFERROR(Nominal!K137*((1+Real!$H138)),""))</f>
        <v>44282339.015193112</v>
      </c>
      <c r="M138" s="124">
        <f>IF(Nominal!L137="","",IFERROR(Nominal!L137*((1+Real!$H138)),""))</f>
        <v>51619163.867172927</v>
      </c>
      <c r="N138" s="124">
        <f>IF(Nominal!M137="","",IFERROR(Nominal!M137*((1+Real!$H138)),""))</f>
        <v>82124182.808964089</v>
      </c>
      <c r="O138" s="124">
        <f>IF(Nominal!N137="","",IFERROR(Nominal!N137*((1+Real!$H138)),""))</f>
        <v>64824086.95557756</v>
      </c>
      <c r="P138" s="124">
        <f>IF(Nominal!O137="","",IFERROR(Nominal!O137*((1+Real!$H138)),""))</f>
        <v>69592099.634292647</v>
      </c>
      <c r="Q138" s="124">
        <f>IF(Nominal!P137="","",IFERROR(Nominal!P137*((1+Real!$H138)),""))</f>
        <v>87344933.841732055</v>
      </c>
      <c r="R138" s="124">
        <f>IF(Nominal!Q137="","",IFERROR(Nominal!Q137*((1+Real!$H138)),""))</f>
        <v>78093229.016169831</v>
      </c>
      <c r="S138" s="124">
        <f>IF(Nominal!R137="","",IFERROR(Nominal!R137*((1+Real!$H138)),""))</f>
        <v>91126100.940923452</v>
      </c>
      <c r="T138" s="124">
        <f>IF(Nominal!S137="","",IFERROR(Nominal!S137*((1+Real!$H138)),""))</f>
        <v>107678818.57333437</v>
      </c>
      <c r="U138" s="124">
        <f>IF(Nominal!T137="","",IFERROR(Nominal!T137*((1+Real!$H138)),""))</f>
        <v>120342088.82900931</v>
      </c>
      <c r="V138" s="124">
        <f>IF(Nominal!U137="","",IFERROR(Nominal!U137*(1+0),""))</f>
        <v>44047240.307000004</v>
      </c>
      <c r="W138" s="124">
        <f>IF(Nominal!V137="","",IFERROR(Nominal!V137*(1+0),""))</f>
        <v>36166417.669220008</v>
      </c>
      <c r="X138" s="124">
        <f>IF(Nominal!W137="","",IFERROR(Nominal!W137*(1+0),""))</f>
        <v>45986340.956029996</v>
      </c>
      <c r="Y138" s="124">
        <f>IF(Nominal!X137="","",IFERROR(Nominal!X137*(1+0),""))</f>
        <v>43404713.457910001</v>
      </c>
      <c r="Z138" s="124">
        <f>IF(Nominal!Y137="","",IFERROR(Nominal!Y137*(1+0),""))</f>
        <v>41926629.438369997</v>
      </c>
      <c r="AA138" s="124">
        <f>IF(Nominal!Z137="","",IFERROR(Nominal!Z137*(1+0),""))</f>
        <v>54797378.149269998</v>
      </c>
      <c r="AB138" s="124">
        <f>IF(Nominal!AA137="","",IFERROR(Nominal!AA137*(1+0),""))</f>
        <v>53400089.283459999</v>
      </c>
      <c r="AC138" s="124">
        <f>IF(Nominal!AB137="","",IFERROR(Nominal!AB137*(1+0),""))</f>
        <v>58404702.464439996</v>
      </c>
      <c r="AD138" s="124">
        <f>IF(Nominal!AC137="","",IFERROR(Nominal!AC137*(1+0),""))</f>
        <v>71950731.436589986</v>
      </c>
      <c r="AE138" s="124" t="str">
        <f>IF(Nominal!AD137="","",IFERROR(Nominal!AD137*(1+0),""))</f>
        <v/>
      </c>
      <c r="AF138" s="126">
        <f t="shared" si="56"/>
        <v>8.6039407846534049E-2</v>
      </c>
      <c r="AG138" s="126">
        <f t="shared" si="57"/>
        <v>-0.10943398315536257</v>
      </c>
      <c r="AH138" s="126">
        <f t="shared" si="58"/>
        <v>3.8480395993812505E-2</v>
      </c>
      <c r="AI138" s="126">
        <f t="shared" si="59"/>
        <v>-0.15913567353396987</v>
      </c>
      <c r="AJ138" s="126">
        <f t="shared" si="60"/>
        <v>-0.48947279590106818</v>
      </c>
      <c r="AK138" s="126">
        <f t="shared" si="61"/>
        <v>-0.15467566574718797</v>
      </c>
      <c r="AL138" s="126">
        <f t="shared" si="62"/>
        <v>-0.23267023751146848</v>
      </c>
      <c r="AM138" s="126">
        <f t="shared" si="63"/>
        <v>-0.33133268415694722</v>
      </c>
      <c r="AN138" s="126">
        <f t="shared" si="64"/>
        <v>-7.8655955925551385E-2</v>
      </c>
      <c r="AO138" s="126" t="str">
        <f t="shared" si="65"/>
        <v/>
      </c>
      <c r="AP138" s="124">
        <f t="shared" si="66"/>
        <v>559048313.6178546</v>
      </c>
      <c r="AQ138" s="124">
        <f t="shared" si="67"/>
        <v>450084243.16228998</v>
      </c>
      <c r="AR138" s="126">
        <f t="shared" si="68"/>
        <v>-0.19490993497576053</v>
      </c>
      <c r="AS138" s="153" t="s">
        <v>779</v>
      </c>
      <c r="AT138" s="153">
        <f t="shared" si="69"/>
        <v>1</v>
      </c>
      <c r="AU138" s="153">
        <f t="shared" si="70"/>
        <v>1</v>
      </c>
      <c r="AV138" s="153">
        <f t="shared" si="71"/>
        <v>1</v>
      </c>
      <c r="AW138" s="153">
        <f t="shared" si="72"/>
        <v>1</v>
      </c>
      <c r="AX138" s="153">
        <f t="shared" si="73"/>
        <v>1</v>
      </c>
      <c r="AY138" s="153">
        <f t="shared" si="74"/>
        <v>1</v>
      </c>
      <c r="AZ138" s="153">
        <f t="shared" si="75"/>
        <v>1</v>
      </c>
      <c r="BA138" s="153">
        <f t="shared" si="76"/>
        <v>1</v>
      </c>
      <c r="BB138" s="153">
        <f t="shared" si="77"/>
        <v>1</v>
      </c>
      <c r="BC138" s="153">
        <f t="shared" si="78"/>
        <v>0</v>
      </c>
    </row>
    <row r="139" spans="1:55" x14ac:dyDescent="0.3">
      <c r="A139" s="300" t="str">
        <f>Nominal!A138</f>
        <v>Argentina</v>
      </c>
      <c r="B139" s="300" t="str">
        <f>Nominal!B138</f>
        <v>ARG</v>
      </c>
      <c r="C139" s="300" t="str">
        <f>Nominal!C138</f>
        <v>LAC</v>
      </c>
      <c r="D139" s="300" t="str">
        <f>Nominal!D138</f>
        <v>Upper-Middle Income</v>
      </c>
      <c r="E139" s="300" t="str">
        <f>Nominal!E138</f>
        <v>IBRD</v>
      </c>
      <c r="F139" s="300" t="str">
        <f>Nominal!F138</f>
        <v>Social Contributions</v>
      </c>
      <c r="G139" s="300" t="str">
        <f>Nominal!G138</f>
        <v>thousand lcu</v>
      </c>
      <c r="H139" s="126">
        <f>VLOOKUP(B139,Inflation!$C$1:$E$196,3,FALSE)/100</f>
        <v>0.46600000000000003</v>
      </c>
      <c r="I139" s="300" t="str">
        <f t="shared" si="55"/>
        <v>ArgentinaSocial Contributions</v>
      </c>
      <c r="J139" s="124">
        <f>IF(Nominal!I138="","",IFERROR(Nominal!I138*((1+Real!$H139)),""))</f>
        <v>214641275.31611049</v>
      </c>
      <c r="K139" s="124">
        <f>IF(Nominal!J138="","",IFERROR(Nominal!J138*((1+Real!$H139)),""))</f>
        <v>168786569.82716116</v>
      </c>
      <c r="L139" s="124">
        <f>IF(Nominal!K138="","",IFERROR(Nominal!K138*((1+Real!$H139)),""))</f>
        <v>168052998.5407269</v>
      </c>
      <c r="M139" s="124">
        <f>IF(Nominal!L138="","",IFERROR(Nominal!L138*((1+Real!$H139)),""))</f>
        <v>184978366.50740531</v>
      </c>
      <c r="N139" s="124">
        <f>IF(Nominal!M138="","",IFERROR(Nominal!M138*((1+Real!$H139)),""))</f>
        <v>172553306.307385</v>
      </c>
      <c r="O139" s="124">
        <f>IF(Nominal!N138="","",IFERROR(Nominal!N138*((1+Real!$H139)),""))</f>
        <v>180578851.3302888</v>
      </c>
      <c r="P139" s="124">
        <f>IF(Nominal!O138="","",IFERROR(Nominal!O138*((1+Real!$H139)),""))</f>
        <v>246720584.3813369</v>
      </c>
      <c r="Q139" s="124">
        <f>IF(Nominal!P138="","",IFERROR(Nominal!P138*((1+Real!$H139)),""))</f>
        <v>193104875.98049659</v>
      </c>
      <c r="R139" s="124">
        <f>IF(Nominal!Q138="","",IFERROR(Nominal!Q138*((1+Real!$H139)),""))</f>
        <v>179612811.08988678</v>
      </c>
      <c r="S139" s="124">
        <f>IF(Nominal!R138="","",IFERROR(Nominal!R138*((1+Real!$H139)),""))</f>
        <v>192266709.45864359</v>
      </c>
      <c r="T139" s="124">
        <f>IF(Nominal!S138="","",IFERROR(Nominal!S138*((1+Real!$H139)),""))</f>
        <v>208497080.94346678</v>
      </c>
      <c r="U139" s="124">
        <f>IF(Nominal!T138="","",IFERROR(Nominal!T138*((1+Real!$H139)),""))</f>
        <v>216301821.14200801</v>
      </c>
      <c r="V139" s="124">
        <f>IF(Nominal!U138="","",IFERROR(Nominal!U138*(1+0),""))</f>
        <v>203310620.88730994</v>
      </c>
      <c r="W139" s="124">
        <f>IF(Nominal!V138="","",IFERROR(Nominal!V138*(1+0),""))</f>
        <v>165101369.50526991</v>
      </c>
      <c r="X139" s="124">
        <f>IF(Nominal!W138="","",IFERROR(Nominal!W138*(1+0),""))</f>
        <v>162600368.33625001</v>
      </c>
      <c r="Y139" s="124">
        <f>IF(Nominal!X138="","",IFERROR(Nominal!X138*(1+0),""))</f>
        <v>139223035.76939997</v>
      </c>
      <c r="Z139" s="124">
        <f>IF(Nominal!Y138="","",IFERROR(Nominal!Y138*(1+0),""))</f>
        <v>141922855.71618</v>
      </c>
      <c r="AA139" s="124">
        <f>IF(Nominal!Z138="","",IFERROR(Nominal!Z138*(1+0),""))</f>
        <v>154637682.44237998</v>
      </c>
      <c r="AB139" s="124">
        <f>IF(Nominal!AA138="","",IFERROR(Nominal!AA138*(1+0),""))</f>
        <v>204229206.98721001</v>
      </c>
      <c r="AC139" s="124">
        <f>IF(Nominal!AB138="","",IFERROR(Nominal!AB138*(1+0),""))</f>
        <v>163225502.19332999</v>
      </c>
      <c r="AD139" s="124">
        <f>IF(Nominal!AC138="","",IFERROR(Nominal!AC138*(1+0),""))</f>
        <v>168463729.62668994</v>
      </c>
      <c r="AE139" s="124" t="str">
        <f>IF(Nominal!AD138="","",IFERROR(Nominal!AD138*(1+0),""))</f>
        <v/>
      </c>
      <c r="AF139" s="126">
        <f t="shared" si="56"/>
        <v>-5.2788795687658215E-2</v>
      </c>
      <c r="AG139" s="126">
        <f t="shared" si="57"/>
        <v>-2.1833492591649465E-2</v>
      </c>
      <c r="AH139" s="126">
        <f t="shared" si="58"/>
        <v>-3.2445896543497096E-2</v>
      </c>
      <c r="AI139" s="126">
        <f t="shared" si="59"/>
        <v>-0.24735503725065924</v>
      </c>
      <c r="AJ139" s="126">
        <f t="shared" si="60"/>
        <v>-0.17751297408720859</v>
      </c>
      <c r="AK139" s="126">
        <f t="shared" si="61"/>
        <v>-0.14365563130347403</v>
      </c>
      <c r="AL139" s="126">
        <f t="shared" si="62"/>
        <v>-0.17222469499525528</v>
      </c>
      <c r="AM139" s="126">
        <f t="shared" si="63"/>
        <v>-0.1547313273963335</v>
      </c>
      <c r="AN139" s="126">
        <f t="shared" si="64"/>
        <v>-6.2072863263730745E-2</v>
      </c>
      <c r="AO139" s="126" t="str">
        <f t="shared" si="65"/>
        <v/>
      </c>
      <c r="AP139" s="124">
        <f t="shared" si="66"/>
        <v>1709029639.280798</v>
      </c>
      <c r="AQ139" s="124">
        <f t="shared" si="67"/>
        <v>1502714371.4640198</v>
      </c>
      <c r="AR139" s="126">
        <f t="shared" si="68"/>
        <v>-0.12072070786531283</v>
      </c>
      <c r="AS139" s="153" t="s">
        <v>779</v>
      </c>
      <c r="AT139" s="153">
        <f t="shared" si="69"/>
        <v>1</v>
      </c>
      <c r="AU139" s="153">
        <f t="shared" si="70"/>
        <v>1</v>
      </c>
      <c r="AV139" s="153">
        <f t="shared" si="71"/>
        <v>1</v>
      </c>
      <c r="AW139" s="153">
        <f t="shared" si="72"/>
        <v>1</v>
      </c>
      <c r="AX139" s="153">
        <f t="shared" si="73"/>
        <v>1</v>
      </c>
      <c r="AY139" s="153">
        <f t="shared" si="74"/>
        <v>1</v>
      </c>
      <c r="AZ139" s="153">
        <f t="shared" si="75"/>
        <v>1</v>
      </c>
      <c r="BA139" s="153">
        <f t="shared" si="76"/>
        <v>1</v>
      </c>
      <c r="BB139" s="153">
        <f t="shared" si="77"/>
        <v>1</v>
      </c>
      <c r="BC139" s="153">
        <f t="shared" si="78"/>
        <v>0</v>
      </c>
    </row>
    <row r="140" spans="1:55" x14ac:dyDescent="0.3">
      <c r="A140" s="300" t="str">
        <f>Nominal!A139</f>
        <v>Russian Federation</v>
      </c>
      <c r="B140" s="300" t="str">
        <f>Nominal!B139</f>
        <v>RUS</v>
      </c>
      <c r="C140" s="300" t="str">
        <f>Nominal!C139</f>
        <v>ECA</v>
      </c>
      <c r="D140" s="300" t="str">
        <f>Nominal!D139</f>
        <v>Upper-Middle Income</v>
      </c>
      <c r="E140" s="300" t="str">
        <f>Nominal!E139</f>
        <v>IBRD</v>
      </c>
      <c r="F140" s="300" t="str">
        <f>Nominal!F139</f>
        <v>VAT</v>
      </c>
      <c r="G140" s="300" t="str">
        <f>Nominal!G139</f>
        <v>bill lcu</v>
      </c>
      <c r="H140" s="126">
        <f>VLOOKUP(B140,Inflation!$C$1:$E$196,3,FALSE)/100</f>
        <v>3.2199999999999999E-2</v>
      </c>
      <c r="I140" s="300" t="str">
        <f t="shared" si="55"/>
        <v>Russian FederationVAT</v>
      </c>
      <c r="J140" s="124">
        <f>IF(Nominal!I139="","",IFERROR(Nominal!I139*((1+Real!$H140)),""))</f>
        <v>574.44054494585953</v>
      </c>
      <c r="K140" s="124">
        <f>IF(Nominal!J139="","",IFERROR(Nominal!J139*((1+Real!$H140)),""))</f>
        <v>966.97900973089702</v>
      </c>
      <c r="L140" s="124">
        <f>IF(Nominal!K139="","",IFERROR(Nominal!K139*((1+Real!$H140)),""))</f>
        <v>1727.0873877930369</v>
      </c>
      <c r="M140" s="124">
        <f>IF(Nominal!L139="","",IFERROR(Nominal!L139*((1+Real!$H140)),""))</f>
        <v>2286.0336572431042</v>
      </c>
      <c r="N140" s="124">
        <f>IF(Nominal!M139="","",IFERROR(Nominal!M139*((1+Real!$H140)),""))</f>
        <v>2743.5749042942925</v>
      </c>
      <c r="O140" s="124">
        <f>IF(Nominal!N139="","",IFERROR(Nominal!N139*((1+Real!$H140)),""))</f>
        <v>3467.1206649591159</v>
      </c>
      <c r="P140" s="124">
        <f>IF(Nominal!O139="","",IFERROR(Nominal!O139*((1+Real!$H140)),""))</f>
        <v>4122.002744364836</v>
      </c>
      <c r="Q140" s="124">
        <f>IF(Nominal!P139="","",IFERROR(Nominal!P139*((1+Real!$H140)),""))</f>
        <v>4567.8539953989075</v>
      </c>
      <c r="R140" s="124">
        <f>IF(Nominal!Q139="","",IFERROR(Nominal!Q139*((1+Real!$H140)),""))</f>
        <v>5359.4312247368198</v>
      </c>
      <c r="S140" s="124">
        <f>IF(Nominal!R139="","",IFERROR(Nominal!R139*((1+Real!$H140)),""))</f>
        <v>5959.5736673602796</v>
      </c>
      <c r="T140" s="124">
        <f>IF(Nominal!S139="","",IFERROR(Nominal!S139*((1+Real!$H140)),""))</f>
        <v>6369.172227861417</v>
      </c>
      <c r="U140" s="124">
        <f>IF(Nominal!T139="","",IFERROR(Nominal!T139*((1+Real!$H140)),""))</f>
        <v>7323.9024259385506</v>
      </c>
      <c r="V140" s="124">
        <f>IF(Nominal!U139="","",IFERROR(Nominal!U139*(1+0),""))</f>
        <v>539.88382180245003</v>
      </c>
      <c r="W140" s="124">
        <f>IF(Nominal!V139="","",IFERROR(Nominal!V139*(1+0),""))</f>
        <v>916.62870601010002</v>
      </c>
      <c r="X140" s="124">
        <f>IF(Nominal!W139="","",IFERROR(Nominal!W139*(1+0),""))</f>
        <v>1730.6087602510802</v>
      </c>
      <c r="Y140" s="124">
        <f>IF(Nominal!X139="","",IFERROR(Nominal!X139*(1+0),""))</f>
        <v>2191.3192497642799</v>
      </c>
      <c r="Z140" s="124">
        <f>IF(Nominal!Y139="","",IFERROR(Nominal!Y139*(1+0),""))</f>
        <v>2633.4910510366699</v>
      </c>
      <c r="AA140" s="124">
        <f>IF(Nominal!Z139="","",IFERROR(Nominal!Z139*(1+0),""))</f>
        <v>3333.67776912827</v>
      </c>
      <c r="AB140" s="124">
        <f>IF(Nominal!AA139="","",IFERROR(Nominal!AA139*(1+0),""))</f>
        <v>3910.12180467484</v>
      </c>
      <c r="AC140" s="124">
        <f>IF(Nominal!AB139="","",IFERROR(Nominal!AB139*(1+0),""))</f>
        <v>4325.1704723963103</v>
      </c>
      <c r="AD140" s="124" t="str">
        <f>IF(Nominal!AC139="","",IFERROR(Nominal!AC139*(1+0),""))</f>
        <v/>
      </c>
      <c r="AE140" s="124" t="str">
        <f>IF(Nominal!AD139="","",IFERROR(Nominal!AD139*(1+0),""))</f>
        <v/>
      </c>
      <c r="AF140" s="126">
        <f t="shared" si="56"/>
        <v>-6.0157179794240387E-2</v>
      </c>
      <c r="AG140" s="126">
        <f t="shared" si="57"/>
        <v>-5.2069696667778873E-2</v>
      </c>
      <c r="AH140" s="126">
        <f t="shared" si="58"/>
        <v>2.0389080963315255E-3</v>
      </c>
      <c r="AI140" s="126">
        <f t="shared" si="59"/>
        <v>-4.1431764216913324E-2</v>
      </c>
      <c r="AJ140" s="126">
        <f t="shared" si="60"/>
        <v>-4.012423830139189E-2</v>
      </c>
      <c r="AK140" s="126">
        <f t="shared" si="61"/>
        <v>-3.8488102585959284E-2</v>
      </c>
      <c r="AL140" s="126">
        <f t="shared" si="62"/>
        <v>-5.1402425672728409E-2</v>
      </c>
      <c r="AM140" s="126">
        <f t="shared" si="63"/>
        <v>-5.3128563926746926E-2</v>
      </c>
      <c r="AN140" s="126" t="str">
        <f t="shared" si="64"/>
        <v/>
      </c>
      <c r="AO140" s="126" t="str">
        <f t="shared" si="65"/>
        <v/>
      </c>
      <c r="AP140" s="124">
        <f t="shared" si="66"/>
        <v>20455.092908730046</v>
      </c>
      <c r="AQ140" s="124">
        <f t="shared" si="67"/>
        <v>19580.901635064001</v>
      </c>
      <c r="AR140" s="126">
        <f t="shared" si="68"/>
        <v>-4.2737096212012236E-2</v>
      </c>
      <c r="AS140" s="153" t="s">
        <v>779</v>
      </c>
      <c r="AT140" s="153">
        <f t="shared" si="69"/>
        <v>1</v>
      </c>
      <c r="AU140" s="153">
        <f t="shared" si="70"/>
        <v>1</v>
      </c>
      <c r="AV140" s="153">
        <f t="shared" si="71"/>
        <v>1</v>
      </c>
      <c r="AW140" s="153">
        <f t="shared" si="72"/>
        <v>1</v>
      </c>
      <c r="AX140" s="153">
        <f t="shared" si="73"/>
        <v>1</v>
      </c>
      <c r="AY140" s="153">
        <f t="shared" si="74"/>
        <v>1</v>
      </c>
      <c r="AZ140" s="153">
        <f t="shared" si="75"/>
        <v>1</v>
      </c>
      <c r="BA140" s="153">
        <f t="shared" si="76"/>
        <v>1</v>
      </c>
      <c r="BB140" s="153">
        <f t="shared" si="77"/>
        <v>0</v>
      </c>
      <c r="BC140" s="153">
        <f t="shared" si="78"/>
        <v>0</v>
      </c>
    </row>
    <row r="141" spans="1:55" x14ac:dyDescent="0.3">
      <c r="A141" s="300" t="str">
        <f>Nominal!A140</f>
        <v>Russian Federation</v>
      </c>
      <c r="B141" s="300" t="str">
        <f>Nominal!B140</f>
        <v>RUS</v>
      </c>
      <c r="C141" s="300" t="str">
        <f>Nominal!C140</f>
        <v>ECA</v>
      </c>
      <c r="D141" s="300" t="str">
        <f>Nominal!D140</f>
        <v>Upper-Middle Income</v>
      </c>
      <c r="E141" s="300" t="str">
        <f>Nominal!E140</f>
        <v>IBRD</v>
      </c>
      <c r="F141" s="300" t="str">
        <f>Nominal!F140</f>
        <v>Excises</v>
      </c>
      <c r="G141" s="300" t="str">
        <f>Nominal!G140</f>
        <v>bill lcu</v>
      </c>
      <c r="H141" s="126">
        <f>VLOOKUP(B141,Inflation!$C$1:$E$196,3,FALSE)/100</f>
        <v>3.2199999999999999E-2</v>
      </c>
      <c r="I141" s="300" t="str">
        <f t="shared" si="55"/>
        <v>Russian FederationExcises</v>
      </c>
      <c r="J141" s="124">
        <f>IF(Nominal!I140="","",IFERROR(Nominal!I140*((1+Real!$H141)),""))</f>
        <v>134.97946427474966</v>
      </c>
      <c r="K141" s="124">
        <f>IF(Nominal!J140="","",IFERROR(Nominal!J140*((1+Real!$H141)),""))</f>
        <v>241.78587981292605</v>
      </c>
      <c r="L141" s="124">
        <f>IF(Nominal!K140="","",IFERROR(Nominal!K140*((1+Real!$H141)),""))</f>
        <v>363.52895385548231</v>
      </c>
      <c r="M141" s="124">
        <f>IF(Nominal!L140="","",IFERROR(Nominal!L140*((1+Real!$H141)),""))</f>
        <v>501.50686039135269</v>
      </c>
      <c r="N141" s="124">
        <f>IF(Nominal!M140="","",IFERROR(Nominal!M140*((1+Real!$H141)),""))</f>
        <v>650.76156726068837</v>
      </c>
      <c r="O141" s="124">
        <f>IF(Nominal!N140="","",IFERROR(Nominal!N140*((1+Real!$H141)),""))</f>
        <v>800.34156702990663</v>
      </c>
      <c r="P141" s="124">
        <f>IF(Nominal!O140="","",IFERROR(Nominal!O140*((1+Real!$H141)),""))</f>
        <v>987.31220627990604</v>
      </c>
      <c r="Q141" s="124">
        <f>IF(Nominal!P140="","",IFERROR(Nominal!P140*((1+Real!$H141)),""))</f>
        <v>1149.5286192445799</v>
      </c>
      <c r="R141" s="124">
        <f>IF(Nominal!Q140="","",IFERROR(Nominal!Q140*((1+Real!$H141)),""))</f>
        <v>1362.5719820260358</v>
      </c>
      <c r="S141" s="124">
        <f>IF(Nominal!R140="","",IFERROR(Nominal!R140*((1+Real!$H141)),""))</f>
        <v>1515.681544689352</v>
      </c>
      <c r="T141" s="124">
        <f>IF(Nominal!S140="","",IFERROR(Nominal!S140*((1+Real!$H141)),""))</f>
        <v>1674.8720520020865</v>
      </c>
      <c r="U141" s="124">
        <f>IF(Nominal!T140="","",IFERROR(Nominal!T140*((1+Real!$H141)),""))</f>
        <v>1850.0367862693427</v>
      </c>
      <c r="V141" s="124">
        <f>IF(Nominal!U140="","",IFERROR(Nominal!U140*(1+0),""))</f>
        <v>167.78376089592999</v>
      </c>
      <c r="W141" s="124">
        <f>IF(Nominal!V140="","",IFERROR(Nominal!V140*(1+0),""))</f>
        <v>272.19</v>
      </c>
      <c r="X141" s="124">
        <f>IF(Nominal!W140="","",IFERROR(Nominal!W140*(1+0),""))</f>
        <v>399.11149192959999</v>
      </c>
      <c r="Y141" s="124">
        <f>IF(Nominal!X140="","",IFERROR(Nominal!X140*(1+0),""))</f>
        <v>546.01618989279007</v>
      </c>
      <c r="Z141" s="124">
        <f>IF(Nominal!Y140="","",IFERROR(Nominal!Y140*(1+0),""))</f>
        <v>682.23100020871993</v>
      </c>
      <c r="AA141" s="124">
        <f>IF(Nominal!Z140="","",IFERROR(Nominal!Z140*(1+0),""))</f>
        <v>821.67595489675989</v>
      </c>
      <c r="AB141" s="124">
        <f>IF(Nominal!AA140="","",IFERROR(Nominal!AA140*(1+0),""))</f>
        <v>991.14938175174996</v>
      </c>
      <c r="AC141" s="124">
        <f>IF(Nominal!AB140="","",IFERROR(Nominal!AB140*(1+0),""))</f>
        <v>1156.1949603163398</v>
      </c>
      <c r="AD141" s="124" t="str">
        <f>IF(Nominal!AC140="","",IFERROR(Nominal!AC140*(1+0),""))</f>
        <v/>
      </c>
      <c r="AE141" s="124" t="str">
        <f>IF(Nominal!AD140="","",IFERROR(Nominal!AD140*(1+0),""))</f>
        <v/>
      </c>
      <c r="AF141" s="126">
        <f t="shared" si="56"/>
        <v>0.24303175892302725</v>
      </c>
      <c r="AG141" s="126">
        <f t="shared" si="57"/>
        <v>0.1257481214808662</v>
      </c>
      <c r="AH141" s="126">
        <f t="shared" si="58"/>
        <v>9.7880891457859498E-2</v>
      </c>
      <c r="AI141" s="126">
        <f t="shared" si="59"/>
        <v>8.8751187704001422E-2</v>
      </c>
      <c r="AJ141" s="126">
        <f t="shared" si="60"/>
        <v>4.835785413772789E-2</v>
      </c>
      <c r="AK141" s="126">
        <f t="shared" si="61"/>
        <v>2.6656603562433805E-2</v>
      </c>
      <c r="AL141" s="126">
        <f t="shared" si="62"/>
        <v>3.8864864097062218E-3</v>
      </c>
      <c r="AM141" s="126">
        <f t="shared" si="63"/>
        <v>5.79919539205622E-3</v>
      </c>
      <c r="AN141" s="126" t="str">
        <f t="shared" si="64"/>
        <v/>
      </c>
      <c r="AO141" s="126" t="str">
        <f t="shared" si="65"/>
        <v/>
      </c>
      <c r="AP141" s="124">
        <f t="shared" si="66"/>
        <v>4829.7451181495917</v>
      </c>
      <c r="AQ141" s="124">
        <f t="shared" si="67"/>
        <v>5036.3527398918886</v>
      </c>
      <c r="AR141" s="126">
        <f t="shared" si="68"/>
        <v>4.2778162550626275E-2</v>
      </c>
      <c r="AS141" s="153" t="s">
        <v>779</v>
      </c>
      <c r="AT141" s="153">
        <f t="shared" si="69"/>
        <v>1</v>
      </c>
      <c r="AU141" s="153">
        <f t="shared" si="70"/>
        <v>1</v>
      </c>
      <c r="AV141" s="153">
        <f t="shared" si="71"/>
        <v>1</v>
      </c>
      <c r="AW141" s="153">
        <f t="shared" si="72"/>
        <v>1</v>
      </c>
      <c r="AX141" s="153">
        <f t="shared" si="73"/>
        <v>1</v>
      </c>
      <c r="AY141" s="153">
        <f t="shared" si="74"/>
        <v>1</v>
      </c>
      <c r="AZ141" s="153">
        <f t="shared" si="75"/>
        <v>1</v>
      </c>
      <c r="BA141" s="153">
        <f t="shared" si="76"/>
        <v>1</v>
      </c>
      <c r="BB141" s="153">
        <f t="shared" si="77"/>
        <v>0</v>
      </c>
      <c r="BC141" s="153">
        <f t="shared" si="78"/>
        <v>0</v>
      </c>
    </row>
    <row r="142" spans="1:55" x14ac:dyDescent="0.3">
      <c r="A142" s="300" t="str">
        <f>Nominal!A141</f>
        <v>Russian Federation</v>
      </c>
      <c r="B142" s="300" t="str">
        <f>Nominal!B141</f>
        <v>RUS</v>
      </c>
      <c r="C142" s="300" t="str">
        <f>Nominal!C141</f>
        <v>ECA</v>
      </c>
      <c r="D142" s="300" t="str">
        <f>Nominal!D141</f>
        <v>Upper-Middle Income</v>
      </c>
      <c r="E142" s="300" t="str">
        <f>Nominal!E141</f>
        <v>IBRD</v>
      </c>
      <c r="F142" s="300" t="str">
        <f>Nominal!F141</f>
        <v>CIT</v>
      </c>
      <c r="G142" s="300" t="str">
        <f>Nominal!G141</f>
        <v>bill lcu</v>
      </c>
      <c r="H142" s="126">
        <f>VLOOKUP(B142,Inflation!$C$1:$E$196,3,FALSE)/100</f>
        <v>3.2199999999999999E-2</v>
      </c>
      <c r="I142" s="300" t="str">
        <f t="shared" si="55"/>
        <v>Russian FederationCIT</v>
      </c>
      <c r="J142" s="124">
        <f>IF(Nominal!I141="","",IFERROR(Nominal!I141*((1+Real!$H142)),""))</f>
        <v>198.85765377237155</v>
      </c>
      <c r="K142" s="124">
        <f>IF(Nominal!J141="","",IFERROR(Nominal!J141*((1+Real!$H142)),""))</f>
        <v>354.8488007906318</v>
      </c>
      <c r="L142" s="124">
        <f>IF(Nominal!K141="","",IFERROR(Nominal!K141*((1+Real!$H142)),""))</f>
        <v>1173.5018523456797</v>
      </c>
      <c r="M142" s="124">
        <f>IF(Nominal!L141="","",IFERROR(Nominal!L141*((1+Real!$H142)),""))</f>
        <v>1937.8971277021553</v>
      </c>
      <c r="N142" s="124">
        <f>IF(Nominal!M141="","",IFERROR(Nominal!M141*((1+Real!$H142)),""))</f>
        <v>2283.1745668628128</v>
      </c>
      <c r="O142" s="124">
        <f>IF(Nominal!N141="","",IFERROR(Nominal!N141*((1+Real!$H142)),""))</f>
        <v>2452.1683349222485</v>
      </c>
      <c r="P142" s="124">
        <f>IF(Nominal!O141="","",IFERROR(Nominal!O141*((1+Real!$H142)),""))</f>
        <v>3028.1085142429984</v>
      </c>
      <c r="Q142" s="124">
        <f>IF(Nominal!P141="","",IFERROR(Nominal!P141*((1+Real!$H142)),""))</f>
        <v>3361.0088922359632</v>
      </c>
      <c r="R142" s="124">
        <f>IF(Nominal!Q141="","",IFERROR(Nominal!Q141*((1+Real!$H142)),""))</f>
        <v>3573.2250029692027</v>
      </c>
      <c r="S142" s="124">
        <f>IF(Nominal!R141="","",IFERROR(Nominal!R141*((1+Real!$H142)),""))</f>
        <v>4115.8465616198191</v>
      </c>
      <c r="T142" s="124">
        <f>IF(Nominal!S141="","",IFERROR(Nominal!S141*((1+Real!$H142)),""))</f>
        <v>4369.3352254455003</v>
      </c>
      <c r="U142" s="124">
        <f>IF(Nominal!T141="","",IFERROR(Nominal!T141*((1+Real!$H142)),""))</f>
        <v>4689.4781760526603</v>
      </c>
      <c r="V142" s="124">
        <f>IF(Nominal!U141="","",IFERROR(Nominal!U141*(1+0),""))</f>
        <v>171.66265573742001</v>
      </c>
      <c r="W142" s="124">
        <f>IF(Nominal!V141="","",IFERROR(Nominal!V141*(1+0),""))</f>
        <v>302.55469529667999</v>
      </c>
      <c r="X142" s="124">
        <f>IF(Nominal!W141="","",IFERROR(Nominal!W141*(1+0),""))</f>
        <v>1203.9633144078998</v>
      </c>
      <c r="Y142" s="124">
        <f>IF(Nominal!X141="","",IFERROR(Nominal!X141*(1+0),""))</f>
        <v>1703.5727612073401</v>
      </c>
      <c r="Z142" s="124">
        <f>IF(Nominal!Y141="","",IFERROR(Nominal!Y141*(1+0),""))</f>
        <v>1900.09627650996</v>
      </c>
      <c r="AA142" s="124">
        <f>IF(Nominal!Z141="","",IFERROR(Nominal!Z141*(1+0),""))</f>
        <v>2077.7388036040502</v>
      </c>
      <c r="AB142" s="124">
        <f>IF(Nominal!AA141="","",IFERROR(Nominal!AA141*(1+0),""))</f>
        <v>2476.0036623351402</v>
      </c>
      <c r="AC142" s="124">
        <f>IF(Nominal!AB141="","",IFERROR(Nominal!AB141*(1+0),""))</f>
        <v>2711.1337683145298</v>
      </c>
      <c r="AD142" s="124" t="str">
        <f>IF(Nominal!AC141="","",IFERROR(Nominal!AC141*(1+0),""))</f>
        <v/>
      </c>
      <c r="AE142" s="124" t="str">
        <f>IF(Nominal!AD141="","",IFERROR(Nominal!AD141*(1+0),""))</f>
        <v/>
      </c>
      <c r="AF142" s="126">
        <f t="shared" si="56"/>
        <v>-0.13675610427386978</v>
      </c>
      <c r="AG142" s="126">
        <f t="shared" si="57"/>
        <v>-0.14737010630284311</v>
      </c>
      <c r="AH142" s="126">
        <f t="shared" si="58"/>
        <v>2.595774518918019E-2</v>
      </c>
      <c r="AI142" s="126">
        <f t="shared" si="59"/>
        <v>-0.12091682429637701</v>
      </c>
      <c r="AJ142" s="126">
        <f t="shared" si="60"/>
        <v>-0.16778318045090174</v>
      </c>
      <c r="AK142" s="126">
        <f t="shared" si="61"/>
        <v>-0.15269324131863501</v>
      </c>
      <c r="AL142" s="126">
        <f t="shared" si="62"/>
        <v>-0.18232664031390555</v>
      </c>
      <c r="AM142" s="126">
        <f t="shared" si="63"/>
        <v>-0.19335715696041908</v>
      </c>
      <c r="AN142" s="126" t="str">
        <f t="shared" si="64"/>
        <v/>
      </c>
      <c r="AO142" s="126" t="str">
        <f t="shared" si="65"/>
        <v/>
      </c>
      <c r="AP142" s="124">
        <f t="shared" si="66"/>
        <v>14789.565742874862</v>
      </c>
      <c r="AQ142" s="124">
        <f t="shared" si="67"/>
        <v>12546.725937413021</v>
      </c>
      <c r="AR142" s="126">
        <f t="shared" si="68"/>
        <v>-0.15165014608643052</v>
      </c>
      <c r="AS142" s="153" t="s">
        <v>779</v>
      </c>
      <c r="AT142" s="153">
        <f t="shared" si="69"/>
        <v>1</v>
      </c>
      <c r="AU142" s="153">
        <f t="shared" si="70"/>
        <v>1</v>
      </c>
      <c r="AV142" s="153">
        <f t="shared" si="71"/>
        <v>1</v>
      </c>
      <c r="AW142" s="153">
        <f t="shared" si="72"/>
        <v>1</v>
      </c>
      <c r="AX142" s="153">
        <f t="shared" si="73"/>
        <v>1</v>
      </c>
      <c r="AY142" s="153">
        <f t="shared" si="74"/>
        <v>1</v>
      </c>
      <c r="AZ142" s="153">
        <f t="shared" si="75"/>
        <v>1</v>
      </c>
      <c r="BA142" s="153">
        <f t="shared" si="76"/>
        <v>1</v>
      </c>
      <c r="BB142" s="153">
        <f t="shared" si="77"/>
        <v>0</v>
      </c>
      <c r="BC142" s="153">
        <f t="shared" si="78"/>
        <v>0</v>
      </c>
    </row>
    <row r="143" spans="1:55" x14ac:dyDescent="0.3">
      <c r="A143" s="300" t="str">
        <f>Nominal!A142</f>
        <v>Russian Federation</v>
      </c>
      <c r="B143" s="300" t="str">
        <f>Nominal!B142</f>
        <v>RUS</v>
      </c>
      <c r="C143" s="300" t="str">
        <f>Nominal!C142</f>
        <v>ECA</v>
      </c>
      <c r="D143" s="300" t="str">
        <f>Nominal!D142</f>
        <v>Upper-Middle Income</v>
      </c>
      <c r="E143" s="300" t="str">
        <f>Nominal!E142</f>
        <v>IBRD</v>
      </c>
      <c r="F143" s="300" t="str">
        <f>Nominal!F142</f>
        <v>PIT</v>
      </c>
      <c r="G143" s="300" t="str">
        <f>Nominal!G142</f>
        <v>bill lcu</v>
      </c>
      <c r="H143" s="126">
        <f>VLOOKUP(B143,Inflation!$C$1:$E$196,3,FALSE)/100</f>
        <v>3.2199999999999999E-2</v>
      </c>
      <c r="I143" s="300" t="str">
        <f t="shared" si="55"/>
        <v>Russian FederationPIT</v>
      </c>
      <c r="J143" s="124">
        <f>IF(Nominal!I142="","",IFERROR(Nominal!I142*((1+Real!$H143)),""))</f>
        <v>207.49500712484127</v>
      </c>
      <c r="K143" s="124">
        <f>IF(Nominal!J142="","",IFERROR(Nominal!J142*((1+Real!$H143)),""))</f>
        <v>521.73500696578117</v>
      </c>
      <c r="L143" s="124">
        <f>IF(Nominal!K142="","",IFERROR(Nominal!K142*((1+Real!$H143)),""))</f>
        <v>834.86890172698543</v>
      </c>
      <c r="M143" s="124">
        <f>IF(Nominal!L142="","",IFERROR(Nominal!L142*((1+Real!$H143)),""))</f>
        <v>1198.7014557531124</v>
      </c>
      <c r="N143" s="124">
        <f>IF(Nominal!M142="","",IFERROR(Nominal!M142*((1+Real!$H143)),""))</f>
        <v>1512.8011666109437</v>
      </c>
      <c r="O143" s="124">
        <f>IF(Nominal!N142="","",IFERROR(Nominal!N142*((1+Real!$H143)),""))</f>
        <v>1833.3923854630464</v>
      </c>
      <c r="P143" s="124">
        <f>IF(Nominal!O142="","",IFERROR(Nominal!O142*((1+Real!$H143)),""))</f>
        <v>2255.570405473894</v>
      </c>
      <c r="Q143" s="124">
        <f>IF(Nominal!P142="","",IFERROR(Nominal!P142*((1+Real!$H143)),""))</f>
        <v>2552.5250180762464</v>
      </c>
      <c r="R143" s="124">
        <f>IF(Nominal!Q142="","",IFERROR(Nominal!Q142*((1+Real!$H143)),""))</f>
        <v>2849.8708361773829</v>
      </c>
      <c r="S143" s="124">
        <f>IF(Nominal!R142="","",IFERROR(Nominal!R142*((1+Real!$H143)),""))</f>
        <v>3188.5056130428165</v>
      </c>
      <c r="T143" s="124">
        <f>IF(Nominal!S142="","",IFERROR(Nominal!S142*((1+Real!$H143)),""))</f>
        <v>3513.708144832473</v>
      </c>
      <c r="U143" s="124">
        <f>IF(Nominal!T142="","",IFERROR(Nominal!T142*((1+Real!$H143)),""))</f>
        <v>4083.8068968797024</v>
      </c>
      <c r="V143" s="124">
        <f>IF(Nominal!U142="","",IFERROR(Nominal!U142*(1+0),""))</f>
        <v>216.27159289005999</v>
      </c>
      <c r="W143" s="124">
        <f>IF(Nominal!V142="","",IFERROR(Nominal!V142*(1+0),""))</f>
        <v>540.24262842827</v>
      </c>
      <c r="X143" s="124">
        <f>IF(Nominal!W142="","",IFERROR(Nominal!W142*(1+0),""))</f>
        <v>905.72255936117006</v>
      </c>
      <c r="Y143" s="124">
        <f>IF(Nominal!X142="","",IFERROR(Nominal!X142*(1+0),""))</f>
        <v>1192.5403619860701</v>
      </c>
      <c r="Z143" s="124">
        <f>IF(Nominal!Y142="","",IFERROR(Nominal!Y142*(1+0),""))</f>
        <v>1454.4950053800501</v>
      </c>
      <c r="AA143" s="124">
        <f>IF(Nominal!Z142="","",IFERROR(Nominal!Z142*(1+0),""))</f>
        <v>1773.61587501912</v>
      </c>
      <c r="AB143" s="124">
        <f>IF(Nominal!AA142="","",IFERROR(Nominal!AA142*(1+0),""))</f>
        <v>2207.62476404875</v>
      </c>
      <c r="AC143" s="124">
        <f>IF(Nominal!AB142="","",IFERROR(Nominal!AB142*(1+0),""))</f>
        <v>2537.1428976172101</v>
      </c>
      <c r="AD143" s="124" t="str">
        <f>IF(Nominal!AC142="","",IFERROR(Nominal!AC142*(1+0),""))</f>
        <v/>
      </c>
      <c r="AE143" s="124" t="str">
        <f>IF(Nominal!AD142="","",IFERROR(Nominal!AD142*(1+0),""))</f>
        <v/>
      </c>
      <c r="AF143" s="126">
        <f t="shared" si="56"/>
        <v>4.2297816640658799E-2</v>
      </c>
      <c r="AG143" s="126">
        <f t="shared" si="57"/>
        <v>3.5473221492501233E-2</v>
      </c>
      <c r="AH143" s="126">
        <f t="shared" si="58"/>
        <v>8.4868004410774939E-2</v>
      </c>
      <c r="AI143" s="126">
        <f t="shared" si="59"/>
        <v>-5.1398066945463504E-3</v>
      </c>
      <c r="AJ143" s="126">
        <f t="shared" si="60"/>
        <v>-3.8541853693512235E-2</v>
      </c>
      <c r="AK143" s="126">
        <f t="shared" si="61"/>
        <v>-3.2604319139696337E-2</v>
      </c>
      <c r="AL143" s="126">
        <f t="shared" si="62"/>
        <v>-2.1256548369666454E-2</v>
      </c>
      <c r="AM143" s="126">
        <f t="shared" si="63"/>
        <v>-6.0262369027157597E-3</v>
      </c>
      <c r="AN143" s="126" t="str">
        <f t="shared" si="64"/>
        <v/>
      </c>
      <c r="AO143" s="126" t="str">
        <f t="shared" si="65"/>
        <v/>
      </c>
      <c r="AP143" s="124">
        <f t="shared" si="66"/>
        <v>10917.089347194851</v>
      </c>
      <c r="AQ143" s="124">
        <f t="shared" si="67"/>
        <v>10827.6556847307</v>
      </c>
      <c r="AR143" s="126">
        <f t="shared" si="68"/>
        <v>-8.1920793738974925E-3</v>
      </c>
      <c r="AS143" s="153" t="s">
        <v>779</v>
      </c>
      <c r="AT143" s="153">
        <f t="shared" si="69"/>
        <v>1</v>
      </c>
      <c r="AU143" s="153">
        <f t="shared" si="70"/>
        <v>1</v>
      </c>
      <c r="AV143" s="153">
        <f t="shared" si="71"/>
        <v>1</v>
      </c>
      <c r="AW143" s="153">
        <f t="shared" si="72"/>
        <v>1</v>
      </c>
      <c r="AX143" s="153">
        <f t="shared" si="73"/>
        <v>1</v>
      </c>
      <c r="AY143" s="153">
        <f t="shared" si="74"/>
        <v>1</v>
      </c>
      <c r="AZ143" s="153">
        <f t="shared" si="75"/>
        <v>1</v>
      </c>
      <c r="BA143" s="153">
        <f t="shared" si="76"/>
        <v>1</v>
      </c>
      <c r="BB143" s="153">
        <f t="shared" si="77"/>
        <v>0</v>
      </c>
      <c r="BC143" s="153">
        <f t="shared" si="78"/>
        <v>0</v>
      </c>
    </row>
    <row r="144" spans="1:55" x14ac:dyDescent="0.3">
      <c r="A144" s="300" t="str">
        <f>Nominal!A143</f>
        <v>Russian Federation</v>
      </c>
      <c r="B144" s="300" t="str">
        <f>Nominal!B143</f>
        <v>RUS</v>
      </c>
      <c r="C144" s="300" t="str">
        <f>Nominal!C143</f>
        <v>ECA</v>
      </c>
      <c r="D144" s="300" t="str">
        <f>Nominal!D143</f>
        <v>Upper-Middle Income</v>
      </c>
      <c r="E144" s="300" t="str">
        <f>Nominal!E143</f>
        <v>IBRD</v>
      </c>
      <c r="F144" s="300" t="str">
        <f>Nominal!F143</f>
        <v>Customs Duties</v>
      </c>
      <c r="G144" s="300" t="str">
        <f>Nominal!G143</f>
        <v>bill lcu</v>
      </c>
      <c r="H144" s="126">
        <f>VLOOKUP(B144,Inflation!$C$1:$E$196,3,FALSE)/100</f>
        <v>3.2199999999999999E-2</v>
      </c>
      <c r="I144" s="300" t="str">
        <f t="shared" si="55"/>
        <v>Russian FederationCustoms Duties</v>
      </c>
      <c r="J144" s="124">
        <f>IF(Nominal!I143="","",IFERROR(Nominal!I143*((1+Real!$H144)),""))</f>
        <v>43.713704927614565</v>
      </c>
      <c r="K144" s="124">
        <f>IF(Nominal!J143="","",IFERROR(Nominal!J143*((1+Real!$H144)),""))</f>
        <v>99.456051468672982</v>
      </c>
      <c r="L144" s="124">
        <f>IF(Nominal!K143="","",IFERROR(Nominal!K143*((1+Real!$H144)),""))</f>
        <v>160.42971189116341</v>
      </c>
      <c r="M144" s="124">
        <f>IF(Nominal!L143="","",IFERROR(Nominal!L143*((1+Real!$H144)),""))</f>
        <v>227.06898317096866</v>
      </c>
      <c r="N144" s="124">
        <f>IF(Nominal!M143="","",IFERROR(Nominal!M143*((1+Real!$H144)),""))</f>
        <v>288.99686278627848</v>
      </c>
      <c r="O144" s="124">
        <f>IF(Nominal!N143="","",IFERROR(Nominal!N143*((1+Real!$H144)),""))</f>
        <v>346.70187322600492</v>
      </c>
      <c r="P144" s="124">
        <f>IF(Nominal!O143="","",IFERROR(Nominal!O143*((1+Real!$H144)),""))</f>
        <v>413.4932169816625</v>
      </c>
      <c r="Q144" s="124">
        <f>IF(Nominal!P143="","",IFERROR(Nominal!P143*((1+Real!$H144)),""))</f>
        <v>477.74327752707097</v>
      </c>
      <c r="R144" s="124">
        <f>IF(Nominal!Q143="","",IFERROR(Nominal!Q143*((1+Real!$H144)),""))</f>
        <v>538.76249701899826</v>
      </c>
      <c r="S144" s="124">
        <f>IF(Nominal!R143="","",IFERROR(Nominal!R143*((1+Real!$H144)),""))</f>
        <v>605.12607673387095</v>
      </c>
      <c r="T144" s="124">
        <f>IF(Nominal!S143="","",IFERROR(Nominal!S143*((1+Real!$H144)),""))</f>
        <v>668.08537783435793</v>
      </c>
      <c r="U144" s="124">
        <f>IF(Nominal!T143="","",IFERROR(Nominal!T143*((1+Real!$H144)),""))</f>
        <v>739.97400497848821</v>
      </c>
      <c r="V144" s="124">
        <f>IF(Nominal!U143="","",IFERROR(Nominal!U143*(1+0),""))</f>
        <v>38.309030769230006</v>
      </c>
      <c r="W144" s="124">
        <f>IF(Nominal!V143="","",IFERROR(Nominal!V143*(1+0),""))</f>
        <v>87.964581651420005</v>
      </c>
      <c r="X144" s="124">
        <f>IF(Nominal!W143="","",IFERROR(Nominal!W143*(1+0),""))</f>
        <v>155.59421547579998</v>
      </c>
      <c r="Y144" s="124">
        <f>IF(Nominal!X143="","",IFERROR(Nominal!X143*(1+0),""))</f>
        <v>200.82861951929999</v>
      </c>
      <c r="Z144" s="124">
        <f>IF(Nominal!Y143="","",IFERROR(Nominal!Y143*(1+0),""))</f>
        <v>243.01009945442001</v>
      </c>
      <c r="AA144" s="124">
        <f>IF(Nominal!Z143="","",IFERROR(Nominal!Z143*(1+0),""))</f>
        <v>292.37922030108001</v>
      </c>
      <c r="AB144" s="124">
        <f>IF(Nominal!AA143="","",IFERROR(Nominal!AA143*(1+0),""))</f>
        <v>350.34596434931001</v>
      </c>
      <c r="AC144" s="124">
        <f>IF(Nominal!AB143="","",IFERROR(Nominal!AB143*(1+0),""))</f>
        <v>408.09794905378004</v>
      </c>
      <c r="AD144" s="124" t="str">
        <f>IF(Nominal!AC143="","",IFERROR(Nominal!AC143*(1+0),""))</f>
        <v/>
      </c>
      <c r="AE144" s="124" t="str">
        <f>IF(Nominal!AD143="","",IFERROR(Nominal!AD143*(1+0),""))</f>
        <v/>
      </c>
      <c r="AF144" s="126">
        <f t="shared" si="56"/>
        <v>-0.12363797960694815</v>
      </c>
      <c r="AG144" s="126">
        <f t="shared" si="57"/>
        <v>-0.11554319367758734</v>
      </c>
      <c r="AH144" s="126">
        <f t="shared" si="58"/>
        <v>-3.0140903192819146E-2</v>
      </c>
      <c r="AI144" s="126">
        <f t="shared" si="59"/>
        <v>-0.11556119768198957</v>
      </c>
      <c r="AJ144" s="126">
        <f t="shared" si="60"/>
        <v>-0.15912547592555359</v>
      </c>
      <c r="AK144" s="126">
        <f t="shared" si="61"/>
        <v>-0.15668404793853982</v>
      </c>
      <c r="AL144" s="126">
        <f t="shared" si="62"/>
        <v>-0.15271653811712449</v>
      </c>
      <c r="AM144" s="126">
        <f t="shared" si="63"/>
        <v>-0.14577981888891053</v>
      </c>
      <c r="AN144" s="126" t="str">
        <f t="shared" si="64"/>
        <v/>
      </c>
      <c r="AO144" s="126" t="str">
        <f t="shared" si="65"/>
        <v/>
      </c>
      <c r="AP144" s="124">
        <f t="shared" si="66"/>
        <v>2057.6036819794363</v>
      </c>
      <c r="AQ144" s="124">
        <f t="shared" si="67"/>
        <v>1776.5296805743399</v>
      </c>
      <c r="AR144" s="126">
        <f t="shared" si="68"/>
        <v>-0.13660259449706091</v>
      </c>
      <c r="AS144" s="153" t="s">
        <v>779</v>
      </c>
      <c r="AT144" s="153">
        <f t="shared" si="69"/>
        <v>1</v>
      </c>
      <c r="AU144" s="153">
        <f t="shared" si="70"/>
        <v>1</v>
      </c>
      <c r="AV144" s="153">
        <f t="shared" si="71"/>
        <v>1</v>
      </c>
      <c r="AW144" s="153">
        <f t="shared" si="72"/>
        <v>1</v>
      </c>
      <c r="AX144" s="153">
        <f t="shared" si="73"/>
        <v>1</v>
      </c>
      <c r="AY144" s="153">
        <f t="shared" si="74"/>
        <v>1</v>
      </c>
      <c r="AZ144" s="153">
        <f t="shared" si="75"/>
        <v>1</v>
      </c>
      <c r="BA144" s="153">
        <f t="shared" si="76"/>
        <v>1</v>
      </c>
      <c r="BB144" s="153">
        <f t="shared" si="77"/>
        <v>0</v>
      </c>
      <c r="BC144" s="153">
        <f t="shared" si="78"/>
        <v>0</v>
      </c>
    </row>
    <row r="145" spans="1:55" x14ac:dyDescent="0.3">
      <c r="A145" s="300" t="str">
        <f>Nominal!A144</f>
        <v>Russian Federation</v>
      </c>
      <c r="B145" s="300" t="str">
        <f>Nominal!B144</f>
        <v>RUS</v>
      </c>
      <c r="C145" s="300" t="str">
        <f>Nominal!C144</f>
        <v>ECA</v>
      </c>
      <c r="D145" s="300" t="str">
        <f>Nominal!D144</f>
        <v>Upper-Middle Income</v>
      </c>
      <c r="E145" s="300" t="str">
        <f>Nominal!E144</f>
        <v>IBRD</v>
      </c>
      <c r="F145" s="300" t="str">
        <f>Nominal!F144</f>
        <v>Social Contributions</v>
      </c>
      <c r="G145" s="300" t="str">
        <f>Nominal!G144</f>
        <v>bill lcu</v>
      </c>
      <c r="H145" s="126">
        <f>VLOOKUP(B145,Inflation!$C$1:$E$196,3,FALSE)/100</f>
        <v>3.2199999999999999E-2</v>
      </c>
      <c r="I145" s="300" t="str">
        <f t="shared" si="55"/>
        <v>Russian FederationSocial Contributions</v>
      </c>
      <c r="J145" s="124">
        <f>IF(Nominal!I144="","",IFERROR(Nominal!I144*((1+Real!$H145)),""))</f>
        <v>440.18811864282787</v>
      </c>
      <c r="K145" s="124">
        <f>IF(Nominal!J144="","",IFERROR(Nominal!J144*((1+Real!$H145)),""))</f>
        <v>1085.8371750416861</v>
      </c>
      <c r="L145" s="124">
        <f>IF(Nominal!K144="","",IFERROR(Nominal!K144*((1+Real!$H145)),""))</f>
        <v>1751.0420684162032</v>
      </c>
      <c r="M145" s="124">
        <f>IF(Nominal!L144="","",IFERROR(Nominal!L144*((1+Real!$H145)),""))</f>
        <v>2448.8877008726608</v>
      </c>
      <c r="N145" s="124">
        <f>IF(Nominal!M144="","",IFERROR(Nominal!M144*((1+Real!$H145)),""))</f>
        <v>3136.8638441951894</v>
      </c>
      <c r="O145" s="124">
        <f>IF(Nominal!N144="","",IFERROR(Nominal!N144*((1+Real!$H145)),""))</f>
        <v>3844.2936125234842</v>
      </c>
      <c r="P145" s="124">
        <f>IF(Nominal!O144="","",IFERROR(Nominal!O144*((1+Real!$H145)),""))</f>
        <v>4558.4060041488356</v>
      </c>
      <c r="Q145" s="124">
        <f>IF(Nominal!P144="","",IFERROR(Nominal!P144*((1+Real!$H145)),""))</f>
        <v>5221.8825660393386</v>
      </c>
      <c r="R145" s="124">
        <f>IF(Nominal!Q144="","",IFERROR(Nominal!Q144*((1+Real!$H145)),""))</f>
        <v>5867.7551500227819</v>
      </c>
      <c r="S145" s="124">
        <f>IF(Nominal!R144="","",IFERROR(Nominal!R144*((1+Real!$H145)),""))</f>
        <v>6516.3793760742947</v>
      </c>
      <c r="T145" s="124">
        <f>IF(Nominal!S144="","",IFERROR(Nominal!S144*((1+Real!$H145)),""))</f>
        <v>7164.05411064089</v>
      </c>
      <c r="U145" s="124">
        <f>IF(Nominal!T144="","",IFERROR(Nominal!T144*((1+Real!$H145)),""))</f>
        <v>8430.1806512929743</v>
      </c>
      <c r="V145" s="124">
        <f>IF(Nominal!U144="","",IFERROR(Nominal!U144*(1+0),""))</f>
        <v>479.72990340142997</v>
      </c>
      <c r="W145" s="124">
        <f>IF(Nominal!V144="","",IFERROR(Nominal!V144*(1+0),""))</f>
        <v>1156.6099999999999</v>
      </c>
      <c r="X145" s="124">
        <f>IF(Nominal!W144="","",IFERROR(Nominal!W144*(1+0),""))</f>
        <v>1901.4990721970501</v>
      </c>
      <c r="Y145" s="124">
        <f>IF(Nominal!X144="","",IFERROR(Nominal!X144*(1+0),""))</f>
        <v>2557.4381671941101</v>
      </c>
      <c r="Z145" s="124">
        <f>IF(Nominal!Y144="","",IFERROR(Nominal!Y144*(1+0),""))</f>
        <v>3166.1607065448798</v>
      </c>
      <c r="AA145" s="124">
        <f>IF(Nominal!Z144="","",IFERROR(Nominal!Z144*(1+0),""))</f>
        <v>3842.4121222127401</v>
      </c>
      <c r="AB145" s="124">
        <f>IF(Nominal!AA144="","",IFERROR(Nominal!AA144*(1+0),""))</f>
        <v>4513.5525573228206</v>
      </c>
      <c r="AC145" s="124">
        <f>IF(Nominal!AB144="","",IFERROR(Nominal!AB144*(1+0),""))</f>
        <v>5153.49306967138</v>
      </c>
      <c r="AD145" s="124" t="str">
        <f>IF(Nominal!AC144="","",IFERROR(Nominal!AC144*(1+0),""))</f>
        <v/>
      </c>
      <c r="AE145" s="124" t="str">
        <f>IF(Nominal!AD144="","",IFERROR(Nominal!AD144*(1+0),""))</f>
        <v/>
      </c>
      <c r="AF145" s="126">
        <f t="shared" si="56"/>
        <v>8.9829286807004E-2</v>
      </c>
      <c r="AG145" s="126">
        <f t="shared" si="57"/>
        <v>6.517811932124791E-2</v>
      </c>
      <c r="AH145" s="126">
        <f t="shared" si="58"/>
        <v>8.5924265609982439E-2</v>
      </c>
      <c r="AI145" s="126">
        <f t="shared" si="59"/>
        <v>4.4326436970861208E-2</v>
      </c>
      <c r="AJ145" s="126">
        <f t="shared" si="60"/>
        <v>9.339539044356247E-3</v>
      </c>
      <c r="AK145" s="126">
        <f t="shared" si="61"/>
        <v>-4.8942419606421003E-4</v>
      </c>
      <c r="AL145" s="126">
        <f t="shared" si="62"/>
        <v>-9.839721776689396E-3</v>
      </c>
      <c r="AM145" s="126">
        <f t="shared" si="63"/>
        <v>-1.3096712823978776E-2</v>
      </c>
      <c r="AN145" s="126" t="str">
        <f t="shared" si="64"/>
        <v/>
      </c>
      <c r="AO145" s="126" t="str">
        <f t="shared" si="65"/>
        <v/>
      </c>
      <c r="AP145" s="124">
        <f t="shared" si="66"/>
        <v>22487.401089880226</v>
      </c>
      <c r="AQ145" s="124">
        <f t="shared" si="67"/>
        <v>22770.895598544412</v>
      </c>
      <c r="AR145" s="126">
        <f t="shared" si="68"/>
        <v>1.2606815146449435E-2</v>
      </c>
      <c r="AS145" s="153" t="s">
        <v>779</v>
      </c>
      <c r="AT145" s="153">
        <f t="shared" si="69"/>
        <v>1</v>
      </c>
      <c r="AU145" s="153">
        <f t="shared" si="70"/>
        <v>1</v>
      </c>
      <c r="AV145" s="153">
        <f t="shared" si="71"/>
        <v>1</v>
      </c>
      <c r="AW145" s="153">
        <f t="shared" si="72"/>
        <v>1</v>
      </c>
      <c r="AX145" s="153">
        <f t="shared" si="73"/>
        <v>1</v>
      </c>
      <c r="AY145" s="153">
        <f t="shared" si="74"/>
        <v>1</v>
      </c>
      <c r="AZ145" s="153">
        <f t="shared" si="75"/>
        <v>1</v>
      </c>
      <c r="BA145" s="153">
        <f t="shared" si="76"/>
        <v>1</v>
      </c>
      <c r="BB145" s="153">
        <f t="shared" si="77"/>
        <v>0</v>
      </c>
      <c r="BC145" s="153">
        <f t="shared" si="78"/>
        <v>0</v>
      </c>
    </row>
    <row r="146" spans="1:55" x14ac:dyDescent="0.3">
      <c r="A146" s="300" t="str">
        <f>Nominal!A145</f>
        <v>Russian Federation</v>
      </c>
      <c r="B146" s="300" t="str">
        <f>Nominal!B145</f>
        <v>RUS</v>
      </c>
      <c r="C146" s="300" t="str">
        <f>Nominal!C145</f>
        <v>ECA</v>
      </c>
      <c r="D146" s="300" t="str">
        <f>Nominal!D145</f>
        <v>Upper-Middle Income</v>
      </c>
      <c r="E146" s="300" t="str">
        <f>Nominal!E145</f>
        <v>IBRD</v>
      </c>
      <c r="F146" s="300" t="str">
        <f>Nominal!F145</f>
        <v>Other Taxes</v>
      </c>
      <c r="G146" s="300" t="str">
        <f>Nominal!G145</f>
        <v>bill lcu</v>
      </c>
      <c r="H146" s="126">
        <f>VLOOKUP(B146,Inflation!$C$1:$E$196,3,FALSE)/100</f>
        <v>3.2199999999999999E-2</v>
      </c>
      <c r="I146" s="300" t="str">
        <f t="shared" si="55"/>
        <v>Russian FederationOther Taxes</v>
      </c>
      <c r="J146" s="124">
        <f>IF(Nominal!I145="","",IFERROR(Nominal!I145*((1+Real!$H146)),""))</f>
        <v>237.67183468554487</v>
      </c>
      <c r="K146" s="124">
        <f>IF(Nominal!J145="","",IFERROR(Nominal!J145*((1+Real!$H146)),""))</f>
        <v>524.91798126496064</v>
      </c>
      <c r="L146" s="124">
        <f>IF(Nominal!K145="","",IFERROR(Nominal!K145*((1+Real!$H146)),""))</f>
        <v>905.24102417889208</v>
      </c>
      <c r="M146" s="124">
        <f>IF(Nominal!L145="","",IFERROR(Nominal!L145*((1+Real!$H146)),""))</f>
        <v>1589.8125525636433</v>
      </c>
      <c r="N146" s="124">
        <f>IF(Nominal!M145="","",IFERROR(Nominal!M145*((1+Real!$H146)),""))</f>
        <v>1976.7100960814116</v>
      </c>
      <c r="O146" s="124">
        <f>IF(Nominal!N145="","",IFERROR(Nominal!N145*((1+Real!$H146)),""))</f>
        <v>2183.2619993999347</v>
      </c>
      <c r="P146" s="124">
        <f>IF(Nominal!O145="","",IFERROR(Nominal!O145*((1+Real!$H146)),""))</f>
        <v>2931.5024434836937</v>
      </c>
      <c r="Q146" s="124">
        <f>IF(Nominal!P145="","",IFERROR(Nominal!P145*((1+Real!$H146)),""))</f>
        <v>3571.8238302619025</v>
      </c>
      <c r="R146" s="124">
        <f>IF(Nominal!Q145="","",IFERROR(Nominal!Q145*((1+Real!$H146)),""))</f>
        <v>3799.3845687051512</v>
      </c>
      <c r="S146" s="124">
        <f>IF(Nominal!R145="","",IFERROR(Nominal!R145*((1+Real!$H146)),""))</f>
        <v>4402.6832217524134</v>
      </c>
      <c r="T146" s="124">
        <f>IF(Nominal!S145="","",IFERROR(Nominal!S145*((1+Real!$H146)),""))</f>
        <v>4802.7023256402563</v>
      </c>
      <c r="U146" s="124">
        <f>IF(Nominal!T145="","",IFERROR(Nominal!T145*((1+Real!$H146)),""))</f>
        <v>5472.6182533566707</v>
      </c>
      <c r="V146" s="124">
        <f>IF(Nominal!U145="","",IFERROR(Nominal!U145*(1+0),""))</f>
        <v>360.58195587585965</v>
      </c>
      <c r="W146" s="124">
        <f>IF(Nominal!V145="","",IFERROR(Nominal!V145*(1+0),""))</f>
        <v>633.58046738370967</v>
      </c>
      <c r="X146" s="124">
        <f>IF(Nominal!W145="","",IFERROR(Nominal!W145*(1+0),""))</f>
        <v>1138.9086833179192</v>
      </c>
      <c r="Y146" s="124">
        <f>IF(Nominal!X145="","",IFERROR(Nominal!X145*(1+0),""))</f>
        <v>2572.950022947789</v>
      </c>
      <c r="Z146" s="124">
        <f>IF(Nominal!Y145="","",IFERROR(Nominal!Y145*(1+0),""))</f>
        <v>2857.7630238720776</v>
      </c>
      <c r="AA146" s="124">
        <f>IF(Nominal!Z145="","",IFERROR(Nominal!Z145*(1+0),""))</f>
        <v>3073.5212837124113</v>
      </c>
      <c r="AB146" s="124">
        <f>IF(Nominal!AA145="","",IFERROR(Nominal!AA145*(1+0),""))</f>
        <v>3562.7065799852062</v>
      </c>
      <c r="AC146" s="124">
        <f>IF(Nominal!AB145="","",IFERROR(Nominal!AB145*(1+0),""))</f>
        <v>3972.5906756929908</v>
      </c>
      <c r="AD146" s="124" t="str">
        <f>IF(Nominal!AC145="","",IFERROR(Nominal!AC145*(1+0),""))</f>
        <v/>
      </c>
      <c r="AE146" s="124" t="str">
        <f>IF(Nominal!AD145="","",IFERROR(Nominal!AD145*(1+0),""))</f>
        <v/>
      </c>
      <c r="AF146" s="126">
        <f t="shared" si="56"/>
        <v>0.51714213992975977</v>
      </c>
      <c r="AG146" s="126">
        <f t="shared" si="57"/>
        <v>0.20700850417981762</v>
      </c>
      <c r="AH146" s="126">
        <f t="shared" si="58"/>
        <v>0.25812756260243258</v>
      </c>
      <c r="AI146" s="126">
        <f t="shared" si="59"/>
        <v>0.61839835696277079</v>
      </c>
      <c r="AJ146" s="126">
        <f t="shared" si="60"/>
        <v>0.4457168147910241</v>
      </c>
      <c r="AK146" s="126">
        <f t="shared" si="61"/>
        <v>0.40776566649223167</v>
      </c>
      <c r="AL146" s="126">
        <f t="shared" si="62"/>
        <v>0.21531762250602521</v>
      </c>
      <c r="AM146" s="126">
        <f t="shared" si="63"/>
        <v>0.11220229901475914</v>
      </c>
      <c r="AN146" s="126" t="str">
        <f t="shared" si="64"/>
        <v/>
      </c>
      <c r="AO146" s="126" t="str">
        <f t="shared" si="65"/>
        <v/>
      </c>
      <c r="AP146" s="124">
        <f t="shared" si="66"/>
        <v>13920.941761919985</v>
      </c>
      <c r="AQ146" s="124">
        <f t="shared" si="67"/>
        <v>18172.602692787965</v>
      </c>
      <c r="AR146" s="126">
        <f t="shared" si="68"/>
        <v>0.30541474877067426</v>
      </c>
      <c r="AS146" s="153" t="s">
        <v>779</v>
      </c>
      <c r="AT146" s="153">
        <f t="shared" si="69"/>
        <v>1</v>
      </c>
      <c r="AU146" s="153">
        <f t="shared" si="70"/>
        <v>1</v>
      </c>
      <c r="AV146" s="153">
        <f t="shared" si="71"/>
        <v>1</v>
      </c>
      <c r="AW146" s="153">
        <f t="shared" si="72"/>
        <v>1</v>
      </c>
      <c r="AX146" s="153">
        <f t="shared" si="73"/>
        <v>1</v>
      </c>
      <c r="AY146" s="153">
        <f t="shared" si="74"/>
        <v>1</v>
      </c>
      <c r="AZ146" s="153">
        <f t="shared" si="75"/>
        <v>1</v>
      </c>
      <c r="BA146" s="153">
        <f t="shared" si="76"/>
        <v>1</v>
      </c>
      <c r="BB146" s="153">
        <f t="shared" si="77"/>
        <v>0</v>
      </c>
      <c r="BC146" s="153">
        <f t="shared" si="78"/>
        <v>0</v>
      </c>
    </row>
    <row r="147" spans="1:55" x14ac:dyDescent="0.3">
      <c r="A147" s="300" t="str">
        <f>Nominal!A146</f>
        <v>Russian Federation</v>
      </c>
      <c r="B147" s="300" t="str">
        <f>Nominal!B146</f>
        <v>RUS</v>
      </c>
      <c r="C147" s="300" t="str">
        <f>Nominal!C146</f>
        <v>ECA</v>
      </c>
      <c r="D147" s="300" t="str">
        <f>Nominal!D146</f>
        <v>Upper-Middle Income</v>
      </c>
      <c r="E147" s="300" t="str">
        <f>Nominal!E146</f>
        <v>IBRD</v>
      </c>
      <c r="F147" s="300" t="str">
        <f>Nominal!F146</f>
        <v>Tax Revenue</v>
      </c>
      <c r="G147" s="300" t="str">
        <f>Nominal!G146</f>
        <v>bill lcu</v>
      </c>
      <c r="H147" s="126">
        <f>VLOOKUP(B147,Inflation!$C$1:$E$196,3,FALSE)/100</f>
        <v>3.2199999999999999E-2</v>
      </c>
      <c r="I147" s="300" t="str">
        <f t="shared" si="55"/>
        <v>Russian FederationTax Revenue</v>
      </c>
      <c r="J147" s="124">
        <f>IF(Nominal!I146="","",IFERROR(Nominal!I146*((1+Real!$H147)),""))</f>
        <v>1837.3463283738092</v>
      </c>
      <c r="K147" s="124">
        <f>IF(Nominal!J146="","",IFERROR(Nominal!J146*((1+Real!$H147)),""))</f>
        <v>3795.5599050755554</v>
      </c>
      <c r="L147" s="124">
        <f>IF(Nominal!K146="","",IFERROR(Nominal!K146*((1+Real!$H147)),""))</f>
        <v>6915.6999002074435</v>
      </c>
      <c r="M147" s="124">
        <f>IF(Nominal!L146="","",IFERROR(Nominal!L146*((1+Real!$H147)),""))</f>
        <v>10189.908337696997</v>
      </c>
      <c r="N147" s="124">
        <f>IF(Nominal!M146="","",IFERROR(Nominal!M146*((1+Real!$H147)),""))</f>
        <v>12592.883008091618</v>
      </c>
      <c r="O147" s="124">
        <f>IF(Nominal!N146="","",IFERROR(Nominal!N146*((1+Real!$H147)),""))</f>
        <v>14927.280437523741</v>
      </c>
      <c r="P147" s="124">
        <f>IF(Nominal!O146="","",IFERROR(Nominal!O146*((1+Real!$H147)),""))</f>
        <v>18296.395534975825</v>
      </c>
      <c r="Q147" s="124">
        <f>IF(Nominal!P146="","",IFERROR(Nominal!P146*((1+Real!$H147)),""))</f>
        <v>20902.366198784006</v>
      </c>
      <c r="R147" s="124">
        <f>IF(Nominal!Q146="","",IFERROR(Nominal!Q146*((1+Real!$H147)),""))</f>
        <v>23351.001261656373</v>
      </c>
      <c r="S147" s="124">
        <f>IF(Nominal!R146="","",IFERROR(Nominal!R146*((1+Real!$H147)),""))</f>
        <v>26303.796061272849</v>
      </c>
      <c r="T147" s="124">
        <f>IF(Nominal!S146="","",IFERROR(Nominal!S146*((1+Real!$H147)),""))</f>
        <v>28561.92946425698</v>
      </c>
      <c r="U147" s="124">
        <f>IF(Nominal!T146="","",IFERROR(Nominal!T146*((1+Real!$H147)),""))</f>
        <v>32589.997194768392</v>
      </c>
      <c r="V147" s="124">
        <f>IF(Nominal!U146="","",IFERROR(Nominal!U146*(1+0),""))</f>
        <v>1974.2227213723797</v>
      </c>
      <c r="W147" s="124">
        <f>IF(Nominal!V146="","",IFERROR(Nominal!V146*(1+0),""))</f>
        <v>3909.7710787701794</v>
      </c>
      <c r="X147" s="124">
        <f>IF(Nominal!W146="","",IFERROR(Nominal!W146*(1+0),""))</f>
        <v>7435.4080969405195</v>
      </c>
      <c r="Y147" s="124">
        <f>IF(Nominal!X146="","",IFERROR(Nominal!X146*(1+0),""))</f>
        <v>10964.665372511679</v>
      </c>
      <c r="Z147" s="124">
        <f>IF(Nominal!Y146="","",IFERROR(Nominal!Y146*(1+0),""))</f>
        <v>12937.247163006778</v>
      </c>
      <c r="AA147" s="124">
        <f>IF(Nominal!Z146="","",IFERROR(Nominal!Z146*(1+0),""))</f>
        <v>15215.021028874431</v>
      </c>
      <c r="AB147" s="124">
        <f>IF(Nominal!AA146="","",IFERROR(Nominal!AA146*(1+0),""))</f>
        <v>18011.504714467817</v>
      </c>
      <c r="AC147" s="124">
        <f>IF(Nominal!AB146="","",IFERROR(Nominal!AB146*(1+0),""))</f>
        <v>20263.82379306254</v>
      </c>
      <c r="AD147" s="124" t="str">
        <f>IF(Nominal!AC146="","",IFERROR(Nominal!AC146*(1+0),""))</f>
        <v/>
      </c>
      <c r="AE147" s="124" t="str">
        <f>IF(Nominal!AD146="","",IFERROR(Nominal!AD146*(1+0),""))</f>
        <v/>
      </c>
      <c r="AF147" s="126">
        <f t="shared" si="56"/>
        <v>7.4496784239755434E-2</v>
      </c>
      <c r="AG147" s="126">
        <f t="shared" si="57"/>
        <v>3.0090731420652016E-2</v>
      </c>
      <c r="AH147" s="126">
        <f t="shared" si="58"/>
        <v>7.514903830883217E-2</v>
      </c>
      <c r="AI147" s="126">
        <f t="shared" si="59"/>
        <v>7.6031796277157018E-2</v>
      </c>
      <c r="AJ147" s="126">
        <f t="shared" si="60"/>
        <v>2.7345934580182075E-2</v>
      </c>
      <c r="AK147" s="126">
        <f t="shared" si="61"/>
        <v>1.9276156333700042E-2</v>
      </c>
      <c r="AL147" s="126">
        <f t="shared" si="62"/>
        <v>-1.5570871320714717E-2</v>
      </c>
      <c r="AM147" s="126">
        <f t="shared" si="63"/>
        <v>-3.0548809625132924E-2</v>
      </c>
      <c r="AN147" s="126" t="str">
        <f t="shared" si="64"/>
        <v/>
      </c>
      <c r="AO147" s="126" t="str">
        <f t="shared" si="65"/>
        <v/>
      </c>
      <c r="AP147" s="124">
        <f t="shared" si="66"/>
        <v>89457.439650728993</v>
      </c>
      <c r="AQ147" s="124">
        <f t="shared" si="67"/>
        <v>90711.663969006302</v>
      </c>
      <c r="AR147" s="126">
        <f t="shared" si="68"/>
        <v>1.4020346694184517E-2</v>
      </c>
      <c r="AS147" s="153" t="s">
        <v>779</v>
      </c>
      <c r="AT147" s="153">
        <f t="shared" si="69"/>
        <v>1</v>
      </c>
      <c r="AU147" s="153">
        <f t="shared" si="70"/>
        <v>1</v>
      </c>
      <c r="AV147" s="153">
        <f t="shared" si="71"/>
        <v>1</v>
      </c>
      <c r="AW147" s="153">
        <f t="shared" si="72"/>
        <v>1</v>
      </c>
      <c r="AX147" s="153">
        <f t="shared" si="73"/>
        <v>1</v>
      </c>
      <c r="AY147" s="153">
        <f t="shared" si="74"/>
        <v>1</v>
      </c>
      <c r="AZ147" s="153">
        <f t="shared" si="75"/>
        <v>1</v>
      </c>
      <c r="BA147" s="153">
        <f t="shared" si="76"/>
        <v>1</v>
      </c>
      <c r="BB147" s="153">
        <f t="shared" si="77"/>
        <v>0</v>
      </c>
      <c r="BC147" s="153">
        <f t="shared" si="78"/>
        <v>0</v>
      </c>
    </row>
    <row r="148" spans="1:55" x14ac:dyDescent="0.3">
      <c r="A148" s="300" t="str">
        <f>Nominal!A147</f>
        <v>Russian Federation</v>
      </c>
      <c r="B148" s="300" t="str">
        <f>Nominal!B147</f>
        <v>RUS</v>
      </c>
      <c r="C148" s="300" t="str">
        <f>Nominal!C147</f>
        <v>ECA</v>
      </c>
      <c r="D148" s="300" t="str">
        <f>Nominal!D147</f>
        <v>Upper-Middle Income</v>
      </c>
      <c r="E148" s="300" t="str">
        <f>Nominal!E147</f>
        <v>IBRD</v>
      </c>
      <c r="F148" s="300" t="str">
        <f>Nominal!F147</f>
        <v>Oil-Gas Revenue</v>
      </c>
      <c r="G148" s="300" t="str">
        <f>Nominal!G147</f>
        <v>bill lcu</v>
      </c>
      <c r="H148" s="126">
        <f>VLOOKUP(B148,Inflation!$C$1:$E$196,3,FALSE)/100</f>
        <v>3.2199999999999999E-2</v>
      </c>
      <c r="I148" s="300" t="str">
        <f t="shared" si="55"/>
        <v>Russian FederationOil-Gas Revenue</v>
      </c>
      <c r="J148" s="124">
        <f>IF(Nominal!I147="","",IFERROR(Nominal!I147*((1+Real!$H148)),""))</f>
        <v>702.67970891945731</v>
      </c>
      <c r="K148" s="124">
        <f>IF(Nominal!J147="","",IFERROR(Nominal!J147*((1+Real!$H148)),""))</f>
        <v>1411.43028</v>
      </c>
      <c r="L148" s="124">
        <f>IF(Nominal!K147="","",IFERROR(Nominal!K147*((1+Real!$H148)),""))</f>
        <v>2057.5878411184831</v>
      </c>
      <c r="M148" s="124">
        <f>IF(Nominal!L147="","",IFERROR(Nominal!L147*((1+Real!$H148)),""))</f>
        <v>2810.2674510769807</v>
      </c>
      <c r="N148" s="124">
        <f>IF(Nominal!M147="","",IFERROR(Nominal!M147*((1+Real!$H148)),""))</f>
        <v>3530.4776370976692</v>
      </c>
      <c r="O148" s="124">
        <f>IF(Nominal!N147="","",IFERROR(Nominal!N147*((1+Real!$H148)),""))</f>
        <v>4254.6266866676069</v>
      </c>
      <c r="P148" s="124">
        <f>IF(Nominal!O147="","",IFERROR(Nominal!O147*((1+Real!$H148)),""))</f>
        <v>4936.9093800000001</v>
      </c>
      <c r="Q148" s="124">
        <f>IF(Nominal!P147="","",IFERROR(Nominal!P147*((1+Real!$H148)),""))</f>
        <v>5581.6323268032538</v>
      </c>
      <c r="R148" s="124">
        <f>IF(Nominal!Q147="","",IFERROR(Nominal!Q147*((1+Real!$H148)),""))</f>
        <v>6201.4915647489379</v>
      </c>
      <c r="S148" s="124">
        <f>IF(Nominal!R147="","",IFERROR(Nominal!R147*((1+Real!$H148)),""))</f>
        <v>6891.7144504022199</v>
      </c>
      <c r="T148" s="124">
        <f>IF(Nominal!S147="","",IFERROR(Nominal!S147*((1+Real!$H148)),""))</f>
        <v>7499.3545437604607</v>
      </c>
      <c r="U148" s="124">
        <f>IF(Nominal!T147="","",IFERROR(Nominal!T147*((1+Real!$H148)),""))</f>
        <v>8179.4117047836589</v>
      </c>
      <c r="V148" s="124">
        <f>IF(Nominal!U147="","",IFERROR(Nominal!U147*(1+0),""))</f>
        <v>615.94278835503997</v>
      </c>
      <c r="W148" s="124">
        <f>IF(Nominal!V147="","",IFERROR(Nominal!V147*(1+0),""))</f>
        <v>1224.2689212298201</v>
      </c>
      <c r="X148" s="124">
        <f>IF(Nominal!W147="","",IFERROR(Nominal!W147*(1+0),""))</f>
        <v>1787.9315960053402</v>
      </c>
      <c r="Y148" s="124">
        <f>IF(Nominal!X147="","",IFERROR(Nominal!X147*(1+0),""))</f>
        <v>2222.4923023032202</v>
      </c>
      <c r="Z148" s="124">
        <f>IF(Nominal!Y147="","",IFERROR(Nominal!Y147*(1+0),""))</f>
        <v>2436.72728473392</v>
      </c>
      <c r="AA148" s="124">
        <f>IF(Nominal!Z147="","",IFERROR(Nominal!Z147*(1+0),""))</f>
        <v>2661.0467613135702</v>
      </c>
      <c r="AB148" s="124">
        <f>IF(Nominal!AA147="","",IFERROR(Nominal!AA147*(1+0),""))</f>
        <v>3002.0715489285799</v>
      </c>
      <c r="AC148" s="124">
        <f>IF(Nominal!AB147="","",IFERROR(Nominal!AB147*(1+0),""))</f>
        <v>3406.9509945788595</v>
      </c>
      <c r="AD148" s="124" t="str">
        <f>IF(Nominal!AC147="","",IFERROR(Nominal!AC147*(1+0),""))</f>
        <v/>
      </c>
      <c r="AE148" s="124" t="str">
        <f>IF(Nominal!AD147="","",IFERROR(Nominal!AD147*(1+0),""))</f>
        <v/>
      </c>
      <c r="AF148" s="126">
        <f t="shared" si="56"/>
        <v>-0.12343734914132738</v>
      </c>
      <c r="AG148" s="126">
        <f t="shared" si="57"/>
        <v>-0.13260404103713855</v>
      </c>
      <c r="AH148" s="126">
        <f t="shared" si="58"/>
        <v>-0.13105454830378496</v>
      </c>
      <c r="AI148" s="126">
        <f t="shared" si="59"/>
        <v>-0.20915274400253508</v>
      </c>
      <c r="AJ148" s="126">
        <f t="shared" si="60"/>
        <v>-0.30980237372722697</v>
      </c>
      <c r="AK148" s="126">
        <f t="shared" si="61"/>
        <v>-0.37455223283107641</v>
      </c>
      <c r="AL148" s="126">
        <f t="shared" si="62"/>
        <v>-0.39191277014515913</v>
      </c>
      <c r="AM148" s="126">
        <f t="shared" si="63"/>
        <v>-0.38961386291631483</v>
      </c>
      <c r="AN148" s="126" t="str">
        <f t="shared" si="64"/>
        <v/>
      </c>
      <c r="AO148" s="126" t="str">
        <f t="shared" si="65"/>
        <v/>
      </c>
      <c r="AP148" s="124">
        <f t="shared" si="66"/>
        <v>25285.611311683449</v>
      </c>
      <c r="AQ148" s="124">
        <f t="shared" si="67"/>
        <v>17357.43219744835</v>
      </c>
      <c r="AR148" s="126">
        <f t="shared" si="68"/>
        <v>-0.31354508366470901</v>
      </c>
      <c r="AS148" s="153" t="s">
        <v>779</v>
      </c>
      <c r="AT148" s="153">
        <f t="shared" si="69"/>
        <v>1</v>
      </c>
      <c r="AU148" s="153">
        <f t="shared" si="70"/>
        <v>1</v>
      </c>
      <c r="AV148" s="153">
        <f t="shared" si="71"/>
        <v>1</v>
      </c>
      <c r="AW148" s="153">
        <f t="shared" si="72"/>
        <v>1</v>
      </c>
      <c r="AX148" s="153">
        <f t="shared" si="73"/>
        <v>1</v>
      </c>
      <c r="AY148" s="153">
        <f t="shared" si="74"/>
        <v>1</v>
      </c>
      <c r="AZ148" s="153">
        <f t="shared" si="75"/>
        <v>1</v>
      </c>
      <c r="BA148" s="153">
        <f t="shared" si="76"/>
        <v>1</v>
      </c>
      <c r="BB148" s="153">
        <f t="shared" si="77"/>
        <v>0</v>
      </c>
      <c r="BC148" s="153">
        <f t="shared" si="78"/>
        <v>0</v>
      </c>
    </row>
    <row r="149" spans="1:55" x14ac:dyDescent="0.3">
      <c r="A149" s="300" t="str">
        <f>Nominal!A148</f>
        <v>Russian Federation</v>
      </c>
      <c r="B149" s="300" t="str">
        <f>Nominal!B148</f>
        <v>RUS</v>
      </c>
      <c r="C149" s="300" t="str">
        <f>Nominal!C148</f>
        <v>ECA</v>
      </c>
      <c r="D149" s="300" t="str">
        <f>Nominal!D148</f>
        <v>Upper-Middle Income</v>
      </c>
      <c r="E149" s="300" t="str">
        <f>Nominal!E148</f>
        <v>IBRD</v>
      </c>
      <c r="F149" s="300" t="str">
        <f>Nominal!F148</f>
        <v>Total Revenue</v>
      </c>
      <c r="G149" s="300" t="str">
        <f>Nominal!G148</f>
        <v>bill lcu</v>
      </c>
      <c r="H149" s="126">
        <f>VLOOKUP(B149,Inflation!$C$1:$E$196,3,FALSE)/100</f>
        <v>3.2199999999999999E-2</v>
      </c>
      <c r="I149" s="300" t="str">
        <f t="shared" si="55"/>
        <v>Russian FederationTotal Revenue</v>
      </c>
      <c r="J149" s="124">
        <f>IF(Nominal!I148="","",IFERROR(Nominal!I148*((1+Real!$H149)),""))</f>
        <v>2540.0260372932667</v>
      </c>
      <c r="K149" s="124">
        <f>IF(Nominal!J148="","",IFERROR(Nominal!J148*((1+Real!$H149)),""))</f>
        <v>5206.9901850755559</v>
      </c>
      <c r="L149" s="124">
        <f>IF(Nominal!K148="","",IFERROR(Nominal!K148*((1+Real!$H149)),""))</f>
        <v>8973.2877413259266</v>
      </c>
      <c r="M149" s="124">
        <f>IF(Nominal!L148="","",IFERROR(Nominal!L148*((1+Real!$H149)),""))</f>
        <v>13000.175788773979</v>
      </c>
      <c r="N149" s="124">
        <f>IF(Nominal!M148="","",IFERROR(Nominal!M148*((1+Real!$H149)),""))</f>
        <v>16123.360645189287</v>
      </c>
      <c r="O149" s="124">
        <f>IF(Nominal!N148="","",IFERROR(Nominal!N148*((1+Real!$H149)),""))</f>
        <v>19181.907124191348</v>
      </c>
      <c r="P149" s="124">
        <f>IF(Nominal!O148="","",IFERROR(Nominal!O148*((1+Real!$H149)),""))</f>
        <v>23233.304914975826</v>
      </c>
      <c r="Q149" s="124">
        <f>IF(Nominal!P148="","",IFERROR(Nominal!P148*((1+Real!$H149)),""))</f>
        <v>26483.99852558726</v>
      </c>
      <c r="R149" s="124">
        <f>IF(Nominal!Q148="","",IFERROR(Nominal!Q148*((1+Real!$H149)),""))</f>
        <v>29552.492826405309</v>
      </c>
      <c r="S149" s="124">
        <f>IF(Nominal!R148="","",IFERROR(Nominal!R148*((1+Real!$H149)),""))</f>
        <v>33195.510511675071</v>
      </c>
      <c r="T149" s="124">
        <f>IF(Nominal!S148="","",IFERROR(Nominal!S148*((1+Real!$H149)),""))</f>
        <v>36061.284008017436</v>
      </c>
      <c r="U149" s="124">
        <f>IF(Nominal!T148="","",IFERROR(Nominal!T148*((1+Real!$H149)),""))</f>
        <v>40769.408899552051</v>
      </c>
      <c r="V149" s="124">
        <f>IF(Nominal!U148="","",IFERROR(Nominal!U148*(1+0),""))</f>
        <v>2590.1655097274197</v>
      </c>
      <c r="W149" s="124">
        <f>IF(Nominal!V148="","",IFERROR(Nominal!V148*(1+0),""))</f>
        <v>5134.0399999999991</v>
      </c>
      <c r="X149" s="124">
        <f>IF(Nominal!W148="","",IFERROR(Nominal!W148*(1+0),""))</f>
        <v>9223.3396929458595</v>
      </c>
      <c r="Y149" s="124">
        <f>IF(Nominal!X148="","",IFERROR(Nominal!X148*(1+0),""))</f>
        <v>13187.1576748149</v>
      </c>
      <c r="Z149" s="124">
        <f>IF(Nominal!Y148="","",IFERROR(Nominal!Y148*(1+0),""))</f>
        <v>15373.974447740697</v>
      </c>
      <c r="AA149" s="124">
        <f>IF(Nominal!Z148="","",IFERROR(Nominal!Z148*(1+0),""))</f>
        <v>17876.067790188001</v>
      </c>
      <c r="AB149" s="124">
        <f>IF(Nominal!AA148="","",IFERROR(Nominal!AA148*(1+0),""))</f>
        <v>21013.576263396397</v>
      </c>
      <c r="AC149" s="124">
        <f>IF(Nominal!AB148="","",IFERROR(Nominal!AB148*(1+0),""))</f>
        <v>23670.7747876414</v>
      </c>
      <c r="AD149" s="124" t="str">
        <f>IF(Nominal!AC148="","",IFERROR(Nominal!AC148*(1+0),""))</f>
        <v/>
      </c>
      <c r="AE149" s="124" t="str">
        <f>IF(Nominal!AD148="","",IFERROR(Nominal!AD148*(1+0),""))</f>
        <v/>
      </c>
      <c r="AF149" s="126">
        <f t="shared" si="56"/>
        <v>1.9739747426992239E-2</v>
      </c>
      <c r="AG149" s="126">
        <f t="shared" si="57"/>
        <v>-1.4010048508378038E-2</v>
      </c>
      <c r="AH149" s="126">
        <f t="shared" si="58"/>
        <v>2.786625803475954E-2</v>
      </c>
      <c r="AI149" s="126">
        <f t="shared" si="59"/>
        <v>1.4383027512780677E-2</v>
      </c>
      <c r="AJ149" s="126">
        <f t="shared" si="60"/>
        <v>-4.6478287866877403E-2</v>
      </c>
      <c r="AK149" s="126">
        <f t="shared" si="61"/>
        <v>-6.8076616446363772E-2</v>
      </c>
      <c r="AL149" s="126">
        <f t="shared" si="62"/>
        <v>-9.5540804879146873E-2</v>
      </c>
      <c r="AM149" s="126">
        <f t="shared" si="63"/>
        <v>-0.10622352720749063</v>
      </c>
      <c r="AN149" s="126" t="str">
        <f t="shared" si="64"/>
        <v/>
      </c>
      <c r="AO149" s="126" t="str">
        <f t="shared" si="65"/>
        <v/>
      </c>
      <c r="AP149" s="124">
        <f t="shared" si="66"/>
        <v>114743.05096241245</v>
      </c>
      <c r="AQ149" s="124">
        <f t="shared" si="67"/>
        <v>108069.09616645466</v>
      </c>
      <c r="AR149" s="126">
        <f t="shared" si="68"/>
        <v>-5.8164348428769296E-2</v>
      </c>
      <c r="AS149" s="153" t="s">
        <v>779</v>
      </c>
      <c r="AT149" s="153">
        <f t="shared" si="69"/>
        <v>1</v>
      </c>
      <c r="AU149" s="153">
        <f t="shared" si="70"/>
        <v>1</v>
      </c>
      <c r="AV149" s="153">
        <f t="shared" si="71"/>
        <v>1</v>
      </c>
      <c r="AW149" s="153">
        <f t="shared" si="72"/>
        <v>1</v>
      </c>
      <c r="AX149" s="153">
        <f t="shared" si="73"/>
        <v>1</v>
      </c>
      <c r="AY149" s="153">
        <f t="shared" si="74"/>
        <v>1</v>
      </c>
      <c r="AZ149" s="153">
        <f t="shared" si="75"/>
        <v>1</v>
      </c>
      <c r="BA149" s="153">
        <f t="shared" si="76"/>
        <v>1</v>
      </c>
      <c r="BB149" s="153">
        <f t="shared" si="77"/>
        <v>0</v>
      </c>
      <c r="BC149" s="153">
        <f t="shared" si="78"/>
        <v>0</v>
      </c>
    </row>
    <row r="150" spans="1:55" x14ac:dyDescent="0.3">
      <c r="A150" s="300" t="str">
        <f>Nominal!A149</f>
        <v>Russian Federation</v>
      </c>
      <c r="B150" s="300" t="str">
        <f>Nominal!B149</f>
        <v>RUS</v>
      </c>
      <c r="C150" s="300" t="str">
        <f>Nominal!C149</f>
        <v>ECA</v>
      </c>
      <c r="D150" s="300" t="str">
        <f>Nominal!D149</f>
        <v>Upper-Middle Income</v>
      </c>
      <c r="E150" s="300" t="str">
        <f>Nominal!E149</f>
        <v>IBRD</v>
      </c>
      <c r="F150" s="300" t="str">
        <f>Nominal!F149</f>
        <v>Non-Tax Revenues</v>
      </c>
      <c r="G150" s="300" t="str">
        <f>Nominal!G149</f>
        <v>bill lcu</v>
      </c>
      <c r="H150" s="126">
        <f>VLOOKUP(B150,Inflation!$C$1:$E$196,3,FALSE)/100</f>
        <v>3.2199999999999999E-2</v>
      </c>
      <c r="I150" s="300" t="str">
        <f t="shared" si="55"/>
        <v>Russian FederationNon-Tax Revenues</v>
      </c>
      <c r="J150" s="124">
        <f>IF(Nominal!I149="","",IFERROR(Nominal!I149*((1+Real!$H150)),""))</f>
        <v>702.67970891945731</v>
      </c>
      <c r="K150" s="124">
        <f>IF(Nominal!J149="","",IFERROR(Nominal!J149*((1+Real!$H150)),""))</f>
        <v>1411.43028</v>
      </c>
      <c r="L150" s="124">
        <f>IF(Nominal!K149="","",IFERROR(Nominal!K149*((1+Real!$H150)),""))</f>
        <v>2057.5878411184831</v>
      </c>
      <c r="M150" s="124">
        <f>IF(Nominal!L149="","",IFERROR(Nominal!L149*((1+Real!$H150)),""))</f>
        <v>2810.2674510769807</v>
      </c>
      <c r="N150" s="124">
        <f>IF(Nominal!M149="","",IFERROR(Nominal!M149*((1+Real!$H150)),""))</f>
        <v>3530.4776370976692</v>
      </c>
      <c r="O150" s="124">
        <f>IF(Nominal!N149="","",IFERROR(Nominal!N149*((1+Real!$H150)),""))</f>
        <v>4254.6266866676069</v>
      </c>
      <c r="P150" s="124">
        <f>IF(Nominal!O149="","",IFERROR(Nominal!O149*((1+Real!$H150)),""))</f>
        <v>4936.9093800000001</v>
      </c>
      <c r="Q150" s="124">
        <f>IF(Nominal!P149="","",IFERROR(Nominal!P149*((1+Real!$H150)),""))</f>
        <v>5581.6323268032538</v>
      </c>
      <c r="R150" s="124">
        <f>IF(Nominal!Q149="","",IFERROR(Nominal!Q149*((1+Real!$H150)),""))</f>
        <v>6201.4915647489379</v>
      </c>
      <c r="S150" s="124">
        <f>IF(Nominal!R149="","",IFERROR(Nominal!R149*((1+Real!$H150)),""))</f>
        <v>6891.7144504022199</v>
      </c>
      <c r="T150" s="124">
        <f>IF(Nominal!S149="","",IFERROR(Nominal!S149*((1+Real!$H150)),""))</f>
        <v>7499.3545437604607</v>
      </c>
      <c r="U150" s="124">
        <f>IF(Nominal!T149="","",IFERROR(Nominal!T149*((1+Real!$H150)),""))</f>
        <v>8179.4117047836589</v>
      </c>
      <c r="V150" s="124">
        <f>IF(Nominal!U149="","",IFERROR(Nominal!U149*(1+0),""))</f>
        <v>615.94278835503997</v>
      </c>
      <c r="W150" s="124">
        <f>IF(Nominal!V149="","",IFERROR(Nominal!V149*(1+0),""))</f>
        <v>1224.2689212298201</v>
      </c>
      <c r="X150" s="124">
        <f>IF(Nominal!W149="","",IFERROR(Nominal!W149*(1+0),""))</f>
        <v>1787.9315960053402</v>
      </c>
      <c r="Y150" s="124">
        <f>IF(Nominal!X149="","",IFERROR(Nominal!X149*(1+0),""))</f>
        <v>2222.4923023032202</v>
      </c>
      <c r="Z150" s="124">
        <f>IF(Nominal!Y149="","",IFERROR(Nominal!Y149*(1+0),""))</f>
        <v>2436.72728473392</v>
      </c>
      <c r="AA150" s="124">
        <f>IF(Nominal!Z149="","",IFERROR(Nominal!Z149*(1+0),""))</f>
        <v>2661.0467613135702</v>
      </c>
      <c r="AB150" s="124">
        <f>IF(Nominal!AA149="","",IFERROR(Nominal!AA149*(1+0),""))</f>
        <v>3002.0715489285799</v>
      </c>
      <c r="AC150" s="124">
        <f>IF(Nominal!AB149="","",IFERROR(Nominal!AB149*(1+0),""))</f>
        <v>3406.9509945788595</v>
      </c>
      <c r="AD150" s="124" t="str">
        <f>IF(Nominal!AC149="","",IFERROR(Nominal!AC149*(1+0),""))</f>
        <v/>
      </c>
      <c r="AE150" s="124" t="str">
        <f>IF(Nominal!AD149="","",IFERROR(Nominal!AD149*(1+0),""))</f>
        <v/>
      </c>
      <c r="AF150" s="126">
        <f t="shared" si="56"/>
        <v>-0.12343734914132738</v>
      </c>
      <c r="AG150" s="126">
        <f t="shared" si="57"/>
        <v>-0.13260404103713855</v>
      </c>
      <c r="AH150" s="126">
        <f t="shared" si="58"/>
        <v>-0.13105454830378496</v>
      </c>
      <c r="AI150" s="126">
        <f t="shared" si="59"/>
        <v>-0.20915274400253508</v>
      </c>
      <c r="AJ150" s="126">
        <f t="shared" si="60"/>
        <v>-0.30980237372722697</v>
      </c>
      <c r="AK150" s="126">
        <f t="shared" si="61"/>
        <v>-0.37455223283107641</v>
      </c>
      <c r="AL150" s="126">
        <f t="shared" si="62"/>
        <v>-0.39191277014515913</v>
      </c>
      <c r="AM150" s="126">
        <f t="shared" si="63"/>
        <v>-0.38961386291631483</v>
      </c>
      <c r="AN150" s="126" t="str">
        <f t="shared" si="64"/>
        <v/>
      </c>
      <c r="AO150" s="126" t="str">
        <f t="shared" si="65"/>
        <v/>
      </c>
      <c r="AP150" s="124">
        <f t="shared" si="66"/>
        <v>25285.611311683449</v>
      </c>
      <c r="AQ150" s="124">
        <f t="shared" si="67"/>
        <v>17357.43219744835</v>
      </c>
      <c r="AR150" s="126">
        <f t="shared" si="68"/>
        <v>-0.31354508366470901</v>
      </c>
      <c r="AS150" s="153" t="s">
        <v>779</v>
      </c>
      <c r="AT150" s="153">
        <f t="shared" si="69"/>
        <v>1</v>
      </c>
      <c r="AU150" s="153">
        <f t="shared" si="70"/>
        <v>1</v>
      </c>
      <c r="AV150" s="153">
        <f t="shared" si="71"/>
        <v>1</v>
      </c>
      <c r="AW150" s="153">
        <f t="shared" si="72"/>
        <v>1</v>
      </c>
      <c r="AX150" s="153">
        <f t="shared" si="73"/>
        <v>1</v>
      </c>
      <c r="AY150" s="153">
        <f t="shared" si="74"/>
        <v>1</v>
      </c>
      <c r="AZ150" s="153">
        <f t="shared" si="75"/>
        <v>1</v>
      </c>
      <c r="BA150" s="153">
        <f t="shared" si="76"/>
        <v>1</v>
      </c>
      <c r="BB150" s="153">
        <f t="shared" si="77"/>
        <v>0</v>
      </c>
      <c r="BC150" s="153">
        <f t="shared" si="78"/>
        <v>0</v>
      </c>
    </row>
    <row r="151" spans="1:55" x14ac:dyDescent="0.3">
      <c r="A151" s="300" t="str">
        <f>Nominal!A150</f>
        <v>Russian Federation</v>
      </c>
      <c r="B151" s="300" t="str">
        <f>Nominal!B150</f>
        <v>RUS</v>
      </c>
      <c r="C151" s="300" t="str">
        <f>Nominal!C150</f>
        <v>ECA</v>
      </c>
      <c r="D151" s="300" t="str">
        <f>Nominal!D150</f>
        <v>Upper-Middle Income</v>
      </c>
      <c r="E151" s="300" t="str">
        <f>Nominal!E150</f>
        <v>IBRD</v>
      </c>
      <c r="F151" s="300" t="str">
        <f>Nominal!F150</f>
        <v>Total Expenditure</v>
      </c>
      <c r="G151" s="300" t="str">
        <f>Nominal!G150</f>
        <v>bill lcu</v>
      </c>
      <c r="H151" s="126">
        <f>VLOOKUP(B151,Inflation!$C$1:$E$196,3,FALSE)/100</f>
        <v>3.2199999999999999E-2</v>
      </c>
      <c r="I151" s="300" t="str">
        <f t="shared" si="55"/>
        <v>Russian FederationTotal Expenditure</v>
      </c>
      <c r="J151" s="124">
        <f>IF(Nominal!I150="","",IFERROR(Nominal!I150*((1+Real!$H151)),""))</f>
        <v>1842.3275983004216</v>
      </c>
      <c r="K151" s="124">
        <f>IF(Nominal!J150="","",IFERROR(Nominal!J150*((1+Real!$H151)),""))</f>
        <v>4623.2199505827157</v>
      </c>
      <c r="L151" s="124">
        <f>IF(Nominal!K150="","",IFERROR(Nominal!K150*((1+Real!$H151)),""))</f>
        <v>7595.5727048186009</v>
      </c>
      <c r="M151" s="124">
        <f>IF(Nominal!L150="","",IFERROR(Nominal!L150*((1+Real!$H151)),""))</f>
        <v>11049.368253986868</v>
      </c>
      <c r="N151" s="124">
        <f>IF(Nominal!M150="","",IFERROR(Nominal!M150*((1+Real!$H151)),""))</f>
        <v>13491.545786804236</v>
      </c>
      <c r="O151" s="124">
        <f>IF(Nominal!N150="","",IFERROR(Nominal!N150*((1+Real!$H151)),""))</f>
        <v>16459.63121636265</v>
      </c>
      <c r="P151" s="124">
        <f>IF(Nominal!O150="","",IFERROR(Nominal!O150*((1+Real!$H151)),""))</f>
        <v>19561.813501783286</v>
      </c>
      <c r="Q151" s="124">
        <f>IF(Nominal!P150="","",IFERROR(Nominal!P150*((1+Real!$H151)),""))</f>
        <v>22373.482542596674</v>
      </c>
      <c r="R151" s="124">
        <f>IF(Nominal!Q150="","",IFERROR(Nominal!Q150*((1+Real!$H151)),""))</f>
        <v>25430.400729300727</v>
      </c>
      <c r="S151" s="124">
        <f>IF(Nominal!R150="","",IFERROR(Nominal!R150*((1+Real!$H151)),""))</f>
        <v>28595.633070015396</v>
      </c>
      <c r="T151" s="124">
        <f>IF(Nominal!S150="","",IFERROR(Nominal!S150*((1+Real!$H151)),""))</f>
        <v>31720.370051067272</v>
      </c>
      <c r="U151" s="124">
        <f>IF(Nominal!T150="","",IFERROR(Nominal!T150*((1+Real!$H151)),""))</f>
        <v>38585.9505327023</v>
      </c>
      <c r="V151" s="124">
        <f>IF(Nominal!U150="","",IFERROR(Nominal!U150*(1+0),""))</f>
        <v>2222.3520651027502</v>
      </c>
      <c r="W151" s="124">
        <f>IF(Nominal!V150="","",IFERROR(Nominal!V150*(1+0),""))</f>
        <v>5070.5963281771501</v>
      </c>
      <c r="X151" s="124">
        <f>IF(Nominal!W150="","",IFERROR(Nominal!W150*(1+0),""))</f>
        <v>8601.9419106969908</v>
      </c>
      <c r="Y151" s="124">
        <f>IF(Nominal!X150="","",IFERROR(Nominal!X150*(1+0),""))</f>
        <v>12244.694912215</v>
      </c>
      <c r="Z151" s="124">
        <f>IF(Nominal!Y150="","",IFERROR(Nominal!Y150*(1+0),""))</f>
        <v>14986.506190861699</v>
      </c>
      <c r="AA151" s="124">
        <f>IF(Nominal!Z150="","",IFERROR(Nominal!Z150*(1+0),""))</f>
        <v>18725.885344797302</v>
      </c>
      <c r="AB151" s="124">
        <f>IF(Nominal!AA150="","",IFERROR(Nominal!AA150*(1+0),""))</f>
        <v>22278.8976209791</v>
      </c>
      <c r="AC151" s="124">
        <f>IF(Nominal!AB150="","",IFERROR(Nominal!AB150*(1+0),""))</f>
        <v>25237.420719063</v>
      </c>
      <c r="AD151" s="124" t="str">
        <f>IF(Nominal!AC150="","",IFERROR(Nominal!AC150*(1+0),""))</f>
        <v/>
      </c>
      <c r="AE151" s="124" t="str">
        <f>IF(Nominal!AD150="","",IFERROR(Nominal!AD150*(1+0),""))</f>
        <v/>
      </c>
      <c r="AF151" s="126">
        <f t="shared" si="56"/>
        <v>0.20627409975994906</v>
      </c>
      <c r="AG151" s="126">
        <f t="shared" si="57"/>
        <v>9.6767270944581943E-2</v>
      </c>
      <c r="AH151" s="126">
        <f t="shared" si="58"/>
        <v>0.13249418378155386</v>
      </c>
      <c r="AI151" s="126">
        <f t="shared" si="59"/>
        <v>0.10818054306379286</v>
      </c>
      <c r="AJ151" s="126">
        <f t="shared" si="60"/>
        <v>0.11080719938849772</v>
      </c>
      <c r="AK151" s="126">
        <f t="shared" si="61"/>
        <v>0.13768559566399946</v>
      </c>
      <c r="AL151" s="126">
        <f t="shared" si="62"/>
        <v>0.13889735320031141</v>
      </c>
      <c r="AM151" s="126">
        <f t="shared" si="63"/>
        <v>0.1280059182120486</v>
      </c>
      <c r="AN151" s="126" t="str">
        <f t="shared" si="64"/>
        <v/>
      </c>
      <c r="AO151" s="126" t="str">
        <f t="shared" si="65"/>
        <v/>
      </c>
      <c r="AP151" s="124">
        <f t="shared" si="66"/>
        <v>96996.961555235452</v>
      </c>
      <c r="AQ151" s="124">
        <f t="shared" si="67"/>
        <v>109368.295091893</v>
      </c>
      <c r="AR151" s="126">
        <f t="shared" si="68"/>
        <v>0.12754351619161416</v>
      </c>
      <c r="AS151" s="153" t="s">
        <v>779</v>
      </c>
      <c r="AT151" s="153">
        <f t="shared" si="69"/>
        <v>1</v>
      </c>
      <c r="AU151" s="153">
        <f t="shared" si="70"/>
        <v>1</v>
      </c>
      <c r="AV151" s="153">
        <f t="shared" si="71"/>
        <v>1</v>
      </c>
      <c r="AW151" s="153">
        <f t="shared" si="72"/>
        <v>1</v>
      </c>
      <c r="AX151" s="153">
        <f t="shared" si="73"/>
        <v>1</v>
      </c>
      <c r="AY151" s="153">
        <f t="shared" si="74"/>
        <v>1</v>
      </c>
      <c r="AZ151" s="153">
        <f t="shared" si="75"/>
        <v>1</v>
      </c>
      <c r="BA151" s="153">
        <f t="shared" si="76"/>
        <v>1</v>
      </c>
      <c r="BB151" s="153">
        <f t="shared" si="77"/>
        <v>0</v>
      </c>
      <c r="BC151" s="153">
        <f t="shared" si="78"/>
        <v>0</v>
      </c>
    </row>
    <row r="152" spans="1:55" x14ac:dyDescent="0.3">
      <c r="A152" s="300" t="str">
        <f>Nominal!A151</f>
        <v>Russian Federation</v>
      </c>
      <c r="B152" s="300" t="str">
        <f>Nominal!B151</f>
        <v>RUS</v>
      </c>
      <c r="C152" s="300" t="str">
        <f>Nominal!C151</f>
        <v>ECA</v>
      </c>
      <c r="D152" s="300" t="str">
        <f>Nominal!D151</f>
        <v>Upper-Middle Income</v>
      </c>
      <c r="E152" s="300" t="str">
        <f>Nominal!E151</f>
        <v>IBRD</v>
      </c>
      <c r="F152" s="300" t="str">
        <f>Nominal!F151</f>
        <v>Fiscal Balance</v>
      </c>
      <c r="G152" s="300" t="str">
        <f>Nominal!G151</f>
        <v>bill lcu</v>
      </c>
      <c r="H152" s="126">
        <f>VLOOKUP(B152,Inflation!$C$1:$E$196,3,FALSE)/100</f>
        <v>3.2199999999999999E-2</v>
      </c>
      <c r="I152" s="300" t="str">
        <f t="shared" si="55"/>
        <v>Russian FederationFiscal Balance</v>
      </c>
      <c r="J152" s="124">
        <f>IF(Nominal!I151="","",IFERROR(Nominal!I151*((1+Real!$H152)),""))</f>
        <v>697.69843899284479</v>
      </c>
      <c r="K152" s="124">
        <f>IF(Nominal!J151="","",IFERROR(Nominal!J151*((1+Real!$H152)),""))</f>
        <v>583.77023449284081</v>
      </c>
      <c r="L152" s="124">
        <f>IF(Nominal!K151="","",IFERROR(Nominal!K151*((1+Real!$H152)),""))</f>
        <v>1377.7150365073242</v>
      </c>
      <c r="M152" s="124">
        <f>IF(Nominal!L151="","",IFERROR(Nominal!L151*((1+Real!$H152)),""))</f>
        <v>1950.807534787112</v>
      </c>
      <c r="N152" s="124">
        <f>IF(Nominal!M151="","",IFERROR(Nominal!M151*((1+Real!$H152)),""))</f>
        <v>2631.8148583850507</v>
      </c>
      <c r="O152" s="124">
        <f>IF(Nominal!N151="","",IFERROR(Nominal!N151*((1+Real!$H152)),""))</f>
        <v>2722.2759078286986</v>
      </c>
      <c r="P152" s="124">
        <f>IF(Nominal!O151="","",IFERROR(Nominal!O151*((1+Real!$H152)),""))</f>
        <v>3671.4914131925361</v>
      </c>
      <c r="Q152" s="124">
        <f>IF(Nominal!P151="","",IFERROR(Nominal!P151*((1+Real!$H152)),""))</f>
        <v>4110.5159829905879</v>
      </c>
      <c r="R152" s="124">
        <f>IF(Nominal!Q151="","",IFERROR(Nominal!Q151*((1+Real!$H152)),""))</f>
        <v>4122.0920971045807</v>
      </c>
      <c r="S152" s="124">
        <f>IF(Nominal!R151="","",IFERROR(Nominal!R151*((1+Real!$H152)),""))</f>
        <v>4599.8774416596652</v>
      </c>
      <c r="T152" s="124">
        <f>IF(Nominal!S151="","",IFERROR(Nominal!S151*((1+Real!$H152)),""))</f>
        <v>4340.9139569501722</v>
      </c>
      <c r="U152" s="124">
        <f>IF(Nominal!T151="","",IFERROR(Nominal!T151*((1+Real!$H152)),""))</f>
        <v>2183.4583668497448</v>
      </c>
      <c r="V152" s="124">
        <f>IF(Nominal!U151="","",IFERROR(Nominal!U151*(1+0),""))</f>
        <v>367.8134446246695</v>
      </c>
      <c r="W152" s="124">
        <f>IF(Nominal!V151="","",IFERROR(Nominal!V151*(1+0),""))</f>
        <v>63.443671822849865</v>
      </c>
      <c r="X152" s="124">
        <f>IF(Nominal!W151="","",IFERROR(Nominal!W151*(1+0),""))</f>
        <v>621.39778224886868</v>
      </c>
      <c r="Y152" s="124">
        <f>IF(Nominal!X151="","",IFERROR(Nominal!X151*(1+0),""))</f>
        <v>942.46276259990009</v>
      </c>
      <c r="Z152" s="124">
        <f>IF(Nominal!Y151="","",IFERROR(Nominal!Y151*(1+0),""))</f>
        <v>387.46825687899945</v>
      </c>
      <c r="AA152" s="124">
        <f>IF(Nominal!Z151="","",IFERROR(Nominal!Z151*(1+0),""))</f>
        <v>-849.81755460930071</v>
      </c>
      <c r="AB152" s="124">
        <f>IF(Nominal!AA151="","",IFERROR(Nominal!AA151*(1+0),""))</f>
        <v>-1265.3213575827031</v>
      </c>
      <c r="AC152" s="124">
        <f>IF(Nominal!AB151="","",IFERROR(Nominal!AB151*(1+0),""))</f>
        <v>-1566.6459314216008</v>
      </c>
      <c r="AD152" s="124" t="str">
        <f>IF(Nominal!AC151="","",IFERROR(Nominal!AC151*(1+0),""))</f>
        <v/>
      </c>
      <c r="AE152" s="124" t="str">
        <f>IF(Nominal!AD151="","",IFERROR(Nominal!AD151*(1+0),""))</f>
        <v/>
      </c>
      <c r="AF152" s="126">
        <f t="shared" si="56"/>
        <v>-0.47281887980769643</v>
      </c>
      <c r="AG152" s="126">
        <f t="shared" si="57"/>
        <v>-0.89132081755081682</v>
      </c>
      <c r="AH152" s="126">
        <f t="shared" si="58"/>
        <v>-0.54896494138280738</v>
      </c>
      <c r="AI152" s="126">
        <f t="shared" si="59"/>
        <v>-0.51688583020428547</v>
      </c>
      <c r="AJ152" s="126">
        <f t="shared" si="60"/>
        <v>-0.85277526052240626</v>
      </c>
      <c r="AK152" s="126">
        <f t="shared" si="61"/>
        <v>-1.3121717207889922</v>
      </c>
      <c r="AL152" s="126">
        <f t="shared" si="62"/>
        <v>-1.3446341595777958</v>
      </c>
      <c r="AM152" s="126">
        <f t="shared" si="63"/>
        <v>-1.3811312102676205</v>
      </c>
      <c r="AN152" s="126" t="str">
        <f t="shared" si="64"/>
        <v/>
      </c>
      <c r="AO152" s="126" t="str">
        <f t="shared" si="65"/>
        <v/>
      </c>
      <c r="AP152" s="124">
        <f t="shared" si="66"/>
        <v>17746.089407176994</v>
      </c>
      <c r="AQ152" s="124">
        <f t="shared" si="67"/>
        <v>-1299.198925438317</v>
      </c>
      <c r="AR152" s="126">
        <f t="shared" si="68"/>
        <v>-1.0732104350219764</v>
      </c>
      <c r="AS152" s="153" t="s">
        <v>779</v>
      </c>
      <c r="AT152" s="153">
        <f t="shared" si="69"/>
        <v>1</v>
      </c>
      <c r="AU152" s="153">
        <f t="shared" si="70"/>
        <v>1</v>
      </c>
      <c r="AV152" s="153">
        <f t="shared" si="71"/>
        <v>1</v>
      </c>
      <c r="AW152" s="153">
        <f t="shared" si="72"/>
        <v>1</v>
      </c>
      <c r="AX152" s="153">
        <f t="shared" si="73"/>
        <v>1</v>
      </c>
      <c r="AY152" s="153">
        <f t="shared" si="74"/>
        <v>1</v>
      </c>
      <c r="AZ152" s="153">
        <f t="shared" si="75"/>
        <v>1</v>
      </c>
      <c r="BA152" s="153">
        <f t="shared" si="76"/>
        <v>1</v>
      </c>
      <c r="BB152" s="153">
        <f t="shared" si="77"/>
        <v>0</v>
      </c>
      <c r="BC152" s="153">
        <f t="shared" si="78"/>
        <v>0</v>
      </c>
    </row>
    <row r="153" spans="1:55" x14ac:dyDescent="0.3">
      <c r="A153" s="300" t="str">
        <f>Nominal!A152</f>
        <v>Russian Federation</v>
      </c>
      <c r="B153" s="300" t="str">
        <f>Nominal!B152</f>
        <v>RUS</v>
      </c>
      <c r="C153" s="300" t="str">
        <f>Nominal!C152</f>
        <v>ECA</v>
      </c>
      <c r="D153" s="300" t="str">
        <f>Nominal!D152</f>
        <v>Upper-Middle Income</v>
      </c>
      <c r="E153" s="300" t="str">
        <f>Nominal!E152</f>
        <v>IBRD</v>
      </c>
      <c r="F153" s="300" t="str">
        <f>Nominal!F152</f>
        <v>Income Taxes</v>
      </c>
      <c r="G153" s="300" t="str">
        <f>Nominal!G152</f>
        <v>bill lcu</v>
      </c>
      <c r="H153" s="126">
        <f>VLOOKUP(B153,Inflation!$C$1:$E$196,3,FALSE)/100</f>
        <v>3.2199999999999999E-2</v>
      </c>
      <c r="I153" s="300" t="str">
        <f t="shared" si="55"/>
        <v>Russian FederationIncome Taxes</v>
      </c>
      <c r="J153" s="124">
        <f>IF(Nominal!I152="","",IFERROR(Nominal!I152*((1+Real!$H153)),""))</f>
        <v>406.35266089721279</v>
      </c>
      <c r="K153" s="124">
        <f>IF(Nominal!J152="","",IFERROR(Nominal!J152*((1+Real!$H153)),""))</f>
        <v>876.58380775641308</v>
      </c>
      <c r="L153" s="124">
        <f>IF(Nominal!K152="","",IFERROR(Nominal!K152*((1+Real!$H153)),""))</f>
        <v>2008.3707540726652</v>
      </c>
      <c r="M153" s="124">
        <f>IF(Nominal!L152="","",IFERROR(Nominal!L152*((1+Real!$H153)),""))</f>
        <v>3136.5985834552675</v>
      </c>
      <c r="N153" s="124">
        <f>IF(Nominal!M152="","",IFERROR(Nominal!M152*((1+Real!$H153)),""))</f>
        <v>3795.975733473756</v>
      </c>
      <c r="O153" s="124">
        <f>IF(Nominal!N152="","",IFERROR(Nominal!N152*((1+Real!$H153)),""))</f>
        <v>4285.5607203852942</v>
      </c>
      <c r="P153" s="124">
        <f>IF(Nominal!O152="","",IFERROR(Nominal!O152*((1+Real!$H153)),""))</f>
        <v>5283.6789197168928</v>
      </c>
      <c r="Q153" s="124">
        <f>IF(Nominal!P152="","",IFERROR(Nominal!P152*((1+Real!$H153)),""))</f>
        <v>5913.5339103122087</v>
      </c>
      <c r="R153" s="124">
        <f>IF(Nominal!Q152="","",IFERROR(Nominal!Q152*((1+Real!$H153)),""))</f>
        <v>6423.0958391465847</v>
      </c>
      <c r="S153" s="124">
        <f>IF(Nominal!R152="","",IFERROR(Nominal!R152*((1+Real!$H153)),""))</f>
        <v>7304.3521746626357</v>
      </c>
      <c r="T153" s="124">
        <f>IF(Nominal!S152="","",IFERROR(Nominal!S152*((1+Real!$H153)),""))</f>
        <v>7883.0433702779737</v>
      </c>
      <c r="U153" s="124">
        <f>IF(Nominal!T152="","",IFERROR(Nominal!T152*((1+Real!$H153)),""))</f>
        <v>8773.2850729323636</v>
      </c>
      <c r="V153" s="124">
        <f>IF(Nominal!U152="","",IFERROR(Nominal!U152*(1+0),""))</f>
        <v>387.93424862747997</v>
      </c>
      <c r="W153" s="124">
        <f>IF(Nominal!V152="","",IFERROR(Nominal!V152*(1+0),""))</f>
        <v>842.79732372495005</v>
      </c>
      <c r="X153" s="124">
        <f>IF(Nominal!W152="","",IFERROR(Nominal!W152*(1+0),""))</f>
        <v>2109.68587376907</v>
      </c>
      <c r="Y153" s="124">
        <f>IF(Nominal!X152="","",IFERROR(Nominal!X152*(1+0),""))</f>
        <v>2896.1131231934105</v>
      </c>
      <c r="Z153" s="124">
        <f>IF(Nominal!Y152="","",IFERROR(Nominal!Y152*(1+0),""))</f>
        <v>3354.5912818900101</v>
      </c>
      <c r="AA153" s="124">
        <f>IF(Nominal!Z152="","",IFERROR(Nominal!Z152*(1+0),""))</f>
        <v>3851.35467862317</v>
      </c>
      <c r="AB153" s="124">
        <f>IF(Nominal!AA152="","",IFERROR(Nominal!AA152*(1+0),""))</f>
        <v>4683.6284263838897</v>
      </c>
      <c r="AC153" s="124">
        <f>IF(Nominal!AB152="","",IFERROR(Nominal!AB152*(1+0),""))</f>
        <v>5248.2766659317404</v>
      </c>
      <c r="AD153" s="124" t="str">
        <f>IF(Nominal!AC152="","",IFERROR(Nominal!AC152*(1+0),""))</f>
        <v/>
      </c>
      <c r="AE153" s="124" t="str">
        <f>IF(Nominal!AD152="","",IFERROR(Nominal!AD152*(1+0),""))</f>
        <v/>
      </c>
      <c r="AF153" s="126">
        <f t="shared" si="56"/>
        <v>-4.5326176107880249E-2</v>
      </c>
      <c r="AG153" s="126">
        <f t="shared" si="57"/>
        <v>-3.8543358584204754E-2</v>
      </c>
      <c r="AH153" s="126">
        <f t="shared" si="58"/>
        <v>5.0446422549697729E-2</v>
      </c>
      <c r="AI153" s="126">
        <f t="shared" si="59"/>
        <v>-7.6670780102482544E-2</v>
      </c>
      <c r="AJ153" s="126">
        <f t="shared" si="60"/>
        <v>-0.11627694236596928</v>
      </c>
      <c r="AK153" s="126">
        <f t="shared" si="61"/>
        <v>-0.10131837350867982</v>
      </c>
      <c r="AL153" s="126">
        <f t="shared" si="62"/>
        <v>-0.11356679738691514</v>
      </c>
      <c r="AM153" s="126">
        <f t="shared" si="63"/>
        <v>-0.11249740924295228</v>
      </c>
      <c r="AN153" s="126" t="str">
        <f t="shared" si="64"/>
        <v/>
      </c>
      <c r="AO153" s="126" t="str">
        <f t="shared" si="65"/>
        <v/>
      </c>
      <c r="AP153" s="124">
        <f t="shared" si="66"/>
        <v>25706.655090069711</v>
      </c>
      <c r="AQ153" s="124">
        <f t="shared" si="67"/>
        <v>23374.381622143723</v>
      </c>
      <c r="AR153" s="126">
        <f t="shared" si="68"/>
        <v>-9.0726446507890024E-2</v>
      </c>
      <c r="AS153" s="153" t="s">
        <v>779</v>
      </c>
      <c r="AT153" s="153">
        <f t="shared" si="69"/>
        <v>1</v>
      </c>
      <c r="AU153" s="153">
        <f t="shared" si="70"/>
        <v>1</v>
      </c>
      <c r="AV153" s="153">
        <f t="shared" si="71"/>
        <v>1</v>
      </c>
      <c r="AW153" s="153">
        <f t="shared" si="72"/>
        <v>1</v>
      </c>
      <c r="AX153" s="153">
        <f t="shared" si="73"/>
        <v>1</v>
      </c>
      <c r="AY153" s="153">
        <f t="shared" si="74"/>
        <v>1</v>
      </c>
      <c r="AZ153" s="153">
        <f t="shared" si="75"/>
        <v>1</v>
      </c>
      <c r="BA153" s="153">
        <f t="shared" si="76"/>
        <v>1</v>
      </c>
      <c r="BB153" s="153">
        <f t="shared" si="77"/>
        <v>0</v>
      </c>
      <c r="BC153" s="153">
        <f t="shared" si="78"/>
        <v>0</v>
      </c>
    </row>
    <row r="154" spans="1:55" x14ac:dyDescent="0.3">
      <c r="A154" s="300" t="str">
        <f>Nominal!A153</f>
        <v>Korea, Rep.</v>
      </c>
      <c r="B154" s="300" t="str">
        <f>Nominal!B153</f>
        <v>KOR</v>
      </c>
      <c r="C154" s="300" t="str">
        <f>Nominal!C153</f>
        <v>EAP</v>
      </c>
      <c r="D154" s="300" t="str">
        <f>Nominal!D153</f>
        <v>High Income</v>
      </c>
      <c r="E154" s="300" t="str">
        <f>Nominal!E153</f>
        <v/>
      </c>
      <c r="F154" s="300" t="str">
        <f>Nominal!F153</f>
        <v>Total Revenue</v>
      </c>
      <c r="G154" s="300" t="str">
        <f>Nominal!G153</f>
        <v>bill lcu</v>
      </c>
      <c r="H154" s="126">
        <f>VLOOKUP(B154,Inflation!$C$1:$E$196,3,FALSE)/100</f>
        <v>5.0000000000000001E-3</v>
      </c>
      <c r="I154" s="300" t="str">
        <f t="shared" si="55"/>
        <v>Korea, Rep.Total Revenue</v>
      </c>
      <c r="J154" s="124">
        <f>IF(Nominal!I153="","",IFERROR(Nominal!I153*((1+Real!$H154)),""))</f>
        <v>49345.499999999993</v>
      </c>
      <c r="K154" s="124">
        <f>IF(Nominal!J153="","",IFERROR(Nominal!J153*((1+Real!$H154)),""))</f>
        <v>73452.434999999998</v>
      </c>
      <c r="L154" s="124">
        <f>IF(Nominal!K153="","",IFERROR(Nominal!K153*((1+Real!$H154)),""))</f>
        <v>114626.27999999998</v>
      </c>
      <c r="M154" s="124">
        <f>IF(Nominal!L153="","",IFERROR(Nominal!L153*((1+Real!$H154)),""))</f>
        <v>161842.18499999997</v>
      </c>
      <c r="N154" s="124">
        <f>IF(Nominal!M153="","",IFERROR(Nominal!M153*((1+Real!$H154)),""))</f>
        <v>204860.20499999999</v>
      </c>
      <c r="O154" s="124">
        <f>IF(Nominal!N153="","",IFERROR(Nominal!N153*((1+Real!$H154)),""))</f>
        <v>233151.95999999996</v>
      </c>
      <c r="P154" s="124">
        <f>IF(Nominal!O153="","",IFERROR(Nominal!O153*((1+Real!$H154)),""))</f>
        <v>278891.51999999996</v>
      </c>
      <c r="Q154" s="124">
        <f>IF(Nominal!P153="","",IFERROR(Nominal!P153*((1+Real!$H154)),""))</f>
        <v>309367.13999999996</v>
      </c>
      <c r="R154" s="124">
        <f>IF(Nominal!Q153="","",IFERROR(Nominal!Q153*((1+Real!$H154)),""))</f>
        <v>339776.43</v>
      </c>
      <c r="S154" s="124">
        <f>IF(Nominal!R153="","",IFERROR(Nominal!R153*((1+Real!$H154)),""))</f>
        <v>384542.14499999996</v>
      </c>
      <c r="T154" s="124">
        <f>IF(Nominal!S153="","",IFERROR(Nominal!S153*((1+Real!$H154)),""))</f>
        <v>411666.08999999997</v>
      </c>
      <c r="U154" s="124">
        <f>IF(Nominal!T153="","",IFERROR(Nominal!T153*((1+Real!$H154)),""))</f>
        <v>446072.26499999996</v>
      </c>
      <c r="V154" s="124">
        <f>IF(Nominal!U153="","",IFERROR(Nominal!U153*(1+0),""))</f>
        <v>49003</v>
      </c>
      <c r="W154" s="124">
        <f>IF(Nominal!V153="","",IFERROR(Nominal!V153*(1+0),""))</f>
        <v>73056</v>
      </c>
      <c r="X154" s="124">
        <f>IF(Nominal!W153="","",IFERROR(Nominal!W153*(1+0),""))</f>
        <v>111402</v>
      </c>
      <c r="Y154" s="124">
        <f>IF(Nominal!X153="","",IFERROR(Nominal!X153*(1+0),""))</f>
        <v>155748</v>
      </c>
      <c r="Z154" s="124">
        <f>IF(Nominal!Y153="","",IFERROR(Nominal!Y153*(1+0),""))</f>
        <v>185162</v>
      </c>
      <c r="AA154" s="124">
        <f>IF(Nominal!Z153="","",IFERROR(Nominal!Z153*(1+0),""))</f>
        <v>210754</v>
      </c>
      <c r="AB154" s="124">
        <f>IF(Nominal!AA153="","",IFERROR(Nominal!AA153*(1+0),""))</f>
        <v>261424</v>
      </c>
      <c r="AC154" s="124">
        <f>IF(Nominal!AB153="","",IFERROR(Nominal!AB153*(1+0),""))</f>
        <v>296469</v>
      </c>
      <c r="AD154" s="124" t="str">
        <f>IF(Nominal!AC153="","",IFERROR(Nominal!AC153*(1+0),""))</f>
        <v/>
      </c>
      <c r="AE154" s="124" t="str">
        <f>IF(Nominal!AD153="","",IFERROR(Nominal!AD153*(1+0),""))</f>
        <v/>
      </c>
      <c r="AF154" s="126">
        <f t="shared" si="56"/>
        <v>-6.9408558024539784E-3</v>
      </c>
      <c r="AG154" s="126">
        <f t="shared" si="57"/>
        <v>-5.3971662069473621E-3</v>
      </c>
      <c r="AH154" s="126">
        <f t="shared" si="58"/>
        <v>-2.8128628094709038E-2</v>
      </c>
      <c r="AI154" s="126">
        <f t="shared" si="59"/>
        <v>-3.7655108277239148E-2</v>
      </c>
      <c r="AJ154" s="126">
        <f t="shared" si="60"/>
        <v>-9.6154375126198802E-2</v>
      </c>
      <c r="AK154" s="126">
        <f t="shared" si="61"/>
        <v>-9.6065930563054097E-2</v>
      </c>
      <c r="AL154" s="126">
        <f t="shared" si="62"/>
        <v>-6.2631950946374998E-2</v>
      </c>
      <c r="AM154" s="126">
        <f t="shared" si="63"/>
        <v>-4.1692016805663194E-2</v>
      </c>
      <c r="AN154" s="126" t="str">
        <f t="shared" si="64"/>
        <v/>
      </c>
      <c r="AO154" s="126" t="str">
        <f t="shared" si="65"/>
        <v/>
      </c>
      <c r="AP154" s="124">
        <f t="shared" si="66"/>
        <v>1425537.2249999996</v>
      </c>
      <c r="AQ154" s="124">
        <f t="shared" si="67"/>
        <v>1343018</v>
      </c>
      <c r="AR154" s="126">
        <f t="shared" si="68"/>
        <v>-5.7886404895529577E-2</v>
      </c>
      <c r="AS154" s="153" t="s">
        <v>779</v>
      </c>
      <c r="AT154" s="153">
        <f t="shared" si="69"/>
        <v>1</v>
      </c>
      <c r="AU154" s="153">
        <f t="shared" si="70"/>
        <v>1</v>
      </c>
      <c r="AV154" s="153">
        <f t="shared" si="71"/>
        <v>1</v>
      </c>
      <c r="AW154" s="153">
        <f t="shared" si="72"/>
        <v>1</v>
      </c>
      <c r="AX154" s="153">
        <f t="shared" si="73"/>
        <v>1</v>
      </c>
      <c r="AY154" s="153">
        <f t="shared" si="74"/>
        <v>1</v>
      </c>
      <c r="AZ154" s="153">
        <f t="shared" si="75"/>
        <v>1</v>
      </c>
      <c r="BA154" s="153">
        <f t="shared" si="76"/>
        <v>1</v>
      </c>
      <c r="BB154" s="153">
        <f t="shared" si="77"/>
        <v>0</v>
      </c>
      <c r="BC154" s="153">
        <f t="shared" si="78"/>
        <v>0</v>
      </c>
    </row>
    <row r="155" spans="1:55" x14ac:dyDescent="0.3">
      <c r="A155" s="300" t="str">
        <f>Nominal!A154</f>
        <v>Korea, Rep.</v>
      </c>
      <c r="B155" s="300" t="str">
        <f>Nominal!B154</f>
        <v>KOR</v>
      </c>
      <c r="C155" s="300" t="str">
        <f>Nominal!C154</f>
        <v>EAP</v>
      </c>
      <c r="D155" s="300" t="str">
        <f>Nominal!D154</f>
        <v>High Income</v>
      </c>
      <c r="E155" s="300" t="str">
        <f>Nominal!E154</f>
        <v/>
      </c>
      <c r="F155" s="300" t="str">
        <f>Nominal!F154</f>
        <v>Tax Revenue</v>
      </c>
      <c r="G155" s="300" t="str">
        <f>Nominal!G154</f>
        <v>bill lcu</v>
      </c>
      <c r="H155" s="126">
        <f>VLOOKUP(B155,Inflation!$C$1:$E$196,3,FALSE)/100</f>
        <v>5.0000000000000001E-3</v>
      </c>
      <c r="I155" s="300" t="str">
        <f t="shared" si="55"/>
        <v>Korea, Rep.Tax Revenue</v>
      </c>
      <c r="J155" s="124">
        <f>IF(Nominal!I154="","",IFERROR(Nominal!I154*((1+Real!$H155)),""))</f>
        <v>37268.414999999994</v>
      </c>
      <c r="K155" s="124">
        <f>IF(Nominal!J154="","",IFERROR(Nominal!J154*((1+Real!$H155)),""))</f>
        <v>49418.864999999998</v>
      </c>
      <c r="L155" s="124">
        <f>IF(Nominal!K154="","",IFERROR(Nominal!K154*((1+Real!$H155)),""))</f>
        <v>78353.819999999992</v>
      </c>
      <c r="M155" s="124">
        <f>IF(Nominal!L154="","",IFERROR(Nominal!L154*((1+Real!$H155)),""))</f>
        <v>109902.77999999998</v>
      </c>
      <c r="N155" s="124">
        <f>IF(Nominal!M154="","",IFERROR(Nominal!M154*((1+Real!$H155)),""))</f>
        <v>140229.65999999997</v>
      </c>
      <c r="O155" s="124">
        <f>IF(Nominal!N154="","",IFERROR(Nominal!N154*((1+Real!$H155)),""))</f>
        <v>156982.00499999998</v>
      </c>
      <c r="P155" s="124">
        <f>IF(Nominal!O154="","",IFERROR(Nominal!O154*((1+Real!$H155)),""))</f>
        <v>190302.77999999997</v>
      </c>
      <c r="Q155" s="124">
        <f>IF(Nominal!P154="","",IFERROR(Nominal!P154*((1+Real!$H155)),""))</f>
        <v>210560.56499999997</v>
      </c>
      <c r="R155" s="124">
        <f>IF(Nominal!Q154="","",IFERROR(Nominal!Q154*((1+Real!$H155)),""))</f>
        <v>229235.47499999998</v>
      </c>
      <c r="S155" s="124">
        <f>IF(Nominal!R154="","",IFERROR(Nominal!R154*((1+Real!$H155)),""))</f>
        <v>261712.04999999996</v>
      </c>
      <c r="T155" s="124">
        <f>IF(Nominal!S154="","",IFERROR(Nominal!S154*((1+Real!$H155)),""))</f>
        <v>277977.97499999998</v>
      </c>
      <c r="U155" s="124">
        <f>IF(Nominal!T154="","",IFERROR(Nominal!T154*((1+Real!$H155)),""))</f>
        <v>294921.26999999996</v>
      </c>
      <c r="V155" s="124">
        <f>IF(Nominal!U154="","",IFERROR(Nominal!U154*(1+0),""))</f>
        <v>36470</v>
      </c>
      <c r="W155" s="124">
        <f>IF(Nominal!V154="","",IFERROR(Nominal!V154*(1+0),""))</f>
        <v>46758</v>
      </c>
      <c r="X155" s="124">
        <f>IF(Nominal!W154="","",IFERROR(Nominal!W154*(1+0),""))</f>
        <v>69510</v>
      </c>
      <c r="Y155" s="124">
        <f>IF(Nominal!X154="","",IFERROR(Nominal!X154*(1+0),""))</f>
        <v>100664</v>
      </c>
      <c r="Z155" s="124">
        <f>IF(Nominal!Y154="","",IFERROR(Nominal!Y154*(1+0),""))</f>
        <v>118221</v>
      </c>
      <c r="AA155" s="124">
        <f>IF(Nominal!Z154="","",IFERROR(Nominal!Z154*(1+0),""))</f>
        <v>132950</v>
      </c>
      <c r="AB155" s="124">
        <f>IF(Nominal!AA154="","",IFERROR(Nominal!AA154*(1+0),""))</f>
        <v>168546</v>
      </c>
      <c r="AC155" s="124">
        <f>IF(Nominal!AB154="","",IFERROR(Nominal!AB154*(1+0),""))</f>
        <v>192524</v>
      </c>
      <c r="AD155" s="124" t="str">
        <f>IF(Nominal!AC154="","",IFERROR(Nominal!AC154*(1+0),""))</f>
        <v/>
      </c>
      <c r="AE155" s="124" t="str">
        <f>IF(Nominal!AD154="","",IFERROR(Nominal!AD154*(1+0),""))</f>
        <v/>
      </c>
      <c r="AF155" s="126">
        <f t="shared" si="56"/>
        <v>-2.1423368823170873E-2</v>
      </c>
      <c r="AG155" s="126">
        <f t="shared" si="57"/>
        <v>-5.3843102224221423E-2</v>
      </c>
      <c r="AH155" s="126">
        <f t="shared" si="58"/>
        <v>-0.11287031059876843</v>
      </c>
      <c r="AI155" s="126">
        <f t="shared" si="59"/>
        <v>-8.4063205680511316E-2</v>
      </c>
      <c r="AJ155" s="126">
        <f t="shared" si="60"/>
        <v>-0.15694725352682148</v>
      </c>
      <c r="AK155" s="126">
        <f t="shared" si="61"/>
        <v>-0.15308764211541304</v>
      </c>
      <c r="AL155" s="126">
        <f t="shared" si="62"/>
        <v>-0.1143271790354296</v>
      </c>
      <c r="AM155" s="126">
        <f t="shared" si="63"/>
        <v>-8.5659748300922239E-2</v>
      </c>
      <c r="AN155" s="126" t="str">
        <f t="shared" si="64"/>
        <v/>
      </c>
      <c r="AO155" s="126" t="str">
        <f t="shared" si="65"/>
        <v/>
      </c>
      <c r="AP155" s="124">
        <f t="shared" si="66"/>
        <v>973018.8899999999</v>
      </c>
      <c r="AQ155" s="124">
        <f t="shared" si="67"/>
        <v>865643</v>
      </c>
      <c r="AR155" s="126">
        <f t="shared" si="68"/>
        <v>-0.1103533457608412</v>
      </c>
      <c r="AS155" s="153" t="s">
        <v>779</v>
      </c>
      <c r="AT155" s="153">
        <f t="shared" si="69"/>
        <v>1</v>
      </c>
      <c r="AU155" s="153">
        <f t="shared" si="70"/>
        <v>1</v>
      </c>
      <c r="AV155" s="153">
        <f t="shared" si="71"/>
        <v>1</v>
      </c>
      <c r="AW155" s="153">
        <f t="shared" si="72"/>
        <v>1</v>
      </c>
      <c r="AX155" s="153">
        <f t="shared" si="73"/>
        <v>1</v>
      </c>
      <c r="AY155" s="153">
        <f t="shared" si="74"/>
        <v>1</v>
      </c>
      <c r="AZ155" s="153">
        <f t="shared" si="75"/>
        <v>1</v>
      </c>
      <c r="BA155" s="153">
        <f t="shared" si="76"/>
        <v>1</v>
      </c>
      <c r="BB155" s="153">
        <f t="shared" si="77"/>
        <v>0</v>
      </c>
      <c r="BC155" s="153">
        <f t="shared" si="78"/>
        <v>0</v>
      </c>
    </row>
    <row r="156" spans="1:55" x14ac:dyDescent="0.3">
      <c r="A156" s="300" t="str">
        <f>Nominal!A155</f>
        <v>Korea, Rep.</v>
      </c>
      <c r="B156" s="300" t="str">
        <f>Nominal!B155</f>
        <v>KOR</v>
      </c>
      <c r="C156" s="300" t="str">
        <f>Nominal!C155</f>
        <v>EAP</v>
      </c>
      <c r="D156" s="300" t="str">
        <f>Nominal!D155</f>
        <v>High Income</v>
      </c>
      <c r="E156" s="300" t="str">
        <f>Nominal!E155</f>
        <v/>
      </c>
      <c r="F156" s="300" t="str">
        <f>Nominal!F155</f>
        <v>Income Taxes</v>
      </c>
      <c r="G156" s="300" t="str">
        <f>Nominal!G155</f>
        <v>bill lcu</v>
      </c>
      <c r="H156" s="126">
        <f>VLOOKUP(B156,Inflation!$C$1:$E$196,3,FALSE)/100</f>
        <v>5.0000000000000001E-3</v>
      </c>
      <c r="I156" s="300" t="str">
        <f t="shared" si="55"/>
        <v>Korea, Rep.Income Taxes</v>
      </c>
      <c r="J156" s="124">
        <f>IF(Nominal!I155="","",IFERROR(Nominal!I155*((1+Real!$H156)),""))</f>
        <v>10944.449999999999</v>
      </c>
      <c r="K156" s="124">
        <f>IF(Nominal!J155="","",IFERROR(Nominal!J155*((1+Real!$H156)),""))</f>
        <v>20400.494999999999</v>
      </c>
      <c r="L156" s="124">
        <f>IF(Nominal!K155="","",IFERROR(Nominal!K155*((1+Real!$H156)),""))</f>
        <v>42962.744999999995</v>
      </c>
      <c r="M156" s="124">
        <f>IF(Nominal!L155="","",IFERROR(Nominal!L155*((1+Real!$H156)),""))</f>
        <v>51307.259999999995</v>
      </c>
      <c r="N156" s="124">
        <f>IF(Nominal!M155="","",IFERROR(Nominal!M155*((1+Real!$H156)),""))</f>
        <v>77926.694999999992</v>
      </c>
      <c r="O156" s="124">
        <f>IF(Nominal!N155="","",IFERROR(Nominal!N155*((1+Real!$H156)),""))</f>
        <v>87731.474999999991</v>
      </c>
      <c r="P156" s="124">
        <f>IF(Nominal!O155="","",IFERROR(Nominal!O155*((1+Real!$H156)),""))</f>
        <v>96848.834999999992</v>
      </c>
      <c r="Q156" s="124">
        <f>IF(Nominal!P155="","",IFERROR(Nominal!P155*((1+Real!$H156)),""))</f>
        <v>115160.93999999999</v>
      </c>
      <c r="R156" s="124">
        <f>IF(Nominal!Q155="","",IFERROR(Nominal!Q155*((1+Real!$H156)),""))</f>
        <v>127147.57499999998</v>
      </c>
      <c r="S156" s="124">
        <f>IF(Nominal!R155="","",IFERROR(Nominal!R155*((1+Real!$H156)),""))</f>
        <v>136720.19999999998</v>
      </c>
      <c r="T156" s="124">
        <f>IF(Nominal!S155="","",IFERROR(Nominal!S155*((1+Real!$H156)),""))</f>
        <v>149138.98499999999</v>
      </c>
      <c r="U156" s="124">
        <f>IF(Nominal!T155="","",IFERROR(Nominal!T155*((1+Real!$H156)),""))</f>
        <v>156514.68</v>
      </c>
      <c r="V156" s="124">
        <f>IF(Nominal!U155="","",IFERROR(Nominal!U155*(1+0),""))</f>
        <v>10897</v>
      </c>
      <c r="W156" s="124">
        <f>IF(Nominal!V155="","",IFERROR(Nominal!V155*(1+0),""))</f>
        <v>20939</v>
      </c>
      <c r="X156" s="124">
        <f>IF(Nominal!W155="","",IFERROR(Nominal!W155*(1+0),""))</f>
        <v>37590</v>
      </c>
      <c r="Y156" s="124">
        <f>IF(Nominal!X155="","",IFERROR(Nominal!X155*(1+0),""))</f>
        <v>50505</v>
      </c>
      <c r="Z156" s="124">
        <f>IF(Nominal!Y155="","",IFERROR(Nominal!Y155*(1+0),""))</f>
        <v>62722</v>
      </c>
      <c r="AA156" s="124">
        <f>IF(Nominal!Z155="","",IFERROR(Nominal!Z155*(1+0),""))</f>
        <v>70108</v>
      </c>
      <c r="AB156" s="124">
        <f>IF(Nominal!AA155="","",IFERROR(Nominal!AA155*(1+0),""))</f>
        <v>79728</v>
      </c>
      <c r="AC156" s="124">
        <f>IF(Nominal!AB155="","",IFERROR(Nominal!AB155*(1+0),""))</f>
        <v>100189</v>
      </c>
      <c r="AD156" s="124" t="str">
        <f>IF(Nominal!AC155="","",IFERROR(Nominal!AC155*(1+0),""))</f>
        <v/>
      </c>
      <c r="AE156" s="124" t="str">
        <f>IF(Nominal!AD155="","",IFERROR(Nominal!AD155*(1+0),""))</f>
        <v/>
      </c>
      <c r="AF156" s="126">
        <f t="shared" si="56"/>
        <v>-4.3355307941467056E-3</v>
      </c>
      <c r="AG156" s="126">
        <f t="shared" si="57"/>
        <v>2.6396663414294655E-2</v>
      </c>
      <c r="AH156" s="126">
        <f t="shared" si="58"/>
        <v>-0.12505590599483335</v>
      </c>
      <c r="AI156" s="126">
        <f t="shared" si="59"/>
        <v>-1.563638362290239E-2</v>
      </c>
      <c r="AJ156" s="126">
        <f t="shared" si="60"/>
        <v>-0.19511535809391112</v>
      </c>
      <c r="AK156" s="126">
        <f t="shared" si="61"/>
        <v>-0.20087972988029659</v>
      </c>
      <c r="AL156" s="126">
        <f t="shared" si="62"/>
        <v>-0.17677894628262686</v>
      </c>
      <c r="AM156" s="126">
        <f t="shared" si="63"/>
        <v>-0.13000883806610114</v>
      </c>
      <c r="AN156" s="126" t="str">
        <f t="shared" si="64"/>
        <v/>
      </c>
      <c r="AO156" s="126" t="str">
        <f t="shared" si="65"/>
        <v/>
      </c>
      <c r="AP156" s="124">
        <f t="shared" si="66"/>
        <v>503282.89499999996</v>
      </c>
      <c r="AQ156" s="124">
        <f t="shared" si="67"/>
        <v>432678</v>
      </c>
      <c r="AR156" s="126">
        <f t="shared" si="68"/>
        <v>-0.14028868396173083</v>
      </c>
      <c r="AS156" s="153" t="s">
        <v>779</v>
      </c>
      <c r="AT156" s="153">
        <f t="shared" si="69"/>
        <v>1</v>
      </c>
      <c r="AU156" s="153">
        <f t="shared" si="70"/>
        <v>1</v>
      </c>
      <c r="AV156" s="153">
        <f t="shared" si="71"/>
        <v>1</v>
      </c>
      <c r="AW156" s="153">
        <f t="shared" si="72"/>
        <v>1</v>
      </c>
      <c r="AX156" s="153">
        <f t="shared" si="73"/>
        <v>1</v>
      </c>
      <c r="AY156" s="153">
        <f t="shared" si="74"/>
        <v>1</v>
      </c>
      <c r="AZ156" s="153">
        <f t="shared" si="75"/>
        <v>1</v>
      </c>
      <c r="BA156" s="153">
        <f t="shared" si="76"/>
        <v>1</v>
      </c>
      <c r="BB156" s="153">
        <f t="shared" si="77"/>
        <v>0</v>
      </c>
      <c r="BC156" s="153">
        <f t="shared" si="78"/>
        <v>0</v>
      </c>
    </row>
    <row r="157" spans="1:55" x14ac:dyDescent="0.3">
      <c r="A157" s="300" t="str">
        <f>Nominal!A156</f>
        <v>Korea, Rep.</v>
      </c>
      <c r="B157" s="300" t="str">
        <f>Nominal!B156</f>
        <v>KOR</v>
      </c>
      <c r="C157" s="300" t="str">
        <f>Nominal!C156</f>
        <v>EAP</v>
      </c>
      <c r="D157" s="300" t="str">
        <f>Nominal!D156</f>
        <v>High Income</v>
      </c>
      <c r="E157" s="300" t="str">
        <f>Nominal!E156</f>
        <v/>
      </c>
      <c r="F157" s="300" t="str">
        <f>Nominal!F156</f>
        <v>Property Taxes</v>
      </c>
      <c r="G157" s="300" t="str">
        <f>Nominal!G156</f>
        <v>bill lcu</v>
      </c>
      <c r="H157" s="126">
        <f>VLOOKUP(B157,Inflation!$C$1:$E$196,3,FALSE)/100</f>
        <v>5.0000000000000001E-3</v>
      </c>
      <c r="I157" s="300" t="str">
        <f t="shared" si="55"/>
        <v>Korea, Rep.Property Taxes</v>
      </c>
      <c r="J157" s="124">
        <f>IF(Nominal!I156="","",IFERROR(Nominal!I156*((1+Real!$H157)),""))</f>
        <v>875.3549999999999</v>
      </c>
      <c r="K157" s="124">
        <f>IF(Nominal!J156="","",IFERROR(Nominal!J156*((1+Real!$H157)),""))</f>
        <v>2428.08</v>
      </c>
      <c r="L157" s="124">
        <f>IF(Nominal!K156="","",IFERROR(Nominal!K156*((1+Real!$H157)),""))</f>
        <v>3602.9249999999997</v>
      </c>
      <c r="M157" s="124">
        <f>IF(Nominal!L156="","",IFERROR(Nominal!L156*((1+Real!$H157)),""))</f>
        <v>4637.07</v>
      </c>
      <c r="N157" s="124">
        <f>IF(Nominal!M156="","",IFERROR(Nominal!M156*((1+Real!$H157)),""))</f>
        <v>5686.2899999999991</v>
      </c>
      <c r="O157" s="124">
        <f>IF(Nominal!N156="","",IFERROR(Nominal!N156*((1+Real!$H157)),""))</f>
        <v>6732.494999999999</v>
      </c>
      <c r="P157" s="124">
        <f>IF(Nominal!O156="","",IFERROR(Nominal!O156*((1+Real!$H157)),""))</f>
        <v>7841.0099999999993</v>
      </c>
      <c r="Q157" s="124">
        <f>IF(Nominal!P156="","",IFERROR(Nominal!P156*((1+Real!$H157)),""))</f>
        <v>8983.6949999999997</v>
      </c>
      <c r="R157" s="124">
        <f>IF(Nominal!Q156="","",IFERROR(Nominal!Q156*((1+Real!$H157)),""))</f>
        <v>10001.759999999998</v>
      </c>
      <c r="S157" s="124">
        <f>IF(Nominal!R156="","",IFERROR(Nominal!R156*((1+Real!$H157)),""))</f>
        <v>11013.794999999998</v>
      </c>
      <c r="T157" s="124">
        <f>IF(Nominal!S156="","",IFERROR(Nominal!S156*((1+Real!$H157)),""))</f>
        <v>12354.464999999998</v>
      </c>
      <c r="U157" s="124">
        <f>IF(Nominal!T156="","",IFERROR(Nominal!T156*((1+Real!$H157)),""))</f>
        <v>15551.369999999999</v>
      </c>
      <c r="V157" s="124">
        <f>IF(Nominal!U156="","",IFERROR(Nominal!U156*(1+0),""))</f>
        <v>843</v>
      </c>
      <c r="W157" s="124">
        <f>IF(Nominal!V156="","",IFERROR(Nominal!V156*(1+0),""))</f>
        <v>2193</v>
      </c>
      <c r="X157" s="124">
        <f>IF(Nominal!W156="","",IFERROR(Nominal!W156*(1+0),""))</f>
        <v>3517</v>
      </c>
      <c r="Y157" s="124">
        <f>IF(Nominal!X156="","",IFERROR(Nominal!X156*(1+0),""))</f>
        <v>4699</v>
      </c>
      <c r="Z157" s="124">
        <f>IF(Nominal!Y156="","",IFERROR(Nominal!Y156*(1+0),""))</f>
        <v>6097</v>
      </c>
      <c r="AA157" s="124">
        <f>IF(Nominal!Z156="","",IFERROR(Nominal!Z156*(1+0),""))</f>
        <v>8167</v>
      </c>
      <c r="AB157" s="124">
        <f>IF(Nominal!AA156="","",IFERROR(Nominal!AA156*(1+0),""))</f>
        <v>10088</v>
      </c>
      <c r="AC157" s="124">
        <f>IF(Nominal!AB156="","",IFERROR(Nominal!AB156*(1+0),""))</f>
        <v>12098</v>
      </c>
      <c r="AD157" s="124" t="str">
        <f>IF(Nominal!AC156="","",IFERROR(Nominal!AC156*(1+0),""))</f>
        <v/>
      </c>
      <c r="AE157" s="124" t="str">
        <f>IF(Nominal!AD156="","",IFERROR(Nominal!AD156*(1+0),""))</f>
        <v/>
      </c>
      <c r="AF157" s="126">
        <f t="shared" si="56"/>
        <v>-3.6962146786160936E-2</v>
      </c>
      <c r="AG157" s="126">
        <f t="shared" si="57"/>
        <v>-9.6817238311752471E-2</v>
      </c>
      <c r="AH157" s="126">
        <f t="shared" si="58"/>
        <v>-2.3848678504270762E-2</v>
      </c>
      <c r="AI157" s="126">
        <f t="shared" si="59"/>
        <v>1.3355416243446895E-2</v>
      </c>
      <c r="AJ157" s="126">
        <f t="shared" si="60"/>
        <v>7.2228113585483852E-2</v>
      </c>
      <c r="AK157" s="126">
        <f t="shared" si="61"/>
        <v>0.21307182552679227</v>
      </c>
      <c r="AL157" s="126">
        <f t="shared" si="62"/>
        <v>0.28656894966337254</v>
      </c>
      <c r="AM157" s="126">
        <f t="shared" si="63"/>
        <v>0.34666192474254753</v>
      </c>
      <c r="AN157" s="126" t="str">
        <f t="shared" si="64"/>
        <v/>
      </c>
      <c r="AO157" s="126" t="str">
        <f t="shared" si="65"/>
        <v/>
      </c>
      <c r="AP157" s="124">
        <f t="shared" si="66"/>
        <v>40786.92</v>
      </c>
      <c r="AQ157" s="124">
        <f t="shared" si="67"/>
        <v>47702</v>
      </c>
      <c r="AR157" s="126">
        <f t="shared" si="68"/>
        <v>0.16954160794686143</v>
      </c>
      <c r="AS157" s="153" t="s">
        <v>779</v>
      </c>
      <c r="AT157" s="153">
        <f t="shared" si="69"/>
        <v>1</v>
      </c>
      <c r="AU157" s="153">
        <f t="shared" si="70"/>
        <v>1</v>
      </c>
      <c r="AV157" s="153">
        <f t="shared" si="71"/>
        <v>1</v>
      </c>
      <c r="AW157" s="153">
        <f t="shared" si="72"/>
        <v>1</v>
      </c>
      <c r="AX157" s="153">
        <f t="shared" si="73"/>
        <v>1</v>
      </c>
      <c r="AY157" s="153">
        <f t="shared" si="74"/>
        <v>1</v>
      </c>
      <c r="AZ157" s="153">
        <f t="shared" si="75"/>
        <v>1</v>
      </c>
      <c r="BA157" s="153">
        <f t="shared" si="76"/>
        <v>1</v>
      </c>
      <c r="BB157" s="153">
        <f t="shared" si="77"/>
        <v>0</v>
      </c>
      <c r="BC157" s="153">
        <f t="shared" si="78"/>
        <v>0</v>
      </c>
    </row>
    <row r="158" spans="1:55" x14ac:dyDescent="0.3">
      <c r="A158" s="300" t="str">
        <f>Nominal!A157</f>
        <v>Korea, Rep.</v>
      </c>
      <c r="B158" s="300" t="str">
        <f>Nominal!B157</f>
        <v>KOR</v>
      </c>
      <c r="C158" s="300" t="str">
        <f>Nominal!C157</f>
        <v>EAP</v>
      </c>
      <c r="D158" s="300" t="str">
        <f>Nominal!D157</f>
        <v>High Income</v>
      </c>
      <c r="E158" s="300" t="str">
        <f>Nominal!E157</f>
        <v/>
      </c>
      <c r="F158" s="300" t="str">
        <f>Nominal!F157</f>
        <v>Taxes on Goods and Services</v>
      </c>
      <c r="G158" s="300" t="str">
        <f>Nominal!G157</f>
        <v>bill lcu</v>
      </c>
      <c r="H158" s="126">
        <f>VLOOKUP(B158,Inflation!$C$1:$E$196,3,FALSE)/100</f>
        <v>5.0000000000000001E-3</v>
      </c>
      <c r="I158" s="300" t="str">
        <f t="shared" si="55"/>
        <v>Korea, Rep.Taxes on Goods and Services</v>
      </c>
      <c r="J158" s="124">
        <f>IF(Nominal!I157="","",IFERROR(Nominal!I157*((1+Real!$H158)),""))</f>
        <v>20785.409999999996</v>
      </c>
      <c r="K158" s="124">
        <f>IF(Nominal!J157="","",IFERROR(Nominal!J157*((1+Real!$H158)),""))</f>
        <v>20134.169999999998</v>
      </c>
      <c r="L158" s="124">
        <f>IF(Nominal!K157="","",IFERROR(Nominal!K157*((1+Real!$H158)),""))</f>
        <v>23249.67</v>
      </c>
      <c r="M158" s="124">
        <f>IF(Nominal!L157="","",IFERROR(Nominal!L157*((1+Real!$H158)),""))</f>
        <v>43229.069999999992</v>
      </c>
      <c r="N158" s="124">
        <f>IF(Nominal!M157="","",IFERROR(Nominal!M157*((1+Real!$H158)),""))</f>
        <v>43829.054999999993</v>
      </c>
      <c r="O158" s="124">
        <f>IF(Nominal!N157="","",IFERROR(Nominal!N157*((1+Real!$H158)),""))</f>
        <v>48197.789999999994</v>
      </c>
      <c r="P158" s="124">
        <f>IF(Nominal!O157="","",IFERROR(Nominal!O157*((1+Real!$H158)),""))</f>
        <v>69678.659999999989</v>
      </c>
      <c r="Q158" s="124">
        <f>IF(Nominal!P157="","",IFERROR(Nominal!P157*((1+Real!$H158)),""))</f>
        <v>68605.319999999992</v>
      </c>
      <c r="R158" s="124">
        <f>IF(Nominal!Q157="","",IFERROR(Nominal!Q157*((1+Real!$H158)),""))</f>
        <v>72994.154999999999</v>
      </c>
      <c r="S158" s="124">
        <f>IF(Nominal!R157="","",IFERROR(Nominal!R157*((1+Real!$H158)),""))</f>
        <v>93322.29</v>
      </c>
      <c r="T158" s="124">
        <f>IF(Nominal!S157="","",IFERROR(Nominal!S157*((1+Real!$H158)),""))</f>
        <v>94270.00499999999</v>
      </c>
      <c r="U158" s="124">
        <f>IF(Nominal!T157="","",IFERROR(Nominal!T157*((1+Real!$H158)),""))</f>
        <v>99107.069999999992</v>
      </c>
      <c r="V158" s="124">
        <f>IF(Nominal!U157="","",IFERROR(Nominal!U157*(1+0),""))</f>
        <v>21527</v>
      </c>
      <c r="W158" s="124">
        <f>IF(Nominal!V157="","",IFERROR(Nominal!V157*(1+0),""))</f>
        <v>18657</v>
      </c>
      <c r="X158" s="124">
        <f>IF(Nominal!W157="","",IFERROR(Nominal!W157*(1+0),""))</f>
        <v>21821</v>
      </c>
      <c r="Y158" s="124">
        <f>IF(Nominal!X157="","",IFERROR(Nominal!X157*(1+0),""))</f>
        <v>37204</v>
      </c>
      <c r="Z158" s="124">
        <f>IF(Nominal!Y157="","",IFERROR(Nominal!Y157*(1+0),""))</f>
        <v>38795</v>
      </c>
      <c r="AA158" s="124">
        <f>IF(Nominal!Z157="","",IFERROR(Nominal!Z157*(1+0),""))</f>
        <v>42724</v>
      </c>
      <c r="AB158" s="124">
        <f>IF(Nominal!AA157="","",IFERROR(Nominal!AA157*(1+0),""))</f>
        <v>64606</v>
      </c>
      <c r="AC158" s="124">
        <f>IF(Nominal!AB157="","",IFERROR(Nominal!AB157*(1+0),""))</f>
        <v>64177</v>
      </c>
      <c r="AD158" s="124" t="str">
        <f>IF(Nominal!AC157="","",IFERROR(Nominal!AC157*(1+0),""))</f>
        <v/>
      </c>
      <c r="AE158" s="124" t="str">
        <f>IF(Nominal!AD157="","",IFERROR(Nominal!AD157*(1+0),""))</f>
        <v/>
      </c>
      <c r="AF158" s="126">
        <f t="shared" si="56"/>
        <v>3.5678391718037022E-2</v>
      </c>
      <c r="AG158" s="126">
        <f t="shared" si="57"/>
        <v>-7.3366322028670578E-2</v>
      </c>
      <c r="AH158" s="126">
        <f t="shared" si="58"/>
        <v>-6.1449044222993202E-2</v>
      </c>
      <c r="AI158" s="126">
        <f t="shared" si="59"/>
        <v>-0.13937542491661267</v>
      </c>
      <c r="AJ158" s="126">
        <f t="shared" si="60"/>
        <v>-0.11485657174219234</v>
      </c>
      <c r="AK158" s="126">
        <f t="shared" si="61"/>
        <v>-0.11356931510760129</v>
      </c>
      <c r="AL158" s="126">
        <f t="shared" si="62"/>
        <v>-7.2800768556685644E-2</v>
      </c>
      <c r="AM158" s="126">
        <f t="shared" si="63"/>
        <v>-6.4547763934342015E-2</v>
      </c>
      <c r="AN158" s="126" t="str">
        <f t="shared" si="64"/>
        <v/>
      </c>
      <c r="AO158" s="126" t="str">
        <f t="shared" si="65"/>
        <v/>
      </c>
      <c r="AP158" s="124">
        <f t="shared" si="66"/>
        <v>337709.14499999996</v>
      </c>
      <c r="AQ158" s="124">
        <f t="shared" si="67"/>
        <v>309511</v>
      </c>
      <c r="AR158" s="126">
        <f t="shared" si="68"/>
        <v>-8.3498316280419246E-2</v>
      </c>
      <c r="AS158" s="153" t="s">
        <v>779</v>
      </c>
      <c r="AT158" s="153">
        <f t="shared" si="69"/>
        <v>1</v>
      </c>
      <c r="AU158" s="153">
        <f t="shared" si="70"/>
        <v>1</v>
      </c>
      <c r="AV158" s="153">
        <f t="shared" si="71"/>
        <v>1</v>
      </c>
      <c r="AW158" s="153">
        <f t="shared" si="72"/>
        <v>1</v>
      </c>
      <c r="AX158" s="153">
        <f t="shared" si="73"/>
        <v>1</v>
      </c>
      <c r="AY158" s="153">
        <f t="shared" si="74"/>
        <v>1</v>
      </c>
      <c r="AZ158" s="153">
        <f t="shared" si="75"/>
        <v>1</v>
      </c>
      <c r="BA158" s="153">
        <f t="shared" si="76"/>
        <v>1</v>
      </c>
      <c r="BB158" s="153">
        <f t="shared" si="77"/>
        <v>0</v>
      </c>
      <c r="BC158" s="153">
        <f t="shared" si="78"/>
        <v>0</v>
      </c>
    </row>
    <row r="159" spans="1:55" x14ac:dyDescent="0.3">
      <c r="A159" s="300" t="str">
        <f>Nominal!A158</f>
        <v>Korea, Rep.</v>
      </c>
      <c r="B159" s="300" t="str">
        <f>Nominal!B158</f>
        <v>KOR</v>
      </c>
      <c r="C159" s="300" t="str">
        <f>Nominal!C158</f>
        <v>EAP</v>
      </c>
      <c r="D159" s="300" t="str">
        <f>Nominal!D158</f>
        <v>High Income</v>
      </c>
      <c r="E159" s="300" t="str">
        <f>Nominal!E158</f>
        <v/>
      </c>
      <c r="F159" s="300" t="str">
        <f>Nominal!F158</f>
        <v>Customs Duties</v>
      </c>
      <c r="G159" s="300" t="str">
        <f>Nominal!G158</f>
        <v>bill lcu</v>
      </c>
      <c r="H159" s="126">
        <f>VLOOKUP(B159,Inflation!$C$1:$E$196,3,FALSE)/100</f>
        <v>5.0000000000000001E-3</v>
      </c>
      <c r="I159" s="300" t="str">
        <f t="shared" si="55"/>
        <v>Korea, Rep.Customs Duties</v>
      </c>
      <c r="J159" s="124">
        <f>IF(Nominal!I158="","",IFERROR(Nominal!I158*((1+Real!$H159)),""))</f>
        <v>955.75499999999988</v>
      </c>
      <c r="K159" s="124">
        <f>IF(Nominal!J158="","",IFERROR(Nominal!J158*((1+Real!$H159)),""))</f>
        <v>1405.9949999999999</v>
      </c>
      <c r="L159" s="124">
        <f>IF(Nominal!K158="","",IFERROR(Nominal!K158*((1+Real!$H159)),""))</f>
        <v>2012.0099999999998</v>
      </c>
      <c r="M159" s="124">
        <f>IF(Nominal!L158="","",IFERROR(Nominal!L158*((1+Real!$H159)),""))</f>
        <v>2728.5749999999998</v>
      </c>
      <c r="N159" s="124">
        <f>IF(Nominal!M158="","",IFERROR(Nominal!M158*((1+Real!$H159)),""))</f>
        <v>3533.5799999999995</v>
      </c>
      <c r="O159" s="124">
        <f>IF(Nominal!N158="","",IFERROR(Nominal!N158*((1+Real!$H159)),""))</f>
        <v>4110.45</v>
      </c>
      <c r="P159" s="124">
        <f>IF(Nominal!O158="","",IFERROR(Nominal!O158*((1+Real!$H159)),""))</f>
        <v>4784.8049999999994</v>
      </c>
      <c r="Q159" s="124">
        <f>IF(Nominal!P158="","",IFERROR(Nominal!P158*((1+Real!$H159)),""))</f>
        <v>5518.454999999999</v>
      </c>
      <c r="R159" s="124">
        <f>IF(Nominal!Q158="","",IFERROR(Nominal!Q158*((1+Real!$H159)),""))</f>
        <v>6127.4849999999997</v>
      </c>
      <c r="S159" s="124">
        <f>IF(Nominal!R158="","",IFERROR(Nominal!R158*((1+Real!$H159)),""))</f>
        <v>6824.954999999999</v>
      </c>
      <c r="T159" s="124">
        <f>IF(Nominal!S158="","",IFERROR(Nominal!S158*((1+Real!$H159)),""))</f>
        <v>7458.1049999999996</v>
      </c>
      <c r="U159" s="124">
        <f>IF(Nominal!T158="","",IFERROR(Nominal!T158*((1+Real!$H159)),""))</f>
        <v>7921.4099999999989</v>
      </c>
      <c r="V159" s="124">
        <f>IF(Nominal!U158="","",IFERROR(Nominal!U158*(1+0),""))</f>
        <v>726</v>
      </c>
      <c r="W159" s="124">
        <f>IF(Nominal!V158="","",IFERROR(Nominal!V158*(1+0),""))</f>
        <v>1318</v>
      </c>
      <c r="X159" s="124">
        <f>IF(Nominal!W158="","",IFERROR(Nominal!W158*(1+0),""))</f>
        <v>1679</v>
      </c>
      <c r="Y159" s="124">
        <f>IF(Nominal!X158="","",IFERROR(Nominal!X158*(1+0),""))</f>
        <v>2196</v>
      </c>
      <c r="Z159" s="124">
        <f>IF(Nominal!Y158="","",IFERROR(Nominal!Y158*(1+0),""))</f>
        <v>3090</v>
      </c>
      <c r="AA159" s="124">
        <f>IF(Nominal!Z158="","",IFERROR(Nominal!Z158*(1+0),""))</f>
        <v>3518</v>
      </c>
      <c r="AB159" s="124">
        <f>IF(Nominal!AA158="","",IFERROR(Nominal!AA158*(1+0),""))</f>
        <v>3939</v>
      </c>
      <c r="AC159" s="124">
        <f>IF(Nominal!AB158="","",IFERROR(Nominal!AB158*(1+0),""))</f>
        <v>4429</v>
      </c>
      <c r="AD159" s="124" t="str">
        <f>IF(Nominal!AC158="","",IFERROR(Nominal!AC158*(1+0),""))</f>
        <v/>
      </c>
      <c r="AE159" s="124" t="str">
        <f>IF(Nominal!AD158="","",IFERROR(Nominal!AD158*(1+0),""))</f>
        <v/>
      </c>
      <c r="AF159" s="126">
        <f t="shared" si="56"/>
        <v>-0.24039110441483424</v>
      </c>
      <c r="AG159" s="126">
        <f t="shared" si="57"/>
        <v>-6.258557107244328E-2</v>
      </c>
      <c r="AH159" s="126">
        <f t="shared" si="58"/>
        <v>-0.16551110580961317</v>
      </c>
      <c r="AI159" s="126">
        <f t="shared" si="59"/>
        <v>-0.19518429949699012</v>
      </c>
      <c r="AJ159" s="126">
        <f t="shared" si="60"/>
        <v>-0.12553274582717797</v>
      </c>
      <c r="AK159" s="126">
        <f t="shared" si="61"/>
        <v>-0.14413263754576747</v>
      </c>
      <c r="AL159" s="126">
        <f t="shared" si="62"/>
        <v>-0.1767689592365832</v>
      </c>
      <c r="AM159" s="126">
        <f t="shared" si="63"/>
        <v>-0.19742029245504389</v>
      </c>
      <c r="AN159" s="126" t="str">
        <f t="shared" si="64"/>
        <v/>
      </c>
      <c r="AO159" s="126" t="str">
        <f t="shared" si="65"/>
        <v/>
      </c>
      <c r="AP159" s="124">
        <f t="shared" si="66"/>
        <v>25049.624999999996</v>
      </c>
      <c r="AQ159" s="124">
        <f t="shared" si="67"/>
        <v>20895</v>
      </c>
      <c r="AR159" s="126">
        <f t="shared" si="68"/>
        <v>-0.165855776284076</v>
      </c>
      <c r="AS159" s="153" t="s">
        <v>779</v>
      </c>
      <c r="AT159" s="153">
        <f t="shared" si="69"/>
        <v>1</v>
      </c>
      <c r="AU159" s="153">
        <f t="shared" si="70"/>
        <v>1</v>
      </c>
      <c r="AV159" s="153">
        <f t="shared" si="71"/>
        <v>1</v>
      </c>
      <c r="AW159" s="153">
        <f t="shared" si="72"/>
        <v>1</v>
      </c>
      <c r="AX159" s="153">
        <f t="shared" si="73"/>
        <v>1</v>
      </c>
      <c r="AY159" s="153">
        <f t="shared" si="74"/>
        <v>1</v>
      </c>
      <c r="AZ159" s="153">
        <f t="shared" si="75"/>
        <v>1</v>
      </c>
      <c r="BA159" s="153">
        <f t="shared" si="76"/>
        <v>1</v>
      </c>
      <c r="BB159" s="153">
        <f t="shared" si="77"/>
        <v>0</v>
      </c>
      <c r="BC159" s="153">
        <f t="shared" si="78"/>
        <v>0</v>
      </c>
    </row>
    <row r="160" spans="1:55" x14ac:dyDescent="0.3">
      <c r="A160" s="300" t="str">
        <f>Nominal!A159</f>
        <v>Korea, Rep.</v>
      </c>
      <c r="B160" s="300" t="str">
        <f>Nominal!B159</f>
        <v>KOR</v>
      </c>
      <c r="C160" s="300" t="str">
        <f>Nominal!C159</f>
        <v>EAP</v>
      </c>
      <c r="D160" s="300" t="str">
        <f>Nominal!D159</f>
        <v>High Income</v>
      </c>
      <c r="E160" s="300" t="str">
        <f>Nominal!E159</f>
        <v/>
      </c>
      <c r="F160" s="300" t="str">
        <f>Nominal!F159</f>
        <v>Other Taxes</v>
      </c>
      <c r="G160" s="300" t="str">
        <f>Nominal!G159</f>
        <v>bill lcu</v>
      </c>
      <c r="H160" s="126">
        <f>VLOOKUP(B160,Inflation!$C$1:$E$196,3,FALSE)/100</f>
        <v>5.0000000000000001E-3</v>
      </c>
      <c r="I160" s="300" t="str">
        <f t="shared" si="55"/>
        <v>Korea, Rep.Other Taxes</v>
      </c>
      <c r="J160" s="124">
        <f>IF(Nominal!I159="","",IFERROR(Nominal!I159*((1+Real!$H160)),""))</f>
        <v>3832.0649999999996</v>
      </c>
      <c r="K160" s="124">
        <f>IF(Nominal!J159="","",IFERROR(Nominal!J159*((1+Real!$H160)),""))</f>
        <v>5520.4649999999992</v>
      </c>
      <c r="L160" s="124">
        <f>IF(Nominal!K159="","",IFERROR(Nominal!K159*((1+Real!$H160)),""))</f>
        <v>7105.3499999999995</v>
      </c>
      <c r="M160" s="124">
        <f>IF(Nominal!L159="","",IFERROR(Nominal!L159*((1+Real!$H160)),""))</f>
        <v>8754.5549999999985</v>
      </c>
      <c r="N160" s="124">
        <f>IF(Nominal!M159="","",IFERROR(Nominal!M159*((1+Real!$H160)),""))</f>
        <v>10243.964999999998</v>
      </c>
      <c r="O160" s="124">
        <f>IF(Nominal!N159="","",IFERROR(Nominal!N159*((1+Real!$H160)),""))</f>
        <v>11746.439999999999</v>
      </c>
      <c r="P160" s="124">
        <f>IF(Nominal!O159="","",IFERROR(Nominal!O159*((1+Real!$H160)),""))</f>
        <v>12847.919999999998</v>
      </c>
      <c r="Q160" s="124">
        <f>IF(Nominal!P159="","",IFERROR(Nominal!P159*((1+Real!$H160)),""))</f>
        <v>14160.449999999999</v>
      </c>
      <c r="R160" s="124">
        <f>IF(Nominal!Q159="","",IFERROR(Nominal!Q159*((1+Real!$H160)),""))</f>
        <v>15009.674999999999</v>
      </c>
      <c r="S160" s="124">
        <f>IF(Nominal!R159="","",IFERROR(Nominal!R159*((1+Real!$H160)),""))</f>
        <v>16004.624999999998</v>
      </c>
      <c r="T160" s="124">
        <f>IF(Nominal!S159="","",IFERROR(Nominal!S159*((1+Real!$H160)),""))</f>
        <v>17127.21</v>
      </c>
      <c r="U160" s="124">
        <f>IF(Nominal!T159="","",IFERROR(Nominal!T159*((1+Real!$H160)),""))</f>
        <v>18545.264999999999</v>
      </c>
      <c r="V160" s="124">
        <f>IF(Nominal!U159="","",IFERROR(Nominal!U159*(1+0),""))</f>
        <v>2634</v>
      </c>
      <c r="W160" s="124">
        <f>IF(Nominal!V159="","",IFERROR(Nominal!V159*(1+0),""))</f>
        <v>4016</v>
      </c>
      <c r="X160" s="124">
        <f>IF(Nominal!W159="","",IFERROR(Nominal!W159*(1+0),""))</f>
        <v>5510</v>
      </c>
      <c r="Y160" s="124">
        <f>IF(Nominal!X159="","",IFERROR(Nominal!X159*(1+0),""))</f>
        <v>6919</v>
      </c>
      <c r="Z160" s="124">
        <f>IF(Nominal!Y159="","",IFERROR(Nominal!Y159*(1+0),""))</f>
        <v>8869</v>
      </c>
      <c r="AA160" s="124">
        <f>IF(Nominal!Z159="","",IFERROR(Nominal!Z159*(1+0),""))</f>
        <v>9896</v>
      </c>
      <c r="AB160" s="124">
        <f>IF(Nominal!AA159="","",IFERROR(Nominal!AA159*(1+0),""))</f>
        <v>12082</v>
      </c>
      <c r="AC160" s="124">
        <f>IF(Nominal!AB159="","",IFERROR(Nominal!AB159*(1+0),""))</f>
        <v>13660</v>
      </c>
      <c r="AD160" s="124" t="str">
        <f>IF(Nominal!AC159="","",IFERROR(Nominal!AC159*(1+0),""))</f>
        <v/>
      </c>
      <c r="AE160" s="124" t="str">
        <f>IF(Nominal!AD159="","",IFERROR(Nominal!AD159*(1+0),""))</f>
        <v/>
      </c>
      <c r="AF160" s="126">
        <f t="shared" si="56"/>
        <v>-0.31264213942091268</v>
      </c>
      <c r="AG160" s="126">
        <f t="shared" si="57"/>
        <v>-0.27252504997314525</v>
      </c>
      <c r="AH160" s="126">
        <f t="shared" si="58"/>
        <v>-0.22452799650967223</v>
      </c>
      <c r="AI160" s="126">
        <f t="shared" si="59"/>
        <v>-0.20966856682035795</v>
      </c>
      <c r="AJ160" s="126">
        <f t="shared" si="60"/>
        <v>-0.13422195409687543</v>
      </c>
      <c r="AK160" s="126">
        <f t="shared" si="61"/>
        <v>-0.15753198415860456</v>
      </c>
      <c r="AL160" s="126">
        <f t="shared" si="62"/>
        <v>-5.9614318893641799E-2</v>
      </c>
      <c r="AM160" s="126">
        <f t="shared" si="63"/>
        <v>-3.5341390986868282E-2</v>
      </c>
      <c r="AN160" s="126" t="str">
        <f t="shared" si="64"/>
        <v/>
      </c>
      <c r="AO160" s="126" t="str">
        <f t="shared" si="65"/>
        <v/>
      </c>
      <c r="AP160" s="124">
        <f t="shared" si="66"/>
        <v>74211.209999999992</v>
      </c>
      <c r="AQ160" s="124">
        <f t="shared" si="67"/>
        <v>63586</v>
      </c>
      <c r="AR160" s="126">
        <f t="shared" si="68"/>
        <v>-0.14317526961223234</v>
      </c>
      <c r="AS160" s="153" t="s">
        <v>779</v>
      </c>
      <c r="AT160" s="153">
        <f t="shared" si="69"/>
        <v>1</v>
      </c>
      <c r="AU160" s="153">
        <f t="shared" si="70"/>
        <v>1</v>
      </c>
      <c r="AV160" s="153">
        <f t="shared" si="71"/>
        <v>1</v>
      </c>
      <c r="AW160" s="153">
        <f t="shared" si="72"/>
        <v>1</v>
      </c>
      <c r="AX160" s="153">
        <f t="shared" si="73"/>
        <v>1</v>
      </c>
      <c r="AY160" s="153">
        <f t="shared" si="74"/>
        <v>1</v>
      </c>
      <c r="AZ160" s="153">
        <f t="shared" si="75"/>
        <v>1</v>
      </c>
      <c r="BA160" s="153">
        <f t="shared" si="76"/>
        <v>1</v>
      </c>
      <c r="BB160" s="153">
        <f t="shared" si="77"/>
        <v>0</v>
      </c>
      <c r="BC160" s="153">
        <f t="shared" si="78"/>
        <v>0</v>
      </c>
    </row>
    <row r="161" spans="1:55" x14ac:dyDescent="0.3">
      <c r="A161" s="300" t="str">
        <f>Nominal!A160</f>
        <v>Korea, Rep.</v>
      </c>
      <c r="B161" s="300" t="str">
        <f>Nominal!B160</f>
        <v>KOR</v>
      </c>
      <c r="C161" s="300" t="str">
        <f>Nominal!C160</f>
        <v>EAP</v>
      </c>
      <c r="D161" s="300" t="str">
        <f>Nominal!D160</f>
        <v>High Income</v>
      </c>
      <c r="E161" s="300" t="str">
        <f>Nominal!E160</f>
        <v/>
      </c>
      <c r="F161" s="300" t="str">
        <f>Nominal!F160</f>
        <v>Social Contributions</v>
      </c>
      <c r="G161" s="300" t="str">
        <f>Nominal!G160</f>
        <v>bill lcu</v>
      </c>
      <c r="H161" s="126">
        <f>VLOOKUP(B161,Inflation!$C$1:$E$196,3,FALSE)/100</f>
        <v>5.0000000000000001E-3</v>
      </c>
      <c r="I161" s="300" t="str">
        <f t="shared" si="55"/>
        <v>Korea, Rep.Social Contributions</v>
      </c>
      <c r="J161" s="124">
        <f>IF(Nominal!I160="","",IFERROR(Nominal!I160*((1+Real!$H161)),""))</f>
        <v>5199.87</v>
      </c>
      <c r="K161" s="124">
        <f>IF(Nominal!J160="","",IFERROR(Nominal!J160*((1+Real!$H161)),""))</f>
        <v>10426.874999999998</v>
      </c>
      <c r="L161" s="124">
        <f>IF(Nominal!K160="","",IFERROR(Nominal!K160*((1+Real!$H161)),""))</f>
        <v>16207.634999999998</v>
      </c>
      <c r="M161" s="124">
        <f>IF(Nominal!L160="","",IFERROR(Nominal!L160*((1+Real!$H161)),""))</f>
        <v>23046.659999999996</v>
      </c>
      <c r="N161" s="124">
        <f>IF(Nominal!M160="","",IFERROR(Nominal!M160*((1+Real!$H161)),""))</f>
        <v>29733.929999999997</v>
      </c>
      <c r="O161" s="124">
        <f>IF(Nominal!N160="","",IFERROR(Nominal!N160*((1+Real!$H161)),""))</f>
        <v>35300.624999999993</v>
      </c>
      <c r="P161" s="124">
        <f>IF(Nominal!O160="","",IFERROR(Nominal!O160*((1+Real!$H161)),""))</f>
        <v>40698.479999999996</v>
      </c>
      <c r="Q161" s="124">
        <f>IF(Nominal!P160="","",IFERROR(Nominal!P160*((1+Real!$H161)),""))</f>
        <v>46634.009999999995</v>
      </c>
      <c r="R161" s="124">
        <f>IF(Nominal!Q160="","",IFERROR(Nominal!Q160*((1+Real!$H161)),""))</f>
        <v>52194.674999999996</v>
      </c>
      <c r="S161" s="124">
        <f>IF(Nominal!R160="","",IFERROR(Nominal!R160*((1+Real!$H161)),""))</f>
        <v>57817.649999999994</v>
      </c>
      <c r="T161" s="124">
        <f>IF(Nominal!S160="","",IFERROR(Nominal!S160*((1+Real!$H161)),""))</f>
        <v>63936.09</v>
      </c>
      <c r="U161" s="124">
        <f>IF(Nominal!T160="","",IFERROR(Nominal!T160*((1+Real!$H161)),""))</f>
        <v>69897.749999999985</v>
      </c>
      <c r="V161" s="124">
        <f>IF(Nominal!U160="","",IFERROR(Nominal!U160*(1+0),""))</f>
        <v>5618</v>
      </c>
      <c r="W161" s="124">
        <f>IF(Nominal!V160="","",IFERROR(Nominal!V160*(1+0),""))</f>
        <v>11304</v>
      </c>
      <c r="X161" s="124">
        <f>IF(Nominal!W160="","",IFERROR(Nominal!W160*(1+0),""))</f>
        <v>19117</v>
      </c>
      <c r="Y161" s="124">
        <f>IF(Nominal!X160="","",IFERROR(Nominal!X160*(1+0),""))</f>
        <v>24702</v>
      </c>
      <c r="Z161" s="124">
        <f>IF(Nominal!Y160="","",IFERROR(Nominal!Y160*(1+0),""))</f>
        <v>31519</v>
      </c>
      <c r="AA161" s="124">
        <f>IF(Nominal!Z160="","",IFERROR(Nominal!Z160*(1+0),""))</f>
        <v>37437</v>
      </c>
      <c r="AB161" s="124">
        <f>IF(Nominal!AA160="","",IFERROR(Nominal!AA160*(1+0),""))</f>
        <v>43082</v>
      </c>
      <c r="AC161" s="124">
        <f>IF(Nominal!AB160="","",IFERROR(Nominal!AB160*(1+0),""))</f>
        <v>49406</v>
      </c>
      <c r="AD161" s="124" t="str">
        <f>IF(Nominal!AC160="","",IFERROR(Nominal!AC160*(1+0),""))</f>
        <v/>
      </c>
      <c r="AE161" s="124" t="str">
        <f>IF(Nominal!AD160="","",IFERROR(Nominal!AD160*(1+0),""))</f>
        <v/>
      </c>
      <c r="AF161" s="126">
        <f t="shared" si="56"/>
        <v>8.0411625675257295E-2</v>
      </c>
      <c r="AG161" s="126">
        <f t="shared" si="57"/>
        <v>8.4121560870347251E-2</v>
      </c>
      <c r="AH161" s="126">
        <f t="shared" si="58"/>
        <v>0.17950583166513817</v>
      </c>
      <c r="AI161" s="126">
        <f t="shared" si="59"/>
        <v>7.1825592081455794E-2</v>
      </c>
      <c r="AJ161" s="126">
        <f t="shared" si="60"/>
        <v>6.003478181323503E-2</v>
      </c>
      <c r="AK161" s="126">
        <f t="shared" si="61"/>
        <v>6.0519466723323104E-2</v>
      </c>
      <c r="AL161" s="126">
        <f t="shared" si="62"/>
        <v>5.8565332169653615E-2</v>
      </c>
      <c r="AM161" s="126">
        <f t="shared" si="63"/>
        <v>5.944138194420779E-2</v>
      </c>
      <c r="AN161" s="126" t="str">
        <f t="shared" si="64"/>
        <v/>
      </c>
      <c r="AO161" s="126" t="str">
        <f t="shared" si="65"/>
        <v/>
      </c>
      <c r="AP161" s="124">
        <f t="shared" si="66"/>
        <v>207248.08499999996</v>
      </c>
      <c r="AQ161" s="124">
        <f t="shared" si="67"/>
        <v>222185</v>
      </c>
      <c r="AR161" s="126">
        <f t="shared" si="68"/>
        <v>7.2072632178965798E-2</v>
      </c>
      <c r="AS161" s="153" t="s">
        <v>779</v>
      </c>
      <c r="AT161" s="153">
        <f t="shared" si="69"/>
        <v>1</v>
      </c>
      <c r="AU161" s="153">
        <f t="shared" si="70"/>
        <v>1</v>
      </c>
      <c r="AV161" s="153">
        <f t="shared" si="71"/>
        <v>1</v>
      </c>
      <c r="AW161" s="153">
        <f t="shared" si="72"/>
        <v>1</v>
      </c>
      <c r="AX161" s="153">
        <f t="shared" si="73"/>
        <v>1</v>
      </c>
      <c r="AY161" s="153">
        <f t="shared" si="74"/>
        <v>1</v>
      </c>
      <c r="AZ161" s="153">
        <f t="shared" si="75"/>
        <v>1</v>
      </c>
      <c r="BA161" s="153">
        <f t="shared" si="76"/>
        <v>1</v>
      </c>
      <c r="BB161" s="153">
        <f t="shared" si="77"/>
        <v>0</v>
      </c>
      <c r="BC161" s="153">
        <f t="shared" si="78"/>
        <v>0</v>
      </c>
    </row>
    <row r="162" spans="1:55" x14ac:dyDescent="0.3">
      <c r="A162" s="300" t="str">
        <f>Nominal!A161</f>
        <v>Korea, Rep.</v>
      </c>
      <c r="B162" s="300" t="str">
        <f>Nominal!B161</f>
        <v>KOR</v>
      </c>
      <c r="C162" s="300" t="str">
        <f>Nominal!C161</f>
        <v>EAP</v>
      </c>
      <c r="D162" s="300" t="str">
        <f>Nominal!D161</f>
        <v>High Income</v>
      </c>
      <c r="E162" s="300" t="str">
        <f>Nominal!E161</f>
        <v/>
      </c>
      <c r="F162" s="300" t="str">
        <f>Nominal!F161</f>
        <v>Non-Tax Revenues</v>
      </c>
      <c r="G162" s="300" t="str">
        <f>Nominal!G161</f>
        <v>bill lcu</v>
      </c>
      <c r="H162" s="126">
        <f>VLOOKUP(B162,Inflation!$C$1:$E$196,3,FALSE)/100</f>
        <v>5.0000000000000001E-3</v>
      </c>
      <c r="I162" s="300" t="str">
        <f t="shared" si="55"/>
        <v>Korea, Rep.Non-Tax Revenues</v>
      </c>
      <c r="J162" s="124">
        <f>IF(Nominal!I161="","",IFERROR(Nominal!I161*((1+Real!$H162)),""))</f>
        <v>6752.5949999999993</v>
      </c>
      <c r="K162" s="124">
        <f>IF(Nominal!J161="","",IFERROR(Nominal!J161*((1+Real!$H162)),""))</f>
        <v>13136.354999999998</v>
      </c>
      <c r="L162" s="124">
        <f>IF(Nominal!K161="","",IFERROR(Nominal!K161*((1+Real!$H162)),""))</f>
        <v>19485.945</v>
      </c>
      <c r="M162" s="124">
        <f>IF(Nominal!L161="","",IFERROR(Nominal!L161*((1+Real!$H162)),""))</f>
        <v>28139.999999999996</v>
      </c>
      <c r="N162" s="124">
        <f>IF(Nominal!M161="","",IFERROR(Nominal!M161*((1+Real!$H162)),""))</f>
        <v>33906.689999999995</v>
      </c>
      <c r="O162" s="124">
        <f>IF(Nominal!N161="","",IFERROR(Nominal!N161*((1+Real!$H162)),""))</f>
        <v>39332.684999999998</v>
      </c>
      <c r="P162" s="124">
        <f>IF(Nominal!O161="","",IFERROR(Nominal!O161*((1+Real!$H162)),""))</f>
        <v>46191.81</v>
      </c>
      <c r="Q162" s="124">
        <f>IF(Nominal!P161="","",IFERROR(Nominal!P161*((1+Real!$H162)),""))</f>
        <v>50305.274999999994</v>
      </c>
      <c r="R162" s="124">
        <f>IF(Nominal!Q161="","",IFERROR(Nominal!Q161*((1+Real!$H162)),""))</f>
        <v>56301.104999999996</v>
      </c>
      <c r="S162" s="124">
        <f>IF(Nominal!R161="","",IFERROR(Nominal!R161*((1+Real!$H162)),""))</f>
        <v>62838.62999999999</v>
      </c>
      <c r="T162" s="124">
        <f>IF(Nominal!S161="","",IFERROR(Nominal!S161*((1+Real!$H162)),""))</f>
        <v>67382.234999999986</v>
      </c>
      <c r="U162" s="124">
        <f>IF(Nominal!T161="","",IFERROR(Nominal!T161*((1+Real!$H162)),""))</f>
        <v>78533.714999999997</v>
      </c>
      <c r="V162" s="124">
        <f>IF(Nominal!U161="","",IFERROR(Nominal!U161*(1+0),""))</f>
        <v>6757</v>
      </c>
      <c r="W162" s="124">
        <f>IF(Nominal!V161="","",IFERROR(Nominal!V161*(1+0),""))</f>
        <v>14630</v>
      </c>
      <c r="X162" s="124">
        <f>IF(Nominal!W161="","",IFERROR(Nominal!W161*(1+0),""))</f>
        <v>22169</v>
      </c>
      <c r="Y162" s="124">
        <f>IF(Nominal!X161="","",IFERROR(Nominal!X161*(1+0),""))</f>
        <v>29524</v>
      </c>
      <c r="Z162" s="124">
        <f>IF(Nominal!Y161="","",IFERROR(Nominal!Y161*(1+0),""))</f>
        <v>34070</v>
      </c>
      <c r="AA162" s="124">
        <f>IF(Nominal!Z161="","",IFERROR(Nominal!Z161*(1+0),""))</f>
        <v>38904</v>
      </c>
      <c r="AB162" s="124">
        <f>IF(Nominal!AA161="","",IFERROR(Nominal!AA161*(1+0),""))</f>
        <v>47899</v>
      </c>
      <c r="AC162" s="124">
        <f>IF(Nominal!AB161="","",IFERROR(Nominal!AB161*(1+0),""))</f>
        <v>52511</v>
      </c>
      <c r="AD162" s="124" t="str">
        <f>IF(Nominal!AC161="","",IFERROR(Nominal!AC161*(1+0),""))</f>
        <v/>
      </c>
      <c r="AE162" s="124" t="str">
        <f>IF(Nominal!AD161="","",IFERROR(Nominal!AD161*(1+0),""))</f>
        <v/>
      </c>
      <c r="AF162" s="126">
        <f t="shared" si="56"/>
        <v>6.5234180341048969E-4</v>
      </c>
      <c r="AG162" s="126">
        <f t="shared" si="57"/>
        <v>0.11370315433771412</v>
      </c>
      <c r="AH162" s="126">
        <f t="shared" si="58"/>
        <v>0.13769180812118686</v>
      </c>
      <c r="AI162" s="126">
        <f t="shared" si="59"/>
        <v>4.9182658137882154E-2</v>
      </c>
      <c r="AJ162" s="126">
        <f t="shared" si="60"/>
        <v>4.8164536261134597E-3</v>
      </c>
      <c r="AK162" s="126">
        <f t="shared" si="61"/>
        <v>-1.0898950834401407E-2</v>
      </c>
      <c r="AL162" s="126">
        <f t="shared" si="62"/>
        <v>3.6958716274595051E-2</v>
      </c>
      <c r="AM162" s="126">
        <f t="shared" si="63"/>
        <v>4.3846793402878843E-2</v>
      </c>
      <c r="AN162" s="126" t="str">
        <f t="shared" si="64"/>
        <v/>
      </c>
      <c r="AO162" s="126" t="str">
        <f t="shared" si="65"/>
        <v/>
      </c>
      <c r="AP162" s="124">
        <f t="shared" si="66"/>
        <v>237251.35499999998</v>
      </c>
      <c r="AQ162" s="124">
        <f t="shared" si="67"/>
        <v>246464</v>
      </c>
      <c r="AR162" s="126">
        <f t="shared" si="68"/>
        <v>3.8830737131090441E-2</v>
      </c>
      <c r="AS162" s="153" t="s">
        <v>779</v>
      </c>
      <c r="AT162" s="153">
        <f t="shared" si="69"/>
        <v>1</v>
      </c>
      <c r="AU162" s="153">
        <f t="shared" si="70"/>
        <v>1</v>
      </c>
      <c r="AV162" s="153">
        <f t="shared" si="71"/>
        <v>1</v>
      </c>
      <c r="AW162" s="153">
        <f t="shared" si="72"/>
        <v>1</v>
      </c>
      <c r="AX162" s="153">
        <f t="shared" si="73"/>
        <v>1</v>
      </c>
      <c r="AY162" s="153">
        <f t="shared" si="74"/>
        <v>1</v>
      </c>
      <c r="AZ162" s="153">
        <f t="shared" si="75"/>
        <v>1</v>
      </c>
      <c r="BA162" s="153">
        <f t="shared" si="76"/>
        <v>1</v>
      </c>
      <c r="BB162" s="153">
        <f t="shared" si="77"/>
        <v>0</v>
      </c>
      <c r="BC162" s="153">
        <f t="shared" si="78"/>
        <v>0</v>
      </c>
    </row>
    <row r="163" spans="1:55" x14ac:dyDescent="0.3">
      <c r="A163" s="300" t="str">
        <f>Nominal!A162</f>
        <v>Korea, Rep.</v>
      </c>
      <c r="B163" s="300" t="str">
        <f>Nominal!B162</f>
        <v>KOR</v>
      </c>
      <c r="C163" s="300" t="str">
        <f>Nominal!C162</f>
        <v>EAP</v>
      </c>
      <c r="D163" s="300" t="str">
        <f>Nominal!D162</f>
        <v>High Income</v>
      </c>
      <c r="E163" s="300" t="str">
        <f>Nominal!E162</f>
        <v/>
      </c>
      <c r="F163" s="300" t="str">
        <f>Nominal!F162</f>
        <v>Current Expenditure</v>
      </c>
      <c r="G163" s="300" t="str">
        <f>Nominal!G162</f>
        <v>bill lcu</v>
      </c>
      <c r="H163" s="126">
        <f>VLOOKUP(B163,Inflation!$C$1:$E$196,3,FALSE)/100</f>
        <v>5.0000000000000001E-3</v>
      </c>
      <c r="I163" s="300" t="str">
        <f t="shared" si="55"/>
        <v>Korea, Rep.Current Expenditure</v>
      </c>
      <c r="J163" s="124">
        <f>IF(Nominal!I162="","",IFERROR(Nominal!I162*((1+Real!$H163)),""))</f>
        <v>39497.504999999997</v>
      </c>
      <c r="K163" s="124">
        <f>IF(Nominal!J162="","",IFERROR(Nominal!J162*((1+Real!$H163)),""))</f>
        <v>77351.834999999992</v>
      </c>
      <c r="L163" s="124">
        <f>IF(Nominal!K162="","",IFERROR(Nominal!K162*((1+Real!$H163)),""))</f>
        <v>115553.89499999999</v>
      </c>
      <c r="M163" s="124">
        <f>IF(Nominal!L162="","",IFERROR(Nominal!L162*((1+Real!$H163)),""))</f>
        <v>165999.87</v>
      </c>
      <c r="N163" s="124">
        <f>IF(Nominal!M162="","",IFERROR(Nominal!M162*((1+Real!$H163)),""))</f>
        <v>197679.47999999998</v>
      </c>
      <c r="O163" s="124">
        <f>IF(Nominal!N162="","",IFERROR(Nominal!N162*((1+Real!$H163)),""))</f>
        <v>238723.67999999996</v>
      </c>
      <c r="P163" s="124">
        <f>IF(Nominal!O162="","",IFERROR(Nominal!O162*((1+Real!$H163)),""))</f>
        <v>268749.06</v>
      </c>
      <c r="Q163" s="124">
        <f>IF(Nominal!P162="","",IFERROR(Nominal!P162*((1+Real!$H163)),""))</f>
        <v>294292.13999999996</v>
      </c>
      <c r="R163" s="124">
        <f>IF(Nominal!Q162="","",IFERROR(Nominal!Q162*((1+Real!$H163)),""))</f>
        <v>325231.06499999994</v>
      </c>
      <c r="S163" s="124">
        <f>IF(Nominal!R162="","",IFERROR(Nominal!R162*((1+Real!$H163)),""))</f>
        <v>352714.8</v>
      </c>
      <c r="T163" s="124">
        <f>IF(Nominal!S162="","",IFERROR(Nominal!S162*((1+Real!$H163)),""))</f>
        <v>372337.42499999999</v>
      </c>
      <c r="U163" s="124">
        <f>IF(Nominal!T162="","",IFERROR(Nominal!T162*((1+Real!$H163)),""))</f>
        <v>389035.49999999994</v>
      </c>
      <c r="V163" s="124">
        <f>IF(Nominal!U162="","",IFERROR(Nominal!U162*(1+0),""))</f>
        <v>46203</v>
      </c>
      <c r="W163" s="124">
        <f>IF(Nominal!V162="","",IFERROR(Nominal!V162*(1+0),""))</f>
        <v>89292</v>
      </c>
      <c r="X163" s="124">
        <f>IF(Nominal!W162="","",IFERROR(Nominal!W162*(1+0),""))</f>
        <v>136101</v>
      </c>
      <c r="Y163" s="124">
        <f>IF(Nominal!X162="","",IFERROR(Nominal!X162*(1+0),""))</f>
        <v>171174</v>
      </c>
      <c r="Z163" s="124">
        <f>IF(Nominal!Y162="","",IFERROR(Nominal!Y162*(1+0),""))</f>
        <v>215024</v>
      </c>
      <c r="AA163" s="124">
        <f>IF(Nominal!Z162="","",IFERROR(Nominal!Z162*(1+0),""))</f>
        <v>261084</v>
      </c>
      <c r="AB163" s="124">
        <f>IF(Nominal!AA162="","",IFERROR(Nominal!AA162*(1+0),""))</f>
        <v>293478</v>
      </c>
      <c r="AC163" s="124">
        <f>IF(Nominal!AB162="","",IFERROR(Nominal!AB162*(1+0),""))</f>
        <v>321221</v>
      </c>
      <c r="AD163" s="124" t="str">
        <f>IF(Nominal!AC162="","",IFERROR(Nominal!AC162*(1+0),""))</f>
        <v/>
      </c>
      <c r="AE163" s="124" t="str">
        <f>IF(Nominal!AD162="","",IFERROR(Nominal!AD162*(1+0),""))</f>
        <v/>
      </c>
      <c r="AF163" s="126">
        <f t="shared" si="56"/>
        <v>0.1697700905411621</v>
      </c>
      <c r="AG163" s="126">
        <f t="shared" si="57"/>
        <v>0.15436175496030585</v>
      </c>
      <c r="AH163" s="126">
        <f t="shared" si="58"/>
        <v>0.17781404079888447</v>
      </c>
      <c r="AI163" s="126">
        <f t="shared" si="59"/>
        <v>3.1169482241160819E-2</v>
      </c>
      <c r="AJ163" s="126">
        <f t="shared" si="60"/>
        <v>8.7740619309601683E-2</v>
      </c>
      <c r="AK163" s="126">
        <f t="shared" si="61"/>
        <v>9.3666116407052871E-2</v>
      </c>
      <c r="AL163" s="126">
        <f t="shared" si="62"/>
        <v>9.2014982303566015E-2</v>
      </c>
      <c r="AM163" s="126">
        <f t="shared" si="63"/>
        <v>9.1503836969618182E-2</v>
      </c>
      <c r="AN163" s="126" t="str">
        <f t="shared" si="64"/>
        <v/>
      </c>
      <c r="AO163" s="126" t="str">
        <f t="shared" si="65"/>
        <v/>
      </c>
      <c r="AP163" s="124">
        <f t="shared" si="66"/>
        <v>1397847.4649999999</v>
      </c>
      <c r="AQ163" s="124">
        <f t="shared" si="67"/>
        <v>1533577</v>
      </c>
      <c r="AR163" s="126">
        <f t="shared" si="68"/>
        <v>9.7098959935517828E-2</v>
      </c>
      <c r="AS163" s="153" t="s">
        <v>779</v>
      </c>
      <c r="AT163" s="153">
        <f t="shared" si="69"/>
        <v>1</v>
      </c>
      <c r="AU163" s="153">
        <f t="shared" si="70"/>
        <v>1</v>
      </c>
      <c r="AV163" s="153">
        <f t="shared" si="71"/>
        <v>1</v>
      </c>
      <c r="AW163" s="153">
        <f t="shared" si="72"/>
        <v>1</v>
      </c>
      <c r="AX163" s="153">
        <f t="shared" si="73"/>
        <v>1</v>
      </c>
      <c r="AY163" s="153">
        <f t="shared" si="74"/>
        <v>1</v>
      </c>
      <c r="AZ163" s="153">
        <f t="shared" si="75"/>
        <v>1</v>
      </c>
      <c r="BA163" s="153">
        <f t="shared" si="76"/>
        <v>1</v>
      </c>
      <c r="BB163" s="153">
        <f t="shared" si="77"/>
        <v>0</v>
      </c>
      <c r="BC163" s="153">
        <f t="shared" si="78"/>
        <v>0</v>
      </c>
    </row>
    <row r="164" spans="1:55" x14ac:dyDescent="0.3">
      <c r="A164" s="300" t="str">
        <f>Nominal!A163</f>
        <v>Korea, Rep.</v>
      </c>
      <c r="B164" s="300" t="str">
        <f>Nominal!B163</f>
        <v>KOR</v>
      </c>
      <c r="C164" s="300" t="str">
        <f>Nominal!C163</f>
        <v>EAP</v>
      </c>
      <c r="D164" s="300" t="str">
        <f>Nominal!D163</f>
        <v>High Income</v>
      </c>
      <c r="E164" s="300" t="str">
        <f>Nominal!E163</f>
        <v/>
      </c>
      <c r="F164" s="300" t="str">
        <f>Nominal!F163</f>
        <v>Capital Expenditure</v>
      </c>
      <c r="G164" s="300" t="str">
        <f>Nominal!G163</f>
        <v>bill lcu</v>
      </c>
      <c r="H164" s="126">
        <f>VLOOKUP(B164,Inflation!$C$1:$E$196,3,FALSE)/100</f>
        <v>5.0000000000000001E-3</v>
      </c>
      <c r="I164" s="300" t="str">
        <f t="shared" si="55"/>
        <v>Korea, Rep.Capital Expenditure</v>
      </c>
      <c r="J164" s="124">
        <f>IF(Nominal!I163="","",IFERROR(Nominal!I163*((1+Real!$H164)),""))</f>
        <v>2270.2949999999996</v>
      </c>
      <c r="K164" s="124">
        <f>IF(Nominal!J163="","",IFERROR(Nominal!J163*((1+Real!$H164)),""))</f>
        <v>5496.3449999999993</v>
      </c>
      <c r="L164" s="124">
        <f>IF(Nominal!K163="","",IFERROR(Nominal!K163*((1+Real!$H164)),""))</f>
        <v>9324.39</v>
      </c>
      <c r="M164" s="124">
        <f>IF(Nominal!L163="","",IFERROR(Nominal!L163*((1+Real!$H164)),""))</f>
        <v>12512.249999999998</v>
      </c>
      <c r="N164" s="124">
        <f>IF(Nominal!M163="","",IFERROR(Nominal!M163*((1+Real!$H164)),""))</f>
        <v>15511.169999999998</v>
      </c>
      <c r="O164" s="124">
        <f>IF(Nominal!N163="","",IFERROR(Nominal!N163*((1+Real!$H164)),""))</f>
        <v>20220.599999999999</v>
      </c>
      <c r="P164" s="124">
        <f>IF(Nominal!O163="","",IFERROR(Nominal!O163*((1+Real!$H164)),""))</f>
        <v>21399.464999999997</v>
      </c>
      <c r="Q164" s="124">
        <f>IF(Nominal!P163="","",IFERROR(Nominal!P163*((1+Real!$H164)),""))</f>
        <v>23324.039999999997</v>
      </c>
      <c r="R164" s="124">
        <f>IF(Nominal!Q163="","",IFERROR(Nominal!Q163*((1+Real!$H164)),""))</f>
        <v>25790.309999999998</v>
      </c>
      <c r="S164" s="124">
        <f>IF(Nominal!R163="","",IFERROR(Nominal!R163*((1+Real!$H164)),""))</f>
        <v>27142.034999999996</v>
      </c>
      <c r="T164" s="124">
        <f>IF(Nominal!S163="","",IFERROR(Nominal!S163*((1+Real!$H164)),""))</f>
        <v>29481.674999999996</v>
      </c>
      <c r="U164" s="124">
        <f>IF(Nominal!T163="","",IFERROR(Nominal!T163*((1+Real!$H164)),""))</f>
        <v>49845.99</v>
      </c>
      <c r="V164" s="124">
        <f>IF(Nominal!U163="","",IFERROR(Nominal!U163*(1+0),""))</f>
        <v>2243</v>
      </c>
      <c r="W164" s="124">
        <f>IF(Nominal!V163="","",IFERROR(Nominal!V163*(1+0),""))</f>
        <v>6577</v>
      </c>
      <c r="X164" s="124">
        <f>IF(Nominal!W163="","",IFERROR(Nominal!W163*(1+0),""))</f>
        <v>11680</v>
      </c>
      <c r="Y164" s="124">
        <f>IF(Nominal!X163="","",IFERROR(Nominal!X163*(1+0),""))</f>
        <v>13895</v>
      </c>
      <c r="Z164" s="124">
        <f>IF(Nominal!Y163="","",IFERROR(Nominal!Y163*(1+0),""))</f>
        <v>15915</v>
      </c>
      <c r="AA164" s="124">
        <f>IF(Nominal!Z163="","",IFERROR(Nominal!Z163*(1+0),""))</f>
        <v>21337</v>
      </c>
      <c r="AB164" s="124">
        <f>IF(Nominal!AA163="","",IFERROR(Nominal!AA163*(1+0),""))</f>
        <v>22494</v>
      </c>
      <c r="AC164" s="124">
        <f>IF(Nominal!AB163="","",IFERROR(Nominal!AB163*(1+0),""))</f>
        <v>23857</v>
      </c>
      <c r="AD164" s="124" t="str">
        <f>IF(Nominal!AC163="","",IFERROR(Nominal!AC163*(1+0),""))</f>
        <v/>
      </c>
      <c r="AE164" s="124" t="str">
        <f>IF(Nominal!AD163="","",IFERROR(Nominal!AD163*(1+0),""))</f>
        <v/>
      </c>
      <c r="AF164" s="126">
        <f t="shared" si="56"/>
        <v>-1.2022666657857072E-2</v>
      </c>
      <c r="AG164" s="126">
        <f t="shared" si="57"/>
        <v>0.19661338580456664</v>
      </c>
      <c r="AH164" s="126">
        <f t="shared" si="58"/>
        <v>0.25262885829528803</v>
      </c>
      <c r="AI164" s="126">
        <f t="shared" si="59"/>
        <v>0.11051169853543544</v>
      </c>
      <c r="AJ164" s="126">
        <f t="shared" si="60"/>
        <v>2.6034786544148623E-2</v>
      </c>
      <c r="AK164" s="126">
        <f t="shared" si="61"/>
        <v>5.521102242267794E-2</v>
      </c>
      <c r="AL164" s="126">
        <f t="shared" si="62"/>
        <v>5.1147774021453513E-2</v>
      </c>
      <c r="AM164" s="126">
        <f t="shared" si="63"/>
        <v>2.2850243782809618E-2</v>
      </c>
      <c r="AN164" s="126" t="str">
        <f t="shared" si="64"/>
        <v/>
      </c>
      <c r="AO164" s="126" t="str">
        <f t="shared" si="65"/>
        <v/>
      </c>
      <c r="AP164" s="124">
        <f t="shared" si="66"/>
        <v>110058.55499999998</v>
      </c>
      <c r="AQ164" s="124">
        <f t="shared" si="67"/>
        <v>117998</v>
      </c>
      <c r="AR164" s="126">
        <f t="shared" si="68"/>
        <v>7.2138372160165318E-2</v>
      </c>
      <c r="AS164" s="153" t="s">
        <v>779</v>
      </c>
      <c r="AT164" s="153">
        <f t="shared" si="69"/>
        <v>1</v>
      </c>
      <c r="AU164" s="153">
        <f t="shared" si="70"/>
        <v>1</v>
      </c>
      <c r="AV164" s="153">
        <f t="shared" si="71"/>
        <v>1</v>
      </c>
      <c r="AW164" s="153">
        <f t="shared" si="72"/>
        <v>1</v>
      </c>
      <c r="AX164" s="153">
        <f t="shared" si="73"/>
        <v>1</v>
      </c>
      <c r="AY164" s="153">
        <f t="shared" si="74"/>
        <v>1</v>
      </c>
      <c r="AZ164" s="153">
        <f t="shared" si="75"/>
        <v>1</v>
      </c>
      <c r="BA164" s="153">
        <f t="shared" si="76"/>
        <v>1</v>
      </c>
      <c r="BB164" s="153">
        <f t="shared" si="77"/>
        <v>0</v>
      </c>
      <c r="BC164" s="153">
        <f t="shared" si="78"/>
        <v>0</v>
      </c>
    </row>
    <row r="165" spans="1:55" x14ac:dyDescent="0.3">
      <c r="A165" s="300" t="str">
        <f>Nominal!A164</f>
        <v>Korea, Rep.</v>
      </c>
      <c r="B165" s="300" t="str">
        <f>Nominal!B164</f>
        <v>KOR</v>
      </c>
      <c r="C165" s="300" t="str">
        <f>Nominal!C164</f>
        <v>EAP</v>
      </c>
      <c r="D165" s="300" t="str">
        <f>Nominal!D164</f>
        <v>High Income</v>
      </c>
      <c r="E165" s="300" t="str">
        <f>Nominal!E164</f>
        <v/>
      </c>
      <c r="F165" s="300" t="str">
        <f>Nominal!F164</f>
        <v>Total Expenditure</v>
      </c>
      <c r="G165" s="300" t="str">
        <f>Nominal!G164</f>
        <v>bill lcu</v>
      </c>
      <c r="H165" s="126">
        <f>VLOOKUP(B165,Inflation!$C$1:$E$196,3,FALSE)/100</f>
        <v>5.0000000000000001E-3</v>
      </c>
      <c r="I165" s="300" t="str">
        <f t="shared" si="55"/>
        <v>Korea, Rep.Total Expenditure</v>
      </c>
      <c r="J165" s="124">
        <f>IF(Nominal!I164="","",IFERROR(Nominal!I164*((1+Real!$H165)),""))</f>
        <v>42417.03</v>
      </c>
      <c r="K165" s="124">
        <f>IF(Nominal!J164="","",IFERROR(Nominal!J164*((1+Real!$H165)),""))</f>
        <v>85315.454999999987</v>
      </c>
      <c r="L165" s="124">
        <f>IF(Nominal!K164="","",IFERROR(Nominal!K164*((1+Real!$H165)),""))</f>
        <v>132033.88499999998</v>
      </c>
      <c r="M165" s="124">
        <f>IF(Nominal!L164="","",IFERROR(Nominal!L164*((1+Real!$H165)),""))</f>
        <v>187864.65</v>
      </c>
      <c r="N165" s="124">
        <f>IF(Nominal!M164="","",IFERROR(Nominal!M164*((1+Real!$H165)),""))</f>
        <v>224059.72499999998</v>
      </c>
      <c r="O165" s="124">
        <f>IF(Nominal!N164="","",IFERROR(Nominal!N164*((1+Real!$H165)),""))</f>
        <v>271836.42</v>
      </c>
      <c r="P165" s="124">
        <f>IF(Nominal!O164="","",IFERROR(Nominal!O164*((1+Real!$H165)),""))</f>
        <v>303302.96999999997</v>
      </c>
      <c r="Q165" s="124">
        <f>IF(Nominal!P164="","",IFERROR(Nominal!P164*((1+Real!$H165)),""))</f>
        <v>331818.83999999997</v>
      </c>
      <c r="R165" s="124">
        <f>IF(Nominal!Q164="","",IFERROR(Nominal!Q164*((1+Real!$H165)),""))</f>
        <v>366455.16</v>
      </c>
      <c r="S165" s="124">
        <f>IF(Nominal!R164="","",IFERROR(Nominal!R164*((1+Real!$H165)),""))</f>
        <v>395994.11999999994</v>
      </c>
      <c r="T165" s="124">
        <f>IF(Nominal!S164="","",IFERROR(Nominal!S164*((1+Real!$H165)),""))</f>
        <v>419612.62499999994</v>
      </c>
      <c r="U165" s="124">
        <f>IF(Nominal!T164="","",IFERROR(Nominal!T164*((1+Real!$H165)),""))</f>
        <v>458129.24999999994</v>
      </c>
      <c r="V165" s="124">
        <f>IF(Nominal!U164="","",IFERROR(Nominal!U164*(1+0),""))</f>
        <v>48698</v>
      </c>
      <c r="W165" s="124">
        <f>IF(Nominal!V164="","",IFERROR(Nominal!V164*(1+0),""))</f>
        <v>99305</v>
      </c>
      <c r="X165" s="124">
        <f>IF(Nominal!W164="","",IFERROR(Nominal!W164*(1+0),""))</f>
        <v>156693</v>
      </c>
      <c r="Y165" s="124">
        <f>IF(Nominal!X164="","",IFERROR(Nominal!X164*(1+0),""))</f>
        <v>199094</v>
      </c>
      <c r="Z165" s="124">
        <f>IF(Nominal!Y164="","",IFERROR(Nominal!Y164*(1+0),""))</f>
        <v>246441</v>
      </c>
      <c r="AA165" s="124">
        <f>IF(Nominal!Z164="","",IFERROR(Nominal!Z164*(1+0),""))</f>
        <v>300725</v>
      </c>
      <c r="AB165" s="124">
        <f>IF(Nominal!AA164="","",IFERROR(Nominal!AA164*(1+0),""))</f>
        <v>337031</v>
      </c>
      <c r="AC165" s="124">
        <f>IF(Nominal!AB164="","",IFERROR(Nominal!AB164*(1+0),""))</f>
        <v>367357</v>
      </c>
      <c r="AD165" s="124" t="str">
        <f>IF(Nominal!AC164="","",IFERROR(Nominal!AC164*(1+0),""))</f>
        <v/>
      </c>
      <c r="AE165" s="124" t="str">
        <f>IF(Nominal!AD164="","",IFERROR(Nominal!AD164*(1+0),""))</f>
        <v/>
      </c>
      <c r="AF165" s="126">
        <f t="shared" si="56"/>
        <v>0.14807660979564108</v>
      </c>
      <c r="AG165" s="126">
        <f t="shared" si="57"/>
        <v>0.16397433501350975</v>
      </c>
      <c r="AH165" s="126">
        <f t="shared" si="58"/>
        <v>0.18676353422456685</v>
      </c>
      <c r="AI165" s="126">
        <f t="shared" si="59"/>
        <v>5.9773618932566643E-2</v>
      </c>
      <c r="AJ165" s="126">
        <f t="shared" si="60"/>
        <v>9.988977269341924E-2</v>
      </c>
      <c r="AK165" s="126">
        <f t="shared" si="61"/>
        <v>0.10627192632981268</v>
      </c>
      <c r="AL165" s="126">
        <f t="shared" si="62"/>
        <v>0.11120243893424463</v>
      </c>
      <c r="AM165" s="126">
        <f t="shared" si="63"/>
        <v>0.1071010916679717</v>
      </c>
      <c r="AN165" s="126" t="str">
        <f t="shared" si="64"/>
        <v/>
      </c>
      <c r="AO165" s="126" t="str">
        <f t="shared" si="65"/>
        <v/>
      </c>
      <c r="AP165" s="124">
        <f t="shared" si="66"/>
        <v>1578648.9749999996</v>
      </c>
      <c r="AQ165" s="124">
        <f t="shared" si="67"/>
        <v>1755344</v>
      </c>
      <c r="AR165" s="126">
        <f t="shared" si="68"/>
        <v>0.11192800160022934</v>
      </c>
      <c r="AS165" s="153" t="s">
        <v>779</v>
      </c>
      <c r="AT165" s="153">
        <f t="shared" si="69"/>
        <v>1</v>
      </c>
      <c r="AU165" s="153">
        <f t="shared" si="70"/>
        <v>1</v>
      </c>
      <c r="AV165" s="153">
        <f t="shared" si="71"/>
        <v>1</v>
      </c>
      <c r="AW165" s="153">
        <f t="shared" si="72"/>
        <v>1</v>
      </c>
      <c r="AX165" s="153">
        <f t="shared" si="73"/>
        <v>1</v>
      </c>
      <c r="AY165" s="153">
        <f t="shared" si="74"/>
        <v>1</v>
      </c>
      <c r="AZ165" s="153">
        <f t="shared" si="75"/>
        <v>1</v>
      </c>
      <c r="BA165" s="153">
        <f t="shared" si="76"/>
        <v>1</v>
      </c>
      <c r="BB165" s="153">
        <f t="shared" si="77"/>
        <v>0</v>
      </c>
      <c r="BC165" s="153">
        <f t="shared" si="78"/>
        <v>0</v>
      </c>
    </row>
    <row r="166" spans="1:55" x14ac:dyDescent="0.3">
      <c r="A166" s="300" t="str">
        <f>Nominal!A165</f>
        <v>Korea, Rep.</v>
      </c>
      <c r="B166" s="300" t="str">
        <f>Nominal!B165</f>
        <v>KOR</v>
      </c>
      <c r="C166" s="300" t="str">
        <f>Nominal!C165</f>
        <v>EAP</v>
      </c>
      <c r="D166" s="300" t="str">
        <f>Nominal!D165</f>
        <v>High Income</v>
      </c>
      <c r="E166" s="300" t="str">
        <f>Nominal!E165</f>
        <v/>
      </c>
      <c r="F166" s="300" t="str">
        <f>Nominal!F165</f>
        <v>Fiscal Balance</v>
      </c>
      <c r="G166" s="300" t="str">
        <f>Nominal!G165</f>
        <v>bill lcu</v>
      </c>
      <c r="H166" s="126">
        <f>VLOOKUP(B166,Inflation!$C$1:$E$196,3,FALSE)/100</f>
        <v>5.0000000000000001E-3</v>
      </c>
      <c r="I166" s="300" t="str">
        <f t="shared" si="55"/>
        <v>Korea, Rep.Fiscal Balance</v>
      </c>
      <c r="J166" s="124">
        <f>IF(Nominal!I165="","",IFERROR(Nominal!I165*((1+Real!$H166)),""))</f>
        <v>6928.4699999999993</v>
      </c>
      <c r="K166" s="124">
        <f>IF(Nominal!J165="","",IFERROR(Nominal!J165*((1+Real!$H166)),""))</f>
        <v>-11863.019999999999</v>
      </c>
      <c r="L166" s="124">
        <f>IF(Nominal!K165="","",IFERROR(Nominal!K165*((1+Real!$H166)),""))</f>
        <v>-17407.605</v>
      </c>
      <c r="M166" s="124">
        <f>IF(Nominal!L165="","",IFERROR(Nominal!L165*((1+Real!$H166)),""))</f>
        <v>-26022.464999999997</v>
      </c>
      <c r="N166" s="124">
        <f>IF(Nominal!M165="","",IFERROR(Nominal!M165*((1+Real!$H166)),""))</f>
        <v>-19199.519999999997</v>
      </c>
      <c r="O166" s="124">
        <f>IF(Nominal!N165="","",IFERROR(Nominal!N165*((1+Real!$H166)),""))</f>
        <v>-38684.46</v>
      </c>
      <c r="P166" s="124">
        <f>IF(Nominal!O165="","",IFERROR(Nominal!O165*((1+Real!$H166)),""))</f>
        <v>-24411.449999999997</v>
      </c>
      <c r="Q166" s="124">
        <f>IF(Nominal!P165="","",IFERROR(Nominal!P165*((1+Real!$H166)),""))</f>
        <v>-22451.699999999997</v>
      </c>
      <c r="R166" s="124">
        <f>IF(Nominal!Q165="","",IFERROR(Nominal!Q165*((1+Real!$H166)),""))</f>
        <v>-26678.729999999996</v>
      </c>
      <c r="S166" s="124">
        <f>IF(Nominal!R165="","",IFERROR(Nominal!R165*((1+Real!$H166)),""))</f>
        <v>-11451.974999999999</v>
      </c>
      <c r="T166" s="124">
        <f>IF(Nominal!S165="","",IFERROR(Nominal!S165*((1+Real!$H166)),""))</f>
        <v>-7946.5349999999989</v>
      </c>
      <c r="U166" s="124">
        <f>IF(Nominal!T165="","",IFERROR(Nominal!T165*((1+Real!$H166)),""))</f>
        <v>-12056.984999999999</v>
      </c>
      <c r="V166" s="124">
        <f>IF(Nominal!U165="","",IFERROR(Nominal!U165*(1+0),""))</f>
        <v>305</v>
      </c>
      <c r="W166" s="124">
        <f>IF(Nominal!V165="","",IFERROR(Nominal!V165*(1+0),""))</f>
        <v>-26249</v>
      </c>
      <c r="X166" s="124">
        <f>IF(Nominal!W165="","",IFERROR(Nominal!W165*(1+0),""))</f>
        <v>-45291</v>
      </c>
      <c r="Y166" s="124">
        <f>IF(Nominal!X165="","",IFERROR(Nominal!X165*(1+0),""))</f>
        <v>-43346</v>
      </c>
      <c r="Z166" s="124">
        <f>IF(Nominal!Y165="","",IFERROR(Nominal!Y165*(1+0),""))</f>
        <v>-61279</v>
      </c>
      <c r="AA166" s="124">
        <f>IF(Nominal!Z165="","",IFERROR(Nominal!Z165*(1+0),""))</f>
        <v>-89971</v>
      </c>
      <c r="AB166" s="124">
        <f>IF(Nominal!AA165="","",IFERROR(Nominal!AA165*(1+0),""))</f>
        <v>-75607</v>
      </c>
      <c r="AC166" s="124">
        <f>IF(Nominal!AB165="","",IFERROR(Nominal!AB165*(1+0),""))</f>
        <v>-70888</v>
      </c>
      <c r="AD166" s="124" t="str">
        <f>IF(Nominal!AC165="","",IFERROR(Nominal!AC165*(1+0),""))</f>
        <v/>
      </c>
      <c r="AE166" s="124" t="str">
        <f>IF(Nominal!AD165="","",IFERROR(Nominal!AD165*(1+0),""))</f>
        <v/>
      </c>
      <c r="AF166" s="126">
        <f t="shared" si="56"/>
        <v>-0.95597873700831493</v>
      </c>
      <c r="AG166" s="126">
        <f t="shared" si="57"/>
        <v>1.2126743443069306</v>
      </c>
      <c r="AH166" s="126">
        <f t="shared" si="58"/>
        <v>1.6017938711270161</v>
      </c>
      <c r="AI166" s="126">
        <f t="shared" si="59"/>
        <v>0.66571460466946564</v>
      </c>
      <c r="AJ166" s="126">
        <f t="shared" si="60"/>
        <v>2.1916943756927263</v>
      </c>
      <c r="AK166" s="126">
        <f t="shared" si="61"/>
        <v>1.3257659535637825</v>
      </c>
      <c r="AL166" s="126">
        <f t="shared" si="62"/>
        <v>2.0971941445510205</v>
      </c>
      <c r="AM166" s="126">
        <f t="shared" si="63"/>
        <v>2.1573555677298382</v>
      </c>
      <c r="AN166" s="126" t="str">
        <f t="shared" si="64"/>
        <v/>
      </c>
      <c r="AO166" s="126" t="str">
        <f t="shared" si="65"/>
        <v/>
      </c>
      <c r="AP166" s="124">
        <f t="shared" si="66"/>
        <v>-153111.74999999997</v>
      </c>
      <c r="AQ166" s="124">
        <f t="shared" si="67"/>
        <v>-412326</v>
      </c>
      <c r="AR166" s="126">
        <f t="shared" si="68"/>
        <v>1.6929742492003395</v>
      </c>
      <c r="AS166" s="153" t="s">
        <v>779</v>
      </c>
      <c r="AT166" s="153">
        <f t="shared" si="69"/>
        <v>1</v>
      </c>
      <c r="AU166" s="153">
        <f t="shared" si="70"/>
        <v>1</v>
      </c>
      <c r="AV166" s="153">
        <f t="shared" si="71"/>
        <v>1</v>
      </c>
      <c r="AW166" s="153">
        <f t="shared" si="72"/>
        <v>1</v>
      </c>
      <c r="AX166" s="153">
        <f t="shared" si="73"/>
        <v>1</v>
      </c>
      <c r="AY166" s="153">
        <f t="shared" si="74"/>
        <v>1</v>
      </c>
      <c r="AZ166" s="153">
        <f t="shared" si="75"/>
        <v>1</v>
      </c>
      <c r="BA166" s="153">
        <f t="shared" si="76"/>
        <v>1</v>
      </c>
      <c r="BB166" s="153">
        <f t="shared" si="77"/>
        <v>0</v>
      </c>
      <c r="BC166" s="153">
        <f t="shared" si="78"/>
        <v>0</v>
      </c>
    </row>
    <row r="167" spans="1:55" x14ac:dyDescent="0.3">
      <c r="A167" s="300" t="str">
        <f>Nominal!A166</f>
        <v>Anguilla</v>
      </c>
      <c r="B167" s="300" t="str">
        <f>Nominal!B166</f>
        <v>AIA</v>
      </c>
      <c r="C167" s="300" t="str">
        <f>Nominal!C166</f>
        <v>LAC</v>
      </c>
      <c r="D167" s="300" t="str">
        <f>Nominal!D166</f>
        <v>High Income</v>
      </c>
      <c r="E167" s="300" t="str">
        <f>Nominal!E166</f>
        <v/>
      </c>
      <c r="F167" s="300" t="str">
        <f>Nominal!F166</f>
        <v>Capital Revenue</v>
      </c>
      <c r="G167" s="300" t="str">
        <f>Nominal!G166</f>
        <v>mill lcu</v>
      </c>
      <c r="H167" s="126" t="e">
        <f>VLOOKUP(B167,Inflation!$C$1:$E$196,3,FALSE)/100</f>
        <v>#N/A</v>
      </c>
      <c r="I167" s="300" t="str">
        <f t="shared" si="55"/>
        <v>AnguillaCapital Revenue</v>
      </c>
      <c r="J167" s="124" t="str">
        <f>IF(Nominal!I166="","",IFERROR(Nominal!I166*((1+Real!$H167)),""))</f>
        <v/>
      </c>
      <c r="K167" s="124" t="str">
        <f>IF(Nominal!J166="","",IFERROR(Nominal!J166*((1+Real!$H167)),""))</f>
        <v/>
      </c>
      <c r="L167" s="124" t="str">
        <f>IF(Nominal!K166="","",IFERROR(Nominal!K166*((1+Real!$H167)),""))</f>
        <v/>
      </c>
      <c r="M167" s="124" t="str">
        <f>IF(Nominal!L166="","",IFERROR(Nominal!L166*((1+Real!$H167)),""))</f>
        <v/>
      </c>
      <c r="N167" s="124" t="str">
        <f>IF(Nominal!M166="","",IFERROR(Nominal!M166*((1+Real!$H167)),""))</f>
        <v/>
      </c>
      <c r="O167" s="124" t="str">
        <f>IF(Nominal!N166="","",IFERROR(Nominal!N166*((1+Real!$H167)),""))</f>
        <v/>
      </c>
      <c r="P167" s="124" t="str">
        <f>IF(Nominal!O166="","",IFERROR(Nominal!O166*((1+Real!$H167)),""))</f>
        <v/>
      </c>
      <c r="Q167" s="124" t="str">
        <f>IF(Nominal!P166="","",IFERROR(Nominal!P166*((1+Real!$H167)),""))</f>
        <v/>
      </c>
      <c r="R167" s="124" t="str">
        <f>IF(Nominal!Q166="","",IFERROR(Nominal!Q166*((1+Real!$H167)),""))</f>
        <v/>
      </c>
      <c r="S167" s="124" t="str">
        <f>IF(Nominal!R166="","",IFERROR(Nominal!R166*((1+Real!$H167)),""))</f>
        <v/>
      </c>
      <c r="T167" s="124" t="str">
        <f>IF(Nominal!S166="","",IFERROR(Nominal!S166*((1+Real!$H167)),""))</f>
        <v/>
      </c>
      <c r="U167" s="124" t="str">
        <f>IF(Nominal!T166="","",IFERROR(Nominal!T166*((1+Real!$H167)),""))</f>
        <v/>
      </c>
      <c r="V167" s="124">
        <f>IF(Nominal!U166="","",IFERROR(Nominal!U166*(1+0),""))</f>
        <v>0.02</v>
      </c>
      <c r="W167" s="124">
        <f>IF(Nominal!V166="","",IFERROR(Nominal!V166*(1+0),""))</f>
        <v>0</v>
      </c>
      <c r="X167" s="124">
        <f>IF(Nominal!W166="","",IFERROR(Nominal!W166*(1+0),""))</f>
        <v>0.53</v>
      </c>
      <c r="Y167" s="124">
        <f>IF(Nominal!X166="","",IFERROR(Nominal!X166*(1+0),""))</f>
        <v>0.33</v>
      </c>
      <c r="Z167" s="124">
        <f>IF(Nominal!Y166="","",IFERROR(Nominal!Y166*(1+0),""))</f>
        <v>-0.06</v>
      </c>
      <c r="AA167" s="124">
        <f>IF(Nominal!Z166="","",IFERROR(Nominal!Z166*(1+0),""))</f>
        <v>0</v>
      </c>
      <c r="AB167" s="124" t="str">
        <f>IF(Nominal!AA166="","",IFERROR(Nominal!AA166*(1+0),""))</f>
        <v/>
      </c>
      <c r="AC167" s="124" t="str">
        <f>IF(Nominal!AB166="","",IFERROR(Nominal!AB166*(1+0),""))</f>
        <v/>
      </c>
      <c r="AD167" s="124" t="str">
        <f>IF(Nominal!AC166="","",IFERROR(Nominal!AC166*(1+0),""))</f>
        <v/>
      </c>
      <c r="AE167" s="124" t="str">
        <f>IF(Nominal!AD166="","",IFERROR(Nominal!AD166*(1+0),""))</f>
        <v/>
      </c>
      <c r="AF167" s="126" t="str">
        <f t="shared" si="56"/>
        <v/>
      </c>
      <c r="AG167" s="126" t="str">
        <f t="shared" si="57"/>
        <v/>
      </c>
      <c r="AH167" s="126" t="str">
        <f t="shared" si="58"/>
        <v/>
      </c>
      <c r="AI167" s="126" t="str">
        <f t="shared" si="59"/>
        <v/>
      </c>
      <c r="AJ167" s="126" t="str">
        <f t="shared" si="60"/>
        <v/>
      </c>
      <c r="AK167" s="126" t="str">
        <f t="shared" si="61"/>
        <v/>
      </c>
      <c r="AL167" s="126" t="str">
        <f t="shared" si="62"/>
        <v/>
      </c>
      <c r="AM167" s="126" t="str">
        <f t="shared" si="63"/>
        <v/>
      </c>
      <c r="AN167" s="126" t="str">
        <f t="shared" si="64"/>
        <v/>
      </c>
      <c r="AO167" s="126" t="str">
        <f t="shared" si="65"/>
        <v/>
      </c>
      <c r="AP167" s="124">
        <f t="shared" si="66"/>
        <v>0</v>
      </c>
      <c r="AQ167" s="124">
        <f t="shared" si="67"/>
        <v>0.82000000000000006</v>
      </c>
      <c r="AR167" s="126" t="str">
        <f t="shared" si="68"/>
        <v/>
      </c>
      <c r="AS167" s="153" t="s">
        <v>779</v>
      </c>
      <c r="AT167" s="153">
        <f t="shared" si="69"/>
        <v>1</v>
      </c>
      <c r="AU167" s="153">
        <f t="shared" si="70"/>
        <v>0</v>
      </c>
      <c r="AV167" s="153">
        <f t="shared" si="71"/>
        <v>1</v>
      </c>
      <c r="AW167" s="153">
        <f t="shared" si="72"/>
        <v>1</v>
      </c>
      <c r="AX167" s="153">
        <f t="shared" si="73"/>
        <v>1</v>
      </c>
      <c r="AY167" s="153">
        <f t="shared" si="74"/>
        <v>0</v>
      </c>
      <c r="AZ167" s="153">
        <f t="shared" si="75"/>
        <v>0</v>
      </c>
      <c r="BA167" s="153">
        <f t="shared" si="76"/>
        <v>0</v>
      </c>
      <c r="BB167" s="153">
        <f t="shared" si="77"/>
        <v>0</v>
      </c>
      <c r="BC167" s="153">
        <f t="shared" si="78"/>
        <v>0</v>
      </c>
    </row>
    <row r="168" spans="1:55" x14ac:dyDescent="0.3">
      <c r="A168" s="300" t="str">
        <f>Nominal!A167</f>
        <v>Anguilla</v>
      </c>
      <c r="B168" s="300" t="str">
        <f>Nominal!B167</f>
        <v>AIA</v>
      </c>
      <c r="C168" s="300" t="str">
        <f>Nominal!C167</f>
        <v>LAC</v>
      </c>
      <c r="D168" s="300" t="str">
        <f>Nominal!D167</f>
        <v>High Income</v>
      </c>
      <c r="E168" s="300" t="str">
        <f>Nominal!E167</f>
        <v/>
      </c>
      <c r="F168" s="300" t="str">
        <f>Nominal!F167</f>
        <v>Total Revenue</v>
      </c>
      <c r="G168" s="300" t="str">
        <f>Nominal!G167</f>
        <v>mill lcu</v>
      </c>
      <c r="H168" s="126" t="e">
        <f>VLOOKUP(B168,Inflation!$C$1:$E$196,3,FALSE)/100</f>
        <v>#N/A</v>
      </c>
      <c r="I168" s="300" t="str">
        <f t="shared" si="55"/>
        <v>AnguillaTotal Revenue</v>
      </c>
      <c r="J168" s="124" t="str">
        <f>IF(Nominal!I167="","",IFERROR(Nominal!I167*((1+Real!$H168)),""))</f>
        <v/>
      </c>
      <c r="K168" s="124" t="str">
        <f>IF(Nominal!J167="","",IFERROR(Nominal!J167*((1+Real!$H168)),""))</f>
        <v/>
      </c>
      <c r="L168" s="124" t="str">
        <f>IF(Nominal!K167="","",IFERROR(Nominal!K167*((1+Real!$H168)),""))</f>
        <v/>
      </c>
      <c r="M168" s="124" t="str">
        <f>IF(Nominal!L167="","",IFERROR(Nominal!L167*((1+Real!$H168)),""))</f>
        <v/>
      </c>
      <c r="N168" s="124" t="str">
        <f>IF(Nominal!M167="","",IFERROR(Nominal!M167*((1+Real!$H168)),""))</f>
        <v/>
      </c>
      <c r="O168" s="124" t="str">
        <f>IF(Nominal!N167="","",IFERROR(Nominal!N167*((1+Real!$H168)),""))</f>
        <v/>
      </c>
      <c r="P168" s="124" t="str">
        <f>IF(Nominal!O167="","",IFERROR(Nominal!O167*((1+Real!$H168)),""))</f>
        <v/>
      </c>
      <c r="Q168" s="124" t="str">
        <f>IF(Nominal!P167="","",IFERROR(Nominal!P167*((1+Real!$H168)),""))</f>
        <v/>
      </c>
      <c r="R168" s="124" t="str">
        <f>IF(Nominal!Q167="","",IFERROR(Nominal!Q167*((1+Real!$H168)),""))</f>
        <v/>
      </c>
      <c r="S168" s="124" t="str">
        <f>IF(Nominal!R167="","",IFERROR(Nominal!R167*((1+Real!$H168)),""))</f>
        <v/>
      </c>
      <c r="T168" s="124" t="str">
        <f>IF(Nominal!S167="","",IFERROR(Nominal!S167*((1+Real!$H168)),""))</f>
        <v/>
      </c>
      <c r="U168" s="124" t="str">
        <f>IF(Nominal!T167="","",IFERROR(Nominal!T167*((1+Real!$H168)),""))</f>
        <v/>
      </c>
      <c r="V168" s="124">
        <f>IF(Nominal!U167="","",IFERROR(Nominal!U167*(1+0),""))</f>
        <v>24.19</v>
      </c>
      <c r="W168" s="124">
        <f>IF(Nominal!V167="","",IFERROR(Nominal!V167*(1+0),""))</f>
        <v>19.55</v>
      </c>
      <c r="X168" s="124">
        <f>IF(Nominal!W167="","",IFERROR(Nominal!W167*(1+0),""))</f>
        <v>10.41</v>
      </c>
      <c r="Y168" s="124">
        <f>IF(Nominal!X167="","",IFERROR(Nominal!X167*(1+0),""))</f>
        <v>11.88</v>
      </c>
      <c r="Z168" s="124">
        <f>IF(Nominal!Y167="","",IFERROR(Nominal!Y167*(1+0),""))</f>
        <v>11.45</v>
      </c>
      <c r="AA168" s="124">
        <f>IF(Nominal!Z167="","",IFERROR(Nominal!Z167*(1+0),""))</f>
        <v>12.29</v>
      </c>
      <c r="AB168" s="124" t="str">
        <f>IF(Nominal!AA167="","",IFERROR(Nominal!AA167*(1+0),""))</f>
        <v/>
      </c>
      <c r="AC168" s="124" t="str">
        <f>IF(Nominal!AB167="","",IFERROR(Nominal!AB167*(1+0),""))</f>
        <v/>
      </c>
      <c r="AD168" s="124" t="str">
        <f>IF(Nominal!AC167="","",IFERROR(Nominal!AC167*(1+0),""))</f>
        <v/>
      </c>
      <c r="AE168" s="124" t="str">
        <f>IF(Nominal!AD167="","",IFERROR(Nominal!AD167*(1+0),""))</f>
        <v/>
      </c>
      <c r="AF168" s="126" t="str">
        <f t="shared" si="56"/>
        <v/>
      </c>
      <c r="AG168" s="126" t="str">
        <f t="shared" si="57"/>
        <v/>
      </c>
      <c r="AH168" s="126" t="str">
        <f t="shared" si="58"/>
        <v/>
      </c>
      <c r="AI168" s="126" t="str">
        <f t="shared" si="59"/>
        <v/>
      </c>
      <c r="AJ168" s="126" t="str">
        <f t="shared" si="60"/>
        <v/>
      </c>
      <c r="AK168" s="126" t="str">
        <f t="shared" si="61"/>
        <v/>
      </c>
      <c r="AL168" s="126" t="str">
        <f t="shared" si="62"/>
        <v/>
      </c>
      <c r="AM168" s="126" t="str">
        <f t="shared" si="63"/>
        <v/>
      </c>
      <c r="AN168" s="126" t="str">
        <f t="shared" si="64"/>
        <v/>
      </c>
      <c r="AO168" s="126" t="str">
        <f t="shared" si="65"/>
        <v/>
      </c>
      <c r="AP168" s="124">
        <f t="shared" si="66"/>
        <v>0</v>
      </c>
      <c r="AQ168" s="124">
        <f t="shared" si="67"/>
        <v>89.77000000000001</v>
      </c>
      <c r="AR168" s="126" t="str">
        <f t="shared" si="68"/>
        <v/>
      </c>
      <c r="AS168" s="153" t="s">
        <v>779</v>
      </c>
      <c r="AT168" s="153">
        <f t="shared" si="69"/>
        <v>1</v>
      </c>
      <c r="AU168" s="153">
        <f t="shared" si="70"/>
        <v>1</v>
      </c>
      <c r="AV168" s="153">
        <f t="shared" si="71"/>
        <v>1</v>
      </c>
      <c r="AW168" s="153">
        <f t="shared" si="72"/>
        <v>1</v>
      </c>
      <c r="AX168" s="153">
        <f t="shared" si="73"/>
        <v>1</v>
      </c>
      <c r="AY168" s="153">
        <f t="shared" si="74"/>
        <v>1</v>
      </c>
      <c r="AZ168" s="153">
        <f t="shared" si="75"/>
        <v>0</v>
      </c>
      <c r="BA168" s="153">
        <f t="shared" si="76"/>
        <v>0</v>
      </c>
      <c r="BB168" s="153">
        <f t="shared" si="77"/>
        <v>0</v>
      </c>
      <c r="BC168" s="153">
        <f t="shared" si="78"/>
        <v>0</v>
      </c>
    </row>
    <row r="169" spans="1:55" x14ac:dyDescent="0.3">
      <c r="A169" s="300" t="str">
        <f>Nominal!A168</f>
        <v>Anguilla</v>
      </c>
      <c r="B169" s="300" t="str">
        <f>Nominal!B168</f>
        <v>AIA</v>
      </c>
      <c r="C169" s="300" t="str">
        <f>Nominal!C168</f>
        <v>LAC</v>
      </c>
      <c r="D169" s="300" t="str">
        <f>Nominal!D168</f>
        <v>High Income</v>
      </c>
      <c r="E169" s="300" t="str">
        <f>Nominal!E168</f>
        <v/>
      </c>
      <c r="F169" s="300" t="str">
        <f>Nominal!F168</f>
        <v>Non-Tax Revenues</v>
      </c>
      <c r="G169" s="300" t="str">
        <f>Nominal!G168</f>
        <v>mill lcu</v>
      </c>
      <c r="H169" s="126" t="e">
        <f>VLOOKUP(B169,Inflation!$C$1:$E$196,3,FALSE)/100</f>
        <v>#N/A</v>
      </c>
      <c r="I169" s="300" t="str">
        <f t="shared" si="55"/>
        <v>AnguillaNon-Tax Revenues</v>
      </c>
      <c r="J169" s="124" t="str">
        <f>IF(Nominal!I168="","",IFERROR(Nominal!I168*((1+Real!$H169)),""))</f>
        <v/>
      </c>
      <c r="K169" s="124" t="str">
        <f>IF(Nominal!J168="","",IFERROR(Nominal!J168*((1+Real!$H169)),""))</f>
        <v/>
      </c>
      <c r="L169" s="124" t="str">
        <f>IF(Nominal!K168="","",IFERROR(Nominal!K168*((1+Real!$H169)),""))</f>
        <v/>
      </c>
      <c r="M169" s="124" t="str">
        <f>IF(Nominal!L168="","",IFERROR(Nominal!L168*((1+Real!$H169)),""))</f>
        <v/>
      </c>
      <c r="N169" s="124" t="str">
        <f>IF(Nominal!M168="","",IFERROR(Nominal!M168*((1+Real!$H169)),""))</f>
        <v/>
      </c>
      <c r="O169" s="124" t="str">
        <f>IF(Nominal!N168="","",IFERROR(Nominal!N168*((1+Real!$H169)),""))</f>
        <v/>
      </c>
      <c r="P169" s="124" t="str">
        <f>IF(Nominal!O168="","",IFERROR(Nominal!O168*((1+Real!$H169)),""))</f>
        <v/>
      </c>
      <c r="Q169" s="124" t="str">
        <f>IF(Nominal!P168="","",IFERROR(Nominal!P168*((1+Real!$H169)),""))</f>
        <v/>
      </c>
      <c r="R169" s="124" t="str">
        <f>IF(Nominal!Q168="","",IFERROR(Nominal!Q168*((1+Real!$H169)),""))</f>
        <v/>
      </c>
      <c r="S169" s="124" t="str">
        <f>IF(Nominal!R168="","",IFERROR(Nominal!R168*((1+Real!$H169)),""))</f>
        <v/>
      </c>
      <c r="T169" s="124" t="str">
        <f>IF(Nominal!S168="","",IFERROR(Nominal!S168*((1+Real!$H169)),""))</f>
        <v/>
      </c>
      <c r="U169" s="124" t="str">
        <f>IF(Nominal!T168="","",IFERROR(Nominal!T168*((1+Real!$H169)),""))</f>
        <v/>
      </c>
      <c r="V169" s="124">
        <f>IF(Nominal!U168="","",IFERROR(Nominal!U168*(1+0),""))</f>
        <v>2.78</v>
      </c>
      <c r="W169" s="124">
        <f>IF(Nominal!V168="","",IFERROR(Nominal!V168*(1+0),""))</f>
        <v>2.44</v>
      </c>
      <c r="X169" s="124">
        <f>IF(Nominal!W168="","",IFERROR(Nominal!W168*(1+0),""))</f>
        <v>1.45</v>
      </c>
      <c r="Y169" s="124">
        <f>IF(Nominal!X168="","",IFERROR(Nominal!X168*(1+0),""))</f>
        <v>2.11</v>
      </c>
      <c r="Z169" s="124">
        <f>IF(Nominal!Y168="","",IFERROR(Nominal!Y168*(1+0),""))</f>
        <v>2.11</v>
      </c>
      <c r="AA169" s="124">
        <f>IF(Nominal!Z168="","",IFERROR(Nominal!Z168*(1+0),""))</f>
        <v>2.84</v>
      </c>
      <c r="AB169" s="124" t="str">
        <f>IF(Nominal!AA168="","",IFERROR(Nominal!AA168*(1+0),""))</f>
        <v/>
      </c>
      <c r="AC169" s="124" t="str">
        <f>IF(Nominal!AB168="","",IFERROR(Nominal!AB168*(1+0),""))</f>
        <v/>
      </c>
      <c r="AD169" s="124" t="str">
        <f>IF(Nominal!AC168="","",IFERROR(Nominal!AC168*(1+0),""))</f>
        <v/>
      </c>
      <c r="AE169" s="124" t="str">
        <f>IF(Nominal!AD168="","",IFERROR(Nominal!AD168*(1+0),""))</f>
        <v/>
      </c>
      <c r="AF169" s="126" t="str">
        <f t="shared" si="56"/>
        <v/>
      </c>
      <c r="AG169" s="126" t="str">
        <f t="shared" si="57"/>
        <v/>
      </c>
      <c r="AH169" s="126" t="str">
        <f t="shared" si="58"/>
        <v/>
      </c>
      <c r="AI169" s="126" t="str">
        <f t="shared" si="59"/>
        <v/>
      </c>
      <c r="AJ169" s="126" t="str">
        <f t="shared" si="60"/>
        <v/>
      </c>
      <c r="AK169" s="126" t="str">
        <f t="shared" si="61"/>
        <v/>
      </c>
      <c r="AL169" s="126" t="str">
        <f t="shared" si="62"/>
        <v/>
      </c>
      <c r="AM169" s="126" t="str">
        <f t="shared" si="63"/>
        <v/>
      </c>
      <c r="AN169" s="126" t="str">
        <f t="shared" si="64"/>
        <v/>
      </c>
      <c r="AO169" s="126" t="str">
        <f t="shared" si="65"/>
        <v/>
      </c>
      <c r="AP169" s="124">
        <f t="shared" si="66"/>
        <v>0</v>
      </c>
      <c r="AQ169" s="124">
        <f t="shared" si="67"/>
        <v>13.729999999999999</v>
      </c>
      <c r="AR169" s="126" t="str">
        <f t="shared" si="68"/>
        <v/>
      </c>
      <c r="AS169" s="153" t="s">
        <v>779</v>
      </c>
      <c r="AT169" s="153">
        <f t="shared" si="69"/>
        <v>1</v>
      </c>
      <c r="AU169" s="153">
        <f t="shared" si="70"/>
        <v>1</v>
      </c>
      <c r="AV169" s="153">
        <f t="shared" si="71"/>
        <v>1</v>
      </c>
      <c r="AW169" s="153">
        <f t="shared" si="72"/>
        <v>1</v>
      </c>
      <c r="AX169" s="153">
        <f t="shared" si="73"/>
        <v>1</v>
      </c>
      <c r="AY169" s="153">
        <f t="shared" si="74"/>
        <v>1</v>
      </c>
      <c r="AZ169" s="153">
        <f t="shared" si="75"/>
        <v>0</v>
      </c>
      <c r="BA169" s="153">
        <f t="shared" si="76"/>
        <v>0</v>
      </c>
      <c r="BB169" s="153">
        <f t="shared" si="77"/>
        <v>0</v>
      </c>
      <c r="BC169" s="153">
        <f t="shared" si="78"/>
        <v>0</v>
      </c>
    </row>
    <row r="170" spans="1:55" x14ac:dyDescent="0.3">
      <c r="A170" s="300" t="str">
        <f>Nominal!A169</f>
        <v>Anguilla</v>
      </c>
      <c r="B170" s="300" t="str">
        <f>Nominal!B169</f>
        <v>AIA</v>
      </c>
      <c r="C170" s="300" t="str">
        <f>Nominal!C169</f>
        <v>LAC</v>
      </c>
      <c r="D170" s="300" t="str">
        <f>Nominal!D169</f>
        <v>High Income</v>
      </c>
      <c r="E170" s="300" t="str">
        <f>Nominal!E169</f>
        <v/>
      </c>
      <c r="F170" s="300" t="str">
        <f>Nominal!F169</f>
        <v>Tax Revenue</v>
      </c>
      <c r="G170" s="300" t="str">
        <f>Nominal!G169</f>
        <v>mill lcu</v>
      </c>
      <c r="H170" s="126" t="e">
        <f>VLOOKUP(B170,Inflation!$C$1:$E$196,3,FALSE)/100</f>
        <v>#N/A</v>
      </c>
      <c r="I170" s="300" t="str">
        <f t="shared" si="55"/>
        <v>AnguillaTax Revenue</v>
      </c>
      <c r="J170" s="124" t="str">
        <f>IF(Nominal!I169="","",IFERROR(Nominal!I169*((1+Real!$H170)),""))</f>
        <v/>
      </c>
      <c r="K170" s="124" t="str">
        <f>IF(Nominal!J169="","",IFERROR(Nominal!J169*((1+Real!$H170)),""))</f>
        <v/>
      </c>
      <c r="L170" s="124" t="str">
        <f>IF(Nominal!K169="","",IFERROR(Nominal!K169*((1+Real!$H170)),""))</f>
        <v/>
      </c>
      <c r="M170" s="124" t="str">
        <f>IF(Nominal!L169="","",IFERROR(Nominal!L169*((1+Real!$H170)),""))</f>
        <v/>
      </c>
      <c r="N170" s="124" t="str">
        <f>IF(Nominal!M169="","",IFERROR(Nominal!M169*((1+Real!$H170)),""))</f>
        <v/>
      </c>
      <c r="O170" s="124" t="str">
        <f>IF(Nominal!N169="","",IFERROR(Nominal!N169*((1+Real!$H170)),""))</f>
        <v/>
      </c>
      <c r="P170" s="124" t="str">
        <f>IF(Nominal!O169="","",IFERROR(Nominal!O169*((1+Real!$H170)),""))</f>
        <v/>
      </c>
      <c r="Q170" s="124" t="str">
        <f>IF(Nominal!P169="","",IFERROR(Nominal!P169*((1+Real!$H170)),""))</f>
        <v/>
      </c>
      <c r="R170" s="124" t="str">
        <f>IF(Nominal!Q169="","",IFERROR(Nominal!Q169*((1+Real!$H170)),""))</f>
        <v/>
      </c>
      <c r="S170" s="124" t="str">
        <f>IF(Nominal!R169="","",IFERROR(Nominal!R169*((1+Real!$H170)),""))</f>
        <v/>
      </c>
      <c r="T170" s="124" t="str">
        <f>IF(Nominal!S169="","",IFERROR(Nominal!S169*((1+Real!$H170)),""))</f>
        <v/>
      </c>
      <c r="U170" s="124" t="str">
        <f>IF(Nominal!T169="","",IFERROR(Nominal!T169*((1+Real!$H170)),""))</f>
        <v/>
      </c>
      <c r="V170" s="124">
        <f>IF(Nominal!U169="","",IFERROR(Nominal!U169*(1+0),""))</f>
        <v>21.41</v>
      </c>
      <c r="W170" s="124">
        <f>IF(Nominal!V169="","",IFERROR(Nominal!V169*(1+0),""))</f>
        <v>17.11</v>
      </c>
      <c r="X170" s="124">
        <f>IF(Nominal!W169="","",IFERROR(Nominal!W169*(1+0),""))</f>
        <v>8.9600000000000009</v>
      </c>
      <c r="Y170" s="124">
        <f>IF(Nominal!X169="","",IFERROR(Nominal!X169*(1+0),""))</f>
        <v>9.77</v>
      </c>
      <c r="Z170" s="124">
        <f>IF(Nominal!Y169="","",IFERROR(Nominal!Y169*(1+0),""))</f>
        <v>9.34</v>
      </c>
      <c r="AA170" s="124">
        <f>IF(Nominal!Z169="","",IFERROR(Nominal!Z169*(1+0),""))</f>
        <v>9.44</v>
      </c>
      <c r="AB170" s="124" t="str">
        <f>IF(Nominal!AA169="","",IFERROR(Nominal!AA169*(1+0),""))</f>
        <v/>
      </c>
      <c r="AC170" s="124" t="str">
        <f>IF(Nominal!AB169="","",IFERROR(Nominal!AB169*(1+0),""))</f>
        <v/>
      </c>
      <c r="AD170" s="124" t="str">
        <f>IF(Nominal!AC169="","",IFERROR(Nominal!AC169*(1+0),""))</f>
        <v/>
      </c>
      <c r="AE170" s="124" t="str">
        <f>IF(Nominal!AD169="","",IFERROR(Nominal!AD169*(1+0),""))</f>
        <v/>
      </c>
      <c r="AF170" s="126" t="str">
        <f t="shared" si="56"/>
        <v/>
      </c>
      <c r="AG170" s="126" t="str">
        <f t="shared" si="57"/>
        <v/>
      </c>
      <c r="AH170" s="126" t="str">
        <f t="shared" si="58"/>
        <v/>
      </c>
      <c r="AI170" s="126" t="str">
        <f t="shared" si="59"/>
        <v/>
      </c>
      <c r="AJ170" s="126" t="str">
        <f t="shared" si="60"/>
        <v/>
      </c>
      <c r="AK170" s="126" t="str">
        <f t="shared" si="61"/>
        <v/>
      </c>
      <c r="AL170" s="126" t="str">
        <f t="shared" si="62"/>
        <v/>
      </c>
      <c r="AM170" s="126" t="str">
        <f t="shared" si="63"/>
        <v/>
      </c>
      <c r="AN170" s="126" t="str">
        <f t="shared" si="64"/>
        <v/>
      </c>
      <c r="AO170" s="126" t="str">
        <f t="shared" si="65"/>
        <v/>
      </c>
      <c r="AP170" s="124">
        <f t="shared" si="66"/>
        <v>0</v>
      </c>
      <c r="AQ170" s="124">
        <f t="shared" si="67"/>
        <v>76.03</v>
      </c>
      <c r="AR170" s="126" t="str">
        <f t="shared" si="68"/>
        <v/>
      </c>
      <c r="AS170" s="153" t="s">
        <v>779</v>
      </c>
      <c r="AT170" s="153">
        <f t="shared" si="69"/>
        <v>1</v>
      </c>
      <c r="AU170" s="153">
        <f t="shared" si="70"/>
        <v>1</v>
      </c>
      <c r="AV170" s="153">
        <f t="shared" si="71"/>
        <v>1</v>
      </c>
      <c r="AW170" s="153">
        <f t="shared" si="72"/>
        <v>1</v>
      </c>
      <c r="AX170" s="153">
        <f t="shared" si="73"/>
        <v>1</v>
      </c>
      <c r="AY170" s="153">
        <f t="shared" si="74"/>
        <v>1</v>
      </c>
      <c r="AZ170" s="153">
        <f t="shared" si="75"/>
        <v>0</v>
      </c>
      <c r="BA170" s="153">
        <f t="shared" si="76"/>
        <v>0</v>
      </c>
      <c r="BB170" s="153">
        <f t="shared" si="77"/>
        <v>0</v>
      </c>
      <c r="BC170" s="153">
        <f t="shared" si="78"/>
        <v>0</v>
      </c>
    </row>
    <row r="171" spans="1:55" x14ac:dyDescent="0.3">
      <c r="A171" s="300" t="str">
        <f>Nominal!A170</f>
        <v>Anguilla</v>
      </c>
      <c r="B171" s="300" t="str">
        <f>Nominal!B170</f>
        <v>AIA</v>
      </c>
      <c r="C171" s="300" t="str">
        <f>Nominal!C170</f>
        <v>LAC</v>
      </c>
      <c r="D171" s="300" t="str">
        <f>Nominal!D170</f>
        <v>High Income</v>
      </c>
      <c r="E171" s="300" t="str">
        <f>Nominal!E170</f>
        <v/>
      </c>
      <c r="F171" s="300" t="str">
        <f>Nominal!F170</f>
        <v>VAT</v>
      </c>
      <c r="G171" s="300" t="str">
        <f>Nominal!G170</f>
        <v>mill lcu</v>
      </c>
      <c r="H171" s="126" t="e">
        <f>VLOOKUP(B171,Inflation!$C$1:$E$196,3,FALSE)/100</f>
        <v>#N/A</v>
      </c>
      <c r="I171" s="300" t="str">
        <f t="shared" si="55"/>
        <v>AnguillaVAT</v>
      </c>
      <c r="J171" s="124" t="str">
        <f>IF(Nominal!I170="","",IFERROR(Nominal!I170*((1+Real!$H171)),""))</f>
        <v/>
      </c>
      <c r="K171" s="124" t="str">
        <f>IF(Nominal!J170="","",IFERROR(Nominal!J170*((1+Real!$H171)),""))</f>
        <v/>
      </c>
      <c r="L171" s="124" t="str">
        <f>IF(Nominal!K170="","",IFERROR(Nominal!K170*((1+Real!$H171)),""))</f>
        <v/>
      </c>
      <c r="M171" s="124" t="str">
        <f>IF(Nominal!L170="","",IFERROR(Nominal!L170*((1+Real!$H171)),""))</f>
        <v/>
      </c>
      <c r="N171" s="124" t="str">
        <f>IF(Nominal!M170="","",IFERROR(Nominal!M170*((1+Real!$H171)),""))</f>
        <v/>
      </c>
      <c r="O171" s="124" t="str">
        <f>IF(Nominal!N170="","",IFERROR(Nominal!N170*((1+Real!$H171)),""))</f>
        <v/>
      </c>
      <c r="P171" s="124" t="str">
        <f>IF(Nominal!O170="","",IFERROR(Nominal!O170*((1+Real!$H171)),""))</f>
        <v/>
      </c>
      <c r="Q171" s="124" t="str">
        <f>IF(Nominal!P170="","",IFERROR(Nominal!P170*((1+Real!$H171)),""))</f>
        <v/>
      </c>
      <c r="R171" s="124" t="str">
        <f>IF(Nominal!Q170="","",IFERROR(Nominal!Q170*((1+Real!$H171)),""))</f>
        <v/>
      </c>
      <c r="S171" s="124" t="str">
        <f>IF(Nominal!R170="","",IFERROR(Nominal!R170*((1+Real!$H171)),""))</f>
        <v/>
      </c>
      <c r="T171" s="124" t="str">
        <f>IF(Nominal!S170="","",IFERROR(Nominal!S170*((1+Real!$H171)),""))</f>
        <v/>
      </c>
      <c r="U171" s="124" t="str">
        <f>IF(Nominal!T170="","",IFERROR(Nominal!T170*((1+Real!$H171)),""))</f>
        <v/>
      </c>
      <c r="V171" s="124">
        <f>IF(Nominal!U170="","",IFERROR(Nominal!U170*(1+0),""))</f>
        <v>12.2</v>
      </c>
      <c r="W171" s="124">
        <f>IF(Nominal!V170="","",IFERROR(Nominal!V170*(1+0),""))</f>
        <v>8.1300000000000008</v>
      </c>
      <c r="X171" s="124">
        <f>IF(Nominal!W170="","",IFERROR(Nominal!W170*(1+0),""))</f>
        <v>2.88</v>
      </c>
      <c r="Y171" s="124">
        <f>IF(Nominal!X170="","",IFERROR(Nominal!X170*(1+0),""))</f>
        <v>4.05</v>
      </c>
      <c r="Z171" s="124">
        <f>IF(Nominal!Y170="","",IFERROR(Nominal!Y170*(1+0),""))</f>
        <v>2.97</v>
      </c>
      <c r="AA171" s="124">
        <f>IF(Nominal!Z170="","",IFERROR(Nominal!Z170*(1+0),""))</f>
        <v>2.2599999999999998</v>
      </c>
      <c r="AB171" s="124" t="str">
        <f>IF(Nominal!AA170="","",IFERROR(Nominal!AA170*(1+0),""))</f>
        <v/>
      </c>
      <c r="AC171" s="124" t="str">
        <f>IF(Nominal!AB170="","",IFERROR(Nominal!AB170*(1+0),""))</f>
        <v/>
      </c>
      <c r="AD171" s="124" t="str">
        <f>IF(Nominal!AC170="","",IFERROR(Nominal!AC170*(1+0),""))</f>
        <v/>
      </c>
      <c r="AE171" s="124" t="str">
        <f>IF(Nominal!AD170="","",IFERROR(Nominal!AD170*(1+0),""))</f>
        <v/>
      </c>
      <c r="AF171" s="126" t="str">
        <f t="shared" si="56"/>
        <v/>
      </c>
      <c r="AG171" s="126" t="str">
        <f t="shared" si="57"/>
        <v/>
      </c>
      <c r="AH171" s="126" t="str">
        <f t="shared" si="58"/>
        <v/>
      </c>
      <c r="AI171" s="126" t="str">
        <f t="shared" si="59"/>
        <v/>
      </c>
      <c r="AJ171" s="126" t="str">
        <f t="shared" si="60"/>
        <v/>
      </c>
      <c r="AK171" s="126" t="str">
        <f t="shared" si="61"/>
        <v/>
      </c>
      <c r="AL171" s="126" t="str">
        <f t="shared" si="62"/>
        <v/>
      </c>
      <c r="AM171" s="126" t="str">
        <f t="shared" si="63"/>
        <v/>
      </c>
      <c r="AN171" s="126" t="str">
        <f t="shared" si="64"/>
        <v/>
      </c>
      <c r="AO171" s="126" t="str">
        <f t="shared" si="65"/>
        <v/>
      </c>
      <c r="AP171" s="124">
        <f t="shared" si="66"/>
        <v>0</v>
      </c>
      <c r="AQ171" s="124">
        <f t="shared" si="67"/>
        <v>32.489999999999995</v>
      </c>
      <c r="AR171" s="126" t="str">
        <f t="shared" si="68"/>
        <v/>
      </c>
      <c r="AS171" s="153" t="s">
        <v>779</v>
      </c>
      <c r="AT171" s="153">
        <f t="shared" si="69"/>
        <v>1</v>
      </c>
      <c r="AU171" s="153">
        <f t="shared" si="70"/>
        <v>1</v>
      </c>
      <c r="AV171" s="153">
        <f t="shared" si="71"/>
        <v>1</v>
      </c>
      <c r="AW171" s="153">
        <f t="shared" si="72"/>
        <v>1</v>
      </c>
      <c r="AX171" s="153">
        <f t="shared" si="73"/>
        <v>1</v>
      </c>
      <c r="AY171" s="153">
        <f t="shared" si="74"/>
        <v>1</v>
      </c>
      <c r="AZ171" s="153">
        <f t="shared" si="75"/>
        <v>0</v>
      </c>
      <c r="BA171" s="153">
        <f t="shared" si="76"/>
        <v>0</v>
      </c>
      <c r="BB171" s="153">
        <f t="shared" si="77"/>
        <v>0</v>
      </c>
      <c r="BC171" s="153">
        <f t="shared" si="78"/>
        <v>0</v>
      </c>
    </row>
    <row r="172" spans="1:55" x14ac:dyDescent="0.3">
      <c r="A172" s="300" t="str">
        <f>Nominal!A171</f>
        <v>Anguilla</v>
      </c>
      <c r="B172" s="300" t="str">
        <f>Nominal!B171</f>
        <v>AIA</v>
      </c>
      <c r="C172" s="300" t="str">
        <f>Nominal!C171</f>
        <v>LAC</v>
      </c>
      <c r="D172" s="300" t="str">
        <f>Nominal!D171</f>
        <v>High Income</v>
      </c>
      <c r="E172" s="300" t="str">
        <f>Nominal!E171</f>
        <v/>
      </c>
      <c r="F172" s="300" t="str">
        <f>Nominal!F171</f>
        <v>Income Taxes</v>
      </c>
      <c r="G172" s="300" t="str">
        <f>Nominal!G171</f>
        <v>mill lcu</v>
      </c>
      <c r="H172" s="126" t="e">
        <f>VLOOKUP(B172,Inflation!$C$1:$E$196,3,FALSE)/100</f>
        <v>#N/A</v>
      </c>
      <c r="I172" s="300" t="str">
        <f t="shared" si="55"/>
        <v>AnguillaIncome Taxes</v>
      </c>
      <c r="J172" s="124" t="str">
        <f>IF(Nominal!I171="","",IFERROR(Nominal!I171*((1+Real!$H172)),""))</f>
        <v/>
      </c>
      <c r="K172" s="124" t="str">
        <f>IF(Nominal!J171="","",IFERROR(Nominal!J171*((1+Real!$H172)),""))</f>
        <v/>
      </c>
      <c r="L172" s="124" t="str">
        <f>IF(Nominal!K171="","",IFERROR(Nominal!K171*((1+Real!$H172)),""))</f>
        <v/>
      </c>
      <c r="M172" s="124" t="str">
        <f>IF(Nominal!L171="","",IFERROR(Nominal!L171*((1+Real!$H172)),""))</f>
        <v/>
      </c>
      <c r="N172" s="124" t="str">
        <f>IF(Nominal!M171="","",IFERROR(Nominal!M171*((1+Real!$H172)),""))</f>
        <v/>
      </c>
      <c r="O172" s="124" t="str">
        <f>IF(Nominal!N171="","",IFERROR(Nominal!N171*((1+Real!$H172)),""))</f>
        <v/>
      </c>
      <c r="P172" s="124" t="str">
        <f>IF(Nominal!O171="","",IFERROR(Nominal!O171*((1+Real!$H172)),""))</f>
        <v/>
      </c>
      <c r="Q172" s="124" t="str">
        <f>IF(Nominal!P171="","",IFERROR(Nominal!P171*((1+Real!$H172)),""))</f>
        <v/>
      </c>
      <c r="R172" s="124" t="str">
        <f>IF(Nominal!Q171="","",IFERROR(Nominal!Q171*((1+Real!$H172)),""))</f>
        <v/>
      </c>
      <c r="S172" s="124" t="str">
        <f>IF(Nominal!R171="","",IFERROR(Nominal!R171*((1+Real!$H172)),""))</f>
        <v/>
      </c>
      <c r="T172" s="124" t="str">
        <f>IF(Nominal!S171="","",IFERROR(Nominal!S171*((1+Real!$H172)),""))</f>
        <v/>
      </c>
      <c r="U172" s="124" t="str">
        <f>IF(Nominal!T171="","",IFERROR(Nominal!T171*((1+Real!$H172)),""))</f>
        <v/>
      </c>
      <c r="V172" s="124">
        <f>IF(Nominal!U171="","",IFERROR(Nominal!U171*(1+0),""))</f>
        <v>1.45</v>
      </c>
      <c r="W172" s="124">
        <f>IF(Nominal!V171="","",IFERROR(Nominal!V171*(1+0),""))</f>
        <v>1.22</v>
      </c>
      <c r="X172" s="124">
        <f>IF(Nominal!W171="","",IFERROR(Nominal!W171*(1+0),""))</f>
        <v>1.38</v>
      </c>
      <c r="Y172" s="124">
        <f>IF(Nominal!X171="","",IFERROR(Nominal!X171*(1+0),""))</f>
        <v>1.07</v>
      </c>
      <c r="Z172" s="124">
        <f>IF(Nominal!Y171="","",IFERROR(Nominal!Y171*(1+0),""))</f>
        <v>0.99</v>
      </c>
      <c r="AA172" s="124">
        <f>IF(Nominal!Z171="","",IFERROR(Nominal!Z171*(1+0),""))</f>
        <v>0.84</v>
      </c>
      <c r="AB172" s="124" t="str">
        <f>IF(Nominal!AA171="","",IFERROR(Nominal!AA171*(1+0),""))</f>
        <v/>
      </c>
      <c r="AC172" s="124" t="str">
        <f>IF(Nominal!AB171="","",IFERROR(Nominal!AB171*(1+0),""))</f>
        <v/>
      </c>
      <c r="AD172" s="124" t="str">
        <f>IF(Nominal!AC171="","",IFERROR(Nominal!AC171*(1+0),""))</f>
        <v/>
      </c>
      <c r="AE172" s="124" t="str">
        <f>IF(Nominal!AD171="","",IFERROR(Nominal!AD171*(1+0),""))</f>
        <v/>
      </c>
      <c r="AF172" s="126" t="str">
        <f t="shared" si="56"/>
        <v/>
      </c>
      <c r="AG172" s="126" t="str">
        <f t="shared" si="57"/>
        <v/>
      </c>
      <c r="AH172" s="126" t="str">
        <f t="shared" si="58"/>
        <v/>
      </c>
      <c r="AI172" s="126" t="str">
        <f t="shared" si="59"/>
        <v/>
      </c>
      <c r="AJ172" s="126" t="str">
        <f t="shared" si="60"/>
        <v/>
      </c>
      <c r="AK172" s="126" t="str">
        <f t="shared" si="61"/>
        <v/>
      </c>
      <c r="AL172" s="126" t="str">
        <f t="shared" si="62"/>
        <v/>
      </c>
      <c r="AM172" s="126" t="str">
        <f t="shared" si="63"/>
        <v/>
      </c>
      <c r="AN172" s="126" t="str">
        <f t="shared" si="64"/>
        <v/>
      </c>
      <c r="AO172" s="126" t="str">
        <f t="shared" si="65"/>
        <v/>
      </c>
      <c r="AP172" s="124">
        <f t="shared" si="66"/>
        <v>0</v>
      </c>
      <c r="AQ172" s="124">
        <f t="shared" si="67"/>
        <v>6.95</v>
      </c>
      <c r="AR172" s="126" t="str">
        <f t="shared" si="68"/>
        <v/>
      </c>
      <c r="AS172" s="153" t="s">
        <v>779</v>
      </c>
      <c r="AT172" s="153">
        <f t="shared" si="69"/>
        <v>1</v>
      </c>
      <c r="AU172" s="153">
        <f t="shared" si="70"/>
        <v>1</v>
      </c>
      <c r="AV172" s="153">
        <f t="shared" si="71"/>
        <v>1</v>
      </c>
      <c r="AW172" s="153">
        <f t="shared" si="72"/>
        <v>1</v>
      </c>
      <c r="AX172" s="153">
        <f t="shared" si="73"/>
        <v>1</v>
      </c>
      <c r="AY172" s="153">
        <f t="shared" si="74"/>
        <v>1</v>
      </c>
      <c r="AZ172" s="153">
        <f t="shared" si="75"/>
        <v>0</v>
      </c>
      <c r="BA172" s="153">
        <f t="shared" si="76"/>
        <v>0</v>
      </c>
      <c r="BB172" s="153">
        <f t="shared" si="77"/>
        <v>0</v>
      </c>
      <c r="BC172" s="153">
        <f t="shared" si="78"/>
        <v>0</v>
      </c>
    </row>
    <row r="173" spans="1:55" x14ac:dyDescent="0.3">
      <c r="A173" s="300" t="str">
        <f>Nominal!A172</f>
        <v>Anguilla</v>
      </c>
      <c r="B173" s="300" t="str">
        <f>Nominal!B172</f>
        <v>AIA</v>
      </c>
      <c r="C173" s="300" t="str">
        <f>Nominal!C172</f>
        <v>LAC</v>
      </c>
      <c r="D173" s="300" t="str">
        <f>Nominal!D172</f>
        <v>High Income</v>
      </c>
      <c r="E173" s="300" t="str">
        <f>Nominal!E172</f>
        <v/>
      </c>
      <c r="F173" s="300" t="str">
        <f>Nominal!F172</f>
        <v>Property Taxes</v>
      </c>
      <c r="G173" s="300" t="str">
        <f>Nominal!G172</f>
        <v>mill lcu</v>
      </c>
      <c r="H173" s="126" t="e">
        <f>VLOOKUP(B173,Inflation!$C$1:$E$196,3,FALSE)/100</f>
        <v>#N/A</v>
      </c>
      <c r="I173" s="300" t="str">
        <f t="shared" si="55"/>
        <v>AnguillaProperty Taxes</v>
      </c>
      <c r="J173" s="124" t="str">
        <f>IF(Nominal!I172="","",IFERROR(Nominal!I172*((1+Real!$H173)),""))</f>
        <v/>
      </c>
      <c r="K173" s="124" t="str">
        <f>IF(Nominal!J172="","",IFERROR(Nominal!J172*((1+Real!$H173)),""))</f>
        <v/>
      </c>
      <c r="L173" s="124" t="str">
        <f>IF(Nominal!K172="","",IFERROR(Nominal!K172*((1+Real!$H173)),""))</f>
        <v/>
      </c>
      <c r="M173" s="124" t="str">
        <f>IF(Nominal!L172="","",IFERROR(Nominal!L172*((1+Real!$H173)),""))</f>
        <v/>
      </c>
      <c r="N173" s="124" t="str">
        <f>IF(Nominal!M172="","",IFERROR(Nominal!M172*((1+Real!$H173)),""))</f>
        <v/>
      </c>
      <c r="O173" s="124" t="str">
        <f>IF(Nominal!N172="","",IFERROR(Nominal!N172*((1+Real!$H173)),""))</f>
        <v/>
      </c>
      <c r="P173" s="124" t="str">
        <f>IF(Nominal!O172="","",IFERROR(Nominal!O172*((1+Real!$H173)),""))</f>
        <v/>
      </c>
      <c r="Q173" s="124" t="str">
        <f>IF(Nominal!P172="","",IFERROR(Nominal!P172*((1+Real!$H173)),""))</f>
        <v/>
      </c>
      <c r="R173" s="124" t="str">
        <f>IF(Nominal!Q172="","",IFERROR(Nominal!Q172*((1+Real!$H173)),""))</f>
        <v/>
      </c>
      <c r="S173" s="124" t="str">
        <f>IF(Nominal!R172="","",IFERROR(Nominal!R172*((1+Real!$H173)),""))</f>
        <v/>
      </c>
      <c r="T173" s="124" t="str">
        <f>IF(Nominal!S172="","",IFERROR(Nominal!S172*((1+Real!$H173)),""))</f>
        <v/>
      </c>
      <c r="U173" s="124" t="str">
        <f>IF(Nominal!T172="","",IFERROR(Nominal!T172*((1+Real!$H173)),""))</f>
        <v/>
      </c>
      <c r="V173" s="124">
        <f>IF(Nominal!U172="","",IFERROR(Nominal!U172*(1+0),""))</f>
        <v>0.23</v>
      </c>
      <c r="W173" s="124">
        <f>IF(Nominal!V172="","",IFERROR(Nominal!V172*(1+0),""))</f>
        <v>0.15</v>
      </c>
      <c r="X173" s="124">
        <f>IF(Nominal!W172="","",IFERROR(Nominal!W172*(1+0),""))</f>
        <v>0.16</v>
      </c>
      <c r="Y173" s="124">
        <f>IF(Nominal!X172="","",IFERROR(Nominal!X172*(1+0),""))</f>
        <v>0.34</v>
      </c>
      <c r="Z173" s="124">
        <f>IF(Nominal!Y172="","",IFERROR(Nominal!Y172*(1+0),""))</f>
        <v>1.1399999999999999</v>
      </c>
      <c r="AA173" s="124">
        <f>IF(Nominal!Z172="","",IFERROR(Nominal!Z172*(1+0),""))</f>
        <v>0.57999999999999996</v>
      </c>
      <c r="AB173" s="124" t="str">
        <f>IF(Nominal!AA172="","",IFERROR(Nominal!AA172*(1+0),""))</f>
        <v/>
      </c>
      <c r="AC173" s="124" t="str">
        <f>IF(Nominal!AB172="","",IFERROR(Nominal!AB172*(1+0),""))</f>
        <v/>
      </c>
      <c r="AD173" s="124" t="str">
        <f>IF(Nominal!AC172="","",IFERROR(Nominal!AC172*(1+0),""))</f>
        <v/>
      </c>
      <c r="AE173" s="124" t="str">
        <f>IF(Nominal!AD172="","",IFERROR(Nominal!AD172*(1+0),""))</f>
        <v/>
      </c>
      <c r="AF173" s="126" t="str">
        <f t="shared" si="56"/>
        <v/>
      </c>
      <c r="AG173" s="126" t="str">
        <f t="shared" si="57"/>
        <v/>
      </c>
      <c r="AH173" s="126" t="str">
        <f t="shared" si="58"/>
        <v/>
      </c>
      <c r="AI173" s="126" t="str">
        <f t="shared" si="59"/>
        <v/>
      </c>
      <c r="AJ173" s="126" t="str">
        <f t="shared" si="60"/>
        <v/>
      </c>
      <c r="AK173" s="126" t="str">
        <f t="shared" si="61"/>
        <v/>
      </c>
      <c r="AL173" s="126" t="str">
        <f t="shared" si="62"/>
        <v/>
      </c>
      <c r="AM173" s="126" t="str">
        <f t="shared" si="63"/>
        <v/>
      </c>
      <c r="AN173" s="126" t="str">
        <f t="shared" si="64"/>
        <v/>
      </c>
      <c r="AO173" s="126" t="str">
        <f t="shared" si="65"/>
        <v/>
      </c>
      <c r="AP173" s="124">
        <f t="shared" si="66"/>
        <v>0</v>
      </c>
      <c r="AQ173" s="124">
        <f t="shared" si="67"/>
        <v>2.6</v>
      </c>
      <c r="AR173" s="126" t="str">
        <f t="shared" si="68"/>
        <v/>
      </c>
      <c r="AS173" s="153" t="s">
        <v>779</v>
      </c>
      <c r="AT173" s="153">
        <f t="shared" si="69"/>
        <v>1</v>
      </c>
      <c r="AU173" s="153">
        <f t="shared" si="70"/>
        <v>1</v>
      </c>
      <c r="AV173" s="153">
        <f t="shared" si="71"/>
        <v>1</v>
      </c>
      <c r="AW173" s="153">
        <f t="shared" si="72"/>
        <v>1</v>
      </c>
      <c r="AX173" s="153">
        <f t="shared" si="73"/>
        <v>1</v>
      </c>
      <c r="AY173" s="153">
        <f t="shared" si="74"/>
        <v>1</v>
      </c>
      <c r="AZ173" s="153">
        <f t="shared" si="75"/>
        <v>0</v>
      </c>
      <c r="BA173" s="153">
        <f t="shared" si="76"/>
        <v>0</v>
      </c>
      <c r="BB173" s="153">
        <f t="shared" si="77"/>
        <v>0</v>
      </c>
      <c r="BC173" s="153">
        <f t="shared" si="78"/>
        <v>0</v>
      </c>
    </row>
    <row r="174" spans="1:55" x14ac:dyDescent="0.3">
      <c r="A174" s="300" t="str">
        <f>Nominal!A173</f>
        <v>Anguilla</v>
      </c>
      <c r="B174" s="300" t="str">
        <f>Nominal!B173</f>
        <v>AIA</v>
      </c>
      <c r="C174" s="300" t="str">
        <f>Nominal!C173</f>
        <v>LAC</v>
      </c>
      <c r="D174" s="300" t="str">
        <f>Nominal!D173</f>
        <v>High Income</v>
      </c>
      <c r="E174" s="300" t="str">
        <f>Nominal!E173</f>
        <v/>
      </c>
      <c r="F174" s="300" t="str">
        <f>Nominal!F173</f>
        <v>Tax Revenue -Taxes on International Trade and Transactions</v>
      </c>
      <c r="G174" s="300" t="str">
        <f>Nominal!G173</f>
        <v>mill lcu</v>
      </c>
      <c r="H174" s="126" t="e">
        <f>VLOOKUP(B174,Inflation!$C$1:$E$196,3,FALSE)/100</f>
        <v>#N/A</v>
      </c>
      <c r="I174" s="300" t="str">
        <f t="shared" si="55"/>
        <v>AnguillaTax Revenue -Taxes on International Trade and Transactions</v>
      </c>
      <c r="J174" s="124" t="str">
        <f>IF(Nominal!I173="","",IFERROR(Nominal!I173*((1+Real!$H174)),""))</f>
        <v/>
      </c>
      <c r="K174" s="124" t="str">
        <f>IF(Nominal!J173="","",IFERROR(Nominal!J173*((1+Real!$H174)),""))</f>
        <v/>
      </c>
      <c r="L174" s="124" t="str">
        <f>IF(Nominal!K173="","",IFERROR(Nominal!K173*((1+Real!$H174)),""))</f>
        <v/>
      </c>
      <c r="M174" s="124" t="str">
        <f>IF(Nominal!L173="","",IFERROR(Nominal!L173*((1+Real!$H174)),""))</f>
        <v/>
      </c>
      <c r="N174" s="124" t="str">
        <f>IF(Nominal!M173="","",IFERROR(Nominal!M173*((1+Real!$H174)),""))</f>
        <v/>
      </c>
      <c r="O174" s="124" t="str">
        <f>IF(Nominal!N173="","",IFERROR(Nominal!N173*((1+Real!$H174)),""))</f>
        <v/>
      </c>
      <c r="P174" s="124" t="str">
        <f>IF(Nominal!O173="","",IFERROR(Nominal!O173*((1+Real!$H174)),""))</f>
        <v/>
      </c>
      <c r="Q174" s="124" t="str">
        <f>IF(Nominal!P173="","",IFERROR(Nominal!P173*((1+Real!$H174)),""))</f>
        <v/>
      </c>
      <c r="R174" s="124" t="str">
        <f>IF(Nominal!Q173="","",IFERROR(Nominal!Q173*((1+Real!$H174)),""))</f>
        <v/>
      </c>
      <c r="S174" s="124" t="str">
        <f>IF(Nominal!R173="","",IFERROR(Nominal!R173*((1+Real!$H174)),""))</f>
        <v/>
      </c>
      <c r="T174" s="124" t="str">
        <f>IF(Nominal!S173="","",IFERROR(Nominal!S173*((1+Real!$H174)),""))</f>
        <v/>
      </c>
      <c r="U174" s="124" t="str">
        <f>IF(Nominal!T173="","",IFERROR(Nominal!T173*((1+Real!$H174)),""))</f>
        <v/>
      </c>
      <c r="V174" s="124" t="str">
        <f>IF(Nominal!U173="","",IFERROR(Nominal!U173*(1+0),""))</f>
        <v/>
      </c>
      <c r="W174" s="124">
        <f>IF(Nominal!V173="","",IFERROR(Nominal!V173*(1+0),""))</f>
        <v>7.61</v>
      </c>
      <c r="X174" s="124">
        <f>IF(Nominal!W173="","",IFERROR(Nominal!W173*(1+0),""))</f>
        <v>4.54</v>
      </c>
      <c r="Y174" s="124">
        <f>IF(Nominal!X173="","",IFERROR(Nominal!X173*(1+0),""))</f>
        <v>4.32</v>
      </c>
      <c r="Z174" s="124">
        <f>IF(Nominal!Y173="","",IFERROR(Nominal!Y173*(1+0),""))</f>
        <v>4.2300000000000004</v>
      </c>
      <c r="AA174" s="124">
        <f>IF(Nominal!Z173="","",IFERROR(Nominal!Z173*(1+0),""))</f>
        <v>5.77</v>
      </c>
      <c r="AB174" s="124" t="str">
        <f>IF(Nominal!AA173="","",IFERROR(Nominal!AA173*(1+0),""))</f>
        <v/>
      </c>
      <c r="AC174" s="124" t="str">
        <f>IF(Nominal!AB173="","",IFERROR(Nominal!AB173*(1+0),""))</f>
        <v/>
      </c>
      <c r="AD174" s="124" t="str">
        <f>IF(Nominal!AC173="","",IFERROR(Nominal!AC173*(1+0),""))</f>
        <v/>
      </c>
      <c r="AE174" s="124" t="str">
        <f>IF(Nominal!AD173="","",IFERROR(Nominal!AD173*(1+0),""))</f>
        <v/>
      </c>
      <c r="AF174" s="126" t="str">
        <f t="shared" si="56"/>
        <v/>
      </c>
      <c r="AG174" s="126" t="str">
        <f t="shared" si="57"/>
        <v/>
      </c>
      <c r="AH174" s="126" t="str">
        <f t="shared" si="58"/>
        <v/>
      </c>
      <c r="AI174" s="126" t="str">
        <f t="shared" si="59"/>
        <v/>
      </c>
      <c r="AJ174" s="126" t="str">
        <f t="shared" si="60"/>
        <v/>
      </c>
      <c r="AK174" s="126" t="str">
        <f t="shared" si="61"/>
        <v/>
      </c>
      <c r="AL174" s="126" t="str">
        <f t="shared" si="62"/>
        <v/>
      </c>
      <c r="AM174" s="126" t="str">
        <f t="shared" si="63"/>
        <v/>
      </c>
      <c r="AN174" s="126" t="str">
        <f t="shared" si="64"/>
        <v/>
      </c>
      <c r="AO174" s="126" t="str">
        <f t="shared" si="65"/>
        <v/>
      </c>
      <c r="AP174" s="124">
        <f t="shared" si="66"/>
        <v>0</v>
      </c>
      <c r="AQ174" s="124">
        <f t="shared" si="67"/>
        <v>26.47</v>
      </c>
      <c r="AR174" s="126" t="str">
        <f t="shared" si="68"/>
        <v/>
      </c>
      <c r="AS174" s="153" t="s">
        <v>779</v>
      </c>
      <c r="AT174" s="153">
        <f t="shared" si="69"/>
        <v>0</v>
      </c>
      <c r="AU174" s="153">
        <f t="shared" si="70"/>
        <v>1</v>
      </c>
      <c r="AV174" s="153">
        <f t="shared" si="71"/>
        <v>1</v>
      </c>
      <c r="AW174" s="153">
        <f t="shared" si="72"/>
        <v>1</v>
      </c>
      <c r="AX174" s="153">
        <f t="shared" si="73"/>
        <v>1</v>
      </c>
      <c r="AY174" s="153">
        <f t="shared" si="74"/>
        <v>1</v>
      </c>
      <c r="AZ174" s="153">
        <f t="shared" si="75"/>
        <v>0</v>
      </c>
      <c r="BA174" s="153">
        <f t="shared" si="76"/>
        <v>0</v>
      </c>
      <c r="BB174" s="153">
        <f t="shared" si="77"/>
        <v>0</v>
      </c>
      <c r="BC174" s="153">
        <f t="shared" si="78"/>
        <v>0</v>
      </c>
    </row>
    <row r="175" spans="1:55" x14ac:dyDescent="0.3">
      <c r="A175" s="300" t="str">
        <f>Nominal!A174</f>
        <v>Anguilla</v>
      </c>
      <c r="B175" s="300" t="str">
        <f>Nominal!B174</f>
        <v>AIA</v>
      </c>
      <c r="C175" s="300" t="str">
        <f>Nominal!C174</f>
        <v>LAC</v>
      </c>
      <c r="D175" s="300" t="str">
        <f>Nominal!D174</f>
        <v>High Income</v>
      </c>
      <c r="E175" s="300" t="str">
        <f>Nominal!E174</f>
        <v/>
      </c>
      <c r="F175" s="300" t="str">
        <f>Nominal!F174</f>
        <v>Taxes on Goods and Services – Accommodation Tax</v>
      </c>
      <c r="G175" s="300" t="str">
        <f>Nominal!G174</f>
        <v>mill lcu</v>
      </c>
      <c r="H175" s="126" t="e">
        <f>VLOOKUP(B175,Inflation!$C$1:$E$196,3,FALSE)/100</f>
        <v>#N/A</v>
      </c>
      <c r="I175" s="300" t="str">
        <f t="shared" si="55"/>
        <v>AnguillaTaxes on Goods and Services – Accommodation Tax</v>
      </c>
      <c r="J175" s="124" t="str">
        <f>IF(Nominal!I174="","",IFERROR(Nominal!I174*((1+Real!$H175)),""))</f>
        <v/>
      </c>
      <c r="K175" s="124" t="str">
        <f>IF(Nominal!J174="","",IFERROR(Nominal!J174*((1+Real!$H175)),""))</f>
        <v/>
      </c>
      <c r="L175" s="124" t="str">
        <f>IF(Nominal!K174="","",IFERROR(Nominal!K174*((1+Real!$H175)),""))</f>
        <v/>
      </c>
      <c r="M175" s="124" t="str">
        <f>IF(Nominal!L174="","",IFERROR(Nominal!L174*((1+Real!$H175)),""))</f>
        <v/>
      </c>
      <c r="N175" s="124" t="str">
        <f>IF(Nominal!M174="","",IFERROR(Nominal!M174*((1+Real!$H175)),""))</f>
        <v/>
      </c>
      <c r="O175" s="124" t="str">
        <f>IF(Nominal!N174="","",IFERROR(Nominal!N174*((1+Real!$H175)),""))</f>
        <v/>
      </c>
      <c r="P175" s="124" t="str">
        <f>IF(Nominal!O174="","",IFERROR(Nominal!O174*((1+Real!$H175)),""))</f>
        <v/>
      </c>
      <c r="Q175" s="124" t="str">
        <f>IF(Nominal!P174="","",IFERROR(Nominal!P174*((1+Real!$H175)),""))</f>
        <v/>
      </c>
      <c r="R175" s="124" t="str">
        <f>IF(Nominal!Q174="","",IFERROR(Nominal!Q174*((1+Real!$H175)),""))</f>
        <v/>
      </c>
      <c r="S175" s="124" t="str">
        <f>IF(Nominal!R174="","",IFERROR(Nominal!R174*((1+Real!$H175)),""))</f>
        <v/>
      </c>
      <c r="T175" s="124" t="str">
        <f>IF(Nominal!S174="","",IFERROR(Nominal!S174*((1+Real!$H175)),""))</f>
        <v/>
      </c>
      <c r="U175" s="124" t="str">
        <f>IF(Nominal!T174="","",IFERROR(Nominal!T174*((1+Real!$H175)),""))</f>
        <v/>
      </c>
      <c r="V175" s="124">
        <f>IF(Nominal!U174="","",IFERROR(Nominal!U174*(1+0),""))</f>
        <v>6.94</v>
      </c>
      <c r="W175" s="124">
        <f>IF(Nominal!V174="","",IFERROR(Nominal!V174*(1+0),""))</f>
        <v>4.1399999999999997</v>
      </c>
      <c r="X175" s="124">
        <f>IF(Nominal!W174="","",IFERROR(Nominal!W174*(1+0),""))</f>
        <v>1.43</v>
      </c>
      <c r="Y175" s="124">
        <f>IF(Nominal!X174="","",IFERROR(Nominal!X174*(1+0),""))</f>
        <v>1.97</v>
      </c>
      <c r="Z175" s="124">
        <f>IF(Nominal!Y174="","",IFERROR(Nominal!Y174*(1+0),""))</f>
        <v>0.44</v>
      </c>
      <c r="AA175" s="124">
        <f>IF(Nominal!Z174="","",IFERROR(Nominal!Z174*(1+0),""))</f>
        <v>0.4</v>
      </c>
      <c r="AB175" s="124" t="str">
        <f>IF(Nominal!AA174="","",IFERROR(Nominal!AA174*(1+0),""))</f>
        <v/>
      </c>
      <c r="AC175" s="124" t="str">
        <f>IF(Nominal!AB174="","",IFERROR(Nominal!AB174*(1+0),""))</f>
        <v/>
      </c>
      <c r="AD175" s="124" t="str">
        <f>IF(Nominal!AC174="","",IFERROR(Nominal!AC174*(1+0),""))</f>
        <v/>
      </c>
      <c r="AE175" s="124" t="str">
        <f>IF(Nominal!AD174="","",IFERROR(Nominal!AD174*(1+0),""))</f>
        <v/>
      </c>
      <c r="AF175" s="126" t="str">
        <f t="shared" si="56"/>
        <v/>
      </c>
      <c r="AG175" s="126" t="str">
        <f t="shared" si="57"/>
        <v/>
      </c>
      <c r="AH175" s="126" t="str">
        <f t="shared" si="58"/>
        <v/>
      </c>
      <c r="AI175" s="126" t="str">
        <f t="shared" si="59"/>
        <v/>
      </c>
      <c r="AJ175" s="126" t="str">
        <f t="shared" si="60"/>
        <v/>
      </c>
      <c r="AK175" s="126" t="str">
        <f t="shared" si="61"/>
        <v/>
      </c>
      <c r="AL175" s="126" t="str">
        <f t="shared" si="62"/>
        <v/>
      </c>
      <c r="AM175" s="126" t="str">
        <f t="shared" si="63"/>
        <v/>
      </c>
      <c r="AN175" s="126" t="str">
        <f t="shared" si="64"/>
        <v/>
      </c>
      <c r="AO175" s="126" t="str">
        <f t="shared" si="65"/>
        <v/>
      </c>
      <c r="AP175" s="124">
        <f t="shared" si="66"/>
        <v>0</v>
      </c>
      <c r="AQ175" s="124">
        <f t="shared" si="67"/>
        <v>15.32</v>
      </c>
      <c r="AR175" s="126" t="str">
        <f t="shared" si="68"/>
        <v/>
      </c>
      <c r="AS175" s="153" t="s">
        <v>779</v>
      </c>
      <c r="AT175" s="153">
        <f t="shared" si="69"/>
        <v>1</v>
      </c>
      <c r="AU175" s="153">
        <f t="shared" si="70"/>
        <v>1</v>
      </c>
      <c r="AV175" s="153">
        <f t="shared" si="71"/>
        <v>1</v>
      </c>
      <c r="AW175" s="153">
        <f t="shared" si="72"/>
        <v>1</v>
      </c>
      <c r="AX175" s="153">
        <f t="shared" si="73"/>
        <v>1</v>
      </c>
      <c r="AY175" s="153">
        <f t="shared" si="74"/>
        <v>1</v>
      </c>
      <c r="AZ175" s="153">
        <f t="shared" si="75"/>
        <v>0</v>
      </c>
      <c r="BA175" s="153">
        <f t="shared" si="76"/>
        <v>0</v>
      </c>
      <c r="BB175" s="153">
        <f t="shared" si="77"/>
        <v>0</v>
      </c>
      <c r="BC175" s="153">
        <f t="shared" si="78"/>
        <v>0</v>
      </c>
    </row>
    <row r="176" spans="1:55" x14ac:dyDescent="0.3">
      <c r="A176" s="300" t="str">
        <f>Nominal!A175</f>
        <v>Anguilla</v>
      </c>
      <c r="B176" s="300" t="str">
        <f>Nominal!B175</f>
        <v>AIA</v>
      </c>
      <c r="C176" s="300" t="str">
        <f>Nominal!C175</f>
        <v>LAC</v>
      </c>
      <c r="D176" s="300" t="str">
        <f>Nominal!D175</f>
        <v>High Income</v>
      </c>
      <c r="E176" s="300" t="str">
        <f>Nominal!E175</f>
        <v/>
      </c>
      <c r="F176" s="300" t="str">
        <f>Nominal!F175</f>
        <v>Taxes on Goods and Services – Licenses</v>
      </c>
      <c r="G176" s="300" t="str">
        <f>Nominal!G175</f>
        <v>mill lcu</v>
      </c>
      <c r="H176" s="126" t="e">
        <f>VLOOKUP(B176,Inflation!$C$1:$E$196,3,FALSE)/100</f>
        <v>#N/A</v>
      </c>
      <c r="I176" s="300" t="str">
        <f t="shared" si="55"/>
        <v>AnguillaTaxes on Goods and Services – Licenses</v>
      </c>
      <c r="J176" s="124" t="str">
        <f>IF(Nominal!I175="","",IFERROR(Nominal!I175*((1+Real!$H176)),""))</f>
        <v/>
      </c>
      <c r="K176" s="124" t="str">
        <f>IF(Nominal!J175="","",IFERROR(Nominal!J175*((1+Real!$H176)),""))</f>
        <v/>
      </c>
      <c r="L176" s="124" t="str">
        <f>IF(Nominal!K175="","",IFERROR(Nominal!K175*((1+Real!$H176)),""))</f>
        <v/>
      </c>
      <c r="M176" s="124" t="str">
        <f>IF(Nominal!L175="","",IFERROR(Nominal!L175*((1+Real!$H176)),""))</f>
        <v/>
      </c>
      <c r="N176" s="124" t="str">
        <f>IF(Nominal!M175="","",IFERROR(Nominal!M175*((1+Real!$H176)),""))</f>
        <v/>
      </c>
      <c r="O176" s="124" t="str">
        <f>IF(Nominal!N175="","",IFERROR(Nominal!N175*((1+Real!$H176)),""))</f>
        <v/>
      </c>
      <c r="P176" s="124" t="str">
        <f>IF(Nominal!O175="","",IFERROR(Nominal!O175*((1+Real!$H176)),""))</f>
        <v/>
      </c>
      <c r="Q176" s="124" t="str">
        <f>IF(Nominal!P175="","",IFERROR(Nominal!P175*((1+Real!$H176)),""))</f>
        <v/>
      </c>
      <c r="R176" s="124" t="str">
        <f>IF(Nominal!Q175="","",IFERROR(Nominal!Q175*((1+Real!$H176)),""))</f>
        <v/>
      </c>
      <c r="S176" s="124" t="str">
        <f>IF(Nominal!R175="","",IFERROR(Nominal!R175*((1+Real!$H176)),""))</f>
        <v/>
      </c>
      <c r="T176" s="124" t="str">
        <f>IF(Nominal!S175="","",IFERROR(Nominal!S175*((1+Real!$H176)),""))</f>
        <v/>
      </c>
      <c r="U176" s="124" t="str">
        <f>IF(Nominal!T175="","",IFERROR(Nominal!T175*((1+Real!$H176)),""))</f>
        <v/>
      </c>
      <c r="V176" s="124">
        <f>IF(Nominal!U175="","",IFERROR(Nominal!U175*(1+0),""))</f>
        <v>3.48</v>
      </c>
      <c r="W176" s="124">
        <f>IF(Nominal!V175="","",IFERROR(Nominal!V175*(1+0),""))</f>
        <v>2.02</v>
      </c>
      <c r="X176" s="124">
        <f>IF(Nominal!W175="","",IFERROR(Nominal!W175*(1+0),""))</f>
        <v>1.22</v>
      </c>
      <c r="Y176" s="124">
        <f>IF(Nominal!X175="","",IFERROR(Nominal!X175*(1+0),""))</f>
        <v>0.82</v>
      </c>
      <c r="Z176" s="124">
        <f>IF(Nominal!Y175="","",IFERROR(Nominal!Y175*(1+0),""))</f>
        <v>0.83</v>
      </c>
      <c r="AA176" s="124">
        <f>IF(Nominal!Z175="","",IFERROR(Nominal!Z175*(1+0),""))</f>
        <v>0.91</v>
      </c>
      <c r="AB176" s="124" t="str">
        <f>IF(Nominal!AA175="","",IFERROR(Nominal!AA175*(1+0),""))</f>
        <v/>
      </c>
      <c r="AC176" s="124" t="str">
        <f>IF(Nominal!AB175="","",IFERROR(Nominal!AB175*(1+0),""))</f>
        <v/>
      </c>
      <c r="AD176" s="124" t="str">
        <f>IF(Nominal!AC175="","",IFERROR(Nominal!AC175*(1+0),""))</f>
        <v/>
      </c>
      <c r="AE176" s="124" t="str">
        <f>IF(Nominal!AD175="","",IFERROR(Nominal!AD175*(1+0),""))</f>
        <v/>
      </c>
      <c r="AF176" s="126" t="str">
        <f t="shared" si="56"/>
        <v/>
      </c>
      <c r="AG176" s="126" t="str">
        <f t="shared" si="57"/>
        <v/>
      </c>
      <c r="AH176" s="126" t="str">
        <f t="shared" si="58"/>
        <v/>
      </c>
      <c r="AI176" s="126" t="str">
        <f t="shared" si="59"/>
        <v/>
      </c>
      <c r="AJ176" s="126" t="str">
        <f t="shared" si="60"/>
        <v/>
      </c>
      <c r="AK176" s="126" t="str">
        <f t="shared" si="61"/>
        <v/>
      </c>
      <c r="AL176" s="126" t="str">
        <f t="shared" si="62"/>
        <v/>
      </c>
      <c r="AM176" s="126" t="str">
        <f t="shared" si="63"/>
        <v/>
      </c>
      <c r="AN176" s="126" t="str">
        <f t="shared" si="64"/>
        <v/>
      </c>
      <c r="AO176" s="126" t="str">
        <f t="shared" si="65"/>
        <v/>
      </c>
      <c r="AP176" s="124">
        <f t="shared" si="66"/>
        <v>0</v>
      </c>
      <c r="AQ176" s="124">
        <f t="shared" si="67"/>
        <v>9.2799999999999994</v>
      </c>
      <c r="AR176" s="126" t="str">
        <f t="shared" si="68"/>
        <v/>
      </c>
      <c r="AS176" s="153" t="s">
        <v>779</v>
      </c>
      <c r="AT176" s="153">
        <f t="shared" si="69"/>
        <v>1</v>
      </c>
      <c r="AU176" s="153">
        <f t="shared" si="70"/>
        <v>1</v>
      </c>
      <c r="AV176" s="153">
        <f t="shared" si="71"/>
        <v>1</v>
      </c>
      <c r="AW176" s="153">
        <f t="shared" si="72"/>
        <v>1</v>
      </c>
      <c r="AX176" s="153">
        <f t="shared" si="73"/>
        <v>1</v>
      </c>
      <c r="AY176" s="153">
        <f t="shared" si="74"/>
        <v>1</v>
      </c>
      <c r="AZ176" s="153">
        <f t="shared" si="75"/>
        <v>0</v>
      </c>
      <c r="BA176" s="153">
        <f t="shared" si="76"/>
        <v>0</v>
      </c>
      <c r="BB176" s="153">
        <f t="shared" si="77"/>
        <v>0</v>
      </c>
      <c r="BC176" s="153">
        <f t="shared" si="78"/>
        <v>0</v>
      </c>
    </row>
    <row r="177" spans="1:55" x14ac:dyDescent="0.3">
      <c r="A177" s="300" t="str">
        <f>Nominal!A176</f>
        <v>Anguilla</v>
      </c>
      <c r="B177" s="300" t="str">
        <f>Nominal!B176</f>
        <v>AIA</v>
      </c>
      <c r="C177" s="300" t="str">
        <f>Nominal!C176</f>
        <v>LAC</v>
      </c>
      <c r="D177" s="300" t="str">
        <f>Nominal!D176</f>
        <v>High Income</v>
      </c>
      <c r="E177" s="300" t="str">
        <f>Nominal!E176</f>
        <v/>
      </c>
      <c r="F177" s="300" t="str">
        <f>Nominal!F176</f>
        <v>Taxes on Goods and Services – Stamp Duties</v>
      </c>
      <c r="G177" s="300" t="str">
        <f>Nominal!G176</f>
        <v>mill lcu</v>
      </c>
      <c r="H177" s="126" t="e">
        <f>VLOOKUP(B177,Inflation!$C$1:$E$196,3,FALSE)/100</f>
        <v>#N/A</v>
      </c>
      <c r="I177" s="300" t="str">
        <f t="shared" si="55"/>
        <v>AnguillaTaxes on Goods and Services – Stamp Duties</v>
      </c>
      <c r="J177" s="124" t="str">
        <f>IF(Nominal!I176="","",IFERROR(Nominal!I176*((1+Real!$H177)),""))</f>
        <v/>
      </c>
      <c r="K177" s="124" t="str">
        <f>IF(Nominal!J176="","",IFERROR(Nominal!J176*((1+Real!$H177)),""))</f>
        <v/>
      </c>
      <c r="L177" s="124" t="str">
        <f>IF(Nominal!K176="","",IFERROR(Nominal!K176*((1+Real!$H177)),""))</f>
        <v/>
      </c>
      <c r="M177" s="124" t="str">
        <f>IF(Nominal!L176="","",IFERROR(Nominal!L176*((1+Real!$H177)),""))</f>
        <v/>
      </c>
      <c r="N177" s="124" t="str">
        <f>IF(Nominal!M176="","",IFERROR(Nominal!M176*((1+Real!$H177)),""))</f>
        <v/>
      </c>
      <c r="O177" s="124" t="str">
        <f>IF(Nominal!N176="","",IFERROR(Nominal!N176*((1+Real!$H177)),""))</f>
        <v/>
      </c>
      <c r="P177" s="124" t="str">
        <f>IF(Nominal!O176="","",IFERROR(Nominal!O176*((1+Real!$H177)),""))</f>
        <v/>
      </c>
      <c r="Q177" s="124" t="str">
        <f>IF(Nominal!P176="","",IFERROR(Nominal!P176*((1+Real!$H177)),""))</f>
        <v/>
      </c>
      <c r="R177" s="124" t="str">
        <f>IF(Nominal!Q176="","",IFERROR(Nominal!Q176*((1+Real!$H177)),""))</f>
        <v/>
      </c>
      <c r="S177" s="124" t="str">
        <f>IF(Nominal!R176="","",IFERROR(Nominal!R176*((1+Real!$H177)),""))</f>
        <v/>
      </c>
      <c r="T177" s="124" t="str">
        <f>IF(Nominal!S176="","",IFERROR(Nominal!S176*((1+Real!$H177)),""))</f>
        <v/>
      </c>
      <c r="U177" s="124" t="str">
        <f>IF(Nominal!T176="","",IFERROR(Nominal!T176*((1+Real!$H177)),""))</f>
        <v/>
      </c>
      <c r="V177" s="124">
        <f>IF(Nominal!U176="","",IFERROR(Nominal!U176*(1+0),""))</f>
        <v>0.56000000000000005</v>
      </c>
      <c r="W177" s="124">
        <f>IF(Nominal!V176="","",IFERROR(Nominal!V176*(1+0),""))</f>
        <v>0.48</v>
      </c>
      <c r="X177" s="124">
        <f>IF(Nominal!W176="","",IFERROR(Nominal!W176*(1+0),""))</f>
        <v>0.08</v>
      </c>
      <c r="Y177" s="124">
        <f>IF(Nominal!X176="","",IFERROR(Nominal!X176*(1+0),""))</f>
        <v>0.08</v>
      </c>
      <c r="Z177" s="124">
        <f>IF(Nominal!Y176="","",IFERROR(Nominal!Y176*(1+0),""))</f>
        <v>0.95</v>
      </c>
      <c r="AA177" s="124">
        <f>IF(Nominal!Z176="","",IFERROR(Nominal!Z176*(1+0),""))</f>
        <v>0.22</v>
      </c>
      <c r="AB177" s="124" t="str">
        <f>IF(Nominal!AA176="","",IFERROR(Nominal!AA176*(1+0),""))</f>
        <v/>
      </c>
      <c r="AC177" s="124" t="str">
        <f>IF(Nominal!AB176="","",IFERROR(Nominal!AB176*(1+0),""))</f>
        <v/>
      </c>
      <c r="AD177" s="124" t="str">
        <f>IF(Nominal!AC176="","",IFERROR(Nominal!AC176*(1+0),""))</f>
        <v/>
      </c>
      <c r="AE177" s="124" t="str">
        <f>IF(Nominal!AD176="","",IFERROR(Nominal!AD176*(1+0),""))</f>
        <v/>
      </c>
      <c r="AF177" s="126" t="str">
        <f t="shared" si="56"/>
        <v/>
      </c>
      <c r="AG177" s="126" t="str">
        <f t="shared" si="57"/>
        <v/>
      </c>
      <c r="AH177" s="126" t="str">
        <f t="shared" si="58"/>
        <v/>
      </c>
      <c r="AI177" s="126" t="str">
        <f t="shared" si="59"/>
        <v/>
      </c>
      <c r="AJ177" s="126" t="str">
        <f t="shared" si="60"/>
        <v/>
      </c>
      <c r="AK177" s="126" t="str">
        <f t="shared" si="61"/>
        <v/>
      </c>
      <c r="AL177" s="126" t="str">
        <f t="shared" si="62"/>
        <v/>
      </c>
      <c r="AM177" s="126" t="str">
        <f t="shared" si="63"/>
        <v/>
      </c>
      <c r="AN177" s="126" t="str">
        <f t="shared" si="64"/>
        <v/>
      </c>
      <c r="AO177" s="126" t="str">
        <f t="shared" si="65"/>
        <v/>
      </c>
      <c r="AP177" s="124">
        <f t="shared" si="66"/>
        <v>0</v>
      </c>
      <c r="AQ177" s="124">
        <f t="shared" si="67"/>
        <v>2.3700000000000006</v>
      </c>
      <c r="AR177" s="126" t="str">
        <f t="shared" si="68"/>
        <v/>
      </c>
      <c r="AS177" s="153" t="s">
        <v>779</v>
      </c>
      <c r="AT177" s="153">
        <f t="shared" si="69"/>
        <v>1</v>
      </c>
      <c r="AU177" s="153">
        <f t="shared" si="70"/>
        <v>1</v>
      </c>
      <c r="AV177" s="153">
        <f t="shared" si="71"/>
        <v>1</v>
      </c>
      <c r="AW177" s="153">
        <f t="shared" si="72"/>
        <v>1</v>
      </c>
      <c r="AX177" s="153">
        <f t="shared" si="73"/>
        <v>1</v>
      </c>
      <c r="AY177" s="153">
        <f t="shared" si="74"/>
        <v>1</v>
      </c>
      <c r="AZ177" s="153">
        <f t="shared" si="75"/>
        <v>0</v>
      </c>
      <c r="BA177" s="153">
        <f t="shared" si="76"/>
        <v>0</v>
      </c>
      <c r="BB177" s="153">
        <f t="shared" si="77"/>
        <v>0</v>
      </c>
      <c r="BC177" s="153">
        <f t="shared" si="78"/>
        <v>0</v>
      </c>
    </row>
    <row r="178" spans="1:55" x14ac:dyDescent="0.3">
      <c r="A178" s="300" t="str">
        <f>Nominal!A177</f>
        <v>Anguilla</v>
      </c>
      <c r="B178" s="300" t="str">
        <f>Nominal!B177</f>
        <v>AIA</v>
      </c>
      <c r="C178" s="300" t="str">
        <f>Nominal!C177</f>
        <v>LAC</v>
      </c>
      <c r="D178" s="300" t="str">
        <f>Nominal!D177</f>
        <v>High Income</v>
      </c>
      <c r="E178" s="300" t="str">
        <f>Nominal!E177</f>
        <v/>
      </c>
      <c r="F178" s="300" t="str">
        <f>Nominal!F177</f>
        <v>Customs Duties</v>
      </c>
      <c r="G178" s="300" t="str">
        <f>Nominal!G177</f>
        <v>mill lcu</v>
      </c>
      <c r="H178" s="126" t="e">
        <f>VLOOKUP(B178,Inflation!$C$1:$E$196,3,FALSE)/100</f>
        <v>#N/A</v>
      </c>
      <c r="I178" s="300" t="str">
        <f t="shared" si="55"/>
        <v>AnguillaCustoms Duties</v>
      </c>
      <c r="J178" s="124" t="str">
        <f>IF(Nominal!I177="","",IFERROR(Nominal!I177*((1+Real!$H178)),""))</f>
        <v/>
      </c>
      <c r="K178" s="124" t="str">
        <f>IF(Nominal!J177="","",IFERROR(Nominal!J177*((1+Real!$H178)),""))</f>
        <v/>
      </c>
      <c r="L178" s="124" t="str">
        <f>IF(Nominal!K177="","",IFERROR(Nominal!K177*((1+Real!$H178)),""))</f>
        <v/>
      </c>
      <c r="M178" s="124" t="str">
        <f>IF(Nominal!L177="","",IFERROR(Nominal!L177*((1+Real!$H178)),""))</f>
        <v/>
      </c>
      <c r="N178" s="124" t="str">
        <f>IF(Nominal!M177="","",IFERROR(Nominal!M177*((1+Real!$H178)),""))</f>
        <v/>
      </c>
      <c r="O178" s="124" t="str">
        <f>IF(Nominal!N177="","",IFERROR(Nominal!N177*((1+Real!$H178)),""))</f>
        <v/>
      </c>
      <c r="P178" s="124" t="str">
        <f>IF(Nominal!O177="","",IFERROR(Nominal!O177*((1+Real!$H178)),""))</f>
        <v/>
      </c>
      <c r="Q178" s="124" t="str">
        <f>IF(Nominal!P177="","",IFERROR(Nominal!P177*((1+Real!$H178)),""))</f>
        <v/>
      </c>
      <c r="R178" s="124" t="str">
        <f>IF(Nominal!Q177="","",IFERROR(Nominal!Q177*((1+Real!$H178)),""))</f>
        <v/>
      </c>
      <c r="S178" s="124" t="str">
        <f>IF(Nominal!R177="","",IFERROR(Nominal!R177*((1+Real!$H178)),""))</f>
        <v/>
      </c>
      <c r="T178" s="124" t="str">
        <f>IF(Nominal!S177="","",IFERROR(Nominal!S177*((1+Real!$H178)),""))</f>
        <v/>
      </c>
      <c r="U178" s="124" t="str">
        <f>IF(Nominal!T177="","",IFERROR(Nominal!T177*((1+Real!$H178)),""))</f>
        <v/>
      </c>
      <c r="V178" s="124">
        <f>IF(Nominal!U177="","",IFERROR(Nominal!U177*(1+0),""))</f>
        <v>3.33</v>
      </c>
      <c r="W178" s="124">
        <f>IF(Nominal!V177="","",IFERROR(Nominal!V177*(1+0),""))</f>
        <v>5.96</v>
      </c>
      <c r="X178" s="124">
        <f>IF(Nominal!W177="","",IFERROR(Nominal!W177*(1+0),""))</f>
        <v>2.08</v>
      </c>
      <c r="Y178" s="124">
        <f>IF(Nominal!X177="","",IFERROR(Nominal!X177*(1+0),""))</f>
        <v>1.78</v>
      </c>
      <c r="Z178" s="124">
        <f>IF(Nominal!Y177="","",IFERROR(Nominal!Y177*(1+0),""))</f>
        <v>1.9</v>
      </c>
      <c r="AA178" s="124">
        <f>IF(Nominal!Z177="","",IFERROR(Nominal!Z177*(1+0),""))</f>
        <v>2.58</v>
      </c>
      <c r="AB178" s="124" t="str">
        <f>IF(Nominal!AA177="","",IFERROR(Nominal!AA177*(1+0),""))</f>
        <v/>
      </c>
      <c r="AC178" s="124" t="str">
        <f>IF(Nominal!AB177="","",IFERROR(Nominal!AB177*(1+0),""))</f>
        <v/>
      </c>
      <c r="AD178" s="124" t="str">
        <f>IF(Nominal!AC177="","",IFERROR(Nominal!AC177*(1+0),""))</f>
        <v/>
      </c>
      <c r="AE178" s="124" t="str">
        <f>IF(Nominal!AD177="","",IFERROR(Nominal!AD177*(1+0),""))</f>
        <v/>
      </c>
      <c r="AF178" s="126" t="str">
        <f t="shared" si="56"/>
        <v/>
      </c>
      <c r="AG178" s="126" t="str">
        <f t="shared" si="57"/>
        <v/>
      </c>
      <c r="AH178" s="126" t="str">
        <f t="shared" si="58"/>
        <v/>
      </c>
      <c r="AI178" s="126" t="str">
        <f t="shared" si="59"/>
        <v/>
      </c>
      <c r="AJ178" s="126" t="str">
        <f t="shared" si="60"/>
        <v/>
      </c>
      <c r="AK178" s="126" t="str">
        <f t="shared" si="61"/>
        <v/>
      </c>
      <c r="AL178" s="126" t="str">
        <f t="shared" si="62"/>
        <v/>
      </c>
      <c r="AM178" s="126" t="str">
        <f t="shared" si="63"/>
        <v/>
      </c>
      <c r="AN178" s="126" t="str">
        <f t="shared" si="64"/>
        <v/>
      </c>
      <c r="AO178" s="126" t="str">
        <f t="shared" si="65"/>
        <v/>
      </c>
      <c r="AP178" s="124">
        <f t="shared" si="66"/>
        <v>0</v>
      </c>
      <c r="AQ178" s="124">
        <f t="shared" si="67"/>
        <v>17.63</v>
      </c>
      <c r="AR178" s="126" t="str">
        <f t="shared" si="68"/>
        <v/>
      </c>
      <c r="AS178" s="153" t="s">
        <v>779</v>
      </c>
      <c r="AT178" s="153">
        <f t="shared" si="69"/>
        <v>1</v>
      </c>
      <c r="AU178" s="153">
        <f t="shared" si="70"/>
        <v>1</v>
      </c>
      <c r="AV178" s="153">
        <f t="shared" si="71"/>
        <v>1</v>
      </c>
      <c r="AW178" s="153">
        <f t="shared" si="72"/>
        <v>1</v>
      </c>
      <c r="AX178" s="153">
        <f t="shared" si="73"/>
        <v>1</v>
      </c>
      <c r="AY178" s="153">
        <f t="shared" si="74"/>
        <v>1</v>
      </c>
      <c r="AZ178" s="153">
        <f t="shared" si="75"/>
        <v>0</v>
      </c>
      <c r="BA178" s="153">
        <f t="shared" si="76"/>
        <v>0</v>
      </c>
      <c r="BB178" s="153">
        <f t="shared" si="77"/>
        <v>0</v>
      </c>
      <c r="BC178" s="153">
        <f t="shared" si="78"/>
        <v>0</v>
      </c>
    </row>
    <row r="179" spans="1:55" x14ac:dyDescent="0.3">
      <c r="A179" s="300" t="str">
        <f>Nominal!A178</f>
        <v>Antigua and Barbuda</v>
      </c>
      <c r="B179" s="300" t="str">
        <f>Nominal!B178</f>
        <v>ATG</v>
      </c>
      <c r="C179" s="300" t="str">
        <f>Nominal!C178</f>
        <v>LAC</v>
      </c>
      <c r="D179" s="300" t="str">
        <f>Nominal!D178</f>
        <v>High Income</v>
      </c>
      <c r="E179" s="300" t="str">
        <f>Nominal!E178</f>
        <v>IBRD</v>
      </c>
      <c r="F179" s="300" t="str">
        <f>Nominal!F178</f>
        <v>Capital Revenue</v>
      </c>
      <c r="G179" s="300" t="str">
        <f>Nominal!G178</f>
        <v>mill lcu</v>
      </c>
      <c r="H179" s="126">
        <f>VLOOKUP(B179,Inflation!$C$1:$E$196,3,FALSE)/100</f>
        <v>9.9100000000000004E-3</v>
      </c>
      <c r="I179" s="300" t="str">
        <f t="shared" si="55"/>
        <v>Antigua and BarbudaCapital Revenue</v>
      </c>
      <c r="J179" s="124">
        <f>IF(Nominal!I178="","",IFERROR(Nominal!I178*((1+Real!$H179)),""))</f>
        <v>0</v>
      </c>
      <c r="K179" s="124">
        <f>IF(Nominal!J178="","",IFERROR(Nominal!J178*((1+Real!$H179)),""))</f>
        <v>0.17168470000000002</v>
      </c>
      <c r="L179" s="124">
        <f>IF(Nominal!K178="","",IFERROR(Nominal!K178*((1+Real!$H179)),""))</f>
        <v>0.81802710000000012</v>
      </c>
      <c r="M179" s="124">
        <f>IF(Nominal!L178="","",IFERROR(Nominal!L178*((1+Real!$H179)),""))</f>
        <v>0.23227930000000002</v>
      </c>
      <c r="N179" s="124">
        <f>IF(Nominal!M178="","",IFERROR(Nominal!M178*((1+Real!$H179)),""))</f>
        <v>0.57564870000000001</v>
      </c>
      <c r="O179" s="124">
        <f>IF(Nominal!N178="","",IFERROR(Nominal!N178*((1+Real!$H179)),""))</f>
        <v>0.20198200000000002</v>
      </c>
      <c r="P179" s="124">
        <f>IF(Nominal!O178="","",IFERROR(Nominal!O178*((1+Real!$H179)),""))</f>
        <v>0.17168470000000002</v>
      </c>
      <c r="Q179" s="124">
        <f>IF(Nominal!P178="","",IFERROR(Nominal!P178*((1+Real!$H179)),""))</f>
        <v>0.1817838</v>
      </c>
      <c r="R179" s="124">
        <f>IF(Nominal!Q178="","",IFERROR(Nominal!Q178*((1+Real!$H179)),""))</f>
        <v>0.28277480000000005</v>
      </c>
      <c r="S179" s="124">
        <f>IF(Nominal!R178="","",IFERROR(Nominal!R178*((1+Real!$H179)),""))</f>
        <v>0.1817838</v>
      </c>
      <c r="T179" s="124">
        <f>IF(Nominal!S178="","",IFERROR(Nominal!S178*((1+Real!$H179)),""))</f>
        <v>0.13128830000000002</v>
      </c>
      <c r="U179" s="124">
        <f>IF(Nominal!T178="","",IFERROR(Nominal!T178*((1+Real!$H179)),""))</f>
        <v>0.22218020000000002</v>
      </c>
      <c r="V179" s="124">
        <f>IF(Nominal!U178="","",IFERROR(Nominal!U178*(1+0),""))</f>
        <v>0.36</v>
      </c>
      <c r="W179" s="124">
        <f>IF(Nominal!V178="","",IFERROR(Nominal!V178*(1+0),""))</f>
        <v>0.13</v>
      </c>
      <c r="X179" s="124">
        <f>IF(Nominal!W178="","",IFERROR(Nominal!W178*(1+0),""))</f>
        <v>0.1</v>
      </c>
      <c r="Y179" s="124">
        <f>IF(Nominal!X178="","",IFERROR(Nominal!X178*(1+0),""))</f>
        <v>7.0000000000000007E-2</v>
      </c>
      <c r="Z179" s="124">
        <f>IF(Nominal!Y178="","",IFERROR(Nominal!Y178*(1+0),""))</f>
        <v>0.47</v>
      </c>
      <c r="AA179" s="124">
        <f>IF(Nominal!Z178="","",IFERROR(Nominal!Z178*(1+0),""))</f>
        <v>0.12</v>
      </c>
      <c r="AB179" s="124" t="str">
        <f>IF(Nominal!AA178="","",IFERROR(Nominal!AA178*(1+0),""))</f>
        <v/>
      </c>
      <c r="AC179" s="124" t="str">
        <f>IF(Nominal!AB178="","",IFERROR(Nominal!AB178*(1+0),""))</f>
        <v/>
      </c>
      <c r="AD179" s="124" t="str">
        <f>IF(Nominal!AC178="","",IFERROR(Nominal!AC178*(1+0),""))</f>
        <v/>
      </c>
      <c r="AE179" s="124" t="str">
        <f>IF(Nominal!AD178="","",IFERROR(Nominal!AD178*(1+0),""))</f>
        <v/>
      </c>
      <c r="AF179" s="126" t="str">
        <f t="shared" si="56"/>
        <v/>
      </c>
      <c r="AG179" s="126">
        <f t="shared" si="57"/>
        <v>-0.24279798957041607</v>
      </c>
      <c r="AH179" s="126">
        <f t="shared" si="58"/>
        <v>-0.87775466118420775</v>
      </c>
      <c r="AI179" s="126">
        <f t="shared" si="59"/>
        <v>-0.69863866474541636</v>
      </c>
      <c r="AJ179" s="126">
        <f t="shared" si="60"/>
        <v>-0.1835298160145242</v>
      </c>
      <c r="AK179" s="126">
        <f t="shared" si="61"/>
        <v>-0.40588765335524957</v>
      </c>
      <c r="AL179" s="126" t="str">
        <f t="shared" si="62"/>
        <v/>
      </c>
      <c r="AM179" s="126" t="str">
        <f t="shared" si="63"/>
        <v/>
      </c>
      <c r="AN179" s="126" t="str">
        <f t="shared" si="64"/>
        <v/>
      </c>
      <c r="AO179" s="126" t="str">
        <f t="shared" si="65"/>
        <v/>
      </c>
      <c r="AP179" s="124">
        <f t="shared" si="66"/>
        <v>1.9996218000000003</v>
      </c>
      <c r="AQ179" s="124">
        <f t="shared" si="67"/>
        <v>1.25</v>
      </c>
      <c r="AR179" s="126">
        <f t="shared" si="68"/>
        <v>-0.37488179014651679</v>
      </c>
      <c r="AS179" s="153" t="s">
        <v>779</v>
      </c>
      <c r="AT179" s="153">
        <f t="shared" si="69"/>
        <v>1</v>
      </c>
      <c r="AU179" s="153">
        <f t="shared" si="70"/>
        <v>1</v>
      </c>
      <c r="AV179" s="153">
        <f t="shared" si="71"/>
        <v>1</v>
      </c>
      <c r="AW179" s="153">
        <f t="shared" si="72"/>
        <v>1</v>
      </c>
      <c r="AX179" s="153">
        <f t="shared" si="73"/>
        <v>1</v>
      </c>
      <c r="AY179" s="153">
        <f t="shared" si="74"/>
        <v>1</v>
      </c>
      <c r="AZ179" s="153">
        <f t="shared" si="75"/>
        <v>0</v>
      </c>
      <c r="BA179" s="153">
        <f t="shared" si="76"/>
        <v>0</v>
      </c>
      <c r="BB179" s="153">
        <f t="shared" si="77"/>
        <v>0</v>
      </c>
      <c r="BC179" s="153">
        <f t="shared" si="78"/>
        <v>0</v>
      </c>
    </row>
    <row r="180" spans="1:55" x14ac:dyDescent="0.3">
      <c r="A180" s="300" t="str">
        <f>Nominal!A179</f>
        <v>Antigua and Barbuda</v>
      </c>
      <c r="B180" s="300" t="str">
        <f>Nominal!B179</f>
        <v>ATG</v>
      </c>
      <c r="C180" s="300" t="str">
        <f>Nominal!C179</f>
        <v>LAC</v>
      </c>
      <c r="D180" s="300" t="str">
        <f>Nominal!D179</f>
        <v>High Income</v>
      </c>
      <c r="E180" s="300" t="str">
        <f>Nominal!E179</f>
        <v>IBRD</v>
      </c>
      <c r="F180" s="300" t="str">
        <f>Nominal!F179</f>
        <v>Total Revenue</v>
      </c>
      <c r="G180" s="300" t="str">
        <f>Nominal!G179</f>
        <v>mill lcu</v>
      </c>
      <c r="H180" s="126">
        <f>VLOOKUP(B180,Inflation!$C$1:$E$196,3,FALSE)/100</f>
        <v>9.9100000000000004E-3</v>
      </c>
      <c r="I180" s="300" t="str">
        <f t="shared" si="55"/>
        <v>Antigua and BarbudaTotal Revenue</v>
      </c>
      <c r="J180" s="124">
        <f>IF(Nominal!I179="","",IFERROR(Nominal!I179*((1+Real!$H180)),""))</f>
        <v>71.239051400000008</v>
      </c>
      <c r="K180" s="124">
        <f>IF(Nominal!J179="","",IFERROR(Nominal!J179*((1+Real!$H180)),""))</f>
        <v>52.979878600000006</v>
      </c>
      <c r="L180" s="124">
        <f>IF(Nominal!K179="","",IFERROR(Nominal!K179*((1+Real!$H180)),""))</f>
        <v>73.137682200000015</v>
      </c>
      <c r="M180" s="124">
        <f>IF(Nominal!L179="","",IFERROR(Nominal!L179*((1+Real!$H180)),""))</f>
        <v>88.437818699999994</v>
      </c>
      <c r="N180" s="124">
        <f>IF(Nominal!M179="","",IFERROR(Nominal!M179*((1+Real!$H180)),""))</f>
        <v>84.32748500000001</v>
      </c>
      <c r="O180" s="124">
        <f>IF(Nominal!N179="","",IFERROR(Nominal!N179*((1+Real!$H180)),""))</f>
        <v>67.754861900000009</v>
      </c>
      <c r="P180" s="124">
        <f>IF(Nominal!O179="","",IFERROR(Nominal!O179*((1+Real!$H180)),""))</f>
        <v>77.177322200000006</v>
      </c>
      <c r="Q180" s="124">
        <f>IF(Nominal!P179="","",IFERROR(Nominal!P179*((1+Real!$H180)),""))</f>
        <v>60.008852200000007</v>
      </c>
      <c r="R180" s="124">
        <f>IF(Nominal!Q179="","",IFERROR(Nominal!Q179*((1+Real!$H180)),""))</f>
        <v>64.290870600000005</v>
      </c>
      <c r="S180" s="124">
        <f>IF(Nominal!R179="","",IFERROR(Nominal!R179*((1+Real!$H180)),""))</f>
        <v>68.269915999999995</v>
      </c>
      <c r="T180" s="124">
        <f>IF(Nominal!S179="","",IFERROR(Nominal!S179*((1+Real!$H180)),""))</f>
        <v>62.210456000000008</v>
      </c>
      <c r="U180" s="124">
        <f>IF(Nominal!T179="","",IFERROR(Nominal!T179*((1+Real!$H180)),""))</f>
        <v>84.569863400000003</v>
      </c>
      <c r="V180" s="124">
        <f>IF(Nominal!U179="","",IFERROR(Nominal!U179*(1+0),""))</f>
        <v>94.18</v>
      </c>
      <c r="W180" s="124">
        <f>IF(Nominal!V179="","",IFERROR(Nominal!V179*(1+0),""))</f>
        <v>59.22</v>
      </c>
      <c r="X180" s="124">
        <f>IF(Nominal!W179="","",IFERROR(Nominal!W179*(1+0),""))</f>
        <v>93.55</v>
      </c>
      <c r="Y180" s="124">
        <f>IF(Nominal!X179="","",IFERROR(Nominal!X179*(1+0),""))</f>
        <v>50.5</v>
      </c>
      <c r="Z180" s="124">
        <f>IF(Nominal!Y179="","",IFERROR(Nominal!Y179*(1+0),""))</f>
        <v>45.28</v>
      </c>
      <c r="AA180" s="124">
        <f>IF(Nominal!Z179="","",IFERROR(Nominal!Z179*(1+0),""))</f>
        <v>50.9</v>
      </c>
      <c r="AB180" s="124" t="str">
        <f>IF(Nominal!AA179="","",IFERROR(Nominal!AA179*(1+0),""))</f>
        <v/>
      </c>
      <c r="AC180" s="124" t="str">
        <f>IF(Nominal!AB179="","",IFERROR(Nominal!AB179*(1+0),""))</f>
        <v/>
      </c>
      <c r="AD180" s="124" t="str">
        <f>IF(Nominal!AC179="","",IFERROR(Nominal!AC179*(1+0),""))</f>
        <v/>
      </c>
      <c r="AE180" s="124" t="str">
        <f>IF(Nominal!AD179="","",IFERROR(Nominal!AD179*(1+0),""))</f>
        <v/>
      </c>
      <c r="AF180" s="126">
        <f t="shared" si="56"/>
        <v>0.32202771021176169</v>
      </c>
      <c r="AG180" s="126">
        <f t="shared" si="57"/>
        <v>0.11778285577271956</v>
      </c>
      <c r="AH180" s="126">
        <f t="shared" si="58"/>
        <v>0.2790944036779987</v>
      </c>
      <c r="AI180" s="126">
        <f t="shared" si="59"/>
        <v>-0.42897732279776363</v>
      </c>
      <c r="AJ180" s="126">
        <f t="shared" si="60"/>
        <v>-0.4630457673438263</v>
      </c>
      <c r="AK180" s="126">
        <f t="shared" si="61"/>
        <v>-0.24876239766935468</v>
      </c>
      <c r="AL180" s="126" t="str">
        <f t="shared" si="62"/>
        <v/>
      </c>
      <c r="AM180" s="126" t="str">
        <f t="shared" si="63"/>
        <v/>
      </c>
      <c r="AN180" s="126" t="str">
        <f t="shared" si="64"/>
        <v/>
      </c>
      <c r="AO180" s="126" t="str">
        <f t="shared" si="65"/>
        <v/>
      </c>
      <c r="AP180" s="124">
        <f t="shared" si="66"/>
        <v>437.87677780000001</v>
      </c>
      <c r="AQ180" s="124">
        <f t="shared" si="67"/>
        <v>393.63</v>
      </c>
      <c r="AR180" s="126">
        <f t="shared" si="68"/>
        <v>-0.10104846852648054</v>
      </c>
      <c r="AS180" s="153" t="s">
        <v>779</v>
      </c>
      <c r="AT180" s="153">
        <f t="shared" si="69"/>
        <v>1</v>
      </c>
      <c r="AU180" s="153">
        <f t="shared" si="70"/>
        <v>1</v>
      </c>
      <c r="AV180" s="153">
        <f t="shared" si="71"/>
        <v>1</v>
      </c>
      <c r="AW180" s="153">
        <f t="shared" si="72"/>
        <v>1</v>
      </c>
      <c r="AX180" s="153">
        <f t="shared" si="73"/>
        <v>1</v>
      </c>
      <c r="AY180" s="153">
        <f t="shared" si="74"/>
        <v>1</v>
      </c>
      <c r="AZ180" s="153">
        <f t="shared" si="75"/>
        <v>0</v>
      </c>
      <c r="BA180" s="153">
        <f t="shared" si="76"/>
        <v>0</v>
      </c>
      <c r="BB180" s="153">
        <f t="shared" si="77"/>
        <v>0</v>
      </c>
      <c r="BC180" s="153">
        <f t="shared" si="78"/>
        <v>0</v>
      </c>
    </row>
    <row r="181" spans="1:55" x14ac:dyDescent="0.3">
      <c r="A181" s="300" t="str">
        <f>Nominal!A180</f>
        <v>Antigua and Barbuda</v>
      </c>
      <c r="B181" s="300" t="str">
        <f>Nominal!B180</f>
        <v>ATG</v>
      </c>
      <c r="C181" s="300" t="str">
        <f>Nominal!C180</f>
        <v>LAC</v>
      </c>
      <c r="D181" s="300" t="str">
        <f>Nominal!D180</f>
        <v>High Income</v>
      </c>
      <c r="E181" s="300" t="str">
        <f>Nominal!E180</f>
        <v>IBRD</v>
      </c>
      <c r="F181" s="300" t="str">
        <f>Nominal!F180</f>
        <v>Non-Tax Revenues</v>
      </c>
      <c r="G181" s="300" t="str">
        <f>Nominal!G180</f>
        <v>mill lcu</v>
      </c>
      <c r="H181" s="126">
        <f>VLOOKUP(B181,Inflation!$C$1:$E$196,3,FALSE)/100</f>
        <v>9.9100000000000004E-3</v>
      </c>
      <c r="I181" s="300" t="str">
        <f t="shared" si="55"/>
        <v>Antigua and BarbudaNon-Tax Revenues</v>
      </c>
      <c r="J181" s="124">
        <f>IF(Nominal!I180="","",IFERROR(Nominal!I180*((1+Real!$H181)),""))</f>
        <v>15.138550900000002</v>
      </c>
      <c r="K181" s="124">
        <f>IF(Nominal!J180="","",IFERROR(Nominal!J180*((1+Real!$H181)),""))</f>
        <v>8.7458206000000001</v>
      </c>
      <c r="L181" s="124">
        <f>IF(Nominal!K180="","",IFERROR(Nominal!K180*((1+Real!$H181)),""))</f>
        <v>11.775550600000001</v>
      </c>
      <c r="M181" s="124">
        <f>IF(Nominal!L180="","",IFERROR(Nominal!L180*((1+Real!$H181)),""))</f>
        <v>13.118730900000001</v>
      </c>
      <c r="N181" s="124">
        <f>IF(Nominal!M180="","",IFERROR(Nominal!M180*((1+Real!$H181)),""))</f>
        <v>18.097587200000003</v>
      </c>
      <c r="O181" s="124">
        <f>IF(Nominal!N180="","",IFERROR(Nominal!N180*((1+Real!$H181)),""))</f>
        <v>14.108442700000001</v>
      </c>
      <c r="P181" s="124">
        <f>IF(Nominal!O180="","",IFERROR(Nominal!O180*((1+Real!$H181)),""))</f>
        <v>15.6637041</v>
      </c>
      <c r="Q181" s="124">
        <f>IF(Nominal!P180="","",IFERROR(Nominal!P180*((1+Real!$H181)),""))</f>
        <v>18.309668300000002</v>
      </c>
      <c r="R181" s="124">
        <f>IF(Nominal!Q180="","",IFERROR(Nominal!Q180*((1+Real!$H181)),""))</f>
        <v>17.986497100000001</v>
      </c>
      <c r="S181" s="124">
        <f>IF(Nominal!R180="","",IFERROR(Nominal!R180*((1+Real!$H181)),""))</f>
        <v>17.895605200000002</v>
      </c>
      <c r="T181" s="124">
        <f>IF(Nominal!S180="","",IFERROR(Nominal!S180*((1+Real!$H181)),""))</f>
        <v>12.7450642</v>
      </c>
      <c r="U181" s="124">
        <f>IF(Nominal!T180="","",IFERROR(Nominal!T180*((1+Real!$H181)),""))</f>
        <v>11.927037100000002</v>
      </c>
      <c r="V181" s="124">
        <f>IF(Nominal!U180="","",IFERROR(Nominal!U180*(1+0),""))</f>
        <v>23.93</v>
      </c>
      <c r="W181" s="124">
        <f>IF(Nominal!V180="","",IFERROR(Nominal!V180*(1+0),""))</f>
        <v>6.92</v>
      </c>
      <c r="X181" s="124">
        <f>IF(Nominal!W180="","",IFERROR(Nominal!W180*(1+0),""))</f>
        <v>9.7899999999999991</v>
      </c>
      <c r="Y181" s="124">
        <f>IF(Nominal!X180="","",IFERROR(Nominal!X180*(1+0),""))</f>
        <v>10.84</v>
      </c>
      <c r="Z181" s="124">
        <f>IF(Nominal!Y180="","",IFERROR(Nominal!Y180*(1+0),""))</f>
        <v>11.25</v>
      </c>
      <c r="AA181" s="124">
        <f>IF(Nominal!Z180="","",IFERROR(Nominal!Z180*(1+0),""))</f>
        <v>9.43</v>
      </c>
      <c r="AB181" s="124" t="str">
        <f>IF(Nominal!AA180="","",IFERROR(Nominal!AA180*(1+0),""))</f>
        <v/>
      </c>
      <c r="AC181" s="124" t="str">
        <f>IF(Nominal!AB180="","",IFERROR(Nominal!AB180*(1+0),""))</f>
        <v/>
      </c>
      <c r="AD181" s="124" t="str">
        <f>IF(Nominal!AC180="","",IFERROR(Nominal!AC180*(1+0),""))</f>
        <v/>
      </c>
      <c r="AE181" s="124" t="str">
        <f>IF(Nominal!AD180="","",IFERROR(Nominal!AD180*(1+0),""))</f>
        <v/>
      </c>
      <c r="AF181" s="126">
        <f t="shared" si="56"/>
        <v>0.58073253893805621</v>
      </c>
      <c r="AG181" s="126">
        <f t="shared" si="57"/>
        <v>-0.20876492710129455</v>
      </c>
      <c r="AH181" s="126">
        <f t="shared" si="58"/>
        <v>-0.1686163702612769</v>
      </c>
      <c r="AI181" s="126">
        <f t="shared" si="59"/>
        <v>-0.17370055970886641</v>
      </c>
      <c r="AJ181" s="126">
        <f t="shared" si="60"/>
        <v>-0.37837017301400278</v>
      </c>
      <c r="AK181" s="126">
        <f t="shared" si="61"/>
        <v>-0.3316058901383922</v>
      </c>
      <c r="AL181" s="126" t="str">
        <f t="shared" si="62"/>
        <v/>
      </c>
      <c r="AM181" s="126" t="str">
        <f t="shared" si="63"/>
        <v/>
      </c>
      <c r="AN181" s="126" t="str">
        <f t="shared" si="64"/>
        <v/>
      </c>
      <c r="AO181" s="126" t="str">
        <f t="shared" si="65"/>
        <v/>
      </c>
      <c r="AP181" s="124">
        <f t="shared" si="66"/>
        <v>80.98468290000001</v>
      </c>
      <c r="AQ181" s="124">
        <f t="shared" si="67"/>
        <v>72.16</v>
      </c>
      <c r="AR181" s="126">
        <f t="shared" si="68"/>
        <v>-0.10896730818711414</v>
      </c>
      <c r="AS181" s="153" t="s">
        <v>779</v>
      </c>
      <c r="AT181" s="153">
        <f t="shared" si="69"/>
        <v>1</v>
      </c>
      <c r="AU181" s="153">
        <f t="shared" si="70"/>
        <v>1</v>
      </c>
      <c r="AV181" s="153">
        <f t="shared" si="71"/>
        <v>1</v>
      </c>
      <c r="AW181" s="153">
        <f t="shared" si="72"/>
        <v>1</v>
      </c>
      <c r="AX181" s="153">
        <f t="shared" si="73"/>
        <v>1</v>
      </c>
      <c r="AY181" s="153">
        <f t="shared" si="74"/>
        <v>1</v>
      </c>
      <c r="AZ181" s="153">
        <f t="shared" si="75"/>
        <v>0</v>
      </c>
      <c r="BA181" s="153">
        <f t="shared" si="76"/>
        <v>0</v>
      </c>
      <c r="BB181" s="153">
        <f t="shared" si="77"/>
        <v>0</v>
      </c>
      <c r="BC181" s="153">
        <f t="shared" si="78"/>
        <v>0</v>
      </c>
    </row>
    <row r="182" spans="1:55" x14ac:dyDescent="0.3">
      <c r="A182" s="300" t="str">
        <f>Nominal!A181</f>
        <v>Antigua and Barbuda</v>
      </c>
      <c r="B182" s="300" t="str">
        <f>Nominal!B181</f>
        <v>ATG</v>
      </c>
      <c r="C182" s="300" t="str">
        <f>Nominal!C181</f>
        <v>LAC</v>
      </c>
      <c r="D182" s="300" t="str">
        <f>Nominal!D181</f>
        <v>High Income</v>
      </c>
      <c r="E182" s="300" t="str">
        <f>Nominal!E181</f>
        <v>IBRD</v>
      </c>
      <c r="F182" s="300" t="str">
        <f>Nominal!F181</f>
        <v>Non-Tax Revenues – Citizenship by Investment</v>
      </c>
      <c r="G182" s="300" t="str">
        <f>Nominal!G181</f>
        <v>mill lcu</v>
      </c>
      <c r="H182" s="126">
        <f>VLOOKUP(B182,Inflation!$C$1:$E$196,3,FALSE)/100</f>
        <v>9.9100000000000004E-3</v>
      </c>
      <c r="I182" s="300" t="str">
        <f t="shared" si="55"/>
        <v>Antigua and BarbudaNon-Tax Revenues – Citizenship by Investment</v>
      </c>
      <c r="J182" s="124">
        <f>IF(Nominal!I181="","",IFERROR(Nominal!I181*((1+Real!$H182)),""))</f>
        <v>9.4729558000000011</v>
      </c>
      <c r="K182" s="124">
        <f>IF(Nominal!J181="","",IFERROR(Nominal!J181*((1+Real!$H182)),""))</f>
        <v>5.9281717000000009</v>
      </c>
      <c r="L182" s="124">
        <f>IF(Nominal!K181="","",IFERROR(Nominal!K181*((1+Real!$H182)),""))</f>
        <v>8.1196763999999995</v>
      </c>
      <c r="M182" s="124">
        <f>IF(Nominal!L181="","",IFERROR(Nominal!L181*((1+Real!$H182)),""))</f>
        <v>7.3723430000000008</v>
      </c>
      <c r="N182" s="124">
        <f>IF(Nominal!M181="","",IFERROR(Nominal!M181*((1+Real!$H182)),""))</f>
        <v>11.189802800000001</v>
      </c>
      <c r="O182" s="124">
        <f>IF(Nominal!N181="","",IFERROR(Nominal!N181*((1+Real!$H182)),""))</f>
        <v>7.7864061000000007</v>
      </c>
      <c r="P182" s="124">
        <f>IF(Nominal!O181="","",IFERROR(Nominal!O181*((1+Real!$H182)),""))</f>
        <v>11.260496500000002</v>
      </c>
      <c r="Q182" s="124">
        <f>IF(Nominal!P181="","",IFERROR(Nominal!P181*((1+Real!$H182)),""))</f>
        <v>13.1591273</v>
      </c>
      <c r="R182" s="124">
        <f>IF(Nominal!Q181="","",IFERROR(Nominal!Q181*((1+Real!$H182)),""))</f>
        <v>14.189235500000002</v>
      </c>
      <c r="S182" s="124">
        <f>IF(Nominal!R181="","",IFERROR(Nominal!R181*((1+Real!$H182)),""))</f>
        <v>11.4422803</v>
      </c>
      <c r="T182" s="124">
        <f>IF(Nominal!S181="","",IFERROR(Nominal!S181*((1+Real!$H182)),""))</f>
        <v>7.1400637000000007</v>
      </c>
      <c r="U182" s="124">
        <f>IF(Nominal!T181="","",IFERROR(Nominal!T181*((1+Real!$H182)),""))</f>
        <v>6.2614420000000006</v>
      </c>
      <c r="V182" s="124">
        <f>IF(Nominal!U181="","",IFERROR(Nominal!U181*(1+0),""))</f>
        <v>6.48</v>
      </c>
      <c r="W182" s="124">
        <f>IF(Nominal!V181="","",IFERROR(Nominal!V181*(1+0),""))</f>
        <v>4.13</v>
      </c>
      <c r="X182" s="124">
        <f>IF(Nominal!W181="","",IFERROR(Nominal!W181*(1+0),""))</f>
        <v>5.52</v>
      </c>
      <c r="Y182" s="124">
        <f>IF(Nominal!X181="","",IFERROR(Nominal!X181*(1+0),""))</f>
        <v>8.23</v>
      </c>
      <c r="Z182" s="124">
        <f>IF(Nominal!Y181="","",IFERROR(Nominal!Y181*(1+0),""))</f>
        <v>8.2200000000000006</v>
      </c>
      <c r="AA182" s="124">
        <f>IF(Nominal!Z181="","",IFERROR(Nominal!Z181*(1+0),""))</f>
        <v>8.26</v>
      </c>
      <c r="AB182" s="124" t="str">
        <f>IF(Nominal!AA181="","",IFERROR(Nominal!AA181*(1+0),""))</f>
        <v/>
      </c>
      <c r="AC182" s="124" t="str">
        <f>IF(Nominal!AB181="","",IFERROR(Nominal!AB181*(1+0),""))</f>
        <v/>
      </c>
      <c r="AD182" s="124" t="str">
        <f>IF(Nominal!AC181="","",IFERROR(Nominal!AC181*(1+0),""))</f>
        <v/>
      </c>
      <c r="AE182" s="124" t="str">
        <f>IF(Nominal!AD181="","",IFERROR(Nominal!AD181*(1+0),""))</f>
        <v/>
      </c>
      <c r="AF182" s="126">
        <f t="shared" si="56"/>
        <v>-0.31594740471606553</v>
      </c>
      <c r="AG182" s="126">
        <f t="shared" si="57"/>
        <v>-0.30332652139613309</v>
      </c>
      <c r="AH182" s="126">
        <f t="shared" si="58"/>
        <v>-0.32016995160053424</v>
      </c>
      <c r="AI182" s="126">
        <f t="shared" si="59"/>
        <v>0.11633438650372067</v>
      </c>
      <c r="AJ182" s="126">
        <f t="shared" si="60"/>
        <v>-0.26540260387788067</v>
      </c>
      <c r="AK182" s="126">
        <f t="shared" si="61"/>
        <v>6.0823169754785723E-2</v>
      </c>
      <c r="AL182" s="126" t="str">
        <f t="shared" si="62"/>
        <v/>
      </c>
      <c r="AM182" s="126" t="str">
        <f t="shared" si="63"/>
        <v/>
      </c>
      <c r="AN182" s="126" t="str">
        <f t="shared" si="64"/>
        <v/>
      </c>
      <c r="AO182" s="126" t="str">
        <f t="shared" si="65"/>
        <v/>
      </c>
      <c r="AP182" s="124">
        <f t="shared" si="66"/>
        <v>49.869355800000001</v>
      </c>
      <c r="AQ182" s="124">
        <f t="shared" si="67"/>
        <v>40.839999999999996</v>
      </c>
      <c r="AR182" s="126">
        <f t="shared" si="68"/>
        <v>-0.18106020531350045</v>
      </c>
      <c r="AS182" s="153" t="s">
        <v>779</v>
      </c>
      <c r="AT182" s="153">
        <f t="shared" si="69"/>
        <v>1</v>
      </c>
      <c r="AU182" s="153">
        <f t="shared" si="70"/>
        <v>1</v>
      </c>
      <c r="AV182" s="153">
        <f t="shared" si="71"/>
        <v>1</v>
      </c>
      <c r="AW182" s="153">
        <f t="shared" si="72"/>
        <v>1</v>
      </c>
      <c r="AX182" s="153">
        <f t="shared" si="73"/>
        <v>1</v>
      </c>
      <c r="AY182" s="153">
        <f t="shared" si="74"/>
        <v>1</v>
      </c>
      <c r="AZ182" s="153">
        <f t="shared" si="75"/>
        <v>0</v>
      </c>
      <c r="BA182" s="153">
        <f t="shared" si="76"/>
        <v>0</v>
      </c>
      <c r="BB182" s="153">
        <f t="shared" si="77"/>
        <v>0</v>
      </c>
      <c r="BC182" s="153">
        <f t="shared" si="78"/>
        <v>0</v>
      </c>
    </row>
    <row r="183" spans="1:55" x14ac:dyDescent="0.3">
      <c r="A183" s="300" t="str">
        <f>Nominal!A182</f>
        <v>Antigua and Barbuda</v>
      </c>
      <c r="B183" s="300" t="str">
        <f>Nominal!B182</f>
        <v>ATG</v>
      </c>
      <c r="C183" s="300" t="str">
        <f>Nominal!C182</f>
        <v>LAC</v>
      </c>
      <c r="D183" s="300" t="str">
        <f>Nominal!D182</f>
        <v>High Income</v>
      </c>
      <c r="E183" s="300" t="str">
        <f>Nominal!E182</f>
        <v>IBRD</v>
      </c>
      <c r="F183" s="300" t="str">
        <f>Nominal!F182</f>
        <v>Tax Revenue</v>
      </c>
      <c r="G183" s="300" t="str">
        <f>Nominal!G182</f>
        <v>mill lcu</v>
      </c>
      <c r="H183" s="126">
        <f>VLOOKUP(B183,Inflation!$C$1:$E$196,3,FALSE)/100</f>
        <v>9.9100000000000004E-3</v>
      </c>
      <c r="I183" s="300" t="str">
        <f t="shared" si="55"/>
        <v>Antigua and BarbudaTax Revenue</v>
      </c>
      <c r="J183" s="124">
        <f>IF(Nominal!I182="","",IFERROR(Nominal!I182*((1+Real!$H183)),""))</f>
        <v>56.100500500000003</v>
      </c>
      <c r="K183" s="124">
        <f>IF(Nominal!J182="","",IFERROR(Nominal!J182*((1+Real!$H183)),""))</f>
        <v>44.2239589</v>
      </c>
      <c r="L183" s="124">
        <f>IF(Nominal!K182="","",IFERROR(Nominal!K182*((1+Real!$H183)),""))</f>
        <v>61.362131600000005</v>
      </c>
      <c r="M183" s="124">
        <f>IF(Nominal!L182="","",IFERROR(Nominal!L182*((1+Real!$H183)),""))</f>
        <v>75.319087800000005</v>
      </c>
      <c r="N183" s="124">
        <f>IF(Nominal!M182="","",IFERROR(Nominal!M182*((1+Real!$H183)),""))</f>
        <v>66.229897800000003</v>
      </c>
      <c r="O183" s="124">
        <f>IF(Nominal!N182="","",IFERROR(Nominal!N182*((1+Real!$H183)),""))</f>
        <v>53.646419200000004</v>
      </c>
      <c r="P183" s="124">
        <f>IF(Nominal!O182="","",IFERROR(Nominal!O182*((1+Real!$H183)),""))</f>
        <v>61.523717200000007</v>
      </c>
      <c r="Q183" s="124">
        <f>IF(Nominal!P182="","",IFERROR(Nominal!P182*((1+Real!$H183)),""))</f>
        <v>41.699183900000001</v>
      </c>
      <c r="R183" s="124">
        <f>IF(Nominal!Q182="","",IFERROR(Nominal!Q182*((1+Real!$H183)),""))</f>
        <v>46.304373500000004</v>
      </c>
      <c r="S183" s="124">
        <f>IF(Nominal!R182="","",IFERROR(Nominal!R182*((1+Real!$H183)),""))</f>
        <v>50.374310800000003</v>
      </c>
      <c r="T183" s="124">
        <f>IF(Nominal!S182="","",IFERROR(Nominal!S182*((1+Real!$H183)),""))</f>
        <v>49.465391799999999</v>
      </c>
      <c r="U183" s="124">
        <f>IF(Nominal!T182="","",IFERROR(Nominal!T182*((1+Real!$H183)),""))</f>
        <v>72.652925400000001</v>
      </c>
      <c r="V183" s="124">
        <f>IF(Nominal!U182="","",IFERROR(Nominal!U182*(1+0),""))</f>
        <v>70.239999999999995</v>
      </c>
      <c r="W183" s="124">
        <f>IF(Nominal!V182="","",IFERROR(Nominal!V182*(1+0),""))</f>
        <v>52.3</v>
      </c>
      <c r="X183" s="124">
        <f>IF(Nominal!W182="","",IFERROR(Nominal!W182*(1+0),""))</f>
        <v>83.75</v>
      </c>
      <c r="Y183" s="124">
        <f>IF(Nominal!X182="","",IFERROR(Nominal!X182*(1+0),""))</f>
        <v>39.659999999999997</v>
      </c>
      <c r="Z183" s="124">
        <f>IF(Nominal!Y182="","",IFERROR(Nominal!Y182*(1+0),""))</f>
        <v>34.03</v>
      </c>
      <c r="AA183" s="124">
        <f>IF(Nominal!Z182="","",IFERROR(Nominal!Z182*(1+0),""))</f>
        <v>41.48</v>
      </c>
      <c r="AB183" s="124" t="str">
        <f>IF(Nominal!AA182="","",IFERROR(Nominal!AA182*(1+0),""))</f>
        <v/>
      </c>
      <c r="AC183" s="124" t="str">
        <f>IF(Nominal!AB182="","",IFERROR(Nominal!AB182*(1+0),""))</f>
        <v/>
      </c>
      <c r="AD183" s="124" t="str">
        <f>IF(Nominal!AC182="","",IFERROR(Nominal!AC182*(1+0),""))</f>
        <v/>
      </c>
      <c r="AE183" s="124" t="str">
        <f>IF(Nominal!AD182="","",IFERROR(Nominal!AD182*(1+0),""))</f>
        <v/>
      </c>
      <c r="AF183" s="126">
        <f t="shared" si="56"/>
        <v>0.25203874072389054</v>
      </c>
      <c r="AG183" s="126">
        <f t="shared" si="57"/>
        <v>0.18261687331660389</v>
      </c>
      <c r="AH183" s="126">
        <f t="shared" si="58"/>
        <v>0.36484828372552808</v>
      </c>
      <c r="AI183" s="126">
        <f t="shared" si="59"/>
        <v>-0.47344025056023059</v>
      </c>
      <c r="AJ183" s="126">
        <f t="shared" si="60"/>
        <v>-0.48618371565719071</v>
      </c>
      <c r="AK183" s="126">
        <f t="shared" si="61"/>
        <v>-0.22678902676881751</v>
      </c>
      <c r="AL183" s="126" t="str">
        <f t="shared" si="62"/>
        <v/>
      </c>
      <c r="AM183" s="126" t="str">
        <f t="shared" si="63"/>
        <v/>
      </c>
      <c r="AN183" s="126" t="str">
        <f t="shared" si="64"/>
        <v/>
      </c>
      <c r="AO183" s="126" t="str">
        <f t="shared" si="65"/>
        <v/>
      </c>
      <c r="AP183" s="124">
        <f t="shared" si="66"/>
        <v>356.88199580000003</v>
      </c>
      <c r="AQ183" s="124">
        <f t="shared" si="67"/>
        <v>321.46000000000004</v>
      </c>
      <c r="AR183" s="126">
        <f t="shared" si="68"/>
        <v>-9.9254084590612981E-2</v>
      </c>
      <c r="AS183" s="153" t="s">
        <v>779</v>
      </c>
      <c r="AT183" s="153">
        <f t="shared" si="69"/>
        <v>1</v>
      </c>
      <c r="AU183" s="153">
        <f t="shared" si="70"/>
        <v>1</v>
      </c>
      <c r="AV183" s="153">
        <f t="shared" si="71"/>
        <v>1</v>
      </c>
      <c r="AW183" s="153">
        <f t="shared" si="72"/>
        <v>1</v>
      </c>
      <c r="AX183" s="153">
        <f t="shared" si="73"/>
        <v>1</v>
      </c>
      <c r="AY183" s="153">
        <f t="shared" si="74"/>
        <v>1</v>
      </c>
      <c r="AZ183" s="153">
        <f t="shared" si="75"/>
        <v>0</v>
      </c>
      <c r="BA183" s="153">
        <f t="shared" si="76"/>
        <v>0</v>
      </c>
      <c r="BB183" s="153">
        <f t="shared" si="77"/>
        <v>0</v>
      </c>
      <c r="BC183" s="153">
        <f t="shared" si="78"/>
        <v>0</v>
      </c>
    </row>
    <row r="184" spans="1:55" x14ac:dyDescent="0.3">
      <c r="A184" s="300" t="str">
        <f>Nominal!A183</f>
        <v>Antigua and Barbuda</v>
      </c>
      <c r="B184" s="300" t="str">
        <f>Nominal!B183</f>
        <v>ATG</v>
      </c>
      <c r="C184" s="300" t="str">
        <f>Nominal!C183</f>
        <v>LAC</v>
      </c>
      <c r="D184" s="300" t="str">
        <f>Nominal!D183</f>
        <v>High Income</v>
      </c>
      <c r="E184" s="300" t="str">
        <f>Nominal!E183</f>
        <v>IBRD</v>
      </c>
      <c r="F184" s="300" t="str">
        <f>Nominal!F183</f>
        <v>VAT</v>
      </c>
      <c r="G184" s="300" t="str">
        <f>Nominal!G183</f>
        <v>mill lcu</v>
      </c>
      <c r="H184" s="126">
        <f>VLOOKUP(B184,Inflation!$C$1:$E$196,3,FALSE)/100</f>
        <v>9.9100000000000004E-3</v>
      </c>
      <c r="I184" s="300" t="str">
        <f t="shared" si="55"/>
        <v>Antigua and BarbudaVAT</v>
      </c>
      <c r="J184" s="124">
        <f>IF(Nominal!I183="","",IFERROR(Nominal!I183*((1+Real!$H184)),""))</f>
        <v>26.702020400000002</v>
      </c>
      <c r="K184" s="124">
        <f>IF(Nominal!J183="","",IFERROR(Nominal!J183*((1+Real!$H184)),""))</f>
        <v>19.087299000000002</v>
      </c>
      <c r="L184" s="124">
        <f>IF(Nominal!K183="","",IFERROR(Nominal!K183*((1+Real!$H184)),""))</f>
        <v>27.206975400000005</v>
      </c>
      <c r="M184" s="124">
        <f>IF(Nominal!L183="","",IFERROR(Nominal!L183*((1+Real!$H184)),""))</f>
        <v>36.245669900000003</v>
      </c>
      <c r="N184" s="124">
        <f>IF(Nominal!M183="","",IFERROR(Nominal!M183*((1+Real!$H184)),""))</f>
        <v>29.388381000000003</v>
      </c>
      <c r="O184" s="124">
        <f>IF(Nominal!N183="","",IFERROR(Nominal!N183*((1+Real!$H184)),""))</f>
        <v>22.329110100000001</v>
      </c>
      <c r="P184" s="124">
        <f>IF(Nominal!O183="","",IFERROR(Nominal!O183*((1+Real!$H184)),""))</f>
        <v>33.185642600000001</v>
      </c>
      <c r="Q184" s="124">
        <f>IF(Nominal!P183="","",IFERROR(Nominal!P183*((1+Real!$H184)),""))</f>
        <v>19.188290000000002</v>
      </c>
      <c r="R184" s="124">
        <f>IF(Nominal!Q183="","",IFERROR(Nominal!Q183*((1+Real!$H184)),""))</f>
        <v>23.571299400000001</v>
      </c>
      <c r="S184" s="124">
        <f>IF(Nominal!R183="","",IFERROR(Nominal!R183*((1+Real!$H184)),""))</f>
        <v>14.966866200000002</v>
      </c>
      <c r="T184" s="124">
        <f>IF(Nominal!S183="","",IFERROR(Nominal!S183*((1+Real!$H184)),""))</f>
        <v>23.429912000000002</v>
      </c>
      <c r="U184" s="124">
        <f>IF(Nominal!T183="","",IFERROR(Nominal!T183*((1+Real!$H184)),""))</f>
        <v>33.286633600000002</v>
      </c>
      <c r="V184" s="124">
        <f>IF(Nominal!U183="","",IFERROR(Nominal!U183*(1+0),""))</f>
        <v>35.270000000000003</v>
      </c>
      <c r="W184" s="124">
        <f>IF(Nominal!V183="","",IFERROR(Nominal!V183*(1+0),""))</f>
        <v>24.6</v>
      </c>
      <c r="X184" s="124">
        <f>IF(Nominal!W183="","",IFERROR(Nominal!W183*(1+0),""))</f>
        <v>35.369999999999997</v>
      </c>
      <c r="Y184" s="124">
        <f>IF(Nominal!X183="","",IFERROR(Nominal!X183*(1+0),""))</f>
        <v>17.02</v>
      </c>
      <c r="Z184" s="124">
        <f>IF(Nominal!Y183="","",IFERROR(Nominal!Y183*(1+0),""))</f>
        <v>11.79</v>
      </c>
      <c r="AA184" s="124">
        <f>IF(Nominal!Z183="","",IFERROR(Nominal!Z183*(1+0),""))</f>
        <v>16.86</v>
      </c>
      <c r="AB184" s="124" t="str">
        <f>IF(Nominal!AA183="","",IFERROR(Nominal!AA183*(1+0),""))</f>
        <v/>
      </c>
      <c r="AC184" s="124" t="str">
        <f>IF(Nominal!AB183="","",IFERROR(Nominal!AB183*(1+0),""))</f>
        <v/>
      </c>
      <c r="AD184" s="124" t="str">
        <f>IF(Nominal!AC183="","",IFERROR(Nominal!AC183*(1+0),""))</f>
        <v/>
      </c>
      <c r="AE184" s="124" t="str">
        <f>IF(Nominal!AD183="","",IFERROR(Nominal!AD183*(1+0),""))</f>
        <v/>
      </c>
      <c r="AF184" s="126">
        <f t="shared" si="56"/>
        <v>0.32087383170451028</v>
      </c>
      <c r="AG184" s="126">
        <f t="shared" si="57"/>
        <v>0.28881514351506726</v>
      </c>
      <c r="AH184" s="126">
        <f t="shared" si="58"/>
        <v>0.30003425518589588</v>
      </c>
      <c r="AI184" s="126">
        <f t="shared" si="59"/>
        <v>-0.53042666760036905</v>
      </c>
      <c r="AJ184" s="126">
        <f t="shared" si="60"/>
        <v>-0.5988210442759675</v>
      </c>
      <c r="AK184" s="126">
        <f t="shared" si="61"/>
        <v>-0.24493184347727326</v>
      </c>
      <c r="AL184" s="126" t="str">
        <f t="shared" si="62"/>
        <v/>
      </c>
      <c r="AM184" s="126" t="str">
        <f t="shared" si="63"/>
        <v/>
      </c>
      <c r="AN184" s="126" t="str">
        <f t="shared" si="64"/>
        <v/>
      </c>
      <c r="AO184" s="126" t="str">
        <f t="shared" si="65"/>
        <v/>
      </c>
      <c r="AP184" s="124">
        <f t="shared" si="66"/>
        <v>160.95945580000003</v>
      </c>
      <c r="AQ184" s="124">
        <f t="shared" si="67"/>
        <v>140.91000000000003</v>
      </c>
      <c r="AR184" s="126">
        <f t="shared" si="68"/>
        <v>-0.12456214951989171</v>
      </c>
      <c r="AS184" s="153" t="s">
        <v>779</v>
      </c>
      <c r="AT184" s="153">
        <f t="shared" si="69"/>
        <v>1</v>
      </c>
      <c r="AU184" s="153">
        <f t="shared" si="70"/>
        <v>1</v>
      </c>
      <c r="AV184" s="153">
        <f t="shared" si="71"/>
        <v>1</v>
      </c>
      <c r="AW184" s="153">
        <f t="shared" si="72"/>
        <v>1</v>
      </c>
      <c r="AX184" s="153">
        <f t="shared" si="73"/>
        <v>1</v>
      </c>
      <c r="AY184" s="153">
        <f t="shared" si="74"/>
        <v>1</v>
      </c>
      <c r="AZ184" s="153">
        <f t="shared" si="75"/>
        <v>0</v>
      </c>
      <c r="BA184" s="153">
        <f t="shared" si="76"/>
        <v>0</v>
      </c>
      <c r="BB184" s="153">
        <f t="shared" si="77"/>
        <v>0</v>
      </c>
      <c r="BC184" s="153">
        <f t="shared" si="78"/>
        <v>0</v>
      </c>
    </row>
    <row r="185" spans="1:55" x14ac:dyDescent="0.3">
      <c r="A185" s="300" t="str">
        <f>Nominal!A184</f>
        <v>Antigua and Barbuda</v>
      </c>
      <c r="B185" s="300" t="str">
        <f>Nominal!B184</f>
        <v>ATG</v>
      </c>
      <c r="C185" s="300" t="str">
        <f>Nominal!C184</f>
        <v>LAC</v>
      </c>
      <c r="D185" s="300" t="str">
        <f>Nominal!D184</f>
        <v>High Income</v>
      </c>
      <c r="E185" s="300" t="str">
        <f>Nominal!E184</f>
        <v>IBRD</v>
      </c>
      <c r="F185" s="300" t="str">
        <f>Nominal!F184</f>
        <v>Income Taxes</v>
      </c>
      <c r="G185" s="300" t="str">
        <f>Nominal!G184</f>
        <v>mill lcu</v>
      </c>
      <c r="H185" s="126">
        <f>VLOOKUP(B185,Inflation!$C$1:$E$196,3,FALSE)/100</f>
        <v>9.9100000000000004E-3</v>
      </c>
      <c r="I185" s="300" t="str">
        <f t="shared" si="55"/>
        <v>Antigua and BarbudaIncome Taxes</v>
      </c>
      <c r="J185" s="124">
        <f>IF(Nominal!I184="","",IFERROR(Nominal!I184*((1+Real!$H185)),""))</f>
        <v>10.078901800000001</v>
      </c>
      <c r="K185" s="124">
        <f>IF(Nominal!J184="","",IFERROR(Nominal!J184*((1+Real!$H185)),""))</f>
        <v>2.2319011</v>
      </c>
      <c r="L185" s="124">
        <f>IF(Nominal!K184="","",IFERROR(Nominal!K184*((1+Real!$H185)),""))</f>
        <v>8.654928700000001</v>
      </c>
      <c r="M185" s="124">
        <f>IF(Nominal!L184="","",IFERROR(Nominal!L184*((1+Real!$H185)),""))</f>
        <v>10.432370300000001</v>
      </c>
      <c r="N185" s="124">
        <f>IF(Nominal!M184="","",IFERROR(Nominal!M184*((1+Real!$H185)),""))</f>
        <v>10.422271200000001</v>
      </c>
      <c r="O185" s="124">
        <f>IF(Nominal!N184="","",IFERROR(Nominal!N184*((1+Real!$H185)),""))</f>
        <v>4.6051896000000001</v>
      </c>
      <c r="P185" s="124">
        <f>IF(Nominal!O184="","",IFERROR(Nominal!O184*((1+Real!$H185)),""))</f>
        <v>6.6048114000000009</v>
      </c>
      <c r="Q185" s="124">
        <f>IF(Nominal!P184="","",IFERROR(Nominal!P184*((1+Real!$H185)),""))</f>
        <v>2.3328921000000005</v>
      </c>
      <c r="R185" s="124">
        <f>IF(Nominal!Q184="","",IFERROR(Nominal!Q184*((1+Real!$H185)),""))</f>
        <v>2.8782435000000004</v>
      </c>
      <c r="S185" s="124">
        <f>IF(Nominal!R184="","",IFERROR(Nominal!R184*((1+Real!$H185)),""))</f>
        <v>12.835956100000002</v>
      </c>
      <c r="T185" s="124">
        <f>IF(Nominal!S184="","",IFERROR(Nominal!S184*((1+Real!$H185)),""))</f>
        <v>2.6055678000000002</v>
      </c>
      <c r="U185" s="124">
        <f>IF(Nominal!T184="","",IFERROR(Nominal!T184*((1+Real!$H185)),""))</f>
        <v>6.221045600000001</v>
      </c>
      <c r="V185" s="124">
        <f>IF(Nominal!U184="","",IFERROR(Nominal!U184*(1+0),""))</f>
        <v>13.78</v>
      </c>
      <c r="W185" s="124">
        <f>IF(Nominal!V184="","",IFERROR(Nominal!V184*(1+0),""))</f>
        <v>4.75</v>
      </c>
      <c r="X185" s="124">
        <f>IF(Nominal!W184="","",IFERROR(Nominal!W184*(1+0),""))</f>
        <v>21.77</v>
      </c>
      <c r="Y185" s="124">
        <f>IF(Nominal!X184="","",IFERROR(Nominal!X184*(1+0),""))</f>
        <v>4.07</v>
      </c>
      <c r="Z185" s="124">
        <f>IF(Nominal!Y184="","",IFERROR(Nominal!Y184*(1+0),""))</f>
        <v>5.68</v>
      </c>
      <c r="AA185" s="124">
        <f>IF(Nominal!Z184="","",IFERROR(Nominal!Z184*(1+0),""))</f>
        <v>4.63</v>
      </c>
      <c r="AB185" s="124" t="str">
        <f>IF(Nominal!AA184="","",IFERROR(Nominal!AA184*(1+0),""))</f>
        <v/>
      </c>
      <c r="AC185" s="124" t="str">
        <f>IF(Nominal!AB184="","",IFERROR(Nominal!AB184*(1+0),""))</f>
        <v/>
      </c>
      <c r="AD185" s="124" t="str">
        <f>IF(Nominal!AC184="","",IFERROR(Nominal!AC184*(1+0),""))</f>
        <v/>
      </c>
      <c r="AE185" s="124" t="str">
        <f>IF(Nominal!AD184="","",IFERROR(Nominal!AD184*(1+0),""))</f>
        <v/>
      </c>
      <c r="AF185" s="126">
        <f t="shared" si="56"/>
        <v>0.36721244768948919</v>
      </c>
      <c r="AG185" s="126">
        <f t="shared" si="57"/>
        <v>1.1282305026867006</v>
      </c>
      <c r="AH185" s="126">
        <f t="shared" si="58"/>
        <v>1.515329791220579</v>
      </c>
      <c r="AI185" s="126">
        <f t="shared" si="59"/>
        <v>-0.60986814281314383</v>
      </c>
      <c r="AJ185" s="126">
        <f t="shared" si="60"/>
        <v>-0.45501322207006095</v>
      </c>
      <c r="AK185" s="126">
        <f t="shared" si="61"/>
        <v>5.3874871948811371E-3</v>
      </c>
      <c r="AL185" s="126" t="str">
        <f t="shared" si="62"/>
        <v/>
      </c>
      <c r="AM185" s="126" t="str">
        <f t="shared" si="63"/>
        <v/>
      </c>
      <c r="AN185" s="126" t="str">
        <f t="shared" si="64"/>
        <v/>
      </c>
      <c r="AO185" s="126" t="str">
        <f t="shared" si="65"/>
        <v/>
      </c>
      <c r="AP185" s="124">
        <f t="shared" si="66"/>
        <v>46.4255627</v>
      </c>
      <c r="AQ185" s="124">
        <f t="shared" si="67"/>
        <v>54.68</v>
      </c>
      <c r="AR185" s="126">
        <f t="shared" si="68"/>
        <v>0.17779940231074462</v>
      </c>
      <c r="AS185" s="153" t="s">
        <v>779</v>
      </c>
      <c r="AT185" s="153">
        <f t="shared" si="69"/>
        <v>1</v>
      </c>
      <c r="AU185" s="153">
        <f t="shared" si="70"/>
        <v>1</v>
      </c>
      <c r="AV185" s="153">
        <f t="shared" si="71"/>
        <v>1</v>
      </c>
      <c r="AW185" s="153">
        <f t="shared" si="72"/>
        <v>1</v>
      </c>
      <c r="AX185" s="153">
        <f t="shared" si="73"/>
        <v>1</v>
      </c>
      <c r="AY185" s="153">
        <f t="shared" si="74"/>
        <v>1</v>
      </c>
      <c r="AZ185" s="153">
        <f t="shared" si="75"/>
        <v>0</v>
      </c>
      <c r="BA185" s="153">
        <f t="shared" si="76"/>
        <v>0</v>
      </c>
      <c r="BB185" s="153">
        <f t="shared" si="77"/>
        <v>0</v>
      </c>
      <c r="BC185" s="153">
        <f t="shared" si="78"/>
        <v>0</v>
      </c>
    </row>
    <row r="186" spans="1:55" x14ac:dyDescent="0.3">
      <c r="A186" s="300" t="str">
        <f>Nominal!A185</f>
        <v>Antigua and Barbuda</v>
      </c>
      <c r="B186" s="300" t="str">
        <f>Nominal!B185</f>
        <v>ATG</v>
      </c>
      <c r="C186" s="300" t="str">
        <f>Nominal!C185</f>
        <v>LAC</v>
      </c>
      <c r="D186" s="300" t="str">
        <f>Nominal!D185</f>
        <v>High Income</v>
      </c>
      <c r="E186" s="300" t="str">
        <f>Nominal!E185</f>
        <v>IBRD</v>
      </c>
      <c r="F186" s="300" t="str">
        <f>Nominal!F185</f>
        <v>Property Taxes</v>
      </c>
      <c r="G186" s="300" t="str">
        <f>Nominal!G185</f>
        <v>mill lcu</v>
      </c>
      <c r="H186" s="126">
        <f>VLOOKUP(B186,Inflation!$C$1:$E$196,3,FALSE)/100</f>
        <v>9.9100000000000004E-3</v>
      </c>
      <c r="I186" s="300" t="str">
        <f t="shared" si="55"/>
        <v>Antigua and BarbudaProperty Taxes</v>
      </c>
      <c r="J186" s="124">
        <f>IF(Nominal!I185="","",IFERROR(Nominal!I185*((1+Real!$H186)),""))</f>
        <v>1.1210001000000003</v>
      </c>
      <c r="K186" s="124">
        <f>IF(Nominal!J185="","",IFERROR(Nominal!J185*((1+Real!$H186)),""))</f>
        <v>1.7067479000000001</v>
      </c>
      <c r="L186" s="124">
        <f>IF(Nominal!K185="","",IFERROR(Nominal!K185*((1+Real!$H186)),""))</f>
        <v>3.3024057000000004</v>
      </c>
      <c r="M186" s="124">
        <f>IF(Nominal!L185="","",IFERROR(Nominal!L185*((1+Real!$H186)),""))</f>
        <v>4.6253878000000004</v>
      </c>
      <c r="N186" s="124">
        <f>IF(Nominal!M185="","",IFERROR(Nominal!M185*((1+Real!$H186)),""))</f>
        <v>4.6253878000000004</v>
      </c>
      <c r="O186" s="124">
        <f>IF(Nominal!N185="","",IFERROR(Nominal!N185*((1+Real!$H186)),""))</f>
        <v>7.2612529000000006</v>
      </c>
      <c r="P186" s="124">
        <f>IF(Nominal!O185="","",IFERROR(Nominal!O185*((1+Real!$H186)),""))</f>
        <v>1.1310992000000002</v>
      </c>
      <c r="Q186" s="124">
        <f>IF(Nominal!P185="","",IFERROR(Nominal!P185*((1+Real!$H186)),""))</f>
        <v>1.1310992000000002</v>
      </c>
      <c r="R186" s="124">
        <f>IF(Nominal!Q185="","",IFERROR(Nominal!Q185*((1+Real!$H186)),""))</f>
        <v>0.59584690000000007</v>
      </c>
      <c r="S186" s="124">
        <f>IF(Nominal!R185="","",IFERROR(Nominal!R185*((1+Real!$H186)),""))</f>
        <v>0.96951360000000009</v>
      </c>
      <c r="T186" s="124">
        <f>IF(Nominal!S185="","",IFERROR(Nominal!S185*((1+Real!$H186)),""))</f>
        <v>0.67663970000000007</v>
      </c>
      <c r="U186" s="124">
        <f>IF(Nominal!T185="","",IFERROR(Nominal!T185*((1+Real!$H186)),""))</f>
        <v>1.7269461000000002</v>
      </c>
      <c r="V186" s="124">
        <f>IF(Nominal!U185="","",IFERROR(Nominal!U185*(1+0),""))</f>
        <v>1.84</v>
      </c>
      <c r="W186" s="124">
        <f>IF(Nominal!V185="","",IFERROR(Nominal!V185*(1+0),""))</f>
        <v>1.53</v>
      </c>
      <c r="X186" s="124">
        <f>IF(Nominal!W185="","",IFERROR(Nominal!W185*(1+0),""))</f>
        <v>2.71</v>
      </c>
      <c r="Y186" s="124">
        <f>IF(Nominal!X185="","",IFERROR(Nominal!X185*(1+0),""))</f>
        <v>1.71</v>
      </c>
      <c r="Z186" s="124">
        <f>IF(Nominal!Y185="","",IFERROR(Nominal!Y185*(1+0),""))</f>
        <v>3.12</v>
      </c>
      <c r="AA186" s="124">
        <f>IF(Nominal!Z185="","",IFERROR(Nominal!Z185*(1+0),""))</f>
        <v>1.7</v>
      </c>
      <c r="AB186" s="124" t="str">
        <f>IF(Nominal!AA185="","",IFERROR(Nominal!AA185*(1+0),""))</f>
        <v/>
      </c>
      <c r="AC186" s="124" t="str">
        <f>IF(Nominal!AB185="","",IFERROR(Nominal!AB185*(1+0),""))</f>
        <v/>
      </c>
      <c r="AD186" s="124" t="str">
        <f>IF(Nominal!AC185="","",IFERROR(Nominal!AC185*(1+0),""))</f>
        <v/>
      </c>
      <c r="AE186" s="124" t="str">
        <f>IF(Nominal!AD185="","",IFERROR(Nominal!AD185*(1+0),""))</f>
        <v/>
      </c>
      <c r="AF186" s="126">
        <f t="shared" si="56"/>
        <v>0.64139146820771886</v>
      </c>
      <c r="AG186" s="126">
        <f t="shared" si="57"/>
        <v>-0.10355829352419303</v>
      </c>
      <c r="AH186" s="126">
        <f t="shared" si="58"/>
        <v>-0.17938610631637428</v>
      </c>
      <c r="AI186" s="126">
        <f t="shared" si="59"/>
        <v>-0.63030126900927097</v>
      </c>
      <c r="AJ186" s="126">
        <f t="shared" si="60"/>
        <v>-0.32546196450814352</v>
      </c>
      <c r="AK186" s="126">
        <f t="shared" si="61"/>
        <v>-0.76588062371440058</v>
      </c>
      <c r="AL186" s="126" t="str">
        <f t="shared" si="62"/>
        <v/>
      </c>
      <c r="AM186" s="126" t="str">
        <f t="shared" si="63"/>
        <v/>
      </c>
      <c r="AN186" s="126" t="str">
        <f t="shared" si="64"/>
        <v/>
      </c>
      <c r="AO186" s="126" t="str">
        <f t="shared" si="65"/>
        <v/>
      </c>
      <c r="AP186" s="124">
        <f t="shared" si="66"/>
        <v>22.642182200000001</v>
      </c>
      <c r="AQ186" s="124">
        <f t="shared" si="67"/>
        <v>12.61</v>
      </c>
      <c r="AR186" s="126">
        <f t="shared" si="68"/>
        <v>-0.44307488171347731</v>
      </c>
      <c r="AS186" s="153" t="s">
        <v>779</v>
      </c>
      <c r="AT186" s="153">
        <f t="shared" si="69"/>
        <v>1</v>
      </c>
      <c r="AU186" s="153">
        <f t="shared" si="70"/>
        <v>1</v>
      </c>
      <c r="AV186" s="153">
        <f t="shared" si="71"/>
        <v>1</v>
      </c>
      <c r="AW186" s="153">
        <f t="shared" si="72"/>
        <v>1</v>
      </c>
      <c r="AX186" s="153">
        <f t="shared" si="73"/>
        <v>1</v>
      </c>
      <c r="AY186" s="153">
        <f t="shared" si="74"/>
        <v>1</v>
      </c>
      <c r="AZ186" s="153">
        <f t="shared" si="75"/>
        <v>0</v>
      </c>
      <c r="BA186" s="153">
        <f t="shared" si="76"/>
        <v>0</v>
      </c>
      <c r="BB186" s="153">
        <f t="shared" si="77"/>
        <v>0</v>
      </c>
      <c r="BC186" s="153">
        <f t="shared" si="78"/>
        <v>0</v>
      </c>
    </row>
    <row r="187" spans="1:55" x14ac:dyDescent="0.3">
      <c r="A187" s="300" t="str">
        <f>Nominal!A186</f>
        <v>Antigua and Barbuda</v>
      </c>
      <c r="B187" s="300" t="str">
        <f>Nominal!B186</f>
        <v>ATG</v>
      </c>
      <c r="C187" s="300" t="str">
        <f>Nominal!C186</f>
        <v>LAC</v>
      </c>
      <c r="D187" s="300" t="str">
        <f>Nominal!D186</f>
        <v>High Income</v>
      </c>
      <c r="E187" s="300" t="str">
        <f>Nominal!E186</f>
        <v>IBRD</v>
      </c>
      <c r="F187" s="300" t="str">
        <f>Nominal!F186</f>
        <v>Tax Revenue -Taxes on International Trade and Transactions</v>
      </c>
      <c r="G187" s="300" t="str">
        <f>Nominal!G186</f>
        <v>mill lcu</v>
      </c>
      <c r="H187" s="126">
        <f>VLOOKUP(B187,Inflation!$C$1:$E$196,3,FALSE)/100</f>
        <v>9.9100000000000004E-3</v>
      </c>
      <c r="I187" s="300" t="str">
        <f t="shared" si="55"/>
        <v>Antigua and BarbudaTax Revenue -Taxes on International Trade and Transactions</v>
      </c>
      <c r="J187" s="124">
        <f>IF(Nominal!I186="","",IFERROR(Nominal!I186*((1+Real!$H187)),""))</f>
        <v>18.1985782</v>
      </c>
      <c r="K187" s="124">
        <f>IF(Nominal!J186="","",IFERROR(Nominal!J186*((1+Real!$H187)),""))</f>
        <v>21.208110000000001</v>
      </c>
      <c r="L187" s="124">
        <f>IF(Nominal!K186="","",IFERROR(Nominal!K186*((1+Real!$H187)),""))</f>
        <v>22.187722700000002</v>
      </c>
      <c r="M187" s="124">
        <f>IF(Nominal!L186="","",IFERROR(Nominal!L186*((1+Real!$H187)),""))</f>
        <v>24.0257589</v>
      </c>
      <c r="N187" s="124">
        <f>IF(Nominal!M186="","",IFERROR(Nominal!M186*((1+Real!$H187)),""))</f>
        <v>21.793857800000001</v>
      </c>
      <c r="O187" s="124">
        <f>IF(Nominal!N186="","",IFERROR(Nominal!N186*((1+Real!$H187)),""))</f>
        <v>19.450866600000005</v>
      </c>
      <c r="P187" s="124">
        <f>IF(Nominal!O186="","",IFERROR(Nominal!O186*((1+Real!$H187)),""))</f>
        <v>20.592064900000004</v>
      </c>
      <c r="Q187" s="124">
        <f>IF(Nominal!P186="","",IFERROR(Nominal!P186*((1+Real!$H187)),""))</f>
        <v>19.046902600000003</v>
      </c>
      <c r="R187" s="124">
        <f>IF(Nominal!Q186="","",IFERROR(Nominal!Q186*((1+Real!$H187)),""))</f>
        <v>19.2488846</v>
      </c>
      <c r="S187" s="124">
        <f>IF(Nominal!R186="","",IFERROR(Nominal!R186*((1+Real!$H187)),""))</f>
        <v>21.601974900000002</v>
      </c>
      <c r="T187" s="124">
        <f>IF(Nominal!S186="","",IFERROR(Nominal!S186*((1+Real!$H187)),""))</f>
        <v>22.753272300000003</v>
      </c>
      <c r="U187" s="124">
        <f>IF(Nominal!T186="","",IFERROR(Nominal!T186*((1+Real!$H187)),""))</f>
        <v>31.418300100000003</v>
      </c>
      <c r="V187" s="124">
        <f>IF(Nominal!U186="","",IFERROR(Nominal!U186*(1+0),""))</f>
        <v>19.350000000000001</v>
      </c>
      <c r="W187" s="124">
        <f>IF(Nominal!V186="","",IFERROR(Nominal!V186*(1+0),""))</f>
        <v>21.41</v>
      </c>
      <c r="X187" s="124">
        <f>IF(Nominal!W186="","",IFERROR(Nominal!W186*(1+0),""))</f>
        <v>23.91</v>
      </c>
      <c r="Y187" s="124">
        <f>IF(Nominal!X186="","",IFERROR(Nominal!X186*(1+0),""))</f>
        <v>16.86</v>
      </c>
      <c r="Z187" s="124">
        <f>IF(Nominal!Y186="","",IFERROR(Nominal!Y186*(1+0),""))</f>
        <v>13.45</v>
      </c>
      <c r="AA187" s="124">
        <f>IF(Nominal!Z186="","",IFERROR(Nominal!Z186*(1+0),""))</f>
        <v>18.29</v>
      </c>
      <c r="AB187" s="124" t="str">
        <f>IF(Nominal!AA186="","",IFERROR(Nominal!AA186*(1+0),""))</f>
        <v/>
      </c>
      <c r="AC187" s="124" t="str">
        <f>IF(Nominal!AB186="","",IFERROR(Nominal!AB186*(1+0),""))</f>
        <v/>
      </c>
      <c r="AD187" s="124" t="str">
        <f>IF(Nominal!AC186="","",IFERROR(Nominal!AC186*(1+0),""))</f>
        <v/>
      </c>
      <c r="AE187" s="124" t="str">
        <f>IF(Nominal!AD186="","",IFERROR(Nominal!AD186*(1+0),""))</f>
        <v/>
      </c>
      <c r="AF187" s="126">
        <f t="shared" si="56"/>
        <v>6.3269876764328839E-2</v>
      </c>
      <c r="AG187" s="126">
        <f t="shared" si="57"/>
        <v>9.5194715606434881E-3</v>
      </c>
      <c r="AH187" s="126">
        <f t="shared" si="58"/>
        <v>7.7622986517674394E-2</v>
      </c>
      <c r="AI187" s="126">
        <f t="shared" si="59"/>
        <v>-0.29825317609426272</v>
      </c>
      <c r="AJ187" s="126">
        <f t="shared" si="60"/>
        <v>-0.38285364053352688</v>
      </c>
      <c r="AK187" s="126">
        <f t="shared" si="61"/>
        <v>-5.968199895011389E-2</v>
      </c>
      <c r="AL187" s="126" t="str">
        <f t="shared" si="62"/>
        <v/>
      </c>
      <c r="AM187" s="126" t="str">
        <f t="shared" si="63"/>
        <v/>
      </c>
      <c r="AN187" s="126" t="str">
        <f t="shared" si="64"/>
        <v/>
      </c>
      <c r="AO187" s="126" t="str">
        <f t="shared" si="65"/>
        <v/>
      </c>
      <c r="AP187" s="124">
        <f t="shared" si="66"/>
        <v>126.86489420000001</v>
      </c>
      <c r="AQ187" s="124">
        <f t="shared" si="67"/>
        <v>113.27000000000001</v>
      </c>
      <c r="AR187" s="126">
        <f t="shared" si="68"/>
        <v>-0.10716041096891561</v>
      </c>
      <c r="AS187" s="153" t="s">
        <v>779</v>
      </c>
      <c r="AT187" s="153">
        <f t="shared" si="69"/>
        <v>1</v>
      </c>
      <c r="AU187" s="153">
        <f t="shared" si="70"/>
        <v>1</v>
      </c>
      <c r="AV187" s="153">
        <f t="shared" si="71"/>
        <v>1</v>
      </c>
      <c r="AW187" s="153">
        <f t="shared" si="72"/>
        <v>1</v>
      </c>
      <c r="AX187" s="153">
        <f t="shared" si="73"/>
        <v>1</v>
      </c>
      <c r="AY187" s="153">
        <f t="shared" si="74"/>
        <v>1</v>
      </c>
      <c r="AZ187" s="153">
        <f t="shared" si="75"/>
        <v>0</v>
      </c>
      <c r="BA187" s="153">
        <f t="shared" si="76"/>
        <v>0</v>
      </c>
      <c r="BB187" s="153">
        <f t="shared" si="77"/>
        <v>0</v>
      </c>
      <c r="BC187" s="153">
        <f t="shared" si="78"/>
        <v>0</v>
      </c>
    </row>
    <row r="188" spans="1:55" x14ac:dyDescent="0.3">
      <c r="A188" s="300" t="str">
        <f>Nominal!A187</f>
        <v>Antigua and Barbuda</v>
      </c>
      <c r="B188" s="300" t="str">
        <f>Nominal!B187</f>
        <v>ATG</v>
      </c>
      <c r="C188" s="300" t="str">
        <f>Nominal!C187</f>
        <v>LAC</v>
      </c>
      <c r="D188" s="300" t="str">
        <f>Nominal!D187</f>
        <v>High Income</v>
      </c>
      <c r="E188" s="300" t="str">
        <f>Nominal!E187</f>
        <v>IBRD</v>
      </c>
      <c r="F188" s="300" t="str">
        <f>Nominal!F187</f>
        <v>Taxes on Goods and Services – Sales Tax</v>
      </c>
      <c r="G188" s="300" t="str">
        <f>Nominal!G187</f>
        <v>mill lcu</v>
      </c>
      <c r="H188" s="126">
        <f>VLOOKUP(B188,Inflation!$C$1:$E$196,3,FALSE)/100</f>
        <v>9.9100000000000004E-3</v>
      </c>
      <c r="I188" s="300" t="str">
        <f t="shared" si="55"/>
        <v>Antigua and BarbudaTaxes on Goods and Services – Sales Tax</v>
      </c>
      <c r="J188" s="124">
        <f>IF(Nominal!I187="","",IFERROR(Nominal!I187*((1+Real!$H188)),""))</f>
        <v>23.682389500000003</v>
      </c>
      <c r="K188" s="124">
        <f>IF(Nominal!J187="","",IFERROR(Nominal!J187*((1+Real!$H188)),""))</f>
        <v>15.572812200000001</v>
      </c>
      <c r="L188" s="124">
        <f>IF(Nominal!K187="","",IFERROR(Nominal!K187*((1+Real!$H188)),""))</f>
        <v>20.8849388</v>
      </c>
      <c r="M188" s="124">
        <f>IF(Nominal!L187="","",IFERROR(Nominal!L187*((1+Real!$H188)),""))</f>
        <v>32.377714600000004</v>
      </c>
      <c r="N188" s="124">
        <f>IF(Nominal!M187="","",IFERROR(Nominal!M187*((1+Real!$H188)),""))</f>
        <v>24.995272500000002</v>
      </c>
      <c r="O188" s="124">
        <f>IF(Nominal!N187="","",IFERROR(Nominal!N187*((1+Real!$H188)),""))</f>
        <v>16.0272717</v>
      </c>
      <c r="P188" s="124">
        <f>IF(Nominal!O187="","",IFERROR(Nominal!O187*((1+Real!$H188)),""))</f>
        <v>26.075876200000003</v>
      </c>
      <c r="Q188" s="124">
        <f>IF(Nominal!P187="","",IFERROR(Nominal!P187*((1+Real!$H188)),""))</f>
        <v>16.047469900000003</v>
      </c>
      <c r="R188" s="124">
        <f>IF(Nominal!Q187="","",IFERROR(Nominal!Q187*((1+Real!$H188)),""))</f>
        <v>20.703155000000002</v>
      </c>
      <c r="S188" s="124">
        <f>IF(Nominal!R187="","",IFERROR(Nominal!R187*((1+Real!$H188)),""))</f>
        <v>9.301271100000001</v>
      </c>
      <c r="T188" s="124">
        <f>IF(Nominal!S187="","",IFERROR(Nominal!S187*((1+Real!$H188)),""))</f>
        <v>19.6831459</v>
      </c>
      <c r="U188" s="124">
        <f>IF(Nominal!T187="","",IFERROR(Nominal!T187*((1+Real!$H188)),""))</f>
        <v>29.711552200000003</v>
      </c>
      <c r="V188" s="124">
        <f>IF(Nominal!U187="","",IFERROR(Nominal!U187*(1+0),""))</f>
        <v>30.86</v>
      </c>
      <c r="W188" s="124">
        <f>IF(Nominal!V187="","",IFERROR(Nominal!V187*(1+0),""))</f>
        <v>20.62</v>
      </c>
      <c r="X188" s="124">
        <f>IF(Nominal!W187="","",IFERROR(Nominal!W187*(1+0),""))</f>
        <v>31.1</v>
      </c>
      <c r="Y188" s="124">
        <f>IF(Nominal!X187="","",IFERROR(Nominal!X187*(1+0),""))</f>
        <v>15.59</v>
      </c>
      <c r="Z188" s="124">
        <f>IF(Nominal!Y187="","",IFERROR(Nominal!Y187*(1+0),""))</f>
        <v>9.27</v>
      </c>
      <c r="AA188" s="124">
        <f>IF(Nominal!Z187="","",IFERROR(Nominal!Z187*(1+0),""))</f>
        <v>12.3</v>
      </c>
      <c r="AB188" s="124" t="str">
        <f>IF(Nominal!AA187="","",IFERROR(Nominal!AA187*(1+0),""))</f>
        <v/>
      </c>
      <c r="AC188" s="124" t="str">
        <f>IF(Nominal!AB187="","",IFERROR(Nominal!AB187*(1+0),""))</f>
        <v/>
      </c>
      <c r="AD188" s="124" t="str">
        <f>IF(Nominal!AC187="","",IFERROR(Nominal!AC187*(1+0),""))</f>
        <v/>
      </c>
      <c r="AE188" s="124" t="str">
        <f>IF(Nominal!AD187="","",IFERROR(Nominal!AD187*(1+0),""))</f>
        <v/>
      </c>
      <c r="AF188" s="126">
        <f t="shared" si="56"/>
        <v>0.30307796854705038</v>
      </c>
      <c r="AG188" s="126">
        <f t="shared" si="57"/>
        <v>0.32410252786584037</v>
      </c>
      <c r="AH188" s="126">
        <f t="shared" si="58"/>
        <v>0.48911137819565936</v>
      </c>
      <c r="AI188" s="126">
        <f t="shared" si="59"/>
        <v>-0.51849597191767216</v>
      </c>
      <c r="AJ188" s="126">
        <f t="shared" si="60"/>
        <v>-0.62912986845812546</v>
      </c>
      <c r="AK188" s="126">
        <f t="shared" si="61"/>
        <v>-0.23255809034547029</v>
      </c>
      <c r="AL188" s="126" t="str">
        <f t="shared" si="62"/>
        <v/>
      </c>
      <c r="AM188" s="126" t="str">
        <f t="shared" si="63"/>
        <v/>
      </c>
      <c r="AN188" s="126" t="str">
        <f t="shared" si="64"/>
        <v/>
      </c>
      <c r="AO188" s="126" t="str">
        <f t="shared" si="65"/>
        <v/>
      </c>
      <c r="AP188" s="124">
        <f t="shared" si="66"/>
        <v>133.54039929999999</v>
      </c>
      <c r="AQ188" s="124">
        <f t="shared" si="67"/>
        <v>119.74000000000001</v>
      </c>
      <c r="AR188" s="126">
        <f t="shared" si="68"/>
        <v>-0.10334250438324084</v>
      </c>
      <c r="AS188" s="153" t="s">
        <v>779</v>
      </c>
      <c r="AT188" s="153">
        <f t="shared" si="69"/>
        <v>1</v>
      </c>
      <c r="AU188" s="153">
        <f t="shared" si="70"/>
        <v>1</v>
      </c>
      <c r="AV188" s="153">
        <f t="shared" si="71"/>
        <v>1</v>
      </c>
      <c r="AW188" s="153">
        <f t="shared" si="72"/>
        <v>1</v>
      </c>
      <c r="AX188" s="153">
        <f t="shared" si="73"/>
        <v>1</v>
      </c>
      <c r="AY188" s="153">
        <f t="shared" si="74"/>
        <v>1</v>
      </c>
      <c r="AZ188" s="153">
        <f t="shared" si="75"/>
        <v>0</v>
      </c>
      <c r="BA188" s="153">
        <f t="shared" si="76"/>
        <v>0</v>
      </c>
      <c r="BB188" s="153">
        <f t="shared" si="77"/>
        <v>0</v>
      </c>
      <c r="BC188" s="153">
        <f t="shared" si="78"/>
        <v>0</v>
      </c>
    </row>
    <row r="189" spans="1:55" x14ac:dyDescent="0.3">
      <c r="A189" s="300" t="str">
        <f>Nominal!A188</f>
        <v>Antigua and Barbuda</v>
      </c>
      <c r="B189" s="300" t="str">
        <f>Nominal!B188</f>
        <v>ATG</v>
      </c>
      <c r="C189" s="300" t="str">
        <f>Nominal!C188</f>
        <v>LAC</v>
      </c>
      <c r="D189" s="300" t="str">
        <f>Nominal!D188</f>
        <v>High Income</v>
      </c>
      <c r="E189" s="300" t="str">
        <f>Nominal!E188</f>
        <v>IBRD</v>
      </c>
      <c r="F189" s="300" t="str">
        <f>Nominal!F188</f>
        <v>Taxes on Goods and Services – Stamp Duties</v>
      </c>
      <c r="G189" s="300" t="str">
        <f>Nominal!G188</f>
        <v>mill lcu</v>
      </c>
      <c r="H189" s="126">
        <f>VLOOKUP(B189,Inflation!$C$1:$E$196,3,FALSE)/100</f>
        <v>9.9100000000000004E-3</v>
      </c>
      <c r="I189" s="300" t="str">
        <f t="shared" si="55"/>
        <v>Antigua and BarbudaTaxes on Goods and Services – Stamp Duties</v>
      </c>
      <c r="J189" s="124">
        <f>IF(Nominal!I188="","",IFERROR(Nominal!I188*((1+Real!$H189)),""))</f>
        <v>2.0804146000000001</v>
      </c>
      <c r="K189" s="124">
        <f>IF(Nominal!J188="","",IFERROR(Nominal!J188*((1+Real!$H189)),""))</f>
        <v>2.7368561000000002</v>
      </c>
      <c r="L189" s="124">
        <f>IF(Nominal!K188="","",IFERROR(Nominal!K188*((1+Real!$H189)),""))</f>
        <v>5.6453969000000006</v>
      </c>
      <c r="M189" s="124">
        <f>IF(Nominal!L188="","",IFERROR(Nominal!L188*((1+Real!$H189)),""))</f>
        <v>3.0600273000000002</v>
      </c>
      <c r="N189" s="124">
        <f>IF(Nominal!M188="","",IFERROR(Nominal!M188*((1+Real!$H189)),""))</f>
        <v>3.1711174000000004</v>
      </c>
      <c r="O189" s="124">
        <f>IF(Nominal!N188="","",IFERROR(Nominal!N188*((1+Real!$H189)),""))</f>
        <v>5.5949014000000004</v>
      </c>
      <c r="P189" s="124">
        <f>IF(Nominal!O188="","",IFERROR(Nominal!O188*((1+Real!$H189)),""))</f>
        <v>6.1503519000000004</v>
      </c>
      <c r="Q189" s="124">
        <f>IF(Nominal!P188="","",IFERROR(Nominal!P188*((1+Real!$H189)),""))</f>
        <v>2.4641804</v>
      </c>
      <c r="R189" s="124">
        <f>IF(Nominal!Q188="","",IFERROR(Nominal!Q188*((1+Real!$H189)),""))</f>
        <v>1.8885317000000004</v>
      </c>
      <c r="S189" s="124">
        <f>IF(Nominal!R188="","",IFERROR(Nominal!R188*((1+Real!$H189)),""))</f>
        <v>4.8576671000000005</v>
      </c>
      <c r="T189" s="124">
        <f>IF(Nominal!S188="","",IFERROR(Nominal!S188*((1+Real!$H189)),""))</f>
        <v>3.0802255000000001</v>
      </c>
      <c r="U189" s="124">
        <f>IF(Nominal!T188="","",IFERROR(Nominal!T188*((1+Real!$H189)),""))</f>
        <v>2.9388381000000003</v>
      </c>
      <c r="V189" s="124">
        <f>IF(Nominal!U188="","",IFERROR(Nominal!U188*(1+0),""))</f>
        <v>2.31</v>
      </c>
      <c r="W189" s="124">
        <f>IF(Nominal!V188="","",IFERROR(Nominal!V188*(1+0),""))</f>
        <v>3.02</v>
      </c>
      <c r="X189" s="124">
        <f>IF(Nominal!W188="","",IFERROR(Nominal!W188*(1+0),""))</f>
        <v>1.63</v>
      </c>
      <c r="Y189" s="124">
        <f>IF(Nominal!X188="","",IFERROR(Nominal!X188*(1+0),""))</f>
        <v>0.9</v>
      </c>
      <c r="Z189" s="124">
        <f>IF(Nominal!Y188="","",IFERROR(Nominal!Y188*(1+0),""))</f>
        <v>1.22</v>
      </c>
      <c r="AA189" s="124">
        <f>IF(Nominal!Z188="","",IFERROR(Nominal!Z188*(1+0),""))</f>
        <v>3.01</v>
      </c>
      <c r="AB189" s="124" t="str">
        <f>IF(Nominal!AA188="","",IFERROR(Nominal!AA188*(1+0),""))</f>
        <v/>
      </c>
      <c r="AC189" s="124" t="str">
        <f>IF(Nominal!AB188="","",IFERROR(Nominal!AB188*(1+0),""))</f>
        <v/>
      </c>
      <c r="AD189" s="124" t="str">
        <f>IF(Nominal!AC188="","",IFERROR(Nominal!AC188*(1+0),""))</f>
        <v/>
      </c>
      <c r="AE189" s="124" t="str">
        <f>IF(Nominal!AD188="","",IFERROR(Nominal!AD188*(1+0),""))</f>
        <v/>
      </c>
      <c r="AF189" s="126">
        <f t="shared" si="56"/>
        <v>0.11035559931179099</v>
      </c>
      <c r="AG189" s="126">
        <f t="shared" si="57"/>
        <v>0.10345589598225488</v>
      </c>
      <c r="AH189" s="126">
        <f t="shared" si="58"/>
        <v>-0.71126919349107243</v>
      </c>
      <c r="AI189" s="126">
        <f t="shared" si="59"/>
        <v>-0.70588497690853935</v>
      </c>
      <c r="AJ189" s="126">
        <f t="shared" si="60"/>
        <v>-0.61527756745934425</v>
      </c>
      <c r="AK189" s="126">
        <f t="shared" si="61"/>
        <v>-0.46201017948234091</v>
      </c>
      <c r="AL189" s="126" t="str">
        <f t="shared" si="62"/>
        <v/>
      </c>
      <c r="AM189" s="126" t="str">
        <f t="shared" si="63"/>
        <v/>
      </c>
      <c r="AN189" s="126" t="str">
        <f t="shared" si="64"/>
        <v/>
      </c>
      <c r="AO189" s="126" t="str">
        <f t="shared" si="65"/>
        <v/>
      </c>
      <c r="AP189" s="124">
        <f t="shared" si="66"/>
        <v>22.288713700000002</v>
      </c>
      <c r="AQ189" s="124">
        <f t="shared" si="67"/>
        <v>12.09</v>
      </c>
      <c r="AR189" s="126">
        <f t="shared" si="68"/>
        <v>-0.45757300476249563</v>
      </c>
      <c r="AS189" s="153" t="s">
        <v>779</v>
      </c>
      <c r="AT189" s="153">
        <f t="shared" si="69"/>
        <v>1</v>
      </c>
      <c r="AU189" s="153">
        <f t="shared" si="70"/>
        <v>1</v>
      </c>
      <c r="AV189" s="153">
        <f t="shared" si="71"/>
        <v>1</v>
      </c>
      <c r="AW189" s="153">
        <f t="shared" si="72"/>
        <v>1</v>
      </c>
      <c r="AX189" s="153">
        <f t="shared" si="73"/>
        <v>1</v>
      </c>
      <c r="AY189" s="153">
        <f t="shared" si="74"/>
        <v>1</v>
      </c>
      <c r="AZ189" s="153">
        <f t="shared" si="75"/>
        <v>0</v>
      </c>
      <c r="BA189" s="153">
        <f t="shared" si="76"/>
        <v>0</v>
      </c>
      <c r="BB189" s="153">
        <f t="shared" si="77"/>
        <v>0</v>
      </c>
      <c r="BC189" s="153">
        <f t="shared" si="78"/>
        <v>0</v>
      </c>
    </row>
    <row r="190" spans="1:55" x14ac:dyDescent="0.3">
      <c r="A190" s="300" t="str">
        <f>Nominal!A189</f>
        <v>Antigua and Barbuda</v>
      </c>
      <c r="B190" s="300" t="str">
        <f>Nominal!B189</f>
        <v>ATG</v>
      </c>
      <c r="C190" s="300" t="str">
        <f>Nominal!C189</f>
        <v>LAC</v>
      </c>
      <c r="D190" s="300" t="str">
        <f>Nominal!D189</f>
        <v>High Income</v>
      </c>
      <c r="E190" s="300" t="str">
        <f>Nominal!E189</f>
        <v>IBRD</v>
      </c>
      <c r="F190" s="300" t="str">
        <f>Nominal!F189</f>
        <v>CIT</v>
      </c>
      <c r="G190" s="300" t="str">
        <f>Nominal!G189</f>
        <v>mill lcu</v>
      </c>
      <c r="H190" s="126">
        <f>VLOOKUP(B190,Inflation!$C$1:$E$196,3,FALSE)/100</f>
        <v>9.9100000000000004E-3</v>
      </c>
      <c r="I190" s="300" t="str">
        <f t="shared" si="55"/>
        <v>Antigua and BarbudaCIT</v>
      </c>
      <c r="J190" s="124">
        <f>IF(Nominal!I189="","",IFERROR(Nominal!I189*((1+Real!$H190)),""))</f>
        <v>9.8466225000000005</v>
      </c>
      <c r="K190" s="124">
        <f>IF(Nominal!J189="","",IFERROR(Nominal!J189*((1+Real!$H190)),""))</f>
        <v>2.2218020000000003</v>
      </c>
      <c r="L190" s="124">
        <f>IF(Nominal!K189="","",IFERROR(Nominal!K189*((1+Real!$H190)),""))</f>
        <v>8.6448296000000013</v>
      </c>
      <c r="M190" s="124">
        <f>IF(Nominal!L189="","",IFERROR(Nominal!L189*((1+Real!$H190)),""))</f>
        <v>10.402073000000001</v>
      </c>
      <c r="N190" s="124">
        <f>IF(Nominal!M189="","",IFERROR(Nominal!M189*((1+Real!$H190)),""))</f>
        <v>10.402073000000001</v>
      </c>
      <c r="O190" s="124">
        <f>IF(Nominal!N189="","",IFERROR(Nominal!N189*((1+Real!$H190)),""))</f>
        <v>4.5849914000000007</v>
      </c>
      <c r="P190" s="124">
        <f>IF(Nominal!O189="","",IFERROR(Nominal!O189*((1+Real!$H190)),""))</f>
        <v>6.5038204000000013</v>
      </c>
      <c r="Q190" s="124">
        <f>IF(Nominal!P189="","",IFERROR(Nominal!P189*((1+Real!$H190)),""))</f>
        <v>2.2420002000000006</v>
      </c>
      <c r="R190" s="124">
        <f>IF(Nominal!Q189="","",IFERROR(Nominal!Q189*((1+Real!$H190)),""))</f>
        <v>2.7974507000000002</v>
      </c>
      <c r="S190" s="124">
        <f>IF(Nominal!R189="","",IFERROR(Nominal!R189*((1+Real!$H190)),""))</f>
        <v>12.835956100000002</v>
      </c>
      <c r="T190" s="124">
        <f>IF(Nominal!S189="","",IFERROR(Nominal!S189*((1+Real!$H190)),""))</f>
        <v>2.5954687000000001</v>
      </c>
      <c r="U190" s="124">
        <f>IF(Nominal!T189="","",IFERROR(Nominal!T189*((1+Real!$H190)),""))</f>
        <v>6.221045600000001</v>
      </c>
      <c r="V190" s="124">
        <f>IF(Nominal!U189="","",IFERROR(Nominal!U189*(1+0),""))</f>
        <v>13.72</v>
      </c>
      <c r="W190" s="124">
        <f>IF(Nominal!V189="","",IFERROR(Nominal!V189*(1+0),""))</f>
        <v>4.75</v>
      </c>
      <c r="X190" s="124">
        <f>IF(Nominal!W189="","",IFERROR(Nominal!W189*(1+0),""))</f>
        <v>21.77</v>
      </c>
      <c r="Y190" s="124">
        <f>IF(Nominal!X189="","",IFERROR(Nominal!X189*(1+0),""))</f>
        <v>3.96</v>
      </c>
      <c r="Z190" s="124">
        <f>IF(Nominal!Y189="","",IFERROR(Nominal!Y189*(1+0),""))</f>
        <v>5.67</v>
      </c>
      <c r="AA190" s="124">
        <f>IF(Nominal!Z189="","",IFERROR(Nominal!Z189*(1+0),""))</f>
        <v>4.57</v>
      </c>
      <c r="AB190" s="124" t="str">
        <f>IF(Nominal!AA189="","",IFERROR(Nominal!AA189*(1+0),""))</f>
        <v/>
      </c>
      <c r="AC190" s="124" t="str">
        <f>IF(Nominal!AB189="","",IFERROR(Nominal!AB189*(1+0),""))</f>
        <v/>
      </c>
      <c r="AD190" s="124" t="str">
        <f>IF(Nominal!AC189="","",IFERROR(Nominal!AC189*(1+0),""))</f>
        <v/>
      </c>
      <c r="AE190" s="124" t="str">
        <f>IF(Nominal!AD189="","",IFERROR(Nominal!AD189*(1+0),""))</f>
        <v/>
      </c>
      <c r="AF190" s="126">
        <f t="shared" si="56"/>
        <v>0.39337117879760292</v>
      </c>
      <c r="AG190" s="126">
        <f t="shared" si="57"/>
        <v>1.1379042776989126</v>
      </c>
      <c r="AH190" s="126">
        <f t="shared" si="58"/>
        <v>1.5182682606028459</v>
      </c>
      <c r="AI190" s="126">
        <f t="shared" si="59"/>
        <v>-0.61930665166452881</v>
      </c>
      <c r="AJ190" s="126">
        <f t="shared" si="60"/>
        <v>-0.45491634215602994</v>
      </c>
      <c r="AK190" s="126">
        <f t="shared" si="61"/>
        <v>-3.2696680739685638E-3</v>
      </c>
      <c r="AL190" s="126" t="str">
        <f t="shared" si="62"/>
        <v/>
      </c>
      <c r="AM190" s="126" t="str">
        <f t="shared" si="63"/>
        <v/>
      </c>
      <c r="AN190" s="126" t="str">
        <f t="shared" si="64"/>
        <v/>
      </c>
      <c r="AO190" s="126" t="str">
        <f t="shared" si="65"/>
        <v/>
      </c>
      <c r="AP190" s="124">
        <f t="shared" si="66"/>
        <v>46.102391500000003</v>
      </c>
      <c r="AQ190" s="124">
        <f t="shared" si="67"/>
        <v>54.44</v>
      </c>
      <c r="AR190" s="126">
        <f t="shared" si="68"/>
        <v>0.18084980472216922</v>
      </c>
      <c r="AS190" s="153" t="s">
        <v>779</v>
      </c>
      <c r="AT190" s="153">
        <f t="shared" si="69"/>
        <v>1</v>
      </c>
      <c r="AU190" s="153">
        <f t="shared" si="70"/>
        <v>1</v>
      </c>
      <c r="AV190" s="153">
        <f t="shared" si="71"/>
        <v>1</v>
      </c>
      <c r="AW190" s="153">
        <f t="shared" si="72"/>
        <v>1</v>
      </c>
      <c r="AX190" s="153">
        <f t="shared" si="73"/>
        <v>1</v>
      </c>
      <c r="AY190" s="153">
        <f t="shared" si="74"/>
        <v>1</v>
      </c>
      <c r="AZ190" s="153">
        <f t="shared" si="75"/>
        <v>0</v>
      </c>
      <c r="BA190" s="153">
        <f t="shared" si="76"/>
        <v>0</v>
      </c>
      <c r="BB190" s="153">
        <f t="shared" si="77"/>
        <v>0</v>
      </c>
      <c r="BC190" s="153">
        <f t="shared" si="78"/>
        <v>0</v>
      </c>
    </row>
    <row r="191" spans="1:55" x14ac:dyDescent="0.3">
      <c r="A191" s="300" t="str">
        <f>Nominal!A190</f>
        <v>Antigua and Barbuda</v>
      </c>
      <c r="B191" s="300" t="str">
        <f>Nominal!B190</f>
        <v>ATG</v>
      </c>
      <c r="C191" s="300" t="str">
        <f>Nominal!C190</f>
        <v>LAC</v>
      </c>
      <c r="D191" s="300" t="str">
        <f>Nominal!D190</f>
        <v>High Income</v>
      </c>
      <c r="E191" s="300" t="str">
        <f>Nominal!E190</f>
        <v>IBRD</v>
      </c>
      <c r="F191" s="300" t="str">
        <f>Nominal!F190</f>
        <v>PIT</v>
      </c>
      <c r="G191" s="300" t="str">
        <f>Nominal!G190</f>
        <v>mill lcu</v>
      </c>
      <c r="H191" s="126">
        <f>VLOOKUP(B191,Inflation!$C$1:$E$196,3,FALSE)/100</f>
        <v>9.9100000000000004E-3</v>
      </c>
      <c r="I191" s="300" t="str">
        <f t="shared" si="55"/>
        <v>Antigua and BarbudaPIT</v>
      </c>
      <c r="J191" s="124">
        <f>IF(Nominal!I190="","",IFERROR(Nominal!I190*((1+Real!$H191)),""))</f>
        <v>0.23227930000000002</v>
      </c>
      <c r="K191" s="124">
        <f>IF(Nominal!J190="","",IFERROR(Nominal!J190*((1+Real!$H191)),""))</f>
        <v>0</v>
      </c>
      <c r="L191" s="124">
        <f>IF(Nominal!K190="","",IFERROR(Nominal!K190*((1+Real!$H191)),""))</f>
        <v>1.0099100000000001E-2</v>
      </c>
      <c r="M191" s="124">
        <f>IF(Nominal!L190="","",IFERROR(Nominal!L190*((1+Real!$H191)),""))</f>
        <v>3.0297300000000003E-2</v>
      </c>
      <c r="N191" s="124">
        <f>IF(Nominal!M190="","",IFERROR(Nominal!M190*((1+Real!$H191)),""))</f>
        <v>2.0198200000000003E-2</v>
      </c>
      <c r="O191" s="124">
        <f>IF(Nominal!N190="","",IFERROR(Nominal!N190*((1+Real!$H191)),""))</f>
        <v>2.0198200000000003E-2</v>
      </c>
      <c r="P191" s="124">
        <f>IF(Nominal!O190="","",IFERROR(Nominal!O190*((1+Real!$H191)),""))</f>
        <v>0.10099100000000001</v>
      </c>
      <c r="Q191" s="124">
        <f>IF(Nominal!P190="","",IFERROR(Nominal!P190*((1+Real!$H191)),""))</f>
        <v>9.0891899999999998E-2</v>
      </c>
      <c r="R191" s="124">
        <f>IF(Nominal!Q190="","",IFERROR(Nominal!Q190*((1+Real!$H191)),""))</f>
        <v>8.0792800000000012E-2</v>
      </c>
      <c r="S191" s="124">
        <f>IF(Nominal!R190="","",IFERROR(Nominal!R190*((1+Real!$H191)),""))</f>
        <v>0</v>
      </c>
      <c r="T191" s="124">
        <f>IF(Nominal!S190="","",IFERROR(Nominal!S190*((1+Real!$H191)),""))</f>
        <v>1.0099100000000001E-2</v>
      </c>
      <c r="U191" s="124">
        <f>IF(Nominal!T190="","",IFERROR(Nominal!T190*((1+Real!$H191)),""))</f>
        <v>0</v>
      </c>
      <c r="V191" s="124">
        <f>IF(Nominal!U190="","",IFERROR(Nominal!U190*(1+0),""))</f>
        <v>7.0000000000000007E-2</v>
      </c>
      <c r="W191" s="124">
        <f>IF(Nominal!V190="","",IFERROR(Nominal!V190*(1+0),""))</f>
        <v>0.01</v>
      </c>
      <c r="X191" s="124">
        <f>IF(Nominal!W190="","",IFERROR(Nominal!W190*(1+0),""))</f>
        <v>0</v>
      </c>
      <c r="Y191" s="124">
        <f>IF(Nominal!X190="","",IFERROR(Nominal!X190*(1+0),""))</f>
        <v>0.11</v>
      </c>
      <c r="Z191" s="124">
        <f>IF(Nominal!Y190="","",IFERROR(Nominal!Y190*(1+0),""))</f>
        <v>0.01</v>
      </c>
      <c r="AA191" s="124">
        <f>IF(Nominal!Z190="","",IFERROR(Nominal!Z190*(1+0),""))</f>
        <v>0.06</v>
      </c>
      <c r="AB191" s="124" t="str">
        <f>IF(Nominal!AA190="","",IFERROR(Nominal!AA190*(1+0),""))</f>
        <v/>
      </c>
      <c r="AC191" s="124" t="str">
        <f>IF(Nominal!AB190="","",IFERROR(Nominal!AB190*(1+0),""))</f>
        <v/>
      </c>
      <c r="AD191" s="124" t="str">
        <f>IF(Nominal!AC190="","",IFERROR(Nominal!AC190*(1+0),""))</f>
        <v/>
      </c>
      <c r="AE191" s="124" t="str">
        <f>IF(Nominal!AD190="","",IFERROR(Nominal!AD190*(1+0),""))</f>
        <v/>
      </c>
      <c r="AF191" s="126">
        <f t="shared" si="56"/>
        <v>-0.69863866474541636</v>
      </c>
      <c r="AG191" s="126" t="str">
        <f t="shared" si="57"/>
        <v/>
      </c>
      <c r="AH191" s="126">
        <f t="shared" si="58"/>
        <v>-1</v>
      </c>
      <c r="AI191" s="126">
        <f t="shared" si="59"/>
        <v>2.6306865628290308</v>
      </c>
      <c r="AJ191" s="126">
        <f t="shared" si="60"/>
        <v>-0.50490637779604131</v>
      </c>
      <c r="AK191" s="126">
        <f t="shared" si="61"/>
        <v>1.9705617332237522</v>
      </c>
      <c r="AL191" s="126" t="str">
        <f t="shared" si="62"/>
        <v/>
      </c>
      <c r="AM191" s="126" t="str">
        <f t="shared" si="63"/>
        <v/>
      </c>
      <c r="AN191" s="126" t="str">
        <f t="shared" si="64"/>
        <v/>
      </c>
      <c r="AO191" s="126" t="str">
        <f t="shared" si="65"/>
        <v/>
      </c>
      <c r="AP191" s="124">
        <f t="shared" si="66"/>
        <v>0.30297300000000005</v>
      </c>
      <c r="AQ191" s="124">
        <f t="shared" si="67"/>
        <v>0.26</v>
      </c>
      <c r="AR191" s="126">
        <f t="shared" si="68"/>
        <v>-0.14183772151313825</v>
      </c>
      <c r="AS191" s="153" t="s">
        <v>779</v>
      </c>
      <c r="AT191" s="153">
        <f t="shared" si="69"/>
        <v>1</v>
      </c>
      <c r="AU191" s="153">
        <f t="shared" si="70"/>
        <v>1</v>
      </c>
      <c r="AV191" s="153">
        <f t="shared" si="71"/>
        <v>0</v>
      </c>
      <c r="AW191" s="153">
        <f t="shared" si="72"/>
        <v>1</v>
      </c>
      <c r="AX191" s="153">
        <f t="shared" si="73"/>
        <v>1</v>
      </c>
      <c r="AY191" s="153">
        <f t="shared" si="74"/>
        <v>1</v>
      </c>
      <c r="AZ191" s="153">
        <f t="shared" si="75"/>
        <v>0</v>
      </c>
      <c r="BA191" s="153">
        <f t="shared" si="76"/>
        <v>0</v>
      </c>
      <c r="BB191" s="153">
        <f t="shared" si="77"/>
        <v>0</v>
      </c>
      <c r="BC191" s="153">
        <f t="shared" si="78"/>
        <v>0</v>
      </c>
    </row>
    <row r="192" spans="1:55" x14ac:dyDescent="0.3">
      <c r="A192" s="300" t="str">
        <f>Nominal!A191</f>
        <v>Antigua and Barbuda</v>
      </c>
      <c r="B192" s="300" t="str">
        <f>Nominal!B191</f>
        <v>ATG</v>
      </c>
      <c r="C192" s="300" t="str">
        <f>Nominal!C191</f>
        <v>LAC</v>
      </c>
      <c r="D192" s="300" t="str">
        <f>Nominal!D191</f>
        <v>High Income</v>
      </c>
      <c r="E192" s="300" t="str">
        <f>Nominal!E191</f>
        <v>IBRD</v>
      </c>
      <c r="F192" s="300" t="str">
        <f>Nominal!F191</f>
        <v>Taxes on International Trade and Transactions – Consumption Tax</v>
      </c>
      <c r="G192" s="300" t="str">
        <f>Nominal!G191</f>
        <v>mill lcu</v>
      </c>
      <c r="H192" s="126">
        <f>VLOOKUP(B192,Inflation!$C$1:$E$196,3,FALSE)/100</f>
        <v>9.9100000000000004E-3</v>
      </c>
      <c r="I192" s="300" t="str">
        <f t="shared" si="55"/>
        <v>Antigua and BarbudaTaxes on International Trade and Transactions – Consumption Tax</v>
      </c>
      <c r="J192" s="124">
        <f>IF(Nominal!I191="","",IFERROR(Nominal!I191*((1+Real!$H192)),""))</f>
        <v>2.3631894</v>
      </c>
      <c r="K192" s="124">
        <f>IF(Nominal!J191="","",IFERROR(Nominal!J191*((1+Real!$H192)),""))</f>
        <v>5.8978744000000001</v>
      </c>
      <c r="L192" s="124">
        <f>IF(Nominal!K191="","",IFERROR(Nominal!K191*((1+Real!$H192)),""))</f>
        <v>6.1402528000000007</v>
      </c>
      <c r="M192" s="124">
        <f>IF(Nominal!L191="","",IFERROR(Nominal!L191*((1+Real!$H192)),""))</f>
        <v>6.513919500000001</v>
      </c>
      <c r="N192" s="124">
        <f>IF(Nominal!M191="","",IFERROR(Nominal!M191*((1+Real!$H192)),""))</f>
        <v>4.9788563000000003</v>
      </c>
      <c r="O192" s="124">
        <f>IF(Nominal!N191="","",IFERROR(Nominal!N191*((1+Real!$H192)),""))</f>
        <v>4.9182617000000004</v>
      </c>
      <c r="P192" s="124">
        <f>IF(Nominal!O191="","",IFERROR(Nominal!O191*((1+Real!$H192)),""))</f>
        <v>3.8679553000000002</v>
      </c>
      <c r="Q192" s="124">
        <f>IF(Nominal!P191="","",IFERROR(Nominal!P191*((1+Real!$H192)),""))</f>
        <v>5.0697482000000003</v>
      </c>
      <c r="R192" s="124">
        <f>IF(Nominal!Q191="","",IFERROR(Nominal!Q191*((1+Real!$H192)),""))</f>
        <v>5.5242076999999998</v>
      </c>
      <c r="S192" s="124">
        <f>IF(Nominal!R191="","",IFERROR(Nominal!R191*((1+Real!$H192)),""))</f>
        <v>4.9990545000000006</v>
      </c>
      <c r="T192" s="124">
        <f>IF(Nominal!S191="","",IFERROR(Nominal!S191*((1+Real!$H192)),""))</f>
        <v>5.6756942000000006</v>
      </c>
      <c r="U192" s="124">
        <f>IF(Nominal!T191="","",IFERROR(Nominal!T191*((1+Real!$H192)),""))</f>
        <v>8.8367125000000009</v>
      </c>
      <c r="V192" s="124">
        <f>IF(Nominal!U191="","",IFERROR(Nominal!U191*(1+0),""))</f>
        <v>3.57</v>
      </c>
      <c r="W192" s="124">
        <f>IF(Nominal!V191="","",IFERROR(Nominal!V191*(1+0),""))</f>
        <v>6.17</v>
      </c>
      <c r="X192" s="124">
        <f>IF(Nominal!W191="","",IFERROR(Nominal!W191*(1+0),""))</f>
        <v>5.63</v>
      </c>
      <c r="Y192" s="124">
        <f>IF(Nominal!X191="","",IFERROR(Nominal!X191*(1+0),""))</f>
        <v>6.34</v>
      </c>
      <c r="Z192" s="124">
        <f>IF(Nominal!Y191="","",IFERROR(Nominal!Y191*(1+0),""))</f>
        <v>3.3</v>
      </c>
      <c r="AA192" s="124">
        <f>IF(Nominal!Z191="","",IFERROR(Nominal!Z191*(1+0),""))</f>
        <v>7.22</v>
      </c>
      <c r="AB192" s="124" t="str">
        <f>IF(Nominal!AA191="","",IFERROR(Nominal!AA191*(1+0),""))</f>
        <v/>
      </c>
      <c r="AC192" s="124" t="str">
        <f>IF(Nominal!AB191="","",IFERROR(Nominal!AB191*(1+0),""))</f>
        <v/>
      </c>
      <c r="AD192" s="124" t="str">
        <f>IF(Nominal!AC191="","",IFERROR(Nominal!AC191*(1+0),""))</f>
        <v/>
      </c>
      <c r="AE192" s="124" t="str">
        <f>IF(Nominal!AD191="","",IFERROR(Nominal!AD191*(1+0),""))</f>
        <v/>
      </c>
      <c r="AF192" s="126">
        <f t="shared" si="56"/>
        <v>0.51067028313515617</v>
      </c>
      <c r="AG192" s="126">
        <f t="shared" si="57"/>
        <v>4.6139605821378604E-2</v>
      </c>
      <c r="AH192" s="126">
        <f t="shared" si="58"/>
        <v>-8.3099640457800175E-2</v>
      </c>
      <c r="AI192" s="126">
        <f t="shared" si="59"/>
        <v>-2.6699669837799055E-2</v>
      </c>
      <c r="AJ192" s="126">
        <f t="shared" si="60"/>
        <v>-0.33719717919956849</v>
      </c>
      <c r="AK192" s="126">
        <f t="shared" si="61"/>
        <v>0.46799833770537241</v>
      </c>
      <c r="AL192" s="126" t="str">
        <f t="shared" si="62"/>
        <v/>
      </c>
      <c r="AM192" s="126" t="str">
        <f t="shared" si="63"/>
        <v/>
      </c>
      <c r="AN192" s="126" t="str">
        <f t="shared" si="64"/>
        <v/>
      </c>
      <c r="AO192" s="126" t="str">
        <f t="shared" si="65"/>
        <v/>
      </c>
      <c r="AP192" s="124">
        <f t="shared" si="66"/>
        <v>30.8123541</v>
      </c>
      <c r="AQ192" s="124">
        <f t="shared" si="67"/>
        <v>32.230000000000004</v>
      </c>
      <c r="AR192" s="126">
        <f t="shared" si="68"/>
        <v>4.6009009743270594E-2</v>
      </c>
      <c r="AS192" s="153" t="s">
        <v>779</v>
      </c>
      <c r="AT192" s="153">
        <f t="shared" si="69"/>
        <v>1</v>
      </c>
      <c r="AU192" s="153">
        <f t="shared" si="70"/>
        <v>1</v>
      </c>
      <c r="AV192" s="153">
        <f t="shared" si="71"/>
        <v>1</v>
      </c>
      <c r="AW192" s="153">
        <f t="shared" si="72"/>
        <v>1</v>
      </c>
      <c r="AX192" s="153">
        <f t="shared" si="73"/>
        <v>1</v>
      </c>
      <c r="AY192" s="153">
        <f t="shared" si="74"/>
        <v>1</v>
      </c>
      <c r="AZ192" s="153">
        <f t="shared" si="75"/>
        <v>0</v>
      </c>
      <c r="BA192" s="153">
        <f t="shared" si="76"/>
        <v>0</v>
      </c>
      <c r="BB192" s="153">
        <f t="shared" si="77"/>
        <v>0</v>
      </c>
      <c r="BC192" s="153">
        <f t="shared" si="78"/>
        <v>0</v>
      </c>
    </row>
    <row r="193" spans="1:55" x14ac:dyDescent="0.3">
      <c r="A193" s="300" t="str">
        <f>Nominal!A192</f>
        <v>Antigua and Barbuda</v>
      </c>
      <c r="B193" s="300" t="str">
        <f>Nominal!B192</f>
        <v>ATG</v>
      </c>
      <c r="C193" s="300" t="str">
        <f>Nominal!C192</f>
        <v>LAC</v>
      </c>
      <c r="D193" s="300" t="str">
        <f>Nominal!D192</f>
        <v>High Income</v>
      </c>
      <c r="E193" s="300" t="str">
        <f>Nominal!E192</f>
        <v>IBRD</v>
      </c>
      <c r="F193" s="300" t="str">
        <f>Nominal!F192</f>
        <v>Customs Duties</v>
      </c>
      <c r="G193" s="300" t="str">
        <f>Nominal!G192</f>
        <v>mill lcu</v>
      </c>
      <c r="H193" s="126">
        <f>VLOOKUP(B193,Inflation!$C$1:$E$196,3,FALSE)/100</f>
        <v>9.9100000000000004E-3</v>
      </c>
      <c r="I193" s="300" t="str">
        <f t="shared" si="55"/>
        <v>Antigua and BarbudaCustoms Duties</v>
      </c>
      <c r="J193" s="124">
        <f>IF(Nominal!I192="","",IFERROR(Nominal!I192*((1+Real!$H193)),""))</f>
        <v>8.0186854000000007</v>
      </c>
      <c r="K193" s="124">
        <f>IF(Nominal!J192="","",IFERROR(Nominal!J192*((1+Real!$H193)),""))</f>
        <v>7.5642259000000012</v>
      </c>
      <c r="L193" s="124">
        <f>IF(Nominal!K192="","",IFERROR(Nominal!K192*((1+Real!$H193)),""))</f>
        <v>8.1903701000000009</v>
      </c>
      <c r="M193" s="124">
        <f>IF(Nominal!L192="","",IFERROR(Nominal!L192*((1+Real!$H193)),""))</f>
        <v>8.9579017000000007</v>
      </c>
      <c r="N193" s="124">
        <f>IF(Nominal!M192="","",IFERROR(Nominal!M192*((1+Real!$H193)),""))</f>
        <v>8.210568300000002</v>
      </c>
      <c r="O193" s="124">
        <f>IF(Nominal!N192="","",IFERROR(Nominal!N192*((1+Real!$H193)),""))</f>
        <v>7.3016493000000011</v>
      </c>
      <c r="P193" s="124">
        <f>IF(Nominal!O192="","",IFERROR(Nominal!O192*((1+Real!$H193)),""))</f>
        <v>8.5943341000000011</v>
      </c>
      <c r="Q193" s="124">
        <f>IF(Nominal!P192="","",IFERROR(Nominal!P192*((1+Real!$H193)),""))</f>
        <v>6.7461988000000002</v>
      </c>
      <c r="R193" s="124">
        <f>IF(Nominal!Q192="","",IFERROR(Nominal!Q192*((1+Real!$H193)),""))</f>
        <v>6.8168925000000007</v>
      </c>
      <c r="S193" s="124">
        <f>IF(Nominal!R192="","",IFERROR(Nominal!R192*((1+Real!$H193)),""))</f>
        <v>8.5236403999999997</v>
      </c>
      <c r="T193" s="124">
        <f>IF(Nominal!S192="","",IFERROR(Nominal!S192*((1+Real!$H193)),""))</f>
        <v>8.8165143000000015</v>
      </c>
      <c r="U193" s="124">
        <f>IF(Nominal!T192="","",IFERROR(Nominal!T192*((1+Real!$H193)),""))</f>
        <v>11.422082100000001</v>
      </c>
      <c r="V193" s="124">
        <f>IF(Nominal!U192="","",IFERROR(Nominal!U192*(1+0),""))</f>
        <v>8.06</v>
      </c>
      <c r="W193" s="124">
        <f>IF(Nominal!V192="","",IFERROR(Nominal!V192*(1+0),""))</f>
        <v>7.89</v>
      </c>
      <c r="X193" s="124">
        <f>IF(Nominal!W192="","",IFERROR(Nominal!W192*(1+0),""))</f>
        <v>9.31</v>
      </c>
      <c r="Y193" s="124">
        <f>IF(Nominal!X192="","",IFERROR(Nominal!X192*(1+0),""))</f>
        <v>5.0999999999999996</v>
      </c>
      <c r="Z193" s="124">
        <f>IF(Nominal!Y192="","",IFERROR(Nominal!Y192*(1+0),""))</f>
        <v>4.8899999999999997</v>
      </c>
      <c r="AA193" s="124">
        <f>IF(Nominal!Z192="","",IFERROR(Nominal!Z192*(1+0),""))</f>
        <v>5.76</v>
      </c>
      <c r="AB193" s="124" t="str">
        <f>IF(Nominal!AA192="","",IFERROR(Nominal!AA192*(1+0),""))</f>
        <v/>
      </c>
      <c r="AC193" s="124" t="str">
        <f>IF(Nominal!AB192="","",IFERROR(Nominal!AB192*(1+0),""))</f>
        <v/>
      </c>
      <c r="AD193" s="124" t="str">
        <f>IF(Nominal!AC192="","",IFERROR(Nominal!AC192*(1+0),""))</f>
        <v/>
      </c>
      <c r="AE193" s="124" t="str">
        <f>IF(Nominal!AD192="","",IFERROR(Nominal!AD192*(1+0),""))</f>
        <v/>
      </c>
      <c r="AF193" s="126">
        <f t="shared" si="56"/>
        <v>5.1522909228986277E-3</v>
      </c>
      <c r="AG193" s="126">
        <f t="shared" si="57"/>
        <v>4.3067738101264068E-2</v>
      </c>
      <c r="AH193" s="126">
        <f t="shared" si="58"/>
        <v>0.13670077009096324</v>
      </c>
      <c r="AI193" s="126">
        <f t="shared" si="59"/>
        <v>-0.43067024278687954</v>
      </c>
      <c r="AJ193" s="126">
        <f t="shared" si="60"/>
        <v>-0.40442612236719372</v>
      </c>
      <c r="AK193" s="126">
        <f t="shared" si="61"/>
        <v>-0.21113713308580859</v>
      </c>
      <c r="AL193" s="126" t="str">
        <f t="shared" si="62"/>
        <v/>
      </c>
      <c r="AM193" s="126" t="str">
        <f t="shared" si="63"/>
        <v/>
      </c>
      <c r="AN193" s="126" t="str">
        <f t="shared" si="64"/>
        <v/>
      </c>
      <c r="AO193" s="126" t="str">
        <f t="shared" si="65"/>
        <v/>
      </c>
      <c r="AP193" s="124">
        <f t="shared" si="66"/>
        <v>48.243400700000002</v>
      </c>
      <c r="AQ193" s="124">
        <f t="shared" si="67"/>
        <v>41.01</v>
      </c>
      <c r="AR193" s="126">
        <f t="shared" si="68"/>
        <v>-0.1499355475576995</v>
      </c>
      <c r="AS193" s="153" t="s">
        <v>779</v>
      </c>
      <c r="AT193" s="153">
        <f t="shared" si="69"/>
        <v>1</v>
      </c>
      <c r="AU193" s="153">
        <f t="shared" si="70"/>
        <v>1</v>
      </c>
      <c r="AV193" s="153">
        <f t="shared" si="71"/>
        <v>1</v>
      </c>
      <c r="AW193" s="153">
        <f t="shared" si="72"/>
        <v>1</v>
      </c>
      <c r="AX193" s="153">
        <f t="shared" si="73"/>
        <v>1</v>
      </c>
      <c r="AY193" s="153">
        <f t="shared" si="74"/>
        <v>1</v>
      </c>
      <c r="AZ193" s="153">
        <f t="shared" si="75"/>
        <v>0</v>
      </c>
      <c r="BA193" s="153">
        <f t="shared" si="76"/>
        <v>0</v>
      </c>
      <c r="BB193" s="153">
        <f t="shared" si="77"/>
        <v>0</v>
      </c>
      <c r="BC193" s="153">
        <f t="shared" si="78"/>
        <v>0</v>
      </c>
    </row>
    <row r="194" spans="1:55" x14ac:dyDescent="0.3">
      <c r="A194" s="300" t="str">
        <f>Nominal!A193</f>
        <v>Dominica</v>
      </c>
      <c r="B194" s="300" t="str">
        <f>Nominal!B193</f>
        <v>DMA</v>
      </c>
      <c r="C194" s="300" t="str">
        <f>Nominal!C193</f>
        <v>LAC</v>
      </c>
      <c r="D194" s="300" t="str">
        <f>Nominal!D193</f>
        <v>Upper-Middle Income</v>
      </c>
      <c r="E194" s="300" t="str">
        <f>Nominal!E193</f>
        <v>IDA</v>
      </c>
      <c r="F194" s="300" t="str">
        <f>Nominal!F193</f>
        <v>Capital Revenue</v>
      </c>
      <c r="G194" s="300" t="str">
        <f>Nominal!G193</f>
        <v>mill lcu</v>
      </c>
      <c r="H194" s="126">
        <f>VLOOKUP(B194,Inflation!$C$1:$E$196,3,FALSE)/100</f>
        <v>1.7520000000000001E-2</v>
      </c>
      <c r="I194" s="300" t="str">
        <f t="shared" si="55"/>
        <v>DominicaCapital Revenue</v>
      </c>
      <c r="J194" s="124">
        <f>IF(Nominal!I193="","",IFERROR(Nominal!I193*((1+Real!$H194)),""))</f>
        <v>0</v>
      </c>
      <c r="K194" s="124">
        <f>IF(Nominal!J193="","",IFERROR(Nominal!J193*((1+Real!$H194)),""))</f>
        <v>0</v>
      </c>
      <c r="L194" s="124">
        <f>IF(Nominal!K193="","",IFERROR(Nominal!K193*((1+Real!$H194)),""))</f>
        <v>0</v>
      </c>
      <c r="M194" s="124">
        <f>IF(Nominal!L193="","",IFERROR(Nominal!L193*((1+Real!$H194)),""))</f>
        <v>0</v>
      </c>
      <c r="N194" s="124">
        <f>IF(Nominal!M193="","",IFERROR(Nominal!M193*((1+Real!$H194)),""))</f>
        <v>0</v>
      </c>
      <c r="O194" s="124">
        <f>IF(Nominal!N193="","",IFERROR(Nominal!N193*((1+Real!$H194)),""))</f>
        <v>0</v>
      </c>
      <c r="P194" s="124">
        <f>IF(Nominal!O193="","",IFERROR(Nominal!O193*((1+Real!$H194)),""))</f>
        <v>0.77331519999999998</v>
      </c>
      <c r="Q194" s="124">
        <f>IF(Nominal!P193="","",IFERROR(Nominal!P193*((1+Real!$H194)),""))</f>
        <v>2.0350400000000001E-2</v>
      </c>
      <c r="R194" s="124">
        <f>IF(Nominal!Q193="","",IFERROR(Nominal!Q193*((1+Real!$H194)),""))</f>
        <v>0.1831536</v>
      </c>
      <c r="S194" s="124">
        <f>IF(Nominal!R193="","",IFERROR(Nominal!R193*((1+Real!$H194)),""))</f>
        <v>3.05256E-2</v>
      </c>
      <c r="T194" s="124">
        <f>IF(Nominal!S193="","",IFERROR(Nominal!S193*((1+Real!$H194)),""))</f>
        <v>0</v>
      </c>
      <c r="U194" s="124">
        <f>IF(Nominal!T193="","",IFERROR(Nominal!T193*((1+Real!$H194)),""))</f>
        <v>0</v>
      </c>
      <c r="V194" s="124">
        <f>IF(Nominal!U193="","",IFERROR(Nominal!U193*(1+0),""))</f>
        <v>0</v>
      </c>
      <c r="W194" s="124">
        <f>IF(Nominal!V193="","",IFERROR(Nominal!V193*(1+0),""))</f>
        <v>0.02</v>
      </c>
      <c r="X194" s="124">
        <f>IF(Nominal!W193="","",IFERROR(Nominal!W193*(1+0),""))</f>
        <v>0.01</v>
      </c>
      <c r="Y194" s="124">
        <f>IF(Nominal!X193="","",IFERROR(Nominal!X193*(1+0),""))</f>
        <v>0</v>
      </c>
      <c r="Z194" s="124">
        <f>IF(Nominal!Y193="","",IFERROR(Nominal!Y193*(1+0),""))</f>
        <v>0.03</v>
      </c>
      <c r="AA194" s="124">
        <f>IF(Nominal!Z193="","",IFERROR(Nominal!Z193*(1+0),""))</f>
        <v>0</v>
      </c>
      <c r="AB194" s="124" t="str">
        <f>IF(Nominal!AA193="","",IFERROR(Nominal!AA193*(1+0),""))</f>
        <v/>
      </c>
      <c r="AC194" s="124" t="str">
        <f>IF(Nominal!AB193="","",IFERROR(Nominal!AB193*(1+0),""))</f>
        <v/>
      </c>
      <c r="AD194" s="124" t="str">
        <f>IF(Nominal!AC193="","",IFERROR(Nominal!AC193*(1+0),""))</f>
        <v/>
      </c>
      <c r="AE194" s="124" t="str">
        <f>IF(Nominal!AD193="","",IFERROR(Nominal!AD193*(1+0),""))</f>
        <v/>
      </c>
      <c r="AF194" s="126" t="str">
        <f t="shared" si="56"/>
        <v/>
      </c>
      <c r="AG194" s="126" t="str">
        <f t="shared" si="57"/>
        <v/>
      </c>
      <c r="AH194" s="126" t="str">
        <f t="shared" si="58"/>
        <v/>
      </c>
      <c r="AI194" s="126" t="str">
        <f t="shared" si="59"/>
        <v/>
      </c>
      <c r="AJ194" s="126" t="str">
        <f t="shared" si="60"/>
        <v/>
      </c>
      <c r="AK194" s="126" t="str">
        <f t="shared" si="61"/>
        <v/>
      </c>
      <c r="AL194" s="126" t="str">
        <f t="shared" si="62"/>
        <v/>
      </c>
      <c r="AM194" s="126" t="str">
        <f t="shared" si="63"/>
        <v/>
      </c>
      <c r="AN194" s="126" t="str">
        <f t="shared" si="64"/>
        <v/>
      </c>
      <c r="AO194" s="126" t="str">
        <f t="shared" si="65"/>
        <v/>
      </c>
      <c r="AP194" s="124">
        <f t="shared" si="66"/>
        <v>0</v>
      </c>
      <c r="AQ194" s="124">
        <f t="shared" si="67"/>
        <v>0.06</v>
      </c>
      <c r="AR194" s="126" t="str">
        <f t="shared" si="68"/>
        <v/>
      </c>
      <c r="AS194" s="153" t="s">
        <v>779</v>
      </c>
      <c r="AT194" s="153">
        <f t="shared" si="69"/>
        <v>0</v>
      </c>
      <c r="AU194" s="153">
        <f t="shared" si="70"/>
        <v>1</v>
      </c>
      <c r="AV194" s="153">
        <f t="shared" si="71"/>
        <v>1</v>
      </c>
      <c r="AW194" s="153">
        <f t="shared" si="72"/>
        <v>0</v>
      </c>
      <c r="AX194" s="153">
        <f t="shared" si="73"/>
        <v>1</v>
      </c>
      <c r="AY194" s="153">
        <f t="shared" si="74"/>
        <v>0</v>
      </c>
      <c r="AZ194" s="153">
        <f t="shared" si="75"/>
        <v>0</v>
      </c>
      <c r="BA194" s="153">
        <f t="shared" si="76"/>
        <v>0</v>
      </c>
      <c r="BB194" s="153">
        <f t="shared" si="77"/>
        <v>0</v>
      </c>
      <c r="BC194" s="153">
        <f t="shared" si="78"/>
        <v>0</v>
      </c>
    </row>
    <row r="195" spans="1:55" x14ac:dyDescent="0.3">
      <c r="A195" s="300" t="str">
        <f>Nominal!A194</f>
        <v>Dominica</v>
      </c>
      <c r="B195" s="300" t="str">
        <f>Nominal!B194</f>
        <v>DMA</v>
      </c>
      <c r="C195" s="300" t="str">
        <f>Nominal!C194</f>
        <v>LAC</v>
      </c>
      <c r="D195" s="300" t="str">
        <f>Nominal!D194</f>
        <v>Upper-Middle Income</v>
      </c>
      <c r="E195" s="300" t="str">
        <f>Nominal!E194</f>
        <v>IDA</v>
      </c>
      <c r="F195" s="300" t="str">
        <f>Nominal!F194</f>
        <v>Total Revenue</v>
      </c>
      <c r="G195" s="300" t="str">
        <f>Nominal!G194</f>
        <v>mill lcu</v>
      </c>
      <c r="H195" s="126">
        <f>VLOOKUP(B195,Inflation!$C$1:$E$196,3,FALSE)/100</f>
        <v>1.7520000000000001E-2</v>
      </c>
      <c r="I195" s="300" t="str">
        <f t="shared" ref="I195:I258" si="79">A195&amp;F195</f>
        <v>DominicaTotal Revenue</v>
      </c>
      <c r="J195" s="124">
        <f>IF(Nominal!I194="","",IFERROR(Nominal!I194*((1+Real!$H195)),""))</f>
        <v>43.692308799999999</v>
      </c>
      <c r="K195" s="124">
        <f>IF(Nominal!J194="","",IFERROR(Nominal!J194*((1+Real!$H195)),""))</f>
        <v>48.352550400000005</v>
      </c>
      <c r="L195" s="124">
        <f>IF(Nominal!K194="","",IFERROR(Nominal!K194*((1+Real!$H195)),""))</f>
        <v>49.105515199999999</v>
      </c>
      <c r="M195" s="124">
        <f>IF(Nominal!L194="","",IFERROR(Nominal!L194*((1+Real!$H195)),""))</f>
        <v>63.015013599999996</v>
      </c>
      <c r="N195" s="124">
        <f>IF(Nominal!M194="","",IFERROR(Nominal!M194*((1+Real!$H195)),""))</f>
        <v>55.332737600000002</v>
      </c>
      <c r="O195" s="124">
        <f>IF(Nominal!N194="","",IFERROR(Nominal!N194*((1+Real!$H195)),""))</f>
        <v>116.25166</v>
      </c>
      <c r="P195" s="124">
        <f>IF(Nominal!O194="","",IFERROR(Nominal!O194*((1+Real!$H195)),""))</f>
        <v>49.573574399999998</v>
      </c>
      <c r="Q195" s="124">
        <f>IF(Nominal!P194="","",IFERROR(Nominal!P194*((1+Real!$H195)),""))</f>
        <v>43.783885599999998</v>
      </c>
      <c r="R195" s="124">
        <f>IF(Nominal!Q194="","",IFERROR(Nominal!Q194*((1+Real!$H195)),""))</f>
        <v>41.128158400000004</v>
      </c>
      <c r="S195" s="124">
        <f>IF(Nominal!R194="","",IFERROR(Nominal!R194*((1+Real!$H195)),""))</f>
        <v>40.7923768</v>
      </c>
      <c r="T195" s="124">
        <f>IF(Nominal!S194="","",IFERROR(Nominal!S194*((1+Real!$H195)),""))</f>
        <v>41.199384800000004</v>
      </c>
      <c r="U195" s="124">
        <f>IF(Nominal!T194="","",IFERROR(Nominal!T194*((1+Real!$H195)),""))</f>
        <v>33.445882399999995</v>
      </c>
      <c r="V195" s="124">
        <f>IF(Nominal!U194="","",IFERROR(Nominal!U194*(1+0),""))</f>
        <v>42.76</v>
      </c>
      <c r="W195" s="124">
        <f>IF(Nominal!V194="","",IFERROR(Nominal!V194*(1+0),""))</f>
        <v>27.84</v>
      </c>
      <c r="X195" s="124">
        <f>IF(Nominal!W194="","",IFERROR(Nominal!W194*(1+0),""))</f>
        <v>43.11</v>
      </c>
      <c r="Y195" s="124">
        <f>IF(Nominal!X194="","",IFERROR(Nominal!X194*(1+0),""))</f>
        <v>29.63</v>
      </c>
      <c r="Z195" s="124">
        <f>IF(Nominal!Y194="","",IFERROR(Nominal!Y194*(1+0),""))</f>
        <v>88.53</v>
      </c>
      <c r="AA195" s="124">
        <f>IF(Nominal!Z194="","",IFERROR(Nominal!Z194*(1+0),""))</f>
        <v>44.53</v>
      </c>
      <c r="AB195" s="124" t="str">
        <f>IF(Nominal!AA194="","",IFERROR(Nominal!AA194*(1+0),""))</f>
        <v/>
      </c>
      <c r="AC195" s="124" t="str">
        <f>IF(Nominal!AB194="","",IFERROR(Nominal!AB194*(1+0),""))</f>
        <v/>
      </c>
      <c r="AD195" s="124" t="str">
        <f>IF(Nominal!AC194="","",IFERROR(Nominal!AC194*(1+0),""))</f>
        <v/>
      </c>
      <c r="AE195" s="124" t="str">
        <f>IF(Nominal!AD194="","",IFERROR(Nominal!AD194*(1+0),""))</f>
        <v/>
      </c>
      <c r="AF195" s="126">
        <f t="shared" ref="AF195:AF258" si="80">IFERROR(IF(V195&lt;&gt;"",-(J195-V195)/J195,""),"")</f>
        <v>-2.1338052980162066E-2</v>
      </c>
      <c r="AG195" s="126">
        <f t="shared" ref="AG195:AG258" si="81">IFERROR(IF(W195&lt;&gt;"",-(K195-W195)/K195,""),"")</f>
        <v>-0.42422892340338686</v>
      </c>
      <c r="AH195" s="126">
        <f t="shared" ref="AH195:AH258" si="82">IFERROR(IF(X195&lt;&gt;"",-(L195-X195)/L195,""),"")</f>
        <v>-0.12209453817114213</v>
      </c>
      <c r="AI195" s="126">
        <f t="shared" ref="AI195:AI258" si="83">IFERROR(IF(Y195&lt;&gt;"",-(M195-Y195)/M195,""),"")</f>
        <v>-0.52979459485509017</v>
      </c>
      <c r="AJ195" s="126">
        <f t="shared" ref="AJ195:AJ258" si="84">IFERROR(IF(Z195&lt;&gt;"",-(N195-Z195)/N195,""),"")</f>
        <v>0.59995698459712576</v>
      </c>
      <c r="AK195" s="126">
        <f t="shared" ref="AK195:AK258" si="85">IFERROR(IF(AA195&lt;&gt;"",-(O195-AA195)/O195,""),"")</f>
        <v>-0.61695170632402152</v>
      </c>
      <c r="AL195" s="126" t="str">
        <f t="shared" ref="AL195:AL258" si="86">IFERROR(IF(AB195&lt;&gt;"",-(P195-AB195)/P195,""),"")</f>
        <v/>
      </c>
      <c r="AM195" s="126" t="str">
        <f t="shared" ref="AM195:AM258" si="87">IFERROR(IF(AC195&lt;&gt;"",-(Q195-AC195)/Q195,""),"")</f>
        <v/>
      </c>
      <c r="AN195" s="126" t="str">
        <f t="shared" ref="AN195:AN258" si="88">IFERROR(IF(AD195&lt;&gt;"",-(R195-AD195)/R195,""),"")</f>
        <v/>
      </c>
      <c r="AO195" s="126" t="str">
        <f t="shared" ref="AO195:AO258" si="89">IFERROR(IF(AE195&lt;&gt;"",-(S195-AE195)/S195,""),"")</f>
        <v/>
      </c>
      <c r="AP195" s="124">
        <f t="shared" ref="AP195:AP258" si="90">SUMPRODUCT(AT195:BC195,J195:S195)</f>
        <v>375.7497856</v>
      </c>
      <c r="AQ195" s="124">
        <f t="shared" ref="AQ195:AQ258" si="91">SUMPRODUCT(AT195:BC195,V195:AE195)</f>
        <v>276.39999999999998</v>
      </c>
      <c r="AR195" s="126">
        <f t="shared" ref="AR195:AR258" si="92">IFERROR((AQ195-AP195)/AP195,"")</f>
        <v>-0.26440410455952107</v>
      </c>
      <c r="AS195" s="153" t="s">
        <v>779</v>
      </c>
      <c r="AT195" s="153">
        <f t="shared" ref="AT195:AT258" si="93">IF(OR(V195="",V195=0),0,1)</f>
        <v>1</v>
      </c>
      <c r="AU195" s="153">
        <f t="shared" ref="AU195:AU258" si="94">IF(OR(W195="",W195=0),0,1)</f>
        <v>1</v>
      </c>
      <c r="AV195" s="153">
        <f t="shared" ref="AV195:AV258" si="95">IF(OR(X195="",X195=0),0,1)</f>
        <v>1</v>
      </c>
      <c r="AW195" s="153">
        <f t="shared" ref="AW195:AW258" si="96">IF(OR(Y195="",Y195=0),0,1)</f>
        <v>1</v>
      </c>
      <c r="AX195" s="153">
        <f t="shared" ref="AX195:AX258" si="97">IF(OR(Z195="",Z195=0),0,1)</f>
        <v>1</v>
      </c>
      <c r="AY195" s="153">
        <f t="shared" ref="AY195:AY258" si="98">IF(OR(AA195="",AA195=0),0,1)</f>
        <v>1</v>
      </c>
      <c r="AZ195" s="153">
        <f t="shared" ref="AZ195:AZ258" si="99">IF(OR(AB195="",AB195=0),0,1)</f>
        <v>0</v>
      </c>
      <c r="BA195" s="153">
        <f t="shared" ref="BA195:BA258" si="100">IF(OR(AC195="",AC195=0),0,1)</f>
        <v>0</v>
      </c>
      <c r="BB195" s="153">
        <f t="shared" ref="BB195:BB258" si="101">IF(OR(AD195="",AD195=0),0,1)</f>
        <v>0</v>
      </c>
      <c r="BC195" s="153">
        <f t="shared" ref="BC195:BC258" si="102">IF(OR(AE195="",AE195=0),0,1)</f>
        <v>0</v>
      </c>
    </row>
    <row r="196" spans="1:55" x14ac:dyDescent="0.3">
      <c r="A196" s="300" t="str">
        <f>Nominal!A195</f>
        <v>Dominica</v>
      </c>
      <c r="B196" s="300" t="str">
        <f>Nominal!B195</f>
        <v>DMA</v>
      </c>
      <c r="C196" s="300" t="str">
        <f>Nominal!C195</f>
        <v>LAC</v>
      </c>
      <c r="D196" s="300" t="str">
        <f>Nominal!D195</f>
        <v>Upper-Middle Income</v>
      </c>
      <c r="E196" s="300" t="str">
        <f>Nominal!E195</f>
        <v>IDA</v>
      </c>
      <c r="F196" s="300" t="str">
        <f>Nominal!F195</f>
        <v>Non-Tax Revenues</v>
      </c>
      <c r="G196" s="300" t="str">
        <f>Nominal!G195</f>
        <v>mill lcu</v>
      </c>
      <c r="H196" s="126">
        <f>VLOOKUP(B196,Inflation!$C$1:$E$196,3,FALSE)/100</f>
        <v>1.7520000000000001E-2</v>
      </c>
      <c r="I196" s="300" t="str">
        <f t="shared" si="79"/>
        <v>DominicaNon-Tax Revenues</v>
      </c>
      <c r="J196" s="124">
        <f>IF(Nominal!I195="","",IFERROR(Nominal!I195*((1+Real!$H196)),""))</f>
        <v>10.042922399999998</v>
      </c>
      <c r="K196" s="124">
        <f>IF(Nominal!J195="","",IFERROR(Nominal!J195*((1+Real!$H196)),""))</f>
        <v>12.4442696</v>
      </c>
      <c r="L196" s="124">
        <f>IF(Nominal!K195="","",IFERROR(Nominal!K195*((1+Real!$H196)),""))</f>
        <v>13.736520000000001</v>
      </c>
      <c r="M196" s="124">
        <f>IF(Nominal!L195="","",IFERROR(Nominal!L195*((1+Real!$H196)),""))</f>
        <v>10.205725599999999</v>
      </c>
      <c r="N196" s="124">
        <f>IF(Nominal!M195="","",IFERROR(Nominal!M195*((1+Real!$H196)),""))</f>
        <v>12.149188799999999</v>
      </c>
      <c r="O196" s="124">
        <f>IF(Nominal!N195="","",IFERROR(Nominal!N195*((1+Real!$H196)),""))</f>
        <v>88.086706399999997</v>
      </c>
      <c r="P196" s="124">
        <f>IF(Nominal!O195="","",IFERROR(Nominal!O195*((1+Real!$H196)),""))</f>
        <v>9.5138119999999997</v>
      </c>
      <c r="Q196" s="124">
        <f>IF(Nominal!P195="","",IFERROR(Nominal!P195*((1+Real!$H196)),""))</f>
        <v>9.8699439999999985</v>
      </c>
      <c r="R196" s="124">
        <f>IF(Nominal!Q195="","",IFERROR(Nominal!Q195*((1+Real!$H196)),""))</f>
        <v>6.3289743999999999</v>
      </c>
      <c r="S196" s="124">
        <f>IF(Nominal!R195="","",IFERROR(Nominal!R195*((1+Real!$H196)),""))</f>
        <v>4.2532335999999997</v>
      </c>
      <c r="T196" s="124">
        <f>IF(Nominal!S195="","",IFERROR(Nominal!S195*((1+Real!$H196)),""))</f>
        <v>5.2198776000000002</v>
      </c>
      <c r="U196" s="124">
        <f>IF(Nominal!T195="","",IFERROR(Nominal!T195*((1+Real!$H196)),""))</f>
        <v>1.3940024</v>
      </c>
      <c r="V196" s="124">
        <f>IF(Nominal!U195="","",IFERROR(Nominal!U195*(1+0),""))</f>
        <v>10.29</v>
      </c>
      <c r="W196" s="124">
        <f>IF(Nominal!V195="","",IFERROR(Nominal!V195*(1+0),""))</f>
        <v>3.72</v>
      </c>
      <c r="X196" s="124">
        <f>IF(Nominal!W195="","",IFERROR(Nominal!W195*(1+0),""))</f>
        <v>13.93</v>
      </c>
      <c r="Y196" s="124">
        <f>IF(Nominal!X195="","",IFERROR(Nominal!X195*(1+0),""))</f>
        <v>8.0299999999999994</v>
      </c>
      <c r="Z196" s="124">
        <f>IF(Nominal!Y195="","",IFERROR(Nominal!Y195*(1+0),""))</f>
        <v>71.11</v>
      </c>
      <c r="AA196" s="124">
        <f>IF(Nominal!Z195="","",IFERROR(Nominal!Z195*(1+0),""))</f>
        <v>10.54</v>
      </c>
      <c r="AB196" s="124" t="str">
        <f>IF(Nominal!AA195="","",IFERROR(Nominal!AA195*(1+0),""))</f>
        <v/>
      </c>
      <c r="AC196" s="124" t="str">
        <f>IF(Nominal!AB195="","",IFERROR(Nominal!AB195*(1+0),""))</f>
        <v/>
      </c>
      <c r="AD196" s="124" t="str">
        <f>IF(Nominal!AC195="","",IFERROR(Nominal!AC195*(1+0),""))</f>
        <v/>
      </c>
      <c r="AE196" s="124" t="str">
        <f>IF(Nominal!AD195="","",IFERROR(Nominal!AD195*(1+0),""))</f>
        <v/>
      </c>
      <c r="AF196" s="126">
        <f t="shared" si="80"/>
        <v>2.4602161617817621E-2</v>
      </c>
      <c r="AG196" s="126">
        <f t="shared" si="81"/>
        <v>-0.70106722856598991</v>
      </c>
      <c r="AH196" s="126">
        <f t="shared" si="82"/>
        <v>1.4085081228724539E-2</v>
      </c>
      <c r="AI196" s="126">
        <f t="shared" si="83"/>
        <v>-0.21318676253651186</v>
      </c>
      <c r="AJ196" s="126">
        <f t="shared" si="84"/>
        <v>4.8530656795785418</v>
      </c>
      <c r="AK196" s="126">
        <f t="shared" si="85"/>
        <v>-0.88034516863261913</v>
      </c>
      <c r="AL196" s="126" t="str">
        <f t="shared" si="86"/>
        <v/>
      </c>
      <c r="AM196" s="126" t="str">
        <f t="shared" si="87"/>
        <v/>
      </c>
      <c r="AN196" s="126" t="str">
        <f t="shared" si="88"/>
        <v/>
      </c>
      <c r="AO196" s="126" t="str">
        <f t="shared" si="89"/>
        <v/>
      </c>
      <c r="AP196" s="124">
        <f t="shared" si="90"/>
        <v>146.66533279999999</v>
      </c>
      <c r="AQ196" s="124">
        <f t="shared" si="91"/>
        <v>117.62</v>
      </c>
      <c r="AR196" s="126">
        <f t="shared" si="92"/>
        <v>-0.19803816106705746</v>
      </c>
      <c r="AS196" s="153" t="s">
        <v>779</v>
      </c>
      <c r="AT196" s="153">
        <f t="shared" si="93"/>
        <v>1</v>
      </c>
      <c r="AU196" s="153">
        <f t="shared" si="94"/>
        <v>1</v>
      </c>
      <c r="AV196" s="153">
        <f t="shared" si="95"/>
        <v>1</v>
      </c>
      <c r="AW196" s="153">
        <f t="shared" si="96"/>
        <v>1</v>
      </c>
      <c r="AX196" s="153">
        <f t="shared" si="97"/>
        <v>1</v>
      </c>
      <c r="AY196" s="153">
        <f t="shared" si="98"/>
        <v>1</v>
      </c>
      <c r="AZ196" s="153">
        <f t="shared" si="99"/>
        <v>0</v>
      </c>
      <c r="BA196" s="153">
        <f t="shared" si="100"/>
        <v>0</v>
      </c>
      <c r="BB196" s="153">
        <f t="shared" si="101"/>
        <v>0</v>
      </c>
      <c r="BC196" s="153">
        <f t="shared" si="102"/>
        <v>0</v>
      </c>
    </row>
    <row r="197" spans="1:55" x14ac:dyDescent="0.3">
      <c r="A197" s="300" t="str">
        <f>Nominal!A196</f>
        <v>Dominica</v>
      </c>
      <c r="B197" s="300" t="str">
        <f>Nominal!B196</f>
        <v>DMA</v>
      </c>
      <c r="C197" s="300" t="str">
        <f>Nominal!C196</f>
        <v>LAC</v>
      </c>
      <c r="D197" s="300" t="str">
        <f>Nominal!D196</f>
        <v>Upper-Middle Income</v>
      </c>
      <c r="E197" s="300" t="str">
        <f>Nominal!E196</f>
        <v>IDA</v>
      </c>
      <c r="F197" s="300" t="str">
        <f>Nominal!F196</f>
        <v>Non-Tax Revenues – Citizenship by Investment</v>
      </c>
      <c r="G197" s="300" t="str">
        <f>Nominal!G196</f>
        <v>mill lcu</v>
      </c>
      <c r="H197" s="126">
        <f>VLOOKUP(B197,Inflation!$C$1:$E$196,3,FALSE)/100</f>
        <v>1.7520000000000001E-2</v>
      </c>
      <c r="I197" s="300" t="str">
        <f t="shared" si="79"/>
        <v>DominicaNon-Tax Revenues – Citizenship by Investment</v>
      </c>
      <c r="J197" s="124">
        <f>IF(Nominal!I196="","",IFERROR(Nominal!I196*((1+Real!$H197)),""))</f>
        <v>7.9570064</v>
      </c>
      <c r="K197" s="124">
        <f>IF(Nominal!J196="","",IFERROR(Nominal!J196*((1+Real!$H197)),""))</f>
        <v>10.124324</v>
      </c>
      <c r="L197" s="124">
        <f>IF(Nominal!K196="","",IFERROR(Nominal!K196*((1+Real!$H197)),""))</f>
        <v>10.7450112</v>
      </c>
      <c r="M197" s="124">
        <f>IF(Nominal!L196="","",IFERROR(Nominal!L196*((1+Real!$H197)),""))</f>
        <v>7.1022896000000006</v>
      </c>
      <c r="N197" s="124">
        <f>IF(Nominal!M196="","",IFERROR(Nominal!M196*((1+Real!$H197)),""))</f>
        <v>8.6794455999999993</v>
      </c>
      <c r="O197" s="124">
        <f>IF(Nominal!N196="","",IFERROR(Nominal!N196*((1+Real!$H197)),""))</f>
        <v>82.97875599999999</v>
      </c>
      <c r="P197" s="124">
        <f>IF(Nominal!O196="","",IFERROR(Nominal!O196*((1+Real!$H197)),""))</f>
        <v>7.4991224000000001</v>
      </c>
      <c r="Q197" s="124">
        <f>IF(Nominal!P196="","",IFERROR(Nominal!P196*((1+Real!$H197)),""))</f>
        <v>4.6093656000000003</v>
      </c>
      <c r="R197" s="124">
        <f>IF(Nominal!Q196="","",IFERROR(Nominal!Q196*((1+Real!$H197)),""))</f>
        <v>5.0367240000000004</v>
      </c>
      <c r="S197" s="124">
        <f>IF(Nominal!R196="","",IFERROR(Nominal!R196*((1+Real!$H197)),""))</f>
        <v>2.8592312</v>
      </c>
      <c r="T197" s="124">
        <f>IF(Nominal!S196="","",IFERROR(Nominal!S196*((1+Real!$H197)),""))</f>
        <v>2.7473040000000002</v>
      </c>
      <c r="U197" s="124">
        <f>IF(Nominal!T196="","",IFERROR(Nominal!T196*((1+Real!$H197)),""))</f>
        <v>5.0876000000000005E-2</v>
      </c>
      <c r="V197" s="124">
        <f>IF(Nominal!U196="","",IFERROR(Nominal!U196*(1+0),""))</f>
        <v>8.2799999999999994</v>
      </c>
      <c r="W197" s="124">
        <f>IF(Nominal!V196="","",IFERROR(Nominal!V196*(1+0),""))</f>
        <v>2.85</v>
      </c>
      <c r="X197" s="124">
        <f>IF(Nominal!W196="","",IFERROR(Nominal!W196*(1+0),""))</f>
        <v>12.92</v>
      </c>
      <c r="Y197" s="124">
        <f>IF(Nominal!X196="","",IFERROR(Nominal!X196*(1+0),""))</f>
        <v>7.71</v>
      </c>
      <c r="Z197" s="124">
        <f>IF(Nominal!Y196="","",IFERROR(Nominal!Y196*(1+0),""))</f>
        <v>70.3</v>
      </c>
      <c r="AA197" s="124">
        <f>IF(Nominal!Z196="","",IFERROR(Nominal!Z196*(1+0),""))</f>
        <v>9.2100000000000009</v>
      </c>
      <c r="AB197" s="124" t="str">
        <f>IF(Nominal!AA196="","",IFERROR(Nominal!AA196*(1+0),""))</f>
        <v/>
      </c>
      <c r="AC197" s="124" t="str">
        <f>IF(Nominal!AB196="","",IFERROR(Nominal!AB196*(1+0),""))</f>
        <v/>
      </c>
      <c r="AD197" s="124" t="str">
        <f>IF(Nominal!AC196="","",IFERROR(Nominal!AC196*(1+0),""))</f>
        <v/>
      </c>
      <c r="AE197" s="124" t="str">
        <f>IF(Nominal!AD196="","",IFERROR(Nominal!AD196*(1+0),""))</f>
        <v/>
      </c>
      <c r="AF197" s="126">
        <f t="shared" si="80"/>
        <v>4.0592351414974269E-2</v>
      </c>
      <c r="AG197" s="126">
        <f t="shared" si="81"/>
        <v>-0.71849972403095752</v>
      </c>
      <c r="AH197" s="126">
        <f t="shared" si="82"/>
        <v>0.20241847677180638</v>
      </c>
      <c r="AI197" s="126">
        <f t="shared" si="83"/>
        <v>8.5565421043940437E-2</v>
      </c>
      <c r="AJ197" s="126">
        <f t="shared" si="84"/>
        <v>7.099595670027588</v>
      </c>
      <c r="AK197" s="126">
        <f t="shared" si="85"/>
        <v>-0.88900773590773052</v>
      </c>
      <c r="AL197" s="126" t="str">
        <f t="shared" si="86"/>
        <v/>
      </c>
      <c r="AM197" s="126" t="str">
        <f t="shared" si="87"/>
        <v/>
      </c>
      <c r="AN197" s="126" t="str">
        <f t="shared" si="88"/>
        <v/>
      </c>
      <c r="AO197" s="126" t="str">
        <f t="shared" si="89"/>
        <v/>
      </c>
      <c r="AP197" s="124">
        <f t="shared" si="90"/>
        <v>127.5868328</v>
      </c>
      <c r="AQ197" s="124">
        <f t="shared" si="91"/>
        <v>111.27000000000001</v>
      </c>
      <c r="AR197" s="126">
        <f t="shared" si="92"/>
        <v>-0.12788806212924494</v>
      </c>
      <c r="AS197" s="153" t="s">
        <v>779</v>
      </c>
      <c r="AT197" s="153">
        <f t="shared" si="93"/>
        <v>1</v>
      </c>
      <c r="AU197" s="153">
        <f t="shared" si="94"/>
        <v>1</v>
      </c>
      <c r="AV197" s="153">
        <f t="shared" si="95"/>
        <v>1</v>
      </c>
      <c r="AW197" s="153">
        <f t="shared" si="96"/>
        <v>1</v>
      </c>
      <c r="AX197" s="153">
        <f t="shared" si="97"/>
        <v>1</v>
      </c>
      <c r="AY197" s="153">
        <f t="shared" si="98"/>
        <v>1</v>
      </c>
      <c r="AZ197" s="153">
        <f t="shared" si="99"/>
        <v>0</v>
      </c>
      <c r="BA197" s="153">
        <f t="shared" si="100"/>
        <v>0</v>
      </c>
      <c r="BB197" s="153">
        <f t="shared" si="101"/>
        <v>0</v>
      </c>
      <c r="BC197" s="153">
        <f t="shared" si="102"/>
        <v>0</v>
      </c>
    </row>
    <row r="198" spans="1:55" x14ac:dyDescent="0.3">
      <c r="A198" s="300" t="str">
        <f>Nominal!A197</f>
        <v>Dominica</v>
      </c>
      <c r="B198" s="300" t="str">
        <f>Nominal!B197</f>
        <v>DMA</v>
      </c>
      <c r="C198" s="300" t="str">
        <f>Nominal!C197</f>
        <v>LAC</v>
      </c>
      <c r="D198" s="300" t="str">
        <f>Nominal!D197</f>
        <v>Upper-Middle Income</v>
      </c>
      <c r="E198" s="300" t="str">
        <f>Nominal!E197</f>
        <v>IDA</v>
      </c>
      <c r="F198" s="300" t="str">
        <f>Nominal!F197</f>
        <v>Tax Revenue</v>
      </c>
      <c r="G198" s="300" t="str">
        <f>Nominal!G197</f>
        <v>mill lcu</v>
      </c>
      <c r="H198" s="126">
        <f>VLOOKUP(B198,Inflation!$C$1:$E$196,3,FALSE)/100</f>
        <v>1.7520000000000001E-2</v>
      </c>
      <c r="I198" s="300" t="str">
        <f t="shared" si="79"/>
        <v>DominicaTax Revenue</v>
      </c>
      <c r="J198" s="124">
        <f>IF(Nominal!I197="","",IFERROR(Nominal!I197*((1+Real!$H198)),""))</f>
        <v>33.649386399999997</v>
      </c>
      <c r="K198" s="124">
        <f>IF(Nominal!J197="","",IFERROR(Nominal!J197*((1+Real!$H198)),""))</f>
        <v>35.9082808</v>
      </c>
      <c r="L198" s="124">
        <f>IF(Nominal!K197="","",IFERROR(Nominal!K197*((1+Real!$H198)),""))</f>
        <v>35.368995200000001</v>
      </c>
      <c r="M198" s="124">
        <f>IF(Nominal!L197="","",IFERROR(Nominal!L197*((1+Real!$H198)),""))</f>
        <v>52.809287999999995</v>
      </c>
      <c r="N198" s="124">
        <f>IF(Nominal!M197="","",IFERROR(Nominal!M197*((1+Real!$H198)),""))</f>
        <v>43.183548799999997</v>
      </c>
      <c r="O198" s="124">
        <f>IF(Nominal!N197="","",IFERROR(Nominal!N197*((1+Real!$H198)),""))</f>
        <v>28.1649536</v>
      </c>
      <c r="P198" s="124">
        <f>IF(Nominal!O197="","",IFERROR(Nominal!O197*((1+Real!$H198)),""))</f>
        <v>40.059762399999997</v>
      </c>
      <c r="Q198" s="124">
        <f>IF(Nominal!P197="","",IFERROR(Nominal!P197*((1+Real!$H198)),""))</f>
        <v>33.913941600000001</v>
      </c>
      <c r="R198" s="124">
        <f>IF(Nominal!Q197="","",IFERROR(Nominal!Q197*((1+Real!$H198)),""))</f>
        <v>34.799184000000004</v>
      </c>
      <c r="S198" s="124">
        <f>IF(Nominal!R197="","",IFERROR(Nominal!R197*((1+Real!$H198)),""))</f>
        <v>36.539143199999998</v>
      </c>
      <c r="T198" s="124">
        <f>IF(Nominal!S197="","",IFERROR(Nominal!S197*((1+Real!$H198)),""))</f>
        <v>35.9795072</v>
      </c>
      <c r="U198" s="124">
        <f>IF(Nominal!T197="","",IFERROR(Nominal!T197*((1+Real!$H198)),""))</f>
        <v>32.062055200000003</v>
      </c>
      <c r="V198" s="124">
        <f>IF(Nominal!U197="","",IFERROR(Nominal!U197*(1+0),""))</f>
        <v>32.47</v>
      </c>
      <c r="W198" s="124">
        <f>IF(Nominal!V197="","",IFERROR(Nominal!V197*(1+0),""))</f>
        <v>24.12</v>
      </c>
      <c r="X198" s="124">
        <f>IF(Nominal!W197="","",IFERROR(Nominal!W197*(1+0),""))</f>
        <v>29.18</v>
      </c>
      <c r="Y198" s="124">
        <f>IF(Nominal!X197="","",IFERROR(Nominal!X197*(1+0),""))</f>
        <v>21.6</v>
      </c>
      <c r="Z198" s="124">
        <f>IF(Nominal!Y197="","",IFERROR(Nominal!Y197*(1+0),""))</f>
        <v>17.420000000000002</v>
      </c>
      <c r="AA198" s="124">
        <f>IF(Nominal!Z197="","",IFERROR(Nominal!Z197*(1+0),""))</f>
        <v>34</v>
      </c>
      <c r="AB198" s="124" t="str">
        <f>IF(Nominal!AA197="","",IFERROR(Nominal!AA197*(1+0),""))</f>
        <v/>
      </c>
      <c r="AC198" s="124" t="str">
        <f>IF(Nominal!AB197="","",IFERROR(Nominal!AB197*(1+0),""))</f>
        <v/>
      </c>
      <c r="AD198" s="124" t="str">
        <f>IF(Nominal!AC197="","",IFERROR(Nominal!AC197*(1+0),""))</f>
        <v/>
      </c>
      <c r="AE198" s="124" t="str">
        <f>IF(Nominal!AD197="","",IFERROR(Nominal!AD197*(1+0),""))</f>
        <v/>
      </c>
      <c r="AF198" s="126">
        <f t="shared" si="80"/>
        <v>-3.5049269130209122E-2</v>
      </c>
      <c r="AG198" s="126">
        <f t="shared" si="81"/>
        <v>-0.32828864366015537</v>
      </c>
      <c r="AH198" s="126">
        <f t="shared" si="82"/>
        <v>-0.1749836308609638</v>
      </c>
      <c r="AI198" s="126">
        <f t="shared" si="83"/>
        <v>-0.59098104106232219</v>
      </c>
      <c r="AJ198" s="126">
        <f t="shared" si="84"/>
        <v>-0.59660564071102917</v>
      </c>
      <c r="AK198" s="126">
        <f t="shared" si="85"/>
        <v>0.20717401075356287</v>
      </c>
      <c r="AL198" s="126" t="str">
        <f t="shared" si="86"/>
        <v/>
      </c>
      <c r="AM198" s="126" t="str">
        <f t="shared" si="87"/>
        <v/>
      </c>
      <c r="AN198" s="126" t="str">
        <f t="shared" si="88"/>
        <v/>
      </c>
      <c r="AO198" s="126" t="str">
        <f t="shared" si="89"/>
        <v/>
      </c>
      <c r="AP198" s="124">
        <f t="shared" si="90"/>
        <v>229.08445279999995</v>
      </c>
      <c r="AQ198" s="124">
        <f t="shared" si="91"/>
        <v>158.79000000000002</v>
      </c>
      <c r="AR198" s="126">
        <f t="shared" si="92"/>
        <v>-0.30684951309799208</v>
      </c>
      <c r="AS198" s="153" t="s">
        <v>779</v>
      </c>
      <c r="AT198" s="153">
        <f t="shared" si="93"/>
        <v>1</v>
      </c>
      <c r="AU198" s="153">
        <f t="shared" si="94"/>
        <v>1</v>
      </c>
      <c r="AV198" s="153">
        <f t="shared" si="95"/>
        <v>1</v>
      </c>
      <c r="AW198" s="153">
        <f t="shared" si="96"/>
        <v>1</v>
      </c>
      <c r="AX198" s="153">
        <f t="shared" si="97"/>
        <v>1</v>
      </c>
      <c r="AY198" s="153">
        <f t="shared" si="98"/>
        <v>1</v>
      </c>
      <c r="AZ198" s="153">
        <f t="shared" si="99"/>
        <v>0</v>
      </c>
      <c r="BA198" s="153">
        <f t="shared" si="100"/>
        <v>0</v>
      </c>
      <c r="BB198" s="153">
        <f t="shared" si="101"/>
        <v>0</v>
      </c>
      <c r="BC198" s="153">
        <f t="shared" si="102"/>
        <v>0</v>
      </c>
    </row>
    <row r="199" spans="1:55" x14ac:dyDescent="0.3">
      <c r="A199" s="300" t="str">
        <f>Nominal!A198</f>
        <v>Dominica</v>
      </c>
      <c r="B199" s="300" t="str">
        <f>Nominal!B198</f>
        <v>DMA</v>
      </c>
      <c r="C199" s="300" t="str">
        <f>Nominal!C198</f>
        <v>LAC</v>
      </c>
      <c r="D199" s="300" t="str">
        <f>Nominal!D198</f>
        <v>Upper-Middle Income</v>
      </c>
      <c r="E199" s="300" t="str">
        <f>Nominal!E198</f>
        <v>IDA</v>
      </c>
      <c r="F199" s="300" t="str">
        <f>Nominal!F198</f>
        <v>VAT</v>
      </c>
      <c r="G199" s="300" t="str">
        <f>Nominal!G198</f>
        <v>mill lcu</v>
      </c>
      <c r="H199" s="126">
        <f>VLOOKUP(B199,Inflation!$C$1:$E$196,3,FALSE)/100</f>
        <v>1.7520000000000001E-2</v>
      </c>
      <c r="I199" s="300" t="str">
        <f t="shared" si="79"/>
        <v>DominicaVAT</v>
      </c>
      <c r="J199" s="124">
        <f>IF(Nominal!I198="","",IFERROR(Nominal!I198*((1+Real!$H199)),""))</f>
        <v>20.635305600000002</v>
      </c>
      <c r="K199" s="124">
        <f>IF(Nominal!J198="","",IFERROR(Nominal!J198*((1+Real!$H199)),""))</f>
        <v>20.431801599999996</v>
      </c>
      <c r="L199" s="124">
        <f>IF(Nominal!K198="","",IFERROR(Nominal!K198*((1+Real!$H199)),""))</f>
        <v>19.668661599999997</v>
      </c>
      <c r="M199" s="124">
        <f>IF(Nominal!L198="","",IFERROR(Nominal!L198*((1+Real!$H199)),""))</f>
        <v>21.378095200000001</v>
      </c>
      <c r="N199" s="124">
        <f>IF(Nominal!M198="","",IFERROR(Nominal!M198*((1+Real!$H199)),""))</f>
        <v>21.286518400000002</v>
      </c>
      <c r="O199" s="124">
        <f>IF(Nominal!N198="","",IFERROR(Nominal!N198*((1+Real!$H199)),""))</f>
        <v>23.575938400000002</v>
      </c>
      <c r="P199" s="124">
        <f>IF(Nominal!O198="","",IFERROR(Nominal!O198*((1+Real!$H199)),""))</f>
        <v>23.626814399999997</v>
      </c>
      <c r="Q199" s="124">
        <f>IF(Nominal!P198="","",IFERROR(Nominal!P198*((1+Real!$H199)),""))</f>
        <v>21.225467200000001</v>
      </c>
      <c r="R199" s="124">
        <f>IF(Nominal!Q198="","",IFERROR(Nominal!Q198*((1+Real!$H199)),""))</f>
        <v>19.332879999999999</v>
      </c>
      <c r="S199" s="124">
        <f>IF(Nominal!R198="","",IFERROR(Nominal!R198*((1+Real!$H199)),""))</f>
        <v>21.021963199999998</v>
      </c>
      <c r="T199" s="124">
        <f>IF(Nominal!S198="","",IFERROR(Nominal!S198*((1+Real!$H199)),""))</f>
        <v>17.053635200000002</v>
      </c>
      <c r="U199" s="124">
        <f>IF(Nominal!T198="","",IFERROR(Nominal!T198*((1+Real!$H199)),""))</f>
        <v>19.200602400000001</v>
      </c>
      <c r="V199" s="124">
        <f>IF(Nominal!U198="","",IFERROR(Nominal!U198*(1+0),""))</f>
        <v>20.43</v>
      </c>
      <c r="W199" s="124">
        <f>IF(Nominal!V198="","",IFERROR(Nominal!V198*(1+0),""))</f>
        <v>13.14</v>
      </c>
      <c r="X199" s="124">
        <f>IF(Nominal!W198="","",IFERROR(Nominal!W198*(1+0),""))</f>
        <v>17.579999999999998</v>
      </c>
      <c r="Y199" s="124">
        <f>IF(Nominal!X198="","",IFERROR(Nominal!X198*(1+0),""))</f>
        <v>13.14</v>
      </c>
      <c r="Z199" s="124">
        <f>IF(Nominal!Y198="","",IFERROR(Nominal!Y198*(1+0),""))</f>
        <v>10.8</v>
      </c>
      <c r="AA199" s="124">
        <f>IF(Nominal!Z198="","",IFERROR(Nominal!Z198*(1+0),""))</f>
        <v>16.39</v>
      </c>
      <c r="AB199" s="124" t="str">
        <f>IF(Nominal!AA198="","",IFERROR(Nominal!AA198*(1+0),""))</f>
        <v/>
      </c>
      <c r="AC199" s="124" t="str">
        <f>IF(Nominal!AB198="","",IFERROR(Nominal!AB198*(1+0),""))</f>
        <v/>
      </c>
      <c r="AD199" s="124" t="str">
        <f>IF(Nominal!AC198="","",IFERROR(Nominal!AC198*(1+0),""))</f>
        <v/>
      </c>
      <c r="AE199" s="124" t="str">
        <f>IF(Nominal!AD198="","",IFERROR(Nominal!AD198*(1+0),""))</f>
        <v/>
      </c>
      <c r="AF199" s="126">
        <f t="shared" si="80"/>
        <v>-9.9492396177550489E-3</v>
      </c>
      <c r="AG199" s="126">
        <f t="shared" si="81"/>
        <v>-0.35688490632172137</v>
      </c>
      <c r="AH199" s="126">
        <f t="shared" si="82"/>
        <v>-0.10619236033833632</v>
      </c>
      <c r="AI199" s="126">
        <f t="shared" si="83"/>
        <v>-0.38535216177725695</v>
      </c>
      <c r="AJ199" s="126">
        <f t="shared" si="84"/>
        <v>-0.49263661642290929</v>
      </c>
      <c r="AK199" s="126">
        <f t="shared" si="85"/>
        <v>-0.30479967660587376</v>
      </c>
      <c r="AL199" s="126" t="str">
        <f t="shared" si="86"/>
        <v/>
      </c>
      <c r="AM199" s="126" t="str">
        <f t="shared" si="87"/>
        <v/>
      </c>
      <c r="AN199" s="126" t="str">
        <f t="shared" si="88"/>
        <v/>
      </c>
      <c r="AO199" s="126" t="str">
        <f t="shared" si="89"/>
        <v/>
      </c>
      <c r="AP199" s="124">
        <f t="shared" si="90"/>
        <v>126.9763208</v>
      </c>
      <c r="AQ199" s="124">
        <f t="shared" si="91"/>
        <v>91.47999999999999</v>
      </c>
      <c r="AR199" s="126">
        <f t="shared" si="92"/>
        <v>-0.27955071131656234</v>
      </c>
      <c r="AS199" s="153" t="s">
        <v>779</v>
      </c>
      <c r="AT199" s="153">
        <f t="shared" si="93"/>
        <v>1</v>
      </c>
      <c r="AU199" s="153">
        <f t="shared" si="94"/>
        <v>1</v>
      </c>
      <c r="AV199" s="153">
        <f t="shared" si="95"/>
        <v>1</v>
      </c>
      <c r="AW199" s="153">
        <f t="shared" si="96"/>
        <v>1</v>
      </c>
      <c r="AX199" s="153">
        <f t="shared" si="97"/>
        <v>1</v>
      </c>
      <c r="AY199" s="153">
        <f t="shared" si="98"/>
        <v>1</v>
      </c>
      <c r="AZ199" s="153">
        <f t="shared" si="99"/>
        <v>0</v>
      </c>
      <c r="BA199" s="153">
        <f t="shared" si="100"/>
        <v>0</v>
      </c>
      <c r="BB199" s="153">
        <f t="shared" si="101"/>
        <v>0</v>
      </c>
      <c r="BC199" s="153">
        <f t="shared" si="102"/>
        <v>0</v>
      </c>
    </row>
    <row r="200" spans="1:55" x14ac:dyDescent="0.3">
      <c r="A200" s="300" t="str">
        <f>Nominal!A199</f>
        <v>Dominica</v>
      </c>
      <c r="B200" s="300" t="str">
        <f>Nominal!B199</f>
        <v>DMA</v>
      </c>
      <c r="C200" s="300" t="str">
        <f>Nominal!C199</f>
        <v>LAC</v>
      </c>
      <c r="D200" s="300" t="str">
        <f>Nominal!D199</f>
        <v>Upper-Middle Income</v>
      </c>
      <c r="E200" s="300" t="str">
        <f>Nominal!E199</f>
        <v>IDA</v>
      </c>
      <c r="F200" s="300" t="str">
        <f>Nominal!F199</f>
        <v>Income Taxes</v>
      </c>
      <c r="G200" s="300" t="str">
        <f>Nominal!G199</f>
        <v>mill lcu</v>
      </c>
      <c r="H200" s="126">
        <f>VLOOKUP(B200,Inflation!$C$1:$E$196,3,FALSE)/100</f>
        <v>1.7520000000000001E-2</v>
      </c>
      <c r="I200" s="300" t="str">
        <f t="shared" si="79"/>
        <v>DominicaIncome Taxes</v>
      </c>
      <c r="J200" s="124">
        <f>IF(Nominal!I199="","",IFERROR(Nominal!I199*((1+Real!$H200)),""))</f>
        <v>3.3781663999999996</v>
      </c>
      <c r="K200" s="124">
        <f>IF(Nominal!J199="","",IFERROR(Nominal!J199*((1+Real!$H200)),""))</f>
        <v>5.3318048000000005</v>
      </c>
      <c r="L200" s="124">
        <f>IF(Nominal!K199="","",IFERROR(Nominal!K199*((1+Real!$H200)),""))</f>
        <v>5.9626672000000003</v>
      </c>
      <c r="M200" s="124">
        <f>IF(Nominal!L199="","",IFERROR(Nominal!L199*((1+Real!$H200)),""))</f>
        <v>19.8212896</v>
      </c>
      <c r="N200" s="124">
        <f>IF(Nominal!M199="","",IFERROR(Nominal!M199*((1+Real!$H200)),""))</f>
        <v>12.851277600000001</v>
      </c>
      <c r="O200" s="124">
        <f>IF(Nominal!N199="","",IFERROR(Nominal!N199*((1+Real!$H200)),""))</f>
        <v>-3.9276271999999999</v>
      </c>
      <c r="P200" s="124">
        <f>IF(Nominal!O199="","",IFERROR(Nominal!O199*((1+Real!$H200)),""))</f>
        <v>6.3289743999999999</v>
      </c>
      <c r="Q200" s="124">
        <f>IF(Nominal!P199="","",IFERROR(Nominal!P199*((1+Real!$H200)),""))</f>
        <v>3.5104440000000001</v>
      </c>
      <c r="R200" s="124">
        <f>IF(Nominal!Q199="","",IFERROR(Nominal!Q199*((1+Real!$H200)),""))</f>
        <v>5.7896888000000004</v>
      </c>
      <c r="S200" s="124">
        <f>IF(Nominal!R199="","",IFERROR(Nominal!R199*((1+Real!$H200)),""))</f>
        <v>5.2097024000000003</v>
      </c>
      <c r="T200" s="124">
        <f>IF(Nominal!S199="","",IFERROR(Nominal!S199*((1+Real!$H200)),""))</f>
        <v>9.2696071999999994</v>
      </c>
      <c r="U200" s="124">
        <f>IF(Nominal!T199="","",IFERROR(Nominal!T199*((1+Real!$H200)),""))</f>
        <v>3.4900936000000002</v>
      </c>
      <c r="V200" s="124">
        <f>IF(Nominal!U199="","",IFERROR(Nominal!U199*(1+0),""))</f>
        <v>3.46</v>
      </c>
      <c r="W200" s="124">
        <f>IF(Nominal!V199="","",IFERROR(Nominal!V199*(1+0),""))</f>
        <v>3.99</v>
      </c>
      <c r="X200" s="124">
        <f>IF(Nominal!W199="","",IFERROR(Nominal!W199*(1+0),""))</f>
        <v>4.7</v>
      </c>
      <c r="Y200" s="124">
        <f>IF(Nominal!X199="","",IFERROR(Nominal!X199*(1+0),""))</f>
        <v>3.42</v>
      </c>
      <c r="Z200" s="124">
        <f>IF(Nominal!Y199="","",IFERROR(Nominal!Y199*(1+0),""))</f>
        <v>2.56</v>
      </c>
      <c r="AA200" s="124">
        <f>IF(Nominal!Z199="","",IFERROR(Nominal!Z199*(1+0),""))</f>
        <v>12.53</v>
      </c>
      <c r="AB200" s="124" t="str">
        <f>IF(Nominal!AA199="","",IFERROR(Nominal!AA199*(1+0),""))</f>
        <v/>
      </c>
      <c r="AC200" s="124" t="str">
        <f>IF(Nominal!AB199="","",IFERROR(Nominal!AB199*(1+0),""))</f>
        <v/>
      </c>
      <c r="AD200" s="124" t="str">
        <f>IF(Nominal!AC199="","",IFERROR(Nominal!AC199*(1+0),""))</f>
        <v/>
      </c>
      <c r="AE200" s="124" t="str">
        <f>IF(Nominal!AD199="","",IFERROR(Nominal!AD199*(1+0),""))</f>
        <v/>
      </c>
      <c r="AF200" s="126">
        <f t="shared" si="80"/>
        <v>2.4224265566077624E-2</v>
      </c>
      <c r="AG200" s="126">
        <f t="shared" si="81"/>
        <v>-0.25166052590672489</v>
      </c>
      <c r="AH200" s="126">
        <f t="shared" si="82"/>
        <v>-0.21176214563844853</v>
      </c>
      <c r="AI200" s="126">
        <f t="shared" si="83"/>
        <v>-0.82745824973971416</v>
      </c>
      <c r="AJ200" s="126">
        <f t="shared" si="84"/>
        <v>-0.80079801559963193</v>
      </c>
      <c r="AK200" s="126">
        <f t="shared" si="85"/>
        <v>-4.1902213122467424</v>
      </c>
      <c r="AL200" s="126" t="str">
        <f t="shared" si="86"/>
        <v/>
      </c>
      <c r="AM200" s="126" t="str">
        <f t="shared" si="87"/>
        <v/>
      </c>
      <c r="AN200" s="126" t="str">
        <f t="shared" si="88"/>
        <v/>
      </c>
      <c r="AO200" s="126" t="str">
        <f t="shared" si="89"/>
        <v/>
      </c>
      <c r="AP200" s="124">
        <f t="shared" si="90"/>
        <v>43.417578399999996</v>
      </c>
      <c r="AQ200" s="124">
        <f t="shared" si="91"/>
        <v>30.659999999999997</v>
      </c>
      <c r="AR200" s="126">
        <f t="shared" si="92"/>
        <v>-0.29383440694149815</v>
      </c>
      <c r="AS200" s="153" t="s">
        <v>779</v>
      </c>
      <c r="AT200" s="153">
        <f t="shared" si="93"/>
        <v>1</v>
      </c>
      <c r="AU200" s="153">
        <f t="shared" si="94"/>
        <v>1</v>
      </c>
      <c r="AV200" s="153">
        <f t="shared" si="95"/>
        <v>1</v>
      </c>
      <c r="AW200" s="153">
        <f t="shared" si="96"/>
        <v>1</v>
      </c>
      <c r="AX200" s="153">
        <f t="shared" si="97"/>
        <v>1</v>
      </c>
      <c r="AY200" s="153">
        <f t="shared" si="98"/>
        <v>1</v>
      </c>
      <c r="AZ200" s="153">
        <f t="shared" si="99"/>
        <v>0</v>
      </c>
      <c r="BA200" s="153">
        <f t="shared" si="100"/>
        <v>0</v>
      </c>
      <c r="BB200" s="153">
        <f t="shared" si="101"/>
        <v>0</v>
      </c>
      <c r="BC200" s="153">
        <f t="shared" si="102"/>
        <v>0</v>
      </c>
    </row>
    <row r="201" spans="1:55" x14ac:dyDescent="0.3">
      <c r="A201" s="300" t="str">
        <f>Nominal!A200</f>
        <v>Dominica</v>
      </c>
      <c r="B201" s="300" t="str">
        <f>Nominal!B200</f>
        <v>DMA</v>
      </c>
      <c r="C201" s="300" t="str">
        <f>Nominal!C200</f>
        <v>LAC</v>
      </c>
      <c r="D201" s="300" t="str">
        <f>Nominal!D200</f>
        <v>Upper-Middle Income</v>
      </c>
      <c r="E201" s="300" t="str">
        <f>Nominal!E200</f>
        <v>IDA</v>
      </c>
      <c r="F201" s="300" t="str">
        <f>Nominal!F200</f>
        <v>Property Taxes</v>
      </c>
      <c r="G201" s="300" t="str">
        <f>Nominal!G200</f>
        <v>mill lcu</v>
      </c>
      <c r="H201" s="126">
        <f>VLOOKUP(B201,Inflation!$C$1:$E$196,3,FALSE)/100</f>
        <v>1.7520000000000001E-2</v>
      </c>
      <c r="I201" s="300" t="str">
        <f t="shared" si="79"/>
        <v>DominicaProperty Taxes</v>
      </c>
      <c r="J201" s="124">
        <f>IF(Nominal!I200="","",IFERROR(Nominal!I200*((1+Real!$H201)),""))</f>
        <v>0.66138799999999998</v>
      </c>
      <c r="K201" s="124">
        <f>IF(Nominal!J200="","",IFERROR(Nominal!J200*((1+Real!$H201)),""))</f>
        <v>0.50875999999999999</v>
      </c>
      <c r="L201" s="124">
        <f>IF(Nominal!K200="","",IFERROR(Nominal!K200*((1+Real!$H201)),""))</f>
        <v>0.79366559999999997</v>
      </c>
      <c r="M201" s="124">
        <f>IF(Nominal!L200="","",IFERROR(Nominal!L200*((1+Real!$H201)),""))</f>
        <v>1.4957544</v>
      </c>
      <c r="N201" s="124">
        <f>IF(Nominal!M200="","",IFERROR(Nominal!M200*((1+Real!$H201)),""))</f>
        <v>1.0276951999999999</v>
      </c>
      <c r="O201" s="124">
        <f>IF(Nominal!N200="","",IFERROR(Nominal!N200*((1+Real!$H201)),""))</f>
        <v>0.62068719999999999</v>
      </c>
      <c r="P201" s="124">
        <f>IF(Nominal!O200="","",IFERROR(Nominal!O200*((1+Real!$H201)),""))</f>
        <v>0.63086239999999993</v>
      </c>
      <c r="Q201" s="124">
        <f>IF(Nominal!P200="","",IFERROR(Nominal!P200*((1+Real!$H201)),""))</f>
        <v>0.75296479999999999</v>
      </c>
      <c r="R201" s="124">
        <f>IF(Nominal!Q200="","",IFERROR(Nominal!Q200*((1+Real!$H201)),""))</f>
        <v>0.74278959999999994</v>
      </c>
      <c r="S201" s="124">
        <f>IF(Nominal!R200="","",IFERROR(Nominal!R200*((1+Real!$H201)),""))</f>
        <v>1.3634768000000002</v>
      </c>
      <c r="T201" s="124">
        <f>IF(Nominal!S200="","",IFERROR(Nominal!S200*((1+Real!$H201)),""))</f>
        <v>1.9841639999999998</v>
      </c>
      <c r="U201" s="124">
        <f>IF(Nominal!T200="","",IFERROR(Nominal!T200*((1+Real!$H201)),""))</f>
        <v>0.93611840000000002</v>
      </c>
      <c r="V201" s="124">
        <f>IF(Nominal!U200="","",IFERROR(Nominal!U200*(1+0),""))</f>
        <v>0.78</v>
      </c>
      <c r="W201" s="124">
        <f>IF(Nominal!V200="","",IFERROR(Nominal!V200*(1+0),""))</f>
        <v>0.71</v>
      </c>
      <c r="X201" s="124">
        <f>IF(Nominal!W200="","",IFERROR(Nominal!W200*(1+0),""))</f>
        <v>0.5</v>
      </c>
      <c r="Y201" s="124">
        <f>IF(Nominal!X200="","",IFERROR(Nominal!X200*(1+0),""))</f>
        <v>0.23</v>
      </c>
      <c r="Z201" s="124">
        <f>IF(Nominal!Y200="","",IFERROR(Nominal!Y200*(1+0),""))</f>
        <v>0.36</v>
      </c>
      <c r="AA201" s="124">
        <f>IF(Nominal!Z200="","",IFERROR(Nominal!Z200*(1+0),""))</f>
        <v>0.52</v>
      </c>
      <c r="AB201" s="124" t="str">
        <f>IF(Nominal!AA200="","",IFERROR(Nominal!AA200*(1+0),""))</f>
        <v/>
      </c>
      <c r="AC201" s="124" t="str">
        <f>IF(Nominal!AB200="","",IFERROR(Nominal!AB200*(1+0),""))</f>
        <v/>
      </c>
      <c r="AD201" s="124" t="str">
        <f>IF(Nominal!AC200="","",IFERROR(Nominal!AC200*(1+0),""))</f>
        <v/>
      </c>
      <c r="AE201" s="124" t="str">
        <f>IF(Nominal!AD200="","",IFERROR(Nominal!AD200*(1+0),""))</f>
        <v/>
      </c>
      <c r="AF201" s="126">
        <f t="shared" si="80"/>
        <v>0.17933799827030436</v>
      </c>
      <c r="AG201" s="126">
        <f t="shared" si="81"/>
        <v>0.39554996461986003</v>
      </c>
      <c r="AH201" s="126">
        <f t="shared" si="82"/>
        <v>-0.37001175306073486</v>
      </c>
      <c r="AI201" s="126">
        <f t="shared" si="83"/>
        <v>-0.84623144013482432</v>
      </c>
      <c r="AJ201" s="126">
        <f t="shared" si="84"/>
        <v>-0.64970158467218686</v>
      </c>
      <c r="AK201" s="126">
        <f t="shared" si="85"/>
        <v>-0.16221890833257069</v>
      </c>
      <c r="AL201" s="126" t="str">
        <f t="shared" si="86"/>
        <v/>
      </c>
      <c r="AM201" s="126" t="str">
        <f t="shared" si="87"/>
        <v/>
      </c>
      <c r="AN201" s="126" t="str">
        <f t="shared" si="88"/>
        <v/>
      </c>
      <c r="AO201" s="126" t="str">
        <f t="shared" si="89"/>
        <v/>
      </c>
      <c r="AP201" s="124">
        <f t="shared" si="90"/>
        <v>5.1079504</v>
      </c>
      <c r="AQ201" s="124">
        <f t="shared" si="91"/>
        <v>3.1</v>
      </c>
      <c r="AR201" s="126">
        <f t="shared" si="92"/>
        <v>-0.39310295573739318</v>
      </c>
      <c r="AS201" s="153" t="s">
        <v>779</v>
      </c>
      <c r="AT201" s="153">
        <f t="shared" si="93"/>
        <v>1</v>
      </c>
      <c r="AU201" s="153">
        <f t="shared" si="94"/>
        <v>1</v>
      </c>
      <c r="AV201" s="153">
        <f t="shared" si="95"/>
        <v>1</v>
      </c>
      <c r="AW201" s="153">
        <f t="shared" si="96"/>
        <v>1</v>
      </c>
      <c r="AX201" s="153">
        <f t="shared" si="97"/>
        <v>1</v>
      </c>
      <c r="AY201" s="153">
        <f t="shared" si="98"/>
        <v>1</v>
      </c>
      <c r="AZ201" s="153">
        <f t="shared" si="99"/>
        <v>0</v>
      </c>
      <c r="BA201" s="153">
        <f t="shared" si="100"/>
        <v>0</v>
      </c>
      <c r="BB201" s="153">
        <f t="shared" si="101"/>
        <v>0</v>
      </c>
      <c r="BC201" s="153">
        <f t="shared" si="102"/>
        <v>0</v>
      </c>
    </row>
    <row r="202" spans="1:55" x14ac:dyDescent="0.3">
      <c r="A202" s="300" t="str">
        <f>Nominal!A201</f>
        <v>Dominica</v>
      </c>
      <c r="B202" s="300" t="str">
        <f>Nominal!B201</f>
        <v>DMA</v>
      </c>
      <c r="C202" s="300" t="str">
        <f>Nominal!C201</f>
        <v>LAC</v>
      </c>
      <c r="D202" s="300" t="str">
        <f>Nominal!D201</f>
        <v>Upper-Middle Income</v>
      </c>
      <c r="E202" s="300" t="str">
        <f>Nominal!E201</f>
        <v>IDA</v>
      </c>
      <c r="F202" s="300" t="str">
        <f>Nominal!F201</f>
        <v>Tax Revenue -Taxes on International Trade and Transactions</v>
      </c>
      <c r="G202" s="300" t="str">
        <f>Nominal!G201</f>
        <v>mill lcu</v>
      </c>
      <c r="H202" s="126">
        <f>VLOOKUP(B202,Inflation!$C$1:$E$196,3,FALSE)/100</f>
        <v>1.7520000000000001E-2</v>
      </c>
      <c r="I202" s="300" t="str">
        <f t="shared" si="79"/>
        <v>DominicaTax Revenue -Taxes on International Trade and Transactions</v>
      </c>
      <c r="J202" s="124">
        <f>IF(Nominal!I201="","",IFERROR(Nominal!I201*((1+Real!$H202)),""))</f>
        <v>8.9847015999999993</v>
      </c>
      <c r="K202" s="124">
        <f>IF(Nominal!J201="","",IFERROR(Nominal!J201*((1+Real!$H202)),""))</f>
        <v>9.6359144000000008</v>
      </c>
      <c r="L202" s="124">
        <f>IF(Nominal!K201="","",IFERROR(Nominal!K201*((1+Real!$H202)),""))</f>
        <v>8.9541760000000004</v>
      </c>
      <c r="M202" s="124">
        <f>IF(Nominal!L201="","",IFERROR(Nominal!L201*((1+Real!$H202)),""))</f>
        <v>10.124324</v>
      </c>
      <c r="N202" s="124">
        <f>IF(Nominal!M201="","",IFERROR(Nominal!M201*((1+Real!$H202)),""))</f>
        <v>8.0282327999999996</v>
      </c>
      <c r="O202" s="124">
        <f>IF(Nominal!N201="","",IFERROR(Nominal!N201*((1+Real!$H202)),""))</f>
        <v>7.8959551999999995</v>
      </c>
      <c r="P202" s="124">
        <f>IF(Nominal!O201="","",IFERROR(Nominal!O201*((1+Real!$H202)),""))</f>
        <v>9.4731112</v>
      </c>
      <c r="Q202" s="124">
        <f>IF(Nominal!P201="","",IFERROR(Nominal!P201*((1+Real!$H202)),""))</f>
        <v>8.435240799999999</v>
      </c>
      <c r="R202" s="124">
        <f>IF(Nominal!Q201="","",IFERROR(Nominal!Q201*((1+Real!$H202)),""))</f>
        <v>8.9338255999999987</v>
      </c>
      <c r="S202" s="124">
        <f>IF(Nominal!R201="","",IFERROR(Nominal!R201*((1+Real!$H202)),""))</f>
        <v>8.9338255999999987</v>
      </c>
      <c r="T202" s="124">
        <f>IF(Nominal!S201="","",IFERROR(Nominal!S201*((1+Real!$H202)),""))</f>
        <v>7.6721007999999999</v>
      </c>
      <c r="U202" s="124">
        <f>IF(Nominal!T201="","",IFERROR(Nominal!T201*((1+Real!$H202)),""))</f>
        <v>8.4250655999999999</v>
      </c>
      <c r="V202" s="124">
        <f>IF(Nominal!U201="","",IFERROR(Nominal!U201*(1+0),""))</f>
        <v>7.8</v>
      </c>
      <c r="W202" s="124">
        <f>IF(Nominal!V201="","",IFERROR(Nominal!V201*(1+0),""))</f>
        <v>6.28</v>
      </c>
      <c r="X202" s="124">
        <f>IF(Nominal!W201="","",IFERROR(Nominal!W201*(1+0),""))</f>
        <v>6.39</v>
      </c>
      <c r="Y202" s="124">
        <f>IF(Nominal!X201="","",IFERROR(Nominal!X201*(1+0),""))</f>
        <v>4.82</v>
      </c>
      <c r="Z202" s="124">
        <f>IF(Nominal!Y201="","",IFERROR(Nominal!Y201*(1+0),""))</f>
        <v>3.71</v>
      </c>
      <c r="AA202" s="124">
        <f>IF(Nominal!Z201="","",IFERROR(Nominal!Z201*(1+0),""))</f>
        <v>4.5599999999999996</v>
      </c>
      <c r="AB202" s="124" t="str">
        <f>IF(Nominal!AA201="","",IFERROR(Nominal!AA201*(1+0),""))</f>
        <v/>
      </c>
      <c r="AC202" s="124" t="str">
        <f>IF(Nominal!AB201="","",IFERROR(Nominal!AB201*(1+0),""))</f>
        <v/>
      </c>
      <c r="AD202" s="124" t="str">
        <f>IF(Nominal!AC201="","",IFERROR(Nominal!AC201*(1+0),""))</f>
        <v/>
      </c>
      <c r="AE202" s="124" t="str">
        <f>IF(Nominal!AD201="","",IFERROR(Nominal!AD201*(1+0),""))</f>
        <v/>
      </c>
      <c r="AF202" s="126">
        <f t="shared" si="80"/>
        <v>-0.13185764566738639</v>
      </c>
      <c r="AG202" s="126">
        <f t="shared" si="81"/>
        <v>-0.34827150394777273</v>
      </c>
      <c r="AH202" s="126">
        <f t="shared" si="82"/>
        <v>-0.28636649536484438</v>
      </c>
      <c r="AI202" s="126">
        <f t="shared" si="83"/>
        <v>-0.52391883151902285</v>
      </c>
      <c r="AJ202" s="126">
        <f t="shared" si="84"/>
        <v>-0.53788086464059681</v>
      </c>
      <c r="AK202" s="126">
        <f t="shared" si="85"/>
        <v>-0.42248912455835619</v>
      </c>
      <c r="AL202" s="126" t="str">
        <f t="shared" si="86"/>
        <v/>
      </c>
      <c r="AM202" s="126" t="str">
        <f t="shared" si="87"/>
        <v/>
      </c>
      <c r="AN202" s="126" t="str">
        <f t="shared" si="88"/>
        <v/>
      </c>
      <c r="AO202" s="126" t="str">
        <f t="shared" si="89"/>
        <v/>
      </c>
      <c r="AP202" s="124">
        <f t="shared" si="90"/>
        <v>53.62330399999999</v>
      </c>
      <c r="AQ202" s="124">
        <f t="shared" si="91"/>
        <v>33.56</v>
      </c>
      <c r="AR202" s="126">
        <f t="shared" si="92"/>
        <v>-0.37415270047515148</v>
      </c>
      <c r="AS202" s="153" t="s">
        <v>779</v>
      </c>
      <c r="AT202" s="153">
        <f t="shared" si="93"/>
        <v>1</v>
      </c>
      <c r="AU202" s="153">
        <f t="shared" si="94"/>
        <v>1</v>
      </c>
      <c r="AV202" s="153">
        <f t="shared" si="95"/>
        <v>1</v>
      </c>
      <c r="AW202" s="153">
        <f t="shared" si="96"/>
        <v>1</v>
      </c>
      <c r="AX202" s="153">
        <f t="shared" si="97"/>
        <v>1</v>
      </c>
      <c r="AY202" s="153">
        <f t="shared" si="98"/>
        <v>1</v>
      </c>
      <c r="AZ202" s="153">
        <f t="shared" si="99"/>
        <v>0</v>
      </c>
      <c r="BA202" s="153">
        <f t="shared" si="100"/>
        <v>0</v>
      </c>
      <c r="BB202" s="153">
        <f t="shared" si="101"/>
        <v>0</v>
      </c>
      <c r="BC202" s="153">
        <f t="shared" si="102"/>
        <v>0</v>
      </c>
    </row>
    <row r="203" spans="1:55" x14ac:dyDescent="0.3">
      <c r="A203" s="300" t="str">
        <f>Nominal!A202</f>
        <v>Dominica</v>
      </c>
      <c r="B203" s="300" t="str">
        <f>Nominal!B202</f>
        <v>DMA</v>
      </c>
      <c r="C203" s="300" t="str">
        <f>Nominal!C202</f>
        <v>LAC</v>
      </c>
      <c r="D203" s="300" t="str">
        <f>Nominal!D202</f>
        <v>Upper-Middle Income</v>
      </c>
      <c r="E203" s="300" t="str">
        <f>Nominal!E202</f>
        <v>IDA</v>
      </c>
      <c r="F203" s="300" t="str">
        <f>Nominal!F202</f>
        <v>Taxes on Goods and Services – Licenses</v>
      </c>
      <c r="G203" s="300" t="str">
        <f>Nominal!G202</f>
        <v>mill lcu</v>
      </c>
      <c r="H203" s="126">
        <f>VLOOKUP(B203,Inflation!$C$1:$E$196,3,FALSE)/100</f>
        <v>1.7520000000000001E-2</v>
      </c>
      <c r="I203" s="300" t="str">
        <f t="shared" si="79"/>
        <v>DominicaTaxes on Goods and Services – Licenses</v>
      </c>
      <c r="J203" s="124">
        <f>IF(Nominal!I202="","",IFERROR(Nominal!I202*((1+Real!$H203)),""))</f>
        <v>2.5030991999999999</v>
      </c>
      <c r="K203" s="124">
        <f>IF(Nominal!J202="","",IFERROR(Nominal!J202*((1+Real!$H203)),""))</f>
        <v>1.7908352000000001</v>
      </c>
      <c r="L203" s="124">
        <f>IF(Nominal!K202="","",IFERROR(Nominal!K202*((1+Real!$H203)),""))</f>
        <v>1.4855791999999999</v>
      </c>
      <c r="M203" s="124">
        <f>IF(Nominal!L202="","",IFERROR(Nominal!L202*((1+Real!$H203)),""))</f>
        <v>1.9231128</v>
      </c>
      <c r="N203" s="124">
        <f>IF(Nominal!M202="","",IFERROR(Nominal!M202*((1+Real!$H203)),""))</f>
        <v>1.6178568</v>
      </c>
      <c r="O203" s="124">
        <f>IF(Nominal!N202="","",IFERROR(Nominal!N202*((1+Real!$H203)),""))</f>
        <v>1.4245279999999998</v>
      </c>
      <c r="P203" s="124">
        <f>IF(Nominal!O202="","",IFERROR(Nominal!O202*((1+Real!$H203)),""))</f>
        <v>1.5568055999999999</v>
      </c>
      <c r="Q203" s="124">
        <f>IF(Nominal!P202="","",IFERROR(Nominal!P202*((1+Real!$H203)),""))</f>
        <v>3.3883416</v>
      </c>
      <c r="R203" s="124">
        <f>IF(Nominal!Q202="","",IFERROR(Nominal!Q202*((1+Real!$H203)),""))</f>
        <v>1.2311992</v>
      </c>
      <c r="S203" s="124">
        <f>IF(Nominal!R202="","",IFERROR(Nominal!R202*((1+Real!$H203)),""))</f>
        <v>2.6353768</v>
      </c>
      <c r="T203" s="124">
        <f>IF(Nominal!S202="","",IFERROR(Nominal!S202*((1+Real!$H203)),""))</f>
        <v>1.2006736</v>
      </c>
      <c r="U203" s="124">
        <f>IF(Nominal!T202="","",IFERROR(Nominal!T202*((1+Real!$H203)),""))</f>
        <v>1.5669808000000001</v>
      </c>
      <c r="V203" s="124">
        <f>IF(Nominal!U202="","",IFERROR(Nominal!U202*(1+0),""))</f>
        <v>2.8</v>
      </c>
      <c r="W203" s="124">
        <f>IF(Nominal!V202="","",IFERROR(Nominal!V202*(1+0),""))</f>
        <v>1.45</v>
      </c>
      <c r="X203" s="124">
        <f>IF(Nominal!W202="","",IFERROR(Nominal!W202*(1+0),""))</f>
        <v>1.36</v>
      </c>
      <c r="Y203" s="124">
        <f>IF(Nominal!X202="","",IFERROR(Nominal!X202*(1+0),""))</f>
        <v>0.63</v>
      </c>
      <c r="Z203" s="124">
        <f>IF(Nominal!Y202="","",IFERROR(Nominal!Y202*(1+0),""))</f>
        <v>1.36</v>
      </c>
      <c r="AA203" s="124">
        <f>IF(Nominal!Z202="","",IFERROR(Nominal!Z202*(1+0),""))</f>
        <v>1.49</v>
      </c>
      <c r="AB203" s="124" t="str">
        <f>IF(Nominal!AA202="","",IFERROR(Nominal!AA202*(1+0),""))</f>
        <v/>
      </c>
      <c r="AC203" s="124" t="str">
        <f>IF(Nominal!AB202="","",IFERROR(Nominal!AB202*(1+0),""))</f>
        <v/>
      </c>
      <c r="AD203" s="124" t="str">
        <f>IF(Nominal!AC202="","",IFERROR(Nominal!AC202*(1+0),""))</f>
        <v/>
      </c>
      <c r="AE203" s="124" t="str">
        <f>IF(Nominal!AD202="","",IFERROR(Nominal!AD202*(1+0),""))</f>
        <v/>
      </c>
      <c r="AF203" s="126">
        <f t="shared" si="80"/>
        <v>0.11861327749215851</v>
      </c>
      <c r="AG203" s="126">
        <f t="shared" si="81"/>
        <v>-0.19032192353601274</v>
      </c>
      <c r="AH203" s="126">
        <f t="shared" si="82"/>
        <v>-8.4532147461407497E-2</v>
      </c>
      <c r="AI203" s="126">
        <f t="shared" si="83"/>
        <v>-0.67240611159158203</v>
      </c>
      <c r="AJ203" s="126">
        <f t="shared" si="84"/>
        <v>-0.15938172031047487</v>
      </c>
      <c r="AK203" s="126">
        <f t="shared" si="85"/>
        <v>4.5960486561162861E-2</v>
      </c>
      <c r="AL203" s="126" t="str">
        <f t="shared" si="86"/>
        <v/>
      </c>
      <c r="AM203" s="126" t="str">
        <f t="shared" si="87"/>
        <v/>
      </c>
      <c r="AN203" s="126" t="str">
        <f t="shared" si="88"/>
        <v/>
      </c>
      <c r="AO203" s="126" t="str">
        <f t="shared" si="89"/>
        <v/>
      </c>
      <c r="AP203" s="124">
        <f t="shared" si="90"/>
        <v>10.7450112</v>
      </c>
      <c r="AQ203" s="124">
        <f t="shared" si="91"/>
        <v>9.09</v>
      </c>
      <c r="AR203" s="126">
        <f t="shared" si="92"/>
        <v>-0.15402600976348918</v>
      </c>
      <c r="AS203" s="153" t="s">
        <v>779</v>
      </c>
      <c r="AT203" s="153">
        <f t="shared" si="93"/>
        <v>1</v>
      </c>
      <c r="AU203" s="153">
        <f t="shared" si="94"/>
        <v>1</v>
      </c>
      <c r="AV203" s="153">
        <f t="shared" si="95"/>
        <v>1</v>
      </c>
      <c r="AW203" s="153">
        <f t="shared" si="96"/>
        <v>1</v>
      </c>
      <c r="AX203" s="153">
        <f t="shared" si="97"/>
        <v>1</v>
      </c>
      <c r="AY203" s="153">
        <f t="shared" si="98"/>
        <v>1</v>
      </c>
      <c r="AZ203" s="153">
        <f t="shared" si="99"/>
        <v>0</v>
      </c>
      <c r="BA203" s="153">
        <f t="shared" si="100"/>
        <v>0</v>
      </c>
      <c r="BB203" s="153">
        <f t="shared" si="101"/>
        <v>0</v>
      </c>
      <c r="BC203" s="153">
        <f t="shared" si="102"/>
        <v>0</v>
      </c>
    </row>
    <row r="204" spans="1:55" x14ac:dyDescent="0.3">
      <c r="A204" s="300" t="str">
        <f>Nominal!A203</f>
        <v>Dominica</v>
      </c>
      <c r="B204" s="300" t="str">
        <f>Nominal!B203</f>
        <v>DMA</v>
      </c>
      <c r="C204" s="300" t="str">
        <f>Nominal!C203</f>
        <v>LAC</v>
      </c>
      <c r="D204" s="300" t="str">
        <f>Nominal!D203</f>
        <v>Upper-Middle Income</v>
      </c>
      <c r="E204" s="300" t="str">
        <f>Nominal!E203</f>
        <v>IDA</v>
      </c>
      <c r="F204" s="300" t="str">
        <f>Nominal!F203</f>
        <v>Taxes on Goods and Services – Value Added Tax</v>
      </c>
      <c r="G204" s="300" t="str">
        <f>Nominal!G203</f>
        <v>mill lcu</v>
      </c>
      <c r="H204" s="126">
        <f>VLOOKUP(B204,Inflation!$C$1:$E$196,3,FALSE)/100</f>
        <v>1.7520000000000001E-2</v>
      </c>
      <c r="I204" s="300" t="str">
        <f t="shared" si="79"/>
        <v>DominicaTaxes on Goods and Services – Value Added Tax</v>
      </c>
      <c r="J204" s="124">
        <f>IF(Nominal!I203="","",IFERROR(Nominal!I203*((1+Real!$H204)),""))</f>
        <v>14.4080832</v>
      </c>
      <c r="K204" s="124">
        <f>IF(Nominal!J203="","",IFERROR(Nominal!J203*((1+Real!$H204)),""))</f>
        <v>12.871627999999999</v>
      </c>
      <c r="L204" s="124">
        <f>IF(Nominal!K203="","",IFERROR(Nominal!K203*((1+Real!$H204)),""))</f>
        <v>13.482139999999999</v>
      </c>
      <c r="M204" s="124">
        <f>IF(Nominal!L203="","",IFERROR(Nominal!L203*((1+Real!$H204)),""))</f>
        <v>14.2351048</v>
      </c>
      <c r="N204" s="124">
        <f>IF(Nominal!M203="","",IFERROR(Nominal!M203*((1+Real!$H204)),""))</f>
        <v>13.716169600000001</v>
      </c>
      <c r="O204" s="124">
        <f>IF(Nominal!N203="","",IFERROR(Nominal!N203*((1+Real!$H204)),""))</f>
        <v>18.264483999999999</v>
      </c>
      <c r="P204" s="124">
        <f>IF(Nominal!O203="","",IFERROR(Nominal!O203*((1+Real!$H204)),""))</f>
        <v>15.679983200000001</v>
      </c>
      <c r="Q204" s="124">
        <f>IF(Nominal!P203="","",IFERROR(Nominal!P203*((1+Real!$H204)),""))</f>
        <v>13.410913599999999</v>
      </c>
      <c r="R204" s="124">
        <f>IF(Nominal!Q203="","",IFERROR(Nominal!Q203*((1+Real!$H204)),""))</f>
        <v>13.675468799999999</v>
      </c>
      <c r="S204" s="124">
        <f>IF(Nominal!R203="","",IFERROR(Nominal!R203*((1+Real!$H204)),""))</f>
        <v>13.0039056</v>
      </c>
      <c r="T204" s="124">
        <f>IF(Nominal!S203="","",IFERROR(Nominal!S203*((1+Real!$H204)),""))</f>
        <v>13.0039056</v>
      </c>
      <c r="U204" s="124">
        <f>IF(Nominal!T203="","",IFERROR(Nominal!T203*((1+Real!$H204)),""))</f>
        <v>13.085307199999999</v>
      </c>
      <c r="V204" s="124">
        <f>IF(Nominal!U203="","",IFERROR(Nominal!U203*(1+0),""))</f>
        <v>11.67</v>
      </c>
      <c r="W204" s="124">
        <f>IF(Nominal!V203="","",IFERROR(Nominal!V203*(1+0),""))</f>
        <v>8.5</v>
      </c>
      <c r="X204" s="124">
        <f>IF(Nominal!W203="","",IFERROR(Nominal!W203*(1+0),""))</f>
        <v>12.41</v>
      </c>
      <c r="Y204" s="124">
        <f>IF(Nominal!X203="","",IFERROR(Nominal!X203*(1+0),""))</f>
        <v>9.39</v>
      </c>
      <c r="Z204" s="124">
        <f>IF(Nominal!Y203="","",IFERROR(Nominal!Y203*(1+0),""))</f>
        <v>6.93</v>
      </c>
      <c r="AA204" s="124">
        <f>IF(Nominal!Z203="","",IFERROR(Nominal!Z203*(1+0),""))</f>
        <v>11.09</v>
      </c>
      <c r="AB204" s="124" t="str">
        <f>IF(Nominal!AA203="","",IFERROR(Nominal!AA203*(1+0),""))</f>
        <v/>
      </c>
      <c r="AC204" s="124" t="str">
        <f>IF(Nominal!AB203="","",IFERROR(Nominal!AB203*(1+0),""))</f>
        <v/>
      </c>
      <c r="AD204" s="124" t="str">
        <f>IF(Nominal!AC203="","",IFERROR(Nominal!AC203*(1+0),""))</f>
        <v/>
      </c>
      <c r="AE204" s="124" t="str">
        <f>IF(Nominal!AD203="","",IFERROR(Nominal!AD203*(1+0),""))</f>
        <v/>
      </c>
      <c r="AF204" s="126">
        <f t="shared" si="80"/>
        <v>-0.19003799200715332</v>
      </c>
      <c r="AG204" s="126">
        <f t="shared" si="81"/>
        <v>-0.33963287316880192</v>
      </c>
      <c r="AH204" s="126">
        <f t="shared" si="82"/>
        <v>-7.9522983739970007E-2</v>
      </c>
      <c r="AI204" s="126">
        <f t="shared" si="83"/>
        <v>-0.34036312820120579</v>
      </c>
      <c r="AJ204" s="126">
        <f t="shared" si="84"/>
        <v>-0.49475690356001434</v>
      </c>
      <c r="AK204" s="126">
        <f t="shared" si="85"/>
        <v>-0.39281065920066505</v>
      </c>
      <c r="AL204" s="126" t="str">
        <f t="shared" si="86"/>
        <v/>
      </c>
      <c r="AM204" s="126" t="str">
        <f t="shared" si="87"/>
        <v/>
      </c>
      <c r="AN204" s="126" t="str">
        <f t="shared" si="88"/>
        <v/>
      </c>
      <c r="AO204" s="126" t="str">
        <f t="shared" si="89"/>
        <v/>
      </c>
      <c r="AP204" s="124">
        <f t="shared" si="90"/>
        <v>86.977609600000008</v>
      </c>
      <c r="AQ204" s="124">
        <f t="shared" si="91"/>
        <v>59.989999999999995</v>
      </c>
      <c r="AR204" s="126">
        <f t="shared" si="92"/>
        <v>-0.3102822637241115</v>
      </c>
      <c r="AS204" s="153" t="s">
        <v>779</v>
      </c>
      <c r="AT204" s="153">
        <f t="shared" si="93"/>
        <v>1</v>
      </c>
      <c r="AU204" s="153">
        <f t="shared" si="94"/>
        <v>1</v>
      </c>
      <c r="AV204" s="153">
        <f t="shared" si="95"/>
        <v>1</v>
      </c>
      <c r="AW204" s="153">
        <f t="shared" si="96"/>
        <v>1</v>
      </c>
      <c r="AX204" s="153">
        <f t="shared" si="97"/>
        <v>1</v>
      </c>
      <c r="AY204" s="153">
        <f t="shared" si="98"/>
        <v>1</v>
      </c>
      <c r="AZ204" s="153">
        <f t="shared" si="99"/>
        <v>0</v>
      </c>
      <c r="BA204" s="153">
        <f t="shared" si="100"/>
        <v>0</v>
      </c>
      <c r="BB204" s="153">
        <f t="shared" si="101"/>
        <v>0</v>
      </c>
      <c r="BC204" s="153">
        <f t="shared" si="102"/>
        <v>0</v>
      </c>
    </row>
    <row r="205" spans="1:55" x14ac:dyDescent="0.3">
      <c r="A205" s="300" t="str">
        <f>Nominal!A204</f>
        <v>Dominica</v>
      </c>
      <c r="B205" s="300" t="str">
        <f>Nominal!B204</f>
        <v>DMA</v>
      </c>
      <c r="C205" s="300" t="str">
        <f>Nominal!C204</f>
        <v>LAC</v>
      </c>
      <c r="D205" s="300" t="str">
        <f>Nominal!D204</f>
        <v>Upper-Middle Income</v>
      </c>
      <c r="E205" s="300" t="str">
        <f>Nominal!E204</f>
        <v>IDA</v>
      </c>
      <c r="F205" s="300" t="str">
        <f>Nominal!F204</f>
        <v>CIT</v>
      </c>
      <c r="G205" s="300" t="str">
        <f>Nominal!G204</f>
        <v>mill lcu</v>
      </c>
      <c r="H205" s="126">
        <f>VLOOKUP(B205,Inflation!$C$1:$E$196,3,FALSE)/100</f>
        <v>1.7520000000000001E-2</v>
      </c>
      <c r="I205" s="300" t="str">
        <f t="shared" si="79"/>
        <v>DominicaCIT</v>
      </c>
      <c r="J205" s="124">
        <f>IF(Nominal!I204="","",IFERROR(Nominal!I204*((1+Real!$H205)),""))</f>
        <v>0.83436639999999995</v>
      </c>
      <c r="K205" s="124">
        <f>IF(Nominal!J204="","",IFERROR(Nominal!J204*((1+Real!$H205)),""))</f>
        <v>3.4900936000000002</v>
      </c>
      <c r="L205" s="124">
        <f>IF(Nominal!K204="","",IFERROR(Nominal!K204*((1+Real!$H205)),""))</f>
        <v>3.1644871999999999</v>
      </c>
      <c r="M205" s="124">
        <f>IF(Nominal!L204="","",IFERROR(Nominal!L204*((1+Real!$H205)),""))</f>
        <v>17.440292800000002</v>
      </c>
      <c r="N205" s="124">
        <f>IF(Nominal!M204="","",IFERROR(Nominal!M204*((1+Real!$H205)),""))</f>
        <v>11.915159200000002</v>
      </c>
      <c r="O205" s="124">
        <f>IF(Nominal!N204="","",IFERROR(Nominal!N204*((1+Real!$H205)),""))</f>
        <v>3.5409695999999999</v>
      </c>
      <c r="P205" s="124">
        <f>IF(Nominal!O204="","",IFERROR(Nominal!O204*((1+Real!$H205)),""))</f>
        <v>4.2634088000000006</v>
      </c>
      <c r="Q205" s="124">
        <f>IF(Nominal!P204="","",IFERROR(Nominal!P204*((1+Real!$H205)),""))</f>
        <v>1.2719</v>
      </c>
      <c r="R205" s="124">
        <f>IF(Nominal!Q204="","",IFERROR(Nominal!Q204*((1+Real!$H205)),""))</f>
        <v>3.9276271999999999</v>
      </c>
      <c r="S205" s="124">
        <f>IF(Nominal!R204="","",IFERROR(Nominal!R204*((1+Real!$H205)),""))</f>
        <v>3.1136111999999998</v>
      </c>
      <c r="T205" s="124">
        <f>IF(Nominal!S204="","",IFERROR(Nominal!S204*((1+Real!$H205)),""))</f>
        <v>6.9293111999999999</v>
      </c>
      <c r="U205" s="124">
        <f>IF(Nominal!T204="","",IFERROR(Nominal!T204*((1+Real!$H205)),""))</f>
        <v>1.3736520000000001</v>
      </c>
      <c r="V205" s="124">
        <f>IF(Nominal!U204="","",IFERROR(Nominal!U204*(1+0),""))</f>
        <v>1.27</v>
      </c>
      <c r="W205" s="124">
        <f>IF(Nominal!V204="","",IFERROR(Nominal!V204*(1+0),""))</f>
        <v>2.15</v>
      </c>
      <c r="X205" s="124">
        <f>IF(Nominal!W204="","",IFERROR(Nominal!W204*(1+0),""))</f>
        <v>2.2999999999999998</v>
      </c>
      <c r="Y205" s="124">
        <f>IF(Nominal!X204="","",IFERROR(Nominal!X204*(1+0),""))</f>
        <v>1.59</v>
      </c>
      <c r="Z205" s="124">
        <f>IF(Nominal!Y204="","",IFERROR(Nominal!Y204*(1+0),""))</f>
        <v>0.82</v>
      </c>
      <c r="AA205" s="124">
        <f>IF(Nominal!Z204="","",IFERROR(Nominal!Z204*(1+0),""))</f>
        <v>10.19</v>
      </c>
      <c r="AB205" s="124" t="str">
        <f>IF(Nominal!AA204="","",IFERROR(Nominal!AA204*(1+0),""))</f>
        <v/>
      </c>
      <c r="AC205" s="124" t="str">
        <f>IF(Nominal!AB204="","",IFERROR(Nominal!AB204*(1+0),""))</f>
        <v/>
      </c>
      <c r="AD205" s="124" t="str">
        <f>IF(Nominal!AC204="","",IFERROR(Nominal!AC204*(1+0),""))</f>
        <v/>
      </c>
      <c r="AE205" s="124" t="str">
        <f>IF(Nominal!AD204="","",IFERROR(Nominal!AD204*(1+0),""))</f>
        <v/>
      </c>
      <c r="AF205" s="126">
        <f t="shared" si="80"/>
        <v>0.52211306687325865</v>
      </c>
      <c r="AG205" s="126">
        <f t="shared" si="81"/>
        <v>-0.38397067631653209</v>
      </c>
      <c r="AH205" s="126">
        <f t="shared" si="82"/>
        <v>-0.27318397748614692</v>
      </c>
      <c r="AI205" s="126">
        <f t="shared" si="83"/>
        <v>-0.90883180585133294</v>
      </c>
      <c r="AJ205" s="126">
        <f t="shared" si="84"/>
        <v>-0.93118010542402152</v>
      </c>
      <c r="AK205" s="126">
        <f t="shared" si="85"/>
        <v>1.8777428645532566</v>
      </c>
      <c r="AL205" s="126" t="str">
        <f t="shared" si="86"/>
        <v/>
      </c>
      <c r="AM205" s="126" t="str">
        <f t="shared" si="87"/>
        <v/>
      </c>
      <c r="AN205" s="126" t="str">
        <f t="shared" si="88"/>
        <v/>
      </c>
      <c r="AO205" s="126" t="str">
        <f t="shared" si="89"/>
        <v/>
      </c>
      <c r="AP205" s="124">
        <f t="shared" si="90"/>
        <v>40.385368799999995</v>
      </c>
      <c r="AQ205" s="124">
        <f t="shared" si="91"/>
        <v>18.32</v>
      </c>
      <c r="AR205" s="126">
        <f t="shared" si="92"/>
        <v>-0.5463703676763253</v>
      </c>
      <c r="AS205" s="153" t="s">
        <v>779</v>
      </c>
      <c r="AT205" s="153">
        <f t="shared" si="93"/>
        <v>1</v>
      </c>
      <c r="AU205" s="153">
        <f t="shared" si="94"/>
        <v>1</v>
      </c>
      <c r="AV205" s="153">
        <f t="shared" si="95"/>
        <v>1</v>
      </c>
      <c r="AW205" s="153">
        <f t="shared" si="96"/>
        <v>1</v>
      </c>
      <c r="AX205" s="153">
        <f t="shared" si="97"/>
        <v>1</v>
      </c>
      <c r="AY205" s="153">
        <f t="shared" si="98"/>
        <v>1</v>
      </c>
      <c r="AZ205" s="153">
        <f t="shared" si="99"/>
        <v>0</v>
      </c>
      <c r="BA205" s="153">
        <f t="shared" si="100"/>
        <v>0</v>
      </c>
      <c r="BB205" s="153">
        <f t="shared" si="101"/>
        <v>0</v>
      </c>
      <c r="BC205" s="153">
        <f t="shared" si="102"/>
        <v>0</v>
      </c>
    </row>
    <row r="206" spans="1:55" x14ac:dyDescent="0.3">
      <c r="A206" s="300" t="str">
        <f>Nominal!A205</f>
        <v>Dominica</v>
      </c>
      <c r="B206" s="300" t="str">
        <f>Nominal!B205</f>
        <v>DMA</v>
      </c>
      <c r="C206" s="300" t="str">
        <f>Nominal!C205</f>
        <v>LAC</v>
      </c>
      <c r="D206" s="300" t="str">
        <f>Nominal!D205</f>
        <v>Upper-Middle Income</v>
      </c>
      <c r="E206" s="300" t="str">
        <f>Nominal!E205</f>
        <v>IDA</v>
      </c>
      <c r="F206" s="300" t="str">
        <f>Nominal!F205</f>
        <v>PIT</v>
      </c>
      <c r="G206" s="300" t="str">
        <f>Nominal!G205</f>
        <v>mill lcu</v>
      </c>
      <c r="H206" s="126">
        <f>VLOOKUP(B206,Inflation!$C$1:$E$196,3,FALSE)/100</f>
        <v>1.7520000000000001E-2</v>
      </c>
      <c r="I206" s="300" t="str">
        <f t="shared" si="79"/>
        <v>DominicaPIT</v>
      </c>
      <c r="J206" s="124">
        <f>IF(Nominal!I205="","",IFERROR(Nominal!I205*((1+Real!$H206)),""))</f>
        <v>2.6862528000000001</v>
      </c>
      <c r="K206" s="124">
        <f>IF(Nominal!J205="","",IFERROR(Nominal!J205*((1+Real!$H206)),""))</f>
        <v>2.1266167999999999</v>
      </c>
      <c r="L206" s="124">
        <f>IF(Nominal!K205="","",IFERROR(Nominal!K205*((1+Real!$H206)),""))</f>
        <v>3.3171151999999999</v>
      </c>
      <c r="M206" s="124">
        <f>IF(Nominal!L205="","",IFERROR(Nominal!L205*((1+Real!$H206)),""))</f>
        <v>2.8897567999999998</v>
      </c>
      <c r="N206" s="124">
        <f>IF(Nominal!M205="","",IFERROR(Nominal!M205*((1+Real!$H206)),""))</f>
        <v>2.3097704000000001</v>
      </c>
      <c r="O206" s="124">
        <f>IF(Nominal!N205="","",IFERROR(Nominal!N205*((1+Real!$H206)),""))</f>
        <v>2.2487192</v>
      </c>
      <c r="P206" s="124">
        <f>IF(Nominal!O205="","",IFERROR(Nominal!O205*((1+Real!$H206)),""))</f>
        <v>2.1164415999999999</v>
      </c>
      <c r="Q206" s="124">
        <f>IF(Nominal!P205="","",IFERROR(Nominal!P205*((1+Real!$H206)),""))</f>
        <v>2.6353768</v>
      </c>
      <c r="R206" s="124">
        <f>IF(Nominal!Q205="","",IFERROR(Nominal!Q205*((1+Real!$H206)),""))</f>
        <v>2.0045144000000001</v>
      </c>
      <c r="S206" s="124">
        <f>IF(Nominal!R205="","",IFERROR(Nominal!R205*((1+Real!$H206)),""))</f>
        <v>2.1673176000000001</v>
      </c>
      <c r="T206" s="124">
        <f>IF(Nominal!S205="","",IFERROR(Nominal!S205*((1+Real!$H206)),""))</f>
        <v>2.4522232000000002</v>
      </c>
      <c r="U206" s="124">
        <f>IF(Nominal!T205="","",IFERROR(Nominal!T205*((1+Real!$H206)),""))</f>
        <v>2.1164415999999999</v>
      </c>
      <c r="V206" s="124">
        <f>IF(Nominal!U205="","",IFERROR(Nominal!U205*(1+0),""))</f>
        <v>2.2999999999999998</v>
      </c>
      <c r="W206" s="124">
        <f>IF(Nominal!V205="","",IFERROR(Nominal!V205*(1+0),""))</f>
        <v>2.09</v>
      </c>
      <c r="X206" s="124">
        <f>IF(Nominal!W205="","",IFERROR(Nominal!W205*(1+0),""))</f>
        <v>2.77</v>
      </c>
      <c r="Y206" s="124">
        <f>IF(Nominal!X205="","",IFERROR(Nominal!X205*(1+0),""))</f>
        <v>2.38</v>
      </c>
      <c r="Z206" s="124">
        <f>IF(Nominal!Y205="","",IFERROR(Nominal!Y205*(1+0),""))</f>
        <v>2.16</v>
      </c>
      <c r="AA206" s="124">
        <f>IF(Nominal!Z205="","",IFERROR(Nominal!Z205*(1+0),""))</f>
        <v>2.75</v>
      </c>
      <c r="AB206" s="124" t="str">
        <f>IF(Nominal!AA205="","",IFERROR(Nominal!AA205*(1+0),""))</f>
        <v/>
      </c>
      <c r="AC206" s="124" t="str">
        <f>IF(Nominal!AB205="","",IFERROR(Nominal!AB205*(1+0),""))</f>
        <v/>
      </c>
      <c r="AD206" s="124" t="str">
        <f>IF(Nominal!AC205="","",IFERROR(Nominal!AC205*(1+0),""))</f>
        <v/>
      </c>
      <c r="AE206" s="124" t="str">
        <f>IF(Nominal!AD205="","",IFERROR(Nominal!AD205*(1+0),""))</f>
        <v/>
      </c>
      <c r="AF206" s="126">
        <f t="shared" si="80"/>
        <v>-0.14378870075072617</v>
      </c>
      <c r="AG206" s="126">
        <f t="shared" si="81"/>
        <v>-1.7218334774746446E-2</v>
      </c>
      <c r="AH206" s="126">
        <f t="shared" si="82"/>
        <v>-0.16493705132700845</v>
      </c>
      <c r="AI206" s="126">
        <f t="shared" si="83"/>
        <v>-0.17640128055066778</v>
      </c>
      <c r="AJ206" s="126">
        <f t="shared" si="84"/>
        <v>-6.4842115909009818E-2</v>
      </c>
      <c r="AK206" s="126">
        <f t="shared" si="85"/>
        <v>0.22291836170563223</v>
      </c>
      <c r="AL206" s="126" t="str">
        <f t="shared" si="86"/>
        <v/>
      </c>
      <c r="AM206" s="126" t="str">
        <f t="shared" si="87"/>
        <v/>
      </c>
      <c r="AN206" s="126" t="str">
        <f t="shared" si="88"/>
        <v/>
      </c>
      <c r="AO206" s="126" t="str">
        <f t="shared" si="89"/>
        <v/>
      </c>
      <c r="AP206" s="124">
        <f t="shared" si="90"/>
        <v>15.578231199999999</v>
      </c>
      <c r="AQ206" s="124">
        <f t="shared" si="91"/>
        <v>14.45</v>
      </c>
      <c r="AR206" s="126">
        <f t="shared" si="92"/>
        <v>-7.2423575277275387E-2</v>
      </c>
      <c r="AS206" s="153" t="s">
        <v>779</v>
      </c>
      <c r="AT206" s="153">
        <f t="shared" si="93"/>
        <v>1</v>
      </c>
      <c r="AU206" s="153">
        <f t="shared" si="94"/>
        <v>1</v>
      </c>
      <c r="AV206" s="153">
        <f t="shared" si="95"/>
        <v>1</v>
      </c>
      <c r="AW206" s="153">
        <f t="shared" si="96"/>
        <v>1</v>
      </c>
      <c r="AX206" s="153">
        <f t="shared" si="97"/>
        <v>1</v>
      </c>
      <c r="AY206" s="153">
        <f t="shared" si="98"/>
        <v>1</v>
      </c>
      <c r="AZ206" s="153">
        <f t="shared" si="99"/>
        <v>0</v>
      </c>
      <c r="BA206" s="153">
        <f t="shared" si="100"/>
        <v>0</v>
      </c>
      <c r="BB206" s="153">
        <f t="shared" si="101"/>
        <v>0</v>
      </c>
      <c r="BC206" s="153">
        <f t="shared" si="102"/>
        <v>0</v>
      </c>
    </row>
    <row r="207" spans="1:55" x14ac:dyDescent="0.3">
      <c r="A207" s="300" t="str">
        <f>Nominal!A206</f>
        <v>Dominica</v>
      </c>
      <c r="B207" s="300" t="str">
        <f>Nominal!B206</f>
        <v>DMA</v>
      </c>
      <c r="C207" s="300" t="str">
        <f>Nominal!C206</f>
        <v>LAC</v>
      </c>
      <c r="D207" s="300" t="str">
        <f>Nominal!D206</f>
        <v>Upper-Middle Income</v>
      </c>
      <c r="E207" s="300" t="str">
        <f>Nominal!E206</f>
        <v>IDA</v>
      </c>
      <c r="F207" s="300" t="str">
        <f>Nominal!F206</f>
        <v>Taxes on International Trade and Transactions – Customs Service Charge</v>
      </c>
      <c r="G207" s="300" t="str">
        <f>Nominal!G206</f>
        <v>mill lcu</v>
      </c>
      <c r="H207" s="126">
        <f>VLOOKUP(B207,Inflation!$C$1:$E$196,3,FALSE)/100</f>
        <v>1.7520000000000001E-2</v>
      </c>
      <c r="I207" s="300" t="str">
        <f t="shared" si="79"/>
        <v>DominicaTaxes on International Trade and Transactions – Customs Service Charge</v>
      </c>
      <c r="J207" s="124">
        <f>IF(Nominal!I206="","",IFERROR(Nominal!I206*((1+Real!$H207)),""))</f>
        <v>2.6760775999999997</v>
      </c>
      <c r="K207" s="124">
        <f>IF(Nominal!J206="","",IFERROR(Nominal!J206*((1+Real!$H207)),""))</f>
        <v>2.5539751999999996</v>
      </c>
      <c r="L207" s="124">
        <f>IF(Nominal!K206="","",IFERROR(Nominal!K206*((1+Real!$H207)),""))</f>
        <v>2.5845007999999998</v>
      </c>
      <c r="M207" s="124">
        <f>IF(Nominal!L206="","",IFERROR(Nominal!L206*((1+Real!$H207)),""))</f>
        <v>3.2051879999999997</v>
      </c>
      <c r="N207" s="124">
        <f>IF(Nominal!M206="","",IFERROR(Nominal!M206*((1+Real!$H207)),""))</f>
        <v>1.8417112</v>
      </c>
      <c r="O207" s="124">
        <f>IF(Nominal!N206="","",IFERROR(Nominal!N206*((1+Real!$H207)),""))</f>
        <v>2.7574792000000001</v>
      </c>
      <c r="P207" s="124">
        <f>IF(Nominal!O206="","",IFERROR(Nominal!O206*((1+Real!$H207)),""))</f>
        <v>2.7269536000000003</v>
      </c>
      <c r="Q207" s="124">
        <f>IF(Nominal!P206="","",IFERROR(Nominal!P206*((1+Real!$H207)),""))</f>
        <v>2.6659024000000002</v>
      </c>
      <c r="R207" s="124">
        <f>IF(Nominal!Q206="","",IFERROR(Nominal!Q206*((1+Real!$H207)),""))</f>
        <v>2.7676544000000001</v>
      </c>
      <c r="S207" s="124">
        <f>IF(Nominal!R206="","",IFERROR(Nominal!R206*((1+Real!$H207)),""))</f>
        <v>2.3301208</v>
      </c>
      <c r="T207" s="124">
        <f>IF(Nominal!S206="","",IFERROR(Nominal!S206*((1+Real!$H207)),""))</f>
        <v>2.2385440000000001</v>
      </c>
      <c r="U207" s="124">
        <f>IF(Nominal!T206="","",IFERROR(Nominal!T206*((1+Real!$H207)),""))</f>
        <v>2.2283687999999997</v>
      </c>
      <c r="V207" s="124">
        <f>IF(Nominal!U206="","",IFERROR(Nominal!U206*(1+0),""))</f>
        <v>2.15</v>
      </c>
      <c r="W207" s="124">
        <f>IF(Nominal!V206="","",IFERROR(Nominal!V206*(1+0),""))</f>
        <v>1.47</v>
      </c>
      <c r="X207" s="124">
        <f>IF(Nominal!W206="","",IFERROR(Nominal!W206*(1+0),""))</f>
        <v>1.74</v>
      </c>
      <c r="Y207" s="124">
        <f>IF(Nominal!X206="","",IFERROR(Nominal!X206*(1+0),""))</f>
        <v>0.8</v>
      </c>
      <c r="Z207" s="124">
        <f>IF(Nominal!Y206="","",IFERROR(Nominal!Y206*(1+0),""))</f>
        <v>1.0900000000000001</v>
      </c>
      <c r="AA207" s="124">
        <f>IF(Nominal!Z206="","",IFERROR(Nominal!Z206*(1+0),""))</f>
        <v>1.28</v>
      </c>
      <c r="AB207" s="124" t="str">
        <f>IF(Nominal!AA206="","",IFERROR(Nominal!AA206*(1+0),""))</f>
        <v/>
      </c>
      <c r="AC207" s="124" t="str">
        <f>IF(Nominal!AB206="","",IFERROR(Nominal!AB206*(1+0),""))</f>
        <v/>
      </c>
      <c r="AD207" s="124" t="str">
        <f>IF(Nominal!AC206="","",IFERROR(Nominal!AC206*(1+0),""))</f>
        <v/>
      </c>
      <c r="AE207" s="124" t="str">
        <f>IF(Nominal!AD206="","",IFERROR(Nominal!AD206*(1+0),""))</f>
        <v/>
      </c>
      <c r="AF207" s="126">
        <f t="shared" si="80"/>
        <v>-0.19658533070939344</v>
      </c>
      <c r="AG207" s="126">
        <f t="shared" si="81"/>
        <v>-0.42442667415094704</v>
      </c>
      <c r="AH207" s="126">
        <f t="shared" si="82"/>
        <v>-0.326755867129157</v>
      </c>
      <c r="AI207" s="126">
        <f t="shared" si="83"/>
        <v>-0.75040465645072929</v>
      </c>
      <c r="AJ207" s="126">
        <f t="shared" si="84"/>
        <v>-0.40815910768202956</v>
      </c>
      <c r="AK207" s="126">
        <f t="shared" si="85"/>
        <v>-0.5358079219600278</v>
      </c>
      <c r="AL207" s="126" t="str">
        <f t="shared" si="86"/>
        <v/>
      </c>
      <c r="AM207" s="126" t="str">
        <f t="shared" si="87"/>
        <v/>
      </c>
      <c r="AN207" s="126" t="str">
        <f t="shared" si="88"/>
        <v/>
      </c>
      <c r="AO207" s="126" t="str">
        <f t="shared" si="89"/>
        <v/>
      </c>
      <c r="AP207" s="124">
        <f t="shared" si="90"/>
        <v>15.618932000000001</v>
      </c>
      <c r="AQ207" s="124">
        <f t="shared" si="91"/>
        <v>8.5299999999999994</v>
      </c>
      <c r="AR207" s="126">
        <f t="shared" si="92"/>
        <v>-0.45386790851000575</v>
      </c>
      <c r="AS207" s="153" t="s">
        <v>779</v>
      </c>
      <c r="AT207" s="153">
        <f t="shared" si="93"/>
        <v>1</v>
      </c>
      <c r="AU207" s="153">
        <f t="shared" si="94"/>
        <v>1</v>
      </c>
      <c r="AV207" s="153">
        <f t="shared" si="95"/>
        <v>1</v>
      </c>
      <c r="AW207" s="153">
        <f t="shared" si="96"/>
        <v>1</v>
      </c>
      <c r="AX207" s="153">
        <f t="shared" si="97"/>
        <v>1</v>
      </c>
      <c r="AY207" s="153">
        <f t="shared" si="98"/>
        <v>1</v>
      </c>
      <c r="AZ207" s="153">
        <f t="shared" si="99"/>
        <v>0</v>
      </c>
      <c r="BA207" s="153">
        <f t="shared" si="100"/>
        <v>0</v>
      </c>
      <c r="BB207" s="153">
        <f t="shared" si="101"/>
        <v>0</v>
      </c>
      <c r="BC207" s="153">
        <f t="shared" si="102"/>
        <v>0</v>
      </c>
    </row>
    <row r="208" spans="1:55" x14ac:dyDescent="0.3">
      <c r="A208" s="300" t="str">
        <f>Nominal!A207</f>
        <v>Dominica</v>
      </c>
      <c r="B208" s="300" t="str">
        <f>Nominal!B207</f>
        <v>DMA</v>
      </c>
      <c r="C208" s="300" t="str">
        <f>Nominal!C207</f>
        <v>LAC</v>
      </c>
      <c r="D208" s="300" t="str">
        <f>Nominal!D207</f>
        <v>Upper-Middle Income</v>
      </c>
      <c r="E208" s="300" t="str">
        <f>Nominal!E207</f>
        <v>IDA</v>
      </c>
      <c r="F208" s="300" t="str">
        <f>Nominal!F207</f>
        <v>Customs Duties</v>
      </c>
      <c r="G208" s="300" t="str">
        <f>Nominal!G207</f>
        <v>mill lcu</v>
      </c>
      <c r="H208" s="126">
        <f>VLOOKUP(B208,Inflation!$C$1:$E$196,3,FALSE)/100</f>
        <v>1.7520000000000001E-2</v>
      </c>
      <c r="I208" s="300" t="str">
        <f t="shared" si="79"/>
        <v>DominicaCustoms Duties</v>
      </c>
      <c r="J208" s="124">
        <f>IF(Nominal!I207="","",IFERROR(Nominal!I207*((1+Real!$H208)),""))</f>
        <v>4.4567375999999994</v>
      </c>
      <c r="K208" s="124">
        <f>IF(Nominal!J207="","",IFERROR(Nominal!J207*((1+Real!$H208)),""))</f>
        <v>4.3244600000000002</v>
      </c>
      <c r="L208" s="124">
        <f>IF(Nominal!K207="","",IFERROR(Nominal!K207*((1+Real!$H208)),""))</f>
        <v>4.2430583999999998</v>
      </c>
      <c r="M208" s="124">
        <f>IF(Nominal!L207="","",IFERROR(Nominal!L207*((1+Real!$H208)),""))</f>
        <v>4.5177887999999999</v>
      </c>
      <c r="N208" s="124">
        <f>IF(Nominal!M207="","",IFERROR(Nominal!M207*((1+Real!$H208)),""))</f>
        <v>4.2430583999999998</v>
      </c>
      <c r="O208" s="124">
        <f>IF(Nominal!N207="","",IFERROR(Nominal!N207*((1+Real!$H208)),""))</f>
        <v>3.6325463999999998</v>
      </c>
      <c r="P208" s="124">
        <f>IF(Nominal!O207="","",IFERROR(Nominal!O207*((1+Real!$H208)),""))</f>
        <v>4.8433951999999998</v>
      </c>
      <c r="Q208" s="124">
        <f>IF(Nominal!P207="","",IFERROR(Nominal!P207*((1+Real!$H208)),""))</f>
        <v>4.0293792000000002</v>
      </c>
      <c r="R208" s="124">
        <f>IF(Nominal!Q207="","",IFERROR(Nominal!Q207*((1+Real!$H208)),""))</f>
        <v>4.5381391999999998</v>
      </c>
      <c r="S208" s="124">
        <f>IF(Nominal!R207="","",IFERROR(Nominal!R207*((1+Real!$H208)),""))</f>
        <v>4.8128696</v>
      </c>
      <c r="T208" s="124">
        <f>IF(Nominal!S207="","",IFERROR(Nominal!S207*((1+Real!$H208)),""))</f>
        <v>4.2023576</v>
      </c>
      <c r="U208" s="124">
        <f>IF(Nominal!T207="","",IFERROR(Nominal!T207*((1+Real!$H208)),""))</f>
        <v>4.5584896000000006</v>
      </c>
      <c r="V208" s="124">
        <f>IF(Nominal!U207="","",IFERROR(Nominal!U207*(1+0),""))</f>
        <v>3.58</v>
      </c>
      <c r="W208" s="124">
        <f>IF(Nominal!V207="","",IFERROR(Nominal!V207*(1+0),""))</f>
        <v>3.07</v>
      </c>
      <c r="X208" s="124">
        <f>IF(Nominal!W207="","",IFERROR(Nominal!W207*(1+0),""))</f>
        <v>3.3</v>
      </c>
      <c r="Y208" s="124">
        <f>IF(Nominal!X207="","",IFERROR(Nominal!X207*(1+0),""))</f>
        <v>2.41</v>
      </c>
      <c r="Z208" s="124">
        <f>IF(Nominal!Y207="","",IFERROR(Nominal!Y207*(1+0),""))</f>
        <v>2.0099999999999998</v>
      </c>
      <c r="AA208" s="124">
        <f>IF(Nominal!Z207="","",IFERROR(Nominal!Z207*(1+0),""))</f>
        <v>2.6</v>
      </c>
      <c r="AB208" s="124" t="str">
        <f>IF(Nominal!AA207="","",IFERROR(Nominal!AA207*(1+0),""))</f>
        <v/>
      </c>
      <c r="AC208" s="124" t="str">
        <f>IF(Nominal!AB207="","",IFERROR(Nominal!AB207*(1+0),""))</f>
        <v/>
      </c>
      <c r="AD208" s="124" t="str">
        <f>IF(Nominal!AC207="","",IFERROR(Nominal!AC207*(1+0),""))</f>
        <v/>
      </c>
      <c r="AE208" s="124" t="str">
        <f>IF(Nominal!AD207="","",IFERROR(Nominal!AD207*(1+0),""))</f>
        <v/>
      </c>
      <c r="AF208" s="126">
        <f t="shared" si="80"/>
        <v>-0.19672183527250953</v>
      </c>
      <c r="AG208" s="126">
        <f t="shared" si="81"/>
        <v>-0.29008477359022866</v>
      </c>
      <c r="AH208" s="126">
        <f t="shared" si="82"/>
        <v>-0.22225911385051877</v>
      </c>
      <c r="AI208" s="126">
        <f t="shared" si="83"/>
        <v>-0.46655319522683303</v>
      </c>
      <c r="AJ208" s="126">
        <f t="shared" si="84"/>
        <v>-0.52628509661804324</v>
      </c>
      <c r="AK208" s="126">
        <f t="shared" si="85"/>
        <v>-0.28424864717488529</v>
      </c>
      <c r="AL208" s="126" t="str">
        <f t="shared" si="86"/>
        <v/>
      </c>
      <c r="AM208" s="126" t="str">
        <f t="shared" si="87"/>
        <v/>
      </c>
      <c r="AN208" s="126" t="str">
        <f t="shared" si="88"/>
        <v/>
      </c>
      <c r="AO208" s="126" t="str">
        <f t="shared" si="89"/>
        <v/>
      </c>
      <c r="AP208" s="124">
        <f t="shared" si="90"/>
        <v>25.417649599999997</v>
      </c>
      <c r="AQ208" s="124">
        <f t="shared" si="91"/>
        <v>16.97</v>
      </c>
      <c r="AR208" s="126">
        <f t="shared" si="92"/>
        <v>-0.33235368859597464</v>
      </c>
      <c r="AS208" s="153" t="s">
        <v>779</v>
      </c>
      <c r="AT208" s="153">
        <f t="shared" si="93"/>
        <v>1</v>
      </c>
      <c r="AU208" s="153">
        <f t="shared" si="94"/>
        <v>1</v>
      </c>
      <c r="AV208" s="153">
        <f t="shared" si="95"/>
        <v>1</v>
      </c>
      <c r="AW208" s="153">
        <f t="shared" si="96"/>
        <v>1</v>
      </c>
      <c r="AX208" s="153">
        <f t="shared" si="97"/>
        <v>1</v>
      </c>
      <c r="AY208" s="153">
        <f t="shared" si="98"/>
        <v>1</v>
      </c>
      <c r="AZ208" s="153">
        <f t="shared" si="99"/>
        <v>0</v>
      </c>
      <c r="BA208" s="153">
        <f t="shared" si="100"/>
        <v>0</v>
      </c>
      <c r="BB208" s="153">
        <f t="shared" si="101"/>
        <v>0</v>
      </c>
      <c r="BC208" s="153">
        <f t="shared" si="102"/>
        <v>0</v>
      </c>
    </row>
    <row r="209" spans="1:55" x14ac:dyDescent="0.3">
      <c r="A209" s="300" t="str">
        <f>Nominal!A208</f>
        <v>Grenada</v>
      </c>
      <c r="B209" s="300" t="str">
        <f>Nominal!B208</f>
        <v>GRD</v>
      </c>
      <c r="C209" s="300" t="str">
        <f>Nominal!C208</f>
        <v>LAC</v>
      </c>
      <c r="D209" s="300" t="str">
        <f>Nominal!D208</f>
        <v>Upper-Middle Income</v>
      </c>
      <c r="E209" s="300" t="str">
        <f>Nominal!E208</f>
        <v>IDA</v>
      </c>
      <c r="F209" s="300" t="str">
        <f>Nominal!F208</f>
        <v>Capital Revenue</v>
      </c>
      <c r="G209" s="300" t="str">
        <f>Nominal!G208</f>
        <v>mill lcu</v>
      </c>
      <c r="H209" s="126">
        <f>VLOOKUP(B209,Inflation!$C$1:$E$196,3,FALSE)/100</f>
        <v>-2.4399999999999999E-3</v>
      </c>
      <c r="I209" s="300" t="str">
        <f t="shared" si="79"/>
        <v>GrenadaCapital Revenue</v>
      </c>
      <c r="J209" s="124">
        <f>IF(Nominal!I208="","",IFERROR(Nominal!I208*((1+Real!$H209)),""))</f>
        <v>0</v>
      </c>
      <c r="K209" s="124">
        <f>IF(Nominal!J208="","",IFERROR(Nominal!J208*((1+Real!$H209)),""))</f>
        <v>0</v>
      </c>
      <c r="L209" s="124">
        <f>IF(Nominal!K208="","",IFERROR(Nominal!K208*((1+Real!$H209)),""))</f>
        <v>0</v>
      </c>
      <c r="M209" s="124">
        <f>IF(Nominal!L208="","",IFERROR(Nominal!L208*((1+Real!$H209)),""))</f>
        <v>0</v>
      </c>
      <c r="N209" s="124">
        <f>IF(Nominal!M208="","",IFERROR(Nominal!M208*((1+Real!$H209)),""))</f>
        <v>0</v>
      </c>
      <c r="O209" s="124">
        <f>IF(Nominal!N208="","",IFERROR(Nominal!N208*((1+Real!$H209)),""))</f>
        <v>0</v>
      </c>
      <c r="P209" s="124">
        <f>IF(Nominal!O208="","",IFERROR(Nominal!O208*((1+Real!$H209)),""))</f>
        <v>0</v>
      </c>
      <c r="Q209" s="124">
        <f>IF(Nominal!P208="","",IFERROR(Nominal!P208*((1+Real!$H209)),""))</f>
        <v>0</v>
      </c>
      <c r="R209" s="124">
        <f>IF(Nominal!Q208="","",IFERROR(Nominal!Q208*((1+Real!$H209)),""))</f>
        <v>0</v>
      </c>
      <c r="S209" s="124">
        <f>IF(Nominal!R208="","",IFERROR(Nominal!R208*((1+Real!$H209)),""))</f>
        <v>0</v>
      </c>
      <c r="T209" s="124">
        <f>IF(Nominal!S208="","",IFERROR(Nominal!S208*((1+Real!$H209)),""))</f>
        <v>0</v>
      </c>
      <c r="U209" s="124">
        <f>IF(Nominal!T208="","",IFERROR(Nominal!T208*((1+Real!$H209)),""))</f>
        <v>0</v>
      </c>
      <c r="V209" s="124">
        <f>IF(Nominal!U208="","",IFERROR(Nominal!U208*(1+0),""))</f>
        <v>0</v>
      </c>
      <c r="W209" s="124">
        <f>IF(Nominal!V208="","",IFERROR(Nominal!V208*(1+0),""))</f>
        <v>0</v>
      </c>
      <c r="X209" s="124">
        <f>IF(Nominal!W208="","",IFERROR(Nominal!W208*(1+0),""))</f>
        <v>0</v>
      </c>
      <c r="Y209" s="124">
        <f>IF(Nominal!X208="","",IFERROR(Nominal!X208*(1+0),""))</f>
        <v>0</v>
      </c>
      <c r="Z209" s="124">
        <f>IF(Nominal!Y208="","",IFERROR(Nominal!Y208*(1+0),""))</f>
        <v>0</v>
      </c>
      <c r="AA209" s="124">
        <f>IF(Nominal!Z208="","",IFERROR(Nominal!Z208*(1+0),""))</f>
        <v>0</v>
      </c>
      <c r="AB209" s="124" t="str">
        <f>IF(Nominal!AA208="","",IFERROR(Nominal!AA208*(1+0),""))</f>
        <v/>
      </c>
      <c r="AC209" s="124" t="str">
        <f>IF(Nominal!AB208="","",IFERROR(Nominal!AB208*(1+0),""))</f>
        <v/>
      </c>
      <c r="AD209" s="124" t="str">
        <f>IF(Nominal!AC208="","",IFERROR(Nominal!AC208*(1+0),""))</f>
        <v/>
      </c>
      <c r="AE209" s="124" t="str">
        <f>IF(Nominal!AD208="","",IFERROR(Nominal!AD208*(1+0),""))</f>
        <v/>
      </c>
      <c r="AF209" s="126" t="str">
        <f t="shared" si="80"/>
        <v/>
      </c>
      <c r="AG209" s="126" t="str">
        <f t="shared" si="81"/>
        <v/>
      </c>
      <c r="AH209" s="126" t="str">
        <f t="shared" si="82"/>
        <v/>
      </c>
      <c r="AI209" s="126" t="str">
        <f t="shared" si="83"/>
        <v/>
      </c>
      <c r="AJ209" s="126" t="str">
        <f t="shared" si="84"/>
        <v/>
      </c>
      <c r="AK209" s="126" t="str">
        <f t="shared" si="85"/>
        <v/>
      </c>
      <c r="AL209" s="126" t="str">
        <f t="shared" si="86"/>
        <v/>
      </c>
      <c r="AM209" s="126" t="str">
        <f t="shared" si="87"/>
        <v/>
      </c>
      <c r="AN209" s="126" t="str">
        <f t="shared" si="88"/>
        <v/>
      </c>
      <c r="AO209" s="126" t="str">
        <f t="shared" si="89"/>
        <v/>
      </c>
      <c r="AP209" s="124">
        <f t="shared" si="90"/>
        <v>0</v>
      </c>
      <c r="AQ209" s="124">
        <f t="shared" si="91"/>
        <v>0</v>
      </c>
      <c r="AR209" s="126" t="str">
        <f t="shared" si="92"/>
        <v/>
      </c>
      <c r="AS209" s="153" t="s">
        <v>779</v>
      </c>
      <c r="AT209" s="153">
        <f t="shared" si="93"/>
        <v>0</v>
      </c>
      <c r="AU209" s="153">
        <f t="shared" si="94"/>
        <v>0</v>
      </c>
      <c r="AV209" s="153">
        <f t="shared" si="95"/>
        <v>0</v>
      </c>
      <c r="AW209" s="153">
        <f t="shared" si="96"/>
        <v>0</v>
      </c>
      <c r="AX209" s="153">
        <f t="shared" si="97"/>
        <v>0</v>
      </c>
      <c r="AY209" s="153">
        <f t="shared" si="98"/>
        <v>0</v>
      </c>
      <c r="AZ209" s="153">
        <f t="shared" si="99"/>
        <v>0</v>
      </c>
      <c r="BA209" s="153">
        <f t="shared" si="100"/>
        <v>0</v>
      </c>
      <c r="BB209" s="153">
        <f t="shared" si="101"/>
        <v>0</v>
      </c>
      <c r="BC209" s="153">
        <f t="shared" si="102"/>
        <v>0</v>
      </c>
    </row>
    <row r="210" spans="1:55" x14ac:dyDescent="0.3">
      <c r="A210" s="300" t="str">
        <f>Nominal!A209</f>
        <v>Grenada</v>
      </c>
      <c r="B210" s="300" t="str">
        <f>Nominal!B209</f>
        <v>GRD</v>
      </c>
      <c r="C210" s="300" t="str">
        <f>Nominal!C209</f>
        <v>LAC</v>
      </c>
      <c r="D210" s="300" t="str">
        <f>Nominal!D209</f>
        <v>Upper-Middle Income</v>
      </c>
      <c r="E210" s="300" t="str">
        <f>Nominal!E209</f>
        <v>IDA</v>
      </c>
      <c r="F210" s="300" t="str">
        <f>Nominal!F209</f>
        <v>Total Revenue</v>
      </c>
      <c r="G210" s="300" t="str">
        <f>Nominal!G209</f>
        <v>mill lcu</v>
      </c>
      <c r="H210" s="126">
        <f>VLOOKUP(B210,Inflation!$C$1:$E$196,3,FALSE)/100</f>
        <v>-2.4399999999999999E-3</v>
      </c>
      <c r="I210" s="300" t="str">
        <f t="shared" si="79"/>
        <v>GrenadaTotal Revenue</v>
      </c>
      <c r="J210" s="124">
        <f>IF(Nominal!I209="","",IFERROR(Nominal!I209*((1+Real!$H210)),""))</f>
        <v>65.449911599999993</v>
      </c>
      <c r="K210" s="124">
        <f>IF(Nominal!J209="","",IFERROR(Nominal!J209*((1+Real!$H210)),""))</f>
        <v>59.644112399999997</v>
      </c>
      <c r="L210" s="124">
        <f>IF(Nominal!K209="","",IFERROR(Nominal!K209*((1+Real!$H210)),""))</f>
        <v>67.754275199999995</v>
      </c>
      <c r="M210" s="124">
        <f>IF(Nominal!L209="","",IFERROR(Nominal!L209*((1+Real!$H210)),""))</f>
        <v>70.727004000000008</v>
      </c>
      <c r="N210" s="124">
        <f>IF(Nominal!M209="","",IFERROR(Nominal!M209*((1+Real!$H210)),""))</f>
        <v>68.382738000000003</v>
      </c>
      <c r="O210" s="124">
        <f>IF(Nominal!N209="","",IFERROR(Nominal!N209*((1+Real!$H210)),""))</f>
        <v>60.611745599999999</v>
      </c>
      <c r="P210" s="124">
        <f>IF(Nominal!O209="","",IFERROR(Nominal!O209*((1+Real!$H210)),""))</f>
        <v>66.128252400000008</v>
      </c>
      <c r="Q210" s="124">
        <f>IF(Nominal!P209="","",IFERROR(Nominal!P209*((1+Real!$H210)),""))</f>
        <v>59.0256252</v>
      </c>
      <c r="R210" s="124">
        <f>IF(Nominal!Q209="","",IFERROR(Nominal!Q209*((1+Real!$H210)),""))</f>
        <v>55.504238399999998</v>
      </c>
      <c r="S210" s="124">
        <f>IF(Nominal!R209="","",IFERROR(Nominal!R209*((1+Real!$H210)),""))</f>
        <v>63.963547200000008</v>
      </c>
      <c r="T210" s="124">
        <f>IF(Nominal!S209="","",IFERROR(Nominal!S209*((1+Real!$H210)),""))</f>
        <v>64.382522400000013</v>
      </c>
      <c r="U210" s="124">
        <f>IF(Nominal!T209="","",IFERROR(Nominal!T209*((1+Real!$H210)),""))</f>
        <v>68.542347599999999</v>
      </c>
      <c r="V210" s="124">
        <f>IF(Nominal!U209="","",IFERROR(Nominal!U209*(1+0),""))</f>
        <v>71.34</v>
      </c>
      <c r="W210" s="124">
        <f>IF(Nominal!V209="","",IFERROR(Nominal!V209*(1+0),""))</f>
        <v>65.72</v>
      </c>
      <c r="X210" s="124">
        <f>IF(Nominal!W209="","",IFERROR(Nominal!W209*(1+0),""))</f>
        <v>68.86</v>
      </c>
      <c r="Y210" s="124">
        <f>IF(Nominal!X209="","",IFERROR(Nominal!X209*(1+0),""))</f>
        <v>44.59</v>
      </c>
      <c r="Z210" s="124">
        <f>IF(Nominal!Y209="","",IFERROR(Nominal!Y209*(1+0),""))</f>
        <v>45.94</v>
      </c>
      <c r="AA210" s="124">
        <f>IF(Nominal!Z209="","",IFERROR(Nominal!Z209*(1+0),""))</f>
        <v>52.03</v>
      </c>
      <c r="AB210" s="124" t="str">
        <f>IF(Nominal!AA209="","",IFERROR(Nominal!AA209*(1+0),""))</f>
        <v/>
      </c>
      <c r="AC210" s="124" t="str">
        <f>IF(Nominal!AB209="","",IFERROR(Nominal!AB209*(1+0),""))</f>
        <v/>
      </c>
      <c r="AD210" s="124" t="str">
        <f>IF(Nominal!AC209="","",IFERROR(Nominal!AC209*(1+0),""))</f>
        <v/>
      </c>
      <c r="AE210" s="124" t="str">
        <f>IF(Nominal!AD209="","",IFERROR(Nominal!AD209*(1+0),""))</f>
        <v/>
      </c>
      <c r="AF210" s="126">
        <f t="shared" si="80"/>
        <v>8.99938327800585E-2</v>
      </c>
      <c r="AG210" s="126">
        <f t="shared" si="81"/>
        <v>0.10186902538262942</v>
      </c>
      <c r="AH210" s="126">
        <f t="shared" si="82"/>
        <v>1.6319631443714483E-2</v>
      </c>
      <c r="AI210" s="126">
        <f t="shared" si="83"/>
        <v>-0.36954773314023032</v>
      </c>
      <c r="AJ210" s="126">
        <f t="shared" si="84"/>
        <v>-0.32819303023520358</v>
      </c>
      <c r="AK210" s="126">
        <f t="shared" si="85"/>
        <v>-0.14158552133829319</v>
      </c>
      <c r="AL210" s="126" t="str">
        <f t="shared" si="86"/>
        <v/>
      </c>
      <c r="AM210" s="126" t="str">
        <f t="shared" si="87"/>
        <v/>
      </c>
      <c r="AN210" s="126" t="str">
        <f t="shared" si="88"/>
        <v/>
      </c>
      <c r="AO210" s="126" t="str">
        <f t="shared" si="89"/>
        <v/>
      </c>
      <c r="AP210" s="124">
        <f t="shared" si="90"/>
        <v>392.56978680000003</v>
      </c>
      <c r="AQ210" s="124">
        <f t="shared" si="91"/>
        <v>348.48</v>
      </c>
      <c r="AR210" s="126">
        <f t="shared" si="92"/>
        <v>-0.11231069807840854</v>
      </c>
      <c r="AS210" s="153" t="s">
        <v>779</v>
      </c>
      <c r="AT210" s="153">
        <f t="shared" si="93"/>
        <v>1</v>
      </c>
      <c r="AU210" s="153">
        <f t="shared" si="94"/>
        <v>1</v>
      </c>
      <c r="AV210" s="153">
        <f t="shared" si="95"/>
        <v>1</v>
      </c>
      <c r="AW210" s="153">
        <f t="shared" si="96"/>
        <v>1</v>
      </c>
      <c r="AX210" s="153">
        <f t="shared" si="97"/>
        <v>1</v>
      </c>
      <c r="AY210" s="153">
        <f t="shared" si="98"/>
        <v>1</v>
      </c>
      <c r="AZ210" s="153">
        <f t="shared" si="99"/>
        <v>0</v>
      </c>
      <c r="BA210" s="153">
        <f t="shared" si="100"/>
        <v>0</v>
      </c>
      <c r="BB210" s="153">
        <f t="shared" si="101"/>
        <v>0</v>
      </c>
      <c r="BC210" s="153">
        <f t="shared" si="102"/>
        <v>0</v>
      </c>
    </row>
    <row r="211" spans="1:55" x14ac:dyDescent="0.3">
      <c r="A211" s="300" t="str">
        <f>Nominal!A210</f>
        <v>Grenada</v>
      </c>
      <c r="B211" s="300" t="str">
        <f>Nominal!B210</f>
        <v>GRD</v>
      </c>
      <c r="C211" s="300" t="str">
        <f>Nominal!C210</f>
        <v>LAC</v>
      </c>
      <c r="D211" s="300" t="str">
        <f>Nominal!D210</f>
        <v>Upper-Middle Income</v>
      </c>
      <c r="E211" s="300" t="str">
        <f>Nominal!E210</f>
        <v>IDA</v>
      </c>
      <c r="F211" s="300" t="str">
        <f>Nominal!F210</f>
        <v>Non-Tax Revenues</v>
      </c>
      <c r="G211" s="300" t="str">
        <f>Nominal!G210</f>
        <v>mill lcu</v>
      </c>
      <c r="H211" s="126">
        <f>VLOOKUP(B211,Inflation!$C$1:$E$196,3,FALSE)/100</f>
        <v>-2.4399999999999999E-3</v>
      </c>
      <c r="I211" s="300" t="str">
        <f t="shared" si="79"/>
        <v>GrenadaNon-Tax Revenues</v>
      </c>
      <c r="J211" s="124">
        <f>IF(Nominal!I210="","",IFERROR(Nominal!I210*((1+Real!$H211)),""))</f>
        <v>3.0425579999999997</v>
      </c>
      <c r="K211" s="124">
        <f>IF(Nominal!J210="","",IFERROR(Nominal!J210*((1+Real!$H211)),""))</f>
        <v>3.4415820000000004</v>
      </c>
      <c r="L211" s="124">
        <f>IF(Nominal!K210="","",IFERROR(Nominal!K210*((1+Real!$H211)),""))</f>
        <v>2.9727288000000001</v>
      </c>
      <c r="M211" s="124">
        <f>IF(Nominal!L210="","",IFERROR(Nominal!L210*((1+Real!$H211)),""))</f>
        <v>4.2496055999999998</v>
      </c>
      <c r="N211" s="124">
        <f>IF(Nominal!M210="","",IFERROR(Nominal!M210*((1+Real!$H211)),""))</f>
        <v>3.2819723999999999</v>
      </c>
      <c r="O211" s="124">
        <f>IF(Nominal!N210="","",IFERROR(Nominal!N210*((1+Real!$H211)),""))</f>
        <v>2.9128751999999998</v>
      </c>
      <c r="P211" s="124">
        <f>IF(Nominal!O210="","",IFERROR(Nominal!O210*((1+Real!$H211)),""))</f>
        <v>3.6510696</v>
      </c>
      <c r="Q211" s="124">
        <f>IF(Nominal!P210="","",IFERROR(Nominal!P210*((1+Real!$H211)),""))</f>
        <v>1.9651932000000001</v>
      </c>
      <c r="R211" s="124">
        <f>IF(Nominal!Q210="","",IFERROR(Nominal!Q210*((1+Real!$H211)),""))</f>
        <v>2.5338023999999999</v>
      </c>
      <c r="S211" s="124">
        <f>IF(Nominal!R210="","",IFERROR(Nominal!R210*((1+Real!$H211)),""))</f>
        <v>3.5413379999999997</v>
      </c>
      <c r="T211" s="124">
        <f>IF(Nominal!S210="","",IFERROR(Nominal!S210*((1+Real!$H211)),""))</f>
        <v>2.4041196</v>
      </c>
      <c r="U211" s="124">
        <f>IF(Nominal!T210="","",IFERROR(Nominal!T210*((1+Real!$H211)),""))</f>
        <v>2.8530215999999999</v>
      </c>
      <c r="V211" s="124">
        <f>IF(Nominal!U210="","",IFERROR(Nominal!U210*(1+0),""))</f>
        <v>8.18</v>
      </c>
      <c r="W211" s="124">
        <f>IF(Nominal!V210="","",IFERROR(Nominal!V210*(1+0),""))</f>
        <v>5.39</v>
      </c>
      <c r="X211" s="124">
        <f>IF(Nominal!W210="","",IFERROR(Nominal!W210*(1+0),""))</f>
        <v>3.6</v>
      </c>
      <c r="Y211" s="124">
        <f>IF(Nominal!X210="","",IFERROR(Nominal!X210*(1+0),""))</f>
        <v>0.77</v>
      </c>
      <c r="Z211" s="124">
        <f>IF(Nominal!Y210="","",IFERROR(Nominal!Y210*(1+0),""))</f>
        <v>2.4500000000000002</v>
      </c>
      <c r="AA211" s="124">
        <f>IF(Nominal!Z210="","",IFERROR(Nominal!Z210*(1+0),""))</f>
        <v>3.39</v>
      </c>
      <c r="AB211" s="124" t="str">
        <f>IF(Nominal!AA210="","",IFERROR(Nominal!AA210*(1+0),""))</f>
        <v/>
      </c>
      <c r="AC211" s="124" t="str">
        <f>IF(Nominal!AB210="","",IFERROR(Nominal!AB210*(1+0),""))</f>
        <v/>
      </c>
      <c r="AD211" s="124" t="str">
        <f>IF(Nominal!AC210="","",IFERROR(Nominal!AC210*(1+0),""))</f>
        <v/>
      </c>
      <c r="AE211" s="124" t="str">
        <f>IF(Nominal!AD210="","",IFERROR(Nominal!AD210*(1+0),""))</f>
        <v/>
      </c>
      <c r="AF211" s="126">
        <f t="shared" si="80"/>
        <v>1.6885272195304084</v>
      </c>
      <c r="AG211" s="126">
        <f t="shared" si="81"/>
        <v>0.56614022272315434</v>
      </c>
      <c r="AH211" s="126">
        <f t="shared" si="82"/>
        <v>0.21100855214239522</v>
      </c>
      <c r="AI211" s="126">
        <f t="shared" si="83"/>
        <v>-0.81880671467488653</v>
      </c>
      <c r="AJ211" s="126">
        <f t="shared" si="84"/>
        <v>-0.25349768328338157</v>
      </c>
      <c r="AK211" s="126">
        <f t="shared" si="85"/>
        <v>0.16379857262679856</v>
      </c>
      <c r="AL211" s="126" t="str">
        <f t="shared" si="86"/>
        <v/>
      </c>
      <c r="AM211" s="126" t="str">
        <f t="shared" si="87"/>
        <v/>
      </c>
      <c r="AN211" s="126" t="str">
        <f t="shared" si="88"/>
        <v/>
      </c>
      <c r="AO211" s="126" t="str">
        <f t="shared" si="89"/>
        <v/>
      </c>
      <c r="AP211" s="124">
        <f t="shared" si="90"/>
        <v>19.901322</v>
      </c>
      <c r="AQ211" s="124">
        <f t="shared" si="91"/>
        <v>23.78</v>
      </c>
      <c r="AR211" s="126">
        <f t="shared" si="92"/>
        <v>0.19489549488219932</v>
      </c>
      <c r="AS211" s="153" t="s">
        <v>779</v>
      </c>
      <c r="AT211" s="153">
        <f t="shared" si="93"/>
        <v>1</v>
      </c>
      <c r="AU211" s="153">
        <f t="shared" si="94"/>
        <v>1</v>
      </c>
      <c r="AV211" s="153">
        <f t="shared" si="95"/>
        <v>1</v>
      </c>
      <c r="AW211" s="153">
        <f t="shared" si="96"/>
        <v>1</v>
      </c>
      <c r="AX211" s="153">
        <f t="shared" si="97"/>
        <v>1</v>
      </c>
      <c r="AY211" s="153">
        <f t="shared" si="98"/>
        <v>1</v>
      </c>
      <c r="AZ211" s="153">
        <f t="shared" si="99"/>
        <v>0</v>
      </c>
      <c r="BA211" s="153">
        <f t="shared" si="100"/>
        <v>0</v>
      </c>
      <c r="BB211" s="153">
        <f t="shared" si="101"/>
        <v>0</v>
      </c>
      <c r="BC211" s="153">
        <f t="shared" si="102"/>
        <v>0</v>
      </c>
    </row>
    <row r="212" spans="1:55" x14ac:dyDescent="0.3">
      <c r="A212" s="300" t="str">
        <f>Nominal!A211</f>
        <v>Grenada</v>
      </c>
      <c r="B212" s="300" t="str">
        <f>Nominal!B211</f>
        <v>GRD</v>
      </c>
      <c r="C212" s="300" t="str">
        <f>Nominal!C211</f>
        <v>LAC</v>
      </c>
      <c r="D212" s="300" t="str">
        <f>Nominal!D211</f>
        <v>Upper-Middle Income</v>
      </c>
      <c r="E212" s="300" t="str">
        <f>Nominal!E211</f>
        <v>IDA</v>
      </c>
      <c r="F212" s="300" t="str">
        <f>Nominal!F211</f>
        <v>Non-Tax Revenues – Citizenship by Investment</v>
      </c>
      <c r="G212" s="300" t="str">
        <f>Nominal!G211</f>
        <v>mill lcu</v>
      </c>
      <c r="H212" s="126">
        <f>VLOOKUP(B212,Inflation!$C$1:$E$196,3,FALSE)/100</f>
        <v>-2.4399999999999999E-3</v>
      </c>
      <c r="I212" s="300" t="str">
        <f t="shared" si="79"/>
        <v>GrenadaNon-Tax Revenues – Citizenship by Investment</v>
      </c>
      <c r="J212" s="124">
        <f>IF(Nominal!I211="","",IFERROR(Nominal!I211*((1+Real!$H212)),""))</f>
        <v>0.40899959999999996</v>
      </c>
      <c r="K212" s="124">
        <f>IF(Nominal!J211="","",IFERROR(Nominal!J211*((1+Real!$H212)),""))</f>
        <v>0.94768199999999991</v>
      </c>
      <c r="L212" s="124">
        <f>IF(Nominal!K211="","",IFERROR(Nominal!K211*((1+Real!$H212)),""))</f>
        <v>0.2693412</v>
      </c>
      <c r="M212" s="124">
        <f>IF(Nominal!L211="","",IFERROR(Nominal!L211*((1+Real!$H212)),""))</f>
        <v>0.94768199999999991</v>
      </c>
      <c r="N212" s="124">
        <f>IF(Nominal!M211="","",IFERROR(Nominal!M211*((1+Real!$H212)),""))</f>
        <v>0.46885319999999997</v>
      </c>
      <c r="O212" s="124">
        <f>IF(Nominal!N211="","",IFERROR(Nominal!N211*((1+Real!$H212)),""))</f>
        <v>0.73819440000000003</v>
      </c>
      <c r="P212" s="124">
        <f>IF(Nominal!O211="","",IFERROR(Nominal!O211*((1+Real!$H212)),""))</f>
        <v>0.13965840000000002</v>
      </c>
      <c r="Q212" s="124">
        <f>IF(Nominal!P211="","",IFERROR(Nominal!P211*((1+Real!$H212)),""))</f>
        <v>0</v>
      </c>
      <c r="R212" s="124">
        <f>IF(Nominal!Q211="","",IFERROR(Nominal!Q211*((1+Real!$H212)),""))</f>
        <v>0</v>
      </c>
      <c r="S212" s="124">
        <f>IF(Nominal!R211="","",IFERROR(Nominal!R211*((1+Real!$H212)),""))</f>
        <v>0</v>
      </c>
      <c r="T212" s="124">
        <f>IF(Nominal!S211="","",IFERROR(Nominal!S211*((1+Real!$H212)),""))</f>
        <v>0</v>
      </c>
      <c r="U212" s="124">
        <f>IF(Nominal!T211="","",IFERROR(Nominal!T211*((1+Real!$H212)),""))</f>
        <v>0.25936560000000003</v>
      </c>
      <c r="V212" s="124">
        <f>IF(Nominal!U211="","",IFERROR(Nominal!U211*(1+0),""))</f>
        <v>1.76</v>
      </c>
      <c r="W212" s="124">
        <f>IF(Nominal!V211="","",IFERROR(Nominal!V211*(1+0),""))</f>
        <v>2.2999999999999998</v>
      </c>
      <c r="X212" s="124">
        <f>IF(Nominal!W211="","",IFERROR(Nominal!W211*(1+0),""))</f>
        <v>1.08</v>
      </c>
      <c r="Y212" s="124">
        <f>IF(Nominal!X211="","",IFERROR(Nominal!X211*(1+0),""))</f>
        <v>0.54</v>
      </c>
      <c r="Z212" s="124">
        <f>IF(Nominal!Y211="","",IFERROR(Nominal!Y211*(1+0),""))</f>
        <v>0.81</v>
      </c>
      <c r="AA212" s="124">
        <f>IF(Nominal!Z211="","",IFERROR(Nominal!Z211*(1+0),""))</f>
        <v>1.22</v>
      </c>
      <c r="AB212" s="124" t="str">
        <f>IF(Nominal!AA211="","",IFERROR(Nominal!AA211*(1+0),""))</f>
        <v/>
      </c>
      <c r="AC212" s="124" t="str">
        <f>IF(Nominal!AB211="","",IFERROR(Nominal!AB211*(1+0),""))</f>
        <v/>
      </c>
      <c r="AD212" s="124" t="str">
        <f>IF(Nominal!AC211="","",IFERROR(Nominal!AC211*(1+0),""))</f>
        <v/>
      </c>
      <c r="AE212" s="124" t="str">
        <f>IF(Nominal!AD211="","",IFERROR(Nominal!AD211*(1+0),""))</f>
        <v/>
      </c>
      <c r="AF212" s="126">
        <f t="shared" si="80"/>
        <v>3.3031826925992105</v>
      </c>
      <c r="AG212" s="126">
        <f t="shared" si="81"/>
        <v>1.4269744492350811</v>
      </c>
      <c r="AH212" s="126">
        <f t="shared" si="82"/>
        <v>3.0097838726492645</v>
      </c>
      <c r="AI212" s="126">
        <f t="shared" si="83"/>
        <v>-0.43018860757089394</v>
      </c>
      <c r="AJ212" s="126">
        <f t="shared" si="84"/>
        <v>0.72761964725845985</v>
      </c>
      <c r="AK212" s="126">
        <f t="shared" si="85"/>
        <v>0.65268119075408848</v>
      </c>
      <c r="AL212" s="126" t="str">
        <f t="shared" si="86"/>
        <v/>
      </c>
      <c r="AM212" s="126" t="str">
        <f t="shared" si="87"/>
        <v/>
      </c>
      <c r="AN212" s="126" t="str">
        <f t="shared" si="88"/>
        <v/>
      </c>
      <c r="AO212" s="126" t="str">
        <f t="shared" si="89"/>
        <v/>
      </c>
      <c r="AP212" s="124">
        <f t="shared" si="90"/>
        <v>3.7807523999999999</v>
      </c>
      <c r="AQ212" s="124">
        <f t="shared" si="91"/>
        <v>7.71</v>
      </c>
      <c r="AR212" s="126">
        <f t="shared" si="92"/>
        <v>1.0392766265254503</v>
      </c>
      <c r="AS212" s="153" t="s">
        <v>779</v>
      </c>
      <c r="AT212" s="153">
        <f t="shared" si="93"/>
        <v>1</v>
      </c>
      <c r="AU212" s="153">
        <f t="shared" si="94"/>
        <v>1</v>
      </c>
      <c r="AV212" s="153">
        <f t="shared" si="95"/>
        <v>1</v>
      </c>
      <c r="AW212" s="153">
        <f t="shared" si="96"/>
        <v>1</v>
      </c>
      <c r="AX212" s="153">
        <f t="shared" si="97"/>
        <v>1</v>
      </c>
      <c r="AY212" s="153">
        <f t="shared" si="98"/>
        <v>1</v>
      </c>
      <c r="AZ212" s="153">
        <f t="shared" si="99"/>
        <v>0</v>
      </c>
      <c r="BA212" s="153">
        <f t="shared" si="100"/>
        <v>0</v>
      </c>
      <c r="BB212" s="153">
        <f t="shared" si="101"/>
        <v>0</v>
      </c>
      <c r="BC212" s="153">
        <f t="shared" si="102"/>
        <v>0</v>
      </c>
    </row>
    <row r="213" spans="1:55" x14ac:dyDescent="0.3">
      <c r="A213" s="300" t="str">
        <f>Nominal!A212</f>
        <v>Grenada</v>
      </c>
      <c r="B213" s="300" t="str">
        <f>Nominal!B212</f>
        <v>GRD</v>
      </c>
      <c r="C213" s="300" t="str">
        <f>Nominal!C212</f>
        <v>LAC</v>
      </c>
      <c r="D213" s="300" t="str">
        <f>Nominal!D212</f>
        <v>Upper-Middle Income</v>
      </c>
      <c r="E213" s="300" t="str">
        <f>Nominal!E212</f>
        <v>IDA</v>
      </c>
      <c r="F213" s="300" t="str">
        <f>Nominal!F212</f>
        <v>Tax Revenue</v>
      </c>
      <c r="G213" s="300" t="str">
        <f>Nominal!G212</f>
        <v>mill lcu</v>
      </c>
      <c r="H213" s="126">
        <f>VLOOKUP(B213,Inflation!$C$1:$E$196,3,FALSE)/100</f>
        <v>-2.4399999999999999E-3</v>
      </c>
      <c r="I213" s="300" t="str">
        <f t="shared" si="79"/>
        <v>GrenadaTax Revenue</v>
      </c>
      <c r="J213" s="124">
        <f>IF(Nominal!I212="","",IFERROR(Nominal!I212*((1+Real!$H213)),""))</f>
        <v>62.4073536</v>
      </c>
      <c r="K213" s="124">
        <f>IF(Nominal!J212="","",IFERROR(Nominal!J212*((1+Real!$H213)),""))</f>
        <v>56.202530400000001</v>
      </c>
      <c r="L213" s="124">
        <f>IF(Nominal!K212="","",IFERROR(Nominal!K212*((1+Real!$H213)),""))</f>
        <v>64.791522000000001</v>
      </c>
      <c r="M213" s="124">
        <f>IF(Nominal!L212="","",IFERROR(Nominal!L212*((1+Real!$H213)),""))</f>
        <v>66.477398399999998</v>
      </c>
      <c r="N213" s="124">
        <f>IF(Nominal!M212="","",IFERROR(Nominal!M212*((1+Real!$H213)),""))</f>
        <v>65.110741199999993</v>
      </c>
      <c r="O213" s="124">
        <f>IF(Nominal!N212="","",IFERROR(Nominal!N212*((1+Real!$H213)),""))</f>
        <v>57.698870400000004</v>
      </c>
      <c r="P213" s="124">
        <f>IF(Nominal!O212="","",IFERROR(Nominal!O212*((1+Real!$H213)),""))</f>
        <v>62.467207199999997</v>
      </c>
      <c r="Q213" s="124">
        <f>IF(Nominal!P212="","",IFERROR(Nominal!P212*((1+Real!$H213)),""))</f>
        <v>57.070407600000003</v>
      </c>
      <c r="R213" s="124">
        <f>IF(Nominal!Q212="","",IFERROR(Nominal!Q212*((1+Real!$H213)),""))</f>
        <v>52.970435999999999</v>
      </c>
      <c r="S213" s="124">
        <f>IF(Nominal!R212="","",IFERROR(Nominal!R212*((1+Real!$H213)),""))</f>
        <v>60.422209199999998</v>
      </c>
      <c r="T213" s="124">
        <f>IF(Nominal!S212="","",IFERROR(Nominal!S212*((1+Real!$H213)),""))</f>
        <v>61.978402800000005</v>
      </c>
      <c r="U213" s="124">
        <f>IF(Nominal!T212="","",IFERROR(Nominal!T212*((1+Real!$H213)),""))</f>
        <v>65.689325999999994</v>
      </c>
      <c r="V213" s="124">
        <f>IF(Nominal!U212="","",IFERROR(Nominal!U212*(1+0),""))</f>
        <v>63.17</v>
      </c>
      <c r="W213" s="124">
        <f>IF(Nominal!V212="","",IFERROR(Nominal!V212*(1+0),""))</f>
        <v>60.33</v>
      </c>
      <c r="X213" s="124">
        <f>IF(Nominal!W212="","",IFERROR(Nominal!W212*(1+0),""))</f>
        <v>65.260000000000005</v>
      </c>
      <c r="Y213" s="124">
        <f>IF(Nominal!X212="","",IFERROR(Nominal!X212*(1+0),""))</f>
        <v>43.82</v>
      </c>
      <c r="Z213" s="124">
        <f>IF(Nominal!Y212="","",IFERROR(Nominal!Y212*(1+0),""))</f>
        <v>43.49</v>
      </c>
      <c r="AA213" s="124">
        <f>IF(Nominal!Z212="","",IFERROR(Nominal!Z212*(1+0),""))</f>
        <v>48.64</v>
      </c>
      <c r="AB213" s="124" t="str">
        <f>IF(Nominal!AA212="","",IFERROR(Nominal!AA212*(1+0),""))</f>
        <v/>
      </c>
      <c r="AC213" s="124" t="str">
        <f>IF(Nominal!AB212="","",IFERROR(Nominal!AB212*(1+0),""))</f>
        <v/>
      </c>
      <c r="AD213" s="124" t="str">
        <f>IF(Nominal!AC212="","",IFERROR(Nominal!AC212*(1+0),""))</f>
        <v/>
      </c>
      <c r="AE213" s="124" t="str">
        <f>IF(Nominal!AD212="","",IFERROR(Nominal!AD212*(1+0),""))</f>
        <v/>
      </c>
      <c r="AF213" s="126">
        <f t="shared" si="80"/>
        <v>1.2220457302006174E-2</v>
      </c>
      <c r="AG213" s="126">
        <f t="shared" si="81"/>
        <v>7.3439212978923057E-2</v>
      </c>
      <c r="AH213" s="126">
        <f t="shared" si="82"/>
        <v>7.2305447617051592E-3</v>
      </c>
      <c r="AI213" s="126">
        <f t="shared" si="83"/>
        <v>-0.34082859656553588</v>
      </c>
      <c r="AJ213" s="126">
        <f t="shared" si="84"/>
        <v>-0.33206105170247996</v>
      </c>
      <c r="AK213" s="126">
        <f t="shared" si="85"/>
        <v>-0.15700256066018239</v>
      </c>
      <c r="AL213" s="126" t="str">
        <f t="shared" si="86"/>
        <v/>
      </c>
      <c r="AM213" s="126" t="str">
        <f t="shared" si="87"/>
        <v/>
      </c>
      <c r="AN213" s="126" t="str">
        <f t="shared" si="88"/>
        <v/>
      </c>
      <c r="AO213" s="126" t="str">
        <f t="shared" si="89"/>
        <v/>
      </c>
      <c r="AP213" s="124">
        <f t="shared" si="90"/>
        <v>372.68841599999996</v>
      </c>
      <c r="AQ213" s="124">
        <f t="shared" si="91"/>
        <v>324.70999999999998</v>
      </c>
      <c r="AR213" s="126">
        <f t="shared" si="92"/>
        <v>-0.12873600020881784</v>
      </c>
      <c r="AS213" s="153" t="s">
        <v>779</v>
      </c>
      <c r="AT213" s="153">
        <f t="shared" si="93"/>
        <v>1</v>
      </c>
      <c r="AU213" s="153">
        <f t="shared" si="94"/>
        <v>1</v>
      </c>
      <c r="AV213" s="153">
        <f t="shared" si="95"/>
        <v>1</v>
      </c>
      <c r="AW213" s="153">
        <f t="shared" si="96"/>
        <v>1</v>
      </c>
      <c r="AX213" s="153">
        <f t="shared" si="97"/>
        <v>1</v>
      </c>
      <c r="AY213" s="153">
        <f t="shared" si="98"/>
        <v>1</v>
      </c>
      <c r="AZ213" s="153">
        <f t="shared" si="99"/>
        <v>0</v>
      </c>
      <c r="BA213" s="153">
        <f t="shared" si="100"/>
        <v>0</v>
      </c>
      <c r="BB213" s="153">
        <f t="shared" si="101"/>
        <v>0</v>
      </c>
      <c r="BC213" s="153">
        <f t="shared" si="102"/>
        <v>0</v>
      </c>
    </row>
    <row r="214" spans="1:55" x14ac:dyDescent="0.3">
      <c r="A214" s="300" t="str">
        <f>Nominal!A213</f>
        <v>Grenada</v>
      </c>
      <c r="B214" s="300" t="str">
        <f>Nominal!B213</f>
        <v>GRD</v>
      </c>
      <c r="C214" s="300" t="str">
        <f>Nominal!C213</f>
        <v>LAC</v>
      </c>
      <c r="D214" s="300" t="str">
        <f>Nominal!D213</f>
        <v>Upper-Middle Income</v>
      </c>
      <c r="E214" s="300" t="str">
        <f>Nominal!E213</f>
        <v>IDA</v>
      </c>
      <c r="F214" s="300" t="str">
        <f>Nominal!F213</f>
        <v>VAT</v>
      </c>
      <c r="G214" s="300" t="str">
        <f>Nominal!G213</f>
        <v>mill lcu</v>
      </c>
      <c r="H214" s="126">
        <f>VLOOKUP(B214,Inflation!$C$1:$E$196,3,FALSE)/100</f>
        <v>-2.4399999999999999E-3</v>
      </c>
      <c r="I214" s="300" t="str">
        <f t="shared" si="79"/>
        <v>GrenadaVAT</v>
      </c>
      <c r="J214" s="124">
        <f>IF(Nominal!I213="","",IFERROR(Nominal!I213*((1+Real!$H214)),""))</f>
        <v>25.577438400000002</v>
      </c>
      <c r="K214" s="124">
        <f>IF(Nominal!J213="","",IFERROR(Nominal!J213*((1+Real!$H214)),""))</f>
        <v>25.078658400000002</v>
      </c>
      <c r="L214" s="124">
        <f>IF(Nominal!K213="","",IFERROR(Nominal!K213*((1+Real!$H214)),""))</f>
        <v>27.023900399999999</v>
      </c>
      <c r="M214" s="124">
        <f>IF(Nominal!L213="","",IFERROR(Nominal!L213*((1+Real!$H214)),""))</f>
        <v>27.133631999999999</v>
      </c>
      <c r="N214" s="124">
        <f>IF(Nominal!M213="","",IFERROR(Nominal!M213*((1+Real!$H214)),""))</f>
        <v>26.904193199999998</v>
      </c>
      <c r="O214" s="124">
        <f>IF(Nominal!N213="","",IFERROR(Nominal!N213*((1+Real!$H214)),""))</f>
        <v>22.794246000000001</v>
      </c>
      <c r="P214" s="124">
        <f>IF(Nominal!O213="","",IFERROR(Nominal!O213*((1+Real!$H214)),""))</f>
        <v>25.238268000000001</v>
      </c>
      <c r="Q214" s="124">
        <f>IF(Nominal!P213="","",IFERROR(Nominal!P213*((1+Real!$H214)),""))</f>
        <v>21.497418</v>
      </c>
      <c r="R214" s="124">
        <f>IF(Nominal!Q213="","",IFERROR(Nominal!Q213*((1+Real!$H214)),""))</f>
        <v>21.317857200000002</v>
      </c>
      <c r="S214" s="124">
        <f>IF(Nominal!R213="","",IFERROR(Nominal!R213*((1+Real!$H214)),""))</f>
        <v>24.839243999999997</v>
      </c>
      <c r="T214" s="124">
        <f>IF(Nominal!S213="","",IFERROR(Nominal!S213*((1+Real!$H214)),""))</f>
        <v>25.587413999999999</v>
      </c>
      <c r="U214" s="124">
        <f>IF(Nominal!T213="","",IFERROR(Nominal!T213*((1+Real!$H214)),""))</f>
        <v>24.021244799999998</v>
      </c>
      <c r="V214" s="124">
        <f>IF(Nominal!U213="","",IFERROR(Nominal!U213*(1+0),""))</f>
        <v>26.46</v>
      </c>
      <c r="W214" s="124">
        <f>IF(Nominal!V213="","",IFERROR(Nominal!V213*(1+0),""))</f>
        <v>28.61</v>
      </c>
      <c r="X214" s="124">
        <f>IF(Nominal!W213="","",IFERROR(Nominal!W213*(1+0),""))</f>
        <v>27.87</v>
      </c>
      <c r="Y214" s="124">
        <f>IF(Nominal!X213="","",IFERROR(Nominal!X213*(1+0),""))</f>
        <v>19.03</v>
      </c>
      <c r="Z214" s="124">
        <f>IF(Nominal!Y213="","",IFERROR(Nominal!Y213*(1+0),""))</f>
        <v>17.190000000000001</v>
      </c>
      <c r="AA214" s="124">
        <f>IF(Nominal!Z213="","",IFERROR(Nominal!Z213*(1+0),""))</f>
        <v>16.690000000000001</v>
      </c>
      <c r="AB214" s="124" t="str">
        <f>IF(Nominal!AA213="","",IFERROR(Nominal!AA213*(1+0),""))</f>
        <v/>
      </c>
      <c r="AC214" s="124" t="str">
        <f>IF(Nominal!AB213="","",IFERROR(Nominal!AB213*(1+0),""))</f>
        <v/>
      </c>
      <c r="AD214" s="124" t="str">
        <f>IF(Nominal!AC213="","",IFERROR(Nominal!AC213*(1+0),""))</f>
        <v/>
      </c>
      <c r="AE214" s="124" t="str">
        <f>IF(Nominal!AD213="","",IFERROR(Nominal!AD213*(1+0),""))</f>
        <v/>
      </c>
      <c r="AF214" s="126">
        <f t="shared" si="80"/>
        <v>3.4505472604324558E-2</v>
      </c>
      <c r="AG214" s="126">
        <f t="shared" si="81"/>
        <v>0.14081062645679632</v>
      </c>
      <c r="AH214" s="126">
        <f t="shared" si="82"/>
        <v>3.1309307223468093E-2</v>
      </c>
      <c r="AI214" s="126">
        <f t="shared" si="83"/>
        <v>-0.29865636859820305</v>
      </c>
      <c r="AJ214" s="126">
        <f t="shared" si="84"/>
        <v>-0.36106614042602092</v>
      </c>
      <c r="AK214" s="126">
        <f t="shared" si="85"/>
        <v>-0.26779767139478972</v>
      </c>
      <c r="AL214" s="126" t="str">
        <f t="shared" si="86"/>
        <v/>
      </c>
      <c r="AM214" s="126" t="str">
        <f t="shared" si="87"/>
        <v/>
      </c>
      <c r="AN214" s="126" t="str">
        <f t="shared" si="88"/>
        <v/>
      </c>
      <c r="AO214" s="126" t="str">
        <f t="shared" si="89"/>
        <v/>
      </c>
      <c r="AP214" s="124">
        <f t="shared" si="90"/>
        <v>154.51206840000003</v>
      </c>
      <c r="AQ214" s="124">
        <f t="shared" si="91"/>
        <v>135.85</v>
      </c>
      <c r="AR214" s="126">
        <f t="shared" si="92"/>
        <v>-0.12078065223803602</v>
      </c>
      <c r="AS214" s="153" t="s">
        <v>779</v>
      </c>
      <c r="AT214" s="153">
        <f t="shared" si="93"/>
        <v>1</v>
      </c>
      <c r="AU214" s="153">
        <f t="shared" si="94"/>
        <v>1</v>
      </c>
      <c r="AV214" s="153">
        <f t="shared" si="95"/>
        <v>1</v>
      </c>
      <c r="AW214" s="153">
        <f t="shared" si="96"/>
        <v>1</v>
      </c>
      <c r="AX214" s="153">
        <f t="shared" si="97"/>
        <v>1</v>
      </c>
      <c r="AY214" s="153">
        <f t="shared" si="98"/>
        <v>1</v>
      </c>
      <c r="AZ214" s="153">
        <f t="shared" si="99"/>
        <v>0</v>
      </c>
      <c r="BA214" s="153">
        <f t="shared" si="100"/>
        <v>0</v>
      </c>
      <c r="BB214" s="153">
        <f t="shared" si="101"/>
        <v>0</v>
      </c>
      <c r="BC214" s="153">
        <f t="shared" si="102"/>
        <v>0</v>
      </c>
    </row>
    <row r="215" spans="1:55" x14ac:dyDescent="0.3">
      <c r="A215" s="300" t="str">
        <f>Nominal!A214</f>
        <v>Grenada</v>
      </c>
      <c r="B215" s="300" t="str">
        <f>Nominal!B214</f>
        <v>GRD</v>
      </c>
      <c r="C215" s="300" t="str">
        <f>Nominal!C214</f>
        <v>LAC</v>
      </c>
      <c r="D215" s="300" t="str">
        <f>Nominal!D214</f>
        <v>Upper-Middle Income</v>
      </c>
      <c r="E215" s="300" t="str">
        <f>Nominal!E214</f>
        <v>IDA</v>
      </c>
      <c r="F215" s="300" t="str">
        <f>Nominal!F214</f>
        <v>Income Taxes</v>
      </c>
      <c r="G215" s="300" t="str">
        <f>Nominal!G214</f>
        <v>mill lcu</v>
      </c>
      <c r="H215" s="126">
        <f>VLOOKUP(B215,Inflation!$C$1:$E$196,3,FALSE)/100</f>
        <v>-2.4399999999999999E-3</v>
      </c>
      <c r="I215" s="300" t="str">
        <f t="shared" si="79"/>
        <v>GrenadaIncome Taxes</v>
      </c>
      <c r="J215" s="124">
        <f>IF(Nominal!I214="","",IFERROR(Nominal!I214*((1+Real!$H215)),""))</f>
        <v>14.3848152</v>
      </c>
      <c r="K215" s="124">
        <f>IF(Nominal!J214="","",IFERROR(Nominal!J214*((1+Real!$H215)),""))</f>
        <v>10.5841116</v>
      </c>
      <c r="L215" s="124">
        <f>IF(Nominal!K214="","",IFERROR(Nominal!K214*((1+Real!$H215)),""))</f>
        <v>14.7938148</v>
      </c>
      <c r="M215" s="124">
        <f>IF(Nominal!L214="","",IFERROR(Nominal!L214*((1+Real!$H215)),""))</f>
        <v>15.3823752</v>
      </c>
      <c r="N215" s="124">
        <f>IF(Nominal!M214="","",IFERROR(Nominal!M214*((1+Real!$H215)),""))</f>
        <v>12.2999148</v>
      </c>
      <c r="O215" s="124">
        <f>IF(Nominal!N214="","",IFERROR(Nominal!N214*((1+Real!$H215)),""))</f>
        <v>10.624014000000001</v>
      </c>
      <c r="P215" s="124">
        <f>IF(Nominal!O214="","",IFERROR(Nominal!O214*((1+Real!$H215)),""))</f>
        <v>13.008182399999999</v>
      </c>
      <c r="Q215" s="124">
        <f>IF(Nominal!P214="","",IFERROR(Nominal!P214*((1+Real!$H215)),""))</f>
        <v>10.025478000000001</v>
      </c>
      <c r="R215" s="124">
        <f>IF(Nominal!Q214="","",IFERROR(Nominal!Q214*((1+Real!$H215)),""))</f>
        <v>11.571695999999999</v>
      </c>
      <c r="S215" s="124">
        <f>IF(Nominal!R214="","",IFERROR(Nominal!R214*((1+Real!$H215)),""))</f>
        <v>10.903330799999999</v>
      </c>
      <c r="T215" s="124">
        <f>IF(Nominal!S214="","",IFERROR(Nominal!S214*((1+Real!$H215)),""))</f>
        <v>11.6315496</v>
      </c>
      <c r="U215" s="124">
        <f>IF(Nominal!T214="","",IFERROR(Nominal!T214*((1+Real!$H215)),""))</f>
        <v>15.71157</v>
      </c>
      <c r="V215" s="124">
        <f>IF(Nominal!U214="","",IFERROR(Nominal!U214*(1+0),""))</f>
        <v>14.28</v>
      </c>
      <c r="W215" s="124">
        <f>IF(Nominal!V214="","",IFERROR(Nominal!V214*(1+0),""))</f>
        <v>9.66</v>
      </c>
      <c r="X215" s="124">
        <f>IF(Nominal!W214="","",IFERROR(Nominal!W214*(1+0),""))</f>
        <v>13.57</v>
      </c>
      <c r="Y215" s="124">
        <f>IF(Nominal!X214="","",IFERROR(Nominal!X214*(1+0),""))</f>
        <v>11.01</v>
      </c>
      <c r="Z215" s="124">
        <f>IF(Nominal!Y214="","",IFERROR(Nominal!Y214*(1+0),""))</f>
        <v>7.35</v>
      </c>
      <c r="AA215" s="124">
        <f>IF(Nominal!Z214="","",IFERROR(Nominal!Z214*(1+0),""))</f>
        <v>9.6</v>
      </c>
      <c r="AB215" s="124" t="str">
        <f>IF(Nominal!AA214="","",IFERROR(Nominal!AA214*(1+0),""))</f>
        <v/>
      </c>
      <c r="AC215" s="124" t="str">
        <f>IF(Nominal!AB214="","",IFERROR(Nominal!AB214*(1+0),""))</f>
        <v/>
      </c>
      <c r="AD215" s="124" t="str">
        <f>IF(Nominal!AC214="","",IFERROR(Nominal!AC214*(1+0),""))</f>
        <v/>
      </c>
      <c r="AE215" s="124" t="str">
        <f>IF(Nominal!AD214="","",IFERROR(Nominal!AD214*(1+0),""))</f>
        <v/>
      </c>
      <c r="AF215" s="126">
        <f t="shared" si="80"/>
        <v>-7.2865169654734866E-3</v>
      </c>
      <c r="AG215" s="126">
        <f t="shared" si="81"/>
        <v>-8.7311210890860205E-2</v>
      </c>
      <c r="AH215" s="126">
        <f t="shared" si="82"/>
        <v>-8.2724761432054664E-2</v>
      </c>
      <c r="AI215" s="126">
        <f t="shared" si="83"/>
        <v>-0.28424577759616737</v>
      </c>
      <c r="AJ215" s="126">
        <f t="shared" si="84"/>
        <v>-0.40243488515871673</v>
      </c>
      <c r="AK215" s="126">
        <f t="shared" si="85"/>
        <v>-9.6386732924109569E-2</v>
      </c>
      <c r="AL215" s="126" t="str">
        <f t="shared" si="86"/>
        <v/>
      </c>
      <c r="AM215" s="126" t="str">
        <f t="shared" si="87"/>
        <v/>
      </c>
      <c r="AN215" s="126" t="str">
        <f t="shared" si="88"/>
        <v/>
      </c>
      <c r="AO215" s="126" t="str">
        <f t="shared" si="89"/>
        <v/>
      </c>
      <c r="AP215" s="124">
        <f t="shared" si="90"/>
        <v>78.069045599999995</v>
      </c>
      <c r="AQ215" s="124">
        <f t="shared" si="91"/>
        <v>65.47</v>
      </c>
      <c r="AR215" s="126">
        <f t="shared" si="92"/>
        <v>-0.16138336908271358</v>
      </c>
      <c r="AS215" s="153" t="s">
        <v>779</v>
      </c>
      <c r="AT215" s="153">
        <f t="shared" si="93"/>
        <v>1</v>
      </c>
      <c r="AU215" s="153">
        <f t="shared" si="94"/>
        <v>1</v>
      </c>
      <c r="AV215" s="153">
        <f t="shared" si="95"/>
        <v>1</v>
      </c>
      <c r="AW215" s="153">
        <f t="shared" si="96"/>
        <v>1</v>
      </c>
      <c r="AX215" s="153">
        <f t="shared" si="97"/>
        <v>1</v>
      </c>
      <c r="AY215" s="153">
        <f t="shared" si="98"/>
        <v>1</v>
      </c>
      <c r="AZ215" s="153">
        <f t="shared" si="99"/>
        <v>0</v>
      </c>
      <c r="BA215" s="153">
        <f t="shared" si="100"/>
        <v>0</v>
      </c>
      <c r="BB215" s="153">
        <f t="shared" si="101"/>
        <v>0</v>
      </c>
      <c r="BC215" s="153">
        <f t="shared" si="102"/>
        <v>0</v>
      </c>
    </row>
    <row r="216" spans="1:55" x14ac:dyDescent="0.3">
      <c r="A216" s="300" t="str">
        <f>Nominal!A215</f>
        <v>Grenada</v>
      </c>
      <c r="B216" s="300" t="str">
        <f>Nominal!B215</f>
        <v>GRD</v>
      </c>
      <c r="C216" s="300" t="str">
        <f>Nominal!C215</f>
        <v>LAC</v>
      </c>
      <c r="D216" s="300" t="str">
        <f>Nominal!D215</f>
        <v>Upper-Middle Income</v>
      </c>
      <c r="E216" s="300" t="str">
        <f>Nominal!E215</f>
        <v>IDA</v>
      </c>
      <c r="F216" s="300" t="str">
        <f>Nominal!F215</f>
        <v>Property Taxes</v>
      </c>
      <c r="G216" s="300" t="str">
        <f>Nominal!G215</f>
        <v>mill lcu</v>
      </c>
      <c r="H216" s="126">
        <f>VLOOKUP(B216,Inflation!$C$1:$E$196,3,FALSE)/100</f>
        <v>-2.4399999999999999E-3</v>
      </c>
      <c r="I216" s="300" t="str">
        <f t="shared" si="79"/>
        <v>GrenadaProperty Taxes</v>
      </c>
      <c r="J216" s="124">
        <f>IF(Nominal!I215="","",IFERROR(Nominal!I215*((1+Real!$H216)),""))</f>
        <v>1.7557056</v>
      </c>
      <c r="K216" s="124">
        <f>IF(Nominal!J215="","",IFERROR(Nominal!J215*((1+Real!$H216)),""))</f>
        <v>2.1148272000000001</v>
      </c>
      <c r="L216" s="124">
        <f>IF(Nominal!K215="","",IFERROR(Nominal!K215*((1+Real!$H216)),""))</f>
        <v>3.7707767999999997</v>
      </c>
      <c r="M216" s="124">
        <f>IF(Nominal!L215="","",IFERROR(Nominal!L215*((1+Real!$H216)),""))</f>
        <v>2.7033876000000001</v>
      </c>
      <c r="N216" s="124">
        <f>IF(Nominal!M215="","",IFERROR(Nominal!M215*((1+Real!$H216)),""))</f>
        <v>4.4590931999999999</v>
      </c>
      <c r="O216" s="124">
        <f>IF(Nominal!N215="","",IFERROR(Nominal!N215*((1+Real!$H216)),""))</f>
        <v>5.4666288000000005</v>
      </c>
      <c r="P216" s="124">
        <f>IF(Nominal!O215="","",IFERROR(Nominal!O215*((1+Real!$H216)),""))</f>
        <v>2.7732167999999997</v>
      </c>
      <c r="Q216" s="124">
        <f>IF(Nominal!P215="","",IFERROR(Nominal!P215*((1+Real!$H216)),""))</f>
        <v>6.23475</v>
      </c>
      <c r="R216" s="124">
        <f>IF(Nominal!Q215="","",IFERROR(Nominal!Q215*((1+Real!$H216)),""))</f>
        <v>2.7233388000000001</v>
      </c>
      <c r="S216" s="124">
        <f>IF(Nominal!R215="","",IFERROR(Nominal!R215*((1+Real!$H216)),""))</f>
        <v>3.4415820000000004</v>
      </c>
      <c r="T216" s="124">
        <f>IF(Nominal!S215="","",IFERROR(Nominal!S215*((1+Real!$H216)),""))</f>
        <v>2.0050955999999998</v>
      </c>
      <c r="U216" s="124">
        <f>IF(Nominal!T215="","",IFERROR(Nominal!T215*((1+Real!$H216)),""))</f>
        <v>1.9352663999999999</v>
      </c>
      <c r="V216" s="124">
        <f>IF(Nominal!U215="","",IFERROR(Nominal!U215*(1+0),""))</f>
        <v>2.21</v>
      </c>
      <c r="W216" s="124">
        <f>IF(Nominal!V215="","",IFERROR(Nominal!V215*(1+0),""))</f>
        <v>2.5099999999999998</v>
      </c>
      <c r="X216" s="124">
        <f>IF(Nominal!W215="","",IFERROR(Nominal!W215*(1+0),""))</f>
        <v>3.35</v>
      </c>
      <c r="Y216" s="124">
        <f>IF(Nominal!X215="","",IFERROR(Nominal!X215*(1+0),""))</f>
        <v>1.53</v>
      </c>
      <c r="Z216" s="124">
        <f>IF(Nominal!Y215="","",IFERROR(Nominal!Y215*(1+0),""))</f>
        <v>6.27</v>
      </c>
      <c r="AA216" s="124">
        <f>IF(Nominal!Z215="","",IFERROR(Nominal!Z215*(1+0),""))</f>
        <v>5.72</v>
      </c>
      <c r="AB216" s="124" t="str">
        <f>IF(Nominal!AA215="","",IFERROR(Nominal!AA215*(1+0),""))</f>
        <v/>
      </c>
      <c r="AC216" s="124" t="str">
        <f>IF(Nominal!AB215="","",IFERROR(Nominal!AB215*(1+0),""))</f>
        <v/>
      </c>
      <c r="AD216" s="124" t="str">
        <f>IF(Nominal!AC215="","",IFERROR(Nominal!AC215*(1+0),""))</f>
        <v/>
      </c>
      <c r="AE216" s="124" t="str">
        <f>IF(Nominal!AD215="","",IFERROR(Nominal!AD215*(1+0),""))</f>
        <v/>
      </c>
      <c r="AF216" s="126">
        <f t="shared" si="80"/>
        <v>0.25875317593109004</v>
      </c>
      <c r="AG216" s="126">
        <f t="shared" si="81"/>
        <v>0.18685819815444005</v>
      </c>
      <c r="AH216" s="126">
        <f t="shared" si="82"/>
        <v>-0.11158889064979917</v>
      </c>
      <c r="AI216" s="126">
        <f t="shared" si="83"/>
        <v>-0.43404342018880315</v>
      </c>
      <c r="AJ216" s="126">
        <f t="shared" si="84"/>
        <v>0.40611548554311439</v>
      </c>
      <c r="AK216" s="126">
        <f t="shared" si="85"/>
        <v>4.6348711293512229E-2</v>
      </c>
      <c r="AL216" s="126" t="str">
        <f t="shared" si="86"/>
        <v/>
      </c>
      <c r="AM216" s="126" t="str">
        <f t="shared" si="87"/>
        <v/>
      </c>
      <c r="AN216" s="126" t="str">
        <f t="shared" si="88"/>
        <v/>
      </c>
      <c r="AO216" s="126" t="str">
        <f t="shared" si="89"/>
        <v/>
      </c>
      <c r="AP216" s="124">
        <f t="shared" si="90"/>
        <v>20.270419199999999</v>
      </c>
      <c r="AQ216" s="124">
        <f t="shared" si="91"/>
        <v>21.59</v>
      </c>
      <c r="AR216" s="126">
        <f t="shared" si="92"/>
        <v>6.5098841172460842E-2</v>
      </c>
      <c r="AS216" s="153" t="s">
        <v>779</v>
      </c>
      <c r="AT216" s="153">
        <f t="shared" si="93"/>
        <v>1</v>
      </c>
      <c r="AU216" s="153">
        <f t="shared" si="94"/>
        <v>1</v>
      </c>
      <c r="AV216" s="153">
        <f t="shared" si="95"/>
        <v>1</v>
      </c>
      <c r="AW216" s="153">
        <f t="shared" si="96"/>
        <v>1</v>
      </c>
      <c r="AX216" s="153">
        <f t="shared" si="97"/>
        <v>1</v>
      </c>
      <c r="AY216" s="153">
        <f t="shared" si="98"/>
        <v>1</v>
      </c>
      <c r="AZ216" s="153">
        <f t="shared" si="99"/>
        <v>0</v>
      </c>
      <c r="BA216" s="153">
        <f t="shared" si="100"/>
        <v>0</v>
      </c>
      <c r="BB216" s="153">
        <f t="shared" si="101"/>
        <v>0</v>
      </c>
      <c r="BC216" s="153">
        <f t="shared" si="102"/>
        <v>0</v>
      </c>
    </row>
    <row r="217" spans="1:55" x14ac:dyDescent="0.3">
      <c r="A217" s="300" t="str">
        <f>Nominal!A216</f>
        <v>Grenada</v>
      </c>
      <c r="B217" s="300" t="str">
        <f>Nominal!B216</f>
        <v>GRD</v>
      </c>
      <c r="C217" s="300" t="str">
        <f>Nominal!C216</f>
        <v>LAC</v>
      </c>
      <c r="D217" s="300" t="str">
        <f>Nominal!D216</f>
        <v>Upper-Middle Income</v>
      </c>
      <c r="E217" s="300" t="str">
        <f>Nominal!E216</f>
        <v>IDA</v>
      </c>
      <c r="F217" s="300" t="str">
        <f>Nominal!F216</f>
        <v>Tax Revenue -Taxes on International Trade and Transactions</v>
      </c>
      <c r="G217" s="300" t="str">
        <f>Nominal!G216</f>
        <v>mill lcu</v>
      </c>
      <c r="H217" s="126">
        <f>VLOOKUP(B217,Inflation!$C$1:$E$196,3,FALSE)/100</f>
        <v>-2.4399999999999999E-3</v>
      </c>
      <c r="I217" s="300" t="str">
        <f t="shared" si="79"/>
        <v>GrenadaTax Revenue -Taxes on International Trade and Transactions</v>
      </c>
      <c r="J217" s="124">
        <f>IF(Nominal!I216="","",IFERROR(Nominal!I216*((1+Real!$H217)),""))</f>
        <v>20.689394399999998</v>
      </c>
      <c r="K217" s="124">
        <f>IF(Nominal!J216="","",IFERROR(Nominal!J216*((1+Real!$H217)),""))</f>
        <v>18.434908799999999</v>
      </c>
      <c r="L217" s="124">
        <f>IF(Nominal!K216="","",IFERROR(Nominal!K216*((1+Real!$H217)),""))</f>
        <v>19.203029999999998</v>
      </c>
      <c r="M217" s="124">
        <f>IF(Nominal!L216="","",IFERROR(Nominal!L216*((1+Real!$H217)),""))</f>
        <v>21.258003599999999</v>
      </c>
      <c r="N217" s="124">
        <f>IF(Nominal!M216="","",IFERROR(Nominal!M216*((1+Real!$H217)),""))</f>
        <v>21.437564399999999</v>
      </c>
      <c r="O217" s="124">
        <f>IF(Nominal!N216="","",IFERROR(Nominal!N216*((1+Real!$H217)),""))</f>
        <v>18.813981599999998</v>
      </c>
      <c r="P217" s="124">
        <f>IF(Nominal!O216="","",IFERROR(Nominal!O216*((1+Real!$H217)),""))</f>
        <v>21.44754</v>
      </c>
      <c r="Q217" s="124">
        <f>IF(Nominal!P216="","",IFERROR(Nominal!P216*((1+Real!$H217)),""))</f>
        <v>19.312761599999998</v>
      </c>
      <c r="R217" s="124">
        <f>IF(Nominal!Q216="","",IFERROR(Nominal!Q216*((1+Real!$H217)),""))</f>
        <v>17.357543999999997</v>
      </c>
      <c r="S217" s="124">
        <f>IF(Nominal!R216="","",IFERROR(Nominal!R216*((1+Real!$H217)),""))</f>
        <v>21.238052400000001</v>
      </c>
      <c r="T217" s="124">
        <f>IF(Nominal!S216="","",IFERROR(Nominal!S216*((1+Real!$H217)),""))</f>
        <v>22.744368000000001</v>
      </c>
      <c r="U217" s="124">
        <f>IF(Nominal!T216="","",IFERROR(Nominal!T216*((1+Real!$H217)),""))</f>
        <v>24.021244799999998</v>
      </c>
      <c r="V217" s="124">
        <f>IF(Nominal!U216="","",IFERROR(Nominal!U216*(1+0),""))</f>
        <v>20.22</v>
      </c>
      <c r="W217" s="124">
        <f>IF(Nominal!V216="","",IFERROR(Nominal!V216*(1+0),""))</f>
        <v>19.55</v>
      </c>
      <c r="X217" s="124">
        <f>IF(Nominal!W216="","",IFERROR(Nominal!W216*(1+0),""))</f>
        <v>20.47</v>
      </c>
      <c r="Y217" s="124">
        <f>IF(Nominal!X216="","",IFERROR(Nominal!X216*(1+0),""))</f>
        <v>12.24</v>
      </c>
      <c r="Z217" s="124">
        <f>IF(Nominal!Y216="","",IFERROR(Nominal!Y216*(1+0),""))</f>
        <v>12.68</v>
      </c>
      <c r="AA217" s="124">
        <f>IF(Nominal!Z216="","",IFERROR(Nominal!Z216*(1+0),""))</f>
        <v>16.63</v>
      </c>
      <c r="AB217" s="124" t="str">
        <f>IF(Nominal!AA216="","",IFERROR(Nominal!AA216*(1+0),""))</f>
        <v/>
      </c>
      <c r="AC217" s="124" t="str">
        <f>IF(Nominal!AB216="","",IFERROR(Nominal!AB216*(1+0),""))</f>
        <v/>
      </c>
      <c r="AD217" s="124" t="str">
        <f>IF(Nominal!AC216="","",IFERROR(Nominal!AC216*(1+0),""))</f>
        <v/>
      </c>
      <c r="AE217" s="124" t="str">
        <f>IF(Nominal!AD216="","",IFERROR(Nominal!AD216*(1+0),""))</f>
        <v/>
      </c>
      <c r="AF217" s="126">
        <f t="shared" si="80"/>
        <v>-2.2687681955543312E-2</v>
      </c>
      <c r="AG217" s="126">
        <f t="shared" si="81"/>
        <v>6.0488023678207839E-2</v>
      </c>
      <c r="AH217" s="126">
        <f t="shared" si="82"/>
        <v>6.5977608741953783E-2</v>
      </c>
      <c r="AI217" s="126">
        <f t="shared" si="83"/>
        <v>-0.42421686296073441</v>
      </c>
      <c r="AJ217" s="126">
        <f t="shared" si="84"/>
        <v>-0.40851489640306338</v>
      </c>
      <c r="AK217" s="126">
        <f t="shared" si="85"/>
        <v>-0.11608290294065129</v>
      </c>
      <c r="AL217" s="126" t="str">
        <f t="shared" si="86"/>
        <v/>
      </c>
      <c r="AM217" s="126" t="str">
        <f t="shared" si="87"/>
        <v/>
      </c>
      <c r="AN217" s="126" t="str">
        <f t="shared" si="88"/>
        <v/>
      </c>
      <c r="AO217" s="126" t="str">
        <f t="shared" si="89"/>
        <v/>
      </c>
      <c r="AP217" s="124">
        <f t="shared" si="90"/>
        <v>119.83688279999998</v>
      </c>
      <c r="AQ217" s="124">
        <f t="shared" si="91"/>
        <v>101.78999999999999</v>
      </c>
      <c r="AR217" s="126">
        <f t="shared" si="92"/>
        <v>-0.15059539582750223</v>
      </c>
      <c r="AS217" s="153" t="s">
        <v>779</v>
      </c>
      <c r="AT217" s="153">
        <f t="shared" si="93"/>
        <v>1</v>
      </c>
      <c r="AU217" s="153">
        <f t="shared" si="94"/>
        <v>1</v>
      </c>
      <c r="AV217" s="153">
        <f t="shared" si="95"/>
        <v>1</v>
      </c>
      <c r="AW217" s="153">
        <f t="shared" si="96"/>
        <v>1</v>
      </c>
      <c r="AX217" s="153">
        <f t="shared" si="97"/>
        <v>1</v>
      </c>
      <c r="AY217" s="153">
        <f t="shared" si="98"/>
        <v>1</v>
      </c>
      <c r="AZ217" s="153">
        <f t="shared" si="99"/>
        <v>0</v>
      </c>
      <c r="BA217" s="153">
        <f t="shared" si="100"/>
        <v>0</v>
      </c>
      <c r="BB217" s="153">
        <f t="shared" si="101"/>
        <v>0</v>
      </c>
      <c r="BC217" s="153">
        <f t="shared" si="102"/>
        <v>0</v>
      </c>
    </row>
    <row r="218" spans="1:55" x14ac:dyDescent="0.3">
      <c r="A218" s="300" t="str">
        <f>Nominal!A217</f>
        <v>Grenada</v>
      </c>
      <c r="B218" s="300" t="str">
        <f>Nominal!B217</f>
        <v>GRD</v>
      </c>
      <c r="C218" s="300" t="str">
        <f>Nominal!C217</f>
        <v>LAC</v>
      </c>
      <c r="D218" s="300" t="str">
        <f>Nominal!D217</f>
        <v>Upper-Middle Income</v>
      </c>
      <c r="E218" s="300" t="str">
        <f>Nominal!E217</f>
        <v>IDA</v>
      </c>
      <c r="F218" s="300" t="str">
        <f>Nominal!F217</f>
        <v>Taxes on Goods and Services – Licenses</v>
      </c>
      <c r="G218" s="300" t="str">
        <f>Nominal!G217</f>
        <v>mill lcu</v>
      </c>
      <c r="H218" s="126">
        <f>VLOOKUP(B218,Inflation!$C$1:$E$196,3,FALSE)/100</f>
        <v>-2.4399999999999999E-3</v>
      </c>
      <c r="I218" s="300" t="str">
        <f t="shared" si="79"/>
        <v>GrenadaTaxes on Goods and Services – Licenses</v>
      </c>
      <c r="J218" s="124">
        <f>IF(Nominal!I217="","",IFERROR(Nominal!I217*((1+Real!$H218)),""))</f>
        <v>1.7756567999999999</v>
      </c>
      <c r="K218" s="124">
        <f>IF(Nominal!J217="","",IFERROR(Nominal!J217*((1+Real!$H218)),""))</f>
        <v>3.3418260000000002</v>
      </c>
      <c r="L218" s="124">
        <f>IF(Nominal!K217="","",IFERROR(Nominal!K217*((1+Real!$H218)),""))</f>
        <v>1.8355104</v>
      </c>
      <c r="M218" s="124">
        <f>IF(Nominal!L217="","",IFERROR(Nominal!L217*((1+Real!$H218)),""))</f>
        <v>1.1072916000000002</v>
      </c>
      <c r="N218" s="124">
        <f>IF(Nominal!M217="","",IFERROR(Nominal!M217*((1+Real!$H218)),""))</f>
        <v>2.8131192</v>
      </c>
      <c r="O218" s="124">
        <f>IF(Nominal!N217="","",IFERROR(Nominal!N217*((1+Real!$H218)),""))</f>
        <v>1.6858763999999999</v>
      </c>
      <c r="P218" s="124">
        <f>IF(Nominal!O217="","",IFERROR(Nominal!O217*((1+Real!$H218)),""))</f>
        <v>1.6459739999999998</v>
      </c>
      <c r="Q218" s="124">
        <f>IF(Nominal!P217="","",IFERROR(Nominal!P217*((1+Real!$H218)),""))</f>
        <v>0.61848720000000001</v>
      </c>
      <c r="R218" s="124">
        <f>IF(Nominal!Q217="","",IFERROR(Nominal!Q217*((1+Real!$H218)),""))</f>
        <v>0.54865800000000009</v>
      </c>
      <c r="S218" s="124">
        <f>IF(Nominal!R217="","",IFERROR(Nominal!R217*((1+Real!$H218)),""))</f>
        <v>2.1248027999999999</v>
      </c>
      <c r="T218" s="124">
        <f>IF(Nominal!S217="","",IFERROR(Nominal!S217*((1+Real!$H218)),""))</f>
        <v>0.55863360000000006</v>
      </c>
      <c r="U218" s="124">
        <f>IF(Nominal!T217="","",IFERROR(Nominal!T217*((1+Real!$H218)),""))</f>
        <v>0.69829199999999991</v>
      </c>
      <c r="V218" s="124">
        <f>IF(Nominal!U217="","",IFERROR(Nominal!U217*(1+0),""))</f>
        <v>1.95</v>
      </c>
      <c r="W218" s="124">
        <f>IF(Nominal!V217="","",IFERROR(Nominal!V217*(1+0),""))</f>
        <v>3.61</v>
      </c>
      <c r="X218" s="124">
        <f>IF(Nominal!W217="","",IFERROR(Nominal!W217*(1+0),""))</f>
        <v>1.59</v>
      </c>
      <c r="Y218" s="124">
        <f>IF(Nominal!X217="","",IFERROR(Nominal!X217*(1+0),""))</f>
        <v>0.26</v>
      </c>
      <c r="Z218" s="124">
        <f>IF(Nominal!Y217="","",IFERROR(Nominal!Y217*(1+0),""))</f>
        <v>2.38</v>
      </c>
      <c r="AA218" s="124">
        <f>IF(Nominal!Z217="","",IFERROR(Nominal!Z217*(1+0),""))</f>
        <v>2</v>
      </c>
      <c r="AB218" s="124" t="str">
        <f>IF(Nominal!AA217="","",IFERROR(Nominal!AA217*(1+0),""))</f>
        <v/>
      </c>
      <c r="AC218" s="124" t="str">
        <f>IF(Nominal!AB217="","",IFERROR(Nominal!AB217*(1+0),""))</f>
        <v/>
      </c>
      <c r="AD218" s="124" t="str">
        <f>IF(Nominal!AC217="","",IFERROR(Nominal!AC217*(1+0),""))</f>
        <v/>
      </c>
      <c r="AE218" s="124" t="str">
        <f>IF(Nominal!AD217="","",IFERROR(Nominal!AD217*(1+0),""))</f>
        <v/>
      </c>
      <c r="AF218" s="126">
        <f t="shared" si="80"/>
        <v>9.8185189840739512E-2</v>
      </c>
      <c r="AG218" s="126">
        <f t="shared" si="81"/>
        <v>8.0247744795809137E-2</v>
      </c>
      <c r="AH218" s="126">
        <f t="shared" si="82"/>
        <v>-0.13375592968582467</v>
      </c>
      <c r="AI218" s="126">
        <f t="shared" si="83"/>
        <v>-0.76519283628630441</v>
      </c>
      <c r="AJ218" s="126">
        <f t="shared" si="84"/>
        <v>-0.15396404105449926</v>
      </c>
      <c r="AK218" s="126">
        <f t="shared" si="85"/>
        <v>0.18632658954120246</v>
      </c>
      <c r="AL218" s="126" t="str">
        <f t="shared" si="86"/>
        <v/>
      </c>
      <c r="AM218" s="126" t="str">
        <f t="shared" si="87"/>
        <v/>
      </c>
      <c r="AN218" s="126" t="str">
        <f t="shared" si="88"/>
        <v/>
      </c>
      <c r="AO218" s="126" t="str">
        <f t="shared" si="89"/>
        <v/>
      </c>
      <c r="AP218" s="124">
        <f t="shared" si="90"/>
        <v>12.5592804</v>
      </c>
      <c r="AQ218" s="124">
        <f t="shared" si="91"/>
        <v>11.79</v>
      </c>
      <c r="AR218" s="126">
        <f t="shared" si="92"/>
        <v>-6.1251948797958304E-2</v>
      </c>
      <c r="AS218" s="153" t="s">
        <v>779</v>
      </c>
      <c r="AT218" s="153">
        <f t="shared" si="93"/>
        <v>1</v>
      </c>
      <c r="AU218" s="153">
        <f t="shared" si="94"/>
        <v>1</v>
      </c>
      <c r="AV218" s="153">
        <f t="shared" si="95"/>
        <v>1</v>
      </c>
      <c r="AW218" s="153">
        <f t="shared" si="96"/>
        <v>1</v>
      </c>
      <c r="AX218" s="153">
        <f t="shared" si="97"/>
        <v>1</v>
      </c>
      <c r="AY218" s="153">
        <f t="shared" si="98"/>
        <v>1</v>
      </c>
      <c r="AZ218" s="153">
        <f t="shared" si="99"/>
        <v>0</v>
      </c>
      <c r="BA218" s="153">
        <f t="shared" si="100"/>
        <v>0</v>
      </c>
      <c r="BB218" s="153">
        <f t="shared" si="101"/>
        <v>0</v>
      </c>
      <c r="BC218" s="153">
        <f t="shared" si="102"/>
        <v>0</v>
      </c>
    </row>
    <row r="219" spans="1:55" x14ac:dyDescent="0.3">
      <c r="A219" s="300" t="str">
        <f>Nominal!A218</f>
        <v>Grenada</v>
      </c>
      <c r="B219" s="300" t="str">
        <f>Nominal!B218</f>
        <v>GRD</v>
      </c>
      <c r="C219" s="300" t="str">
        <f>Nominal!C218</f>
        <v>LAC</v>
      </c>
      <c r="D219" s="300" t="str">
        <f>Nominal!D218</f>
        <v>Upper-Middle Income</v>
      </c>
      <c r="E219" s="300" t="str">
        <f>Nominal!E218</f>
        <v>IDA</v>
      </c>
      <c r="F219" s="300" t="str">
        <f>Nominal!F218</f>
        <v>Taxes on Goods and Services – Stamp Duties</v>
      </c>
      <c r="G219" s="300" t="str">
        <f>Nominal!G218</f>
        <v>mill lcu</v>
      </c>
      <c r="H219" s="126">
        <f>VLOOKUP(B219,Inflation!$C$1:$E$196,3,FALSE)/100</f>
        <v>-2.4399999999999999E-3</v>
      </c>
      <c r="I219" s="300" t="str">
        <f t="shared" si="79"/>
        <v>GrenadaTaxes on Goods and Services – Stamp Duties</v>
      </c>
      <c r="J219" s="124">
        <f>IF(Nominal!I218="","",IFERROR(Nominal!I218*((1+Real!$H219)),""))</f>
        <v>0.27931680000000003</v>
      </c>
      <c r="K219" s="124">
        <f>IF(Nominal!J218="","",IFERROR(Nominal!J218*((1+Real!$H219)),""))</f>
        <v>0.19951200000000002</v>
      </c>
      <c r="L219" s="124">
        <f>IF(Nominal!K218="","",IFERROR(Nominal!K218*((1+Real!$H219)),""))</f>
        <v>0.39902400000000005</v>
      </c>
      <c r="M219" s="124">
        <f>IF(Nominal!L218="","",IFERROR(Nominal!L218*((1+Real!$H219)),""))</f>
        <v>0.2693412</v>
      </c>
      <c r="N219" s="124">
        <f>IF(Nominal!M218="","",IFERROR(Nominal!M218*((1+Real!$H219)),""))</f>
        <v>0.63843839999999996</v>
      </c>
      <c r="O219" s="124">
        <f>IF(Nominal!N218="","",IFERROR(Nominal!N218*((1+Real!$H219)),""))</f>
        <v>0.31921919999999998</v>
      </c>
      <c r="P219" s="124">
        <f>IF(Nominal!O218="","",IFERROR(Nominal!O218*((1+Real!$H219)),""))</f>
        <v>0.42895080000000002</v>
      </c>
      <c r="Q219" s="124">
        <f>IF(Nominal!P218="","",IFERROR(Nominal!P218*((1+Real!$H219)),""))</f>
        <v>1.2768767999999999</v>
      </c>
      <c r="R219" s="124">
        <f>IF(Nominal!Q218="","",IFERROR(Nominal!Q218*((1+Real!$H219)),""))</f>
        <v>0.42895080000000002</v>
      </c>
      <c r="S219" s="124">
        <f>IF(Nominal!R218="","",IFERROR(Nominal!R218*((1+Real!$H219)),""))</f>
        <v>0.34914599999999996</v>
      </c>
      <c r="T219" s="124">
        <f>IF(Nominal!S218="","",IFERROR(Nominal!S218*((1+Real!$H219)),""))</f>
        <v>0.50875559999999997</v>
      </c>
      <c r="U219" s="124">
        <f>IF(Nominal!T218="","",IFERROR(Nominal!T218*((1+Real!$H219)),""))</f>
        <v>0.52870680000000003</v>
      </c>
      <c r="V219" s="124">
        <f>IF(Nominal!U218="","",IFERROR(Nominal!U218*(1+0),""))</f>
        <v>0.25</v>
      </c>
      <c r="W219" s="124">
        <f>IF(Nominal!V218="","",IFERROR(Nominal!V218*(1+0),""))</f>
        <v>0.38</v>
      </c>
      <c r="X219" s="124">
        <f>IF(Nominal!W218="","",IFERROR(Nominal!W218*(1+0),""))</f>
        <v>0.15</v>
      </c>
      <c r="Y219" s="124">
        <f>IF(Nominal!X218="","",IFERROR(Nominal!X218*(1+0),""))</f>
        <v>0.11</v>
      </c>
      <c r="Z219" s="124">
        <f>IF(Nominal!Y218="","",IFERROR(Nominal!Y218*(1+0),""))</f>
        <v>0.9</v>
      </c>
      <c r="AA219" s="124">
        <f>IF(Nominal!Z218="","",IFERROR(Nominal!Z218*(1+0),""))</f>
        <v>0.37</v>
      </c>
      <c r="AB219" s="124" t="str">
        <f>IF(Nominal!AA218="","",IFERROR(Nominal!AA218*(1+0),""))</f>
        <v/>
      </c>
      <c r="AC219" s="124" t="str">
        <f>IF(Nominal!AB218="","",IFERROR(Nominal!AB218*(1+0),""))</f>
        <v/>
      </c>
      <c r="AD219" s="124" t="str">
        <f>IF(Nominal!AC218="","",IFERROR(Nominal!AC218*(1+0),""))</f>
        <v/>
      </c>
      <c r="AE219" s="124" t="str">
        <f>IF(Nominal!AD218="","",IFERROR(Nominal!AD218*(1+0),""))</f>
        <v/>
      </c>
      <c r="AF219" s="126">
        <f t="shared" si="80"/>
        <v>-0.1049589569979322</v>
      </c>
      <c r="AG219" s="126">
        <f t="shared" si="81"/>
        <v>0.90464733950840026</v>
      </c>
      <c r="AH219" s="126">
        <f t="shared" si="82"/>
        <v>-0.62408276193913159</v>
      </c>
      <c r="AI219" s="126">
        <f t="shared" si="83"/>
        <v>-0.59159608704498245</v>
      </c>
      <c r="AJ219" s="126">
        <f t="shared" si="84"/>
        <v>0.40968964272825709</v>
      </c>
      <c r="AK219" s="126">
        <f t="shared" si="85"/>
        <v>0.159078150687678</v>
      </c>
      <c r="AL219" s="126" t="str">
        <f t="shared" si="86"/>
        <v/>
      </c>
      <c r="AM219" s="126" t="str">
        <f t="shared" si="87"/>
        <v/>
      </c>
      <c r="AN219" s="126" t="str">
        <f t="shared" si="88"/>
        <v/>
      </c>
      <c r="AO219" s="126" t="str">
        <f t="shared" si="89"/>
        <v/>
      </c>
      <c r="AP219" s="124">
        <f t="shared" si="90"/>
        <v>2.1048515999999999</v>
      </c>
      <c r="AQ219" s="124">
        <f t="shared" si="91"/>
        <v>2.16</v>
      </c>
      <c r="AR219" s="126">
        <f t="shared" si="92"/>
        <v>2.6200611957631698E-2</v>
      </c>
      <c r="AS219" s="153" t="s">
        <v>779</v>
      </c>
      <c r="AT219" s="153">
        <f t="shared" si="93"/>
        <v>1</v>
      </c>
      <c r="AU219" s="153">
        <f t="shared" si="94"/>
        <v>1</v>
      </c>
      <c r="AV219" s="153">
        <f t="shared" si="95"/>
        <v>1</v>
      </c>
      <c r="AW219" s="153">
        <f t="shared" si="96"/>
        <v>1</v>
      </c>
      <c r="AX219" s="153">
        <f t="shared" si="97"/>
        <v>1</v>
      </c>
      <c r="AY219" s="153">
        <f t="shared" si="98"/>
        <v>1</v>
      </c>
      <c r="AZ219" s="153">
        <f t="shared" si="99"/>
        <v>0</v>
      </c>
      <c r="BA219" s="153">
        <f t="shared" si="100"/>
        <v>0</v>
      </c>
      <c r="BB219" s="153">
        <f t="shared" si="101"/>
        <v>0</v>
      </c>
      <c r="BC219" s="153">
        <f t="shared" si="102"/>
        <v>0</v>
      </c>
    </row>
    <row r="220" spans="1:55" x14ac:dyDescent="0.3">
      <c r="A220" s="300" t="str">
        <f>Nominal!A219</f>
        <v>Grenada</v>
      </c>
      <c r="B220" s="300" t="str">
        <f>Nominal!B219</f>
        <v>GRD</v>
      </c>
      <c r="C220" s="300" t="str">
        <f>Nominal!C219</f>
        <v>LAC</v>
      </c>
      <c r="D220" s="300" t="str">
        <f>Nominal!D219</f>
        <v>Upper-Middle Income</v>
      </c>
      <c r="E220" s="300" t="str">
        <f>Nominal!E219</f>
        <v>IDA</v>
      </c>
      <c r="F220" s="300" t="str">
        <f>Nominal!F219</f>
        <v>Taxes on Goods and Services – Value Added Tax</v>
      </c>
      <c r="G220" s="300" t="str">
        <f>Nominal!G219</f>
        <v>mill lcu</v>
      </c>
      <c r="H220" s="126">
        <f>VLOOKUP(B220,Inflation!$C$1:$E$196,3,FALSE)/100</f>
        <v>-2.4399999999999999E-3</v>
      </c>
      <c r="I220" s="300" t="str">
        <f t="shared" si="79"/>
        <v>GrenadaTaxes on Goods and Services – Value Added Tax</v>
      </c>
      <c r="J220" s="124">
        <f>IF(Nominal!I219="","",IFERROR(Nominal!I219*((1+Real!$H220)),""))</f>
        <v>22.135856400000002</v>
      </c>
      <c r="K220" s="124">
        <f>IF(Nominal!J219="","",IFERROR(Nominal!J219*((1+Real!$H220)),""))</f>
        <v>19.681858800000001</v>
      </c>
      <c r="L220" s="124">
        <f>IF(Nominal!K219="","",IFERROR(Nominal!K219*((1+Real!$H220)),""))</f>
        <v>20.759223599999999</v>
      </c>
      <c r="M220" s="124">
        <f>IF(Nominal!L219="","",IFERROR(Nominal!L219*((1+Real!$H220)),""))</f>
        <v>22.395222</v>
      </c>
      <c r="N220" s="124">
        <f>IF(Nominal!M219="","",IFERROR(Nominal!M219*((1+Real!$H220)),""))</f>
        <v>21.547296000000003</v>
      </c>
      <c r="O220" s="124">
        <f>IF(Nominal!N219="","",IFERROR(Nominal!N219*((1+Real!$H220)),""))</f>
        <v>18.714225600000002</v>
      </c>
      <c r="P220" s="124">
        <f>IF(Nominal!O219="","",IFERROR(Nominal!O219*((1+Real!$H220)),""))</f>
        <v>21.248028000000001</v>
      </c>
      <c r="Q220" s="124">
        <f>IF(Nominal!P219="","",IFERROR(Nominal!P219*((1+Real!$H220)),""))</f>
        <v>18.1755432</v>
      </c>
      <c r="R220" s="124">
        <f>IF(Nominal!Q219="","",IFERROR(Nominal!Q219*((1+Real!$H220)),""))</f>
        <v>18.8937864</v>
      </c>
      <c r="S220" s="124">
        <f>IF(Nominal!R219="","",IFERROR(Nominal!R219*((1+Real!$H220)),""))</f>
        <v>21.0584916</v>
      </c>
      <c r="T220" s="124">
        <f>IF(Nominal!S219="","",IFERROR(Nominal!S219*((1+Real!$H220)),""))</f>
        <v>23.173318800000001</v>
      </c>
      <c r="U220" s="124">
        <f>IF(Nominal!T219="","",IFERROR(Nominal!T219*((1+Real!$H220)),""))</f>
        <v>23.672098800000001</v>
      </c>
      <c r="V220" s="124">
        <f>IF(Nominal!U219="","",IFERROR(Nominal!U219*(1+0),""))</f>
        <v>22.41</v>
      </c>
      <c r="W220" s="124">
        <f>IF(Nominal!V219="","",IFERROR(Nominal!V219*(1+0),""))</f>
        <v>23.76</v>
      </c>
      <c r="X220" s="124">
        <f>IF(Nominal!W219="","",IFERROR(Nominal!W219*(1+0),""))</f>
        <v>23.39</v>
      </c>
      <c r="Y220" s="124">
        <f>IF(Nominal!X219="","",IFERROR(Nominal!X219*(1+0),""))</f>
        <v>15.44</v>
      </c>
      <c r="Z220" s="124">
        <f>IF(Nominal!Y219="","",IFERROR(Nominal!Y219*(1+0),""))</f>
        <v>12.76</v>
      </c>
      <c r="AA220" s="124">
        <f>IF(Nominal!Z219="","",IFERROR(Nominal!Z219*(1+0),""))</f>
        <v>13.33</v>
      </c>
      <c r="AB220" s="124" t="str">
        <f>IF(Nominal!AA219="","",IFERROR(Nominal!AA219*(1+0),""))</f>
        <v/>
      </c>
      <c r="AC220" s="124" t="str">
        <f>IF(Nominal!AB219="","",IFERROR(Nominal!AB219*(1+0),""))</f>
        <v/>
      </c>
      <c r="AD220" s="124" t="str">
        <f>IF(Nominal!AC219="","",IFERROR(Nominal!AC219*(1+0),""))</f>
        <v/>
      </c>
      <c r="AE220" s="124" t="str">
        <f>IF(Nominal!AD219="","",IFERROR(Nominal!AD219*(1+0),""))</f>
        <v/>
      </c>
      <c r="AF220" s="126">
        <f t="shared" si="80"/>
        <v>1.2384594254957245E-2</v>
      </c>
      <c r="AG220" s="126">
        <f t="shared" si="81"/>
        <v>0.20720305137033099</v>
      </c>
      <c r="AH220" s="126">
        <f t="shared" si="82"/>
        <v>0.12672807281675033</v>
      </c>
      <c r="AI220" s="126">
        <f t="shared" si="83"/>
        <v>-0.31056722724159647</v>
      </c>
      <c r="AJ220" s="126">
        <f t="shared" si="84"/>
        <v>-0.40781432621522451</v>
      </c>
      <c r="AK220" s="126">
        <f t="shared" si="85"/>
        <v>-0.28770763562880219</v>
      </c>
      <c r="AL220" s="126" t="str">
        <f t="shared" si="86"/>
        <v/>
      </c>
      <c r="AM220" s="126" t="str">
        <f t="shared" si="87"/>
        <v/>
      </c>
      <c r="AN220" s="126" t="str">
        <f t="shared" si="88"/>
        <v/>
      </c>
      <c r="AO220" s="126" t="str">
        <f t="shared" si="89"/>
        <v/>
      </c>
      <c r="AP220" s="124">
        <f t="shared" si="90"/>
        <v>125.23368240000001</v>
      </c>
      <c r="AQ220" s="124">
        <f t="shared" si="91"/>
        <v>111.09</v>
      </c>
      <c r="AR220" s="126">
        <f t="shared" si="92"/>
        <v>-0.11293832560815925</v>
      </c>
      <c r="AS220" s="153" t="s">
        <v>779</v>
      </c>
      <c r="AT220" s="153">
        <f t="shared" si="93"/>
        <v>1</v>
      </c>
      <c r="AU220" s="153">
        <f t="shared" si="94"/>
        <v>1</v>
      </c>
      <c r="AV220" s="153">
        <f t="shared" si="95"/>
        <v>1</v>
      </c>
      <c r="AW220" s="153">
        <f t="shared" si="96"/>
        <v>1</v>
      </c>
      <c r="AX220" s="153">
        <f t="shared" si="97"/>
        <v>1</v>
      </c>
      <c r="AY220" s="153">
        <f t="shared" si="98"/>
        <v>1</v>
      </c>
      <c r="AZ220" s="153">
        <f t="shared" si="99"/>
        <v>0</v>
      </c>
      <c r="BA220" s="153">
        <f t="shared" si="100"/>
        <v>0</v>
      </c>
      <c r="BB220" s="153">
        <f t="shared" si="101"/>
        <v>0</v>
      </c>
      <c r="BC220" s="153">
        <f t="shared" si="102"/>
        <v>0</v>
      </c>
    </row>
    <row r="221" spans="1:55" x14ac:dyDescent="0.3">
      <c r="A221" s="300" t="str">
        <f>Nominal!A220</f>
        <v>Grenada</v>
      </c>
      <c r="B221" s="300" t="str">
        <f>Nominal!B220</f>
        <v>GRD</v>
      </c>
      <c r="C221" s="300" t="str">
        <f>Nominal!C220</f>
        <v>LAC</v>
      </c>
      <c r="D221" s="300" t="str">
        <f>Nominal!D220</f>
        <v>Upper-Middle Income</v>
      </c>
      <c r="E221" s="300" t="str">
        <f>Nominal!E220</f>
        <v>IDA</v>
      </c>
      <c r="F221" s="300" t="str">
        <f>Nominal!F220</f>
        <v>PIT</v>
      </c>
      <c r="G221" s="300" t="str">
        <f>Nominal!G220</f>
        <v>mill lcu</v>
      </c>
      <c r="H221" s="126">
        <f>VLOOKUP(B221,Inflation!$C$1:$E$196,3,FALSE)/100</f>
        <v>-2.4399999999999999E-3</v>
      </c>
      <c r="I221" s="300" t="str">
        <f t="shared" si="79"/>
        <v>GrenadaPIT</v>
      </c>
      <c r="J221" s="124">
        <f>IF(Nominal!I220="","",IFERROR(Nominal!I220*((1+Real!$H221)),""))</f>
        <v>8.5690404000000004</v>
      </c>
      <c r="K221" s="124">
        <f>IF(Nominal!J220="","",IFERROR(Nominal!J220*((1+Real!$H221)),""))</f>
        <v>5.1075071999999997</v>
      </c>
      <c r="L221" s="124">
        <f>IF(Nominal!K220="","",IFERROR(Nominal!K220*((1+Real!$H221)),""))</f>
        <v>6.5938715999999999</v>
      </c>
      <c r="M221" s="124">
        <f>IF(Nominal!L220="","",IFERROR(Nominal!L220*((1+Real!$H221)),""))</f>
        <v>6.2147988000000005</v>
      </c>
      <c r="N221" s="124">
        <f>IF(Nominal!M220="","",IFERROR(Nominal!M220*((1+Real!$H221)),""))</f>
        <v>5.8457015999999999</v>
      </c>
      <c r="O221" s="124">
        <f>IF(Nominal!N220="","",IFERROR(Nominal!N220*((1+Real!$H221)),""))</f>
        <v>5.6461896000000005</v>
      </c>
      <c r="P221" s="124">
        <f>IF(Nominal!O220="","",IFERROR(Nominal!O220*((1+Real!$H221)),""))</f>
        <v>5.8656528000000003</v>
      </c>
      <c r="Q221" s="124">
        <f>IF(Nominal!P220="","",IFERROR(Nominal!P220*((1+Real!$H221)),""))</f>
        <v>5.0077511999999995</v>
      </c>
      <c r="R221" s="124">
        <f>IF(Nominal!Q220="","",IFERROR(Nominal!Q220*((1+Real!$H221)),""))</f>
        <v>4.6386540000000007</v>
      </c>
      <c r="S221" s="124">
        <f>IF(Nominal!R220="","",IFERROR(Nominal!R220*((1+Real!$H221)),""))</f>
        <v>5.1873120000000004</v>
      </c>
      <c r="T221" s="124">
        <f>IF(Nominal!S220="","",IFERROR(Nominal!S220*((1+Real!$H221)),""))</f>
        <v>5.9055552000000002</v>
      </c>
      <c r="U221" s="124">
        <f>IF(Nominal!T220="","",IFERROR(Nominal!T220*((1+Real!$H221)),""))</f>
        <v>6.0851159999999993</v>
      </c>
      <c r="V221" s="124">
        <f>IF(Nominal!U220="","",IFERROR(Nominal!U220*(1+0),""))</f>
        <v>7.95</v>
      </c>
      <c r="W221" s="124">
        <f>IF(Nominal!V220="","",IFERROR(Nominal!V220*(1+0),""))</f>
        <v>5.26</v>
      </c>
      <c r="X221" s="124">
        <f>IF(Nominal!W220="","",IFERROR(Nominal!W220*(1+0),""))</f>
        <v>6.7</v>
      </c>
      <c r="Y221" s="124">
        <f>IF(Nominal!X220="","",IFERROR(Nominal!X220*(1+0),""))</f>
        <v>5.33</v>
      </c>
      <c r="Z221" s="124">
        <f>IF(Nominal!Y220="","",IFERROR(Nominal!Y220*(1+0),""))</f>
        <v>4.59</v>
      </c>
      <c r="AA221" s="124">
        <f>IF(Nominal!Z220="","",IFERROR(Nominal!Z220*(1+0),""))</f>
        <v>5.42</v>
      </c>
      <c r="AB221" s="124" t="str">
        <f>IF(Nominal!AA220="","",IFERROR(Nominal!AA220*(1+0),""))</f>
        <v/>
      </c>
      <c r="AC221" s="124" t="str">
        <f>IF(Nominal!AB220="","",IFERROR(Nominal!AB220*(1+0),""))</f>
        <v/>
      </c>
      <c r="AD221" s="124" t="str">
        <f>IF(Nominal!AC220="","",IFERROR(Nominal!AC220*(1+0),""))</f>
        <v/>
      </c>
      <c r="AE221" s="124" t="str">
        <f>IF(Nominal!AD220="","",IFERROR(Nominal!AD220*(1+0),""))</f>
        <v/>
      </c>
      <c r="AF221" s="126">
        <f t="shared" si="80"/>
        <v>-7.2241507928939186E-2</v>
      </c>
      <c r="AG221" s="126">
        <f t="shared" si="81"/>
        <v>2.9856600104254401E-2</v>
      </c>
      <c r="AH221" s="126">
        <f t="shared" si="82"/>
        <v>1.6095005550305262E-2</v>
      </c>
      <c r="AI221" s="126">
        <f t="shared" si="83"/>
        <v>-0.14236966126723208</v>
      </c>
      <c r="AJ221" s="126">
        <f t="shared" si="84"/>
        <v>-0.21480768022781049</v>
      </c>
      <c r="AK221" s="126">
        <f t="shared" si="85"/>
        <v>-4.0060574657287552E-2</v>
      </c>
      <c r="AL221" s="126" t="str">
        <f t="shared" si="86"/>
        <v/>
      </c>
      <c r="AM221" s="126" t="str">
        <f t="shared" si="87"/>
        <v/>
      </c>
      <c r="AN221" s="126" t="str">
        <f t="shared" si="88"/>
        <v/>
      </c>
      <c r="AO221" s="126" t="str">
        <f t="shared" si="89"/>
        <v/>
      </c>
      <c r="AP221" s="124">
        <f t="shared" si="90"/>
        <v>37.977109200000001</v>
      </c>
      <c r="AQ221" s="124">
        <f t="shared" si="91"/>
        <v>35.25</v>
      </c>
      <c r="AR221" s="126">
        <f t="shared" si="92"/>
        <v>-7.180928873859628E-2</v>
      </c>
      <c r="AS221" s="153" t="s">
        <v>779</v>
      </c>
      <c r="AT221" s="153">
        <f t="shared" si="93"/>
        <v>1</v>
      </c>
      <c r="AU221" s="153">
        <f t="shared" si="94"/>
        <v>1</v>
      </c>
      <c r="AV221" s="153">
        <f t="shared" si="95"/>
        <v>1</v>
      </c>
      <c r="AW221" s="153">
        <f t="shared" si="96"/>
        <v>1</v>
      </c>
      <c r="AX221" s="153">
        <f t="shared" si="97"/>
        <v>1</v>
      </c>
      <c r="AY221" s="153">
        <f t="shared" si="98"/>
        <v>1</v>
      </c>
      <c r="AZ221" s="153">
        <f t="shared" si="99"/>
        <v>0</v>
      </c>
      <c r="BA221" s="153">
        <f t="shared" si="100"/>
        <v>0</v>
      </c>
      <c r="BB221" s="153">
        <f t="shared" si="101"/>
        <v>0</v>
      </c>
      <c r="BC221" s="153">
        <f t="shared" si="102"/>
        <v>0</v>
      </c>
    </row>
    <row r="222" spans="1:55" x14ac:dyDescent="0.3">
      <c r="A222" s="300" t="str">
        <f>Nominal!A221</f>
        <v>Grenada</v>
      </c>
      <c r="B222" s="300" t="str">
        <f>Nominal!B221</f>
        <v>GRD</v>
      </c>
      <c r="C222" s="300" t="str">
        <f>Nominal!C221</f>
        <v>LAC</v>
      </c>
      <c r="D222" s="300" t="str">
        <f>Nominal!D221</f>
        <v>Upper-Middle Income</v>
      </c>
      <c r="E222" s="300" t="str">
        <f>Nominal!E221</f>
        <v>IDA</v>
      </c>
      <c r="F222" s="300" t="str">
        <f>Nominal!F221</f>
        <v>Taxes on International Trade and Transactions – Customs Service Charge</v>
      </c>
      <c r="G222" s="300" t="str">
        <f>Nominal!G221</f>
        <v>mill lcu</v>
      </c>
      <c r="H222" s="126">
        <f>VLOOKUP(B222,Inflation!$C$1:$E$196,3,FALSE)/100</f>
        <v>-2.4399999999999999E-3</v>
      </c>
      <c r="I222" s="300" t="str">
        <f t="shared" si="79"/>
        <v>GrenadaTaxes on International Trade and Transactions – Customs Service Charge</v>
      </c>
      <c r="J222" s="124">
        <f>IF(Nominal!I221="","",IFERROR(Nominal!I221*((1+Real!$H222)),""))</f>
        <v>5.0576292</v>
      </c>
      <c r="K222" s="124">
        <f>IF(Nominal!J221="","",IFERROR(Nominal!J221*((1+Real!$H222)),""))</f>
        <v>4.6187028000000003</v>
      </c>
      <c r="L222" s="124">
        <f>IF(Nominal!K221="","",IFERROR(Nominal!K221*((1+Real!$H222)),""))</f>
        <v>5.1374340000000007</v>
      </c>
      <c r="M222" s="124">
        <f>IF(Nominal!L221="","",IFERROR(Nominal!L221*((1+Real!$H222)),""))</f>
        <v>5.0476535999999994</v>
      </c>
      <c r="N222" s="124">
        <f>IF(Nominal!M221="","",IFERROR(Nominal!M221*((1+Real!$H222)),""))</f>
        <v>5.5564092</v>
      </c>
      <c r="O222" s="124">
        <f>IF(Nominal!N221="","",IFERROR(Nominal!N221*((1+Real!$H222)),""))</f>
        <v>4.5588492</v>
      </c>
      <c r="P222" s="124">
        <f>IF(Nominal!O221="","",IFERROR(Nominal!O221*((1+Real!$H222)),""))</f>
        <v>5.6761164000000006</v>
      </c>
      <c r="Q222" s="124">
        <f>IF(Nominal!P221="","",IFERROR(Nominal!P221*((1+Real!$H222)),""))</f>
        <v>4.5388979999999997</v>
      </c>
      <c r="R222" s="124">
        <f>IF(Nominal!Q221="","",IFERROR(Nominal!Q221*((1+Real!$H222)),""))</f>
        <v>4.2994835999999994</v>
      </c>
      <c r="S222" s="124">
        <f>IF(Nominal!R221="","",IFERROR(Nominal!R221*((1+Real!$H222)),""))</f>
        <v>5.6062871999999997</v>
      </c>
      <c r="T222" s="124">
        <f>IF(Nominal!S221="","",IFERROR(Nominal!S221*((1+Real!$H222)),""))</f>
        <v>6.7135788000000005</v>
      </c>
      <c r="U222" s="124">
        <f>IF(Nominal!T221="","",IFERROR(Nominal!T221*((1+Real!$H222)),""))</f>
        <v>6.3145547999999998</v>
      </c>
      <c r="V222" s="124">
        <f>IF(Nominal!U221="","",IFERROR(Nominal!U221*(1+0),""))</f>
        <v>4.9400000000000004</v>
      </c>
      <c r="W222" s="124">
        <f>IF(Nominal!V221="","",IFERROR(Nominal!V221*(1+0),""))</f>
        <v>4.93</v>
      </c>
      <c r="X222" s="124">
        <f>IF(Nominal!W221="","",IFERROR(Nominal!W221*(1+0),""))</f>
        <v>5.12</v>
      </c>
      <c r="Y222" s="124">
        <f>IF(Nominal!X221="","",IFERROR(Nominal!X221*(1+0),""))</f>
        <v>3.26</v>
      </c>
      <c r="Z222" s="124">
        <f>IF(Nominal!Y221="","",IFERROR(Nominal!Y221*(1+0),""))</f>
        <v>3.44</v>
      </c>
      <c r="AA222" s="124">
        <f>IF(Nominal!Z221="","",IFERROR(Nominal!Z221*(1+0),""))</f>
        <v>3.51</v>
      </c>
      <c r="AB222" s="124" t="str">
        <f>IF(Nominal!AA221="","",IFERROR(Nominal!AA221*(1+0),""))</f>
        <v/>
      </c>
      <c r="AC222" s="124" t="str">
        <f>IF(Nominal!AB221="","",IFERROR(Nominal!AB221*(1+0),""))</f>
        <v/>
      </c>
      <c r="AD222" s="124" t="str">
        <f>IF(Nominal!AC221="","",IFERROR(Nominal!AC221*(1+0),""))</f>
        <v/>
      </c>
      <c r="AE222" s="124" t="str">
        <f>IF(Nominal!AD221="","",IFERROR(Nominal!AD221*(1+0),""))</f>
        <v/>
      </c>
      <c r="AF222" s="126">
        <f t="shared" si="80"/>
        <v>-2.3257774611076601E-2</v>
      </c>
      <c r="AG222" s="126">
        <f t="shared" si="81"/>
        <v>6.7399270635036174E-2</v>
      </c>
      <c r="AH222" s="126">
        <f t="shared" si="82"/>
        <v>-3.393522914357754E-3</v>
      </c>
      <c r="AI222" s="126">
        <f t="shared" si="83"/>
        <v>-0.3541553643855434</v>
      </c>
      <c r="AJ222" s="126">
        <f t="shared" si="84"/>
        <v>-0.38089512917803103</v>
      </c>
      <c r="AK222" s="126">
        <f t="shared" si="85"/>
        <v>-0.23006885158649254</v>
      </c>
      <c r="AL222" s="126" t="str">
        <f t="shared" si="86"/>
        <v/>
      </c>
      <c r="AM222" s="126" t="str">
        <f t="shared" si="87"/>
        <v/>
      </c>
      <c r="AN222" s="126" t="str">
        <f t="shared" si="88"/>
        <v/>
      </c>
      <c r="AO222" s="126" t="str">
        <f t="shared" si="89"/>
        <v/>
      </c>
      <c r="AP222" s="124">
        <f t="shared" si="90"/>
        <v>29.976678000000003</v>
      </c>
      <c r="AQ222" s="124">
        <f t="shared" si="91"/>
        <v>25.200000000000003</v>
      </c>
      <c r="AR222" s="126">
        <f t="shared" si="92"/>
        <v>-0.15934647595040385</v>
      </c>
      <c r="AS222" s="153" t="s">
        <v>779</v>
      </c>
      <c r="AT222" s="153">
        <f t="shared" si="93"/>
        <v>1</v>
      </c>
      <c r="AU222" s="153">
        <f t="shared" si="94"/>
        <v>1</v>
      </c>
      <c r="AV222" s="153">
        <f t="shared" si="95"/>
        <v>1</v>
      </c>
      <c r="AW222" s="153">
        <f t="shared" si="96"/>
        <v>1</v>
      </c>
      <c r="AX222" s="153">
        <f t="shared" si="97"/>
        <v>1</v>
      </c>
      <c r="AY222" s="153">
        <f t="shared" si="98"/>
        <v>1</v>
      </c>
      <c r="AZ222" s="153">
        <f t="shared" si="99"/>
        <v>0</v>
      </c>
      <c r="BA222" s="153">
        <f t="shared" si="100"/>
        <v>0</v>
      </c>
      <c r="BB222" s="153">
        <f t="shared" si="101"/>
        <v>0</v>
      </c>
      <c r="BC222" s="153">
        <f t="shared" si="102"/>
        <v>0</v>
      </c>
    </row>
    <row r="223" spans="1:55" x14ac:dyDescent="0.3">
      <c r="A223" s="300" t="str">
        <f>Nominal!A222</f>
        <v>Grenada</v>
      </c>
      <c r="B223" s="300" t="str">
        <f>Nominal!B222</f>
        <v>GRD</v>
      </c>
      <c r="C223" s="300" t="str">
        <f>Nominal!C222</f>
        <v>LAC</v>
      </c>
      <c r="D223" s="300" t="str">
        <f>Nominal!D222</f>
        <v>Upper-Middle Income</v>
      </c>
      <c r="E223" s="300" t="str">
        <f>Nominal!E222</f>
        <v>IDA</v>
      </c>
      <c r="F223" s="300" t="str">
        <f>Nominal!F222</f>
        <v>Taxes on International Trade and Transactions – Import Duty</v>
      </c>
      <c r="G223" s="300" t="str">
        <f>Nominal!G222</f>
        <v>mill lcu</v>
      </c>
      <c r="H223" s="126">
        <f>VLOOKUP(B223,Inflation!$C$1:$E$196,3,FALSE)/100</f>
        <v>-2.4399999999999999E-3</v>
      </c>
      <c r="I223" s="300" t="str">
        <f t="shared" si="79"/>
        <v>GrenadaTaxes on International Trade and Transactions – Import Duty</v>
      </c>
      <c r="J223" s="124">
        <f>IF(Nominal!I222="","",IFERROR(Nominal!I222*((1+Real!$H223)),""))</f>
        <v>6.7534811999999995</v>
      </c>
      <c r="K223" s="124">
        <f>IF(Nominal!J222="","",IFERROR(Nominal!J222*((1+Real!$H223)),""))</f>
        <v>6.1948476000000001</v>
      </c>
      <c r="L223" s="124">
        <f>IF(Nominal!K222="","",IFERROR(Nominal!K222*((1+Real!$H223)),""))</f>
        <v>6.4342620000000004</v>
      </c>
      <c r="M223" s="124">
        <f>IF(Nominal!L222="","",IFERROR(Nominal!L222*((1+Real!$H223)),""))</f>
        <v>7.5216023999999999</v>
      </c>
      <c r="N223" s="124">
        <f>IF(Nominal!M222="","",IFERROR(Nominal!M222*((1+Real!$H223)),""))</f>
        <v>7.5714803999999996</v>
      </c>
      <c r="O223" s="124">
        <f>IF(Nominal!N222="","",IFERROR(Nominal!N222*((1+Real!$H223)),""))</f>
        <v>6.1150428000000003</v>
      </c>
      <c r="P223" s="124">
        <f>IF(Nominal!O222="","",IFERROR(Nominal!O222*((1+Real!$H223)),""))</f>
        <v>7.6712364000000006</v>
      </c>
      <c r="Q223" s="124">
        <f>IF(Nominal!P222="","",IFERROR(Nominal!P222*((1+Real!$H223)),""))</f>
        <v>6.3843840000000007</v>
      </c>
      <c r="R223" s="124">
        <f>IF(Nominal!Q222="","",IFERROR(Nominal!Q222*((1+Real!$H223)),""))</f>
        <v>5.3070192</v>
      </c>
      <c r="S223" s="124">
        <f>IF(Nominal!R222="","",IFERROR(Nominal!R222*((1+Real!$H223)),""))</f>
        <v>7.5016511999999995</v>
      </c>
      <c r="T223" s="124">
        <f>IF(Nominal!S222="","",IFERROR(Nominal!S222*((1+Real!$H223)),""))</f>
        <v>8.3595528000000012</v>
      </c>
      <c r="U223" s="124">
        <f>IF(Nominal!T222="","",IFERROR(Nominal!T222*((1+Real!$H223)),""))</f>
        <v>8.6388695999999996</v>
      </c>
      <c r="V223" s="124">
        <f>IF(Nominal!U222="","",IFERROR(Nominal!U222*(1+0),""))</f>
        <v>6.66</v>
      </c>
      <c r="W223" s="124">
        <f>IF(Nominal!V222="","",IFERROR(Nominal!V222*(1+0),""))</f>
        <v>6.34</v>
      </c>
      <c r="X223" s="124">
        <f>IF(Nominal!W222="","",IFERROR(Nominal!W222*(1+0),""))</f>
        <v>6.9</v>
      </c>
      <c r="Y223" s="124">
        <f>IF(Nominal!X222="","",IFERROR(Nominal!X222*(1+0),""))</f>
        <v>3.99</v>
      </c>
      <c r="Z223" s="124">
        <f>IF(Nominal!Y222="","",IFERROR(Nominal!Y222*(1+0),""))</f>
        <v>5.05</v>
      </c>
      <c r="AA223" s="124">
        <f>IF(Nominal!Z222="","",IFERROR(Nominal!Z222*(1+0),""))</f>
        <v>4.74</v>
      </c>
      <c r="AB223" s="124" t="str">
        <f>IF(Nominal!AA222="","",IFERROR(Nominal!AA222*(1+0),""))</f>
        <v/>
      </c>
      <c r="AC223" s="124" t="str">
        <f>IF(Nominal!AB222="","",IFERROR(Nominal!AB222*(1+0),""))</f>
        <v/>
      </c>
      <c r="AD223" s="124" t="str">
        <f>IF(Nominal!AC222="","",IFERROR(Nominal!AC222*(1+0),""))</f>
        <v/>
      </c>
      <c r="AE223" s="124" t="str">
        <f>IF(Nominal!AD222="","",IFERROR(Nominal!AD222*(1+0),""))</f>
        <v/>
      </c>
      <c r="AF223" s="126">
        <f t="shared" si="80"/>
        <v>-1.3841927923039066E-2</v>
      </c>
      <c r="AG223" s="126">
        <f t="shared" si="81"/>
        <v>2.3431149460399918E-2</v>
      </c>
      <c r="AH223" s="126">
        <f t="shared" si="82"/>
        <v>7.2384058964338097E-2</v>
      </c>
      <c r="AI223" s="126">
        <f t="shared" si="83"/>
        <v>-0.46952792931463644</v>
      </c>
      <c r="AJ223" s="126">
        <f t="shared" si="84"/>
        <v>-0.33302343356789249</v>
      </c>
      <c r="AK223" s="126">
        <f t="shared" si="85"/>
        <v>-0.22486233456943261</v>
      </c>
      <c r="AL223" s="126" t="str">
        <f t="shared" si="86"/>
        <v/>
      </c>
      <c r="AM223" s="126" t="str">
        <f t="shared" si="87"/>
        <v/>
      </c>
      <c r="AN223" s="126" t="str">
        <f t="shared" si="88"/>
        <v/>
      </c>
      <c r="AO223" s="126" t="str">
        <f t="shared" si="89"/>
        <v/>
      </c>
      <c r="AP223" s="124">
        <f t="shared" si="90"/>
        <v>40.590716399999998</v>
      </c>
      <c r="AQ223" s="124">
        <f t="shared" si="91"/>
        <v>33.68</v>
      </c>
      <c r="AR223" s="126">
        <f t="shared" si="92"/>
        <v>-0.17025361986466439</v>
      </c>
      <c r="AS223" s="153" t="s">
        <v>779</v>
      </c>
      <c r="AT223" s="153">
        <f t="shared" si="93"/>
        <v>1</v>
      </c>
      <c r="AU223" s="153">
        <f t="shared" si="94"/>
        <v>1</v>
      </c>
      <c r="AV223" s="153">
        <f t="shared" si="95"/>
        <v>1</v>
      </c>
      <c r="AW223" s="153">
        <f t="shared" si="96"/>
        <v>1</v>
      </c>
      <c r="AX223" s="153">
        <f t="shared" si="97"/>
        <v>1</v>
      </c>
      <c r="AY223" s="153">
        <f t="shared" si="98"/>
        <v>1</v>
      </c>
      <c r="AZ223" s="153">
        <f t="shared" si="99"/>
        <v>0</v>
      </c>
      <c r="BA223" s="153">
        <f t="shared" si="100"/>
        <v>0</v>
      </c>
      <c r="BB223" s="153">
        <f t="shared" si="101"/>
        <v>0</v>
      </c>
      <c r="BC223" s="153">
        <f t="shared" si="102"/>
        <v>0</v>
      </c>
    </row>
    <row r="224" spans="1:55" x14ac:dyDescent="0.3">
      <c r="A224" s="300" t="str">
        <f>Nominal!A223</f>
        <v>Grenada</v>
      </c>
      <c r="B224" s="300" t="str">
        <f>Nominal!B223</f>
        <v>GRD</v>
      </c>
      <c r="C224" s="300" t="str">
        <f>Nominal!C223</f>
        <v>LAC</v>
      </c>
      <c r="D224" s="300" t="str">
        <f>Nominal!D223</f>
        <v>Upper-Middle Income</v>
      </c>
      <c r="E224" s="300" t="str">
        <f>Nominal!E223</f>
        <v>IDA</v>
      </c>
      <c r="F224" s="300" t="str">
        <f>Nominal!F223</f>
        <v>Customs Duties</v>
      </c>
      <c r="G224" s="300" t="str">
        <f>Nominal!G223</f>
        <v>mill lcu</v>
      </c>
      <c r="H224" s="126">
        <f>VLOOKUP(B224,Inflation!$C$1:$E$196,3,FALSE)/100</f>
        <v>-2.4399999999999999E-3</v>
      </c>
      <c r="I224" s="300" t="str">
        <f t="shared" si="79"/>
        <v>GrenadaCustoms Duties</v>
      </c>
      <c r="J224" s="124">
        <f>IF(Nominal!I223="","",IFERROR(Nominal!I223*((1+Real!$H224)),""))</f>
        <v>11.8111104</v>
      </c>
      <c r="K224" s="124">
        <f>IF(Nominal!J223="","",IFERROR(Nominal!J223*((1+Real!$H224)),""))</f>
        <v>10.8135504</v>
      </c>
      <c r="L224" s="124">
        <f>IF(Nominal!K223="","",IFERROR(Nominal!K223*((1+Real!$H224)),""))</f>
        <v>11.571696000000001</v>
      </c>
      <c r="M224" s="124">
        <f>IF(Nominal!L223="","",IFERROR(Nominal!L223*((1+Real!$H224)),""))</f>
        <v>12.569255999999999</v>
      </c>
      <c r="N224" s="124">
        <f>IF(Nominal!M223="","",IFERROR(Nominal!M223*((1+Real!$H224)),""))</f>
        <v>13.1278896</v>
      </c>
      <c r="O224" s="124">
        <f>IF(Nominal!N223="","",IFERROR(Nominal!N223*((1+Real!$H224)),""))</f>
        <v>10.673891999999999</v>
      </c>
      <c r="P224" s="124">
        <f>IF(Nominal!O223="","",IFERROR(Nominal!O223*((1+Real!$H224)),""))</f>
        <v>13.347352800000001</v>
      </c>
      <c r="Q224" s="124">
        <f>IF(Nominal!P223="","",IFERROR(Nominal!P223*((1+Real!$H224)),""))</f>
        <v>10.923281999999999</v>
      </c>
      <c r="R224" s="124">
        <f>IF(Nominal!Q223="","",IFERROR(Nominal!Q223*((1+Real!$H224)),""))</f>
        <v>9.6065027999999995</v>
      </c>
      <c r="S224" s="124">
        <f>IF(Nominal!R223="","",IFERROR(Nominal!R223*((1+Real!$H224)),""))</f>
        <v>13.1079384</v>
      </c>
      <c r="T224" s="124">
        <f>IF(Nominal!S223="","",IFERROR(Nominal!S223*((1+Real!$H224)),""))</f>
        <v>15.073131600000002</v>
      </c>
      <c r="U224" s="124">
        <f>IF(Nominal!T223="","",IFERROR(Nominal!T223*((1+Real!$H224)),""))</f>
        <v>14.953424399999999</v>
      </c>
      <c r="V224" s="124">
        <f>IF(Nominal!U223="","",IFERROR(Nominal!U223*(1+0),""))</f>
        <v>11.600000000000001</v>
      </c>
      <c r="W224" s="124">
        <f>IF(Nominal!V223="","",IFERROR(Nominal!V223*(1+0),""))</f>
        <v>11.27</v>
      </c>
      <c r="X224" s="124">
        <f>IF(Nominal!W223="","",IFERROR(Nominal!W223*(1+0),""))</f>
        <v>12.02</v>
      </c>
      <c r="Y224" s="124">
        <f>IF(Nominal!X223="","",IFERROR(Nominal!X223*(1+0),""))</f>
        <v>7.25</v>
      </c>
      <c r="Z224" s="124">
        <f>IF(Nominal!Y223="","",IFERROR(Nominal!Y223*(1+0),""))</f>
        <v>8.49</v>
      </c>
      <c r="AA224" s="124">
        <f>IF(Nominal!Z223="","",IFERROR(Nominal!Z223*(1+0),""))</f>
        <v>8.25</v>
      </c>
      <c r="AB224" s="124" t="str">
        <f>IF(Nominal!AA223="","",IFERROR(Nominal!AA223*(1+0),""))</f>
        <v/>
      </c>
      <c r="AC224" s="124" t="str">
        <f>IF(Nominal!AB223="","",IFERROR(Nominal!AB223*(1+0),""))</f>
        <v/>
      </c>
      <c r="AD224" s="124" t="str">
        <f>IF(Nominal!AC223="","",IFERROR(Nominal!AC223*(1+0),""))</f>
        <v/>
      </c>
      <c r="AE224" s="124" t="str">
        <f>IF(Nominal!AD223="","",IFERROR(Nominal!AD223*(1+0),""))</f>
        <v/>
      </c>
      <c r="AF224" s="126">
        <f t="shared" si="80"/>
        <v>-1.7873882543676761E-2</v>
      </c>
      <c r="AG224" s="126">
        <f t="shared" si="81"/>
        <v>4.2210891253625552E-2</v>
      </c>
      <c r="AH224" s="126">
        <f t="shared" si="82"/>
        <v>3.8741425630261846E-2</v>
      </c>
      <c r="AI224" s="126">
        <f t="shared" si="83"/>
        <v>-0.42319577228755623</v>
      </c>
      <c r="AJ224" s="126">
        <f t="shared" si="84"/>
        <v>-0.35328523786488875</v>
      </c>
      <c r="AK224" s="126">
        <f t="shared" si="85"/>
        <v>-0.22708605258513004</v>
      </c>
      <c r="AL224" s="126" t="str">
        <f t="shared" si="86"/>
        <v/>
      </c>
      <c r="AM224" s="126" t="str">
        <f t="shared" si="87"/>
        <v/>
      </c>
      <c r="AN224" s="126" t="str">
        <f t="shared" si="88"/>
        <v/>
      </c>
      <c r="AO224" s="126" t="str">
        <f t="shared" si="89"/>
        <v/>
      </c>
      <c r="AP224" s="124">
        <f t="shared" si="90"/>
        <v>70.567394399999998</v>
      </c>
      <c r="AQ224" s="124">
        <f t="shared" si="91"/>
        <v>58.88</v>
      </c>
      <c r="AR224" s="126">
        <f t="shared" si="92"/>
        <v>-0.1656203194034892</v>
      </c>
      <c r="AS224" s="153" t="s">
        <v>779</v>
      </c>
      <c r="AT224" s="153">
        <f t="shared" si="93"/>
        <v>1</v>
      </c>
      <c r="AU224" s="153">
        <f t="shared" si="94"/>
        <v>1</v>
      </c>
      <c r="AV224" s="153">
        <f t="shared" si="95"/>
        <v>1</v>
      </c>
      <c r="AW224" s="153">
        <f t="shared" si="96"/>
        <v>1</v>
      </c>
      <c r="AX224" s="153">
        <f t="shared" si="97"/>
        <v>1</v>
      </c>
      <c r="AY224" s="153">
        <f t="shared" si="98"/>
        <v>1</v>
      </c>
      <c r="AZ224" s="153">
        <f t="shared" si="99"/>
        <v>0</v>
      </c>
      <c r="BA224" s="153">
        <f t="shared" si="100"/>
        <v>0</v>
      </c>
      <c r="BB224" s="153">
        <f t="shared" si="101"/>
        <v>0</v>
      </c>
      <c r="BC224" s="153">
        <f t="shared" si="102"/>
        <v>0</v>
      </c>
    </row>
    <row r="225" spans="1:55" x14ac:dyDescent="0.3">
      <c r="A225" s="300" t="str">
        <f>Nominal!A224</f>
        <v>Montserrat</v>
      </c>
      <c r="B225" s="300" t="str">
        <f>Nominal!B224</f>
        <v>MSR</v>
      </c>
      <c r="C225" s="300" t="str">
        <f>Nominal!C224</f>
        <v>LAC</v>
      </c>
      <c r="D225" s="300" t="str">
        <f>Nominal!D224</f>
        <v>High Income</v>
      </c>
      <c r="E225" s="300" t="str">
        <f>Nominal!E224</f>
        <v/>
      </c>
      <c r="F225" s="300" t="str">
        <f>Nominal!F224</f>
        <v>Capital Revenue</v>
      </c>
      <c r="G225" s="300" t="str">
        <f>Nominal!G224</f>
        <v>mill lcu</v>
      </c>
      <c r="H225" s="126" t="e">
        <f>VLOOKUP(B225,Inflation!$C$1:$E$196,3,FALSE)/100</f>
        <v>#N/A</v>
      </c>
      <c r="I225" s="300" t="str">
        <f t="shared" si="79"/>
        <v>MontserratCapital Revenue</v>
      </c>
      <c r="J225" s="124" t="str">
        <f>IF(Nominal!I224="","",IFERROR(Nominal!I224*((1+Real!$H225)),""))</f>
        <v/>
      </c>
      <c r="K225" s="124" t="str">
        <f>IF(Nominal!J224="","",IFERROR(Nominal!J224*((1+Real!$H225)),""))</f>
        <v/>
      </c>
      <c r="L225" s="124" t="str">
        <f>IF(Nominal!K224="","",IFERROR(Nominal!K224*((1+Real!$H225)),""))</f>
        <v/>
      </c>
      <c r="M225" s="124" t="str">
        <f>IF(Nominal!L224="","",IFERROR(Nominal!L224*((1+Real!$H225)),""))</f>
        <v/>
      </c>
      <c r="N225" s="124" t="str">
        <f>IF(Nominal!M224="","",IFERROR(Nominal!M224*((1+Real!$H225)),""))</f>
        <v/>
      </c>
      <c r="O225" s="124" t="str">
        <f>IF(Nominal!N224="","",IFERROR(Nominal!N224*((1+Real!$H225)),""))</f>
        <v/>
      </c>
      <c r="P225" s="124" t="str">
        <f>IF(Nominal!O224="","",IFERROR(Nominal!O224*((1+Real!$H225)),""))</f>
        <v/>
      </c>
      <c r="Q225" s="124" t="str">
        <f>IF(Nominal!P224="","",IFERROR(Nominal!P224*((1+Real!$H225)),""))</f>
        <v/>
      </c>
      <c r="R225" s="124" t="str">
        <f>IF(Nominal!Q224="","",IFERROR(Nominal!Q224*((1+Real!$H225)),""))</f>
        <v/>
      </c>
      <c r="S225" s="124" t="str">
        <f>IF(Nominal!R224="","",IFERROR(Nominal!R224*((1+Real!$H225)),""))</f>
        <v/>
      </c>
      <c r="T225" s="124" t="str">
        <f>IF(Nominal!S224="","",IFERROR(Nominal!S224*((1+Real!$H225)),""))</f>
        <v/>
      </c>
      <c r="U225" s="124" t="str">
        <f>IF(Nominal!T224="","",IFERROR(Nominal!T224*((1+Real!$H225)),""))</f>
        <v/>
      </c>
      <c r="V225" s="124">
        <f>IF(Nominal!U224="","",IFERROR(Nominal!U224*(1+0),""))</f>
        <v>0</v>
      </c>
      <c r="W225" s="124">
        <f>IF(Nominal!V224="","",IFERROR(Nominal!V224*(1+0),""))</f>
        <v>0</v>
      </c>
      <c r="X225" s="124">
        <f>IF(Nominal!W224="","",IFERROR(Nominal!W224*(1+0),""))</f>
        <v>0</v>
      </c>
      <c r="Y225" s="124">
        <f>IF(Nominal!X224="","",IFERROR(Nominal!X224*(1+0),""))</f>
        <v>0</v>
      </c>
      <c r="Z225" s="124">
        <f>IF(Nominal!Y224="","",IFERROR(Nominal!Y224*(1+0),""))</f>
        <v>0</v>
      </c>
      <c r="AA225" s="124">
        <f>IF(Nominal!Z224="","",IFERROR(Nominal!Z224*(1+0),""))</f>
        <v>0</v>
      </c>
      <c r="AB225" s="124" t="str">
        <f>IF(Nominal!AA224="","",IFERROR(Nominal!AA224*(1+0),""))</f>
        <v/>
      </c>
      <c r="AC225" s="124" t="str">
        <f>IF(Nominal!AB224="","",IFERROR(Nominal!AB224*(1+0),""))</f>
        <v/>
      </c>
      <c r="AD225" s="124" t="str">
        <f>IF(Nominal!AC224="","",IFERROR(Nominal!AC224*(1+0),""))</f>
        <v/>
      </c>
      <c r="AE225" s="124" t="str">
        <f>IF(Nominal!AD224="","",IFERROR(Nominal!AD224*(1+0),""))</f>
        <v/>
      </c>
      <c r="AF225" s="126" t="str">
        <f t="shared" si="80"/>
        <v/>
      </c>
      <c r="AG225" s="126" t="str">
        <f t="shared" si="81"/>
        <v/>
      </c>
      <c r="AH225" s="126" t="str">
        <f t="shared" si="82"/>
        <v/>
      </c>
      <c r="AI225" s="126" t="str">
        <f t="shared" si="83"/>
        <v/>
      </c>
      <c r="AJ225" s="126" t="str">
        <f t="shared" si="84"/>
        <v/>
      </c>
      <c r="AK225" s="126" t="str">
        <f t="shared" si="85"/>
        <v/>
      </c>
      <c r="AL225" s="126" t="str">
        <f t="shared" si="86"/>
        <v/>
      </c>
      <c r="AM225" s="126" t="str">
        <f t="shared" si="87"/>
        <v/>
      </c>
      <c r="AN225" s="126" t="str">
        <f t="shared" si="88"/>
        <v/>
      </c>
      <c r="AO225" s="126" t="str">
        <f t="shared" si="89"/>
        <v/>
      </c>
      <c r="AP225" s="124">
        <f t="shared" si="90"/>
        <v>0</v>
      </c>
      <c r="AQ225" s="124">
        <f t="shared" si="91"/>
        <v>0</v>
      </c>
      <c r="AR225" s="126" t="str">
        <f t="shared" si="92"/>
        <v/>
      </c>
      <c r="AS225" s="153" t="s">
        <v>779</v>
      </c>
      <c r="AT225" s="153">
        <f t="shared" si="93"/>
        <v>0</v>
      </c>
      <c r="AU225" s="153">
        <f t="shared" si="94"/>
        <v>0</v>
      </c>
      <c r="AV225" s="153">
        <f t="shared" si="95"/>
        <v>0</v>
      </c>
      <c r="AW225" s="153">
        <f t="shared" si="96"/>
        <v>0</v>
      </c>
      <c r="AX225" s="153">
        <f t="shared" si="97"/>
        <v>0</v>
      </c>
      <c r="AY225" s="153">
        <f t="shared" si="98"/>
        <v>0</v>
      </c>
      <c r="AZ225" s="153">
        <f t="shared" si="99"/>
        <v>0</v>
      </c>
      <c r="BA225" s="153">
        <f t="shared" si="100"/>
        <v>0</v>
      </c>
      <c r="BB225" s="153">
        <f t="shared" si="101"/>
        <v>0</v>
      </c>
      <c r="BC225" s="153">
        <f t="shared" si="102"/>
        <v>0</v>
      </c>
    </row>
    <row r="226" spans="1:55" x14ac:dyDescent="0.3">
      <c r="A226" s="300" t="str">
        <f>Nominal!A225</f>
        <v>Montserrat</v>
      </c>
      <c r="B226" s="300" t="str">
        <f>Nominal!B225</f>
        <v>MSR</v>
      </c>
      <c r="C226" s="300" t="str">
        <f>Nominal!C225</f>
        <v>LAC</v>
      </c>
      <c r="D226" s="300" t="str">
        <f>Nominal!D225</f>
        <v>High Income</v>
      </c>
      <c r="E226" s="300" t="str">
        <f>Nominal!E225</f>
        <v/>
      </c>
      <c r="F226" s="300" t="str">
        <f>Nominal!F225</f>
        <v>Total Revenue</v>
      </c>
      <c r="G226" s="300" t="str">
        <f>Nominal!G225</f>
        <v>mill lcu</v>
      </c>
      <c r="H226" s="126" t="e">
        <f>VLOOKUP(B226,Inflation!$C$1:$E$196,3,FALSE)/100</f>
        <v>#N/A</v>
      </c>
      <c r="I226" s="300" t="str">
        <f t="shared" si="79"/>
        <v>MontserratTotal Revenue</v>
      </c>
      <c r="J226" s="124" t="str">
        <f>IF(Nominal!I225="","",IFERROR(Nominal!I225*((1+Real!$H226)),""))</f>
        <v/>
      </c>
      <c r="K226" s="124" t="str">
        <f>IF(Nominal!J225="","",IFERROR(Nominal!J225*((1+Real!$H226)),""))</f>
        <v/>
      </c>
      <c r="L226" s="124" t="str">
        <f>IF(Nominal!K225="","",IFERROR(Nominal!K225*((1+Real!$H226)),""))</f>
        <v/>
      </c>
      <c r="M226" s="124" t="str">
        <f>IF(Nominal!L225="","",IFERROR(Nominal!L225*((1+Real!$H226)),""))</f>
        <v/>
      </c>
      <c r="N226" s="124" t="str">
        <f>IF(Nominal!M225="","",IFERROR(Nominal!M225*((1+Real!$H226)),""))</f>
        <v/>
      </c>
      <c r="O226" s="124" t="str">
        <f>IF(Nominal!N225="","",IFERROR(Nominal!N225*((1+Real!$H226)),""))</f>
        <v/>
      </c>
      <c r="P226" s="124" t="str">
        <f>IF(Nominal!O225="","",IFERROR(Nominal!O225*((1+Real!$H226)),""))</f>
        <v/>
      </c>
      <c r="Q226" s="124" t="str">
        <f>IF(Nominal!P225="","",IFERROR(Nominal!P225*((1+Real!$H226)),""))</f>
        <v/>
      </c>
      <c r="R226" s="124" t="str">
        <f>IF(Nominal!Q225="","",IFERROR(Nominal!Q225*((1+Real!$H226)),""))</f>
        <v/>
      </c>
      <c r="S226" s="124" t="str">
        <f>IF(Nominal!R225="","",IFERROR(Nominal!R225*((1+Real!$H226)),""))</f>
        <v/>
      </c>
      <c r="T226" s="124" t="str">
        <f>IF(Nominal!S225="","",IFERROR(Nominal!S225*((1+Real!$H226)),""))</f>
        <v/>
      </c>
      <c r="U226" s="124" t="str">
        <f>IF(Nominal!T225="","",IFERROR(Nominal!T225*((1+Real!$H226)),""))</f>
        <v/>
      </c>
      <c r="V226" s="124">
        <f>IF(Nominal!U225="","",IFERROR(Nominal!U225*(1+0),""))</f>
        <v>4.5199999999999996</v>
      </c>
      <c r="W226" s="124">
        <f>IF(Nominal!V225="","",IFERROR(Nominal!V225*(1+0),""))</f>
        <v>4.72</v>
      </c>
      <c r="X226" s="124">
        <f>IF(Nominal!W225="","",IFERROR(Nominal!W225*(1+0),""))</f>
        <v>7.19</v>
      </c>
      <c r="Y226" s="124">
        <f>IF(Nominal!X225="","",IFERROR(Nominal!X225*(1+0),""))</f>
        <v>1.34</v>
      </c>
      <c r="Z226" s="124">
        <f>IF(Nominal!Y225="","",IFERROR(Nominal!Y225*(1+0),""))</f>
        <v>3.85</v>
      </c>
      <c r="AA226" s="124">
        <f>IF(Nominal!Z225="","",IFERROR(Nominal!Z225*(1+0),""))</f>
        <v>3.84</v>
      </c>
      <c r="AB226" s="124" t="str">
        <f>IF(Nominal!AA225="","",IFERROR(Nominal!AA225*(1+0),""))</f>
        <v/>
      </c>
      <c r="AC226" s="124" t="str">
        <f>IF(Nominal!AB225="","",IFERROR(Nominal!AB225*(1+0),""))</f>
        <v/>
      </c>
      <c r="AD226" s="124" t="str">
        <f>IF(Nominal!AC225="","",IFERROR(Nominal!AC225*(1+0),""))</f>
        <v/>
      </c>
      <c r="AE226" s="124" t="str">
        <f>IF(Nominal!AD225="","",IFERROR(Nominal!AD225*(1+0),""))</f>
        <v/>
      </c>
      <c r="AF226" s="126" t="str">
        <f t="shared" si="80"/>
        <v/>
      </c>
      <c r="AG226" s="126" t="str">
        <f t="shared" si="81"/>
        <v/>
      </c>
      <c r="AH226" s="126" t="str">
        <f t="shared" si="82"/>
        <v/>
      </c>
      <c r="AI226" s="126" t="str">
        <f t="shared" si="83"/>
        <v/>
      </c>
      <c r="AJ226" s="126" t="str">
        <f t="shared" si="84"/>
        <v/>
      </c>
      <c r="AK226" s="126" t="str">
        <f t="shared" si="85"/>
        <v/>
      </c>
      <c r="AL226" s="126" t="str">
        <f t="shared" si="86"/>
        <v/>
      </c>
      <c r="AM226" s="126" t="str">
        <f t="shared" si="87"/>
        <v/>
      </c>
      <c r="AN226" s="126" t="str">
        <f t="shared" si="88"/>
        <v/>
      </c>
      <c r="AO226" s="126" t="str">
        <f t="shared" si="89"/>
        <v/>
      </c>
      <c r="AP226" s="124">
        <f t="shared" si="90"/>
        <v>0</v>
      </c>
      <c r="AQ226" s="124">
        <f t="shared" si="91"/>
        <v>25.46</v>
      </c>
      <c r="AR226" s="126" t="str">
        <f t="shared" si="92"/>
        <v/>
      </c>
      <c r="AS226" s="153" t="s">
        <v>779</v>
      </c>
      <c r="AT226" s="153">
        <f t="shared" si="93"/>
        <v>1</v>
      </c>
      <c r="AU226" s="153">
        <f t="shared" si="94"/>
        <v>1</v>
      </c>
      <c r="AV226" s="153">
        <f t="shared" si="95"/>
        <v>1</v>
      </c>
      <c r="AW226" s="153">
        <f t="shared" si="96"/>
        <v>1</v>
      </c>
      <c r="AX226" s="153">
        <f t="shared" si="97"/>
        <v>1</v>
      </c>
      <c r="AY226" s="153">
        <f t="shared" si="98"/>
        <v>1</v>
      </c>
      <c r="AZ226" s="153">
        <f t="shared" si="99"/>
        <v>0</v>
      </c>
      <c r="BA226" s="153">
        <f t="shared" si="100"/>
        <v>0</v>
      </c>
      <c r="BB226" s="153">
        <f t="shared" si="101"/>
        <v>0</v>
      </c>
      <c r="BC226" s="153">
        <f t="shared" si="102"/>
        <v>0</v>
      </c>
    </row>
    <row r="227" spans="1:55" x14ac:dyDescent="0.3">
      <c r="A227" s="300" t="str">
        <f>Nominal!A226</f>
        <v>Montserrat</v>
      </c>
      <c r="B227" s="300" t="str">
        <f>Nominal!B226</f>
        <v>MSR</v>
      </c>
      <c r="C227" s="300" t="str">
        <f>Nominal!C226</f>
        <v>LAC</v>
      </c>
      <c r="D227" s="300" t="str">
        <f>Nominal!D226</f>
        <v>High Income</v>
      </c>
      <c r="E227" s="300" t="str">
        <f>Nominal!E226</f>
        <v/>
      </c>
      <c r="F227" s="300" t="str">
        <f>Nominal!F226</f>
        <v>Non-Tax Revenues</v>
      </c>
      <c r="G227" s="300" t="str">
        <f>Nominal!G226</f>
        <v>mill lcu</v>
      </c>
      <c r="H227" s="126" t="e">
        <f>VLOOKUP(B227,Inflation!$C$1:$E$196,3,FALSE)/100</f>
        <v>#N/A</v>
      </c>
      <c r="I227" s="300" t="str">
        <f t="shared" si="79"/>
        <v>MontserratNon-Tax Revenues</v>
      </c>
      <c r="J227" s="124" t="str">
        <f>IF(Nominal!I226="","",IFERROR(Nominal!I226*((1+Real!$H227)),""))</f>
        <v/>
      </c>
      <c r="K227" s="124" t="str">
        <f>IF(Nominal!J226="","",IFERROR(Nominal!J226*((1+Real!$H227)),""))</f>
        <v/>
      </c>
      <c r="L227" s="124" t="str">
        <f>IF(Nominal!K226="","",IFERROR(Nominal!K226*((1+Real!$H227)),""))</f>
        <v/>
      </c>
      <c r="M227" s="124" t="str">
        <f>IF(Nominal!L226="","",IFERROR(Nominal!L226*((1+Real!$H227)),""))</f>
        <v/>
      </c>
      <c r="N227" s="124" t="str">
        <f>IF(Nominal!M226="","",IFERROR(Nominal!M226*((1+Real!$H227)),""))</f>
        <v/>
      </c>
      <c r="O227" s="124" t="str">
        <f>IF(Nominal!N226="","",IFERROR(Nominal!N226*((1+Real!$H227)),""))</f>
        <v/>
      </c>
      <c r="P227" s="124" t="str">
        <f>IF(Nominal!O226="","",IFERROR(Nominal!O226*((1+Real!$H227)),""))</f>
        <v/>
      </c>
      <c r="Q227" s="124" t="str">
        <f>IF(Nominal!P226="","",IFERROR(Nominal!P226*((1+Real!$H227)),""))</f>
        <v/>
      </c>
      <c r="R227" s="124" t="str">
        <f>IF(Nominal!Q226="","",IFERROR(Nominal!Q226*((1+Real!$H227)),""))</f>
        <v/>
      </c>
      <c r="S227" s="124" t="str">
        <f>IF(Nominal!R226="","",IFERROR(Nominal!R226*((1+Real!$H227)),""))</f>
        <v/>
      </c>
      <c r="T227" s="124" t="str">
        <f>IF(Nominal!S226="","",IFERROR(Nominal!S226*((1+Real!$H227)),""))</f>
        <v/>
      </c>
      <c r="U227" s="124" t="str">
        <f>IF(Nominal!T226="","",IFERROR(Nominal!T226*((1+Real!$H227)),""))</f>
        <v/>
      </c>
      <c r="V227" s="124">
        <f>IF(Nominal!U226="","",IFERROR(Nominal!U226*(1+0),""))</f>
        <v>0.59</v>
      </c>
      <c r="W227" s="124">
        <f>IF(Nominal!V226="","",IFERROR(Nominal!V226*(1+0),""))</f>
        <v>1</v>
      </c>
      <c r="X227" s="124">
        <f>IF(Nominal!W226="","",IFERROR(Nominal!W226*(1+0),""))</f>
        <v>2.23</v>
      </c>
      <c r="Y227" s="124">
        <f>IF(Nominal!X226="","",IFERROR(Nominal!X226*(1+0),""))</f>
        <v>0.06</v>
      </c>
      <c r="Z227" s="124">
        <f>IF(Nominal!Y226="","",IFERROR(Nominal!Y226*(1+0),""))</f>
        <v>0.22</v>
      </c>
      <c r="AA227" s="124">
        <f>IF(Nominal!Z226="","",IFERROR(Nominal!Z226*(1+0),""))</f>
        <v>0.51</v>
      </c>
      <c r="AB227" s="124" t="str">
        <f>IF(Nominal!AA226="","",IFERROR(Nominal!AA226*(1+0),""))</f>
        <v/>
      </c>
      <c r="AC227" s="124" t="str">
        <f>IF(Nominal!AB226="","",IFERROR(Nominal!AB226*(1+0),""))</f>
        <v/>
      </c>
      <c r="AD227" s="124" t="str">
        <f>IF(Nominal!AC226="","",IFERROR(Nominal!AC226*(1+0),""))</f>
        <v/>
      </c>
      <c r="AE227" s="124" t="str">
        <f>IF(Nominal!AD226="","",IFERROR(Nominal!AD226*(1+0),""))</f>
        <v/>
      </c>
      <c r="AF227" s="126" t="str">
        <f t="shared" si="80"/>
        <v/>
      </c>
      <c r="AG227" s="126" t="str">
        <f t="shared" si="81"/>
        <v/>
      </c>
      <c r="AH227" s="126" t="str">
        <f t="shared" si="82"/>
        <v/>
      </c>
      <c r="AI227" s="126" t="str">
        <f t="shared" si="83"/>
        <v/>
      </c>
      <c r="AJ227" s="126" t="str">
        <f t="shared" si="84"/>
        <v/>
      </c>
      <c r="AK227" s="126" t="str">
        <f t="shared" si="85"/>
        <v/>
      </c>
      <c r="AL227" s="126" t="str">
        <f t="shared" si="86"/>
        <v/>
      </c>
      <c r="AM227" s="126" t="str">
        <f t="shared" si="87"/>
        <v/>
      </c>
      <c r="AN227" s="126" t="str">
        <f t="shared" si="88"/>
        <v/>
      </c>
      <c r="AO227" s="126" t="str">
        <f t="shared" si="89"/>
        <v/>
      </c>
      <c r="AP227" s="124">
        <f t="shared" si="90"/>
        <v>0</v>
      </c>
      <c r="AQ227" s="124">
        <f t="shared" si="91"/>
        <v>4.6099999999999994</v>
      </c>
      <c r="AR227" s="126" t="str">
        <f t="shared" si="92"/>
        <v/>
      </c>
      <c r="AS227" s="153" t="s">
        <v>779</v>
      </c>
      <c r="AT227" s="153">
        <f t="shared" si="93"/>
        <v>1</v>
      </c>
      <c r="AU227" s="153">
        <f t="shared" si="94"/>
        <v>1</v>
      </c>
      <c r="AV227" s="153">
        <f t="shared" si="95"/>
        <v>1</v>
      </c>
      <c r="AW227" s="153">
        <f t="shared" si="96"/>
        <v>1</v>
      </c>
      <c r="AX227" s="153">
        <f t="shared" si="97"/>
        <v>1</v>
      </c>
      <c r="AY227" s="153">
        <f t="shared" si="98"/>
        <v>1</v>
      </c>
      <c r="AZ227" s="153">
        <f t="shared" si="99"/>
        <v>0</v>
      </c>
      <c r="BA227" s="153">
        <f t="shared" si="100"/>
        <v>0</v>
      </c>
      <c r="BB227" s="153">
        <f t="shared" si="101"/>
        <v>0</v>
      </c>
      <c r="BC227" s="153">
        <f t="shared" si="102"/>
        <v>0</v>
      </c>
    </row>
    <row r="228" spans="1:55" x14ac:dyDescent="0.3">
      <c r="A228" s="300" t="str">
        <f>Nominal!A227</f>
        <v>Montserrat</v>
      </c>
      <c r="B228" s="300" t="str">
        <f>Nominal!B227</f>
        <v>MSR</v>
      </c>
      <c r="C228" s="300" t="str">
        <f>Nominal!C227</f>
        <v>LAC</v>
      </c>
      <c r="D228" s="300" t="str">
        <f>Nominal!D227</f>
        <v>High Income</v>
      </c>
      <c r="E228" s="300" t="str">
        <f>Nominal!E227</f>
        <v/>
      </c>
      <c r="F228" s="300" t="str">
        <f>Nominal!F227</f>
        <v>Tax Revenue</v>
      </c>
      <c r="G228" s="300" t="str">
        <f>Nominal!G227</f>
        <v>mill lcu</v>
      </c>
      <c r="H228" s="126" t="e">
        <f>VLOOKUP(B228,Inflation!$C$1:$E$196,3,FALSE)/100</f>
        <v>#N/A</v>
      </c>
      <c r="I228" s="300" t="str">
        <f t="shared" si="79"/>
        <v>MontserratTax Revenue</v>
      </c>
      <c r="J228" s="124" t="str">
        <f>IF(Nominal!I227="","",IFERROR(Nominal!I227*((1+Real!$H228)),""))</f>
        <v/>
      </c>
      <c r="K228" s="124" t="str">
        <f>IF(Nominal!J227="","",IFERROR(Nominal!J227*((1+Real!$H228)),""))</f>
        <v/>
      </c>
      <c r="L228" s="124" t="str">
        <f>IF(Nominal!K227="","",IFERROR(Nominal!K227*((1+Real!$H228)),""))</f>
        <v/>
      </c>
      <c r="M228" s="124" t="str">
        <f>IF(Nominal!L227="","",IFERROR(Nominal!L227*((1+Real!$H228)),""))</f>
        <v/>
      </c>
      <c r="N228" s="124" t="str">
        <f>IF(Nominal!M227="","",IFERROR(Nominal!M227*((1+Real!$H228)),""))</f>
        <v/>
      </c>
      <c r="O228" s="124" t="str">
        <f>IF(Nominal!N227="","",IFERROR(Nominal!N227*((1+Real!$H228)),""))</f>
        <v/>
      </c>
      <c r="P228" s="124" t="str">
        <f>IF(Nominal!O227="","",IFERROR(Nominal!O227*((1+Real!$H228)),""))</f>
        <v/>
      </c>
      <c r="Q228" s="124" t="str">
        <f>IF(Nominal!P227="","",IFERROR(Nominal!P227*((1+Real!$H228)),""))</f>
        <v/>
      </c>
      <c r="R228" s="124" t="str">
        <f>IF(Nominal!Q227="","",IFERROR(Nominal!Q227*((1+Real!$H228)),""))</f>
        <v/>
      </c>
      <c r="S228" s="124" t="str">
        <f>IF(Nominal!R227="","",IFERROR(Nominal!R227*((1+Real!$H228)),""))</f>
        <v/>
      </c>
      <c r="T228" s="124" t="str">
        <f>IF(Nominal!S227="","",IFERROR(Nominal!S227*((1+Real!$H228)),""))</f>
        <v/>
      </c>
      <c r="U228" s="124" t="str">
        <f>IF(Nominal!T227="","",IFERROR(Nominal!T227*((1+Real!$H228)),""))</f>
        <v/>
      </c>
      <c r="V228" s="124">
        <f>IF(Nominal!U227="","",IFERROR(Nominal!U227*(1+0),""))</f>
        <v>3.93</v>
      </c>
      <c r="W228" s="124">
        <f>IF(Nominal!V227="","",IFERROR(Nominal!V227*(1+0),""))</f>
        <v>3.73</v>
      </c>
      <c r="X228" s="124">
        <f>IF(Nominal!W227="","",IFERROR(Nominal!W227*(1+0),""))</f>
        <v>4.96</v>
      </c>
      <c r="Y228" s="124">
        <f>IF(Nominal!X227="","",IFERROR(Nominal!X227*(1+0),""))</f>
        <v>1.28</v>
      </c>
      <c r="Z228" s="124">
        <f>IF(Nominal!Y227="","",IFERROR(Nominal!Y227*(1+0),""))</f>
        <v>3.63</v>
      </c>
      <c r="AA228" s="124">
        <f>IF(Nominal!Z227="","",IFERROR(Nominal!Z227*(1+0),""))</f>
        <v>3.33</v>
      </c>
      <c r="AB228" s="124" t="str">
        <f>IF(Nominal!AA227="","",IFERROR(Nominal!AA227*(1+0),""))</f>
        <v/>
      </c>
      <c r="AC228" s="124" t="str">
        <f>IF(Nominal!AB227="","",IFERROR(Nominal!AB227*(1+0),""))</f>
        <v/>
      </c>
      <c r="AD228" s="124" t="str">
        <f>IF(Nominal!AC227="","",IFERROR(Nominal!AC227*(1+0),""))</f>
        <v/>
      </c>
      <c r="AE228" s="124" t="str">
        <f>IF(Nominal!AD227="","",IFERROR(Nominal!AD227*(1+0),""))</f>
        <v/>
      </c>
      <c r="AF228" s="126" t="str">
        <f t="shared" si="80"/>
        <v/>
      </c>
      <c r="AG228" s="126" t="str">
        <f t="shared" si="81"/>
        <v/>
      </c>
      <c r="AH228" s="126" t="str">
        <f t="shared" si="82"/>
        <v/>
      </c>
      <c r="AI228" s="126" t="str">
        <f t="shared" si="83"/>
        <v/>
      </c>
      <c r="AJ228" s="126" t="str">
        <f t="shared" si="84"/>
        <v/>
      </c>
      <c r="AK228" s="126" t="str">
        <f t="shared" si="85"/>
        <v/>
      </c>
      <c r="AL228" s="126" t="str">
        <f t="shared" si="86"/>
        <v/>
      </c>
      <c r="AM228" s="126" t="str">
        <f t="shared" si="87"/>
        <v/>
      </c>
      <c r="AN228" s="126" t="str">
        <f t="shared" si="88"/>
        <v/>
      </c>
      <c r="AO228" s="126" t="str">
        <f t="shared" si="89"/>
        <v/>
      </c>
      <c r="AP228" s="124">
        <f t="shared" si="90"/>
        <v>0</v>
      </c>
      <c r="AQ228" s="124">
        <f t="shared" si="91"/>
        <v>20.86</v>
      </c>
      <c r="AR228" s="126" t="str">
        <f t="shared" si="92"/>
        <v/>
      </c>
      <c r="AS228" s="153" t="s">
        <v>779</v>
      </c>
      <c r="AT228" s="153">
        <f t="shared" si="93"/>
        <v>1</v>
      </c>
      <c r="AU228" s="153">
        <f t="shared" si="94"/>
        <v>1</v>
      </c>
      <c r="AV228" s="153">
        <f t="shared" si="95"/>
        <v>1</v>
      </c>
      <c r="AW228" s="153">
        <f t="shared" si="96"/>
        <v>1</v>
      </c>
      <c r="AX228" s="153">
        <f t="shared" si="97"/>
        <v>1</v>
      </c>
      <c r="AY228" s="153">
        <f t="shared" si="98"/>
        <v>1</v>
      </c>
      <c r="AZ228" s="153">
        <f t="shared" si="99"/>
        <v>0</v>
      </c>
      <c r="BA228" s="153">
        <f t="shared" si="100"/>
        <v>0</v>
      </c>
      <c r="BB228" s="153">
        <f t="shared" si="101"/>
        <v>0</v>
      </c>
      <c r="BC228" s="153">
        <f t="shared" si="102"/>
        <v>0</v>
      </c>
    </row>
    <row r="229" spans="1:55" x14ac:dyDescent="0.3">
      <c r="A229" s="300" t="str">
        <f>Nominal!A228</f>
        <v>Montserrat</v>
      </c>
      <c r="B229" s="300" t="str">
        <f>Nominal!B228</f>
        <v>MSR</v>
      </c>
      <c r="C229" s="300" t="str">
        <f>Nominal!C228</f>
        <v>LAC</v>
      </c>
      <c r="D229" s="300" t="str">
        <f>Nominal!D228</f>
        <v>High Income</v>
      </c>
      <c r="E229" s="300" t="str">
        <f>Nominal!E228</f>
        <v/>
      </c>
      <c r="F229" s="300" t="str">
        <f>Nominal!F228</f>
        <v>VAT</v>
      </c>
      <c r="G229" s="300" t="str">
        <f>Nominal!G228</f>
        <v>mill lcu</v>
      </c>
      <c r="H229" s="126" t="e">
        <f>VLOOKUP(B229,Inflation!$C$1:$E$196,3,FALSE)/100</f>
        <v>#N/A</v>
      </c>
      <c r="I229" s="300" t="str">
        <f t="shared" si="79"/>
        <v>MontserratVAT</v>
      </c>
      <c r="J229" s="124" t="str">
        <f>IF(Nominal!I228="","",IFERROR(Nominal!I228*((1+Real!$H229)),""))</f>
        <v/>
      </c>
      <c r="K229" s="124" t="str">
        <f>IF(Nominal!J228="","",IFERROR(Nominal!J228*((1+Real!$H229)),""))</f>
        <v/>
      </c>
      <c r="L229" s="124" t="str">
        <f>IF(Nominal!K228="","",IFERROR(Nominal!K228*((1+Real!$H229)),""))</f>
        <v/>
      </c>
      <c r="M229" s="124" t="str">
        <f>IF(Nominal!L228="","",IFERROR(Nominal!L228*((1+Real!$H229)),""))</f>
        <v/>
      </c>
      <c r="N229" s="124" t="str">
        <f>IF(Nominal!M228="","",IFERROR(Nominal!M228*((1+Real!$H229)),""))</f>
        <v/>
      </c>
      <c r="O229" s="124" t="str">
        <f>IF(Nominal!N228="","",IFERROR(Nominal!N228*((1+Real!$H229)),""))</f>
        <v/>
      </c>
      <c r="P229" s="124" t="str">
        <f>IF(Nominal!O228="","",IFERROR(Nominal!O228*((1+Real!$H229)),""))</f>
        <v/>
      </c>
      <c r="Q229" s="124" t="str">
        <f>IF(Nominal!P228="","",IFERROR(Nominal!P228*((1+Real!$H229)),""))</f>
        <v/>
      </c>
      <c r="R229" s="124" t="str">
        <f>IF(Nominal!Q228="","",IFERROR(Nominal!Q228*((1+Real!$H229)),""))</f>
        <v/>
      </c>
      <c r="S229" s="124" t="str">
        <f>IF(Nominal!R228="","",IFERROR(Nominal!R228*((1+Real!$H229)),""))</f>
        <v/>
      </c>
      <c r="T229" s="124" t="str">
        <f>IF(Nominal!S228="","",IFERROR(Nominal!S228*((1+Real!$H229)),""))</f>
        <v/>
      </c>
      <c r="U229" s="124" t="str">
        <f>IF(Nominal!T228="","",IFERROR(Nominal!T228*((1+Real!$H229)),""))</f>
        <v/>
      </c>
      <c r="V229" s="124">
        <f>IF(Nominal!U228="","",IFERROR(Nominal!U228*(1+0),""))</f>
        <v>0.91</v>
      </c>
      <c r="W229" s="124">
        <f>IF(Nominal!V228="","",IFERROR(Nominal!V228*(1+0),""))</f>
        <v>0.25</v>
      </c>
      <c r="X229" s="124">
        <f>IF(Nominal!W228="","",IFERROR(Nominal!W228*(1+0),""))</f>
        <v>1.06</v>
      </c>
      <c r="Y229" s="124">
        <f>IF(Nominal!X228="","",IFERROR(Nominal!X228*(1+0),""))</f>
        <v>0.01</v>
      </c>
      <c r="Z229" s="124">
        <f>IF(Nominal!Y228="","",IFERROR(Nominal!Y228*(1+0),""))</f>
        <v>0.36</v>
      </c>
      <c r="AA229" s="124">
        <f>IF(Nominal!Z228="","",IFERROR(Nominal!Z228*(1+0),""))</f>
        <v>0.34</v>
      </c>
      <c r="AB229" s="124" t="str">
        <f>IF(Nominal!AA228="","",IFERROR(Nominal!AA228*(1+0),""))</f>
        <v/>
      </c>
      <c r="AC229" s="124" t="str">
        <f>IF(Nominal!AB228="","",IFERROR(Nominal!AB228*(1+0),""))</f>
        <v/>
      </c>
      <c r="AD229" s="124" t="str">
        <f>IF(Nominal!AC228="","",IFERROR(Nominal!AC228*(1+0),""))</f>
        <v/>
      </c>
      <c r="AE229" s="124" t="str">
        <f>IF(Nominal!AD228="","",IFERROR(Nominal!AD228*(1+0),""))</f>
        <v/>
      </c>
      <c r="AF229" s="126" t="str">
        <f t="shared" si="80"/>
        <v/>
      </c>
      <c r="AG229" s="126" t="str">
        <f t="shared" si="81"/>
        <v/>
      </c>
      <c r="AH229" s="126" t="str">
        <f t="shared" si="82"/>
        <v/>
      </c>
      <c r="AI229" s="126" t="str">
        <f t="shared" si="83"/>
        <v/>
      </c>
      <c r="AJ229" s="126" t="str">
        <f t="shared" si="84"/>
        <v/>
      </c>
      <c r="AK229" s="126" t="str">
        <f t="shared" si="85"/>
        <v/>
      </c>
      <c r="AL229" s="126" t="str">
        <f t="shared" si="86"/>
        <v/>
      </c>
      <c r="AM229" s="126" t="str">
        <f t="shared" si="87"/>
        <v/>
      </c>
      <c r="AN229" s="126" t="str">
        <f t="shared" si="88"/>
        <v/>
      </c>
      <c r="AO229" s="126" t="str">
        <f t="shared" si="89"/>
        <v/>
      </c>
      <c r="AP229" s="124">
        <f t="shared" si="90"/>
        <v>0</v>
      </c>
      <c r="AQ229" s="124">
        <f t="shared" si="91"/>
        <v>2.9299999999999997</v>
      </c>
      <c r="AR229" s="126" t="str">
        <f t="shared" si="92"/>
        <v/>
      </c>
      <c r="AS229" s="153" t="s">
        <v>779</v>
      </c>
      <c r="AT229" s="153">
        <f t="shared" si="93"/>
        <v>1</v>
      </c>
      <c r="AU229" s="153">
        <f t="shared" si="94"/>
        <v>1</v>
      </c>
      <c r="AV229" s="153">
        <f t="shared" si="95"/>
        <v>1</v>
      </c>
      <c r="AW229" s="153">
        <f t="shared" si="96"/>
        <v>1</v>
      </c>
      <c r="AX229" s="153">
        <f t="shared" si="97"/>
        <v>1</v>
      </c>
      <c r="AY229" s="153">
        <f t="shared" si="98"/>
        <v>1</v>
      </c>
      <c r="AZ229" s="153">
        <f t="shared" si="99"/>
        <v>0</v>
      </c>
      <c r="BA229" s="153">
        <f t="shared" si="100"/>
        <v>0</v>
      </c>
      <c r="BB229" s="153">
        <f t="shared" si="101"/>
        <v>0</v>
      </c>
      <c r="BC229" s="153">
        <f t="shared" si="102"/>
        <v>0</v>
      </c>
    </row>
    <row r="230" spans="1:55" x14ac:dyDescent="0.3">
      <c r="A230" s="300" t="str">
        <f>Nominal!A229</f>
        <v>Montserrat</v>
      </c>
      <c r="B230" s="300" t="str">
        <f>Nominal!B229</f>
        <v>MSR</v>
      </c>
      <c r="C230" s="300" t="str">
        <f>Nominal!C229</f>
        <v>LAC</v>
      </c>
      <c r="D230" s="300" t="str">
        <f>Nominal!D229</f>
        <v>High Income</v>
      </c>
      <c r="E230" s="300" t="str">
        <f>Nominal!E229</f>
        <v/>
      </c>
      <c r="F230" s="300" t="str">
        <f>Nominal!F229</f>
        <v>Income Taxes</v>
      </c>
      <c r="G230" s="300" t="str">
        <f>Nominal!G229</f>
        <v>mill lcu</v>
      </c>
      <c r="H230" s="126" t="e">
        <f>VLOOKUP(B230,Inflation!$C$1:$E$196,3,FALSE)/100</f>
        <v>#N/A</v>
      </c>
      <c r="I230" s="300" t="str">
        <f t="shared" si="79"/>
        <v>MontserratIncome Taxes</v>
      </c>
      <c r="J230" s="124" t="str">
        <f>IF(Nominal!I229="","",IFERROR(Nominal!I229*((1+Real!$H230)),""))</f>
        <v/>
      </c>
      <c r="K230" s="124" t="str">
        <f>IF(Nominal!J229="","",IFERROR(Nominal!J229*((1+Real!$H230)),""))</f>
        <v/>
      </c>
      <c r="L230" s="124" t="str">
        <f>IF(Nominal!K229="","",IFERROR(Nominal!K229*((1+Real!$H230)),""))</f>
        <v/>
      </c>
      <c r="M230" s="124" t="str">
        <f>IF(Nominal!L229="","",IFERROR(Nominal!L229*((1+Real!$H230)),""))</f>
        <v/>
      </c>
      <c r="N230" s="124" t="str">
        <f>IF(Nominal!M229="","",IFERROR(Nominal!M229*((1+Real!$H230)),""))</f>
        <v/>
      </c>
      <c r="O230" s="124" t="str">
        <f>IF(Nominal!N229="","",IFERROR(Nominal!N229*((1+Real!$H230)),""))</f>
        <v/>
      </c>
      <c r="P230" s="124" t="str">
        <f>IF(Nominal!O229="","",IFERROR(Nominal!O229*((1+Real!$H230)),""))</f>
        <v/>
      </c>
      <c r="Q230" s="124" t="str">
        <f>IF(Nominal!P229="","",IFERROR(Nominal!P229*((1+Real!$H230)),""))</f>
        <v/>
      </c>
      <c r="R230" s="124" t="str">
        <f>IF(Nominal!Q229="","",IFERROR(Nominal!Q229*((1+Real!$H230)),""))</f>
        <v/>
      </c>
      <c r="S230" s="124" t="str">
        <f>IF(Nominal!R229="","",IFERROR(Nominal!R229*((1+Real!$H230)),""))</f>
        <v/>
      </c>
      <c r="T230" s="124" t="str">
        <f>IF(Nominal!S229="","",IFERROR(Nominal!S229*((1+Real!$H230)),""))</f>
        <v/>
      </c>
      <c r="U230" s="124" t="str">
        <f>IF(Nominal!T229="","",IFERROR(Nominal!T229*((1+Real!$H230)),""))</f>
        <v/>
      </c>
      <c r="V230" s="124">
        <f>IF(Nominal!U229="","",IFERROR(Nominal!U229*(1+0),""))</f>
        <v>1.61</v>
      </c>
      <c r="W230" s="124">
        <f>IF(Nominal!V229="","",IFERROR(Nominal!V229*(1+0),""))</f>
        <v>1.9</v>
      </c>
      <c r="X230" s="124">
        <f>IF(Nominal!W229="","",IFERROR(Nominal!W229*(1+0),""))</f>
        <v>2.25</v>
      </c>
      <c r="Y230" s="124">
        <f>IF(Nominal!X229="","",IFERROR(Nominal!X229*(1+0),""))</f>
        <v>0.94</v>
      </c>
      <c r="Z230" s="124">
        <f>IF(Nominal!Y229="","",IFERROR(Nominal!Y229*(1+0),""))</f>
        <v>1.9</v>
      </c>
      <c r="AA230" s="124">
        <f>IF(Nominal!Z229="","",IFERROR(Nominal!Z229*(1+0),""))</f>
        <v>1.95</v>
      </c>
      <c r="AB230" s="124" t="str">
        <f>IF(Nominal!AA229="","",IFERROR(Nominal!AA229*(1+0),""))</f>
        <v/>
      </c>
      <c r="AC230" s="124" t="str">
        <f>IF(Nominal!AB229="","",IFERROR(Nominal!AB229*(1+0),""))</f>
        <v/>
      </c>
      <c r="AD230" s="124" t="str">
        <f>IF(Nominal!AC229="","",IFERROR(Nominal!AC229*(1+0),""))</f>
        <v/>
      </c>
      <c r="AE230" s="124" t="str">
        <f>IF(Nominal!AD229="","",IFERROR(Nominal!AD229*(1+0),""))</f>
        <v/>
      </c>
      <c r="AF230" s="126" t="str">
        <f t="shared" si="80"/>
        <v/>
      </c>
      <c r="AG230" s="126" t="str">
        <f t="shared" si="81"/>
        <v/>
      </c>
      <c r="AH230" s="126" t="str">
        <f t="shared" si="82"/>
        <v/>
      </c>
      <c r="AI230" s="126" t="str">
        <f t="shared" si="83"/>
        <v/>
      </c>
      <c r="AJ230" s="126" t="str">
        <f t="shared" si="84"/>
        <v/>
      </c>
      <c r="AK230" s="126" t="str">
        <f t="shared" si="85"/>
        <v/>
      </c>
      <c r="AL230" s="126" t="str">
        <f t="shared" si="86"/>
        <v/>
      </c>
      <c r="AM230" s="126" t="str">
        <f t="shared" si="87"/>
        <v/>
      </c>
      <c r="AN230" s="126" t="str">
        <f t="shared" si="88"/>
        <v/>
      </c>
      <c r="AO230" s="126" t="str">
        <f t="shared" si="89"/>
        <v/>
      </c>
      <c r="AP230" s="124">
        <f t="shared" si="90"/>
        <v>0</v>
      </c>
      <c r="AQ230" s="124">
        <f t="shared" si="91"/>
        <v>10.549999999999999</v>
      </c>
      <c r="AR230" s="126" t="str">
        <f t="shared" si="92"/>
        <v/>
      </c>
      <c r="AS230" s="153" t="s">
        <v>779</v>
      </c>
      <c r="AT230" s="153">
        <f t="shared" si="93"/>
        <v>1</v>
      </c>
      <c r="AU230" s="153">
        <f t="shared" si="94"/>
        <v>1</v>
      </c>
      <c r="AV230" s="153">
        <f t="shared" si="95"/>
        <v>1</v>
      </c>
      <c r="AW230" s="153">
        <f t="shared" si="96"/>
        <v>1</v>
      </c>
      <c r="AX230" s="153">
        <f t="shared" si="97"/>
        <v>1</v>
      </c>
      <c r="AY230" s="153">
        <f t="shared" si="98"/>
        <v>1</v>
      </c>
      <c r="AZ230" s="153">
        <f t="shared" si="99"/>
        <v>0</v>
      </c>
      <c r="BA230" s="153">
        <f t="shared" si="100"/>
        <v>0</v>
      </c>
      <c r="BB230" s="153">
        <f t="shared" si="101"/>
        <v>0</v>
      </c>
      <c r="BC230" s="153">
        <f t="shared" si="102"/>
        <v>0</v>
      </c>
    </row>
    <row r="231" spans="1:55" x14ac:dyDescent="0.3">
      <c r="A231" s="300" t="str">
        <f>Nominal!A230</f>
        <v>Montserrat</v>
      </c>
      <c r="B231" s="300" t="str">
        <f>Nominal!B230</f>
        <v>MSR</v>
      </c>
      <c r="C231" s="300" t="str">
        <f>Nominal!C230</f>
        <v>LAC</v>
      </c>
      <c r="D231" s="300" t="str">
        <f>Nominal!D230</f>
        <v>High Income</v>
      </c>
      <c r="E231" s="300" t="str">
        <f>Nominal!E230</f>
        <v/>
      </c>
      <c r="F231" s="300" t="str">
        <f>Nominal!F230</f>
        <v>Property Taxes</v>
      </c>
      <c r="G231" s="300" t="str">
        <f>Nominal!G230</f>
        <v>mill lcu</v>
      </c>
      <c r="H231" s="126" t="e">
        <f>VLOOKUP(B231,Inflation!$C$1:$E$196,3,FALSE)/100</f>
        <v>#N/A</v>
      </c>
      <c r="I231" s="300" t="str">
        <f t="shared" si="79"/>
        <v>MontserratProperty Taxes</v>
      </c>
      <c r="J231" s="124" t="str">
        <f>IF(Nominal!I230="","",IFERROR(Nominal!I230*((1+Real!$H231)),""))</f>
        <v/>
      </c>
      <c r="K231" s="124" t="str">
        <f>IF(Nominal!J230="","",IFERROR(Nominal!J230*((1+Real!$H231)),""))</f>
        <v/>
      </c>
      <c r="L231" s="124" t="str">
        <f>IF(Nominal!K230="","",IFERROR(Nominal!K230*((1+Real!$H231)),""))</f>
        <v/>
      </c>
      <c r="M231" s="124" t="str">
        <f>IF(Nominal!L230="","",IFERROR(Nominal!L230*((1+Real!$H231)),""))</f>
        <v/>
      </c>
      <c r="N231" s="124" t="str">
        <f>IF(Nominal!M230="","",IFERROR(Nominal!M230*((1+Real!$H231)),""))</f>
        <v/>
      </c>
      <c r="O231" s="124" t="str">
        <f>IF(Nominal!N230="","",IFERROR(Nominal!N230*((1+Real!$H231)),""))</f>
        <v/>
      </c>
      <c r="P231" s="124" t="str">
        <f>IF(Nominal!O230="","",IFERROR(Nominal!O230*((1+Real!$H231)),""))</f>
        <v/>
      </c>
      <c r="Q231" s="124" t="str">
        <f>IF(Nominal!P230="","",IFERROR(Nominal!P230*((1+Real!$H231)),""))</f>
        <v/>
      </c>
      <c r="R231" s="124" t="str">
        <f>IF(Nominal!Q230="","",IFERROR(Nominal!Q230*((1+Real!$H231)),""))</f>
        <v/>
      </c>
      <c r="S231" s="124" t="str">
        <f>IF(Nominal!R230="","",IFERROR(Nominal!R230*((1+Real!$H231)),""))</f>
        <v/>
      </c>
      <c r="T231" s="124" t="str">
        <f>IF(Nominal!S230="","",IFERROR(Nominal!S230*((1+Real!$H231)),""))</f>
        <v/>
      </c>
      <c r="U231" s="124" t="str">
        <f>IF(Nominal!T230="","",IFERROR(Nominal!T230*((1+Real!$H231)),""))</f>
        <v/>
      </c>
      <c r="V231" s="124">
        <f>IF(Nominal!U230="","",IFERROR(Nominal!U230*(1+0),""))</f>
        <v>0.02</v>
      </c>
      <c r="W231" s="124">
        <f>IF(Nominal!V230="","",IFERROR(Nominal!V230*(1+0),""))</f>
        <v>0.01</v>
      </c>
      <c r="X231" s="124">
        <f>IF(Nominal!W230="","",IFERROR(Nominal!W230*(1+0),""))</f>
        <v>0.01</v>
      </c>
      <c r="Y231" s="124">
        <f>IF(Nominal!X230="","",IFERROR(Nominal!X230*(1+0),""))</f>
        <v>0</v>
      </c>
      <c r="Z231" s="124">
        <f>IF(Nominal!Y230="","",IFERROR(Nominal!Y230*(1+0),""))</f>
        <v>0</v>
      </c>
      <c r="AA231" s="124">
        <f>IF(Nominal!Z230="","",IFERROR(Nominal!Z230*(1+0),""))</f>
        <v>0.01</v>
      </c>
      <c r="AB231" s="124" t="str">
        <f>IF(Nominal!AA230="","",IFERROR(Nominal!AA230*(1+0),""))</f>
        <v/>
      </c>
      <c r="AC231" s="124" t="str">
        <f>IF(Nominal!AB230="","",IFERROR(Nominal!AB230*(1+0),""))</f>
        <v/>
      </c>
      <c r="AD231" s="124" t="str">
        <f>IF(Nominal!AC230="","",IFERROR(Nominal!AC230*(1+0),""))</f>
        <v/>
      </c>
      <c r="AE231" s="124" t="str">
        <f>IF(Nominal!AD230="","",IFERROR(Nominal!AD230*(1+0),""))</f>
        <v/>
      </c>
      <c r="AF231" s="126" t="str">
        <f t="shared" si="80"/>
        <v/>
      </c>
      <c r="AG231" s="126" t="str">
        <f t="shared" si="81"/>
        <v/>
      </c>
      <c r="AH231" s="126" t="str">
        <f t="shared" si="82"/>
        <v/>
      </c>
      <c r="AI231" s="126" t="str">
        <f t="shared" si="83"/>
        <v/>
      </c>
      <c r="AJ231" s="126" t="str">
        <f t="shared" si="84"/>
        <v/>
      </c>
      <c r="AK231" s="126" t="str">
        <f t="shared" si="85"/>
        <v/>
      </c>
      <c r="AL231" s="126" t="str">
        <f t="shared" si="86"/>
        <v/>
      </c>
      <c r="AM231" s="126" t="str">
        <f t="shared" si="87"/>
        <v/>
      </c>
      <c r="AN231" s="126" t="str">
        <f t="shared" si="88"/>
        <v/>
      </c>
      <c r="AO231" s="126" t="str">
        <f t="shared" si="89"/>
        <v/>
      </c>
      <c r="AP231" s="124">
        <f t="shared" si="90"/>
        <v>0</v>
      </c>
      <c r="AQ231" s="124">
        <f t="shared" si="91"/>
        <v>0.05</v>
      </c>
      <c r="AR231" s="126" t="str">
        <f t="shared" si="92"/>
        <v/>
      </c>
      <c r="AS231" s="153" t="s">
        <v>779</v>
      </c>
      <c r="AT231" s="153">
        <f t="shared" si="93"/>
        <v>1</v>
      </c>
      <c r="AU231" s="153">
        <f t="shared" si="94"/>
        <v>1</v>
      </c>
      <c r="AV231" s="153">
        <f t="shared" si="95"/>
        <v>1</v>
      </c>
      <c r="AW231" s="153">
        <f t="shared" si="96"/>
        <v>0</v>
      </c>
      <c r="AX231" s="153">
        <f t="shared" si="97"/>
        <v>0</v>
      </c>
      <c r="AY231" s="153">
        <f t="shared" si="98"/>
        <v>1</v>
      </c>
      <c r="AZ231" s="153">
        <f t="shared" si="99"/>
        <v>0</v>
      </c>
      <c r="BA231" s="153">
        <f t="shared" si="100"/>
        <v>0</v>
      </c>
      <c r="BB231" s="153">
        <f t="shared" si="101"/>
        <v>0</v>
      </c>
      <c r="BC231" s="153">
        <f t="shared" si="102"/>
        <v>0</v>
      </c>
    </row>
    <row r="232" spans="1:55" x14ac:dyDescent="0.3">
      <c r="A232" s="300" t="str">
        <f>Nominal!A231</f>
        <v>Montserrat</v>
      </c>
      <c r="B232" s="300" t="str">
        <f>Nominal!B231</f>
        <v>MSR</v>
      </c>
      <c r="C232" s="300" t="str">
        <f>Nominal!C231</f>
        <v>LAC</v>
      </c>
      <c r="D232" s="300" t="str">
        <f>Nominal!D231</f>
        <v>High Income</v>
      </c>
      <c r="E232" s="300" t="str">
        <f>Nominal!E231</f>
        <v/>
      </c>
      <c r="F232" s="300" t="str">
        <f>Nominal!F231</f>
        <v>Tax Revenue -Taxes on International Trade and Transactions</v>
      </c>
      <c r="G232" s="300" t="str">
        <f>Nominal!G231</f>
        <v>mill lcu</v>
      </c>
      <c r="H232" s="126" t="e">
        <f>VLOOKUP(B232,Inflation!$C$1:$E$196,3,FALSE)/100</f>
        <v>#N/A</v>
      </c>
      <c r="I232" s="300" t="str">
        <f t="shared" si="79"/>
        <v>MontserratTax Revenue -Taxes on International Trade and Transactions</v>
      </c>
      <c r="J232" s="124" t="str">
        <f>IF(Nominal!I231="","",IFERROR(Nominal!I231*((1+Real!$H232)),""))</f>
        <v/>
      </c>
      <c r="K232" s="124" t="str">
        <f>IF(Nominal!J231="","",IFERROR(Nominal!J231*((1+Real!$H232)),""))</f>
        <v/>
      </c>
      <c r="L232" s="124" t="str">
        <f>IF(Nominal!K231="","",IFERROR(Nominal!K231*((1+Real!$H232)),""))</f>
        <v/>
      </c>
      <c r="M232" s="124" t="str">
        <f>IF(Nominal!L231="","",IFERROR(Nominal!L231*((1+Real!$H232)),""))</f>
        <v/>
      </c>
      <c r="N232" s="124" t="str">
        <f>IF(Nominal!M231="","",IFERROR(Nominal!M231*((1+Real!$H232)),""))</f>
        <v/>
      </c>
      <c r="O232" s="124" t="str">
        <f>IF(Nominal!N231="","",IFERROR(Nominal!N231*((1+Real!$H232)),""))</f>
        <v/>
      </c>
      <c r="P232" s="124" t="str">
        <f>IF(Nominal!O231="","",IFERROR(Nominal!O231*((1+Real!$H232)),""))</f>
        <v/>
      </c>
      <c r="Q232" s="124" t="str">
        <f>IF(Nominal!P231="","",IFERROR(Nominal!P231*((1+Real!$H232)),""))</f>
        <v/>
      </c>
      <c r="R232" s="124" t="str">
        <f>IF(Nominal!Q231="","",IFERROR(Nominal!Q231*((1+Real!$H232)),""))</f>
        <v/>
      </c>
      <c r="S232" s="124" t="str">
        <f>IF(Nominal!R231="","",IFERROR(Nominal!R231*((1+Real!$H232)),""))</f>
        <v/>
      </c>
      <c r="T232" s="124" t="str">
        <f>IF(Nominal!S231="","",IFERROR(Nominal!S231*((1+Real!$H232)),""))</f>
        <v/>
      </c>
      <c r="U232" s="124" t="str">
        <f>IF(Nominal!T231="","",IFERROR(Nominal!T231*((1+Real!$H232)),""))</f>
        <v/>
      </c>
      <c r="V232" s="124">
        <f>IF(Nominal!U231="","",IFERROR(Nominal!U231*(1+0),""))</f>
        <v>1.39</v>
      </c>
      <c r="W232" s="124">
        <f>IF(Nominal!V231="","",IFERROR(Nominal!V231*(1+0),""))</f>
        <v>1.57</v>
      </c>
      <c r="X232" s="124">
        <f>IF(Nominal!W231="","",IFERROR(Nominal!W231*(1+0),""))</f>
        <v>1.63</v>
      </c>
      <c r="Y232" s="124">
        <f>IF(Nominal!X231="","",IFERROR(Nominal!X231*(1+0),""))</f>
        <v>0.33</v>
      </c>
      <c r="Z232" s="124">
        <f>IF(Nominal!Y231="","",IFERROR(Nominal!Y231*(1+0),""))</f>
        <v>1.37</v>
      </c>
      <c r="AA232" s="124">
        <f>IF(Nominal!Z231="","",IFERROR(Nominal!Z231*(1+0),""))</f>
        <v>1.03</v>
      </c>
      <c r="AB232" s="124" t="str">
        <f>IF(Nominal!AA231="","",IFERROR(Nominal!AA231*(1+0),""))</f>
        <v/>
      </c>
      <c r="AC232" s="124" t="str">
        <f>IF(Nominal!AB231="","",IFERROR(Nominal!AB231*(1+0),""))</f>
        <v/>
      </c>
      <c r="AD232" s="124" t="str">
        <f>IF(Nominal!AC231="","",IFERROR(Nominal!AC231*(1+0),""))</f>
        <v/>
      </c>
      <c r="AE232" s="124" t="str">
        <f>IF(Nominal!AD231="","",IFERROR(Nominal!AD231*(1+0),""))</f>
        <v/>
      </c>
      <c r="AF232" s="126" t="str">
        <f t="shared" si="80"/>
        <v/>
      </c>
      <c r="AG232" s="126" t="str">
        <f t="shared" si="81"/>
        <v/>
      </c>
      <c r="AH232" s="126" t="str">
        <f t="shared" si="82"/>
        <v/>
      </c>
      <c r="AI232" s="126" t="str">
        <f t="shared" si="83"/>
        <v/>
      </c>
      <c r="AJ232" s="126" t="str">
        <f t="shared" si="84"/>
        <v/>
      </c>
      <c r="AK232" s="126" t="str">
        <f t="shared" si="85"/>
        <v/>
      </c>
      <c r="AL232" s="126" t="str">
        <f t="shared" si="86"/>
        <v/>
      </c>
      <c r="AM232" s="126" t="str">
        <f t="shared" si="87"/>
        <v/>
      </c>
      <c r="AN232" s="126" t="str">
        <f t="shared" si="88"/>
        <v/>
      </c>
      <c r="AO232" s="126" t="str">
        <f t="shared" si="89"/>
        <v/>
      </c>
      <c r="AP232" s="124">
        <f t="shared" si="90"/>
        <v>0</v>
      </c>
      <c r="AQ232" s="124">
        <f t="shared" si="91"/>
        <v>7.32</v>
      </c>
      <c r="AR232" s="126" t="str">
        <f t="shared" si="92"/>
        <v/>
      </c>
      <c r="AS232" s="153" t="s">
        <v>779</v>
      </c>
      <c r="AT232" s="153">
        <f t="shared" si="93"/>
        <v>1</v>
      </c>
      <c r="AU232" s="153">
        <f t="shared" si="94"/>
        <v>1</v>
      </c>
      <c r="AV232" s="153">
        <f t="shared" si="95"/>
        <v>1</v>
      </c>
      <c r="AW232" s="153">
        <f t="shared" si="96"/>
        <v>1</v>
      </c>
      <c r="AX232" s="153">
        <f t="shared" si="97"/>
        <v>1</v>
      </c>
      <c r="AY232" s="153">
        <f t="shared" si="98"/>
        <v>1</v>
      </c>
      <c r="AZ232" s="153">
        <f t="shared" si="99"/>
        <v>0</v>
      </c>
      <c r="BA232" s="153">
        <f t="shared" si="100"/>
        <v>0</v>
      </c>
      <c r="BB232" s="153">
        <f t="shared" si="101"/>
        <v>0</v>
      </c>
      <c r="BC232" s="153">
        <f t="shared" si="102"/>
        <v>0</v>
      </c>
    </row>
    <row r="233" spans="1:55" x14ac:dyDescent="0.3">
      <c r="A233" s="300" t="str">
        <f>Nominal!A232</f>
        <v>Montserrat</v>
      </c>
      <c r="B233" s="300" t="str">
        <f>Nominal!B232</f>
        <v>MSR</v>
      </c>
      <c r="C233" s="300" t="str">
        <f>Nominal!C232</f>
        <v>LAC</v>
      </c>
      <c r="D233" s="300" t="str">
        <f>Nominal!D232</f>
        <v>High Income</v>
      </c>
      <c r="E233" s="300" t="str">
        <f>Nominal!E232</f>
        <v/>
      </c>
      <c r="F233" s="300" t="str">
        <f>Nominal!F232</f>
        <v>Taxes on Goods and Services – Accommodation Tax</v>
      </c>
      <c r="G233" s="300" t="str">
        <f>Nominal!G232</f>
        <v>mill lcu</v>
      </c>
      <c r="H233" s="126" t="e">
        <f>VLOOKUP(B233,Inflation!$C$1:$E$196,3,FALSE)/100</f>
        <v>#N/A</v>
      </c>
      <c r="I233" s="300" t="str">
        <f t="shared" si="79"/>
        <v>MontserratTaxes on Goods and Services – Accommodation Tax</v>
      </c>
      <c r="J233" s="124" t="str">
        <f>IF(Nominal!I232="","",IFERROR(Nominal!I232*((1+Real!$H233)),""))</f>
        <v/>
      </c>
      <c r="K233" s="124" t="str">
        <f>IF(Nominal!J232="","",IFERROR(Nominal!J232*((1+Real!$H233)),""))</f>
        <v/>
      </c>
      <c r="L233" s="124" t="str">
        <f>IF(Nominal!K232="","",IFERROR(Nominal!K232*((1+Real!$H233)),""))</f>
        <v/>
      </c>
      <c r="M233" s="124" t="str">
        <f>IF(Nominal!L232="","",IFERROR(Nominal!L232*((1+Real!$H233)),""))</f>
        <v/>
      </c>
      <c r="N233" s="124" t="str">
        <f>IF(Nominal!M232="","",IFERROR(Nominal!M232*((1+Real!$H233)),""))</f>
        <v/>
      </c>
      <c r="O233" s="124" t="str">
        <f>IF(Nominal!N232="","",IFERROR(Nominal!N232*((1+Real!$H233)),""))</f>
        <v/>
      </c>
      <c r="P233" s="124" t="str">
        <f>IF(Nominal!O232="","",IFERROR(Nominal!O232*((1+Real!$H233)),""))</f>
        <v/>
      </c>
      <c r="Q233" s="124" t="str">
        <f>IF(Nominal!P232="","",IFERROR(Nominal!P232*((1+Real!$H233)),""))</f>
        <v/>
      </c>
      <c r="R233" s="124" t="str">
        <f>IF(Nominal!Q232="","",IFERROR(Nominal!Q232*((1+Real!$H233)),""))</f>
        <v/>
      </c>
      <c r="S233" s="124" t="str">
        <f>IF(Nominal!R232="","",IFERROR(Nominal!R232*((1+Real!$H233)),""))</f>
        <v/>
      </c>
      <c r="T233" s="124" t="str">
        <f>IF(Nominal!S232="","",IFERROR(Nominal!S232*((1+Real!$H233)),""))</f>
        <v/>
      </c>
      <c r="U233" s="124" t="str">
        <f>IF(Nominal!T232="","",IFERROR(Nominal!T232*((1+Real!$H233)),""))</f>
        <v/>
      </c>
      <c r="V233" s="124">
        <f>IF(Nominal!U232="","",IFERROR(Nominal!U232*(1+0),""))</f>
        <v>0</v>
      </c>
      <c r="W233" s="124">
        <f>IF(Nominal!V232="","",IFERROR(Nominal!V232*(1+0),""))</f>
        <v>0</v>
      </c>
      <c r="X233" s="124">
        <f>IF(Nominal!W232="","",IFERROR(Nominal!W232*(1+0),""))</f>
        <v>0</v>
      </c>
      <c r="Y233" s="124">
        <f>IF(Nominal!X232="","",IFERROR(Nominal!X232*(1+0),""))</f>
        <v>0</v>
      </c>
      <c r="Z233" s="124">
        <f>IF(Nominal!Y232="","",IFERROR(Nominal!Y232*(1+0),""))</f>
        <v>0</v>
      </c>
      <c r="AA233" s="124">
        <f>IF(Nominal!Z232="","",IFERROR(Nominal!Z232*(1+0),""))</f>
        <v>0.02</v>
      </c>
      <c r="AB233" s="124" t="str">
        <f>IF(Nominal!AA232="","",IFERROR(Nominal!AA232*(1+0),""))</f>
        <v/>
      </c>
      <c r="AC233" s="124" t="str">
        <f>IF(Nominal!AB232="","",IFERROR(Nominal!AB232*(1+0),""))</f>
        <v/>
      </c>
      <c r="AD233" s="124" t="str">
        <f>IF(Nominal!AC232="","",IFERROR(Nominal!AC232*(1+0),""))</f>
        <v/>
      </c>
      <c r="AE233" s="124" t="str">
        <f>IF(Nominal!AD232="","",IFERROR(Nominal!AD232*(1+0),""))</f>
        <v/>
      </c>
      <c r="AF233" s="126" t="str">
        <f t="shared" si="80"/>
        <v/>
      </c>
      <c r="AG233" s="126" t="str">
        <f t="shared" si="81"/>
        <v/>
      </c>
      <c r="AH233" s="126" t="str">
        <f t="shared" si="82"/>
        <v/>
      </c>
      <c r="AI233" s="126" t="str">
        <f t="shared" si="83"/>
        <v/>
      </c>
      <c r="AJ233" s="126" t="str">
        <f t="shared" si="84"/>
        <v/>
      </c>
      <c r="AK233" s="126" t="str">
        <f t="shared" si="85"/>
        <v/>
      </c>
      <c r="AL233" s="126" t="str">
        <f t="shared" si="86"/>
        <v/>
      </c>
      <c r="AM233" s="126" t="str">
        <f t="shared" si="87"/>
        <v/>
      </c>
      <c r="AN233" s="126" t="str">
        <f t="shared" si="88"/>
        <v/>
      </c>
      <c r="AO233" s="126" t="str">
        <f t="shared" si="89"/>
        <v/>
      </c>
      <c r="AP233" s="124">
        <f t="shared" si="90"/>
        <v>0</v>
      </c>
      <c r="AQ233" s="124">
        <f t="shared" si="91"/>
        <v>0.02</v>
      </c>
      <c r="AR233" s="126" t="str">
        <f t="shared" si="92"/>
        <v/>
      </c>
      <c r="AS233" s="153" t="s">
        <v>779</v>
      </c>
      <c r="AT233" s="153">
        <f t="shared" si="93"/>
        <v>0</v>
      </c>
      <c r="AU233" s="153">
        <f t="shared" si="94"/>
        <v>0</v>
      </c>
      <c r="AV233" s="153">
        <f t="shared" si="95"/>
        <v>0</v>
      </c>
      <c r="AW233" s="153">
        <f t="shared" si="96"/>
        <v>0</v>
      </c>
      <c r="AX233" s="153">
        <f t="shared" si="97"/>
        <v>0</v>
      </c>
      <c r="AY233" s="153">
        <f t="shared" si="98"/>
        <v>1</v>
      </c>
      <c r="AZ233" s="153">
        <f t="shared" si="99"/>
        <v>0</v>
      </c>
      <c r="BA233" s="153">
        <f t="shared" si="100"/>
        <v>0</v>
      </c>
      <c r="BB233" s="153">
        <f t="shared" si="101"/>
        <v>0</v>
      </c>
      <c r="BC233" s="153">
        <f t="shared" si="102"/>
        <v>0</v>
      </c>
    </row>
    <row r="234" spans="1:55" x14ac:dyDescent="0.3">
      <c r="A234" s="300" t="str">
        <f>Nominal!A233</f>
        <v>Montserrat</v>
      </c>
      <c r="B234" s="300" t="str">
        <f>Nominal!B233</f>
        <v>MSR</v>
      </c>
      <c r="C234" s="300" t="str">
        <f>Nominal!C233</f>
        <v>LAC</v>
      </c>
      <c r="D234" s="300" t="str">
        <f>Nominal!D233</f>
        <v>High Income</v>
      </c>
      <c r="E234" s="300" t="str">
        <f>Nominal!E233</f>
        <v/>
      </c>
      <c r="F234" s="300" t="str">
        <f>Nominal!F233</f>
        <v>Taxes on Goods and Services – Licenses</v>
      </c>
      <c r="G234" s="300" t="str">
        <f>Nominal!G233</f>
        <v>mill lcu</v>
      </c>
      <c r="H234" s="126" t="e">
        <f>VLOOKUP(B234,Inflation!$C$1:$E$196,3,FALSE)/100</f>
        <v>#N/A</v>
      </c>
      <c r="I234" s="300" t="str">
        <f t="shared" si="79"/>
        <v>MontserratTaxes on Goods and Services – Licenses</v>
      </c>
      <c r="J234" s="124" t="str">
        <f>IF(Nominal!I233="","",IFERROR(Nominal!I233*((1+Real!$H234)),""))</f>
        <v/>
      </c>
      <c r="K234" s="124" t="str">
        <f>IF(Nominal!J233="","",IFERROR(Nominal!J233*((1+Real!$H234)),""))</f>
        <v/>
      </c>
      <c r="L234" s="124" t="str">
        <f>IF(Nominal!K233="","",IFERROR(Nominal!K233*((1+Real!$H234)),""))</f>
        <v/>
      </c>
      <c r="M234" s="124" t="str">
        <f>IF(Nominal!L233="","",IFERROR(Nominal!L233*((1+Real!$H234)),""))</f>
        <v/>
      </c>
      <c r="N234" s="124" t="str">
        <f>IF(Nominal!M233="","",IFERROR(Nominal!M233*((1+Real!$H234)),""))</f>
        <v/>
      </c>
      <c r="O234" s="124" t="str">
        <f>IF(Nominal!N233="","",IFERROR(Nominal!N233*((1+Real!$H234)),""))</f>
        <v/>
      </c>
      <c r="P234" s="124" t="str">
        <f>IF(Nominal!O233="","",IFERROR(Nominal!O233*((1+Real!$H234)),""))</f>
        <v/>
      </c>
      <c r="Q234" s="124" t="str">
        <f>IF(Nominal!P233="","",IFERROR(Nominal!P233*((1+Real!$H234)),""))</f>
        <v/>
      </c>
      <c r="R234" s="124" t="str">
        <f>IF(Nominal!Q233="","",IFERROR(Nominal!Q233*((1+Real!$H234)),""))</f>
        <v/>
      </c>
      <c r="S234" s="124" t="str">
        <f>IF(Nominal!R233="","",IFERROR(Nominal!R233*((1+Real!$H234)),""))</f>
        <v/>
      </c>
      <c r="T234" s="124" t="str">
        <f>IF(Nominal!S233="","",IFERROR(Nominal!S233*((1+Real!$H234)),""))</f>
        <v/>
      </c>
      <c r="U234" s="124" t="str">
        <f>IF(Nominal!T233="","",IFERROR(Nominal!T233*((1+Real!$H234)),""))</f>
        <v/>
      </c>
      <c r="V234" s="124">
        <f>IF(Nominal!U233="","",IFERROR(Nominal!U233*(1+0),""))</f>
        <v>0.37</v>
      </c>
      <c r="W234" s="124">
        <f>IF(Nominal!V233="","",IFERROR(Nominal!V233*(1+0),""))</f>
        <v>0.16</v>
      </c>
      <c r="X234" s="124">
        <f>IF(Nominal!W233="","",IFERROR(Nominal!W233*(1+0),""))</f>
        <v>0.34</v>
      </c>
      <c r="Y234" s="124">
        <f>IF(Nominal!X233="","",IFERROR(Nominal!X233*(1+0),""))</f>
        <v>0</v>
      </c>
      <c r="Z234" s="124">
        <f>IF(Nominal!Y233="","",IFERROR(Nominal!Y233*(1+0),""))</f>
        <v>0.28000000000000003</v>
      </c>
      <c r="AA234" s="124">
        <f>IF(Nominal!Z233="","",IFERROR(Nominal!Z233*(1+0),""))</f>
        <v>0.28999999999999998</v>
      </c>
      <c r="AB234" s="124" t="str">
        <f>IF(Nominal!AA233="","",IFERROR(Nominal!AA233*(1+0),""))</f>
        <v/>
      </c>
      <c r="AC234" s="124" t="str">
        <f>IF(Nominal!AB233="","",IFERROR(Nominal!AB233*(1+0),""))</f>
        <v/>
      </c>
      <c r="AD234" s="124" t="str">
        <f>IF(Nominal!AC233="","",IFERROR(Nominal!AC233*(1+0),""))</f>
        <v/>
      </c>
      <c r="AE234" s="124" t="str">
        <f>IF(Nominal!AD233="","",IFERROR(Nominal!AD233*(1+0),""))</f>
        <v/>
      </c>
      <c r="AF234" s="126" t="str">
        <f t="shared" si="80"/>
        <v/>
      </c>
      <c r="AG234" s="126" t="str">
        <f t="shared" si="81"/>
        <v/>
      </c>
      <c r="AH234" s="126" t="str">
        <f t="shared" si="82"/>
        <v/>
      </c>
      <c r="AI234" s="126" t="str">
        <f t="shared" si="83"/>
        <v/>
      </c>
      <c r="AJ234" s="126" t="str">
        <f t="shared" si="84"/>
        <v/>
      </c>
      <c r="AK234" s="126" t="str">
        <f t="shared" si="85"/>
        <v/>
      </c>
      <c r="AL234" s="126" t="str">
        <f t="shared" si="86"/>
        <v/>
      </c>
      <c r="AM234" s="126" t="str">
        <f t="shared" si="87"/>
        <v/>
      </c>
      <c r="AN234" s="126" t="str">
        <f t="shared" si="88"/>
        <v/>
      </c>
      <c r="AO234" s="126" t="str">
        <f t="shared" si="89"/>
        <v/>
      </c>
      <c r="AP234" s="124">
        <f t="shared" si="90"/>
        <v>0</v>
      </c>
      <c r="AQ234" s="124">
        <f t="shared" si="91"/>
        <v>1.4400000000000002</v>
      </c>
      <c r="AR234" s="126" t="str">
        <f t="shared" si="92"/>
        <v/>
      </c>
      <c r="AS234" s="153" t="s">
        <v>779</v>
      </c>
      <c r="AT234" s="153">
        <f t="shared" si="93"/>
        <v>1</v>
      </c>
      <c r="AU234" s="153">
        <f t="shared" si="94"/>
        <v>1</v>
      </c>
      <c r="AV234" s="153">
        <f t="shared" si="95"/>
        <v>1</v>
      </c>
      <c r="AW234" s="153">
        <f t="shared" si="96"/>
        <v>0</v>
      </c>
      <c r="AX234" s="153">
        <f t="shared" si="97"/>
        <v>1</v>
      </c>
      <c r="AY234" s="153">
        <f t="shared" si="98"/>
        <v>1</v>
      </c>
      <c r="AZ234" s="153">
        <f t="shared" si="99"/>
        <v>0</v>
      </c>
      <c r="BA234" s="153">
        <f t="shared" si="100"/>
        <v>0</v>
      </c>
      <c r="BB234" s="153">
        <f t="shared" si="101"/>
        <v>0</v>
      </c>
      <c r="BC234" s="153">
        <f t="shared" si="102"/>
        <v>0</v>
      </c>
    </row>
    <row r="235" spans="1:55" x14ac:dyDescent="0.3">
      <c r="A235" s="300" t="str">
        <f>Nominal!A234</f>
        <v>Montserrat</v>
      </c>
      <c r="B235" s="300" t="str">
        <f>Nominal!B234</f>
        <v>MSR</v>
      </c>
      <c r="C235" s="300" t="str">
        <f>Nominal!C234</f>
        <v>LAC</v>
      </c>
      <c r="D235" s="300" t="str">
        <f>Nominal!D234</f>
        <v>High Income</v>
      </c>
      <c r="E235" s="300" t="str">
        <f>Nominal!E234</f>
        <v/>
      </c>
      <c r="F235" s="300" t="str">
        <f>Nominal!F234</f>
        <v>PIT</v>
      </c>
      <c r="G235" s="300" t="str">
        <f>Nominal!G234</f>
        <v>mill lcu</v>
      </c>
      <c r="H235" s="126" t="e">
        <f>VLOOKUP(B235,Inflation!$C$1:$E$196,3,FALSE)/100</f>
        <v>#N/A</v>
      </c>
      <c r="I235" s="300" t="str">
        <f t="shared" si="79"/>
        <v>MontserratPIT</v>
      </c>
      <c r="J235" s="124" t="str">
        <f>IF(Nominal!I234="","",IFERROR(Nominal!I234*((1+Real!$H235)),""))</f>
        <v/>
      </c>
      <c r="K235" s="124" t="str">
        <f>IF(Nominal!J234="","",IFERROR(Nominal!J234*((1+Real!$H235)),""))</f>
        <v/>
      </c>
      <c r="L235" s="124" t="str">
        <f>IF(Nominal!K234="","",IFERROR(Nominal!K234*((1+Real!$H235)),""))</f>
        <v/>
      </c>
      <c r="M235" s="124" t="str">
        <f>IF(Nominal!L234="","",IFERROR(Nominal!L234*((1+Real!$H235)),""))</f>
        <v/>
      </c>
      <c r="N235" s="124" t="str">
        <f>IF(Nominal!M234="","",IFERROR(Nominal!M234*((1+Real!$H235)),""))</f>
        <v/>
      </c>
      <c r="O235" s="124" t="str">
        <f>IF(Nominal!N234="","",IFERROR(Nominal!N234*((1+Real!$H235)),""))</f>
        <v/>
      </c>
      <c r="P235" s="124" t="str">
        <f>IF(Nominal!O234="","",IFERROR(Nominal!O234*((1+Real!$H235)),""))</f>
        <v/>
      </c>
      <c r="Q235" s="124" t="str">
        <f>IF(Nominal!P234="","",IFERROR(Nominal!P234*((1+Real!$H235)),""))</f>
        <v/>
      </c>
      <c r="R235" s="124" t="str">
        <f>IF(Nominal!Q234="","",IFERROR(Nominal!Q234*((1+Real!$H235)),""))</f>
        <v/>
      </c>
      <c r="S235" s="124" t="str">
        <f>IF(Nominal!R234="","",IFERROR(Nominal!R234*((1+Real!$H235)),""))</f>
        <v/>
      </c>
      <c r="T235" s="124" t="str">
        <f>IF(Nominal!S234="","",IFERROR(Nominal!S234*((1+Real!$H235)),""))</f>
        <v/>
      </c>
      <c r="U235" s="124" t="str">
        <f>IF(Nominal!T234="","",IFERROR(Nominal!T234*((1+Real!$H235)),""))</f>
        <v/>
      </c>
      <c r="V235" s="124">
        <f>IF(Nominal!U234="","",IFERROR(Nominal!U234*(1+0),""))</f>
        <v>1.34</v>
      </c>
      <c r="W235" s="124">
        <f>IF(Nominal!V234="","",IFERROR(Nominal!V234*(1+0),""))</f>
        <v>1.24</v>
      </c>
      <c r="X235" s="124">
        <f>IF(Nominal!W234="","",IFERROR(Nominal!W234*(1+0),""))</f>
        <v>1.2</v>
      </c>
      <c r="Y235" s="124">
        <f>IF(Nominal!X234="","",IFERROR(Nominal!X234*(1+0),""))</f>
        <v>0.82</v>
      </c>
      <c r="Z235" s="124">
        <f>IF(Nominal!Y234="","",IFERROR(Nominal!Y234*(1+0),""))</f>
        <v>1.41</v>
      </c>
      <c r="AA235" s="124">
        <f>IF(Nominal!Z234="","",IFERROR(Nominal!Z234*(1+0),""))</f>
        <v>1.1599999999999999</v>
      </c>
      <c r="AB235" s="124" t="str">
        <f>IF(Nominal!AA234="","",IFERROR(Nominal!AA234*(1+0),""))</f>
        <v/>
      </c>
      <c r="AC235" s="124" t="str">
        <f>IF(Nominal!AB234="","",IFERROR(Nominal!AB234*(1+0),""))</f>
        <v/>
      </c>
      <c r="AD235" s="124" t="str">
        <f>IF(Nominal!AC234="","",IFERROR(Nominal!AC234*(1+0),""))</f>
        <v/>
      </c>
      <c r="AE235" s="124" t="str">
        <f>IF(Nominal!AD234="","",IFERROR(Nominal!AD234*(1+0),""))</f>
        <v/>
      </c>
      <c r="AF235" s="126" t="str">
        <f t="shared" si="80"/>
        <v/>
      </c>
      <c r="AG235" s="126" t="str">
        <f t="shared" si="81"/>
        <v/>
      </c>
      <c r="AH235" s="126" t="str">
        <f t="shared" si="82"/>
        <v/>
      </c>
      <c r="AI235" s="126" t="str">
        <f t="shared" si="83"/>
        <v/>
      </c>
      <c r="AJ235" s="126" t="str">
        <f t="shared" si="84"/>
        <v/>
      </c>
      <c r="AK235" s="126" t="str">
        <f t="shared" si="85"/>
        <v/>
      </c>
      <c r="AL235" s="126" t="str">
        <f t="shared" si="86"/>
        <v/>
      </c>
      <c r="AM235" s="126" t="str">
        <f t="shared" si="87"/>
        <v/>
      </c>
      <c r="AN235" s="126" t="str">
        <f t="shared" si="88"/>
        <v/>
      </c>
      <c r="AO235" s="126" t="str">
        <f t="shared" si="89"/>
        <v/>
      </c>
      <c r="AP235" s="124">
        <f t="shared" si="90"/>
        <v>0</v>
      </c>
      <c r="AQ235" s="124">
        <f t="shared" si="91"/>
        <v>7.1700000000000008</v>
      </c>
      <c r="AR235" s="126" t="str">
        <f t="shared" si="92"/>
        <v/>
      </c>
      <c r="AS235" s="153" t="s">
        <v>779</v>
      </c>
      <c r="AT235" s="153">
        <f t="shared" si="93"/>
        <v>1</v>
      </c>
      <c r="AU235" s="153">
        <f t="shared" si="94"/>
        <v>1</v>
      </c>
      <c r="AV235" s="153">
        <f t="shared" si="95"/>
        <v>1</v>
      </c>
      <c r="AW235" s="153">
        <f t="shared" si="96"/>
        <v>1</v>
      </c>
      <c r="AX235" s="153">
        <f t="shared" si="97"/>
        <v>1</v>
      </c>
      <c r="AY235" s="153">
        <f t="shared" si="98"/>
        <v>1</v>
      </c>
      <c r="AZ235" s="153">
        <f t="shared" si="99"/>
        <v>0</v>
      </c>
      <c r="BA235" s="153">
        <f t="shared" si="100"/>
        <v>0</v>
      </c>
      <c r="BB235" s="153">
        <f t="shared" si="101"/>
        <v>0</v>
      </c>
      <c r="BC235" s="153">
        <f t="shared" si="102"/>
        <v>0</v>
      </c>
    </row>
    <row r="236" spans="1:55" x14ac:dyDescent="0.3">
      <c r="A236" s="300" t="str">
        <f>Nominal!A235</f>
        <v>Montserrat</v>
      </c>
      <c r="B236" s="300" t="str">
        <f>Nominal!B235</f>
        <v>MSR</v>
      </c>
      <c r="C236" s="300" t="str">
        <f>Nominal!C235</f>
        <v>LAC</v>
      </c>
      <c r="D236" s="300" t="str">
        <f>Nominal!D235</f>
        <v>High Income</v>
      </c>
      <c r="E236" s="300" t="str">
        <f>Nominal!E235</f>
        <v/>
      </c>
      <c r="F236" s="300" t="str">
        <f>Nominal!F235</f>
        <v>Taxes on International Trade and Transactions – Consumption Tax</v>
      </c>
      <c r="G236" s="300" t="str">
        <f>Nominal!G235</f>
        <v>mill lcu</v>
      </c>
      <c r="H236" s="126" t="e">
        <f>VLOOKUP(B236,Inflation!$C$1:$E$196,3,FALSE)/100</f>
        <v>#N/A</v>
      </c>
      <c r="I236" s="300" t="str">
        <f t="shared" si="79"/>
        <v>MontserratTaxes on International Trade and Transactions – Consumption Tax</v>
      </c>
      <c r="J236" s="124" t="str">
        <f>IF(Nominal!I235="","",IFERROR(Nominal!I235*((1+Real!$H236)),""))</f>
        <v/>
      </c>
      <c r="K236" s="124" t="str">
        <f>IF(Nominal!J235="","",IFERROR(Nominal!J235*((1+Real!$H236)),""))</f>
        <v/>
      </c>
      <c r="L236" s="124" t="str">
        <f>IF(Nominal!K235="","",IFERROR(Nominal!K235*((1+Real!$H236)),""))</f>
        <v/>
      </c>
      <c r="M236" s="124" t="str">
        <f>IF(Nominal!L235="","",IFERROR(Nominal!L235*((1+Real!$H236)),""))</f>
        <v/>
      </c>
      <c r="N236" s="124" t="str">
        <f>IF(Nominal!M235="","",IFERROR(Nominal!M235*((1+Real!$H236)),""))</f>
        <v/>
      </c>
      <c r="O236" s="124" t="str">
        <f>IF(Nominal!N235="","",IFERROR(Nominal!N235*((1+Real!$H236)),""))</f>
        <v/>
      </c>
      <c r="P236" s="124" t="str">
        <f>IF(Nominal!O235="","",IFERROR(Nominal!O235*((1+Real!$H236)),""))</f>
        <v/>
      </c>
      <c r="Q236" s="124" t="str">
        <f>IF(Nominal!P235="","",IFERROR(Nominal!P235*((1+Real!$H236)),""))</f>
        <v/>
      </c>
      <c r="R236" s="124" t="str">
        <f>IF(Nominal!Q235="","",IFERROR(Nominal!Q235*((1+Real!$H236)),""))</f>
        <v/>
      </c>
      <c r="S236" s="124" t="str">
        <f>IF(Nominal!R235="","",IFERROR(Nominal!R235*((1+Real!$H236)),""))</f>
        <v/>
      </c>
      <c r="T236" s="124" t="str">
        <f>IF(Nominal!S235="","",IFERROR(Nominal!S235*((1+Real!$H236)),""))</f>
        <v/>
      </c>
      <c r="U236" s="124" t="str">
        <f>IF(Nominal!T235="","",IFERROR(Nominal!T235*((1+Real!$H236)),""))</f>
        <v/>
      </c>
      <c r="V236" s="124">
        <f>IF(Nominal!U235="","",IFERROR(Nominal!U235*(1+0),""))</f>
        <v>0.72</v>
      </c>
      <c r="W236" s="124">
        <f>IF(Nominal!V235="","",IFERROR(Nominal!V235*(1+0),""))</f>
        <v>0.98</v>
      </c>
      <c r="X236" s="124">
        <f>IF(Nominal!W235="","",IFERROR(Nominal!W235*(1+0),""))</f>
        <v>0.96</v>
      </c>
      <c r="Y236" s="124">
        <f>IF(Nominal!X235="","",IFERROR(Nominal!X235*(1+0),""))</f>
        <v>0.21</v>
      </c>
      <c r="Z236" s="124">
        <f>IF(Nominal!Y235="","",IFERROR(Nominal!Y235*(1+0),""))</f>
        <v>0.75</v>
      </c>
      <c r="AA236" s="124">
        <f>IF(Nominal!Z235="","",IFERROR(Nominal!Z235*(1+0),""))</f>
        <v>0.55000000000000004</v>
      </c>
      <c r="AB236" s="124" t="str">
        <f>IF(Nominal!AA235="","",IFERROR(Nominal!AA235*(1+0),""))</f>
        <v/>
      </c>
      <c r="AC236" s="124" t="str">
        <f>IF(Nominal!AB235="","",IFERROR(Nominal!AB235*(1+0),""))</f>
        <v/>
      </c>
      <c r="AD236" s="124" t="str">
        <f>IF(Nominal!AC235="","",IFERROR(Nominal!AC235*(1+0),""))</f>
        <v/>
      </c>
      <c r="AE236" s="124" t="str">
        <f>IF(Nominal!AD235="","",IFERROR(Nominal!AD235*(1+0),""))</f>
        <v/>
      </c>
      <c r="AF236" s="126" t="str">
        <f t="shared" si="80"/>
        <v/>
      </c>
      <c r="AG236" s="126" t="str">
        <f t="shared" si="81"/>
        <v/>
      </c>
      <c r="AH236" s="126" t="str">
        <f t="shared" si="82"/>
        <v/>
      </c>
      <c r="AI236" s="126" t="str">
        <f t="shared" si="83"/>
        <v/>
      </c>
      <c r="AJ236" s="126" t="str">
        <f t="shared" si="84"/>
        <v/>
      </c>
      <c r="AK236" s="126" t="str">
        <f t="shared" si="85"/>
        <v/>
      </c>
      <c r="AL236" s="126" t="str">
        <f t="shared" si="86"/>
        <v/>
      </c>
      <c r="AM236" s="126" t="str">
        <f t="shared" si="87"/>
        <v/>
      </c>
      <c r="AN236" s="126" t="str">
        <f t="shared" si="88"/>
        <v/>
      </c>
      <c r="AO236" s="126" t="str">
        <f t="shared" si="89"/>
        <v/>
      </c>
      <c r="AP236" s="124">
        <f t="shared" si="90"/>
        <v>0</v>
      </c>
      <c r="AQ236" s="124">
        <f t="shared" si="91"/>
        <v>4.17</v>
      </c>
      <c r="AR236" s="126" t="str">
        <f t="shared" si="92"/>
        <v/>
      </c>
      <c r="AS236" s="153" t="s">
        <v>779</v>
      </c>
      <c r="AT236" s="153">
        <f t="shared" si="93"/>
        <v>1</v>
      </c>
      <c r="AU236" s="153">
        <f t="shared" si="94"/>
        <v>1</v>
      </c>
      <c r="AV236" s="153">
        <f t="shared" si="95"/>
        <v>1</v>
      </c>
      <c r="AW236" s="153">
        <f t="shared" si="96"/>
        <v>1</v>
      </c>
      <c r="AX236" s="153">
        <f t="shared" si="97"/>
        <v>1</v>
      </c>
      <c r="AY236" s="153">
        <f t="shared" si="98"/>
        <v>1</v>
      </c>
      <c r="AZ236" s="153">
        <f t="shared" si="99"/>
        <v>0</v>
      </c>
      <c r="BA236" s="153">
        <f t="shared" si="100"/>
        <v>0</v>
      </c>
      <c r="BB236" s="153">
        <f t="shared" si="101"/>
        <v>0</v>
      </c>
      <c r="BC236" s="153">
        <f t="shared" si="102"/>
        <v>0</v>
      </c>
    </row>
    <row r="237" spans="1:55" x14ac:dyDescent="0.3">
      <c r="A237" s="300" t="str">
        <f>Nominal!A236</f>
        <v>Montserrat</v>
      </c>
      <c r="B237" s="300" t="str">
        <f>Nominal!B236</f>
        <v>MSR</v>
      </c>
      <c r="C237" s="300" t="str">
        <f>Nominal!C236</f>
        <v>LAC</v>
      </c>
      <c r="D237" s="300" t="str">
        <f>Nominal!D236</f>
        <v>High Income</v>
      </c>
      <c r="E237" s="300" t="str">
        <f>Nominal!E236</f>
        <v/>
      </c>
      <c r="F237" s="300" t="str">
        <f>Nominal!F236</f>
        <v>Taxes on International Trade and Transactions – Customs Service Charge</v>
      </c>
      <c r="G237" s="300" t="str">
        <f>Nominal!G236</f>
        <v>mill lcu</v>
      </c>
      <c r="H237" s="126" t="e">
        <f>VLOOKUP(B237,Inflation!$C$1:$E$196,3,FALSE)/100</f>
        <v>#N/A</v>
      </c>
      <c r="I237" s="300" t="str">
        <f t="shared" si="79"/>
        <v>MontserratTaxes on International Trade and Transactions – Customs Service Charge</v>
      </c>
      <c r="J237" s="124" t="str">
        <f>IF(Nominal!I236="","",IFERROR(Nominal!I236*((1+Real!$H237)),""))</f>
        <v/>
      </c>
      <c r="K237" s="124" t="str">
        <f>IF(Nominal!J236="","",IFERROR(Nominal!J236*((1+Real!$H237)),""))</f>
        <v/>
      </c>
      <c r="L237" s="124" t="str">
        <f>IF(Nominal!K236="","",IFERROR(Nominal!K236*((1+Real!$H237)),""))</f>
        <v/>
      </c>
      <c r="M237" s="124" t="str">
        <f>IF(Nominal!L236="","",IFERROR(Nominal!L236*((1+Real!$H237)),""))</f>
        <v/>
      </c>
      <c r="N237" s="124" t="str">
        <f>IF(Nominal!M236="","",IFERROR(Nominal!M236*((1+Real!$H237)),""))</f>
        <v/>
      </c>
      <c r="O237" s="124" t="str">
        <f>IF(Nominal!N236="","",IFERROR(Nominal!N236*((1+Real!$H237)),""))</f>
        <v/>
      </c>
      <c r="P237" s="124" t="str">
        <f>IF(Nominal!O236="","",IFERROR(Nominal!O236*((1+Real!$H237)),""))</f>
        <v/>
      </c>
      <c r="Q237" s="124" t="str">
        <f>IF(Nominal!P236="","",IFERROR(Nominal!P236*((1+Real!$H237)),""))</f>
        <v/>
      </c>
      <c r="R237" s="124" t="str">
        <f>IF(Nominal!Q236="","",IFERROR(Nominal!Q236*((1+Real!$H237)),""))</f>
        <v/>
      </c>
      <c r="S237" s="124" t="str">
        <f>IF(Nominal!R236="","",IFERROR(Nominal!R236*((1+Real!$H237)),""))</f>
        <v/>
      </c>
      <c r="T237" s="124" t="str">
        <f>IF(Nominal!S236="","",IFERROR(Nominal!S236*((1+Real!$H237)),""))</f>
        <v/>
      </c>
      <c r="U237" s="124" t="str">
        <f>IF(Nominal!T236="","",IFERROR(Nominal!T236*((1+Real!$H237)),""))</f>
        <v/>
      </c>
      <c r="V237" s="124">
        <f>IF(Nominal!U236="","",IFERROR(Nominal!U236*(1+0),""))</f>
        <v>0</v>
      </c>
      <c r="W237" s="124">
        <f>IF(Nominal!V236="","",IFERROR(Nominal!V236*(1+0),""))</f>
        <v>0</v>
      </c>
      <c r="X237" s="124">
        <f>IF(Nominal!W236="","",IFERROR(Nominal!W236*(1+0),""))</f>
        <v>0</v>
      </c>
      <c r="Y237" s="124">
        <f>IF(Nominal!X236="","",IFERROR(Nominal!X236*(1+0),""))</f>
        <v>0</v>
      </c>
      <c r="Z237" s="124">
        <f>IF(Nominal!Y236="","",IFERROR(Nominal!Y236*(1+0),""))</f>
        <v>0</v>
      </c>
      <c r="AA237" s="124">
        <f>IF(Nominal!Z236="","",IFERROR(Nominal!Z236*(1+0),""))</f>
        <v>0</v>
      </c>
      <c r="AB237" s="124" t="str">
        <f>IF(Nominal!AA236="","",IFERROR(Nominal!AA236*(1+0),""))</f>
        <v/>
      </c>
      <c r="AC237" s="124" t="str">
        <f>IF(Nominal!AB236="","",IFERROR(Nominal!AB236*(1+0),""))</f>
        <v/>
      </c>
      <c r="AD237" s="124" t="str">
        <f>IF(Nominal!AC236="","",IFERROR(Nominal!AC236*(1+0),""))</f>
        <v/>
      </c>
      <c r="AE237" s="124" t="str">
        <f>IF(Nominal!AD236="","",IFERROR(Nominal!AD236*(1+0),""))</f>
        <v/>
      </c>
      <c r="AF237" s="126" t="str">
        <f t="shared" si="80"/>
        <v/>
      </c>
      <c r="AG237" s="126" t="str">
        <f t="shared" si="81"/>
        <v/>
      </c>
      <c r="AH237" s="126" t="str">
        <f t="shared" si="82"/>
        <v/>
      </c>
      <c r="AI237" s="126" t="str">
        <f t="shared" si="83"/>
        <v/>
      </c>
      <c r="AJ237" s="126" t="str">
        <f t="shared" si="84"/>
        <v/>
      </c>
      <c r="AK237" s="126" t="str">
        <f t="shared" si="85"/>
        <v/>
      </c>
      <c r="AL237" s="126" t="str">
        <f t="shared" si="86"/>
        <v/>
      </c>
      <c r="AM237" s="126" t="str">
        <f t="shared" si="87"/>
        <v/>
      </c>
      <c r="AN237" s="126" t="str">
        <f t="shared" si="88"/>
        <v/>
      </c>
      <c r="AO237" s="126" t="str">
        <f t="shared" si="89"/>
        <v/>
      </c>
      <c r="AP237" s="124">
        <f t="shared" si="90"/>
        <v>0</v>
      </c>
      <c r="AQ237" s="124">
        <f t="shared" si="91"/>
        <v>0</v>
      </c>
      <c r="AR237" s="126" t="str">
        <f t="shared" si="92"/>
        <v/>
      </c>
      <c r="AS237" s="153" t="s">
        <v>779</v>
      </c>
      <c r="AT237" s="153">
        <f t="shared" si="93"/>
        <v>0</v>
      </c>
      <c r="AU237" s="153">
        <f t="shared" si="94"/>
        <v>0</v>
      </c>
      <c r="AV237" s="153">
        <f t="shared" si="95"/>
        <v>0</v>
      </c>
      <c r="AW237" s="153">
        <f t="shared" si="96"/>
        <v>0</v>
      </c>
      <c r="AX237" s="153">
        <f t="shared" si="97"/>
        <v>0</v>
      </c>
      <c r="AY237" s="153">
        <f t="shared" si="98"/>
        <v>0</v>
      </c>
      <c r="AZ237" s="153">
        <f t="shared" si="99"/>
        <v>0</v>
      </c>
      <c r="BA237" s="153">
        <f t="shared" si="100"/>
        <v>0</v>
      </c>
      <c r="BB237" s="153">
        <f t="shared" si="101"/>
        <v>0</v>
      </c>
      <c r="BC237" s="153">
        <f t="shared" si="102"/>
        <v>0</v>
      </c>
    </row>
    <row r="238" spans="1:55" x14ac:dyDescent="0.3">
      <c r="A238" s="300" t="str">
        <f>Nominal!A237</f>
        <v>Montserrat</v>
      </c>
      <c r="B238" s="300" t="str">
        <f>Nominal!B237</f>
        <v>MSR</v>
      </c>
      <c r="C238" s="300" t="str">
        <f>Nominal!C237</f>
        <v>LAC</v>
      </c>
      <c r="D238" s="300" t="str">
        <f>Nominal!D237</f>
        <v>High Income</v>
      </c>
      <c r="E238" s="300" t="str">
        <f>Nominal!E237</f>
        <v/>
      </c>
      <c r="F238" s="300" t="str">
        <f>Nominal!F237</f>
        <v>Taxes on International Trade and Transactions – Import Duty</v>
      </c>
      <c r="G238" s="300" t="str">
        <f>Nominal!G237</f>
        <v>mill lcu</v>
      </c>
      <c r="H238" s="126" t="e">
        <f>VLOOKUP(B238,Inflation!$C$1:$E$196,3,FALSE)/100</f>
        <v>#N/A</v>
      </c>
      <c r="I238" s="300" t="str">
        <f t="shared" si="79"/>
        <v>MontserratTaxes on International Trade and Transactions – Import Duty</v>
      </c>
      <c r="J238" s="124" t="str">
        <f>IF(Nominal!I237="","",IFERROR(Nominal!I237*((1+Real!$H238)),""))</f>
        <v/>
      </c>
      <c r="K238" s="124" t="str">
        <f>IF(Nominal!J237="","",IFERROR(Nominal!J237*((1+Real!$H238)),""))</f>
        <v/>
      </c>
      <c r="L238" s="124" t="str">
        <f>IF(Nominal!K237="","",IFERROR(Nominal!K237*((1+Real!$H238)),""))</f>
        <v/>
      </c>
      <c r="M238" s="124" t="str">
        <f>IF(Nominal!L237="","",IFERROR(Nominal!L237*((1+Real!$H238)),""))</f>
        <v/>
      </c>
      <c r="N238" s="124" t="str">
        <f>IF(Nominal!M237="","",IFERROR(Nominal!M237*((1+Real!$H238)),""))</f>
        <v/>
      </c>
      <c r="O238" s="124" t="str">
        <f>IF(Nominal!N237="","",IFERROR(Nominal!N237*((1+Real!$H238)),""))</f>
        <v/>
      </c>
      <c r="P238" s="124" t="str">
        <f>IF(Nominal!O237="","",IFERROR(Nominal!O237*((1+Real!$H238)),""))</f>
        <v/>
      </c>
      <c r="Q238" s="124" t="str">
        <f>IF(Nominal!P237="","",IFERROR(Nominal!P237*((1+Real!$H238)),""))</f>
        <v/>
      </c>
      <c r="R238" s="124" t="str">
        <f>IF(Nominal!Q237="","",IFERROR(Nominal!Q237*((1+Real!$H238)),""))</f>
        <v/>
      </c>
      <c r="S238" s="124" t="str">
        <f>IF(Nominal!R237="","",IFERROR(Nominal!R237*((1+Real!$H238)),""))</f>
        <v/>
      </c>
      <c r="T238" s="124" t="str">
        <f>IF(Nominal!S237="","",IFERROR(Nominal!S237*((1+Real!$H238)),""))</f>
        <v/>
      </c>
      <c r="U238" s="124" t="str">
        <f>IF(Nominal!T237="","",IFERROR(Nominal!T237*((1+Real!$H238)),""))</f>
        <v/>
      </c>
      <c r="V238" s="124">
        <f>IF(Nominal!U237="","",IFERROR(Nominal!U237*(1+0),""))</f>
        <v>0.6</v>
      </c>
      <c r="W238" s="124">
        <f>IF(Nominal!V237="","",IFERROR(Nominal!V237*(1+0),""))</f>
        <v>0.54</v>
      </c>
      <c r="X238" s="124">
        <f>IF(Nominal!W237="","",IFERROR(Nominal!W237*(1+0),""))</f>
        <v>0.65</v>
      </c>
      <c r="Y238" s="124">
        <f>IF(Nominal!X237="","",IFERROR(Nominal!X237*(1+0),""))</f>
        <v>0.11</v>
      </c>
      <c r="Z238" s="124">
        <f>IF(Nominal!Y237="","",IFERROR(Nominal!Y237*(1+0),""))</f>
        <v>0.56999999999999995</v>
      </c>
      <c r="AA238" s="124">
        <f>IF(Nominal!Z237="","",IFERROR(Nominal!Z237*(1+0),""))</f>
        <v>0.44</v>
      </c>
      <c r="AB238" s="124" t="str">
        <f>IF(Nominal!AA237="","",IFERROR(Nominal!AA237*(1+0),""))</f>
        <v/>
      </c>
      <c r="AC238" s="124" t="str">
        <f>IF(Nominal!AB237="","",IFERROR(Nominal!AB237*(1+0),""))</f>
        <v/>
      </c>
      <c r="AD238" s="124" t="str">
        <f>IF(Nominal!AC237="","",IFERROR(Nominal!AC237*(1+0),""))</f>
        <v/>
      </c>
      <c r="AE238" s="124" t="str">
        <f>IF(Nominal!AD237="","",IFERROR(Nominal!AD237*(1+0),""))</f>
        <v/>
      </c>
      <c r="AF238" s="126" t="str">
        <f t="shared" si="80"/>
        <v/>
      </c>
      <c r="AG238" s="126" t="str">
        <f t="shared" si="81"/>
        <v/>
      </c>
      <c r="AH238" s="126" t="str">
        <f t="shared" si="82"/>
        <v/>
      </c>
      <c r="AI238" s="126" t="str">
        <f t="shared" si="83"/>
        <v/>
      </c>
      <c r="AJ238" s="126" t="str">
        <f t="shared" si="84"/>
        <v/>
      </c>
      <c r="AK238" s="126" t="str">
        <f t="shared" si="85"/>
        <v/>
      </c>
      <c r="AL238" s="126" t="str">
        <f t="shared" si="86"/>
        <v/>
      </c>
      <c r="AM238" s="126" t="str">
        <f t="shared" si="87"/>
        <v/>
      </c>
      <c r="AN238" s="126" t="str">
        <f t="shared" si="88"/>
        <v/>
      </c>
      <c r="AO238" s="126" t="str">
        <f t="shared" si="89"/>
        <v/>
      </c>
      <c r="AP238" s="124">
        <f t="shared" si="90"/>
        <v>0</v>
      </c>
      <c r="AQ238" s="124">
        <f t="shared" si="91"/>
        <v>2.91</v>
      </c>
      <c r="AR238" s="126" t="str">
        <f t="shared" si="92"/>
        <v/>
      </c>
      <c r="AS238" s="153" t="s">
        <v>779</v>
      </c>
      <c r="AT238" s="153">
        <f t="shared" si="93"/>
        <v>1</v>
      </c>
      <c r="AU238" s="153">
        <f t="shared" si="94"/>
        <v>1</v>
      </c>
      <c r="AV238" s="153">
        <f t="shared" si="95"/>
        <v>1</v>
      </c>
      <c r="AW238" s="153">
        <f t="shared" si="96"/>
        <v>1</v>
      </c>
      <c r="AX238" s="153">
        <f t="shared" si="97"/>
        <v>1</v>
      </c>
      <c r="AY238" s="153">
        <f t="shared" si="98"/>
        <v>1</v>
      </c>
      <c r="AZ238" s="153">
        <f t="shared" si="99"/>
        <v>0</v>
      </c>
      <c r="BA238" s="153">
        <f t="shared" si="100"/>
        <v>0</v>
      </c>
      <c r="BB238" s="153">
        <f t="shared" si="101"/>
        <v>0</v>
      </c>
      <c r="BC238" s="153">
        <f t="shared" si="102"/>
        <v>0</v>
      </c>
    </row>
    <row r="239" spans="1:55" x14ac:dyDescent="0.3">
      <c r="A239" s="300" t="str">
        <f>Nominal!A238</f>
        <v>Montserrat</v>
      </c>
      <c r="B239" s="300" t="str">
        <f>Nominal!B238</f>
        <v>MSR</v>
      </c>
      <c r="C239" s="300" t="str">
        <f>Nominal!C238</f>
        <v>LAC</v>
      </c>
      <c r="D239" s="300" t="str">
        <f>Nominal!D238</f>
        <v>High Income</v>
      </c>
      <c r="E239" s="300" t="str">
        <f>Nominal!E238</f>
        <v/>
      </c>
      <c r="F239" s="300" t="str">
        <f>Nominal!F238</f>
        <v>Customs Duties</v>
      </c>
      <c r="G239" s="300" t="str">
        <f>Nominal!G238</f>
        <v>mill lcu</v>
      </c>
      <c r="H239" s="126" t="e">
        <f>VLOOKUP(B239,Inflation!$C$1:$E$196,3,FALSE)/100</f>
        <v>#N/A</v>
      </c>
      <c r="I239" s="300" t="str">
        <f t="shared" si="79"/>
        <v>MontserratCustoms Duties</v>
      </c>
      <c r="J239" s="124" t="str">
        <f>IF(Nominal!I238="","",IFERROR(Nominal!I238*((1+Real!$H239)),""))</f>
        <v/>
      </c>
      <c r="K239" s="124" t="str">
        <f>IF(Nominal!J238="","",IFERROR(Nominal!J238*((1+Real!$H239)),""))</f>
        <v/>
      </c>
      <c r="L239" s="124" t="str">
        <f>IF(Nominal!K238="","",IFERROR(Nominal!K238*((1+Real!$H239)),""))</f>
        <v/>
      </c>
      <c r="M239" s="124" t="str">
        <f>IF(Nominal!L238="","",IFERROR(Nominal!L238*((1+Real!$H239)),""))</f>
        <v/>
      </c>
      <c r="N239" s="124" t="str">
        <f>IF(Nominal!M238="","",IFERROR(Nominal!M238*((1+Real!$H239)),""))</f>
        <v/>
      </c>
      <c r="O239" s="124" t="str">
        <f>IF(Nominal!N238="","",IFERROR(Nominal!N238*((1+Real!$H239)),""))</f>
        <v/>
      </c>
      <c r="P239" s="124" t="str">
        <f>IF(Nominal!O238="","",IFERROR(Nominal!O238*((1+Real!$H239)),""))</f>
        <v/>
      </c>
      <c r="Q239" s="124" t="str">
        <f>IF(Nominal!P238="","",IFERROR(Nominal!P238*((1+Real!$H239)),""))</f>
        <v/>
      </c>
      <c r="R239" s="124" t="str">
        <f>IF(Nominal!Q238="","",IFERROR(Nominal!Q238*((1+Real!$H239)),""))</f>
        <v/>
      </c>
      <c r="S239" s="124" t="str">
        <f>IF(Nominal!R238="","",IFERROR(Nominal!R238*((1+Real!$H239)),""))</f>
        <v/>
      </c>
      <c r="T239" s="124" t="str">
        <f>IF(Nominal!S238="","",IFERROR(Nominal!S238*((1+Real!$H239)),""))</f>
        <v/>
      </c>
      <c r="U239" s="124" t="str">
        <f>IF(Nominal!T238="","",IFERROR(Nominal!T238*((1+Real!$H239)),""))</f>
        <v/>
      </c>
      <c r="V239" s="124">
        <f>IF(Nominal!U238="","",IFERROR(Nominal!U238*(1+0),""))</f>
        <v>0.6</v>
      </c>
      <c r="W239" s="124">
        <f>IF(Nominal!V238="","",IFERROR(Nominal!V238*(1+0),""))</f>
        <v>0.54</v>
      </c>
      <c r="X239" s="124">
        <f>IF(Nominal!W238="","",IFERROR(Nominal!W238*(1+0),""))</f>
        <v>0.65</v>
      </c>
      <c r="Y239" s="124">
        <f>IF(Nominal!X238="","",IFERROR(Nominal!X238*(1+0),""))</f>
        <v>0.11</v>
      </c>
      <c r="Z239" s="124">
        <f>IF(Nominal!Y238="","",IFERROR(Nominal!Y238*(1+0),""))</f>
        <v>0.56999999999999995</v>
      </c>
      <c r="AA239" s="124">
        <f>IF(Nominal!Z238="","",IFERROR(Nominal!Z238*(1+0),""))</f>
        <v>0.44</v>
      </c>
      <c r="AB239" s="124" t="str">
        <f>IF(Nominal!AA238="","",IFERROR(Nominal!AA238*(1+0),""))</f>
        <v/>
      </c>
      <c r="AC239" s="124" t="str">
        <f>IF(Nominal!AB238="","",IFERROR(Nominal!AB238*(1+0),""))</f>
        <v/>
      </c>
      <c r="AD239" s="124" t="str">
        <f>IF(Nominal!AC238="","",IFERROR(Nominal!AC238*(1+0),""))</f>
        <v/>
      </c>
      <c r="AE239" s="124" t="str">
        <f>IF(Nominal!AD238="","",IFERROR(Nominal!AD238*(1+0),""))</f>
        <v/>
      </c>
      <c r="AF239" s="126" t="str">
        <f t="shared" si="80"/>
        <v/>
      </c>
      <c r="AG239" s="126" t="str">
        <f t="shared" si="81"/>
        <v/>
      </c>
      <c r="AH239" s="126" t="str">
        <f t="shared" si="82"/>
        <v/>
      </c>
      <c r="AI239" s="126" t="str">
        <f t="shared" si="83"/>
        <v/>
      </c>
      <c r="AJ239" s="126" t="str">
        <f t="shared" si="84"/>
        <v/>
      </c>
      <c r="AK239" s="126" t="str">
        <f t="shared" si="85"/>
        <v/>
      </c>
      <c r="AL239" s="126" t="str">
        <f t="shared" si="86"/>
        <v/>
      </c>
      <c r="AM239" s="126" t="str">
        <f t="shared" si="87"/>
        <v/>
      </c>
      <c r="AN239" s="126" t="str">
        <f t="shared" si="88"/>
        <v/>
      </c>
      <c r="AO239" s="126" t="str">
        <f t="shared" si="89"/>
        <v/>
      </c>
      <c r="AP239" s="124">
        <f t="shared" si="90"/>
        <v>0</v>
      </c>
      <c r="AQ239" s="124">
        <f t="shared" si="91"/>
        <v>2.91</v>
      </c>
      <c r="AR239" s="126" t="str">
        <f t="shared" si="92"/>
        <v/>
      </c>
      <c r="AS239" s="153" t="s">
        <v>779</v>
      </c>
      <c r="AT239" s="153">
        <f t="shared" si="93"/>
        <v>1</v>
      </c>
      <c r="AU239" s="153">
        <f t="shared" si="94"/>
        <v>1</v>
      </c>
      <c r="AV239" s="153">
        <f t="shared" si="95"/>
        <v>1</v>
      </c>
      <c r="AW239" s="153">
        <f t="shared" si="96"/>
        <v>1</v>
      </c>
      <c r="AX239" s="153">
        <f t="shared" si="97"/>
        <v>1</v>
      </c>
      <c r="AY239" s="153">
        <f t="shared" si="98"/>
        <v>1</v>
      </c>
      <c r="AZ239" s="153">
        <f t="shared" si="99"/>
        <v>0</v>
      </c>
      <c r="BA239" s="153">
        <f t="shared" si="100"/>
        <v>0</v>
      </c>
      <c r="BB239" s="153">
        <f t="shared" si="101"/>
        <v>0</v>
      </c>
      <c r="BC239" s="153">
        <f t="shared" si="102"/>
        <v>0</v>
      </c>
    </row>
    <row r="240" spans="1:55" x14ac:dyDescent="0.3">
      <c r="A240" s="300" t="str">
        <f>Nominal!A239</f>
        <v>St. Kitts and Nevis</v>
      </c>
      <c r="B240" s="300" t="str">
        <f>Nominal!B239</f>
        <v>KNA</v>
      </c>
      <c r="C240" s="300" t="str">
        <f>Nominal!C239</f>
        <v>LAC</v>
      </c>
      <c r="D240" s="300" t="str">
        <f>Nominal!D239</f>
        <v>High Income</v>
      </c>
      <c r="E240" s="300" t="str">
        <f>Nominal!E239</f>
        <v>IBRD</v>
      </c>
      <c r="F240" s="300" t="str">
        <f>Nominal!F239</f>
        <v>Capital Revenue</v>
      </c>
      <c r="G240" s="300" t="str">
        <f>Nominal!G239</f>
        <v>mill lcu</v>
      </c>
      <c r="H240" s="126">
        <f>VLOOKUP(B240,Inflation!$C$1:$E$196,3,FALSE)/100</f>
        <v>6.8700000000000002E-3</v>
      </c>
      <c r="I240" s="300" t="str">
        <f t="shared" si="79"/>
        <v>St. Kitts and NevisCapital Revenue</v>
      </c>
      <c r="J240" s="124">
        <f>IF(Nominal!I239="","",IFERROR(Nominal!I239*((1+Real!$H240)),""))</f>
        <v>0.54370980000000002</v>
      </c>
      <c r="K240" s="124">
        <f>IF(Nominal!J239="","",IFERROR(Nominal!J239*((1+Real!$H240)),""))</f>
        <v>0.30206099999999997</v>
      </c>
      <c r="L240" s="124">
        <f>IF(Nominal!K239="","",IFERROR(Nominal!K239*((1+Real!$H240)),""))</f>
        <v>0.74508379999999996</v>
      </c>
      <c r="M240" s="124">
        <f>IF(Nominal!L239="","",IFERROR(Nominal!L239*((1+Real!$H240)),""))</f>
        <v>0.77528989999999998</v>
      </c>
      <c r="N240" s="124">
        <f>IF(Nominal!M239="","",IFERROR(Nominal!M239*((1+Real!$H240)),""))</f>
        <v>0.67460290000000001</v>
      </c>
      <c r="O240" s="124">
        <f>IF(Nominal!N239="","",IFERROR(Nominal!N239*((1+Real!$H240)),""))</f>
        <v>0.73501509999999992</v>
      </c>
      <c r="P240" s="124">
        <f>IF(Nominal!O239="","",IFERROR(Nominal!O239*((1+Real!$H240)),""))</f>
        <v>0.5940532999999999</v>
      </c>
      <c r="Q240" s="124">
        <f>IF(Nominal!P239="","",IFERROR(Nominal!P239*((1+Real!$H240)),""))</f>
        <v>0.34233580000000002</v>
      </c>
      <c r="R240" s="124">
        <f>IF(Nominal!Q239="","",IFERROR(Nominal!Q239*((1+Real!$H240)),""))</f>
        <v>0.50343499999999997</v>
      </c>
      <c r="S240" s="124">
        <f>IF(Nominal!R239="","",IFERROR(Nominal!R239*((1+Real!$H240)),""))</f>
        <v>0.44302279999999999</v>
      </c>
      <c r="T240" s="124">
        <f>IF(Nominal!S239="","",IFERROR(Nominal!S239*((1+Real!$H240)),""))</f>
        <v>2.3158009999999996</v>
      </c>
      <c r="U240" s="124">
        <f>IF(Nominal!T239="","",IFERROR(Nominal!T239*((1+Real!$H240)),""))</f>
        <v>0.73501509999999992</v>
      </c>
      <c r="V240" s="124">
        <f>IF(Nominal!U239="","",IFERROR(Nominal!U239*(1+0),""))</f>
        <v>0.21</v>
      </c>
      <c r="W240" s="124">
        <f>IF(Nominal!V239="","",IFERROR(Nominal!V239*(1+0),""))</f>
        <v>0.84</v>
      </c>
      <c r="X240" s="124">
        <f>IF(Nominal!W239="","",IFERROR(Nominal!W239*(1+0),""))</f>
        <v>0.78</v>
      </c>
      <c r="Y240" s="124">
        <f>IF(Nominal!X239="","",IFERROR(Nominal!X239*(1+0),""))</f>
        <v>0.25</v>
      </c>
      <c r="Z240" s="124">
        <f>IF(Nominal!Y239="","",IFERROR(Nominal!Y239*(1+0),""))</f>
        <v>0.26</v>
      </c>
      <c r="AA240" s="124">
        <f>IF(Nominal!Z239="","",IFERROR(Nominal!Z239*(1+0),""))</f>
        <v>0.88</v>
      </c>
      <c r="AB240" s="124" t="str">
        <f>IF(Nominal!AA239="","",IFERROR(Nominal!AA239*(1+0),""))</f>
        <v/>
      </c>
      <c r="AC240" s="124" t="str">
        <f>IF(Nominal!AB239="","",IFERROR(Nominal!AB239*(1+0),""))</f>
        <v/>
      </c>
      <c r="AD240" s="124" t="str">
        <f>IF(Nominal!AC239="","",IFERROR(Nominal!AC239*(1+0),""))</f>
        <v/>
      </c>
      <c r="AE240" s="124" t="str">
        <f>IF(Nominal!AD239="","",IFERROR(Nominal!AD239*(1+0),""))</f>
        <v/>
      </c>
      <c r="AF240" s="126">
        <f t="shared" si="80"/>
        <v>-0.61376454866180463</v>
      </c>
      <c r="AG240" s="126">
        <f t="shared" si="81"/>
        <v>1.7808952496350074</v>
      </c>
      <c r="AH240" s="126">
        <f t="shared" si="82"/>
        <v>4.6862111349085925E-2</v>
      </c>
      <c r="AI240" s="126">
        <f t="shared" si="83"/>
        <v>-0.67753997569167357</v>
      </c>
      <c r="AJ240" s="126">
        <f t="shared" si="84"/>
        <v>-0.61458807840879426</v>
      </c>
      <c r="AK240" s="126">
        <f t="shared" si="85"/>
        <v>0.19725431491135365</v>
      </c>
      <c r="AL240" s="126" t="str">
        <f t="shared" si="86"/>
        <v/>
      </c>
      <c r="AM240" s="126" t="str">
        <f t="shared" si="87"/>
        <v/>
      </c>
      <c r="AN240" s="126" t="str">
        <f t="shared" si="88"/>
        <v/>
      </c>
      <c r="AO240" s="126" t="str">
        <f t="shared" si="89"/>
        <v/>
      </c>
      <c r="AP240" s="124">
        <f t="shared" si="90"/>
        <v>3.7757624999999999</v>
      </c>
      <c r="AQ240" s="124">
        <f t="shared" si="91"/>
        <v>3.2199999999999998</v>
      </c>
      <c r="AR240" s="126">
        <f t="shared" si="92"/>
        <v>-0.14719212344526442</v>
      </c>
      <c r="AS240" s="153" t="s">
        <v>779</v>
      </c>
      <c r="AT240" s="153">
        <f t="shared" si="93"/>
        <v>1</v>
      </c>
      <c r="AU240" s="153">
        <f t="shared" si="94"/>
        <v>1</v>
      </c>
      <c r="AV240" s="153">
        <f t="shared" si="95"/>
        <v>1</v>
      </c>
      <c r="AW240" s="153">
        <f t="shared" si="96"/>
        <v>1</v>
      </c>
      <c r="AX240" s="153">
        <f t="shared" si="97"/>
        <v>1</v>
      </c>
      <c r="AY240" s="153">
        <f t="shared" si="98"/>
        <v>1</v>
      </c>
      <c r="AZ240" s="153">
        <f t="shared" si="99"/>
        <v>0</v>
      </c>
      <c r="BA240" s="153">
        <f t="shared" si="100"/>
        <v>0</v>
      </c>
      <c r="BB240" s="153">
        <f t="shared" si="101"/>
        <v>0</v>
      </c>
      <c r="BC240" s="153">
        <f t="shared" si="102"/>
        <v>0</v>
      </c>
    </row>
    <row r="241" spans="1:55" x14ac:dyDescent="0.3">
      <c r="A241" s="300" t="str">
        <f>Nominal!A240</f>
        <v>St. Kitts and Nevis</v>
      </c>
      <c r="B241" s="300" t="str">
        <f>Nominal!B240</f>
        <v>KNA</v>
      </c>
      <c r="C241" s="300" t="str">
        <f>Nominal!C240</f>
        <v>LAC</v>
      </c>
      <c r="D241" s="300" t="str">
        <f>Nominal!D240</f>
        <v>High Income</v>
      </c>
      <c r="E241" s="300" t="str">
        <f>Nominal!E240</f>
        <v>IBRD</v>
      </c>
      <c r="F241" s="300" t="str">
        <f>Nominal!F240</f>
        <v>Total Revenue</v>
      </c>
      <c r="G241" s="300" t="str">
        <f>Nominal!G240</f>
        <v>mill lcu</v>
      </c>
      <c r="H241" s="126">
        <f>VLOOKUP(B241,Inflation!$C$1:$E$196,3,FALSE)/100</f>
        <v>6.8700000000000002E-3</v>
      </c>
      <c r="I241" s="300" t="str">
        <f t="shared" si="79"/>
        <v>St. Kitts and NevisTotal Revenue</v>
      </c>
      <c r="J241" s="124">
        <f>IF(Nominal!I240="","",IFERROR(Nominal!I240*((1+Real!$H241)),""))</f>
        <v>62.506489599999995</v>
      </c>
      <c r="K241" s="124">
        <f>IF(Nominal!J240="","",IFERROR(Nominal!J240*((1+Real!$H241)),""))</f>
        <v>112.26600499999999</v>
      </c>
      <c r="L241" s="124">
        <f>IF(Nominal!K240="","",IFERROR(Nominal!K240*((1+Real!$H241)),""))</f>
        <v>81.425576899999996</v>
      </c>
      <c r="M241" s="124">
        <f>IF(Nominal!L240="","",IFERROR(Nominal!L240*((1+Real!$H241)),""))</f>
        <v>168.37887009999997</v>
      </c>
      <c r="N241" s="124">
        <f>IF(Nominal!M240="","",IFERROR(Nominal!M240*((1+Real!$H241)),""))</f>
        <v>67.550908300000003</v>
      </c>
      <c r="O241" s="124">
        <f>IF(Nominal!N240="","",IFERROR(Nominal!N240*((1+Real!$H241)),""))</f>
        <v>90.890154899999985</v>
      </c>
      <c r="P241" s="124">
        <f>IF(Nominal!O240="","",IFERROR(Nominal!O240*((1+Real!$H241)),""))</f>
        <v>107.26186109999999</v>
      </c>
      <c r="Q241" s="124">
        <f>IF(Nominal!P240="","",IFERROR(Nominal!P240*((1+Real!$H241)),""))</f>
        <v>63.593909199999992</v>
      </c>
      <c r="R241" s="124">
        <f>IF(Nominal!Q240="","",IFERROR(Nominal!Q240*((1+Real!$H241)),""))</f>
        <v>84.244812899999999</v>
      </c>
      <c r="S241" s="124">
        <f>IF(Nominal!R240="","",IFERROR(Nominal!R240*((1+Real!$H241)),""))</f>
        <v>80.710699199999993</v>
      </c>
      <c r="T241" s="124">
        <f>IF(Nominal!S240="","",IFERROR(Nominal!S240*((1+Real!$H241)),""))</f>
        <v>83.811858799999996</v>
      </c>
      <c r="U241" s="124">
        <f>IF(Nominal!T240="","",IFERROR(Nominal!T240*((1+Real!$H241)),""))</f>
        <v>110.84631829999999</v>
      </c>
      <c r="V241" s="124">
        <f>IF(Nominal!U240="","",IFERROR(Nominal!U240*(1+0),""))</f>
        <v>73.56</v>
      </c>
      <c r="W241" s="124">
        <f>IF(Nominal!V240="","",IFERROR(Nominal!V240*(1+0),""))</f>
        <v>71.709999999999994</v>
      </c>
      <c r="X241" s="124">
        <f>IF(Nominal!W240="","",IFERROR(Nominal!W240*(1+0),""))</f>
        <v>82.27</v>
      </c>
      <c r="Y241" s="124">
        <f>IF(Nominal!X240="","",IFERROR(Nominal!X240*(1+0),""))</f>
        <v>21.47</v>
      </c>
      <c r="Z241" s="124">
        <f>IF(Nominal!Y240="","",IFERROR(Nominal!Y240*(1+0),""))</f>
        <v>67.03</v>
      </c>
      <c r="AA241" s="124">
        <f>IF(Nominal!Z240="","",IFERROR(Nominal!Z240*(1+0),""))</f>
        <v>64.25</v>
      </c>
      <c r="AB241" s="124" t="str">
        <f>IF(Nominal!AA240="","",IFERROR(Nominal!AA240*(1+0),""))</f>
        <v/>
      </c>
      <c r="AC241" s="124" t="str">
        <f>IF(Nominal!AB240="","",IFERROR(Nominal!AB240*(1+0),""))</f>
        <v/>
      </c>
      <c r="AD241" s="124" t="str">
        <f>IF(Nominal!AC240="","",IFERROR(Nominal!AC240*(1+0),""))</f>
        <v/>
      </c>
      <c r="AE241" s="124" t="str">
        <f>IF(Nominal!AD240="","",IFERROR(Nominal!AD240*(1+0),""))</f>
        <v/>
      </c>
      <c r="AF241" s="126">
        <f t="shared" si="80"/>
        <v>0.17683780469412264</v>
      </c>
      <c r="AG241" s="126">
        <f t="shared" si="81"/>
        <v>-0.3612492045120872</v>
      </c>
      <c r="AH241" s="126">
        <f t="shared" si="82"/>
        <v>1.0370489619460101E-2</v>
      </c>
      <c r="AI241" s="126">
        <f t="shared" si="83"/>
        <v>-0.87248993898552119</v>
      </c>
      <c r="AJ241" s="126">
        <f t="shared" si="84"/>
        <v>-7.7113441271077932E-3</v>
      </c>
      <c r="AK241" s="126">
        <f t="shared" si="85"/>
        <v>-0.29310275606098662</v>
      </c>
      <c r="AL241" s="126" t="str">
        <f t="shared" si="86"/>
        <v/>
      </c>
      <c r="AM241" s="126" t="str">
        <f t="shared" si="87"/>
        <v/>
      </c>
      <c r="AN241" s="126" t="str">
        <f t="shared" si="88"/>
        <v/>
      </c>
      <c r="AO241" s="126" t="str">
        <f t="shared" si="89"/>
        <v/>
      </c>
      <c r="AP241" s="124">
        <f t="shared" si="90"/>
        <v>583.01800479999997</v>
      </c>
      <c r="AQ241" s="124">
        <f t="shared" si="91"/>
        <v>380.28999999999996</v>
      </c>
      <c r="AR241" s="126">
        <f t="shared" si="92"/>
        <v>-0.34772168806269432</v>
      </c>
      <c r="AS241" s="153" t="s">
        <v>779</v>
      </c>
      <c r="AT241" s="153">
        <f t="shared" si="93"/>
        <v>1</v>
      </c>
      <c r="AU241" s="153">
        <f t="shared" si="94"/>
        <v>1</v>
      </c>
      <c r="AV241" s="153">
        <f t="shared" si="95"/>
        <v>1</v>
      </c>
      <c r="AW241" s="153">
        <f t="shared" si="96"/>
        <v>1</v>
      </c>
      <c r="AX241" s="153">
        <f t="shared" si="97"/>
        <v>1</v>
      </c>
      <c r="AY241" s="153">
        <f t="shared" si="98"/>
        <v>1</v>
      </c>
      <c r="AZ241" s="153">
        <f t="shared" si="99"/>
        <v>0</v>
      </c>
      <c r="BA241" s="153">
        <f t="shared" si="100"/>
        <v>0</v>
      </c>
      <c r="BB241" s="153">
        <f t="shared" si="101"/>
        <v>0</v>
      </c>
      <c r="BC241" s="153">
        <f t="shared" si="102"/>
        <v>0</v>
      </c>
    </row>
    <row r="242" spans="1:55" x14ac:dyDescent="0.3">
      <c r="A242" s="300" t="str">
        <f>Nominal!A241</f>
        <v>St. Kitts and Nevis</v>
      </c>
      <c r="B242" s="300" t="str">
        <f>Nominal!B241</f>
        <v>KNA</v>
      </c>
      <c r="C242" s="300" t="str">
        <f>Nominal!C241</f>
        <v>LAC</v>
      </c>
      <c r="D242" s="300" t="str">
        <f>Nominal!D241</f>
        <v>High Income</v>
      </c>
      <c r="E242" s="300" t="str">
        <f>Nominal!E241</f>
        <v>IBRD</v>
      </c>
      <c r="F242" s="300" t="str">
        <f>Nominal!F241</f>
        <v>Non-Tax Revenues</v>
      </c>
      <c r="G242" s="300" t="str">
        <f>Nominal!G241</f>
        <v>mill lcu</v>
      </c>
      <c r="H242" s="126">
        <f>VLOOKUP(B242,Inflation!$C$1:$E$196,3,FALSE)/100</f>
        <v>6.8700000000000002E-3</v>
      </c>
      <c r="I242" s="300" t="str">
        <f t="shared" si="79"/>
        <v>St. Kitts and NevisNon-Tax Revenues</v>
      </c>
      <c r="J242" s="124">
        <f>IF(Nominal!I241="","",IFERROR(Nominal!I241*((1+Real!$H242)),""))</f>
        <v>25.665116299999998</v>
      </c>
      <c r="K242" s="124">
        <f>IF(Nominal!J241="","",IFERROR(Nominal!J241*((1+Real!$H242)),""))</f>
        <v>71.135365500000006</v>
      </c>
      <c r="L242" s="124">
        <f>IF(Nominal!K241="","",IFERROR(Nominal!K241*((1+Real!$H242)),""))</f>
        <v>25.383192699999999</v>
      </c>
      <c r="M242" s="124">
        <f>IF(Nominal!L241="","",IFERROR(Nominal!L241*((1+Real!$H242)),""))</f>
        <v>127.64090989999998</v>
      </c>
      <c r="N242" s="124">
        <f>IF(Nominal!M241="","",IFERROR(Nominal!M241*((1+Real!$H242)),""))</f>
        <v>26.359856599999997</v>
      </c>
      <c r="O242" s="124">
        <f>IF(Nominal!N241="","",IFERROR(Nominal!N241*((1+Real!$H242)),""))</f>
        <v>41.664280599999998</v>
      </c>
      <c r="P242" s="124">
        <f>IF(Nominal!O241="","",IFERROR(Nominal!O241*((1+Real!$H242)),""))</f>
        <v>62.989787199999995</v>
      </c>
      <c r="Q242" s="124">
        <f>IF(Nominal!P241="","",IFERROR(Nominal!P241*((1+Real!$H242)),""))</f>
        <v>26.742467199999997</v>
      </c>
      <c r="R242" s="124">
        <f>IF(Nominal!Q241="","",IFERROR(Nominal!Q241*((1+Real!$H242)),""))</f>
        <v>37.475701399999998</v>
      </c>
      <c r="S242" s="124">
        <f>IF(Nominal!R241="","",IFERROR(Nominal!R241*((1+Real!$H242)),""))</f>
        <v>34.434953999999998</v>
      </c>
      <c r="T242" s="124">
        <f>IF(Nominal!S241="","",IFERROR(Nominal!S241*((1+Real!$H242)),""))</f>
        <v>27.809749399999998</v>
      </c>
      <c r="U242" s="124">
        <f>IF(Nominal!T241="","",IFERROR(Nominal!T241*((1+Real!$H242)),""))</f>
        <v>47.614882299999998</v>
      </c>
      <c r="V242" s="124">
        <f>IF(Nominal!U241="","",IFERROR(Nominal!U241*(1+0),""))</f>
        <v>29.68</v>
      </c>
      <c r="W242" s="124">
        <f>IF(Nominal!V241="","",IFERROR(Nominal!V241*(1+0),""))</f>
        <v>28.24</v>
      </c>
      <c r="X242" s="124">
        <f>IF(Nominal!W241="","",IFERROR(Nominal!W241*(1+0),""))</f>
        <v>26.88</v>
      </c>
      <c r="Y242" s="124">
        <f>IF(Nominal!X241="","",IFERROR(Nominal!X241*(1+0),""))</f>
        <v>11.55</v>
      </c>
      <c r="Z242" s="124">
        <f>IF(Nominal!Y241="","",IFERROR(Nominal!Y241*(1+0),""))</f>
        <v>30.53</v>
      </c>
      <c r="AA242" s="124">
        <f>IF(Nominal!Z241="","",IFERROR(Nominal!Z241*(1+0),""))</f>
        <v>28.83</v>
      </c>
      <c r="AB242" s="124" t="str">
        <f>IF(Nominal!AA241="","",IFERROR(Nominal!AA241*(1+0),""))</f>
        <v/>
      </c>
      <c r="AC242" s="124" t="str">
        <f>IF(Nominal!AB241="","",IFERROR(Nominal!AB241*(1+0),""))</f>
        <v/>
      </c>
      <c r="AD242" s="124" t="str">
        <f>IF(Nominal!AC241="","",IFERROR(Nominal!AC241*(1+0),""))</f>
        <v/>
      </c>
      <c r="AE242" s="124" t="str">
        <f>IF(Nominal!AD241="","",IFERROR(Nominal!AD241*(1+0),""))</f>
        <v/>
      </c>
      <c r="AF242" s="126">
        <f t="shared" si="80"/>
        <v>0.15643348945198438</v>
      </c>
      <c r="AG242" s="126">
        <f t="shared" si="81"/>
        <v>-0.6030104041568467</v>
      </c>
      <c r="AH242" s="126">
        <f t="shared" si="82"/>
        <v>5.8968440955814064E-2</v>
      </c>
      <c r="AI242" s="126">
        <f t="shared" si="83"/>
        <v>-0.90951177009746464</v>
      </c>
      <c r="AJ242" s="126">
        <f t="shared" si="84"/>
        <v>0.15820053436861278</v>
      </c>
      <c r="AK242" s="126">
        <f t="shared" si="85"/>
        <v>-0.30804037451687094</v>
      </c>
      <c r="AL242" s="126" t="str">
        <f t="shared" si="86"/>
        <v/>
      </c>
      <c r="AM242" s="126" t="str">
        <f t="shared" si="87"/>
        <v/>
      </c>
      <c r="AN242" s="126" t="str">
        <f t="shared" si="88"/>
        <v/>
      </c>
      <c r="AO242" s="126" t="str">
        <f t="shared" si="89"/>
        <v/>
      </c>
      <c r="AP242" s="124">
        <f t="shared" si="90"/>
        <v>317.84872159999998</v>
      </c>
      <c r="AQ242" s="124">
        <f t="shared" si="91"/>
        <v>155.70999999999998</v>
      </c>
      <c r="AR242" s="126">
        <f t="shared" si="92"/>
        <v>-0.51011286370390108</v>
      </c>
      <c r="AS242" s="153" t="s">
        <v>779</v>
      </c>
      <c r="AT242" s="153">
        <f t="shared" si="93"/>
        <v>1</v>
      </c>
      <c r="AU242" s="153">
        <f t="shared" si="94"/>
        <v>1</v>
      </c>
      <c r="AV242" s="153">
        <f t="shared" si="95"/>
        <v>1</v>
      </c>
      <c r="AW242" s="153">
        <f t="shared" si="96"/>
        <v>1</v>
      </c>
      <c r="AX242" s="153">
        <f t="shared" si="97"/>
        <v>1</v>
      </c>
      <c r="AY242" s="153">
        <f t="shared" si="98"/>
        <v>1</v>
      </c>
      <c r="AZ242" s="153">
        <f t="shared" si="99"/>
        <v>0</v>
      </c>
      <c r="BA242" s="153">
        <f t="shared" si="100"/>
        <v>0</v>
      </c>
      <c r="BB242" s="153">
        <f t="shared" si="101"/>
        <v>0</v>
      </c>
      <c r="BC242" s="153">
        <f t="shared" si="102"/>
        <v>0</v>
      </c>
    </row>
    <row r="243" spans="1:55" x14ac:dyDescent="0.3">
      <c r="A243" s="300" t="str">
        <f>Nominal!A242</f>
        <v>St. Kitts and Nevis</v>
      </c>
      <c r="B243" s="300" t="str">
        <f>Nominal!B242</f>
        <v>KNA</v>
      </c>
      <c r="C243" s="300" t="str">
        <f>Nominal!C242</f>
        <v>LAC</v>
      </c>
      <c r="D243" s="300" t="str">
        <f>Nominal!D242</f>
        <v>High Income</v>
      </c>
      <c r="E243" s="300" t="str">
        <f>Nominal!E242</f>
        <v>IBRD</v>
      </c>
      <c r="F243" s="300" t="str">
        <f>Nominal!F242</f>
        <v>Non-Tax Revenues – Citizenship by Investment</v>
      </c>
      <c r="G243" s="300" t="str">
        <f>Nominal!G242</f>
        <v>mill lcu</v>
      </c>
      <c r="H243" s="126">
        <f>VLOOKUP(B243,Inflation!$C$1:$E$196,3,FALSE)/100</f>
        <v>6.8700000000000002E-3</v>
      </c>
      <c r="I243" s="300" t="str">
        <f t="shared" si="79"/>
        <v>St. Kitts and NevisNon-Tax Revenues – Citizenship by Investment</v>
      </c>
      <c r="J243" s="124">
        <f>IF(Nominal!I242="","",IFERROR(Nominal!I242*((1+Real!$H243)),""))</f>
        <v>18.244484400000001</v>
      </c>
      <c r="K243" s="124">
        <f>IF(Nominal!J242="","",IFERROR(Nominal!J242*((1+Real!$H243)),""))</f>
        <v>61.036459399999991</v>
      </c>
      <c r="L243" s="124">
        <f>IF(Nominal!K242="","",IFERROR(Nominal!K242*((1+Real!$H243)),""))</f>
        <v>18.455927099999997</v>
      </c>
      <c r="M243" s="124">
        <f>IF(Nominal!L242="","",IFERROR(Nominal!L242*((1+Real!$H243)),""))</f>
        <v>119.84773609999999</v>
      </c>
      <c r="N243" s="124">
        <f>IF(Nominal!M242="","",IFERROR(Nominal!M242*((1+Real!$H243)),""))</f>
        <v>19.241285699999999</v>
      </c>
      <c r="O243" s="124">
        <f>IF(Nominal!N242="","",IFERROR(Nominal!N242*((1+Real!$H243)),""))</f>
        <v>35.612991899999997</v>
      </c>
      <c r="P243" s="124">
        <f>IF(Nominal!O242="","",IFERROR(Nominal!O242*((1+Real!$H243)),""))</f>
        <v>56.334376499999998</v>
      </c>
      <c r="Q243" s="124">
        <f>IF(Nominal!P242="","",IFERROR(Nominal!P242*((1+Real!$H243)),""))</f>
        <v>20.489804500000002</v>
      </c>
      <c r="R243" s="124">
        <f>IF(Nominal!Q242="","",IFERROR(Nominal!Q242*((1+Real!$H243)),""))</f>
        <v>31.454618799999995</v>
      </c>
      <c r="S243" s="124">
        <f>IF(Nominal!R242="","",IFERROR(Nominal!R242*((1+Real!$H243)),""))</f>
        <v>28.162153899999996</v>
      </c>
      <c r="T243" s="124">
        <f>IF(Nominal!S242="","",IFERROR(Nominal!S242*((1+Real!$H243)),""))</f>
        <v>20.942896000000001</v>
      </c>
      <c r="U243" s="124">
        <f>IF(Nominal!T242="","",IFERROR(Nominal!T242*((1+Real!$H243)),""))</f>
        <v>29.2495735</v>
      </c>
      <c r="V243" s="124">
        <f>IF(Nominal!U242="","",IFERROR(Nominal!U242*(1+0),""))</f>
        <v>22.35</v>
      </c>
      <c r="W243" s="124">
        <f>IF(Nominal!V242="","",IFERROR(Nominal!V242*(1+0),""))</f>
        <v>19.739999999999998</v>
      </c>
      <c r="X243" s="124">
        <f>IF(Nominal!W242="","",IFERROR(Nominal!W242*(1+0),""))</f>
        <v>19.78</v>
      </c>
      <c r="Y243" s="124">
        <f>IF(Nominal!X242="","",IFERROR(Nominal!X242*(1+0),""))</f>
        <v>9.42</v>
      </c>
      <c r="Z243" s="124">
        <f>IF(Nominal!Y242="","",IFERROR(Nominal!Y242*(1+0),""))</f>
        <v>24.55</v>
      </c>
      <c r="AA243" s="124">
        <f>IF(Nominal!Z242="","",IFERROR(Nominal!Z242*(1+0),""))</f>
        <v>23.76</v>
      </c>
      <c r="AB243" s="124" t="str">
        <f>IF(Nominal!AA242="","",IFERROR(Nominal!AA242*(1+0),""))</f>
        <v/>
      </c>
      <c r="AC243" s="124" t="str">
        <f>IF(Nominal!AB242="","",IFERROR(Nominal!AB242*(1+0),""))</f>
        <v/>
      </c>
      <c r="AD243" s="124" t="str">
        <f>IF(Nominal!AC242="","",IFERROR(Nominal!AC242*(1+0),""))</f>
        <v/>
      </c>
      <c r="AE243" s="124" t="str">
        <f>IF(Nominal!AD242="","",IFERROR(Nominal!AD242*(1+0),""))</f>
        <v/>
      </c>
      <c r="AF243" s="126">
        <f t="shared" si="80"/>
        <v>0.22502776784418199</v>
      </c>
      <c r="AG243" s="126">
        <f t="shared" si="81"/>
        <v>-0.67658674513482664</v>
      </c>
      <c r="AH243" s="126">
        <f t="shared" si="82"/>
        <v>7.174242143598436E-2</v>
      </c>
      <c r="AI243" s="126">
        <f t="shared" si="83"/>
        <v>-0.92140026748490245</v>
      </c>
      <c r="AJ243" s="126">
        <f t="shared" si="84"/>
        <v>0.27590226468078494</v>
      </c>
      <c r="AK243" s="126">
        <f t="shared" si="85"/>
        <v>-0.33282774817916932</v>
      </c>
      <c r="AL243" s="126" t="str">
        <f t="shared" si="86"/>
        <v/>
      </c>
      <c r="AM243" s="126" t="str">
        <f t="shared" si="87"/>
        <v/>
      </c>
      <c r="AN243" s="126" t="str">
        <f t="shared" si="88"/>
        <v/>
      </c>
      <c r="AO243" s="126" t="str">
        <f t="shared" si="89"/>
        <v/>
      </c>
      <c r="AP243" s="124">
        <f t="shared" si="90"/>
        <v>272.43888459999994</v>
      </c>
      <c r="AQ243" s="124">
        <f t="shared" si="91"/>
        <v>119.60000000000001</v>
      </c>
      <c r="AR243" s="126">
        <f t="shared" si="92"/>
        <v>-0.56100246051293645</v>
      </c>
      <c r="AS243" s="153" t="s">
        <v>779</v>
      </c>
      <c r="AT243" s="153">
        <f t="shared" si="93"/>
        <v>1</v>
      </c>
      <c r="AU243" s="153">
        <f t="shared" si="94"/>
        <v>1</v>
      </c>
      <c r="AV243" s="153">
        <f t="shared" si="95"/>
        <v>1</v>
      </c>
      <c r="AW243" s="153">
        <f t="shared" si="96"/>
        <v>1</v>
      </c>
      <c r="AX243" s="153">
        <f t="shared" si="97"/>
        <v>1</v>
      </c>
      <c r="AY243" s="153">
        <f t="shared" si="98"/>
        <v>1</v>
      </c>
      <c r="AZ243" s="153">
        <f t="shared" si="99"/>
        <v>0</v>
      </c>
      <c r="BA243" s="153">
        <f t="shared" si="100"/>
        <v>0</v>
      </c>
      <c r="BB243" s="153">
        <f t="shared" si="101"/>
        <v>0</v>
      </c>
      <c r="BC243" s="153">
        <f t="shared" si="102"/>
        <v>0</v>
      </c>
    </row>
    <row r="244" spans="1:55" x14ac:dyDescent="0.3">
      <c r="A244" s="300" t="str">
        <f>Nominal!A243</f>
        <v>St. Kitts and Nevis</v>
      </c>
      <c r="B244" s="300" t="str">
        <f>Nominal!B243</f>
        <v>KNA</v>
      </c>
      <c r="C244" s="300" t="str">
        <f>Nominal!C243</f>
        <v>LAC</v>
      </c>
      <c r="D244" s="300" t="str">
        <f>Nominal!D243</f>
        <v>High Income</v>
      </c>
      <c r="E244" s="300" t="str">
        <f>Nominal!E243</f>
        <v>IBRD</v>
      </c>
      <c r="F244" s="300" t="str">
        <f>Nominal!F243</f>
        <v>Tax Revenue</v>
      </c>
      <c r="G244" s="300" t="str">
        <f>Nominal!G243</f>
        <v>mill lcu</v>
      </c>
      <c r="H244" s="126">
        <f>VLOOKUP(B244,Inflation!$C$1:$E$196,3,FALSE)/100</f>
        <v>6.8700000000000002E-3</v>
      </c>
      <c r="I244" s="300" t="str">
        <f t="shared" si="79"/>
        <v>St. Kitts and NevisTax Revenue</v>
      </c>
      <c r="J244" s="124">
        <f>IF(Nominal!I243="","",IFERROR(Nominal!I243*((1+Real!$H244)),""))</f>
        <v>36.841373300000001</v>
      </c>
      <c r="K244" s="124">
        <f>IF(Nominal!J243="","",IFERROR(Nominal!J243*((1+Real!$H244)),""))</f>
        <v>41.130639500000001</v>
      </c>
      <c r="L244" s="124">
        <f>IF(Nominal!K243="","",IFERROR(Nominal!K243*((1+Real!$H244)),""))</f>
        <v>56.042384199999994</v>
      </c>
      <c r="M244" s="124">
        <f>IF(Nominal!L243="","",IFERROR(Nominal!L243*((1+Real!$H244)),""))</f>
        <v>40.737960199999996</v>
      </c>
      <c r="N244" s="124">
        <f>IF(Nominal!M243="","",IFERROR(Nominal!M243*((1+Real!$H244)),""))</f>
        <v>41.191051699999996</v>
      </c>
      <c r="O244" s="124">
        <f>IF(Nominal!N243="","",IFERROR(Nominal!N243*((1+Real!$H244)),""))</f>
        <v>49.225874299999994</v>
      </c>
      <c r="P244" s="124">
        <f>IF(Nominal!O243="","",IFERROR(Nominal!O243*((1+Real!$H244)),""))</f>
        <v>44.272073899999995</v>
      </c>
      <c r="Q244" s="124">
        <f>IF(Nominal!P243="","",IFERROR(Nominal!P243*((1+Real!$H244)),""))</f>
        <v>36.841373300000001</v>
      </c>
      <c r="R244" s="124">
        <f>IF(Nominal!Q243="","",IFERROR(Nominal!Q243*((1+Real!$H244)),""))</f>
        <v>46.769111500000001</v>
      </c>
      <c r="S244" s="124">
        <f>IF(Nominal!R243="","",IFERROR(Nominal!R243*((1+Real!$H244)),""))</f>
        <v>46.275745199999996</v>
      </c>
      <c r="T244" s="124">
        <f>IF(Nominal!S243="","",IFERROR(Nominal!S243*((1+Real!$H244)),""))</f>
        <v>56.002109399999995</v>
      </c>
      <c r="U244" s="124">
        <f>IF(Nominal!T243="","",IFERROR(Nominal!T243*((1+Real!$H244)),""))</f>
        <v>63.231435999999995</v>
      </c>
      <c r="V244" s="124">
        <f>IF(Nominal!U243="","",IFERROR(Nominal!U243*(1+0),""))</f>
        <v>43.89</v>
      </c>
      <c r="W244" s="124">
        <f>IF(Nominal!V243="","",IFERROR(Nominal!V243*(1+0),""))</f>
        <v>43.47</v>
      </c>
      <c r="X244" s="124">
        <f>IF(Nominal!W243="","",IFERROR(Nominal!W243*(1+0),""))</f>
        <v>55.39</v>
      </c>
      <c r="Y244" s="124">
        <f>IF(Nominal!X243="","",IFERROR(Nominal!X243*(1+0),""))</f>
        <v>9.92</v>
      </c>
      <c r="Z244" s="124">
        <f>IF(Nominal!Y243="","",IFERROR(Nominal!Y243*(1+0),""))</f>
        <v>36.51</v>
      </c>
      <c r="AA244" s="124">
        <f>IF(Nominal!Z243="","",IFERROR(Nominal!Z243*(1+0),""))</f>
        <v>35.42</v>
      </c>
      <c r="AB244" s="124" t="str">
        <f>IF(Nominal!AA243="","",IFERROR(Nominal!AA243*(1+0),""))</f>
        <v/>
      </c>
      <c r="AC244" s="124" t="str">
        <f>IF(Nominal!AB243="","",IFERROR(Nominal!AB243*(1+0),""))</f>
        <v/>
      </c>
      <c r="AD244" s="124" t="str">
        <f>IF(Nominal!AC243="","",IFERROR(Nominal!AC243*(1+0),""))</f>
        <v/>
      </c>
      <c r="AE244" s="124" t="str">
        <f>IF(Nominal!AD243="","",IFERROR(Nominal!AD243*(1+0),""))</f>
        <v/>
      </c>
      <c r="AF244" s="126">
        <f t="shared" si="80"/>
        <v>0.19132366870808259</v>
      </c>
      <c r="AG244" s="126">
        <f t="shared" si="81"/>
        <v>5.6876346403512593E-2</v>
      </c>
      <c r="AH244" s="126">
        <f t="shared" si="82"/>
        <v>-1.1640907311719854E-2</v>
      </c>
      <c r="AI244" s="126">
        <f t="shared" si="83"/>
        <v>-0.75649247160882638</v>
      </c>
      <c r="AJ244" s="126">
        <f t="shared" si="84"/>
        <v>-0.11364244190929454</v>
      </c>
      <c r="AK244" s="126">
        <f t="shared" si="85"/>
        <v>-0.28045970734541109</v>
      </c>
      <c r="AL244" s="126" t="str">
        <f t="shared" si="86"/>
        <v/>
      </c>
      <c r="AM244" s="126" t="str">
        <f t="shared" si="87"/>
        <v/>
      </c>
      <c r="AN244" s="126" t="str">
        <f t="shared" si="88"/>
        <v/>
      </c>
      <c r="AO244" s="126" t="str">
        <f t="shared" si="89"/>
        <v/>
      </c>
      <c r="AP244" s="124">
        <f t="shared" si="90"/>
        <v>265.1692832</v>
      </c>
      <c r="AQ244" s="124">
        <f t="shared" si="91"/>
        <v>224.59999999999997</v>
      </c>
      <c r="AR244" s="126">
        <f t="shared" si="92"/>
        <v>-0.15299390151988776</v>
      </c>
      <c r="AS244" s="153" t="s">
        <v>779</v>
      </c>
      <c r="AT244" s="153">
        <f t="shared" si="93"/>
        <v>1</v>
      </c>
      <c r="AU244" s="153">
        <f t="shared" si="94"/>
        <v>1</v>
      </c>
      <c r="AV244" s="153">
        <f t="shared" si="95"/>
        <v>1</v>
      </c>
      <c r="AW244" s="153">
        <f t="shared" si="96"/>
        <v>1</v>
      </c>
      <c r="AX244" s="153">
        <f t="shared" si="97"/>
        <v>1</v>
      </c>
      <c r="AY244" s="153">
        <f t="shared" si="98"/>
        <v>1</v>
      </c>
      <c r="AZ244" s="153">
        <f t="shared" si="99"/>
        <v>0</v>
      </c>
      <c r="BA244" s="153">
        <f t="shared" si="100"/>
        <v>0</v>
      </c>
      <c r="BB244" s="153">
        <f t="shared" si="101"/>
        <v>0</v>
      </c>
      <c r="BC244" s="153">
        <f t="shared" si="102"/>
        <v>0</v>
      </c>
    </row>
    <row r="245" spans="1:55" x14ac:dyDescent="0.3">
      <c r="A245" s="300" t="str">
        <f>Nominal!A244</f>
        <v>St. Kitts and Nevis</v>
      </c>
      <c r="B245" s="300" t="str">
        <f>Nominal!B244</f>
        <v>KNA</v>
      </c>
      <c r="C245" s="300" t="str">
        <f>Nominal!C244</f>
        <v>LAC</v>
      </c>
      <c r="D245" s="300" t="str">
        <f>Nominal!D244</f>
        <v>High Income</v>
      </c>
      <c r="E245" s="300" t="str">
        <f>Nominal!E244</f>
        <v>IBRD</v>
      </c>
      <c r="F245" s="300" t="str">
        <f>Nominal!F244</f>
        <v>VAT</v>
      </c>
      <c r="G245" s="300" t="str">
        <f>Nominal!G244</f>
        <v>mill lcu</v>
      </c>
      <c r="H245" s="126">
        <f>VLOOKUP(B245,Inflation!$C$1:$E$196,3,FALSE)/100</f>
        <v>6.8700000000000002E-3</v>
      </c>
      <c r="I245" s="300" t="str">
        <f t="shared" si="79"/>
        <v>St. Kitts and NevisVAT</v>
      </c>
      <c r="J245" s="124">
        <f>IF(Nominal!I244="","",IFERROR(Nominal!I244*((1+Real!$H245)),""))</f>
        <v>18.566682799999999</v>
      </c>
      <c r="K245" s="124">
        <f>IF(Nominal!J244="","",IFERROR(Nominal!J244*((1+Real!$H245)),""))</f>
        <v>15.274217899999998</v>
      </c>
      <c r="L245" s="124">
        <f>IF(Nominal!K244="","",IFERROR(Nominal!K244*((1+Real!$H245)),""))</f>
        <v>20.449529699999996</v>
      </c>
      <c r="M245" s="124">
        <f>IF(Nominal!L244="","",IFERROR(Nominal!L244*((1+Real!$H245)),""))</f>
        <v>16.049507799999997</v>
      </c>
      <c r="N245" s="124">
        <f>IF(Nominal!M244="","",IFERROR(Nominal!M244*((1+Real!$H245)),""))</f>
        <v>17.267820499999999</v>
      </c>
      <c r="O245" s="124">
        <f>IF(Nominal!N244="","",IFERROR(Nominal!N244*((1+Real!$H245)),""))</f>
        <v>15.1634622</v>
      </c>
      <c r="P245" s="124">
        <f>IF(Nominal!O244="","",IFERROR(Nominal!O244*((1+Real!$H245)),""))</f>
        <v>19.623896299999998</v>
      </c>
      <c r="Q245" s="124">
        <f>IF(Nominal!P244="","",IFERROR(Nominal!P244*((1+Real!$H245)),""))</f>
        <v>14.116317399999998</v>
      </c>
      <c r="R245" s="124">
        <f>IF(Nominal!Q244="","",IFERROR(Nominal!Q244*((1+Real!$H245)),""))</f>
        <v>16.0696452</v>
      </c>
      <c r="S245" s="124">
        <f>IF(Nominal!R244="","",IFERROR(Nominal!R244*((1+Real!$H245)),""))</f>
        <v>15.727309399999998</v>
      </c>
      <c r="T245" s="124">
        <f>IF(Nominal!S244="","",IFERROR(Nominal!S244*((1+Real!$H245)),""))</f>
        <v>24.7387959</v>
      </c>
      <c r="U245" s="124">
        <f>IF(Nominal!T244="","",IFERROR(Nominal!T244*((1+Real!$H245)),""))</f>
        <v>20.660972399999999</v>
      </c>
      <c r="V245" s="124">
        <f>IF(Nominal!U244="","",IFERROR(Nominal!U244*(1+0),""))</f>
        <v>19.350000000000001</v>
      </c>
      <c r="W245" s="124">
        <f>IF(Nominal!V244="","",IFERROR(Nominal!V244*(1+0),""))</f>
        <v>17.79</v>
      </c>
      <c r="X245" s="124">
        <f>IF(Nominal!W244="","",IFERROR(Nominal!W244*(1+0),""))</f>
        <v>22.15</v>
      </c>
      <c r="Y245" s="124">
        <f>IF(Nominal!X244="","",IFERROR(Nominal!X244*(1+0),""))</f>
        <v>4.79</v>
      </c>
      <c r="Z245" s="124">
        <f>IF(Nominal!Y244="","",IFERROR(Nominal!Y244*(1+0),""))</f>
        <v>14.81</v>
      </c>
      <c r="AA245" s="124">
        <f>IF(Nominal!Z244="","",IFERROR(Nominal!Z244*(1+0),""))</f>
        <v>12.1</v>
      </c>
      <c r="AB245" s="124" t="str">
        <f>IF(Nominal!AA244="","",IFERROR(Nominal!AA244*(1+0),""))</f>
        <v/>
      </c>
      <c r="AC245" s="124" t="str">
        <f>IF(Nominal!AB244="","",IFERROR(Nominal!AB244*(1+0),""))</f>
        <v/>
      </c>
      <c r="AD245" s="124" t="str">
        <f>IF(Nominal!AC244="","",IFERROR(Nominal!AC244*(1+0),""))</f>
        <v/>
      </c>
      <c r="AE245" s="124" t="str">
        <f>IF(Nominal!AD244="","",IFERROR(Nominal!AD244*(1+0),""))</f>
        <v/>
      </c>
      <c r="AF245" s="126">
        <f t="shared" si="80"/>
        <v>4.2189399605620591E-2</v>
      </c>
      <c r="AG245" s="126">
        <f t="shared" si="81"/>
        <v>0.16470775240151583</v>
      </c>
      <c r="AH245" s="126">
        <f t="shared" si="82"/>
        <v>8.3154494257146813E-2</v>
      </c>
      <c r="AI245" s="126">
        <f t="shared" si="83"/>
        <v>-0.70154847988547042</v>
      </c>
      <c r="AJ245" s="126">
        <f t="shared" si="84"/>
        <v>-0.14233530514172293</v>
      </c>
      <c r="AK245" s="126">
        <f t="shared" si="85"/>
        <v>-0.20202920412199796</v>
      </c>
      <c r="AL245" s="126" t="str">
        <f t="shared" si="86"/>
        <v/>
      </c>
      <c r="AM245" s="126" t="str">
        <f t="shared" si="87"/>
        <v/>
      </c>
      <c r="AN245" s="126" t="str">
        <f t="shared" si="88"/>
        <v/>
      </c>
      <c r="AO245" s="126" t="str">
        <f t="shared" si="89"/>
        <v/>
      </c>
      <c r="AP245" s="124">
        <f t="shared" si="90"/>
        <v>102.77122089999999</v>
      </c>
      <c r="AQ245" s="124">
        <f t="shared" si="91"/>
        <v>90.99</v>
      </c>
      <c r="AR245" s="126">
        <f t="shared" si="92"/>
        <v>-0.11463540859812822</v>
      </c>
      <c r="AS245" s="153" t="s">
        <v>779</v>
      </c>
      <c r="AT245" s="153">
        <f t="shared" si="93"/>
        <v>1</v>
      </c>
      <c r="AU245" s="153">
        <f t="shared" si="94"/>
        <v>1</v>
      </c>
      <c r="AV245" s="153">
        <f t="shared" si="95"/>
        <v>1</v>
      </c>
      <c r="AW245" s="153">
        <f t="shared" si="96"/>
        <v>1</v>
      </c>
      <c r="AX245" s="153">
        <f t="shared" si="97"/>
        <v>1</v>
      </c>
      <c r="AY245" s="153">
        <f t="shared" si="98"/>
        <v>1</v>
      </c>
      <c r="AZ245" s="153">
        <f t="shared" si="99"/>
        <v>0</v>
      </c>
      <c r="BA245" s="153">
        <f t="shared" si="100"/>
        <v>0</v>
      </c>
      <c r="BB245" s="153">
        <f t="shared" si="101"/>
        <v>0</v>
      </c>
      <c r="BC245" s="153">
        <f t="shared" si="102"/>
        <v>0</v>
      </c>
    </row>
    <row r="246" spans="1:55" s="300" customFormat="1" x14ac:dyDescent="0.3">
      <c r="A246" s="300" t="str">
        <f>Nominal!A245</f>
        <v>St. Kitts and Nevis</v>
      </c>
      <c r="B246" s="300" t="str">
        <f>Nominal!B245</f>
        <v>KNA</v>
      </c>
      <c r="C246" s="300" t="str">
        <f>Nominal!C245</f>
        <v>LAC</v>
      </c>
      <c r="D246" s="300" t="str">
        <f>Nominal!D245</f>
        <v>High Income</v>
      </c>
      <c r="E246" s="300" t="str">
        <f>Nominal!E245</f>
        <v>IBRD</v>
      </c>
      <c r="F246" s="300" t="str">
        <f>Nominal!F245</f>
        <v>Income Taxes</v>
      </c>
      <c r="G246" s="300" t="str">
        <f>Nominal!G245</f>
        <v>mill lcu</v>
      </c>
      <c r="H246" s="126">
        <f>VLOOKUP(B246,Inflation!$C$1:$E$196,3,FALSE)/100</f>
        <v>6.8700000000000002E-3</v>
      </c>
      <c r="I246" s="300" t="str">
        <f t="shared" si="79"/>
        <v>St. Kitts and NevisIncome Taxes</v>
      </c>
      <c r="J246" s="124">
        <f>IF(Nominal!I245="","",IFERROR(Nominal!I245*((1+Real!$H246)),""))</f>
        <v>4.6517393999999994</v>
      </c>
      <c r="K246" s="124">
        <f>IF(Nominal!J245="","",IFERROR(Nominal!J245*((1+Real!$H246)),""))</f>
        <v>13.582676299999999</v>
      </c>
      <c r="L246" s="124">
        <f>IF(Nominal!K245="","",IFERROR(Nominal!K245*((1+Real!$H246)),""))</f>
        <v>21.335575299999999</v>
      </c>
      <c r="M246" s="124">
        <f>IF(Nominal!L245="","",IFERROR(Nominal!L245*((1+Real!$H246)),""))</f>
        <v>11.2366692</v>
      </c>
      <c r="N246" s="124">
        <f>IF(Nominal!M245="","",IFERROR(Nominal!M245*((1+Real!$H246)),""))</f>
        <v>10.098906099999999</v>
      </c>
      <c r="O246" s="124">
        <f>IF(Nominal!N245="","",IFERROR(Nominal!N245*((1+Real!$H246)),""))</f>
        <v>17.741049400000001</v>
      </c>
      <c r="P246" s="124">
        <f>IF(Nominal!O245="","",IFERROR(Nominal!O245*((1+Real!$H246)),""))</f>
        <v>9.3236162</v>
      </c>
      <c r="Q246" s="124">
        <f>IF(Nominal!P245="","",IFERROR(Nominal!P245*((1+Real!$H246)),""))</f>
        <v>9.9478755999999997</v>
      </c>
      <c r="R246" s="124">
        <f>IF(Nominal!Q245="","",IFERROR(Nominal!Q245*((1+Real!$H246)),""))</f>
        <v>19.352041399999997</v>
      </c>
      <c r="S246" s="124">
        <f>IF(Nominal!R245="","",IFERROR(Nominal!R245*((1+Real!$H246)),""))</f>
        <v>12.515394099999998</v>
      </c>
      <c r="T246" s="124">
        <f>IF(Nominal!S245="","",IFERROR(Nominal!S245*((1+Real!$H246)),""))</f>
        <v>15.072843899999999</v>
      </c>
      <c r="U246" s="124">
        <f>IF(Nominal!T245="","",IFERROR(Nominal!T245*((1+Real!$H246)),""))</f>
        <v>21.828941599999997</v>
      </c>
      <c r="V246" s="124">
        <f>IF(Nominal!U245="","",IFERROR(Nominal!U245*(1+0),""))</f>
        <v>10.34</v>
      </c>
      <c r="W246" s="124">
        <f>IF(Nominal!V245="","",IFERROR(Nominal!V245*(1+0),""))</f>
        <v>12.82</v>
      </c>
      <c r="X246" s="124">
        <f>IF(Nominal!W245="","",IFERROR(Nominal!W245*(1+0),""))</f>
        <v>19.149999999999999</v>
      </c>
      <c r="Y246" s="124">
        <f>IF(Nominal!X245="","",IFERROR(Nominal!X245*(1+0),""))</f>
        <v>0.65</v>
      </c>
      <c r="Z246" s="124">
        <f>IF(Nominal!Y245="","",IFERROR(Nominal!Y245*(1+0),""))</f>
        <v>9.66</v>
      </c>
      <c r="AA246" s="124">
        <f>IF(Nominal!Z245="","",IFERROR(Nominal!Z245*(1+0),""))</f>
        <v>13.84</v>
      </c>
      <c r="AB246" s="124" t="str">
        <f>IF(Nominal!AA245="","",IFERROR(Nominal!AA245*(1+0),""))</f>
        <v/>
      </c>
      <c r="AC246" s="124" t="str">
        <f>IF(Nominal!AB245="","",IFERROR(Nominal!AB245*(1+0),""))</f>
        <v/>
      </c>
      <c r="AD246" s="124" t="str">
        <f>IF(Nominal!AC245="","",IFERROR(Nominal!AC245*(1+0),""))</f>
        <v/>
      </c>
      <c r="AE246" s="124" t="str">
        <f>IF(Nominal!AD245="","",IFERROR(Nominal!AD245*(1+0),""))</f>
        <v/>
      </c>
      <c r="AF246" s="126">
        <f t="shared" si="80"/>
        <v>1.222824434232064</v>
      </c>
      <c r="AG246" s="126">
        <f t="shared" si="81"/>
        <v>-5.6150664504903136E-2</v>
      </c>
      <c r="AH246" s="126">
        <f t="shared" si="82"/>
        <v>-0.10243807674593149</v>
      </c>
      <c r="AI246" s="126">
        <f t="shared" si="83"/>
        <v>-0.94215367664289695</v>
      </c>
      <c r="AJ246" s="126">
        <f t="shared" si="84"/>
        <v>-4.3460756606103983E-2</v>
      </c>
      <c r="AK246" s="126">
        <f t="shared" si="85"/>
        <v>-0.21988831168014228</v>
      </c>
      <c r="AL246" s="126" t="str">
        <f t="shared" si="86"/>
        <v/>
      </c>
      <c r="AM246" s="126" t="str">
        <f t="shared" si="87"/>
        <v/>
      </c>
      <c r="AN246" s="126" t="str">
        <f t="shared" si="88"/>
        <v/>
      </c>
      <c r="AO246" s="126" t="str">
        <f t="shared" si="89"/>
        <v/>
      </c>
      <c r="AP246" s="124">
        <f t="shared" si="90"/>
        <v>78.646615700000012</v>
      </c>
      <c r="AQ246" s="124">
        <f t="shared" si="91"/>
        <v>66.460000000000008</v>
      </c>
      <c r="AR246" s="126">
        <f t="shared" si="92"/>
        <v>-0.15495410185844782</v>
      </c>
      <c r="AS246" s="153" t="s">
        <v>779</v>
      </c>
      <c r="AT246" s="153">
        <f t="shared" si="93"/>
        <v>1</v>
      </c>
      <c r="AU246" s="153">
        <f t="shared" si="94"/>
        <v>1</v>
      </c>
      <c r="AV246" s="153">
        <f t="shared" si="95"/>
        <v>1</v>
      </c>
      <c r="AW246" s="153">
        <f t="shared" si="96"/>
        <v>1</v>
      </c>
      <c r="AX246" s="153">
        <f t="shared" si="97"/>
        <v>1</v>
      </c>
      <c r="AY246" s="153">
        <f t="shared" si="98"/>
        <v>1</v>
      </c>
      <c r="AZ246" s="153">
        <f t="shared" si="99"/>
        <v>0</v>
      </c>
      <c r="BA246" s="153">
        <f t="shared" si="100"/>
        <v>0</v>
      </c>
      <c r="BB246" s="153">
        <f t="shared" si="101"/>
        <v>0</v>
      </c>
      <c r="BC246" s="153">
        <f t="shared" si="102"/>
        <v>0</v>
      </c>
    </row>
    <row r="247" spans="1:55" s="300" customFormat="1" x14ac:dyDescent="0.3">
      <c r="A247" s="300" t="str">
        <f>Nominal!A246</f>
        <v>St. Kitts and Nevis</v>
      </c>
      <c r="B247" s="300" t="str">
        <f>Nominal!B246</f>
        <v>KNA</v>
      </c>
      <c r="C247" s="300" t="str">
        <f>Nominal!C246</f>
        <v>LAC</v>
      </c>
      <c r="D247" s="300" t="str">
        <f>Nominal!D246</f>
        <v>High Income</v>
      </c>
      <c r="E247" s="300" t="str">
        <f>Nominal!E246</f>
        <v>IBRD</v>
      </c>
      <c r="F247" s="300" t="str">
        <f>Nominal!F246</f>
        <v>Property Taxes</v>
      </c>
      <c r="G247" s="300" t="str">
        <f>Nominal!G246</f>
        <v>mill lcu</v>
      </c>
      <c r="H247" s="126">
        <f>VLOOKUP(B247,Inflation!$C$1:$E$196,3,FALSE)/100</f>
        <v>6.8700000000000002E-3</v>
      </c>
      <c r="I247" s="300" t="str">
        <f t="shared" si="79"/>
        <v>St. Kitts and NevisProperty Taxes</v>
      </c>
      <c r="J247" s="124">
        <f>IF(Nominal!I246="","",IFERROR(Nominal!I246*((1+Real!$H247)),""))</f>
        <v>0.87597689999999995</v>
      </c>
      <c r="K247" s="124">
        <f>IF(Nominal!J246="","",IFERROR(Nominal!J246*((1+Real!$H247)),""))</f>
        <v>0.73501509999999992</v>
      </c>
      <c r="L247" s="124">
        <f>IF(Nominal!K246="","",IFERROR(Nominal!K246*((1+Real!$H247)),""))</f>
        <v>1.0874196</v>
      </c>
      <c r="M247" s="124">
        <f>IF(Nominal!L246="","",IFERROR(Nominal!L246*((1+Real!$H247)),""))</f>
        <v>0.83570209999999989</v>
      </c>
      <c r="N247" s="124">
        <f>IF(Nominal!M246="","",IFERROR(Nominal!M246*((1+Real!$H247)),""))</f>
        <v>2.0036712999999997</v>
      </c>
      <c r="O247" s="124">
        <f>IF(Nominal!N246="","",IFERROR(Nominal!N246*((1+Real!$H247)),""))</f>
        <v>3.4837701999999999</v>
      </c>
      <c r="P247" s="124">
        <f>IF(Nominal!O246="","",IFERROR(Nominal!O246*((1+Real!$H247)),""))</f>
        <v>3.2622588000000001</v>
      </c>
      <c r="Q247" s="124">
        <f>IF(Nominal!P246="","",IFERROR(Nominal!P246*((1+Real!$H247)),""))</f>
        <v>0.49336629999999998</v>
      </c>
      <c r="R247" s="124">
        <f>IF(Nominal!Q246="","",IFERROR(Nominal!Q246*((1+Real!$H247)),""))</f>
        <v>0.44302279999999999</v>
      </c>
      <c r="S247" s="124">
        <f>IF(Nominal!R246="","",IFERROR(Nominal!R246*((1+Real!$H247)),""))</f>
        <v>0.68467160000000005</v>
      </c>
      <c r="T247" s="124">
        <f>IF(Nominal!S246="","",IFERROR(Nominal!S246*((1+Real!$H247)),""))</f>
        <v>0.23158009999999998</v>
      </c>
      <c r="U247" s="124">
        <f>IF(Nominal!T246="","",IFERROR(Nominal!T246*((1+Real!$H247)),""))</f>
        <v>1.6613354999999999</v>
      </c>
      <c r="V247" s="124">
        <f>IF(Nominal!U246="","",IFERROR(Nominal!U246*(1+0),""))</f>
        <v>0.8</v>
      </c>
      <c r="W247" s="124">
        <f>IF(Nominal!V246="","",IFERROR(Nominal!V246*(1+0),""))</f>
        <v>0.8</v>
      </c>
      <c r="X247" s="124">
        <f>IF(Nominal!W246="","",IFERROR(Nominal!W246*(1+0),""))</f>
        <v>0.62</v>
      </c>
      <c r="Y247" s="124">
        <f>IF(Nominal!X246="","",IFERROR(Nominal!X246*(1+0),""))</f>
        <v>0.11</v>
      </c>
      <c r="Z247" s="124">
        <f>IF(Nominal!Y246="","",IFERROR(Nominal!Y246*(1+0),""))</f>
        <v>0.37</v>
      </c>
      <c r="AA247" s="124">
        <f>IF(Nominal!Z246="","",IFERROR(Nominal!Z246*(1+0),""))</f>
        <v>0.92</v>
      </c>
      <c r="AB247" s="124" t="str">
        <f>IF(Nominal!AA246="","",IFERROR(Nominal!AA246*(1+0),""))</f>
        <v/>
      </c>
      <c r="AC247" s="124" t="str">
        <f>IF(Nominal!AB246="","",IFERROR(Nominal!AB246*(1+0),""))</f>
        <v/>
      </c>
      <c r="AD247" s="124" t="str">
        <f>IF(Nominal!AC246="","",IFERROR(Nominal!AC246*(1+0),""))</f>
        <v/>
      </c>
      <c r="AE247" s="124" t="str">
        <f>IF(Nominal!AD246="","",IFERROR(Nominal!AD246*(1+0),""))</f>
        <v/>
      </c>
      <c r="AF247" s="126">
        <f t="shared" si="80"/>
        <v>-8.6733908165843074E-2</v>
      </c>
      <c r="AG247" s="126">
        <f t="shared" si="81"/>
        <v>8.8413013555776104E-2</v>
      </c>
      <c r="AH247" s="126">
        <f t="shared" si="82"/>
        <v>-0.42984290516742574</v>
      </c>
      <c r="AI247" s="126">
        <f t="shared" si="83"/>
        <v>-0.8683741491136614</v>
      </c>
      <c r="AJ247" s="126">
        <f t="shared" si="84"/>
        <v>-0.81533897301418645</v>
      </c>
      <c r="AK247" s="126">
        <f t="shared" si="85"/>
        <v>-0.73591828760691502</v>
      </c>
      <c r="AL247" s="126" t="str">
        <f t="shared" si="86"/>
        <v/>
      </c>
      <c r="AM247" s="126" t="str">
        <f t="shared" si="87"/>
        <v/>
      </c>
      <c r="AN247" s="126" t="str">
        <f t="shared" si="88"/>
        <v/>
      </c>
      <c r="AO247" s="126" t="str">
        <f t="shared" si="89"/>
        <v/>
      </c>
      <c r="AP247" s="124">
        <f t="shared" si="90"/>
        <v>9.0215551999999999</v>
      </c>
      <c r="AQ247" s="124">
        <f t="shared" si="91"/>
        <v>3.62</v>
      </c>
      <c r="AR247" s="126">
        <f t="shared" si="92"/>
        <v>-0.59873880725132622</v>
      </c>
      <c r="AS247" s="153" t="s">
        <v>779</v>
      </c>
      <c r="AT247" s="153">
        <f t="shared" si="93"/>
        <v>1</v>
      </c>
      <c r="AU247" s="153">
        <f t="shared" si="94"/>
        <v>1</v>
      </c>
      <c r="AV247" s="153">
        <f t="shared" si="95"/>
        <v>1</v>
      </c>
      <c r="AW247" s="153">
        <f t="shared" si="96"/>
        <v>1</v>
      </c>
      <c r="AX247" s="153">
        <f t="shared" si="97"/>
        <v>1</v>
      </c>
      <c r="AY247" s="153">
        <f t="shared" si="98"/>
        <v>1</v>
      </c>
      <c r="AZ247" s="153">
        <f t="shared" si="99"/>
        <v>0</v>
      </c>
      <c r="BA247" s="153">
        <f t="shared" si="100"/>
        <v>0</v>
      </c>
      <c r="BB247" s="153">
        <f t="shared" si="101"/>
        <v>0</v>
      </c>
      <c r="BC247" s="153">
        <f t="shared" si="102"/>
        <v>0</v>
      </c>
    </row>
    <row r="248" spans="1:55" s="300" customFormat="1" x14ac:dyDescent="0.3">
      <c r="A248" s="300" t="str">
        <f>Nominal!A247</f>
        <v>St. Kitts and Nevis</v>
      </c>
      <c r="B248" s="300" t="str">
        <f>Nominal!B247</f>
        <v>KNA</v>
      </c>
      <c r="C248" s="300" t="str">
        <f>Nominal!C247</f>
        <v>LAC</v>
      </c>
      <c r="D248" s="300" t="str">
        <f>Nominal!D247</f>
        <v>High Income</v>
      </c>
      <c r="E248" s="300" t="str">
        <f>Nominal!E247</f>
        <v>IBRD</v>
      </c>
      <c r="F248" s="300" t="str">
        <f>Nominal!F247</f>
        <v>Tax Revenue -Taxes on International Trade and Transactions</v>
      </c>
      <c r="G248" s="300" t="str">
        <f>Nominal!G247</f>
        <v>mill lcu</v>
      </c>
      <c r="H248" s="126">
        <f>VLOOKUP(B248,Inflation!$C$1:$E$196,3,FALSE)/100</f>
        <v>6.8700000000000002E-3</v>
      </c>
      <c r="I248" s="300" t="str">
        <f t="shared" si="79"/>
        <v>St. Kitts and NevisTax Revenue -Taxes on International Trade and Transactions</v>
      </c>
      <c r="J248" s="124">
        <f>IF(Nominal!I247="","",IFERROR(Nominal!I247*((1+Real!$H248)),""))</f>
        <v>12.757042899999998</v>
      </c>
      <c r="K248" s="124">
        <f>IF(Nominal!J247="","",IFERROR(Nominal!J247*((1+Real!$H248)),""))</f>
        <v>11.5387302</v>
      </c>
      <c r="L248" s="124">
        <f>IF(Nominal!K247="","",IFERROR(Nominal!K247*((1+Real!$H248)),""))</f>
        <v>13.169859599999999</v>
      </c>
      <c r="M248" s="124">
        <f>IF(Nominal!L247="","",IFERROR(Nominal!L247*((1+Real!$H248)),""))</f>
        <v>12.616081099999999</v>
      </c>
      <c r="N248" s="124">
        <f>IF(Nominal!M247="","",IFERROR(Nominal!M247*((1+Real!$H248)),""))</f>
        <v>11.820653799999999</v>
      </c>
      <c r="O248" s="124">
        <f>IF(Nominal!N247="","",IFERROR(Nominal!N247*((1+Real!$H248)),""))</f>
        <v>12.8375925</v>
      </c>
      <c r="P248" s="124">
        <f>IF(Nominal!O247="","",IFERROR(Nominal!O247*((1+Real!$H248)),""))</f>
        <v>12.062302599999999</v>
      </c>
      <c r="Q248" s="124">
        <f>IF(Nominal!P247="","",IFERROR(Nominal!P247*((1+Real!$H248)),""))</f>
        <v>12.283813999999998</v>
      </c>
      <c r="R248" s="124">
        <f>IF(Nominal!Q247="","",IFERROR(Nominal!Q247*((1+Real!$H248)),""))</f>
        <v>10.904402099999999</v>
      </c>
      <c r="S248" s="124">
        <f>IF(Nominal!R247="","",IFERROR(Nominal!R247*((1+Real!$H248)),""))</f>
        <v>17.3483701</v>
      </c>
      <c r="T248" s="124">
        <f>IF(Nominal!S247="","",IFERROR(Nominal!S247*((1+Real!$H248)),""))</f>
        <v>15.968958199999998</v>
      </c>
      <c r="U248" s="124">
        <f>IF(Nominal!T247="","",IFERROR(Nominal!T247*((1+Real!$H248)),""))</f>
        <v>19.080186499999996</v>
      </c>
      <c r="V248" s="124">
        <f>IF(Nominal!U247="","",IFERROR(Nominal!U247*(1+0),""))</f>
        <v>13.4</v>
      </c>
      <c r="W248" s="124">
        <f>IF(Nominal!V247="","",IFERROR(Nominal!V247*(1+0),""))</f>
        <v>12.07</v>
      </c>
      <c r="X248" s="124">
        <f>IF(Nominal!W247="","",IFERROR(Nominal!W247*(1+0),""))</f>
        <v>13.47</v>
      </c>
      <c r="Y248" s="124">
        <f>IF(Nominal!X247="","",IFERROR(Nominal!X247*(1+0),""))</f>
        <v>4.37</v>
      </c>
      <c r="Z248" s="124">
        <f>IF(Nominal!Y247="","",IFERROR(Nominal!Y247*(1+0),""))</f>
        <v>11.67</v>
      </c>
      <c r="AA248" s="124">
        <f>IF(Nominal!Z247="","",IFERROR(Nominal!Z247*(1+0),""))</f>
        <v>8.56</v>
      </c>
      <c r="AB248" s="124" t="str">
        <f>IF(Nominal!AA247="","",IFERROR(Nominal!AA247*(1+0),""))</f>
        <v/>
      </c>
      <c r="AC248" s="124" t="str">
        <f>IF(Nominal!AB247="","",IFERROR(Nominal!AB247*(1+0),""))</f>
        <v/>
      </c>
      <c r="AD248" s="124" t="str">
        <f>IF(Nominal!AC247="","",IFERROR(Nominal!AC247*(1+0),""))</f>
        <v/>
      </c>
      <c r="AE248" s="124" t="str">
        <f>IF(Nominal!AD247="","",IFERROR(Nominal!AD247*(1+0),""))</f>
        <v/>
      </c>
      <c r="AF248" s="126">
        <f t="shared" si="80"/>
        <v>5.0400167581156459E-2</v>
      </c>
      <c r="AG248" s="126">
        <f t="shared" si="81"/>
        <v>4.6042310617506292E-2</v>
      </c>
      <c r="AH248" s="126">
        <f t="shared" si="82"/>
        <v>2.2789946826768138E-2</v>
      </c>
      <c r="AI248" s="126">
        <f t="shared" si="83"/>
        <v>-0.65361668450276522</v>
      </c>
      <c r="AJ248" s="126">
        <f t="shared" si="84"/>
        <v>-1.2744963396187007E-2</v>
      </c>
      <c r="AK248" s="126">
        <f t="shared" si="85"/>
        <v>-0.3332083098914379</v>
      </c>
      <c r="AL248" s="126" t="str">
        <f t="shared" si="86"/>
        <v/>
      </c>
      <c r="AM248" s="126" t="str">
        <f t="shared" si="87"/>
        <v/>
      </c>
      <c r="AN248" s="126" t="str">
        <f t="shared" si="88"/>
        <v/>
      </c>
      <c r="AO248" s="126" t="str">
        <f t="shared" si="89"/>
        <v/>
      </c>
      <c r="AP248" s="124">
        <f t="shared" si="90"/>
        <v>74.739960100000005</v>
      </c>
      <c r="AQ248" s="124">
        <f t="shared" si="91"/>
        <v>63.54</v>
      </c>
      <c r="AR248" s="126">
        <f t="shared" si="92"/>
        <v>-0.14985236926825715</v>
      </c>
      <c r="AS248" s="153" t="s">
        <v>779</v>
      </c>
      <c r="AT248" s="153">
        <f t="shared" si="93"/>
        <v>1</v>
      </c>
      <c r="AU248" s="153">
        <f t="shared" si="94"/>
        <v>1</v>
      </c>
      <c r="AV248" s="153">
        <f t="shared" si="95"/>
        <v>1</v>
      </c>
      <c r="AW248" s="153">
        <f t="shared" si="96"/>
        <v>1</v>
      </c>
      <c r="AX248" s="153">
        <f t="shared" si="97"/>
        <v>1</v>
      </c>
      <c r="AY248" s="153">
        <f t="shared" si="98"/>
        <v>1</v>
      </c>
      <c r="AZ248" s="153">
        <f t="shared" si="99"/>
        <v>0</v>
      </c>
      <c r="BA248" s="153">
        <f t="shared" si="100"/>
        <v>0</v>
      </c>
      <c r="BB248" s="153">
        <f t="shared" si="101"/>
        <v>0</v>
      </c>
      <c r="BC248" s="153">
        <f t="shared" si="102"/>
        <v>0</v>
      </c>
    </row>
    <row r="249" spans="1:55" s="300" customFormat="1" x14ac:dyDescent="0.3">
      <c r="A249" s="300" t="str">
        <f>Nominal!A248</f>
        <v>St. Kitts and Nevis</v>
      </c>
      <c r="B249" s="300" t="str">
        <f>Nominal!B248</f>
        <v>KNA</v>
      </c>
      <c r="C249" s="300" t="str">
        <f>Nominal!C248</f>
        <v>LAC</v>
      </c>
      <c r="D249" s="300" t="str">
        <f>Nominal!D248</f>
        <v>High Income</v>
      </c>
      <c r="E249" s="300" t="str">
        <f>Nominal!E248</f>
        <v>IBRD</v>
      </c>
      <c r="F249" s="300" t="str">
        <f>Nominal!F248</f>
        <v>Taxes on Goods and Services – Licenses</v>
      </c>
      <c r="G249" s="300" t="str">
        <f>Nominal!G248</f>
        <v>mill lcu</v>
      </c>
      <c r="H249" s="126">
        <f>VLOOKUP(B249,Inflation!$C$1:$E$196,3,FALSE)/100</f>
        <v>6.8700000000000002E-3</v>
      </c>
      <c r="I249" s="300" t="str">
        <f t="shared" si="79"/>
        <v>St. Kitts and NevisTaxes on Goods and Services – Licenses</v>
      </c>
      <c r="J249" s="124">
        <f>IF(Nominal!I248="","",IFERROR(Nominal!I248*((1+Real!$H249)),""))</f>
        <v>1.9633964999999998</v>
      </c>
      <c r="K249" s="124">
        <f>IF(Nominal!J248="","",IFERROR(Nominal!J248*((1+Real!$H249)),""))</f>
        <v>1.4800988999999998</v>
      </c>
      <c r="L249" s="124">
        <f>IF(Nominal!K248="","",IFERROR(Nominal!K248*((1+Real!$H249)),""))</f>
        <v>0.57391589999999992</v>
      </c>
      <c r="M249" s="124">
        <f>IF(Nominal!L248="","",IFERROR(Nominal!L248*((1+Real!$H249)),""))</f>
        <v>0.46316019999999997</v>
      </c>
      <c r="N249" s="124">
        <f>IF(Nominal!M248="","",IFERROR(Nominal!M248*((1+Real!$H249)),""))</f>
        <v>0.46316019999999997</v>
      </c>
      <c r="O249" s="124">
        <f>IF(Nominal!N248="","",IFERROR(Nominal!N248*((1+Real!$H249)),""))</f>
        <v>0.2819236</v>
      </c>
      <c r="P249" s="124">
        <f>IF(Nominal!O248="","",IFERROR(Nominal!O248*((1+Real!$H249)),""))</f>
        <v>0.38261059999999997</v>
      </c>
      <c r="Q249" s="124">
        <f>IF(Nominal!P248="","",IFERROR(Nominal!P248*((1+Real!$H249)),""))</f>
        <v>0.48329759999999994</v>
      </c>
      <c r="R249" s="124">
        <f>IF(Nominal!Q248="","",IFERROR(Nominal!Q248*((1+Real!$H249)),""))</f>
        <v>0.39267930000000001</v>
      </c>
      <c r="S249" s="124">
        <f>IF(Nominal!R248="","",IFERROR(Nominal!R248*((1+Real!$H249)),""))</f>
        <v>0.57391589999999992</v>
      </c>
      <c r="T249" s="124">
        <f>IF(Nominal!S248="","",IFERROR(Nominal!S248*((1+Real!$H249)),""))</f>
        <v>3.2622588000000001</v>
      </c>
      <c r="U249" s="124">
        <f>IF(Nominal!T248="","",IFERROR(Nominal!T248*((1+Real!$H249)),""))</f>
        <v>0.81556470000000003</v>
      </c>
      <c r="V249" s="124">
        <f>IF(Nominal!U248="","",IFERROR(Nominal!U248*(1+0),""))</f>
        <v>1.91</v>
      </c>
      <c r="W249" s="124">
        <f>IF(Nominal!V248="","",IFERROR(Nominal!V248*(1+0),""))</f>
        <v>1.46</v>
      </c>
      <c r="X249" s="124">
        <f>IF(Nominal!W248="","",IFERROR(Nominal!W248*(1+0),""))</f>
        <v>0.45</v>
      </c>
      <c r="Y249" s="124">
        <f>IF(Nominal!X248="","",IFERROR(Nominal!X248*(1+0),""))</f>
        <v>0.05</v>
      </c>
      <c r="Z249" s="124">
        <f>IF(Nominal!Y248="","",IFERROR(Nominal!Y248*(1+0),""))</f>
        <v>0.2</v>
      </c>
      <c r="AA249" s="124">
        <f>IF(Nominal!Z248="","",IFERROR(Nominal!Z248*(1+0),""))</f>
        <v>0.24</v>
      </c>
      <c r="AB249" s="124" t="str">
        <f>IF(Nominal!AA248="","",IFERROR(Nominal!AA248*(1+0),""))</f>
        <v/>
      </c>
      <c r="AC249" s="124" t="str">
        <f>IF(Nominal!AB248="","",IFERROR(Nominal!AB248*(1+0),""))</f>
        <v/>
      </c>
      <c r="AD249" s="124" t="str">
        <f>IF(Nominal!AC248="","",IFERROR(Nominal!AC248*(1+0),""))</f>
        <v/>
      </c>
      <c r="AE249" s="124" t="str">
        <f>IF(Nominal!AD248="","",IFERROR(Nominal!AD248*(1+0),""))</f>
        <v/>
      </c>
      <c r="AF249" s="126">
        <f t="shared" si="80"/>
        <v>-2.7195984102039425E-2</v>
      </c>
      <c r="AG249" s="126">
        <f t="shared" si="81"/>
        <v>-1.3579430401576416E-2</v>
      </c>
      <c r="AH249" s="126">
        <f t="shared" si="82"/>
        <v>-0.21591299352396393</v>
      </c>
      <c r="AI249" s="126">
        <f t="shared" si="83"/>
        <v>-0.89204599186199507</v>
      </c>
      <c r="AJ249" s="126">
        <f t="shared" si="84"/>
        <v>-0.56818396744798016</v>
      </c>
      <c r="AK249" s="126">
        <f t="shared" si="85"/>
        <v>-0.14870553582601814</v>
      </c>
      <c r="AL249" s="126" t="str">
        <f t="shared" si="86"/>
        <v/>
      </c>
      <c r="AM249" s="126" t="str">
        <f t="shared" si="87"/>
        <v/>
      </c>
      <c r="AN249" s="126" t="str">
        <f t="shared" si="88"/>
        <v/>
      </c>
      <c r="AO249" s="126" t="str">
        <f t="shared" si="89"/>
        <v/>
      </c>
      <c r="AP249" s="124">
        <f t="shared" si="90"/>
        <v>5.2256552999999997</v>
      </c>
      <c r="AQ249" s="124">
        <f t="shared" si="91"/>
        <v>4.3100000000000005</v>
      </c>
      <c r="AR249" s="126">
        <f t="shared" si="92"/>
        <v>-0.17522305767087226</v>
      </c>
      <c r="AS249" s="153" t="s">
        <v>779</v>
      </c>
      <c r="AT249" s="153">
        <f t="shared" si="93"/>
        <v>1</v>
      </c>
      <c r="AU249" s="153">
        <f t="shared" si="94"/>
        <v>1</v>
      </c>
      <c r="AV249" s="153">
        <f t="shared" si="95"/>
        <v>1</v>
      </c>
      <c r="AW249" s="153">
        <f t="shared" si="96"/>
        <v>1</v>
      </c>
      <c r="AX249" s="153">
        <f t="shared" si="97"/>
        <v>1</v>
      </c>
      <c r="AY249" s="153">
        <f t="shared" si="98"/>
        <v>1</v>
      </c>
      <c r="AZ249" s="153">
        <f t="shared" si="99"/>
        <v>0</v>
      </c>
      <c r="BA249" s="153">
        <f t="shared" si="100"/>
        <v>0</v>
      </c>
      <c r="BB249" s="153">
        <f t="shared" si="101"/>
        <v>0</v>
      </c>
      <c r="BC249" s="153">
        <f t="shared" si="102"/>
        <v>0</v>
      </c>
    </row>
    <row r="250" spans="1:55" s="300" customFormat="1" x14ac:dyDescent="0.3">
      <c r="A250" s="300" t="str">
        <f>Nominal!A249</f>
        <v>St. Kitts and Nevis</v>
      </c>
      <c r="B250" s="300" t="str">
        <f>Nominal!B249</f>
        <v>KNA</v>
      </c>
      <c r="C250" s="300" t="str">
        <f>Nominal!C249</f>
        <v>LAC</v>
      </c>
      <c r="D250" s="300" t="str">
        <f>Nominal!D249</f>
        <v>High Income</v>
      </c>
      <c r="E250" s="300" t="str">
        <f>Nominal!E249</f>
        <v>IBRD</v>
      </c>
      <c r="F250" s="300" t="str">
        <f>Nominal!F249</f>
        <v>Taxes on Goods and Services – Stamp Duties</v>
      </c>
      <c r="G250" s="300" t="str">
        <f>Nominal!G249</f>
        <v>mill lcu</v>
      </c>
      <c r="H250" s="126">
        <f>VLOOKUP(B250,Inflation!$C$1:$E$196,3,FALSE)/100</f>
        <v>6.8700000000000002E-3</v>
      </c>
      <c r="I250" s="300" t="str">
        <f t="shared" si="79"/>
        <v>St. Kitts and NevisTaxes on Goods and Services – Stamp Duties</v>
      </c>
      <c r="J250" s="124">
        <f>IF(Nominal!I249="","",IFERROR(Nominal!I249*((1+Real!$H250)),""))</f>
        <v>1.7720912</v>
      </c>
      <c r="K250" s="124">
        <f>IF(Nominal!J249="","",IFERROR(Nominal!J249*((1+Real!$H250)),""))</f>
        <v>1.2485187999999998</v>
      </c>
      <c r="L250" s="124">
        <f>IF(Nominal!K249="","",IFERROR(Nominal!K249*((1+Real!$H250)),""))</f>
        <v>2.6279306999999998</v>
      </c>
      <c r="M250" s="124">
        <f>IF(Nominal!L249="","",IFERROR(Nominal!L249*((1+Real!$H250)),""))</f>
        <v>1.8123659999999999</v>
      </c>
      <c r="N250" s="124">
        <f>IF(Nominal!M249="","",IFERROR(Nominal!M249*((1+Real!$H250)),""))</f>
        <v>1.8022973</v>
      </c>
      <c r="O250" s="124">
        <f>IF(Nominal!N249="","",IFERROR(Nominal!N249*((1+Real!$H250)),""))</f>
        <v>1.4498927999999998</v>
      </c>
      <c r="P250" s="124">
        <f>IF(Nominal!O249="","",IFERROR(Nominal!O249*((1+Real!$H250)),""))</f>
        <v>3.7354876999999997</v>
      </c>
      <c r="Q250" s="124">
        <f>IF(Nominal!P249="","",IFERROR(Nominal!P249*((1+Real!$H250)),""))</f>
        <v>1.4398240999999998</v>
      </c>
      <c r="R250" s="124">
        <f>IF(Nominal!Q249="","",IFERROR(Nominal!Q249*((1+Real!$H250)),""))</f>
        <v>2.1647704999999999</v>
      </c>
      <c r="S250" s="124">
        <f>IF(Nominal!R249="","",IFERROR(Nominal!R249*((1+Real!$H250)),""))</f>
        <v>1.6311294000000001</v>
      </c>
      <c r="T250" s="124">
        <f>IF(Nominal!S249="","",IFERROR(Nominal!S249*((1+Real!$H250)),""))</f>
        <v>8.2361965999999995</v>
      </c>
      <c r="U250" s="124">
        <f>IF(Nominal!T249="","",IFERROR(Nominal!T249*((1+Real!$H250)),""))</f>
        <v>2.1547017999999998</v>
      </c>
      <c r="V250" s="124">
        <f>IF(Nominal!U249="","",IFERROR(Nominal!U249*(1+0),""))</f>
        <v>1.1399999999999999</v>
      </c>
      <c r="W250" s="124">
        <f>IF(Nominal!V249="","",IFERROR(Nominal!V249*(1+0),""))</f>
        <v>1.32</v>
      </c>
      <c r="X250" s="124">
        <f>IF(Nominal!W249="","",IFERROR(Nominal!W249*(1+0),""))</f>
        <v>3.66</v>
      </c>
      <c r="Y250" s="124">
        <f>IF(Nominal!X249="","",IFERROR(Nominal!X249*(1+0),""))</f>
        <v>0.14000000000000001</v>
      </c>
      <c r="Z250" s="124">
        <f>IF(Nominal!Y249="","",IFERROR(Nominal!Y249*(1+0),""))</f>
        <v>2.52</v>
      </c>
      <c r="AA250" s="124">
        <f>IF(Nominal!Z249="","",IFERROR(Nominal!Z249*(1+0),""))</f>
        <v>1.57</v>
      </c>
      <c r="AB250" s="124" t="str">
        <f>IF(Nominal!AA249="","",IFERROR(Nominal!AA249*(1+0),""))</f>
        <v/>
      </c>
      <c r="AC250" s="124" t="str">
        <f>IF(Nominal!AB249="","",IFERROR(Nominal!AB249*(1+0),""))</f>
        <v/>
      </c>
      <c r="AD250" s="124" t="str">
        <f>IF(Nominal!AC249="","",IFERROR(Nominal!AC249*(1+0),""))</f>
        <v/>
      </c>
      <c r="AE250" s="124" t="str">
        <f>IF(Nominal!AD249="","",IFERROR(Nominal!AD249*(1+0),""))</f>
        <v/>
      </c>
      <c r="AF250" s="126">
        <f t="shared" si="80"/>
        <v>-0.35669225150488876</v>
      </c>
      <c r="AG250" s="126">
        <f t="shared" si="81"/>
        <v>5.7252802280590612E-2</v>
      </c>
      <c r="AH250" s="126">
        <f t="shared" si="82"/>
        <v>0.39273079004708927</v>
      </c>
      <c r="AI250" s="126">
        <f t="shared" si="83"/>
        <v>-0.92275290973236079</v>
      </c>
      <c r="AJ250" s="126">
        <f t="shared" si="84"/>
        <v>0.39821548864329986</v>
      </c>
      <c r="AK250" s="126">
        <f t="shared" si="85"/>
        <v>8.2838676073155426E-2</v>
      </c>
      <c r="AL250" s="126" t="str">
        <f t="shared" si="86"/>
        <v/>
      </c>
      <c r="AM250" s="126" t="str">
        <f t="shared" si="87"/>
        <v/>
      </c>
      <c r="AN250" s="126" t="str">
        <f t="shared" si="88"/>
        <v/>
      </c>
      <c r="AO250" s="126" t="str">
        <f t="shared" si="89"/>
        <v/>
      </c>
      <c r="AP250" s="124">
        <f t="shared" si="90"/>
        <v>10.713096799999999</v>
      </c>
      <c r="AQ250" s="124">
        <f t="shared" si="91"/>
        <v>10.35</v>
      </c>
      <c r="AR250" s="126">
        <f t="shared" si="92"/>
        <v>-3.3892795592027063E-2</v>
      </c>
      <c r="AS250" s="153" t="s">
        <v>779</v>
      </c>
      <c r="AT250" s="153">
        <f t="shared" si="93"/>
        <v>1</v>
      </c>
      <c r="AU250" s="153">
        <f t="shared" si="94"/>
        <v>1</v>
      </c>
      <c r="AV250" s="153">
        <f t="shared" si="95"/>
        <v>1</v>
      </c>
      <c r="AW250" s="153">
        <f t="shared" si="96"/>
        <v>1</v>
      </c>
      <c r="AX250" s="153">
        <f t="shared" si="97"/>
        <v>1</v>
      </c>
      <c r="AY250" s="153">
        <f t="shared" si="98"/>
        <v>1</v>
      </c>
      <c r="AZ250" s="153">
        <f t="shared" si="99"/>
        <v>0</v>
      </c>
      <c r="BA250" s="153">
        <f t="shared" si="100"/>
        <v>0</v>
      </c>
      <c r="BB250" s="153">
        <f t="shared" si="101"/>
        <v>0</v>
      </c>
      <c r="BC250" s="153">
        <f t="shared" si="102"/>
        <v>0</v>
      </c>
    </row>
    <row r="251" spans="1:55" s="300" customFormat="1" x14ac:dyDescent="0.3">
      <c r="A251" s="300" t="str">
        <f>Nominal!A250</f>
        <v>St. Kitts and Nevis</v>
      </c>
      <c r="B251" s="300" t="str">
        <f>Nominal!B250</f>
        <v>KNA</v>
      </c>
      <c r="C251" s="300" t="str">
        <f>Nominal!C250</f>
        <v>LAC</v>
      </c>
      <c r="D251" s="300" t="str">
        <f>Nominal!D250</f>
        <v>High Income</v>
      </c>
      <c r="E251" s="300" t="str">
        <f>Nominal!E250</f>
        <v>IBRD</v>
      </c>
      <c r="F251" s="300" t="str">
        <f>Nominal!F250</f>
        <v>Taxes on Goods and Services – Value Added Tax</v>
      </c>
      <c r="G251" s="300" t="str">
        <f>Nominal!G250</f>
        <v>mill lcu</v>
      </c>
      <c r="H251" s="126">
        <f>VLOOKUP(B251,Inflation!$C$1:$E$196,3,FALSE)/100</f>
        <v>6.8700000000000002E-3</v>
      </c>
      <c r="I251" s="300" t="str">
        <f t="shared" si="79"/>
        <v>St. Kitts and NevisTaxes on Goods and Services – Value Added Tax</v>
      </c>
      <c r="J251" s="124">
        <f>IF(Nominal!I250="","",IFERROR(Nominal!I250*((1+Real!$H251)),""))</f>
        <v>14.126386099999998</v>
      </c>
      <c r="K251" s="124">
        <f>IF(Nominal!J250="","",IFERROR(Nominal!J250*((1+Real!$H251)),""))</f>
        <v>11.6595546</v>
      </c>
      <c r="L251" s="124">
        <f>IF(Nominal!K250="","",IFERROR(Nominal!K250*((1+Real!$H251)),""))</f>
        <v>13.582676299999999</v>
      </c>
      <c r="M251" s="124">
        <f>IF(Nominal!L250="","",IFERROR(Nominal!L250*((1+Real!$H251)),""))</f>
        <v>12.726836799999999</v>
      </c>
      <c r="N251" s="124">
        <f>IF(Nominal!M250="","",IFERROR(Nominal!M250*((1+Real!$H251)),""))</f>
        <v>13.904874699999999</v>
      </c>
      <c r="O251" s="124">
        <f>IF(Nominal!N250="","",IFERROR(Nominal!N250*((1+Real!$H251)),""))</f>
        <v>10.703028100000001</v>
      </c>
      <c r="P251" s="124">
        <f>IF(Nominal!O250="","",IFERROR(Nominal!O250*((1+Real!$H251)),""))</f>
        <v>13.0087604</v>
      </c>
      <c r="Q251" s="124">
        <f>IF(Nominal!P250="","",IFERROR(Nominal!P250*((1+Real!$H251)),""))</f>
        <v>11.186325699999999</v>
      </c>
      <c r="R251" s="124">
        <f>IF(Nominal!Q250="","",IFERROR(Nominal!Q250*((1+Real!$H251)),""))</f>
        <v>10.5620663</v>
      </c>
      <c r="S251" s="124">
        <f>IF(Nominal!R250="","",IFERROR(Nominal!R250*((1+Real!$H251)),""))</f>
        <v>12.3341575</v>
      </c>
      <c r="T251" s="124">
        <f>IF(Nominal!S250="","",IFERROR(Nominal!S250*((1+Real!$H251)),""))</f>
        <v>12.696630699999998</v>
      </c>
      <c r="U251" s="124">
        <f>IF(Nominal!T250="","",IFERROR(Nominal!T250*((1+Real!$H251)),""))</f>
        <v>16.160263499999999</v>
      </c>
      <c r="V251" s="124">
        <f>IF(Nominal!U250="","",IFERROR(Nominal!U250*(1+0),""))</f>
        <v>15.55</v>
      </c>
      <c r="W251" s="124">
        <f>IF(Nominal!V250="","",IFERROR(Nominal!V250*(1+0),""))</f>
        <v>14.01</v>
      </c>
      <c r="X251" s="124">
        <f>IF(Nominal!W250="","",IFERROR(Nominal!W250*(1+0),""))</f>
        <v>13.76</v>
      </c>
      <c r="Y251" s="124">
        <f>IF(Nominal!X250="","",IFERROR(Nominal!X250*(1+0),""))</f>
        <v>4.16</v>
      </c>
      <c r="Z251" s="124">
        <f>IF(Nominal!Y250="","",IFERROR(Nominal!Y250*(1+0),""))</f>
        <v>10.91</v>
      </c>
      <c r="AA251" s="124">
        <f>IF(Nominal!Z250="","",IFERROR(Nominal!Z250*(1+0),""))</f>
        <v>8.09</v>
      </c>
      <c r="AB251" s="124" t="str">
        <f>IF(Nominal!AA250="","",IFERROR(Nominal!AA250*(1+0),""))</f>
        <v/>
      </c>
      <c r="AC251" s="124" t="str">
        <f>IF(Nominal!AB250="","",IFERROR(Nominal!AB250*(1+0),""))</f>
        <v/>
      </c>
      <c r="AD251" s="124" t="str">
        <f>IF(Nominal!AC250="","",IFERROR(Nominal!AC250*(1+0),""))</f>
        <v/>
      </c>
      <c r="AE251" s="124" t="str">
        <f>IF(Nominal!AD250="","",IFERROR(Nominal!AD250*(1+0),""))</f>
        <v/>
      </c>
      <c r="AF251" s="126">
        <f t="shared" si="80"/>
        <v>0.10077693543998512</v>
      </c>
      <c r="AG251" s="126">
        <f t="shared" si="81"/>
        <v>0.20158963876716182</v>
      </c>
      <c r="AH251" s="126">
        <f t="shared" si="82"/>
        <v>1.3055137005657753E-2</v>
      </c>
      <c r="AI251" s="126">
        <f t="shared" si="83"/>
        <v>-0.67313166143530645</v>
      </c>
      <c r="AJ251" s="126">
        <f t="shared" si="84"/>
        <v>-0.21538307713049717</v>
      </c>
      <c r="AK251" s="126">
        <f t="shared" si="85"/>
        <v>-0.24413914226759817</v>
      </c>
      <c r="AL251" s="126" t="str">
        <f t="shared" si="86"/>
        <v/>
      </c>
      <c r="AM251" s="126" t="str">
        <f t="shared" si="87"/>
        <v/>
      </c>
      <c r="AN251" s="126" t="str">
        <f t="shared" si="88"/>
        <v/>
      </c>
      <c r="AO251" s="126" t="str">
        <f t="shared" si="89"/>
        <v/>
      </c>
      <c r="AP251" s="124">
        <f t="shared" si="90"/>
        <v>76.703356599999992</v>
      </c>
      <c r="AQ251" s="124">
        <f t="shared" si="91"/>
        <v>66.48</v>
      </c>
      <c r="AR251" s="126">
        <f t="shared" si="92"/>
        <v>-0.13328434442984977</v>
      </c>
      <c r="AS251" s="153" t="s">
        <v>779</v>
      </c>
      <c r="AT251" s="153">
        <f t="shared" si="93"/>
        <v>1</v>
      </c>
      <c r="AU251" s="153">
        <f t="shared" si="94"/>
        <v>1</v>
      </c>
      <c r="AV251" s="153">
        <f t="shared" si="95"/>
        <v>1</v>
      </c>
      <c r="AW251" s="153">
        <f t="shared" si="96"/>
        <v>1</v>
      </c>
      <c r="AX251" s="153">
        <f t="shared" si="97"/>
        <v>1</v>
      </c>
      <c r="AY251" s="153">
        <f t="shared" si="98"/>
        <v>1</v>
      </c>
      <c r="AZ251" s="153">
        <f t="shared" si="99"/>
        <v>0</v>
      </c>
      <c r="BA251" s="153">
        <f t="shared" si="100"/>
        <v>0</v>
      </c>
      <c r="BB251" s="153">
        <f t="shared" si="101"/>
        <v>0</v>
      </c>
      <c r="BC251" s="153">
        <f t="shared" si="102"/>
        <v>0</v>
      </c>
    </row>
    <row r="252" spans="1:55" s="300" customFormat="1" x14ac:dyDescent="0.3">
      <c r="A252" s="300" t="str">
        <f>Nominal!A251</f>
        <v>St. Kitts and Nevis</v>
      </c>
      <c r="B252" s="300" t="str">
        <f>Nominal!B251</f>
        <v>KNA</v>
      </c>
      <c r="C252" s="300" t="str">
        <f>Nominal!C251</f>
        <v>LAC</v>
      </c>
      <c r="D252" s="300" t="str">
        <f>Nominal!D251</f>
        <v>High Income</v>
      </c>
      <c r="E252" s="300" t="str">
        <f>Nominal!E251</f>
        <v>IBRD</v>
      </c>
      <c r="F252" s="300" t="str">
        <f>Nominal!F251</f>
        <v>Customs Duties</v>
      </c>
      <c r="G252" s="300" t="str">
        <f>Nominal!G251</f>
        <v>mill lcu</v>
      </c>
      <c r="H252" s="126">
        <f>VLOOKUP(B252,Inflation!$C$1:$E$196,3,FALSE)/100</f>
        <v>6.8700000000000002E-3</v>
      </c>
      <c r="I252" s="300" t="str">
        <f t="shared" si="79"/>
        <v>St. Kitts and NevisCustoms Duties</v>
      </c>
      <c r="J252" s="124">
        <f>IF(Nominal!I251="","",IFERROR(Nominal!I251*((1+Real!$H252)),""))</f>
        <v>3.6750754999999997</v>
      </c>
      <c r="K252" s="124">
        <f>IF(Nominal!J251="","",IFERROR(Nominal!J251*((1+Real!$H252)),""))</f>
        <v>3.6650068</v>
      </c>
      <c r="L252" s="124">
        <f>IF(Nominal!K251="","",IFERROR(Nominal!K251*((1+Real!$H252)),""))</f>
        <v>3.8965869</v>
      </c>
      <c r="M252" s="124">
        <f>IF(Nominal!L251="","",IFERROR(Nominal!L251*((1+Real!$H252)),""))</f>
        <v>3.5341136999999994</v>
      </c>
      <c r="N252" s="124">
        <f>IF(Nominal!M251="","",IFERROR(Nominal!M251*((1+Real!$H252)),""))</f>
        <v>3.9066555999999997</v>
      </c>
      <c r="O252" s="124">
        <f>IF(Nominal!N251="","",IFERROR(Nominal!N251*((1+Real!$H252)),""))</f>
        <v>3.3126023</v>
      </c>
      <c r="P252" s="124">
        <f>IF(Nominal!O251="","",IFERROR(Nominal!O251*((1+Real!$H252)),""))</f>
        <v>3.8059685999999995</v>
      </c>
      <c r="Q252" s="124">
        <f>IF(Nominal!P251="","",IFERROR(Nominal!P251*((1+Real!$H252)),""))</f>
        <v>3.9469303999999998</v>
      </c>
      <c r="R252" s="124">
        <f>IF(Nominal!Q251="","",IFERROR(Nominal!Q251*((1+Real!$H252)),""))</f>
        <v>2.9803351999999999</v>
      </c>
      <c r="S252" s="124">
        <f>IF(Nominal!R251="","",IFERROR(Nominal!R251*((1+Real!$H252)),""))</f>
        <v>5.1249682999999999</v>
      </c>
      <c r="T252" s="124">
        <f>IF(Nominal!S251="","",IFERROR(Nominal!S251*((1+Real!$H252)),""))</f>
        <v>4.7222203</v>
      </c>
      <c r="U252" s="124">
        <f>IF(Nominal!T251="","",IFERROR(Nominal!T251*((1+Real!$H252)),""))</f>
        <v>4.9235942999999995</v>
      </c>
      <c r="V252" s="124">
        <f>IF(Nominal!U251="","",IFERROR(Nominal!U251*(1+0),""))</f>
        <v>3.71</v>
      </c>
      <c r="W252" s="124">
        <f>IF(Nominal!V251="","",IFERROR(Nominal!V251*(1+0),""))</f>
        <v>3.42</v>
      </c>
      <c r="X252" s="124">
        <f>IF(Nominal!W251="","",IFERROR(Nominal!W251*(1+0),""))</f>
        <v>3.93</v>
      </c>
      <c r="Y252" s="124">
        <f>IF(Nominal!X251="","",IFERROR(Nominal!X251*(1+0),""))</f>
        <v>1.4</v>
      </c>
      <c r="Z252" s="124">
        <f>IF(Nominal!Y251="","",IFERROR(Nominal!Y251*(1+0),""))</f>
        <v>3.48</v>
      </c>
      <c r="AA252" s="124">
        <f>IF(Nominal!Z251="","",IFERROR(Nominal!Z251*(1+0),""))</f>
        <v>2.5099999999999998</v>
      </c>
      <c r="AB252" s="124" t="str">
        <f>IF(Nominal!AA251="","",IFERROR(Nominal!AA251*(1+0),""))</f>
        <v/>
      </c>
      <c r="AC252" s="124" t="str">
        <f>IF(Nominal!AB251="","",IFERROR(Nominal!AB251*(1+0),""))</f>
        <v/>
      </c>
      <c r="AD252" s="124" t="str">
        <f>IF(Nominal!AC251="","",IFERROR(Nominal!AC251*(1+0),""))</f>
        <v/>
      </c>
      <c r="AE252" s="124" t="str">
        <f>IF(Nominal!AD251="","",IFERROR(Nominal!AD251*(1+0),""))</f>
        <v/>
      </c>
      <c r="AF252" s="126">
        <f t="shared" si="80"/>
        <v>9.5030700729822424E-3</v>
      </c>
      <c r="AG252" s="126">
        <f t="shared" si="81"/>
        <v>-6.6850298886212189E-2</v>
      </c>
      <c r="AH252" s="126">
        <f t="shared" si="82"/>
        <v>8.5749659528959032E-3</v>
      </c>
      <c r="AI252" s="126">
        <f t="shared" si="83"/>
        <v>-0.60386107555056867</v>
      </c>
      <c r="AJ252" s="126">
        <f t="shared" si="84"/>
        <v>-0.10921249367361682</v>
      </c>
      <c r="AK252" s="126">
        <f t="shared" si="85"/>
        <v>-0.24228755139124314</v>
      </c>
      <c r="AL252" s="126" t="str">
        <f t="shared" si="86"/>
        <v/>
      </c>
      <c r="AM252" s="126" t="str">
        <f t="shared" si="87"/>
        <v/>
      </c>
      <c r="AN252" s="126" t="str">
        <f t="shared" si="88"/>
        <v/>
      </c>
      <c r="AO252" s="126" t="str">
        <f t="shared" si="89"/>
        <v/>
      </c>
      <c r="AP252" s="124">
        <f t="shared" si="90"/>
        <v>21.990040799999996</v>
      </c>
      <c r="AQ252" s="124">
        <f t="shared" si="91"/>
        <v>18.450000000000003</v>
      </c>
      <c r="AR252" s="126">
        <f t="shared" si="92"/>
        <v>-0.16098382136698872</v>
      </c>
      <c r="AS252" s="153" t="s">
        <v>779</v>
      </c>
      <c r="AT252" s="153">
        <f t="shared" si="93"/>
        <v>1</v>
      </c>
      <c r="AU252" s="153">
        <f t="shared" si="94"/>
        <v>1</v>
      </c>
      <c r="AV252" s="153">
        <f t="shared" si="95"/>
        <v>1</v>
      </c>
      <c r="AW252" s="153">
        <f t="shared" si="96"/>
        <v>1</v>
      </c>
      <c r="AX252" s="153">
        <f t="shared" si="97"/>
        <v>1</v>
      </c>
      <c r="AY252" s="153">
        <f t="shared" si="98"/>
        <v>1</v>
      </c>
      <c r="AZ252" s="153">
        <f t="shared" si="99"/>
        <v>0</v>
      </c>
      <c r="BA252" s="153">
        <f t="shared" si="100"/>
        <v>0</v>
      </c>
      <c r="BB252" s="153">
        <f t="shared" si="101"/>
        <v>0</v>
      </c>
      <c r="BC252" s="153">
        <f t="shared" si="102"/>
        <v>0</v>
      </c>
    </row>
    <row r="253" spans="1:55" s="300" customFormat="1" x14ac:dyDescent="0.3">
      <c r="A253" s="300" t="str">
        <f>Nominal!A252</f>
        <v>St. Lucia</v>
      </c>
      <c r="B253" s="300" t="str">
        <f>Nominal!B252</f>
        <v>LCA</v>
      </c>
      <c r="C253" s="300" t="str">
        <f>Nominal!C252</f>
        <v>LAC</v>
      </c>
      <c r="D253" s="300" t="str">
        <f>Nominal!D252</f>
        <v>Upper-Middle Income</v>
      </c>
      <c r="E253" s="300" t="str">
        <f>Nominal!E252</f>
        <v>IDA</v>
      </c>
      <c r="F253" s="300" t="str">
        <f>Nominal!F252</f>
        <v>Capital Revenue</v>
      </c>
      <c r="G253" s="300" t="str">
        <f>Nominal!G252</f>
        <v>mill lcu</v>
      </c>
      <c r="H253" s="126">
        <f>VLOOKUP(B253,Inflation!$C$1:$E$196,3,FALSE)/100</f>
        <v>3.4100000000000003E-3</v>
      </c>
      <c r="I253" s="300" t="str">
        <f t="shared" si="79"/>
        <v>St. LuciaCapital Revenue</v>
      </c>
      <c r="J253" s="124">
        <f>IF(Nominal!I252="","",IFERROR(Nominal!I252*((1+Real!$H253)),""))</f>
        <v>0</v>
      </c>
      <c r="K253" s="124">
        <f>IF(Nominal!J252="","",IFERROR(Nominal!J252*((1+Real!$H253)),""))</f>
        <v>0</v>
      </c>
      <c r="L253" s="124">
        <f>IF(Nominal!K252="","",IFERROR(Nominal!K252*((1+Real!$H253)),""))</f>
        <v>6.020459999999999E-2</v>
      </c>
      <c r="M253" s="124">
        <f>IF(Nominal!L252="","",IFERROR(Nominal!L252*((1+Real!$H253)),""))</f>
        <v>0</v>
      </c>
      <c r="N253" s="124">
        <f>IF(Nominal!M252="","",IFERROR(Nominal!M252*((1+Real!$H253)),""))</f>
        <v>0</v>
      </c>
      <c r="O253" s="124">
        <f>IF(Nominal!N252="","",IFERROR(Nominal!N252*((1+Real!$H253)),""))</f>
        <v>0</v>
      </c>
      <c r="P253" s="124">
        <f>IF(Nominal!O252="","",IFERROR(Nominal!O252*((1+Real!$H253)),""))</f>
        <v>0</v>
      </c>
      <c r="Q253" s="124">
        <f>IF(Nominal!P252="","",IFERROR(Nominal!P252*((1+Real!$H253)),""))</f>
        <v>0</v>
      </c>
      <c r="R253" s="124">
        <f>IF(Nominal!Q252="","",IFERROR(Nominal!Q252*((1+Real!$H253)),""))</f>
        <v>0</v>
      </c>
      <c r="S253" s="124">
        <f>IF(Nominal!R252="","",IFERROR(Nominal!R252*((1+Real!$H253)),""))</f>
        <v>1.505115</v>
      </c>
      <c r="T253" s="124">
        <f>IF(Nominal!S252="","",IFERROR(Nominal!S252*((1+Real!$H253)),""))</f>
        <v>0</v>
      </c>
      <c r="U253" s="124">
        <f>IF(Nominal!T252="","",IFERROR(Nominal!T252*((1+Real!$H253)),""))</f>
        <v>0</v>
      </c>
      <c r="V253" s="124">
        <f>IF(Nominal!U252="","",IFERROR(Nominal!U252*(1+0),""))</f>
        <v>0</v>
      </c>
      <c r="W253" s="124">
        <f>IF(Nominal!V252="","",IFERROR(Nominal!V252*(1+0),""))</f>
        <v>1.6</v>
      </c>
      <c r="X253" s="124">
        <f>IF(Nominal!W252="","",IFERROR(Nominal!W252*(1+0),""))</f>
        <v>0</v>
      </c>
      <c r="Y253" s="124">
        <f>IF(Nominal!X252="","",IFERROR(Nominal!X252*(1+0),""))</f>
        <v>0</v>
      </c>
      <c r="Z253" s="124">
        <f>IF(Nominal!Y252="","",IFERROR(Nominal!Y252*(1+0),""))</f>
        <v>0</v>
      </c>
      <c r="AA253" s="124">
        <f>IF(Nominal!Z252="","",IFERROR(Nominal!Z252*(1+0),""))</f>
        <v>0</v>
      </c>
      <c r="AB253" s="124" t="str">
        <f>IF(Nominal!AA252="","",IFERROR(Nominal!AA252*(1+0),""))</f>
        <v/>
      </c>
      <c r="AC253" s="124" t="str">
        <f>IF(Nominal!AB252="","",IFERROR(Nominal!AB252*(1+0),""))</f>
        <v/>
      </c>
      <c r="AD253" s="124" t="str">
        <f>IF(Nominal!AC252="","",IFERROR(Nominal!AC252*(1+0),""))</f>
        <v/>
      </c>
      <c r="AE253" s="124" t="str">
        <f>IF(Nominal!AD252="","",IFERROR(Nominal!AD252*(1+0),""))</f>
        <v/>
      </c>
      <c r="AF253" s="126" t="str">
        <f t="shared" si="80"/>
        <v/>
      </c>
      <c r="AG253" s="126" t="str">
        <f t="shared" si="81"/>
        <v/>
      </c>
      <c r="AH253" s="126">
        <f t="shared" si="82"/>
        <v>-1</v>
      </c>
      <c r="AI253" s="126" t="str">
        <f t="shared" si="83"/>
        <v/>
      </c>
      <c r="AJ253" s="126" t="str">
        <f t="shared" si="84"/>
        <v/>
      </c>
      <c r="AK253" s="126" t="str">
        <f t="shared" si="85"/>
        <v/>
      </c>
      <c r="AL253" s="126" t="str">
        <f t="shared" si="86"/>
        <v/>
      </c>
      <c r="AM253" s="126" t="str">
        <f t="shared" si="87"/>
        <v/>
      </c>
      <c r="AN253" s="126" t="str">
        <f t="shared" si="88"/>
        <v/>
      </c>
      <c r="AO253" s="126" t="str">
        <f t="shared" si="89"/>
        <v/>
      </c>
      <c r="AP253" s="124">
        <f t="shared" si="90"/>
        <v>0</v>
      </c>
      <c r="AQ253" s="124">
        <f t="shared" si="91"/>
        <v>1.6</v>
      </c>
      <c r="AR253" s="126" t="str">
        <f t="shared" si="92"/>
        <v/>
      </c>
      <c r="AS253" s="153" t="s">
        <v>779</v>
      </c>
      <c r="AT253" s="153">
        <f t="shared" si="93"/>
        <v>0</v>
      </c>
      <c r="AU253" s="153">
        <f t="shared" si="94"/>
        <v>1</v>
      </c>
      <c r="AV253" s="153">
        <f t="shared" si="95"/>
        <v>0</v>
      </c>
      <c r="AW253" s="153">
        <f t="shared" si="96"/>
        <v>0</v>
      </c>
      <c r="AX253" s="153">
        <f t="shared" si="97"/>
        <v>0</v>
      </c>
      <c r="AY253" s="153">
        <f t="shared" si="98"/>
        <v>0</v>
      </c>
      <c r="AZ253" s="153">
        <f t="shared" si="99"/>
        <v>0</v>
      </c>
      <c r="BA253" s="153">
        <f t="shared" si="100"/>
        <v>0</v>
      </c>
      <c r="BB253" s="153">
        <f t="shared" si="101"/>
        <v>0</v>
      </c>
      <c r="BC253" s="153">
        <f t="shared" si="102"/>
        <v>0</v>
      </c>
    </row>
    <row r="254" spans="1:55" s="300" customFormat="1" x14ac:dyDescent="0.3">
      <c r="A254" s="300" t="str">
        <f>Nominal!A253</f>
        <v>St. Lucia</v>
      </c>
      <c r="B254" s="300" t="str">
        <f>Nominal!B253</f>
        <v>LCA</v>
      </c>
      <c r="C254" s="300" t="str">
        <f>Nominal!C253</f>
        <v>LAC</v>
      </c>
      <c r="D254" s="300" t="str">
        <f>Nominal!D253</f>
        <v>Upper-Middle Income</v>
      </c>
      <c r="E254" s="300" t="str">
        <f>Nominal!E253</f>
        <v>IDA</v>
      </c>
      <c r="F254" s="300" t="str">
        <f>Nominal!F253</f>
        <v>Total Revenue</v>
      </c>
      <c r="G254" s="300" t="str">
        <f>Nominal!G253</f>
        <v>mill lcu</v>
      </c>
      <c r="H254" s="126">
        <f>VLOOKUP(B254,Inflation!$C$1:$E$196,3,FALSE)/100</f>
        <v>3.4100000000000003E-3</v>
      </c>
      <c r="I254" s="300" t="str">
        <f t="shared" si="79"/>
        <v>St. LuciaTotal Revenue</v>
      </c>
      <c r="J254" s="124">
        <f>IF(Nominal!I253="","",IFERROR(Nominal!I253*((1+Real!$H254)),""))</f>
        <v>109.62254249999999</v>
      </c>
      <c r="K254" s="124">
        <f>IF(Nominal!J253="","",IFERROR(Nominal!J253*((1+Real!$H254)),""))</f>
        <v>73.630225799999991</v>
      </c>
      <c r="L254" s="124">
        <f>IF(Nominal!K253="","",IFERROR(Nominal!K253*((1+Real!$H254)),""))</f>
        <v>125.35601129999999</v>
      </c>
      <c r="M254" s="124">
        <f>IF(Nominal!L253="","",IFERROR(Nominal!L253*((1+Real!$H254)),""))</f>
        <v>105.0871293</v>
      </c>
      <c r="N254" s="124">
        <f>IF(Nominal!M253="","",IFERROR(Nominal!M253*((1+Real!$H254)),""))</f>
        <v>99.929601899999994</v>
      </c>
      <c r="O254" s="124">
        <f>IF(Nominal!N253="","",IFERROR(Nominal!N253*((1+Real!$H254)),""))</f>
        <v>107.75619989999998</v>
      </c>
      <c r="P254" s="124">
        <f>IF(Nominal!O253="","",IFERROR(Nominal!O253*((1+Real!$H254)),""))</f>
        <v>86.403635099999988</v>
      </c>
      <c r="Q254" s="124">
        <f>IF(Nominal!P253="","",IFERROR(Nominal!P253*((1+Real!$H254)),""))</f>
        <v>77.463251999999997</v>
      </c>
      <c r="R254" s="124">
        <f>IF(Nominal!Q253="","",IFERROR(Nominal!Q253*((1+Real!$H254)),""))</f>
        <v>112.20130619999998</v>
      </c>
      <c r="S254" s="124">
        <f>IF(Nominal!R253="","",IFERROR(Nominal!R253*((1+Real!$H254)),""))</f>
        <v>87.427113299999988</v>
      </c>
      <c r="T254" s="124">
        <f>IF(Nominal!S253="","",IFERROR(Nominal!S253*((1+Real!$H254)),""))</f>
        <v>79.831299599999994</v>
      </c>
      <c r="U254" s="124">
        <f>IF(Nominal!T253="","",IFERROR(Nominal!T253*((1+Real!$H254)),""))</f>
        <v>84.627599399999994</v>
      </c>
      <c r="V254" s="124">
        <f>IF(Nominal!U253="","",IFERROR(Nominal!U253*(1+0),""))</f>
        <v>102.8</v>
      </c>
      <c r="W254" s="124">
        <f>IF(Nominal!V253="","",IFERROR(Nominal!V253*(1+0),""))</f>
        <v>91.16</v>
      </c>
      <c r="X254" s="124">
        <f>IF(Nominal!W253="","",IFERROR(Nominal!W253*(1+0),""))</f>
        <v>108.34</v>
      </c>
      <c r="Y254" s="124">
        <f>IF(Nominal!X253="","",IFERROR(Nominal!X253*(1+0),""))</f>
        <v>53.29</v>
      </c>
      <c r="Z254" s="124">
        <f>IF(Nominal!Y253="","",IFERROR(Nominal!Y253*(1+0),""))</f>
        <v>70.42</v>
      </c>
      <c r="AA254" s="124">
        <f>IF(Nominal!Z253="","",IFERROR(Nominal!Z253*(1+0),""))</f>
        <v>59.47</v>
      </c>
      <c r="AB254" s="124" t="str">
        <f>IF(Nominal!AA253="","",IFERROR(Nominal!AA253*(1+0),""))</f>
        <v/>
      </c>
      <c r="AC254" s="124" t="str">
        <f>IF(Nominal!AB253="","",IFERROR(Nominal!AB253*(1+0),""))</f>
        <v/>
      </c>
      <c r="AD254" s="124" t="str">
        <f>IF(Nominal!AC253="","",IFERROR(Nominal!AC253*(1+0),""))</f>
        <v/>
      </c>
      <c r="AE254" s="124" t="str">
        <f>IF(Nominal!AD253="","",IFERROR(Nominal!AD253*(1+0),""))</f>
        <v/>
      </c>
      <c r="AF254" s="126">
        <f t="shared" si="80"/>
        <v>-6.2236674541643638E-2</v>
      </c>
      <c r="AG254" s="126">
        <f t="shared" si="81"/>
        <v>0.23807850661242991</v>
      </c>
      <c r="AH254" s="126">
        <f t="shared" si="82"/>
        <v>-0.13574148637577135</v>
      </c>
      <c r="AI254" s="126">
        <f t="shared" si="83"/>
        <v>-0.4928969860060684</v>
      </c>
      <c r="AJ254" s="126">
        <f t="shared" si="84"/>
        <v>-0.29530390733999307</v>
      </c>
      <c r="AK254" s="126">
        <f t="shared" si="85"/>
        <v>-0.44810600174106541</v>
      </c>
      <c r="AL254" s="126" t="str">
        <f t="shared" si="86"/>
        <v/>
      </c>
      <c r="AM254" s="126" t="str">
        <f t="shared" si="87"/>
        <v/>
      </c>
      <c r="AN254" s="126" t="str">
        <f t="shared" si="88"/>
        <v/>
      </c>
      <c r="AO254" s="126" t="str">
        <f t="shared" si="89"/>
        <v/>
      </c>
      <c r="AP254" s="124">
        <f t="shared" si="90"/>
        <v>621.38171069999999</v>
      </c>
      <c r="AQ254" s="124">
        <f t="shared" si="91"/>
        <v>485.48</v>
      </c>
      <c r="AR254" s="126">
        <f t="shared" si="92"/>
        <v>-0.21870890043883612</v>
      </c>
      <c r="AS254" s="153" t="s">
        <v>779</v>
      </c>
      <c r="AT254" s="153">
        <f t="shared" si="93"/>
        <v>1</v>
      </c>
      <c r="AU254" s="153">
        <f t="shared" si="94"/>
        <v>1</v>
      </c>
      <c r="AV254" s="153">
        <f t="shared" si="95"/>
        <v>1</v>
      </c>
      <c r="AW254" s="153">
        <f t="shared" si="96"/>
        <v>1</v>
      </c>
      <c r="AX254" s="153">
        <f t="shared" si="97"/>
        <v>1</v>
      </c>
      <c r="AY254" s="153">
        <f t="shared" si="98"/>
        <v>1</v>
      </c>
      <c r="AZ254" s="153">
        <f t="shared" si="99"/>
        <v>0</v>
      </c>
      <c r="BA254" s="153">
        <f t="shared" si="100"/>
        <v>0</v>
      </c>
      <c r="BB254" s="153">
        <f t="shared" si="101"/>
        <v>0</v>
      </c>
      <c r="BC254" s="153">
        <f t="shared" si="102"/>
        <v>0</v>
      </c>
    </row>
    <row r="255" spans="1:55" s="300" customFormat="1" x14ac:dyDescent="0.3">
      <c r="A255" s="300" t="str">
        <f>Nominal!A254</f>
        <v>St. Lucia</v>
      </c>
      <c r="B255" s="300" t="str">
        <f>Nominal!B254</f>
        <v>LCA</v>
      </c>
      <c r="C255" s="300" t="str">
        <f>Nominal!C254</f>
        <v>LAC</v>
      </c>
      <c r="D255" s="300" t="str">
        <f>Nominal!D254</f>
        <v>Upper-Middle Income</v>
      </c>
      <c r="E255" s="300" t="str">
        <f>Nominal!E254</f>
        <v>IDA</v>
      </c>
      <c r="F255" s="300" t="str">
        <f>Nominal!F254</f>
        <v>Non-Tax Revenues</v>
      </c>
      <c r="G255" s="300" t="str">
        <f>Nominal!G254</f>
        <v>mill lcu</v>
      </c>
      <c r="H255" s="126">
        <f>VLOOKUP(B255,Inflation!$C$1:$E$196,3,FALSE)/100</f>
        <v>3.4100000000000003E-3</v>
      </c>
      <c r="I255" s="300" t="str">
        <f t="shared" si="79"/>
        <v>St. LuciaNon-Tax Revenues</v>
      </c>
      <c r="J255" s="124">
        <f>IF(Nominal!I254="","",IFERROR(Nominal!I254*((1+Real!$H255)),""))</f>
        <v>13.014227699999999</v>
      </c>
      <c r="K255" s="124">
        <f>IF(Nominal!J254="","",IFERROR(Nominal!J254*((1+Real!$H255)),""))</f>
        <v>9.6227018999999991</v>
      </c>
      <c r="L255" s="124">
        <f>IF(Nominal!K254="","",IFERROR(Nominal!K254*((1+Real!$H255)),""))</f>
        <v>4.7962997999999999</v>
      </c>
      <c r="M255" s="124">
        <f>IF(Nominal!L254="","",IFERROR(Nominal!L254*((1+Real!$H255)),""))</f>
        <v>6.4719944999999992</v>
      </c>
      <c r="N255" s="124">
        <f>IF(Nominal!M254="","",IFERROR(Nominal!M254*((1+Real!$H255)),""))</f>
        <v>13.375455299999999</v>
      </c>
      <c r="O255" s="124">
        <f>IF(Nominal!N254="","",IFERROR(Nominal!N254*((1+Real!$H255)),""))</f>
        <v>4.0738445999999993</v>
      </c>
      <c r="P255" s="124">
        <f>IF(Nominal!O254="","",IFERROR(Nominal!O254*((1+Real!$H255)),""))</f>
        <v>8.4888486000000007</v>
      </c>
      <c r="Q255" s="124">
        <f>IF(Nominal!P254="","",IFERROR(Nominal!P254*((1+Real!$H255)),""))</f>
        <v>2.5185590999999996</v>
      </c>
      <c r="R255" s="124">
        <f>IF(Nominal!Q254="","",IFERROR(Nominal!Q254*((1+Real!$H255)),""))</f>
        <v>3.7627874999999995</v>
      </c>
      <c r="S255" s="124">
        <f>IF(Nominal!R254="","",IFERROR(Nominal!R254*((1+Real!$H255)),""))</f>
        <v>4.4651744999999998</v>
      </c>
      <c r="T255" s="124">
        <f>IF(Nominal!S254="","",IFERROR(Nominal!S254*((1+Real!$H255)),""))</f>
        <v>4.4651744999999998</v>
      </c>
      <c r="U255" s="124">
        <f>IF(Nominal!T254="","",IFERROR(Nominal!T254*((1+Real!$H255)),""))</f>
        <v>7.1041427999999991</v>
      </c>
      <c r="V255" s="124">
        <f>IF(Nominal!U254="","",IFERROR(Nominal!U254*(1+0),""))</f>
        <v>9.1999999999999993</v>
      </c>
      <c r="W255" s="124">
        <f>IF(Nominal!V254="","",IFERROR(Nominal!V254*(1+0),""))</f>
        <v>16.149999999999999</v>
      </c>
      <c r="X255" s="124">
        <f>IF(Nominal!W254="","",IFERROR(Nominal!W254*(1+0),""))</f>
        <v>8.98</v>
      </c>
      <c r="Y255" s="124">
        <f>IF(Nominal!X254="","",IFERROR(Nominal!X254*(1+0),""))</f>
        <v>3.8</v>
      </c>
      <c r="Z255" s="124">
        <f>IF(Nominal!Y254="","",IFERROR(Nominal!Y254*(1+0),""))</f>
        <v>4.4000000000000004</v>
      </c>
      <c r="AA255" s="124">
        <f>IF(Nominal!Z254="","",IFERROR(Nominal!Z254*(1+0),""))</f>
        <v>2</v>
      </c>
      <c r="AB255" s="124" t="str">
        <f>IF(Nominal!AA254="","",IFERROR(Nominal!AA254*(1+0),""))</f>
        <v/>
      </c>
      <c r="AC255" s="124" t="str">
        <f>IF(Nominal!AB254="","",IFERROR(Nominal!AB254*(1+0),""))</f>
        <v/>
      </c>
      <c r="AD255" s="124" t="str">
        <f>IF(Nominal!AC254="","",IFERROR(Nominal!AC254*(1+0),""))</f>
        <v/>
      </c>
      <c r="AE255" s="124" t="str">
        <f>IF(Nominal!AD254="","",IFERROR(Nominal!AD254*(1+0),""))</f>
        <v/>
      </c>
      <c r="AF255" s="126">
        <f t="shared" si="80"/>
        <v>-0.29308137124418071</v>
      </c>
      <c r="AG255" s="126">
        <f t="shared" si="81"/>
        <v>0.67832280037688786</v>
      </c>
      <c r="AH255" s="126">
        <f t="shared" si="82"/>
        <v>0.87227662457630373</v>
      </c>
      <c r="AI255" s="126">
        <f t="shared" si="83"/>
        <v>-0.41285487804416393</v>
      </c>
      <c r="AJ255" s="126">
        <f t="shared" si="84"/>
        <v>-0.67103923557652645</v>
      </c>
      <c r="AK255" s="126">
        <f t="shared" si="85"/>
        <v>-0.50906325685569831</v>
      </c>
      <c r="AL255" s="126" t="str">
        <f t="shared" si="86"/>
        <v/>
      </c>
      <c r="AM255" s="126" t="str">
        <f t="shared" si="87"/>
        <v/>
      </c>
      <c r="AN255" s="126" t="str">
        <f t="shared" si="88"/>
        <v/>
      </c>
      <c r="AO255" s="126" t="str">
        <f t="shared" si="89"/>
        <v/>
      </c>
      <c r="AP255" s="124">
        <f t="shared" si="90"/>
        <v>51.354523799999996</v>
      </c>
      <c r="AQ255" s="124">
        <f t="shared" si="91"/>
        <v>44.529999999999994</v>
      </c>
      <c r="AR255" s="126">
        <f t="shared" si="92"/>
        <v>-0.13289041149671807</v>
      </c>
      <c r="AS255" s="153" t="s">
        <v>779</v>
      </c>
      <c r="AT255" s="153">
        <f t="shared" si="93"/>
        <v>1</v>
      </c>
      <c r="AU255" s="153">
        <f t="shared" si="94"/>
        <v>1</v>
      </c>
      <c r="AV255" s="153">
        <f t="shared" si="95"/>
        <v>1</v>
      </c>
      <c r="AW255" s="153">
        <f t="shared" si="96"/>
        <v>1</v>
      </c>
      <c r="AX255" s="153">
        <f t="shared" si="97"/>
        <v>1</v>
      </c>
      <c r="AY255" s="153">
        <f t="shared" si="98"/>
        <v>1</v>
      </c>
      <c r="AZ255" s="153">
        <f t="shared" si="99"/>
        <v>0</v>
      </c>
      <c r="BA255" s="153">
        <f t="shared" si="100"/>
        <v>0</v>
      </c>
      <c r="BB255" s="153">
        <f t="shared" si="101"/>
        <v>0</v>
      </c>
      <c r="BC255" s="153">
        <f t="shared" si="102"/>
        <v>0</v>
      </c>
    </row>
    <row r="256" spans="1:55" s="300" customFormat="1" x14ac:dyDescent="0.3">
      <c r="A256" s="300" t="str">
        <f>Nominal!A255</f>
        <v>St. Lucia</v>
      </c>
      <c r="B256" s="300" t="str">
        <f>Nominal!B255</f>
        <v>LCA</v>
      </c>
      <c r="C256" s="300" t="str">
        <f>Nominal!C255</f>
        <v>LAC</v>
      </c>
      <c r="D256" s="300" t="str">
        <f>Nominal!D255</f>
        <v>Upper-Middle Income</v>
      </c>
      <c r="E256" s="300" t="str">
        <f>Nominal!E255</f>
        <v>IDA</v>
      </c>
      <c r="F256" s="300" t="str">
        <f>Nominal!F255</f>
        <v>Non-Tax Revenues – Citizenship by Investment</v>
      </c>
      <c r="G256" s="300" t="str">
        <f>Nominal!G255</f>
        <v>mill lcu</v>
      </c>
      <c r="H256" s="126">
        <f>VLOOKUP(B256,Inflation!$C$1:$E$196,3,FALSE)/100</f>
        <v>3.4100000000000003E-3</v>
      </c>
      <c r="I256" s="300" t="str">
        <f t="shared" si="79"/>
        <v>St. LuciaNon-Tax Revenues – Citizenship by Investment</v>
      </c>
      <c r="J256" s="124">
        <f>IF(Nominal!I255="","",IFERROR(Nominal!I255*((1+Real!$H256)),""))</f>
        <v>7.0840745999999992</v>
      </c>
      <c r="K256" s="124">
        <f>IF(Nominal!J255="","",IFERROR(Nominal!J255*((1+Real!$H256)),""))</f>
        <v>1.7057969999999998</v>
      </c>
      <c r="L256" s="124">
        <f>IF(Nominal!K255="","",IFERROR(Nominal!K255*((1+Real!$H256)),""))</f>
        <v>2.2978088999999997</v>
      </c>
      <c r="M256" s="124">
        <f>IF(Nominal!L255="","",IFERROR(Nominal!L255*((1+Real!$H256)),""))</f>
        <v>0</v>
      </c>
      <c r="N256" s="124">
        <f>IF(Nominal!M255="","",IFERROR(Nominal!M255*((1+Real!$H256)),""))</f>
        <v>4.1340491999999998</v>
      </c>
      <c r="O256" s="124">
        <f>IF(Nominal!N255="","",IFERROR(Nominal!N255*((1+Real!$H256)),""))</f>
        <v>1.9165130999999997</v>
      </c>
      <c r="P256" s="124">
        <f>IF(Nominal!O255="","",IFERROR(Nominal!O255*((1+Real!$H256)),""))</f>
        <v>1.9967858999999999</v>
      </c>
      <c r="Q256" s="124">
        <f>IF(Nominal!P255="","",IFERROR(Nominal!P255*((1+Real!$H256)),""))</f>
        <v>0</v>
      </c>
      <c r="R256" s="124">
        <f>IF(Nominal!Q255="","",IFERROR(Nominal!Q255*((1+Real!$H256)),""))</f>
        <v>1.4148080999999999</v>
      </c>
      <c r="S256" s="124">
        <f>IF(Nominal!R255="","",IFERROR(Nominal!R255*((1+Real!$H256)),""))</f>
        <v>0</v>
      </c>
      <c r="T256" s="124">
        <f>IF(Nominal!S255="","",IFERROR(Nominal!S255*((1+Real!$H256)),""))</f>
        <v>2.1874338</v>
      </c>
      <c r="U256" s="124">
        <f>IF(Nominal!T255="","",IFERROR(Nominal!T255*((1+Real!$H256)),""))</f>
        <v>1.0836828000000001</v>
      </c>
      <c r="V256" s="124">
        <f>IF(Nominal!U255="","",IFERROR(Nominal!U255*(1+0),""))</f>
        <v>2.56</v>
      </c>
      <c r="W256" s="124">
        <f>IF(Nominal!V255="","",IFERROR(Nominal!V255*(1+0),""))</f>
        <v>8.52</v>
      </c>
      <c r="X256" s="124">
        <f>IF(Nominal!W255="","",IFERROR(Nominal!W255*(1+0),""))</f>
        <v>3.82</v>
      </c>
      <c r="Y256" s="124">
        <f>IF(Nominal!X255="","",IFERROR(Nominal!X255*(1+0),""))</f>
        <v>0</v>
      </c>
      <c r="Z256" s="124">
        <f>IF(Nominal!Y255="","",IFERROR(Nominal!Y255*(1+0),""))</f>
        <v>0</v>
      </c>
      <c r="AA256" s="124">
        <f>IF(Nominal!Z255="","",IFERROR(Nominal!Z255*(1+0),""))</f>
        <v>0</v>
      </c>
      <c r="AB256" s="124" t="str">
        <f>IF(Nominal!AA255="","",IFERROR(Nominal!AA255*(1+0),""))</f>
        <v/>
      </c>
      <c r="AC256" s="124" t="str">
        <f>IF(Nominal!AB255="","",IFERROR(Nominal!AB255*(1+0),""))</f>
        <v/>
      </c>
      <c r="AD256" s="124" t="str">
        <f>IF(Nominal!AC255="","",IFERROR(Nominal!AC255*(1+0),""))</f>
        <v/>
      </c>
      <c r="AE256" s="124" t="str">
        <f>IF(Nominal!AD255="","",IFERROR(Nominal!AD255*(1+0),""))</f>
        <v/>
      </c>
      <c r="AF256" s="126">
        <f t="shared" si="80"/>
        <v>-0.63862605286511231</v>
      </c>
      <c r="AG256" s="126">
        <f t="shared" si="81"/>
        <v>3.9947326674862254</v>
      </c>
      <c r="AH256" s="126">
        <f t="shared" si="82"/>
        <v>0.66245330497240229</v>
      </c>
      <c r="AI256" s="126" t="str">
        <f t="shared" si="83"/>
        <v/>
      </c>
      <c r="AJ256" s="126">
        <f t="shared" si="84"/>
        <v>-1</v>
      </c>
      <c r="AK256" s="126">
        <f t="shared" si="85"/>
        <v>-1</v>
      </c>
      <c r="AL256" s="126" t="str">
        <f t="shared" si="86"/>
        <v/>
      </c>
      <c r="AM256" s="126" t="str">
        <f t="shared" si="87"/>
        <v/>
      </c>
      <c r="AN256" s="126" t="str">
        <f t="shared" si="88"/>
        <v/>
      </c>
      <c r="AO256" s="126" t="str">
        <f t="shared" si="89"/>
        <v/>
      </c>
      <c r="AP256" s="124">
        <f t="shared" si="90"/>
        <v>11.087680499999999</v>
      </c>
      <c r="AQ256" s="124">
        <f t="shared" si="91"/>
        <v>14.9</v>
      </c>
      <c r="AR256" s="126">
        <f t="shared" si="92"/>
        <v>0.34383381627924803</v>
      </c>
      <c r="AS256" s="153" t="s">
        <v>779</v>
      </c>
      <c r="AT256" s="153">
        <f t="shared" si="93"/>
        <v>1</v>
      </c>
      <c r="AU256" s="153">
        <f t="shared" si="94"/>
        <v>1</v>
      </c>
      <c r="AV256" s="153">
        <f t="shared" si="95"/>
        <v>1</v>
      </c>
      <c r="AW256" s="153">
        <f t="shared" si="96"/>
        <v>0</v>
      </c>
      <c r="AX256" s="153">
        <f t="shared" si="97"/>
        <v>0</v>
      </c>
      <c r="AY256" s="153">
        <f t="shared" si="98"/>
        <v>0</v>
      </c>
      <c r="AZ256" s="153">
        <f t="shared" si="99"/>
        <v>0</v>
      </c>
      <c r="BA256" s="153">
        <f t="shared" si="100"/>
        <v>0</v>
      </c>
      <c r="BB256" s="153">
        <f t="shared" si="101"/>
        <v>0</v>
      </c>
      <c r="BC256" s="153">
        <f t="shared" si="102"/>
        <v>0</v>
      </c>
    </row>
    <row r="257" spans="1:55" s="300" customFormat="1" x14ac:dyDescent="0.3">
      <c r="A257" s="300" t="str">
        <f>Nominal!A256</f>
        <v>St. Lucia</v>
      </c>
      <c r="B257" s="300" t="str">
        <f>Nominal!B256</f>
        <v>LCA</v>
      </c>
      <c r="C257" s="300" t="str">
        <f>Nominal!C256</f>
        <v>LAC</v>
      </c>
      <c r="D257" s="300" t="str">
        <f>Nominal!D256</f>
        <v>Upper-Middle Income</v>
      </c>
      <c r="E257" s="300" t="str">
        <f>Nominal!E256</f>
        <v>IDA</v>
      </c>
      <c r="F257" s="300" t="str">
        <f>Nominal!F256</f>
        <v>Tax Revenue</v>
      </c>
      <c r="G257" s="300" t="str">
        <f>Nominal!G256</f>
        <v>mill lcu</v>
      </c>
      <c r="H257" s="126">
        <f>VLOOKUP(B257,Inflation!$C$1:$E$196,3,FALSE)/100</f>
        <v>3.4100000000000003E-3</v>
      </c>
      <c r="I257" s="300" t="str">
        <f t="shared" si="79"/>
        <v>St. LuciaTax Revenue</v>
      </c>
      <c r="J257" s="124">
        <f>IF(Nominal!I256="","",IFERROR(Nominal!I256*((1+Real!$H257)),""))</f>
        <v>96.618348900000001</v>
      </c>
      <c r="K257" s="124">
        <f>IF(Nominal!J256="","",IFERROR(Nominal!J256*((1+Real!$H257)),""))</f>
        <v>64.007523899999995</v>
      </c>
      <c r="L257" s="124">
        <f>IF(Nominal!K256="","",IFERROR(Nominal!K256*((1+Real!$H257)),""))</f>
        <v>120.54967739999999</v>
      </c>
      <c r="M257" s="124">
        <f>IF(Nominal!L256="","",IFERROR(Nominal!L256*((1+Real!$H257)),""))</f>
        <v>98.625168899999991</v>
      </c>
      <c r="N257" s="124">
        <f>IF(Nominal!M256="","",IFERROR(Nominal!M256*((1+Real!$H257)),""))</f>
        <v>86.554146599999996</v>
      </c>
      <c r="O257" s="124">
        <f>IF(Nominal!N256="","",IFERROR(Nominal!N256*((1+Real!$H257)),""))</f>
        <v>103.68235529999998</v>
      </c>
      <c r="P257" s="124">
        <f>IF(Nominal!O256="","",IFERROR(Nominal!O256*((1+Real!$H257)),""))</f>
        <v>77.914786500000005</v>
      </c>
      <c r="Q257" s="124">
        <f>IF(Nominal!P256="","",IFERROR(Nominal!P256*((1+Real!$H257)),""))</f>
        <v>74.944692899999993</v>
      </c>
      <c r="R257" s="124">
        <f>IF(Nominal!Q256="","",IFERROR(Nominal!Q256*((1+Real!$H257)),""))</f>
        <v>108.43851869999999</v>
      </c>
      <c r="S257" s="124">
        <f>IF(Nominal!R256="","",IFERROR(Nominal!R256*((1+Real!$H257)),""))</f>
        <v>82.971972899999997</v>
      </c>
      <c r="T257" s="124">
        <f>IF(Nominal!S256="","",IFERROR(Nominal!S256*((1+Real!$H257)),""))</f>
        <v>75.366125099999991</v>
      </c>
      <c r="U257" s="124">
        <f>IF(Nominal!T256="","",IFERROR(Nominal!T256*((1+Real!$H257)),""))</f>
        <v>77.523456600000003</v>
      </c>
      <c r="V257" s="124">
        <f>IF(Nominal!U256="","",IFERROR(Nominal!U256*(1+0),""))</f>
        <v>93.6</v>
      </c>
      <c r="W257" s="124">
        <f>IF(Nominal!V256="","",IFERROR(Nominal!V256*(1+0),""))</f>
        <v>75.02</v>
      </c>
      <c r="X257" s="124">
        <f>IF(Nominal!W256="","",IFERROR(Nominal!W256*(1+0),""))</f>
        <v>99.37</v>
      </c>
      <c r="Y257" s="124">
        <f>IF(Nominal!X256="","",IFERROR(Nominal!X256*(1+0),""))</f>
        <v>49.49</v>
      </c>
      <c r="Z257" s="124">
        <f>IF(Nominal!Y256="","",IFERROR(Nominal!Y256*(1+0),""))</f>
        <v>66.02</v>
      </c>
      <c r="AA257" s="124">
        <f>IF(Nominal!Z256="","",IFERROR(Nominal!Z256*(1+0),""))</f>
        <v>57.47</v>
      </c>
      <c r="AB257" s="124" t="str">
        <f>IF(Nominal!AA256="","",IFERROR(Nominal!AA256*(1+0),""))</f>
        <v/>
      </c>
      <c r="AC257" s="124" t="str">
        <f>IF(Nominal!AB256="","",IFERROR(Nominal!AB256*(1+0),""))</f>
        <v/>
      </c>
      <c r="AD257" s="124" t="str">
        <f>IF(Nominal!AC256="","",IFERROR(Nominal!AC256*(1+0),""))</f>
        <v/>
      </c>
      <c r="AE257" s="124" t="str">
        <f>IF(Nominal!AD256="","",IFERROR(Nominal!AD256*(1+0),""))</f>
        <v/>
      </c>
      <c r="AF257" s="126">
        <f t="shared" si="80"/>
        <v>-3.1239913891759813E-2</v>
      </c>
      <c r="AG257" s="126">
        <f t="shared" si="81"/>
        <v>0.17204971273697406</v>
      </c>
      <c r="AH257" s="126">
        <f t="shared" si="82"/>
        <v>-0.17569252657328133</v>
      </c>
      <c r="AI257" s="126">
        <f t="shared" si="83"/>
        <v>-0.49820111283986857</v>
      </c>
      <c r="AJ257" s="126">
        <f t="shared" si="84"/>
        <v>-0.23724047208155363</v>
      </c>
      <c r="AK257" s="126">
        <f t="shared" si="85"/>
        <v>-0.4457108942624492</v>
      </c>
      <c r="AL257" s="126" t="str">
        <f t="shared" si="86"/>
        <v/>
      </c>
      <c r="AM257" s="126" t="str">
        <f t="shared" si="87"/>
        <v/>
      </c>
      <c r="AN257" s="126" t="str">
        <f t="shared" si="88"/>
        <v/>
      </c>
      <c r="AO257" s="126" t="str">
        <f t="shared" si="89"/>
        <v/>
      </c>
      <c r="AP257" s="124">
        <f t="shared" si="90"/>
        <v>570.03722100000005</v>
      </c>
      <c r="AQ257" s="124">
        <f t="shared" si="91"/>
        <v>440.97</v>
      </c>
      <c r="AR257" s="126">
        <f t="shared" si="92"/>
        <v>-0.22641893589611758</v>
      </c>
      <c r="AS257" s="153" t="s">
        <v>779</v>
      </c>
      <c r="AT257" s="153">
        <f t="shared" si="93"/>
        <v>1</v>
      </c>
      <c r="AU257" s="153">
        <f t="shared" si="94"/>
        <v>1</v>
      </c>
      <c r="AV257" s="153">
        <f t="shared" si="95"/>
        <v>1</v>
      </c>
      <c r="AW257" s="153">
        <f t="shared" si="96"/>
        <v>1</v>
      </c>
      <c r="AX257" s="153">
        <f t="shared" si="97"/>
        <v>1</v>
      </c>
      <c r="AY257" s="153">
        <f t="shared" si="98"/>
        <v>1</v>
      </c>
      <c r="AZ257" s="153">
        <f t="shared" si="99"/>
        <v>0</v>
      </c>
      <c r="BA257" s="153">
        <f t="shared" si="100"/>
        <v>0</v>
      </c>
      <c r="BB257" s="153">
        <f t="shared" si="101"/>
        <v>0</v>
      </c>
      <c r="BC257" s="153">
        <f t="shared" si="102"/>
        <v>0</v>
      </c>
    </row>
    <row r="258" spans="1:55" s="300" customFormat="1" x14ac:dyDescent="0.3">
      <c r="A258" s="300" t="str">
        <f>Nominal!A257</f>
        <v>St. Lucia</v>
      </c>
      <c r="B258" s="300" t="str">
        <f>Nominal!B257</f>
        <v>LCA</v>
      </c>
      <c r="C258" s="300" t="str">
        <f>Nominal!C257</f>
        <v>LAC</v>
      </c>
      <c r="D258" s="300" t="str">
        <f>Nominal!D257</f>
        <v>Upper-Middle Income</v>
      </c>
      <c r="E258" s="300" t="str">
        <f>Nominal!E257</f>
        <v>IDA</v>
      </c>
      <c r="F258" s="300" t="str">
        <f>Nominal!F257</f>
        <v>VAT</v>
      </c>
      <c r="G258" s="300" t="str">
        <f>Nominal!G257</f>
        <v>mill lcu</v>
      </c>
      <c r="H258" s="126">
        <f>VLOOKUP(B258,Inflation!$C$1:$E$196,3,FALSE)/100</f>
        <v>3.4100000000000003E-3</v>
      </c>
      <c r="I258" s="300" t="str">
        <f t="shared" si="79"/>
        <v>St. LuciaVAT</v>
      </c>
      <c r="J258" s="124">
        <f>IF(Nominal!I257="","",IFERROR(Nominal!I257*((1+Real!$H258)),""))</f>
        <v>39.7450701</v>
      </c>
      <c r="K258" s="124">
        <f>IF(Nominal!J257="","",IFERROR(Nominal!J257*((1+Real!$H258)),""))</f>
        <v>32.249597399999999</v>
      </c>
      <c r="L258" s="124">
        <f>IF(Nominal!K257="","",IFERROR(Nominal!K257*((1+Real!$H258)),""))</f>
        <v>35.791634699999996</v>
      </c>
      <c r="M258" s="124">
        <f>IF(Nominal!L257="","",IFERROR(Nominal!L257*((1+Real!$H258)),""))</f>
        <v>39.143024099999998</v>
      </c>
      <c r="N258" s="124">
        <f>IF(Nominal!M257="","",IFERROR(Nominal!M257*((1+Real!$H258)),""))</f>
        <v>37.336886100000001</v>
      </c>
      <c r="O258" s="124">
        <f>IF(Nominal!N257="","",IFERROR(Nominal!N257*((1+Real!$H258)),""))</f>
        <v>32.982086699999996</v>
      </c>
      <c r="P258" s="124">
        <f>IF(Nominal!O257="","",IFERROR(Nominal!O257*((1+Real!$H258)),""))</f>
        <v>37.487397599999994</v>
      </c>
      <c r="Q258" s="124">
        <f>IF(Nominal!P257="","",IFERROR(Nominal!P257*((1+Real!$H258)),""))</f>
        <v>35.179554599999996</v>
      </c>
      <c r="R258" s="124">
        <f>IF(Nominal!Q257="","",IFERROR(Nominal!Q257*((1+Real!$H258)),""))</f>
        <v>32.028847200000001</v>
      </c>
      <c r="S258" s="124">
        <f>IF(Nominal!R257="","",IFERROR(Nominal!R257*((1+Real!$H258)),""))</f>
        <v>33.533962199999998</v>
      </c>
      <c r="T258" s="124">
        <f>IF(Nominal!S257="","",IFERROR(Nominal!S257*((1+Real!$H258)),""))</f>
        <v>35.791634699999996</v>
      </c>
      <c r="U258" s="124">
        <f>IF(Nominal!T257="","",IFERROR(Nominal!T257*((1+Real!$H258)),""))</f>
        <v>36.323442</v>
      </c>
      <c r="V258" s="124">
        <f>IF(Nominal!U257="","",IFERROR(Nominal!U257*(1+0),""))</f>
        <v>37.86</v>
      </c>
      <c r="W258" s="124">
        <f>IF(Nominal!V257="","",IFERROR(Nominal!V257*(1+0),""))</f>
        <v>35.96</v>
      </c>
      <c r="X258" s="124">
        <f>IF(Nominal!W257="","",IFERROR(Nominal!W257*(1+0),""))</f>
        <v>32.54</v>
      </c>
      <c r="Y258" s="124">
        <f>IF(Nominal!X257="","",IFERROR(Nominal!X257*(1+0),""))</f>
        <v>17.21</v>
      </c>
      <c r="Z258" s="124">
        <f>IF(Nominal!Y257="","",IFERROR(Nominal!Y257*(1+0),""))</f>
        <v>22.46</v>
      </c>
      <c r="AA258" s="124">
        <f>IF(Nominal!Z257="","",IFERROR(Nominal!Z257*(1+0),""))</f>
        <v>20.45</v>
      </c>
      <c r="AB258" s="124" t="str">
        <f>IF(Nominal!AA257="","",IFERROR(Nominal!AA257*(1+0),""))</f>
        <v/>
      </c>
      <c r="AC258" s="124" t="str">
        <f>IF(Nominal!AB257="","",IFERROR(Nominal!AB257*(1+0),""))</f>
        <v/>
      </c>
      <c r="AD258" s="124" t="str">
        <f>IF(Nominal!AC257="","",IFERROR(Nominal!AC257*(1+0),""))</f>
        <v/>
      </c>
      <c r="AE258" s="124" t="str">
        <f>IF(Nominal!AD257="","",IFERROR(Nominal!AD257*(1+0),""))</f>
        <v/>
      </c>
      <c r="AF258" s="126">
        <f t="shared" si="80"/>
        <v>-4.7429029443327116E-2</v>
      </c>
      <c r="AG258" s="126">
        <f t="shared" si="81"/>
        <v>0.11505267969639837</v>
      </c>
      <c r="AH258" s="126">
        <f t="shared" si="82"/>
        <v>-9.0849013386918517E-2</v>
      </c>
      <c r="AI258" s="126">
        <f t="shared" si="83"/>
        <v>-0.56033034248879099</v>
      </c>
      <c r="AJ258" s="126">
        <f t="shared" si="84"/>
        <v>-0.39845010267205971</v>
      </c>
      <c r="AK258" s="126">
        <f t="shared" si="85"/>
        <v>-0.37996645918707134</v>
      </c>
      <c r="AL258" s="126" t="str">
        <f t="shared" si="86"/>
        <v/>
      </c>
      <c r="AM258" s="126" t="str">
        <f t="shared" si="87"/>
        <v/>
      </c>
      <c r="AN258" s="126" t="str">
        <f t="shared" si="88"/>
        <v/>
      </c>
      <c r="AO258" s="126" t="str">
        <f t="shared" si="89"/>
        <v/>
      </c>
      <c r="AP258" s="124">
        <f t="shared" si="90"/>
        <v>217.24829909999997</v>
      </c>
      <c r="AQ258" s="124">
        <f t="shared" si="91"/>
        <v>166.48</v>
      </c>
      <c r="AR258" s="126">
        <f t="shared" si="92"/>
        <v>-0.23368790140276863</v>
      </c>
      <c r="AS258" s="153" t="s">
        <v>779</v>
      </c>
      <c r="AT258" s="153">
        <f t="shared" si="93"/>
        <v>1</v>
      </c>
      <c r="AU258" s="153">
        <f t="shared" si="94"/>
        <v>1</v>
      </c>
      <c r="AV258" s="153">
        <f t="shared" si="95"/>
        <v>1</v>
      </c>
      <c r="AW258" s="153">
        <f t="shared" si="96"/>
        <v>1</v>
      </c>
      <c r="AX258" s="153">
        <f t="shared" si="97"/>
        <v>1</v>
      </c>
      <c r="AY258" s="153">
        <f t="shared" si="98"/>
        <v>1</v>
      </c>
      <c r="AZ258" s="153">
        <f t="shared" si="99"/>
        <v>0</v>
      </c>
      <c r="BA258" s="153">
        <f t="shared" si="100"/>
        <v>0</v>
      </c>
      <c r="BB258" s="153">
        <f t="shared" si="101"/>
        <v>0</v>
      </c>
      <c r="BC258" s="153">
        <f t="shared" si="102"/>
        <v>0</v>
      </c>
    </row>
    <row r="259" spans="1:55" s="300" customFormat="1" x14ac:dyDescent="0.3">
      <c r="A259" s="300" t="str">
        <f>Nominal!A258</f>
        <v>St. Lucia</v>
      </c>
      <c r="B259" s="300" t="str">
        <f>Nominal!B258</f>
        <v>LCA</v>
      </c>
      <c r="C259" s="300" t="str">
        <f>Nominal!C258</f>
        <v>LAC</v>
      </c>
      <c r="D259" s="300" t="str">
        <f>Nominal!D258</f>
        <v>Upper-Middle Income</v>
      </c>
      <c r="E259" s="300" t="str">
        <f>Nominal!E258</f>
        <v>IDA</v>
      </c>
      <c r="F259" s="300" t="str">
        <f>Nominal!F258</f>
        <v>Income Taxes</v>
      </c>
      <c r="G259" s="300" t="str">
        <f>Nominal!G258</f>
        <v>mill lcu</v>
      </c>
      <c r="H259" s="126">
        <f>VLOOKUP(B259,Inflation!$C$1:$E$196,3,FALSE)/100</f>
        <v>3.4100000000000003E-3</v>
      </c>
      <c r="I259" s="300" t="str">
        <f t="shared" ref="I259:I322" si="103">A259&amp;F259</f>
        <v>St. LuciaIncome Taxes</v>
      </c>
      <c r="J259" s="124">
        <f>IF(Nominal!I258="","",IFERROR(Nominal!I258*((1+Real!$H259)),""))</f>
        <v>22.376042999999999</v>
      </c>
      <c r="K259" s="124">
        <f>IF(Nominal!J258="","",IFERROR(Nominal!J258*((1+Real!$H259)),""))</f>
        <v>13.726648799999998</v>
      </c>
      <c r="L259" s="124">
        <f>IF(Nominal!K258="","",IFERROR(Nominal!K258*((1+Real!$H259)),""))</f>
        <v>49.247362799999991</v>
      </c>
      <c r="M259" s="124">
        <f>IF(Nominal!L258="","",IFERROR(Nominal!L258*((1+Real!$H259)),""))</f>
        <v>21.794065199999999</v>
      </c>
      <c r="N259" s="124">
        <f>IF(Nominal!M258="","",IFERROR(Nominal!M258*((1+Real!$H259)),""))</f>
        <v>13.646375999999998</v>
      </c>
      <c r="O259" s="124">
        <f>IF(Nominal!N258="","",IFERROR(Nominal!N258*((1+Real!$H259)),""))</f>
        <v>43.287107399999996</v>
      </c>
      <c r="P259" s="124">
        <f>IF(Nominal!O258="","",IFERROR(Nominal!O258*((1+Real!$H259)),""))</f>
        <v>12.663034199999998</v>
      </c>
      <c r="Q259" s="124">
        <f>IF(Nominal!P258="","",IFERROR(Nominal!P258*((1+Real!$H259)),""))</f>
        <v>14.097910499999999</v>
      </c>
      <c r="R259" s="124">
        <f>IF(Nominal!Q258="","",IFERROR(Nominal!Q258*((1+Real!$H259)),""))</f>
        <v>44.150039999999997</v>
      </c>
      <c r="S259" s="124">
        <f>IF(Nominal!R258="","",IFERROR(Nominal!R258*((1+Real!$H259)),""))</f>
        <v>14.128012799999999</v>
      </c>
      <c r="T259" s="124">
        <f>IF(Nominal!S258="","",IFERROR(Nominal!S258*((1+Real!$H259)),""))</f>
        <v>12.964057199999999</v>
      </c>
      <c r="U259" s="124">
        <f>IF(Nominal!T258="","",IFERROR(Nominal!T258*((1+Real!$H259)),""))</f>
        <v>13.796887499999999</v>
      </c>
      <c r="V259" s="124">
        <f>IF(Nominal!U258="","",IFERROR(Nominal!U258*(1+0),""))</f>
        <v>15.75</v>
      </c>
      <c r="W259" s="124">
        <f>IF(Nominal!V258="","",IFERROR(Nominal!V258*(1+0),""))</f>
        <v>12.23</v>
      </c>
      <c r="X259" s="124">
        <f>IF(Nominal!W258="","",IFERROR(Nominal!W258*(1+0),""))</f>
        <v>37.97</v>
      </c>
      <c r="Y259" s="124">
        <f>IF(Nominal!X258="","",IFERROR(Nominal!X258*(1+0),""))</f>
        <v>11.68</v>
      </c>
      <c r="Z259" s="124">
        <f>IF(Nominal!Y258="","",IFERROR(Nominal!Y258*(1+0),""))</f>
        <v>20.85</v>
      </c>
      <c r="AA259" s="124">
        <f>IF(Nominal!Z258="","",IFERROR(Nominal!Z258*(1+0),""))</f>
        <v>13.87</v>
      </c>
      <c r="AB259" s="124" t="str">
        <f>IF(Nominal!AA258="","",IFERROR(Nominal!AA258*(1+0),""))</f>
        <v/>
      </c>
      <c r="AC259" s="124" t="str">
        <f>IF(Nominal!AB258="","",IFERROR(Nominal!AB258*(1+0),""))</f>
        <v/>
      </c>
      <c r="AD259" s="124" t="str">
        <f>IF(Nominal!AC258="","",IFERROR(Nominal!AC258*(1+0),""))</f>
        <v/>
      </c>
      <c r="AE259" s="124" t="str">
        <f>IF(Nominal!AD258="","",IFERROR(Nominal!AD258*(1+0),""))</f>
        <v/>
      </c>
      <c r="AF259" s="126">
        <f t="shared" ref="AF259:AF322" si="104">IFERROR(IF(V259&lt;&gt;"",-(J259-V259)/J259,""),"")</f>
        <v>-0.29612219640443127</v>
      </c>
      <c r="AG259" s="126">
        <f t="shared" ref="AG259:AG322" si="105">IFERROR(IF(W259&lt;&gt;"",-(K259-W259)/K259,""),"")</f>
        <v>-0.10903235172739303</v>
      </c>
      <c r="AH259" s="126">
        <f t="shared" ref="AH259:AH322" si="106">IFERROR(IF(X259&lt;&gt;"",-(L259-X259)/L259,""),"")</f>
        <v>-0.22899424778944699</v>
      </c>
      <c r="AI259" s="126">
        <f t="shared" ref="AI259:AI322" si="107">IFERROR(IF(Y259&lt;&gt;"",-(M259-Y259)/M259,""),"")</f>
        <v>-0.46407428385595539</v>
      </c>
      <c r="AJ259" s="126">
        <f t="shared" ref="AJ259:AJ322" si="108">IFERROR(IF(Z259&lt;&gt;"",-(N259-Z259)/N259,""),"")</f>
        <v>0.52787817073192211</v>
      </c>
      <c r="AK259" s="126">
        <f t="shared" ref="AK259:AK322" si="109">IFERROR(IF(AA259&lt;&gt;"",-(O259-AA259)/O259,""),"")</f>
        <v>-0.67958126950289133</v>
      </c>
      <c r="AL259" s="126" t="str">
        <f t="shared" ref="AL259:AL322" si="110">IFERROR(IF(AB259&lt;&gt;"",-(P259-AB259)/P259,""),"")</f>
        <v/>
      </c>
      <c r="AM259" s="126" t="str">
        <f t="shared" ref="AM259:AM322" si="111">IFERROR(IF(AC259&lt;&gt;"",-(Q259-AC259)/Q259,""),"")</f>
        <v/>
      </c>
      <c r="AN259" s="126" t="str">
        <f t="shared" ref="AN259:AN322" si="112">IFERROR(IF(AD259&lt;&gt;"",-(R259-AD259)/R259,""),"")</f>
        <v/>
      </c>
      <c r="AO259" s="126" t="str">
        <f t="shared" ref="AO259:AO322" si="113">IFERROR(IF(AE259&lt;&gt;"",-(S259-AE259)/S259,""),"")</f>
        <v/>
      </c>
      <c r="AP259" s="124">
        <f t="shared" ref="AP259:AP322" si="114">SUMPRODUCT(AT259:BC259,J259:S259)</f>
        <v>164.0776032</v>
      </c>
      <c r="AQ259" s="124">
        <f t="shared" ref="AQ259:AQ322" si="115">SUMPRODUCT(AT259:BC259,V259:AE259)</f>
        <v>112.35</v>
      </c>
      <c r="AR259" s="126">
        <f t="shared" ref="AR259:AR322" si="116">IFERROR((AQ259-AP259)/AP259,"")</f>
        <v>-0.31526303524160698</v>
      </c>
      <c r="AS259" s="153" t="s">
        <v>779</v>
      </c>
      <c r="AT259" s="153">
        <f t="shared" ref="AT259:AT322" si="117">IF(OR(V259="",V259=0),0,1)</f>
        <v>1</v>
      </c>
      <c r="AU259" s="153">
        <f t="shared" ref="AU259:AU322" si="118">IF(OR(W259="",W259=0),0,1)</f>
        <v>1</v>
      </c>
      <c r="AV259" s="153">
        <f t="shared" ref="AV259:AV322" si="119">IF(OR(X259="",X259=0),0,1)</f>
        <v>1</v>
      </c>
      <c r="AW259" s="153">
        <f t="shared" ref="AW259:AW322" si="120">IF(OR(Y259="",Y259=0),0,1)</f>
        <v>1</v>
      </c>
      <c r="AX259" s="153">
        <f t="shared" ref="AX259:AX322" si="121">IF(OR(Z259="",Z259=0),0,1)</f>
        <v>1</v>
      </c>
      <c r="AY259" s="153">
        <f t="shared" ref="AY259:AY322" si="122">IF(OR(AA259="",AA259=0),0,1)</f>
        <v>1</v>
      </c>
      <c r="AZ259" s="153">
        <f t="shared" ref="AZ259:AZ322" si="123">IF(OR(AB259="",AB259=0),0,1)</f>
        <v>0</v>
      </c>
      <c r="BA259" s="153">
        <f t="shared" ref="BA259:BA322" si="124">IF(OR(AC259="",AC259=0),0,1)</f>
        <v>0</v>
      </c>
      <c r="BB259" s="153">
        <f t="shared" ref="BB259:BB322" si="125">IF(OR(AD259="",AD259=0),0,1)</f>
        <v>0</v>
      </c>
      <c r="BC259" s="153">
        <f t="shared" ref="BC259:BC322" si="126">IF(OR(AE259="",AE259=0),0,1)</f>
        <v>0</v>
      </c>
    </row>
    <row r="260" spans="1:55" s="300" customFormat="1" x14ac:dyDescent="0.3">
      <c r="A260" s="300" t="str">
        <f>Nominal!A259</f>
        <v>St. Lucia</v>
      </c>
      <c r="B260" s="300" t="str">
        <f>Nominal!B259</f>
        <v>LCA</v>
      </c>
      <c r="C260" s="300" t="str">
        <f>Nominal!C259</f>
        <v>LAC</v>
      </c>
      <c r="D260" s="300" t="str">
        <f>Nominal!D259</f>
        <v>Upper-Middle Income</v>
      </c>
      <c r="E260" s="300" t="str">
        <f>Nominal!E259</f>
        <v>IDA</v>
      </c>
      <c r="F260" s="300" t="str">
        <f>Nominal!F259</f>
        <v>Property Taxes</v>
      </c>
      <c r="G260" s="300" t="str">
        <f>Nominal!G259</f>
        <v>mill lcu</v>
      </c>
      <c r="H260" s="126">
        <f>VLOOKUP(B260,Inflation!$C$1:$E$196,3,FALSE)/100</f>
        <v>3.4100000000000003E-3</v>
      </c>
      <c r="I260" s="300" t="str">
        <f t="shared" si="103"/>
        <v>St. LuciaProperty Taxes</v>
      </c>
      <c r="J260" s="124">
        <f>IF(Nominal!I259="","",IFERROR(Nominal!I259*((1+Real!$H260)),""))</f>
        <v>0.57194369999999994</v>
      </c>
      <c r="K260" s="124">
        <f>IF(Nominal!J259="","",IFERROR(Nominal!J259*((1+Real!$H260)),""))</f>
        <v>1.5552854999999999</v>
      </c>
      <c r="L260" s="124">
        <f>IF(Nominal!K259="","",IFERROR(Nominal!K259*((1+Real!$H260)),""))</f>
        <v>0.82279619999999987</v>
      </c>
      <c r="M260" s="124">
        <f>IF(Nominal!L259="","",IFERROR(Nominal!L259*((1+Real!$H260)),""))</f>
        <v>0.35119349999999994</v>
      </c>
      <c r="N260" s="124">
        <f>IF(Nominal!M259="","",IFERROR(Nominal!M259*((1+Real!$H260)),""))</f>
        <v>0.52177319999999994</v>
      </c>
      <c r="O260" s="124">
        <f>IF(Nominal!N259="","",IFERROR(Nominal!N259*((1+Real!$H260)),""))</f>
        <v>0.42143219999999992</v>
      </c>
      <c r="P260" s="124">
        <f>IF(Nominal!O259="","",IFERROR(Nominal!O259*((1+Real!$H260)),""))</f>
        <v>0.92313719999999999</v>
      </c>
      <c r="Q260" s="124">
        <f>IF(Nominal!P259="","",IFERROR(Nominal!P259*((1+Real!$H260)),""))</f>
        <v>0.19064789999999998</v>
      </c>
      <c r="R260" s="124">
        <f>IF(Nominal!Q259="","",IFERROR(Nominal!Q259*((1+Real!$H260)),""))</f>
        <v>0.2809548</v>
      </c>
      <c r="S260" s="124">
        <f>IF(Nominal!R259="","",IFERROR(Nominal!R259*((1+Real!$H260)),""))</f>
        <v>0.55187549999999996</v>
      </c>
      <c r="T260" s="124">
        <f>IF(Nominal!S259="","",IFERROR(Nominal!S259*((1+Real!$H260)),""))</f>
        <v>1.0335122999999999</v>
      </c>
      <c r="U260" s="124">
        <f>IF(Nominal!T259="","",IFERROR(Nominal!T259*((1+Real!$H260)),""))</f>
        <v>0.70238699999999987</v>
      </c>
      <c r="V260" s="124">
        <f>IF(Nominal!U259="","",IFERROR(Nominal!U259*(1+0),""))</f>
        <v>1.82</v>
      </c>
      <c r="W260" s="124">
        <f>IF(Nominal!V259="","",IFERROR(Nominal!V259*(1+0),""))</f>
        <v>0.69</v>
      </c>
      <c r="X260" s="124">
        <f>IF(Nominal!W259="","",IFERROR(Nominal!W259*(1+0),""))</f>
        <v>0.28999999999999998</v>
      </c>
      <c r="Y260" s="124">
        <f>IF(Nominal!X259="","",IFERROR(Nominal!X259*(1+0),""))</f>
        <v>0.06</v>
      </c>
      <c r="Z260" s="124">
        <f>IF(Nominal!Y259="","",IFERROR(Nominal!Y259*(1+0),""))</f>
        <v>0.16</v>
      </c>
      <c r="AA260" s="124">
        <f>IF(Nominal!Z259="","",IFERROR(Nominal!Z259*(1+0),""))</f>
        <v>0.51</v>
      </c>
      <c r="AB260" s="124" t="str">
        <f>IF(Nominal!AA259="","",IFERROR(Nominal!AA259*(1+0),""))</f>
        <v/>
      </c>
      <c r="AC260" s="124" t="str">
        <f>IF(Nominal!AB259="","",IFERROR(Nominal!AB259*(1+0),""))</f>
        <v/>
      </c>
      <c r="AD260" s="124" t="str">
        <f>IF(Nominal!AC259="","",IFERROR(Nominal!AC259*(1+0),""))</f>
        <v/>
      </c>
      <c r="AE260" s="124" t="str">
        <f>IF(Nominal!AD259="","",IFERROR(Nominal!AD259*(1+0),""))</f>
        <v/>
      </c>
      <c r="AF260" s="126">
        <f t="shared" si="104"/>
        <v>2.1821313881069067</v>
      </c>
      <c r="AG260" s="126">
        <f t="shared" si="105"/>
        <v>-0.55635155088888821</v>
      </c>
      <c r="AH260" s="126">
        <f t="shared" si="106"/>
        <v>-0.64754334062310936</v>
      </c>
      <c r="AI260" s="126">
        <f t="shared" si="107"/>
        <v>-0.82915401338578298</v>
      </c>
      <c r="AJ260" s="126">
        <f t="shared" si="108"/>
        <v>-0.69335335735909764</v>
      </c>
      <c r="AK260" s="126">
        <f t="shared" si="109"/>
        <v>0.21015907185070362</v>
      </c>
      <c r="AL260" s="126" t="str">
        <f t="shared" si="110"/>
        <v/>
      </c>
      <c r="AM260" s="126" t="str">
        <f t="shared" si="111"/>
        <v/>
      </c>
      <c r="AN260" s="126" t="str">
        <f t="shared" si="112"/>
        <v/>
      </c>
      <c r="AO260" s="126" t="str">
        <f t="shared" si="113"/>
        <v/>
      </c>
      <c r="AP260" s="124">
        <f t="shared" si="114"/>
        <v>4.2444242999999995</v>
      </c>
      <c r="AQ260" s="124">
        <f t="shared" si="115"/>
        <v>3.5300000000000002</v>
      </c>
      <c r="AR260" s="126">
        <f t="shared" si="116"/>
        <v>-0.16832066011873489</v>
      </c>
      <c r="AS260" s="153" t="s">
        <v>779</v>
      </c>
      <c r="AT260" s="153">
        <f t="shared" si="117"/>
        <v>1</v>
      </c>
      <c r="AU260" s="153">
        <f t="shared" si="118"/>
        <v>1</v>
      </c>
      <c r="AV260" s="153">
        <f t="shared" si="119"/>
        <v>1</v>
      </c>
      <c r="AW260" s="153">
        <f t="shared" si="120"/>
        <v>1</v>
      </c>
      <c r="AX260" s="153">
        <f t="shared" si="121"/>
        <v>1</v>
      </c>
      <c r="AY260" s="153">
        <f t="shared" si="122"/>
        <v>1</v>
      </c>
      <c r="AZ260" s="153">
        <f t="shared" si="123"/>
        <v>0</v>
      </c>
      <c r="BA260" s="153">
        <f t="shared" si="124"/>
        <v>0</v>
      </c>
      <c r="BB260" s="153">
        <f t="shared" si="125"/>
        <v>0</v>
      </c>
      <c r="BC260" s="153">
        <f t="shared" si="126"/>
        <v>0</v>
      </c>
    </row>
    <row r="261" spans="1:55" s="300" customFormat="1" x14ac:dyDescent="0.3">
      <c r="A261" s="300" t="str">
        <f>Nominal!A260</f>
        <v>St. Lucia</v>
      </c>
      <c r="B261" s="300" t="str">
        <f>Nominal!B260</f>
        <v>LCA</v>
      </c>
      <c r="C261" s="300" t="str">
        <f>Nominal!C260</f>
        <v>LAC</v>
      </c>
      <c r="D261" s="300" t="str">
        <f>Nominal!D260</f>
        <v>Upper-Middle Income</v>
      </c>
      <c r="E261" s="300" t="str">
        <f>Nominal!E260</f>
        <v>IDA</v>
      </c>
      <c r="F261" s="300" t="str">
        <f>Nominal!F260</f>
        <v>Tax Revenue -Taxes on International Trade and Transactions</v>
      </c>
      <c r="G261" s="300" t="str">
        <f>Nominal!G260</f>
        <v>mill lcu</v>
      </c>
      <c r="H261" s="126">
        <f>VLOOKUP(B261,Inflation!$C$1:$E$196,3,FALSE)/100</f>
        <v>3.4100000000000003E-3</v>
      </c>
      <c r="I261" s="300" t="str">
        <f t="shared" si="103"/>
        <v>St. LuciaTax Revenue -Taxes on International Trade and Transactions</v>
      </c>
      <c r="J261" s="124">
        <f>IF(Nominal!I260="","",IFERROR(Nominal!I260*((1+Real!$H261)),""))</f>
        <v>33.935326199999999</v>
      </c>
      <c r="K261" s="124">
        <f>IF(Nominal!J260="","",IFERROR(Nominal!J260*((1+Real!$H261)),""))</f>
        <v>16.486026299999999</v>
      </c>
      <c r="L261" s="124">
        <f>IF(Nominal!K260="","",IFERROR(Nominal!K260*((1+Real!$H261)),""))</f>
        <v>34.707951899999998</v>
      </c>
      <c r="M261" s="124">
        <f>IF(Nominal!L260="","",IFERROR(Nominal!L260*((1+Real!$H261)),""))</f>
        <v>37.336886100000001</v>
      </c>
      <c r="N261" s="124">
        <f>IF(Nominal!M260="","",IFERROR(Nominal!M260*((1+Real!$H261)),""))</f>
        <v>35.0491113</v>
      </c>
      <c r="O261" s="124">
        <f>IF(Nominal!N260="","",IFERROR(Nominal!N260*((1+Real!$H261)),""))</f>
        <v>27.001763099999998</v>
      </c>
      <c r="P261" s="124">
        <f>IF(Nominal!O260="","",IFERROR(Nominal!O260*((1+Real!$H261)),""))</f>
        <v>26.841217499999999</v>
      </c>
      <c r="Q261" s="124">
        <f>IF(Nominal!P260="","",IFERROR(Nominal!P260*((1+Real!$H261)),""))</f>
        <v>25.466545799999995</v>
      </c>
      <c r="R261" s="124">
        <f>IF(Nominal!Q260="","",IFERROR(Nominal!Q260*((1+Real!$H261)),""))</f>
        <v>31.968642599999995</v>
      </c>
      <c r="S261" s="124">
        <f>IF(Nominal!R260="","",IFERROR(Nominal!R260*((1+Real!$H261)),""))</f>
        <v>34.758122399999998</v>
      </c>
      <c r="T261" s="124">
        <f>IF(Nominal!S260="","",IFERROR(Nominal!S260*((1+Real!$H261)),""))</f>
        <v>25.566886799999999</v>
      </c>
      <c r="U261" s="124">
        <f>IF(Nominal!T260="","",IFERROR(Nominal!T260*((1+Real!$H261)),""))</f>
        <v>26.700740099999997</v>
      </c>
      <c r="V261" s="124">
        <f>IF(Nominal!U260="","",IFERROR(Nominal!U260*(1+0),""))</f>
        <v>38.17</v>
      </c>
      <c r="W261" s="124">
        <f>IF(Nominal!V260="","",IFERROR(Nominal!V260*(1+0),""))</f>
        <v>26.14</v>
      </c>
      <c r="X261" s="124">
        <f>IF(Nominal!W260="","",IFERROR(Nominal!W260*(1+0),""))</f>
        <v>28.57</v>
      </c>
      <c r="Y261" s="124">
        <f>IF(Nominal!X260="","",IFERROR(Nominal!X260*(1+0),""))</f>
        <v>20.55</v>
      </c>
      <c r="Z261" s="124">
        <f>IF(Nominal!Y260="","",IFERROR(Nominal!Y260*(1+0),""))</f>
        <v>22.55</v>
      </c>
      <c r="AA261" s="124">
        <f>IF(Nominal!Z260="","",IFERROR(Nominal!Z260*(1+0),""))</f>
        <v>22.64</v>
      </c>
      <c r="AB261" s="124" t="str">
        <f>IF(Nominal!AA260="","",IFERROR(Nominal!AA260*(1+0),""))</f>
        <v/>
      </c>
      <c r="AC261" s="124" t="str">
        <f>IF(Nominal!AB260="","",IFERROR(Nominal!AB260*(1+0),""))</f>
        <v/>
      </c>
      <c r="AD261" s="124" t="str">
        <f>IF(Nominal!AC260="","",IFERROR(Nominal!AC260*(1+0),""))</f>
        <v/>
      </c>
      <c r="AE261" s="124" t="str">
        <f>IF(Nominal!AD260="","",IFERROR(Nominal!AD260*(1+0),""))</f>
        <v/>
      </c>
      <c r="AF261" s="126">
        <f t="shared" si="104"/>
        <v>0.12478659480220358</v>
      </c>
      <c r="AG261" s="126">
        <f t="shared" si="105"/>
        <v>0.58558524196943695</v>
      </c>
      <c r="AH261" s="126">
        <f t="shared" si="106"/>
        <v>-0.17684569569776307</v>
      </c>
      <c r="AI261" s="126">
        <f t="shared" si="107"/>
        <v>-0.4496059487938926</v>
      </c>
      <c r="AJ261" s="126">
        <f t="shared" si="108"/>
        <v>-0.35661706777712221</v>
      </c>
      <c r="AK261" s="126">
        <f t="shared" si="109"/>
        <v>-0.16153623316545571</v>
      </c>
      <c r="AL261" s="126" t="str">
        <f t="shared" si="110"/>
        <v/>
      </c>
      <c r="AM261" s="126" t="str">
        <f t="shared" si="111"/>
        <v/>
      </c>
      <c r="AN261" s="126" t="str">
        <f t="shared" si="112"/>
        <v/>
      </c>
      <c r="AO261" s="126" t="str">
        <f t="shared" si="113"/>
        <v/>
      </c>
      <c r="AP261" s="124">
        <f t="shared" si="114"/>
        <v>184.51706490000001</v>
      </c>
      <c r="AQ261" s="124">
        <f t="shared" si="115"/>
        <v>158.62</v>
      </c>
      <c r="AR261" s="126">
        <f t="shared" si="116"/>
        <v>-0.14035051399736417</v>
      </c>
      <c r="AS261" s="153" t="s">
        <v>779</v>
      </c>
      <c r="AT261" s="153">
        <f t="shared" si="117"/>
        <v>1</v>
      </c>
      <c r="AU261" s="153">
        <f t="shared" si="118"/>
        <v>1</v>
      </c>
      <c r="AV261" s="153">
        <f t="shared" si="119"/>
        <v>1</v>
      </c>
      <c r="AW261" s="153">
        <f t="shared" si="120"/>
        <v>1</v>
      </c>
      <c r="AX261" s="153">
        <f t="shared" si="121"/>
        <v>1</v>
      </c>
      <c r="AY261" s="153">
        <f t="shared" si="122"/>
        <v>1</v>
      </c>
      <c r="AZ261" s="153">
        <f t="shared" si="123"/>
        <v>0</v>
      </c>
      <c r="BA261" s="153">
        <f t="shared" si="124"/>
        <v>0</v>
      </c>
      <c r="BB261" s="153">
        <f t="shared" si="125"/>
        <v>0</v>
      </c>
      <c r="BC261" s="153">
        <f t="shared" si="126"/>
        <v>0</v>
      </c>
    </row>
    <row r="262" spans="1:55" s="300" customFormat="1" x14ac:dyDescent="0.3">
      <c r="A262" s="300" t="str">
        <f>Nominal!A261</f>
        <v>St. Lucia</v>
      </c>
      <c r="B262" s="300" t="str">
        <f>Nominal!B261</f>
        <v>LCA</v>
      </c>
      <c r="C262" s="300" t="str">
        <f>Nominal!C261</f>
        <v>LAC</v>
      </c>
      <c r="D262" s="300" t="str">
        <f>Nominal!D261</f>
        <v>Upper-Middle Income</v>
      </c>
      <c r="E262" s="300" t="str">
        <f>Nominal!E261</f>
        <v>IDA</v>
      </c>
      <c r="F262" s="300" t="str">
        <f>Nominal!F261</f>
        <v>Taxes on Goods and Services – Accommodation Tax</v>
      </c>
      <c r="G262" s="300" t="str">
        <f>Nominal!G261</f>
        <v>mill lcu</v>
      </c>
      <c r="H262" s="126">
        <f>VLOOKUP(B262,Inflation!$C$1:$E$196,3,FALSE)/100</f>
        <v>3.4100000000000003E-3</v>
      </c>
      <c r="I262" s="300" t="str">
        <f t="shared" si="103"/>
        <v>St. LuciaTaxes on Goods and Services – Accommodation Tax</v>
      </c>
      <c r="J262" s="124">
        <f>IF(Nominal!I261="","",IFERROR(Nominal!I261*((1+Real!$H262)),""))</f>
        <v>1.0034099999999999E-2</v>
      </c>
      <c r="K262" s="124">
        <f>IF(Nominal!J261="","",IFERROR(Nominal!J261*((1+Real!$H262)),""))</f>
        <v>0</v>
      </c>
      <c r="L262" s="124">
        <f>IF(Nominal!K261="","",IFERROR(Nominal!K261*((1+Real!$H262)),""))</f>
        <v>1.0034099999999999E-2</v>
      </c>
      <c r="M262" s="124">
        <f>IF(Nominal!L261="","",IFERROR(Nominal!L261*((1+Real!$H262)),""))</f>
        <v>0</v>
      </c>
      <c r="N262" s="124">
        <f>IF(Nominal!M261="","",IFERROR(Nominal!M261*((1+Real!$H262)),""))</f>
        <v>0</v>
      </c>
      <c r="O262" s="124">
        <f>IF(Nominal!N261="","",IFERROR(Nominal!N261*((1+Real!$H262)),""))</f>
        <v>0.81276209999999993</v>
      </c>
      <c r="P262" s="124">
        <f>IF(Nominal!O261="","",IFERROR(Nominal!O261*((1+Real!$H262)),""))</f>
        <v>1.0034099999999999E-2</v>
      </c>
      <c r="Q262" s="124">
        <f>IF(Nominal!P261="","",IFERROR(Nominal!P261*((1+Real!$H262)),""))</f>
        <v>0</v>
      </c>
      <c r="R262" s="124">
        <f>IF(Nominal!Q261="","",IFERROR(Nominal!Q261*((1+Real!$H262)),""))</f>
        <v>1.0034099999999999E-2</v>
      </c>
      <c r="S262" s="124">
        <f>IF(Nominal!R261="","",IFERROR(Nominal!R261*((1+Real!$H262)),""))</f>
        <v>1.0034099999999999E-2</v>
      </c>
      <c r="T262" s="124">
        <f>IF(Nominal!S261="","",IFERROR(Nominal!S261*((1+Real!$H262)),""))</f>
        <v>1.0034099999999999E-2</v>
      </c>
      <c r="U262" s="124">
        <f>IF(Nominal!T261="","",IFERROR(Nominal!T261*((1+Real!$H262)),""))</f>
        <v>1.0034099999999999E-2</v>
      </c>
      <c r="V262" s="124">
        <f>IF(Nominal!U261="","",IFERROR(Nominal!U261*(1+0),""))</f>
        <v>0.01</v>
      </c>
      <c r="W262" s="124">
        <f>IF(Nominal!V261="","",IFERROR(Nominal!V261*(1+0),""))</f>
        <v>0</v>
      </c>
      <c r="X262" s="124">
        <f>IF(Nominal!W261="","",IFERROR(Nominal!W261*(1+0),""))</f>
        <v>0</v>
      </c>
      <c r="Y262" s="124">
        <f>IF(Nominal!X261="","",IFERROR(Nominal!X261*(1+0),""))</f>
        <v>0</v>
      </c>
      <c r="Z262" s="124">
        <f>IF(Nominal!Y261="","",IFERROR(Nominal!Y261*(1+0),""))</f>
        <v>0</v>
      </c>
      <c r="AA262" s="124">
        <f>IF(Nominal!Z261="","",IFERROR(Nominal!Z261*(1+0),""))</f>
        <v>0</v>
      </c>
      <c r="AB262" s="124" t="str">
        <f>IF(Nominal!AA261="","",IFERROR(Nominal!AA261*(1+0),""))</f>
        <v/>
      </c>
      <c r="AC262" s="124" t="str">
        <f>IF(Nominal!AB261="","",IFERROR(Nominal!AB261*(1+0),""))</f>
        <v/>
      </c>
      <c r="AD262" s="124" t="str">
        <f>IF(Nominal!AC261="","",IFERROR(Nominal!AC261*(1+0),""))</f>
        <v/>
      </c>
      <c r="AE262" s="124" t="str">
        <f>IF(Nominal!AD261="","",IFERROR(Nominal!AD261*(1+0),""))</f>
        <v/>
      </c>
      <c r="AF262" s="126">
        <f t="shared" si="104"/>
        <v>-3.3984114170676713E-3</v>
      </c>
      <c r="AG262" s="126" t="str">
        <f t="shared" si="105"/>
        <v/>
      </c>
      <c r="AH262" s="126">
        <f t="shared" si="106"/>
        <v>-1</v>
      </c>
      <c r="AI262" s="126" t="str">
        <f t="shared" si="107"/>
        <v/>
      </c>
      <c r="AJ262" s="126" t="str">
        <f t="shared" si="108"/>
        <v/>
      </c>
      <c r="AK262" s="126">
        <f t="shared" si="109"/>
        <v>-1</v>
      </c>
      <c r="AL262" s="126" t="str">
        <f t="shared" si="110"/>
        <v/>
      </c>
      <c r="AM262" s="126" t="str">
        <f t="shared" si="111"/>
        <v/>
      </c>
      <c r="AN262" s="126" t="str">
        <f t="shared" si="112"/>
        <v/>
      </c>
      <c r="AO262" s="126" t="str">
        <f t="shared" si="113"/>
        <v/>
      </c>
      <c r="AP262" s="124">
        <f t="shared" si="114"/>
        <v>1.0034099999999999E-2</v>
      </c>
      <c r="AQ262" s="124">
        <f t="shared" si="115"/>
        <v>0.01</v>
      </c>
      <c r="AR262" s="126">
        <f t="shared" si="116"/>
        <v>-3.3984114170676713E-3</v>
      </c>
      <c r="AS262" s="153" t="s">
        <v>779</v>
      </c>
      <c r="AT262" s="153">
        <f t="shared" si="117"/>
        <v>1</v>
      </c>
      <c r="AU262" s="153">
        <f t="shared" si="118"/>
        <v>0</v>
      </c>
      <c r="AV262" s="153">
        <f t="shared" si="119"/>
        <v>0</v>
      </c>
      <c r="AW262" s="153">
        <f t="shared" si="120"/>
        <v>0</v>
      </c>
      <c r="AX262" s="153">
        <f t="shared" si="121"/>
        <v>0</v>
      </c>
      <c r="AY262" s="153">
        <f t="shared" si="122"/>
        <v>0</v>
      </c>
      <c r="AZ262" s="153">
        <f t="shared" si="123"/>
        <v>0</v>
      </c>
      <c r="BA262" s="153">
        <f t="shared" si="124"/>
        <v>0</v>
      </c>
      <c r="BB262" s="153">
        <f t="shared" si="125"/>
        <v>0</v>
      </c>
      <c r="BC262" s="153">
        <f t="shared" si="126"/>
        <v>0</v>
      </c>
    </row>
    <row r="263" spans="1:55" s="300" customFormat="1" x14ac:dyDescent="0.3">
      <c r="A263" s="300" t="str">
        <f>Nominal!A262</f>
        <v>St. Lucia</v>
      </c>
      <c r="B263" s="300" t="str">
        <f>Nominal!B262</f>
        <v>LCA</v>
      </c>
      <c r="C263" s="300" t="str">
        <f>Nominal!C262</f>
        <v>LAC</v>
      </c>
      <c r="D263" s="300" t="str">
        <f>Nominal!D262</f>
        <v>Upper-Middle Income</v>
      </c>
      <c r="E263" s="300" t="str">
        <f>Nominal!E262</f>
        <v>IDA</v>
      </c>
      <c r="F263" s="300" t="str">
        <f>Nominal!F262</f>
        <v>Taxes on Goods and Services – Licenses</v>
      </c>
      <c r="G263" s="300" t="str">
        <f>Nominal!G262</f>
        <v>mill lcu</v>
      </c>
      <c r="H263" s="126">
        <f>VLOOKUP(B263,Inflation!$C$1:$E$196,3,FALSE)/100</f>
        <v>3.4100000000000003E-3</v>
      </c>
      <c r="I263" s="300" t="str">
        <f t="shared" si="103"/>
        <v>St. LuciaTaxes on Goods and Services – Licenses</v>
      </c>
      <c r="J263" s="124">
        <f>IF(Nominal!I262="","",IFERROR(Nominal!I262*((1+Real!$H263)),""))</f>
        <v>2.2877747999999998</v>
      </c>
      <c r="K263" s="124">
        <f>IF(Nominal!J262="","",IFERROR(Nominal!J262*((1+Real!$H263)),""))</f>
        <v>0.52177319999999994</v>
      </c>
      <c r="L263" s="124">
        <f>IF(Nominal!K262="","",IFERROR(Nominal!K262*((1+Real!$H263)),""))</f>
        <v>2.1372632999999999</v>
      </c>
      <c r="M263" s="124">
        <f>IF(Nominal!L262="","",IFERROR(Nominal!L262*((1+Real!$H263)),""))</f>
        <v>2.0068199999999998</v>
      </c>
      <c r="N263" s="124">
        <f>IF(Nominal!M262="","",IFERROR(Nominal!M262*((1+Real!$H263)),""))</f>
        <v>2.1573314999999997</v>
      </c>
      <c r="O263" s="124">
        <f>IF(Nominal!N262="","",IFERROR(Nominal!N262*((1+Real!$H263)),""))</f>
        <v>1.9365812999999998</v>
      </c>
      <c r="P263" s="124">
        <f>IF(Nominal!O262="","",IFERROR(Nominal!O262*((1+Real!$H263)),""))</f>
        <v>1.7559674999999999</v>
      </c>
      <c r="Q263" s="124">
        <f>IF(Nominal!P262="","",IFERROR(Nominal!P262*((1+Real!$H263)),""))</f>
        <v>2.1372632999999999</v>
      </c>
      <c r="R263" s="124">
        <f>IF(Nominal!Q262="","",IFERROR(Nominal!Q262*((1+Real!$H263)),""))</f>
        <v>2.0369222999999996</v>
      </c>
      <c r="S263" s="124">
        <f>IF(Nominal!R262="","",IFERROR(Nominal!R262*((1+Real!$H263)),""))</f>
        <v>2.3680475999999997</v>
      </c>
      <c r="T263" s="124">
        <f>IF(Nominal!S262="","",IFERROR(Nominal!S262*((1+Real!$H263)),""))</f>
        <v>5.4886526999999994</v>
      </c>
      <c r="U263" s="124">
        <f>IF(Nominal!T262="","",IFERROR(Nominal!T262*((1+Real!$H263)),""))</f>
        <v>3.7427192999999996</v>
      </c>
      <c r="V263" s="124">
        <f>IF(Nominal!U262="","",IFERROR(Nominal!U262*(1+0),""))</f>
        <v>2</v>
      </c>
      <c r="W263" s="124">
        <f>IF(Nominal!V262="","",IFERROR(Nominal!V262*(1+0),""))</f>
        <v>1.8</v>
      </c>
      <c r="X263" s="124">
        <f>IF(Nominal!W262="","",IFERROR(Nominal!W262*(1+0),""))</f>
        <v>1.1000000000000001</v>
      </c>
      <c r="Y263" s="124">
        <f>IF(Nominal!X262="","",IFERROR(Nominal!X262*(1+0),""))</f>
        <v>0.5</v>
      </c>
      <c r="Z263" s="124">
        <f>IF(Nominal!Y262="","",IFERROR(Nominal!Y262*(1+0),""))</f>
        <v>1.3</v>
      </c>
      <c r="AA263" s="124">
        <f>IF(Nominal!Z262="","",IFERROR(Nominal!Z262*(1+0),""))</f>
        <v>1.5</v>
      </c>
      <c r="AB263" s="124" t="str">
        <f>IF(Nominal!AA262="","",IFERROR(Nominal!AA262*(1+0),""))</f>
        <v/>
      </c>
      <c r="AC263" s="124" t="str">
        <f>IF(Nominal!AB262="","",IFERROR(Nominal!AB262*(1+0),""))</f>
        <v/>
      </c>
      <c r="AD263" s="124" t="str">
        <f>IF(Nominal!AC262="","",IFERROR(Nominal!AC262*(1+0),""))</f>
        <v/>
      </c>
      <c r="AE263" s="124" t="str">
        <f>IF(Nominal!AD262="","",IFERROR(Nominal!AD262*(1+0),""))</f>
        <v/>
      </c>
      <c r="AF263" s="126">
        <f t="shared" si="104"/>
        <v>-0.12578808019041027</v>
      </c>
      <c r="AG263" s="126">
        <f t="shared" si="105"/>
        <v>2.4497747297101506</v>
      </c>
      <c r="AH263" s="126">
        <f t="shared" si="106"/>
        <v>-0.48532312326703025</v>
      </c>
      <c r="AI263" s="126">
        <f t="shared" si="107"/>
        <v>-0.75084960285426694</v>
      </c>
      <c r="AJ263" s="126">
        <f t="shared" si="108"/>
        <v>-0.39740369062427344</v>
      </c>
      <c r="AK263" s="126">
        <f t="shared" si="109"/>
        <v>-0.22543917985782466</v>
      </c>
      <c r="AL263" s="126" t="str">
        <f t="shared" si="110"/>
        <v/>
      </c>
      <c r="AM263" s="126" t="str">
        <f t="shared" si="111"/>
        <v/>
      </c>
      <c r="AN263" s="126" t="str">
        <f t="shared" si="112"/>
        <v/>
      </c>
      <c r="AO263" s="126" t="str">
        <f t="shared" si="113"/>
        <v/>
      </c>
      <c r="AP263" s="124">
        <f t="shared" si="114"/>
        <v>11.0475441</v>
      </c>
      <c r="AQ263" s="124">
        <f t="shared" si="115"/>
        <v>8.1999999999999993</v>
      </c>
      <c r="AR263" s="126">
        <f t="shared" si="116"/>
        <v>-0.25775358525158548</v>
      </c>
      <c r="AS263" s="153" t="s">
        <v>779</v>
      </c>
      <c r="AT263" s="153">
        <f t="shared" si="117"/>
        <v>1</v>
      </c>
      <c r="AU263" s="153">
        <f t="shared" si="118"/>
        <v>1</v>
      </c>
      <c r="AV263" s="153">
        <f t="shared" si="119"/>
        <v>1</v>
      </c>
      <c r="AW263" s="153">
        <f t="shared" si="120"/>
        <v>1</v>
      </c>
      <c r="AX263" s="153">
        <f t="shared" si="121"/>
        <v>1</v>
      </c>
      <c r="AY263" s="153">
        <f t="shared" si="122"/>
        <v>1</v>
      </c>
      <c r="AZ263" s="153">
        <f t="shared" si="123"/>
        <v>0</v>
      </c>
      <c r="BA263" s="153">
        <f t="shared" si="124"/>
        <v>0</v>
      </c>
      <c r="BB263" s="153">
        <f t="shared" si="125"/>
        <v>0</v>
      </c>
      <c r="BC263" s="153">
        <f t="shared" si="126"/>
        <v>0</v>
      </c>
    </row>
    <row r="264" spans="1:55" s="300" customFormat="1" x14ac:dyDescent="0.3">
      <c r="A264" s="300" t="str">
        <f>Nominal!A263</f>
        <v>St. Lucia</v>
      </c>
      <c r="B264" s="300" t="str">
        <f>Nominal!B263</f>
        <v>LCA</v>
      </c>
      <c r="C264" s="300" t="str">
        <f>Nominal!C263</f>
        <v>LAC</v>
      </c>
      <c r="D264" s="300" t="str">
        <f>Nominal!D263</f>
        <v>Upper-Middle Income</v>
      </c>
      <c r="E264" s="300" t="str">
        <f>Nominal!E263</f>
        <v>IDA</v>
      </c>
      <c r="F264" s="300" t="str">
        <f>Nominal!F263</f>
        <v>Taxes on Goods and Services – Value Added Tax</v>
      </c>
      <c r="G264" s="300" t="str">
        <f>Nominal!G263</f>
        <v>mill lcu</v>
      </c>
      <c r="H264" s="126">
        <f>VLOOKUP(B264,Inflation!$C$1:$E$196,3,FALSE)/100</f>
        <v>3.4100000000000003E-3</v>
      </c>
      <c r="I264" s="300" t="str">
        <f t="shared" si="103"/>
        <v>St. LuciaTaxes on Goods and Services – Value Added Tax</v>
      </c>
      <c r="J264" s="124">
        <f>IF(Nominal!I263="","",IFERROR(Nominal!I263*((1+Real!$H264)),""))</f>
        <v>32.901813899999993</v>
      </c>
      <c r="K264" s="124">
        <f>IF(Nominal!J263="","",IFERROR(Nominal!J263*((1+Real!$H264)),""))</f>
        <v>27.764354699999998</v>
      </c>
      <c r="L264" s="124">
        <f>IF(Nominal!K263="","",IFERROR(Nominal!K263*((1+Real!$H264)),""))</f>
        <v>29.249401499999998</v>
      </c>
      <c r="M264" s="124">
        <f>IF(Nominal!L263="","",IFERROR(Nominal!L263*((1+Real!$H264)),""))</f>
        <v>32.259631499999998</v>
      </c>
      <c r="N264" s="124">
        <f>IF(Nominal!M263="","",IFERROR(Nominal!M263*((1+Real!$H264)),""))</f>
        <v>30.694311899999999</v>
      </c>
      <c r="O264" s="124">
        <f>IF(Nominal!N263="","",IFERROR(Nominal!N263*((1+Real!$H264)),""))</f>
        <v>26.329478399999996</v>
      </c>
      <c r="P264" s="124">
        <f>IF(Nominal!O263="","",IFERROR(Nominal!O263*((1+Real!$H264)),""))</f>
        <v>29.670833699999999</v>
      </c>
      <c r="Q264" s="124">
        <f>IF(Nominal!P263="","",IFERROR(Nominal!P263*((1+Real!$H264)),""))</f>
        <v>27.8044911</v>
      </c>
      <c r="R264" s="124">
        <f>IF(Nominal!Q263="","",IFERROR(Nominal!Q263*((1+Real!$H264)),""))</f>
        <v>25.356170699999996</v>
      </c>
      <c r="S264" s="124">
        <f>IF(Nominal!R263="","",IFERROR(Nominal!R263*((1+Real!$H264)),""))</f>
        <v>26.660603699999999</v>
      </c>
      <c r="T264" s="124">
        <f>IF(Nominal!S263="","",IFERROR(Nominal!S263*((1+Real!$H264)),""))</f>
        <v>25.566886799999999</v>
      </c>
      <c r="U264" s="124">
        <f>IF(Nominal!T263="","",IFERROR(Nominal!T263*((1+Real!$H264)),""))</f>
        <v>28.567082699999997</v>
      </c>
      <c r="V264" s="124">
        <f>IF(Nominal!U263="","",IFERROR(Nominal!U263*(1+0),""))</f>
        <v>31.86</v>
      </c>
      <c r="W264" s="124">
        <f>IF(Nominal!V263="","",IFERROR(Nominal!V263*(1+0),""))</f>
        <v>29.91</v>
      </c>
      <c r="X264" s="124">
        <f>IF(Nominal!W263="","",IFERROR(Nominal!W263*(1+0),""))</f>
        <v>25.6</v>
      </c>
      <c r="Y264" s="124">
        <f>IF(Nominal!X263="","",IFERROR(Nominal!X263*(1+0),""))</f>
        <v>14.1</v>
      </c>
      <c r="Z264" s="124">
        <f>IF(Nominal!Y263="","",IFERROR(Nominal!Y263*(1+0),""))</f>
        <v>17.86</v>
      </c>
      <c r="AA264" s="124">
        <f>IF(Nominal!Z263="","",IFERROR(Nominal!Z263*(1+0),""))</f>
        <v>15.78</v>
      </c>
      <c r="AB264" s="124" t="str">
        <f>IF(Nominal!AA263="","",IFERROR(Nominal!AA263*(1+0),""))</f>
        <v/>
      </c>
      <c r="AC264" s="124" t="str">
        <f>IF(Nominal!AB263="","",IFERROR(Nominal!AB263*(1+0),""))</f>
        <v/>
      </c>
      <c r="AD264" s="124" t="str">
        <f>IF(Nominal!AC263="","",IFERROR(Nominal!AC263*(1+0),""))</f>
        <v/>
      </c>
      <c r="AE264" s="124" t="str">
        <f>IF(Nominal!AD263="","",IFERROR(Nominal!AD263*(1+0),""))</f>
        <v/>
      </c>
      <c r="AF264" s="126">
        <f t="shared" si="104"/>
        <v>-3.1664330214936698E-2</v>
      </c>
      <c r="AG264" s="126">
        <f t="shared" si="105"/>
        <v>7.7280575154156275E-2</v>
      </c>
      <c r="AH264" s="126">
        <f t="shared" si="106"/>
        <v>-0.12476841620161003</v>
      </c>
      <c r="AI264" s="126">
        <f t="shared" si="107"/>
        <v>-0.56292123175678555</v>
      </c>
      <c r="AJ264" s="126">
        <f t="shared" si="108"/>
        <v>-0.4181332339950582</v>
      </c>
      <c r="AK264" s="126">
        <f t="shared" si="109"/>
        <v>-0.40067175808541644</v>
      </c>
      <c r="AL264" s="126" t="str">
        <f t="shared" si="110"/>
        <v/>
      </c>
      <c r="AM264" s="126" t="str">
        <f t="shared" si="111"/>
        <v/>
      </c>
      <c r="AN264" s="126" t="str">
        <f t="shared" si="112"/>
        <v/>
      </c>
      <c r="AO264" s="126" t="str">
        <f t="shared" si="113"/>
        <v/>
      </c>
      <c r="AP264" s="124">
        <f t="shared" si="114"/>
        <v>179.19899189999998</v>
      </c>
      <c r="AQ264" s="124">
        <f t="shared" si="115"/>
        <v>135.10999999999999</v>
      </c>
      <c r="AR264" s="126">
        <f t="shared" si="116"/>
        <v>-0.24603370494742163</v>
      </c>
      <c r="AS264" s="153" t="s">
        <v>779</v>
      </c>
      <c r="AT264" s="153">
        <f t="shared" si="117"/>
        <v>1</v>
      </c>
      <c r="AU264" s="153">
        <f t="shared" si="118"/>
        <v>1</v>
      </c>
      <c r="AV264" s="153">
        <f t="shared" si="119"/>
        <v>1</v>
      </c>
      <c r="AW264" s="153">
        <f t="shared" si="120"/>
        <v>1</v>
      </c>
      <c r="AX264" s="153">
        <f t="shared" si="121"/>
        <v>1</v>
      </c>
      <c r="AY264" s="153">
        <f t="shared" si="122"/>
        <v>1</v>
      </c>
      <c r="AZ264" s="153">
        <f t="shared" si="123"/>
        <v>0</v>
      </c>
      <c r="BA264" s="153">
        <f t="shared" si="124"/>
        <v>0</v>
      </c>
      <c r="BB264" s="153">
        <f t="shared" si="125"/>
        <v>0</v>
      </c>
      <c r="BC264" s="153">
        <f t="shared" si="126"/>
        <v>0</v>
      </c>
    </row>
    <row r="265" spans="1:55" s="300" customFormat="1" x14ac:dyDescent="0.3">
      <c r="A265" s="300" t="str">
        <f>Nominal!A264</f>
        <v>St. Lucia</v>
      </c>
      <c r="B265" s="300" t="str">
        <f>Nominal!B264</f>
        <v>LCA</v>
      </c>
      <c r="C265" s="300" t="str">
        <f>Nominal!C264</f>
        <v>LAC</v>
      </c>
      <c r="D265" s="300" t="str">
        <f>Nominal!D264</f>
        <v>Upper-Middle Income</v>
      </c>
      <c r="E265" s="300" t="str">
        <f>Nominal!E264</f>
        <v>IDA</v>
      </c>
      <c r="F265" s="300" t="str">
        <f>Nominal!F264</f>
        <v>CIT</v>
      </c>
      <c r="G265" s="300" t="str">
        <f>Nominal!G264</f>
        <v>mill lcu</v>
      </c>
      <c r="H265" s="126">
        <f>VLOOKUP(B265,Inflation!$C$1:$E$196,3,FALSE)/100</f>
        <v>3.4100000000000003E-3</v>
      </c>
      <c r="I265" s="300" t="str">
        <f t="shared" si="103"/>
        <v>St. LuciaCIT</v>
      </c>
      <c r="J265" s="124">
        <f>IF(Nominal!I264="","",IFERROR(Nominal!I264*((1+Real!$H265)),""))</f>
        <v>5.0471522999999996</v>
      </c>
      <c r="K265" s="124">
        <f>IF(Nominal!J264="","",IFERROR(Nominal!J264*((1+Real!$H265)),""))</f>
        <v>4.0136399999999996E-2</v>
      </c>
      <c r="L265" s="124">
        <f>IF(Nominal!K264="","",IFERROR(Nominal!K264*((1+Real!$H265)),""))</f>
        <v>28.366400699999996</v>
      </c>
      <c r="M265" s="124">
        <f>IF(Nominal!L264="","",IFERROR(Nominal!L264*((1+Real!$H265)),""))</f>
        <v>2.5285932</v>
      </c>
      <c r="N265" s="124">
        <f>IF(Nominal!M264="","",IFERROR(Nominal!M264*((1+Real!$H265)),""))</f>
        <v>0.38129579999999996</v>
      </c>
      <c r="O265" s="124">
        <f>IF(Nominal!N264="","",IFERROR(Nominal!N264*((1+Real!$H265)),""))</f>
        <v>25.426409399999997</v>
      </c>
      <c r="P265" s="124">
        <f>IF(Nominal!O264="","",IFERROR(Nominal!O264*((1+Real!$H265)),""))</f>
        <v>0.39132989999999995</v>
      </c>
      <c r="Q265" s="124">
        <f>IF(Nominal!P264="","",IFERROR(Nominal!P264*((1+Real!$H265)),""))</f>
        <v>1.505115</v>
      </c>
      <c r="R265" s="124">
        <f>IF(Nominal!Q264="","",IFERROR(Nominal!Q264*((1+Real!$H265)),""))</f>
        <v>31.697721899999998</v>
      </c>
      <c r="S265" s="124">
        <f>IF(Nominal!R264="","",IFERROR(Nominal!R264*((1+Real!$H265)),""))</f>
        <v>0.74252339999999994</v>
      </c>
      <c r="T265" s="124">
        <f>IF(Nominal!S264="","",IFERROR(Nominal!S264*((1+Real!$H265)),""))</f>
        <v>0.86293259999999994</v>
      </c>
      <c r="U265" s="124">
        <f>IF(Nominal!T264="","",IFERROR(Nominal!T264*((1+Real!$H265)),""))</f>
        <v>2.1974678999999999</v>
      </c>
      <c r="V265" s="124">
        <f>IF(Nominal!U264="","",IFERROR(Nominal!U264*(1+0),""))</f>
        <v>0.52</v>
      </c>
      <c r="W265" s="124">
        <f>IF(Nominal!V264="","",IFERROR(Nominal!V264*(1+0),""))</f>
        <v>0.08</v>
      </c>
      <c r="X265" s="124">
        <f>IF(Nominal!W264="","",IFERROR(Nominal!W264*(1+0),""))</f>
        <v>26.8</v>
      </c>
      <c r="Y265" s="124">
        <f>IF(Nominal!X264="","",IFERROR(Nominal!X264*(1+0),""))</f>
        <v>1.32</v>
      </c>
      <c r="Z265" s="124">
        <f>IF(Nominal!Y264="","",IFERROR(Nominal!Y264*(1+0),""))</f>
        <v>0.49</v>
      </c>
      <c r="AA265" s="124">
        <f>IF(Nominal!Z264="","",IFERROR(Nominal!Z264*(1+0),""))</f>
        <v>3.98</v>
      </c>
      <c r="AB265" s="124" t="str">
        <f>IF(Nominal!AA264="","",IFERROR(Nominal!AA264*(1+0),""))</f>
        <v/>
      </c>
      <c r="AC265" s="124" t="str">
        <f>IF(Nominal!AB264="","",IFERROR(Nominal!AB264*(1+0),""))</f>
        <v/>
      </c>
      <c r="AD265" s="124" t="str">
        <f>IF(Nominal!AC264="","",IFERROR(Nominal!AC264*(1+0),""))</f>
        <v/>
      </c>
      <c r="AE265" s="124" t="str">
        <f>IF(Nominal!AD264="","",IFERROR(Nominal!AD264*(1+0),""))</f>
        <v/>
      </c>
      <c r="AF265" s="126">
        <f t="shared" si="104"/>
        <v>-0.89697160515643637</v>
      </c>
      <c r="AG265" s="126">
        <f t="shared" si="105"/>
        <v>0.9932031771658647</v>
      </c>
      <c r="AH265" s="126">
        <f t="shared" si="106"/>
        <v>-5.5220283904400876E-2</v>
      </c>
      <c r="AI265" s="126">
        <f t="shared" si="107"/>
        <v>-0.47797059645655932</v>
      </c>
      <c r="AJ265" s="126">
        <f t="shared" si="108"/>
        <v>0.28509152212009686</v>
      </c>
      <c r="AK265" s="126">
        <f t="shared" si="109"/>
        <v>-0.84346983731017877</v>
      </c>
      <c r="AL265" s="126" t="str">
        <f t="shared" si="110"/>
        <v/>
      </c>
      <c r="AM265" s="126" t="str">
        <f t="shared" si="111"/>
        <v/>
      </c>
      <c r="AN265" s="126" t="str">
        <f t="shared" si="112"/>
        <v/>
      </c>
      <c r="AO265" s="126" t="str">
        <f t="shared" si="113"/>
        <v/>
      </c>
      <c r="AP265" s="124">
        <f t="shared" si="114"/>
        <v>61.789987799999992</v>
      </c>
      <c r="AQ265" s="124">
        <f t="shared" si="115"/>
        <v>33.19</v>
      </c>
      <c r="AR265" s="126">
        <f t="shared" si="116"/>
        <v>-0.46285796159357712</v>
      </c>
      <c r="AS265" s="153" t="s">
        <v>779</v>
      </c>
      <c r="AT265" s="153">
        <f t="shared" si="117"/>
        <v>1</v>
      </c>
      <c r="AU265" s="153">
        <f t="shared" si="118"/>
        <v>1</v>
      </c>
      <c r="AV265" s="153">
        <f t="shared" si="119"/>
        <v>1</v>
      </c>
      <c r="AW265" s="153">
        <f t="shared" si="120"/>
        <v>1</v>
      </c>
      <c r="AX265" s="153">
        <f t="shared" si="121"/>
        <v>1</v>
      </c>
      <c r="AY265" s="153">
        <f t="shared" si="122"/>
        <v>1</v>
      </c>
      <c r="AZ265" s="153">
        <f t="shared" si="123"/>
        <v>0</v>
      </c>
      <c r="BA265" s="153">
        <f t="shared" si="124"/>
        <v>0</v>
      </c>
      <c r="BB265" s="153">
        <f t="shared" si="125"/>
        <v>0</v>
      </c>
      <c r="BC265" s="153">
        <f t="shared" si="126"/>
        <v>0</v>
      </c>
    </row>
    <row r="266" spans="1:55" s="300" customFormat="1" x14ac:dyDescent="0.3">
      <c r="A266" s="300" t="str">
        <f>Nominal!A265</f>
        <v>St. Lucia</v>
      </c>
      <c r="B266" s="300" t="str">
        <f>Nominal!B265</f>
        <v>LCA</v>
      </c>
      <c r="C266" s="300" t="str">
        <f>Nominal!C265</f>
        <v>LAC</v>
      </c>
      <c r="D266" s="300" t="str">
        <f>Nominal!D265</f>
        <v>Upper-Middle Income</v>
      </c>
      <c r="E266" s="300" t="str">
        <f>Nominal!E265</f>
        <v>IDA</v>
      </c>
      <c r="F266" s="300" t="str">
        <f>Nominal!F265</f>
        <v>PIT</v>
      </c>
      <c r="G266" s="300" t="str">
        <f>Nominal!G265</f>
        <v>mill lcu</v>
      </c>
      <c r="H266" s="126">
        <f>VLOOKUP(B266,Inflation!$C$1:$E$196,3,FALSE)/100</f>
        <v>3.4100000000000003E-3</v>
      </c>
      <c r="I266" s="300" t="str">
        <f t="shared" si="103"/>
        <v>St. LuciaPIT</v>
      </c>
      <c r="J266" s="124">
        <f>IF(Nominal!I265="","",IFERROR(Nominal!I265*((1+Real!$H266)),""))</f>
        <v>11.318464799999999</v>
      </c>
      <c r="K266" s="124">
        <f>IF(Nominal!J265="","",IFERROR(Nominal!J265*((1+Real!$H266)),""))</f>
        <v>9.3216788999999984</v>
      </c>
      <c r="L266" s="124">
        <f>IF(Nominal!K265="","",IFERROR(Nominal!K265*((1+Real!$H266)),""))</f>
        <v>12.542624999999999</v>
      </c>
      <c r="M266" s="124">
        <f>IF(Nominal!L265="","",IFERROR(Nominal!L265*((1+Real!$H266)),""))</f>
        <v>10.2648843</v>
      </c>
      <c r="N266" s="124">
        <f>IF(Nominal!M265="","",IFERROR(Nominal!M265*((1+Real!$H266)),""))</f>
        <v>9.4521221999999998</v>
      </c>
      <c r="O266" s="124">
        <f>IF(Nominal!N265="","",IFERROR(Nominal!N265*((1+Real!$H266)),""))</f>
        <v>9.5123268000000003</v>
      </c>
      <c r="P266" s="124">
        <f>IF(Nominal!O265="","",IFERROR(Nominal!O265*((1+Real!$H266)),""))</f>
        <v>9.1711673999999999</v>
      </c>
      <c r="Q266" s="124">
        <f>IF(Nominal!P265="","",IFERROR(Nominal!P265*((1+Real!$H266)),""))</f>
        <v>11.0475441</v>
      </c>
      <c r="R266" s="124">
        <f>IF(Nominal!Q265="","",IFERROR(Nominal!Q265*((1+Real!$H266)),""))</f>
        <v>8.7798374999999993</v>
      </c>
      <c r="S266" s="124">
        <f>IF(Nominal!R265="","",IFERROR(Nominal!R265*((1+Real!$H266)),""))</f>
        <v>9.2514401999999993</v>
      </c>
      <c r="T266" s="124">
        <f>IF(Nominal!S265="","",IFERROR(Nominal!S265*((1+Real!$H266)),""))</f>
        <v>8.8701443999999992</v>
      </c>
      <c r="U266" s="124">
        <f>IF(Nominal!T265="","",IFERROR(Nominal!T265*((1+Real!$H266)),""))</f>
        <v>9.2614742999999997</v>
      </c>
      <c r="V266" s="124">
        <f>IF(Nominal!U265="","",IFERROR(Nominal!U265*(1+0),""))</f>
        <v>10.56</v>
      </c>
      <c r="W266" s="124">
        <f>IF(Nominal!V265="","",IFERROR(Nominal!V265*(1+0),""))</f>
        <v>9.99</v>
      </c>
      <c r="X266" s="124">
        <f>IF(Nominal!W265="","",IFERROR(Nominal!W265*(1+0),""))</f>
        <v>10.49</v>
      </c>
      <c r="Y266" s="124">
        <f>IF(Nominal!X265="","",IFERROR(Nominal!X265*(1+0),""))</f>
        <v>7.6</v>
      </c>
      <c r="Z266" s="124">
        <f>IF(Nominal!Y265="","",IFERROR(Nominal!Y265*(1+0),""))</f>
        <v>11.52</v>
      </c>
      <c r="AA266" s="124">
        <f>IF(Nominal!Z265="","",IFERROR(Nominal!Z265*(1+0),""))</f>
        <v>6.89</v>
      </c>
      <c r="AB266" s="124" t="str">
        <f>IF(Nominal!AA265="","",IFERROR(Nominal!AA265*(1+0),""))</f>
        <v/>
      </c>
      <c r="AC266" s="124" t="str">
        <f>IF(Nominal!AB265="","",IFERROR(Nominal!AB265*(1+0),""))</f>
        <v/>
      </c>
      <c r="AD266" s="124" t="str">
        <f>IF(Nominal!AC265="","",IFERROR(Nominal!AC265*(1+0),""))</f>
        <v/>
      </c>
      <c r="AE266" s="124" t="str">
        <f>IF(Nominal!AD265="","",IFERROR(Nominal!AD265*(1+0),""))</f>
        <v/>
      </c>
      <c r="AF266" s="126">
        <f t="shared" si="104"/>
        <v>-6.7011278773425068E-2</v>
      </c>
      <c r="AG266" s="126">
        <f t="shared" si="105"/>
        <v>7.1695357367437526E-2</v>
      </c>
      <c r="AH266" s="126">
        <f t="shared" si="106"/>
        <v>-0.16365194686120324</v>
      </c>
      <c r="AI266" s="126">
        <f t="shared" si="107"/>
        <v>-0.25961172304689306</v>
      </c>
      <c r="AJ266" s="126">
        <f t="shared" si="108"/>
        <v>0.21877391724791706</v>
      </c>
      <c r="AK266" s="126">
        <f t="shared" si="109"/>
        <v>-0.27567669352991536</v>
      </c>
      <c r="AL266" s="126" t="str">
        <f t="shared" si="110"/>
        <v/>
      </c>
      <c r="AM266" s="126" t="str">
        <f t="shared" si="111"/>
        <v/>
      </c>
      <c r="AN266" s="126" t="str">
        <f t="shared" si="112"/>
        <v/>
      </c>
      <c r="AO266" s="126" t="str">
        <f t="shared" si="113"/>
        <v/>
      </c>
      <c r="AP266" s="124">
        <f t="shared" si="114"/>
        <v>62.41210199999999</v>
      </c>
      <c r="AQ266" s="124">
        <f t="shared" si="115"/>
        <v>57.05</v>
      </c>
      <c r="AR266" s="126">
        <f t="shared" si="116"/>
        <v>-8.5914459346361924E-2</v>
      </c>
      <c r="AS266" s="153" t="s">
        <v>779</v>
      </c>
      <c r="AT266" s="153">
        <f t="shared" si="117"/>
        <v>1</v>
      </c>
      <c r="AU266" s="153">
        <f t="shared" si="118"/>
        <v>1</v>
      </c>
      <c r="AV266" s="153">
        <f t="shared" si="119"/>
        <v>1</v>
      </c>
      <c r="AW266" s="153">
        <f t="shared" si="120"/>
        <v>1</v>
      </c>
      <c r="AX266" s="153">
        <f t="shared" si="121"/>
        <v>1</v>
      </c>
      <c r="AY266" s="153">
        <f t="shared" si="122"/>
        <v>1</v>
      </c>
      <c r="AZ266" s="153">
        <f t="shared" si="123"/>
        <v>0</v>
      </c>
      <c r="BA266" s="153">
        <f t="shared" si="124"/>
        <v>0</v>
      </c>
      <c r="BB266" s="153">
        <f t="shared" si="125"/>
        <v>0</v>
      </c>
      <c r="BC266" s="153">
        <f t="shared" si="126"/>
        <v>0</v>
      </c>
    </row>
    <row r="267" spans="1:55" s="300" customFormat="1" x14ac:dyDescent="0.3">
      <c r="A267" s="300" t="str">
        <f>Nominal!A266</f>
        <v>St. Lucia</v>
      </c>
      <c r="B267" s="300" t="str">
        <f>Nominal!B266</f>
        <v>LCA</v>
      </c>
      <c r="C267" s="300" t="str">
        <f>Nominal!C266</f>
        <v>LAC</v>
      </c>
      <c r="D267" s="300" t="str">
        <f>Nominal!D266</f>
        <v>Upper-Middle Income</v>
      </c>
      <c r="E267" s="300" t="str">
        <f>Nominal!E266</f>
        <v>IDA</v>
      </c>
      <c r="F267" s="300" t="str">
        <f>Nominal!F266</f>
        <v>Taxes on International Trade and Transactions – Consumption Tax</v>
      </c>
      <c r="G267" s="300" t="str">
        <f>Nominal!G266</f>
        <v>mill lcu</v>
      </c>
      <c r="H267" s="126">
        <f>VLOOKUP(B267,Inflation!$C$1:$E$196,3,FALSE)/100</f>
        <v>3.4100000000000003E-3</v>
      </c>
      <c r="I267" s="300" t="str">
        <f t="shared" si="103"/>
        <v>St. LuciaTaxes on International Trade and Transactions – Consumption Tax</v>
      </c>
      <c r="J267" s="124">
        <f>IF(Nominal!I266="","",IFERROR(Nominal!I266*((1+Real!$H267)),""))</f>
        <v>0</v>
      </c>
      <c r="K267" s="124">
        <f>IF(Nominal!J266="","",IFERROR(Nominal!J266*((1+Real!$H267)),""))</f>
        <v>0</v>
      </c>
      <c r="L267" s="124">
        <f>IF(Nominal!K266="","",IFERROR(Nominal!K266*((1+Real!$H267)),""))</f>
        <v>0</v>
      </c>
      <c r="M267" s="124">
        <f>IF(Nominal!L266="","",IFERROR(Nominal!L266*((1+Real!$H267)),""))</f>
        <v>0</v>
      </c>
      <c r="N267" s="124">
        <f>IF(Nominal!M266="","",IFERROR(Nominal!M266*((1+Real!$H267)),""))</f>
        <v>0</v>
      </c>
      <c r="O267" s="124">
        <f>IF(Nominal!N266="","",IFERROR(Nominal!N266*((1+Real!$H267)),""))</f>
        <v>0</v>
      </c>
      <c r="P267" s="124">
        <f>IF(Nominal!O266="","",IFERROR(Nominal!O266*((1+Real!$H267)),""))</f>
        <v>0</v>
      </c>
      <c r="Q267" s="124">
        <f>IF(Nominal!P266="","",IFERROR(Nominal!P266*((1+Real!$H267)),""))</f>
        <v>0</v>
      </c>
      <c r="R267" s="124">
        <f>IF(Nominal!Q266="","",IFERROR(Nominal!Q266*((1+Real!$H267)),""))</f>
        <v>0</v>
      </c>
      <c r="S267" s="124">
        <f>IF(Nominal!R266="","",IFERROR(Nominal!R266*((1+Real!$H267)),""))</f>
        <v>0</v>
      </c>
      <c r="T267" s="124">
        <f>IF(Nominal!S266="","",IFERROR(Nominal!S266*((1+Real!$H267)),""))</f>
        <v>0</v>
      </c>
      <c r="U267" s="124">
        <f>IF(Nominal!T266="","",IFERROR(Nominal!T266*((1+Real!$H267)),""))</f>
        <v>0</v>
      </c>
      <c r="V267" s="124">
        <f>IF(Nominal!U266="","",IFERROR(Nominal!U266*(1+0),""))</f>
        <v>0</v>
      </c>
      <c r="W267" s="124">
        <f>IF(Nominal!V266="","",IFERROR(Nominal!V266*(1+0),""))</f>
        <v>0</v>
      </c>
      <c r="X267" s="124">
        <f>IF(Nominal!W266="","",IFERROR(Nominal!W266*(1+0),""))</f>
        <v>0</v>
      </c>
      <c r="Y267" s="124">
        <f>IF(Nominal!X266="","",IFERROR(Nominal!X266*(1+0),""))</f>
        <v>0</v>
      </c>
      <c r="Z267" s="124">
        <f>IF(Nominal!Y266="","",IFERROR(Nominal!Y266*(1+0),""))</f>
        <v>0</v>
      </c>
      <c r="AA267" s="124">
        <f>IF(Nominal!Z266="","",IFERROR(Nominal!Z266*(1+0),""))</f>
        <v>0</v>
      </c>
      <c r="AB267" s="124" t="str">
        <f>IF(Nominal!AA266="","",IFERROR(Nominal!AA266*(1+0),""))</f>
        <v/>
      </c>
      <c r="AC267" s="124" t="str">
        <f>IF(Nominal!AB266="","",IFERROR(Nominal!AB266*(1+0),""))</f>
        <v/>
      </c>
      <c r="AD267" s="124" t="str">
        <f>IF(Nominal!AC266="","",IFERROR(Nominal!AC266*(1+0),""))</f>
        <v/>
      </c>
      <c r="AE267" s="124" t="str">
        <f>IF(Nominal!AD266="","",IFERROR(Nominal!AD266*(1+0),""))</f>
        <v/>
      </c>
      <c r="AF267" s="126" t="str">
        <f t="shared" si="104"/>
        <v/>
      </c>
      <c r="AG267" s="126" t="str">
        <f t="shared" si="105"/>
        <v/>
      </c>
      <c r="AH267" s="126" t="str">
        <f t="shared" si="106"/>
        <v/>
      </c>
      <c r="AI267" s="126" t="str">
        <f t="shared" si="107"/>
        <v/>
      </c>
      <c r="AJ267" s="126" t="str">
        <f t="shared" si="108"/>
        <v/>
      </c>
      <c r="AK267" s="126" t="str">
        <f t="shared" si="109"/>
        <v/>
      </c>
      <c r="AL267" s="126" t="str">
        <f t="shared" si="110"/>
        <v/>
      </c>
      <c r="AM267" s="126" t="str">
        <f t="shared" si="111"/>
        <v/>
      </c>
      <c r="AN267" s="126" t="str">
        <f t="shared" si="112"/>
        <v/>
      </c>
      <c r="AO267" s="126" t="str">
        <f t="shared" si="113"/>
        <v/>
      </c>
      <c r="AP267" s="124">
        <f t="shared" si="114"/>
        <v>0</v>
      </c>
      <c r="AQ267" s="124">
        <f t="shared" si="115"/>
        <v>0</v>
      </c>
      <c r="AR267" s="126" t="str">
        <f t="shared" si="116"/>
        <v/>
      </c>
      <c r="AS267" s="153" t="s">
        <v>779</v>
      </c>
      <c r="AT267" s="153">
        <f t="shared" si="117"/>
        <v>0</v>
      </c>
      <c r="AU267" s="153">
        <f t="shared" si="118"/>
        <v>0</v>
      </c>
      <c r="AV267" s="153">
        <f t="shared" si="119"/>
        <v>0</v>
      </c>
      <c r="AW267" s="153">
        <f t="shared" si="120"/>
        <v>0</v>
      </c>
      <c r="AX267" s="153">
        <f t="shared" si="121"/>
        <v>0</v>
      </c>
      <c r="AY267" s="153">
        <f t="shared" si="122"/>
        <v>0</v>
      </c>
      <c r="AZ267" s="153">
        <f t="shared" si="123"/>
        <v>0</v>
      </c>
      <c r="BA267" s="153">
        <f t="shared" si="124"/>
        <v>0</v>
      </c>
      <c r="BB267" s="153">
        <f t="shared" si="125"/>
        <v>0</v>
      </c>
      <c r="BC267" s="153">
        <f t="shared" si="126"/>
        <v>0</v>
      </c>
    </row>
    <row r="268" spans="1:55" s="300" customFormat="1" x14ac:dyDescent="0.3">
      <c r="A268" s="300" t="str">
        <f>Nominal!A267</f>
        <v>St. Lucia</v>
      </c>
      <c r="B268" s="300" t="str">
        <f>Nominal!B267</f>
        <v>LCA</v>
      </c>
      <c r="C268" s="300" t="str">
        <f>Nominal!C267</f>
        <v>LAC</v>
      </c>
      <c r="D268" s="300" t="str">
        <f>Nominal!D267</f>
        <v>Upper-Middle Income</v>
      </c>
      <c r="E268" s="300" t="str">
        <f>Nominal!E267</f>
        <v>IDA</v>
      </c>
      <c r="F268" s="300" t="str">
        <f>Nominal!F267</f>
        <v>Taxes on International Trade and Transactions – Customs Service Charge</v>
      </c>
      <c r="G268" s="300" t="str">
        <f>Nominal!G267</f>
        <v>mill lcu</v>
      </c>
      <c r="H268" s="126">
        <f>VLOOKUP(B268,Inflation!$C$1:$E$196,3,FALSE)/100</f>
        <v>3.4100000000000003E-3</v>
      </c>
      <c r="I268" s="300" t="str">
        <f t="shared" si="103"/>
        <v>St. LuciaTaxes on International Trade and Transactions – Customs Service Charge</v>
      </c>
      <c r="J268" s="124">
        <f>IF(Nominal!I267="","",IFERROR(Nominal!I267*((1+Real!$H268)),""))</f>
        <v>6.5422331999999992</v>
      </c>
      <c r="K268" s="124">
        <f>IF(Nominal!J267="","",IFERROR(Nominal!J267*((1+Real!$H268)),""))</f>
        <v>4.7762315999999991</v>
      </c>
      <c r="L268" s="124">
        <f>IF(Nominal!K267="","",IFERROR(Nominal!K267*((1+Real!$H268)),""))</f>
        <v>6.913494899999999</v>
      </c>
      <c r="M268" s="124">
        <f>IF(Nominal!L267="","",IFERROR(Nominal!L267*((1+Real!$H268)),""))</f>
        <v>6.6225059999999987</v>
      </c>
      <c r="N268" s="124">
        <f>IF(Nominal!M267="","",IFERROR(Nominal!M267*((1+Real!$H268)),""))</f>
        <v>7.0238699999999996</v>
      </c>
      <c r="O268" s="124">
        <f>IF(Nominal!N267="","",IFERROR(Nominal!N267*((1+Real!$H268)),""))</f>
        <v>5.8900166999999994</v>
      </c>
      <c r="P268" s="124">
        <f>IF(Nominal!O267="","",IFERROR(Nominal!O267*((1+Real!$H268)),""))</f>
        <v>7.0840745999999992</v>
      </c>
      <c r="Q268" s="124">
        <f>IF(Nominal!P267="","",IFERROR(Nominal!P267*((1+Real!$H268)),""))</f>
        <v>5.7796415999999997</v>
      </c>
      <c r="R268" s="124">
        <f>IF(Nominal!Q267="","",IFERROR(Nominal!Q267*((1+Real!$H268)),""))</f>
        <v>6.5924036999999993</v>
      </c>
      <c r="S268" s="124">
        <f>IF(Nominal!R267="","",IFERROR(Nominal!R267*((1+Real!$H268)),""))</f>
        <v>7.0138358999999992</v>
      </c>
      <c r="T268" s="124">
        <f>IF(Nominal!S267="","",IFERROR(Nominal!S267*((1+Real!$H268)),""))</f>
        <v>6.6626423999999993</v>
      </c>
      <c r="U268" s="124">
        <f>IF(Nominal!T267="","",IFERROR(Nominal!T267*((1+Real!$H268)),""))</f>
        <v>7.0941086999999996</v>
      </c>
      <c r="V268" s="124">
        <f>IF(Nominal!U267="","",IFERROR(Nominal!U267*(1+0),""))</f>
        <v>7.31</v>
      </c>
      <c r="W268" s="124">
        <f>IF(Nominal!V267="","",IFERROR(Nominal!V267*(1+0),""))</f>
        <v>5.55</v>
      </c>
      <c r="X268" s="124">
        <f>IF(Nominal!W267="","",IFERROR(Nominal!W267*(1+0),""))</f>
        <v>6.55</v>
      </c>
      <c r="Y268" s="124">
        <f>IF(Nominal!X267="","",IFERROR(Nominal!X267*(1+0),""))</f>
        <v>4.79</v>
      </c>
      <c r="Z268" s="124">
        <f>IF(Nominal!Y267="","",IFERROR(Nominal!Y267*(1+0),""))</f>
        <v>4.0999999999999996</v>
      </c>
      <c r="AA268" s="124">
        <f>IF(Nominal!Z267="","",IFERROR(Nominal!Z267*(1+0),""))</f>
        <v>4.55</v>
      </c>
      <c r="AB268" s="124" t="str">
        <f>IF(Nominal!AA267="","",IFERROR(Nominal!AA267*(1+0),""))</f>
        <v/>
      </c>
      <c r="AC268" s="124" t="str">
        <f>IF(Nominal!AB267="","",IFERROR(Nominal!AB267*(1+0),""))</f>
        <v/>
      </c>
      <c r="AD268" s="124" t="str">
        <f>IF(Nominal!AC267="","",IFERROR(Nominal!AC267*(1+0),""))</f>
        <v/>
      </c>
      <c r="AE268" s="124" t="str">
        <f>IF(Nominal!AD267="","",IFERROR(Nominal!AD267*(1+0),""))</f>
        <v/>
      </c>
      <c r="AF268" s="126">
        <f t="shared" si="104"/>
        <v>0.11735546204620168</v>
      </c>
      <c r="AG268" s="126">
        <f t="shared" si="105"/>
        <v>0.1620039530746375</v>
      </c>
      <c r="AH268" s="126">
        <f t="shared" si="106"/>
        <v>-5.2577589953816159E-2</v>
      </c>
      <c r="AI268" s="126">
        <f t="shared" si="107"/>
        <v>-0.27670884707390209</v>
      </c>
      <c r="AJ268" s="126">
        <f t="shared" si="108"/>
        <v>-0.41627621240142543</v>
      </c>
      <c r="AK268" s="126">
        <f t="shared" si="109"/>
        <v>-0.22750643474406443</v>
      </c>
      <c r="AL268" s="126" t="str">
        <f t="shared" si="110"/>
        <v/>
      </c>
      <c r="AM268" s="126" t="str">
        <f t="shared" si="111"/>
        <v/>
      </c>
      <c r="AN268" s="126" t="str">
        <f t="shared" si="112"/>
        <v/>
      </c>
      <c r="AO268" s="126" t="str">
        <f t="shared" si="113"/>
        <v/>
      </c>
      <c r="AP268" s="124">
        <f t="shared" si="114"/>
        <v>37.768352399999991</v>
      </c>
      <c r="AQ268" s="124">
        <f t="shared" si="115"/>
        <v>32.849999999999994</v>
      </c>
      <c r="AR268" s="126">
        <f t="shared" si="116"/>
        <v>-0.13022417149443877</v>
      </c>
      <c r="AS268" s="153" t="s">
        <v>779</v>
      </c>
      <c r="AT268" s="153">
        <f t="shared" si="117"/>
        <v>1</v>
      </c>
      <c r="AU268" s="153">
        <f t="shared" si="118"/>
        <v>1</v>
      </c>
      <c r="AV268" s="153">
        <f t="shared" si="119"/>
        <v>1</v>
      </c>
      <c r="AW268" s="153">
        <f t="shared" si="120"/>
        <v>1</v>
      </c>
      <c r="AX268" s="153">
        <f t="shared" si="121"/>
        <v>1</v>
      </c>
      <c r="AY268" s="153">
        <f t="shared" si="122"/>
        <v>1</v>
      </c>
      <c r="AZ268" s="153">
        <f t="shared" si="123"/>
        <v>0</v>
      </c>
      <c r="BA268" s="153">
        <f t="shared" si="124"/>
        <v>0</v>
      </c>
      <c r="BB268" s="153">
        <f t="shared" si="125"/>
        <v>0</v>
      </c>
      <c r="BC268" s="153">
        <f t="shared" si="126"/>
        <v>0</v>
      </c>
    </row>
    <row r="269" spans="1:55" s="300" customFormat="1" x14ac:dyDescent="0.3">
      <c r="A269" s="300" t="str">
        <f>Nominal!A268</f>
        <v>St. Lucia</v>
      </c>
      <c r="B269" s="300" t="str">
        <f>Nominal!B268</f>
        <v>LCA</v>
      </c>
      <c r="C269" s="300" t="str">
        <f>Nominal!C268</f>
        <v>LAC</v>
      </c>
      <c r="D269" s="300" t="str">
        <f>Nominal!D268</f>
        <v>Upper-Middle Income</v>
      </c>
      <c r="E269" s="300" t="str">
        <f>Nominal!E268</f>
        <v>IDA</v>
      </c>
      <c r="F269" s="300" t="str">
        <f>Nominal!F268</f>
        <v>Taxes on International Trade and Transactions – Import Duty</v>
      </c>
      <c r="G269" s="300" t="str">
        <f>Nominal!G268</f>
        <v>mill lcu</v>
      </c>
      <c r="H269" s="126">
        <f>VLOOKUP(B269,Inflation!$C$1:$E$196,3,FALSE)/100</f>
        <v>3.4100000000000003E-3</v>
      </c>
      <c r="I269" s="300" t="str">
        <f t="shared" si="103"/>
        <v>St. LuciaTaxes on International Trade and Transactions – Import Duty</v>
      </c>
      <c r="J269" s="124">
        <f>IF(Nominal!I268="","",IFERROR(Nominal!I268*((1+Real!$H269)),""))</f>
        <v>10.2949866</v>
      </c>
      <c r="K269" s="124">
        <f>IF(Nominal!J268="","",IFERROR(Nominal!J268*((1+Real!$H269)),""))</f>
        <v>8.5390190999999991</v>
      </c>
      <c r="L269" s="124">
        <f>IF(Nominal!K268="","",IFERROR(Nominal!K268*((1+Real!$H269)),""))</f>
        <v>10.044134099999999</v>
      </c>
      <c r="M269" s="124">
        <f>IF(Nominal!L268="","",IFERROR(Nominal!L268*((1+Real!$H269)),""))</f>
        <v>10.726452899999998</v>
      </c>
      <c r="N269" s="124">
        <f>IF(Nominal!M268="","",IFERROR(Nominal!M268*((1+Real!$H269)),""))</f>
        <v>11.298396599999998</v>
      </c>
      <c r="O269" s="124">
        <f>IF(Nominal!N268="","",IFERROR(Nominal!N268*((1+Real!$H269)),""))</f>
        <v>8.3082347999999993</v>
      </c>
      <c r="P269" s="124">
        <f>IF(Nominal!O268="","",IFERROR(Nominal!O268*((1+Real!$H269)),""))</f>
        <v>10.3852935</v>
      </c>
      <c r="Q269" s="124">
        <f>IF(Nominal!P268="","",IFERROR(Nominal!P268*((1+Real!$H269)),""))</f>
        <v>9.5825654999999994</v>
      </c>
      <c r="R269" s="124">
        <f>IF(Nominal!Q268="","",IFERROR(Nominal!Q268*((1+Real!$H269)),""))</f>
        <v>8.7898715999999997</v>
      </c>
      <c r="S269" s="124">
        <f>IF(Nominal!R268="","",IFERROR(Nominal!R268*((1+Real!$H269)),""))</f>
        <v>10.796691599999999</v>
      </c>
      <c r="T269" s="124">
        <f>IF(Nominal!S268="","",IFERROR(Nominal!S268*((1+Real!$H269)),""))</f>
        <v>10.987339499999999</v>
      </c>
      <c r="U269" s="124">
        <f>IF(Nominal!T268="","",IFERROR(Nominal!T268*((1+Real!$H269)),""))</f>
        <v>11.137851</v>
      </c>
      <c r="V269" s="124">
        <f>IF(Nominal!U268="","",IFERROR(Nominal!U268*(1+0),""))</f>
        <v>10.44</v>
      </c>
      <c r="W269" s="124">
        <f>IF(Nominal!V268="","",IFERROR(Nominal!V268*(1+0),""))</f>
        <v>10.119999999999999</v>
      </c>
      <c r="X269" s="124">
        <f>IF(Nominal!W268="","",IFERROR(Nominal!W268*(1+0),""))</f>
        <v>9.36</v>
      </c>
      <c r="Y269" s="124">
        <f>IF(Nominal!X268="","",IFERROR(Nominal!X268*(1+0),""))</f>
        <v>6.4</v>
      </c>
      <c r="Z269" s="124">
        <f>IF(Nominal!Y268="","",IFERROR(Nominal!Y268*(1+0),""))</f>
        <v>6.57</v>
      </c>
      <c r="AA269" s="124">
        <f>IF(Nominal!Z268="","",IFERROR(Nominal!Z268*(1+0),""))</f>
        <v>6.53</v>
      </c>
      <c r="AB269" s="124" t="str">
        <f>IF(Nominal!AA268="","",IFERROR(Nominal!AA268*(1+0),""))</f>
        <v/>
      </c>
      <c r="AC269" s="124" t="str">
        <f>IF(Nominal!AB268="","",IFERROR(Nominal!AB268*(1+0),""))</f>
        <v/>
      </c>
      <c r="AD269" s="124" t="str">
        <f>IF(Nominal!AC268="","",IFERROR(Nominal!AC268*(1+0),""))</f>
        <v/>
      </c>
      <c r="AE269" s="124" t="str">
        <f>IF(Nominal!AD268="","",IFERROR(Nominal!AD268*(1+0),""))</f>
        <v/>
      </c>
      <c r="AF269" s="126">
        <f t="shared" si="104"/>
        <v>1.4085826979123981E-2</v>
      </c>
      <c r="AG269" s="126">
        <f t="shared" si="105"/>
        <v>0.18514783507159507</v>
      </c>
      <c r="AH269" s="126">
        <f t="shared" si="106"/>
        <v>-6.8112800286089334E-2</v>
      </c>
      <c r="AI269" s="126">
        <f t="shared" si="107"/>
        <v>-0.40334423134417519</v>
      </c>
      <c r="AJ269" s="126">
        <f t="shared" si="108"/>
        <v>-0.41850155976999415</v>
      </c>
      <c r="AK269" s="126">
        <f t="shared" si="109"/>
        <v>-0.21403280513930578</v>
      </c>
      <c r="AL269" s="126" t="str">
        <f t="shared" si="110"/>
        <v/>
      </c>
      <c r="AM269" s="126" t="str">
        <f t="shared" si="111"/>
        <v/>
      </c>
      <c r="AN269" s="126" t="str">
        <f t="shared" si="112"/>
        <v/>
      </c>
      <c r="AO269" s="126" t="str">
        <f t="shared" si="113"/>
        <v/>
      </c>
      <c r="AP269" s="124">
        <f t="shared" si="114"/>
        <v>59.211224099999995</v>
      </c>
      <c r="AQ269" s="124">
        <f t="shared" si="115"/>
        <v>49.42</v>
      </c>
      <c r="AR269" s="126">
        <f t="shared" si="116"/>
        <v>-0.16536094716542085</v>
      </c>
      <c r="AS269" s="153" t="s">
        <v>779</v>
      </c>
      <c r="AT269" s="153">
        <f t="shared" si="117"/>
        <v>1</v>
      </c>
      <c r="AU269" s="153">
        <f t="shared" si="118"/>
        <v>1</v>
      </c>
      <c r="AV269" s="153">
        <f t="shared" si="119"/>
        <v>1</v>
      </c>
      <c r="AW269" s="153">
        <f t="shared" si="120"/>
        <v>1</v>
      </c>
      <c r="AX269" s="153">
        <f t="shared" si="121"/>
        <v>1</v>
      </c>
      <c r="AY269" s="153">
        <f t="shared" si="122"/>
        <v>1</v>
      </c>
      <c r="AZ269" s="153">
        <f t="shared" si="123"/>
        <v>0</v>
      </c>
      <c r="BA269" s="153">
        <f t="shared" si="124"/>
        <v>0</v>
      </c>
      <c r="BB269" s="153">
        <f t="shared" si="125"/>
        <v>0</v>
      </c>
      <c r="BC269" s="153">
        <f t="shared" si="126"/>
        <v>0</v>
      </c>
    </row>
    <row r="270" spans="1:55" s="300" customFormat="1" x14ac:dyDescent="0.3">
      <c r="A270" s="300" t="str">
        <f>Nominal!A269</f>
        <v>St. Lucia</v>
      </c>
      <c r="B270" s="300" t="str">
        <f>Nominal!B269</f>
        <v>LCA</v>
      </c>
      <c r="C270" s="300" t="str">
        <f>Nominal!C269</f>
        <v>LAC</v>
      </c>
      <c r="D270" s="300" t="str">
        <f>Nominal!D269</f>
        <v>Upper-Middle Income</v>
      </c>
      <c r="E270" s="300" t="str">
        <f>Nominal!E269</f>
        <v>IDA</v>
      </c>
      <c r="F270" s="300" t="str">
        <f>Nominal!F269</f>
        <v>Customs Duties</v>
      </c>
      <c r="G270" s="300" t="str">
        <f>Nominal!G269</f>
        <v>mill lcu</v>
      </c>
      <c r="H270" s="126">
        <f>VLOOKUP(B270,Inflation!$C$1:$E$196,3,FALSE)/100</f>
        <v>3.4100000000000003E-3</v>
      </c>
      <c r="I270" s="300" t="str">
        <f t="shared" si="103"/>
        <v>St. LuciaCustoms Duties</v>
      </c>
      <c r="J270" s="124">
        <f>IF(Nominal!I269="","",IFERROR(Nominal!I269*((1+Real!$H270)),""))</f>
        <v>16.8372198</v>
      </c>
      <c r="K270" s="124">
        <f>IF(Nominal!J269="","",IFERROR(Nominal!J269*((1+Real!$H270)),""))</f>
        <v>13.315250699999998</v>
      </c>
      <c r="L270" s="124">
        <f>IF(Nominal!K269="","",IFERROR(Nominal!K269*((1+Real!$H270)),""))</f>
        <v>16.957628999999997</v>
      </c>
      <c r="M270" s="124">
        <f>IF(Nominal!L269="","",IFERROR(Nominal!L269*((1+Real!$H270)),""))</f>
        <v>17.348958899999996</v>
      </c>
      <c r="N270" s="124">
        <f>IF(Nominal!M269="","",IFERROR(Nominal!M269*((1+Real!$H270)),""))</f>
        <v>18.322266599999995</v>
      </c>
      <c r="O270" s="124">
        <f>IF(Nominal!N269="","",IFERROR(Nominal!N269*((1+Real!$H270)),""))</f>
        <v>14.198251499999998</v>
      </c>
      <c r="P270" s="124">
        <f>IF(Nominal!O269="","",IFERROR(Nominal!O269*((1+Real!$H270)),""))</f>
        <v>17.469368099999997</v>
      </c>
      <c r="Q270" s="124">
        <f>IF(Nominal!P269="","",IFERROR(Nominal!P269*((1+Real!$H270)),""))</f>
        <v>15.362207099999999</v>
      </c>
      <c r="R270" s="124">
        <f>IF(Nominal!Q269="","",IFERROR(Nominal!Q269*((1+Real!$H270)),""))</f>
        <v>15.382275299999998</v>
      </c>
      <c r="S270" s="124">
        <f>IF(Nominal!R269="","",IFERROR(Nominal!R269*((1+Real!$H270)),""))</f>
        <v>17.810527499999999</v>
      </c>
      <c r="T270" s="124">
        <f>IF(Nominal!S269="","",IFERROR(Nominal!S269*((1+Real!$H270)),""))</f>
        <v>17.649981899999997</v>
      </c>
      <c r="U270" s="124">
        <f>IF(Nominal!T269="","",IFERROR(Nominal!T269*((1+Real!$H270)),""))</f>
        <v>18.231959700000001</v>
      </c>
      <c r="V270" s="124">
        <f>IF(Nominal!U269="","",IFERROR(Nominal!U269*(1+0),""))</f>
        <v>17.75</v>
      </c>
      <c r="W270" s="124">
        <f>IF(Nominal!V269="","",IFERROR(Nominal!V269*(1+0),""))</f>
        <v>15.669999999999998</v>
      </c>
      <c r="X270" s="124">
        <f>IF(Nominal!W269="","",IFERROR(Nominal!W269*(1+0),""))</f>
        <v>15.91</v>
      </c>
      <c r="Y270" s="124">
        <f>IF(Nominal!X269="","",IFERROR(Nominal!X269*(1+0),""))</f>
        <v>11.190000000000001</v>
      </c>
      <c r="Z270" s="124">
        <f>IF(Nominal!Y269="","",IFERROR(Nominal!Y269*(1+0),""))</f>
        <v>10.67</v>
      </c>
      <c r="AA270" s="124">
        <f>IF(Nominal!Z269="","",IFERROR(Nominal!Z269*(1+0),""))</f>
        <v>11.08</v>
      </c>
      <c r="AB270" s="124" t="str">
        <f>IF(Nominal!AA269="","",IFERROR(Nominal!AA269*(1+0),""))</f>
        <v/>
      </c>
      <c r="AC270" s="124" t="str">
        <f>IF(Nominal!AB269="","",IFERROR(Nominal!AB269*(1+0),""))</f>
        <v/>
      </c>
      <c r="AD270" s="124" t="str">
        <f>IF(Nominal!AC269="","",IFERROR(Nominal!AC269*(1+0),""))</f>
        <v/>
      </c>
      <c r="AE270" s="124" t="str">
        <f>IF(Nominal!AD269="","",IFERROR(Nominal!AD269*(1+0),""))</f>
        <v/>
      </c>
      <c r="AF270" s="126">
        <f t="shared" si="104"/>
        <v>5.4212049901492664E-2</v>
      </c>
      <c r="AG270" s="126">
        <f t="shared" si="105"/>
        <v>0.17684603565143542</v>
      </c>
      <c r="AH270" s="126">
        <f t="shared" si="106"/>
        <v>-6.17792145352394E-2</v>
      </c>
      <c r="AI270" s="126">
        <f t="shared" si="107"/>
        <v>-0.35500452421960582</v>
      </c>
      <c r="AJ270" s="126">
        <f t="shared" si="108"/>
        <v>-0.41764846932202138</v>
      </c>
      <c r="AK270" s="126">
        <f t="shared" si="109"/>
        <v>-0.21962221897534343</v>
      </c>
      <c r="AL270" s="126" t="str">
        <f t="shared" si="110"/>
        <v/>
      </c>
      <c r="AM270" s="126" t="str">
        <f t="shared" si="111"/>
        <v/>
      </c>
      <c r="AN270" s="126" t="str">
        <f t="shared" si="112"/>
        <v/>
      </c>
      <c r="AO270" s="126" t="str">
        <f t="shared" si="113"/>
        <v/>
      </c>
      <c r="AP270" s="124">
        <f t="shared" si="114"/>
        <v>96.979576499999979</v>
      </c>
      <c r="AQ270" s="124">
        <f t="shared" si="115"/>
        <v>82.27</v>
      </c>
      <c r="AR270" s="126">
        <f t="shared" si="116"/>
        <v>-0.15167705439505591</v>
      </c>
      <c r="AS270" s="153" t="s">
        <v>779</v>
      </c>
      <c r="AT270" s="153">
        <f t="shared" si="117"/>
        <v>1</v>
      </c>
      <c r="AU270" s="153">
        <f t="shared" si="118"/>
        <v>1</v>
      </c>
      <c r="AV270" s="153">
        <f t="shared" si="119"/>
        <v>1</v>
      </c>
      <c r="AW270" s="153">
        <f t="shared" si="120"/>
        <v>1</v>
      </c>
      <c r="AX270" s="153">
        <f t="shared" si="121"/>
        <v>1</v>
      </c>
      <c r="AY270" s="153">
        <f t="shared" si="122"/>
        <v>1</v>
      </c>
      <c r="AZ270" s="153">
        <f t="shared" si="123"/>
        <v>0</v>
      </c>
      <c r="BA270" s="153">
        <f t="shared" si="124"/>
        <v>0</v>
      </c>
      <c r="BB270" s="153">
        <f t="shared" si="125"/>
        <v>0</v>
      </c>
      <c r="BC270" s="153">
        <f t="shared" si="126"/>
        <v>0</v>
      </c>
    </row>
    <row r="271" spans="1:55" s="300" customFormat="1" x14ac:dyDescent="0.3">
      <c r="A271" s="300" t="str">
        <f>Nominal!A270</f>
        <v>St. Vincent and the Grenadines</v>
      </c>
      <c r="B271" s="300" t="str">
        <f>Nominal!B270</f>
        <v>VCT</v>
      </c>
      <c r="C271" s="300" t="str">
        <f>Nominal!C270</f>
        <v>LAC</v>
      </c>
      <c r="D271" s="300" t="str">
        <f>Nominal!D270</f>
        <v>Upper-Middle Income</v>
      </c>
      <c r="E271" s="300" t="str">
        <f>Nominal!E270</f>
        <v>IDA</v>
      </c>
      <c r="F271" s="300" t="str">
        <f>Nominal!F270</f>
        <v>CORPORATE</v>
      </c>
      <c r="G271" s="300" t="str">
        <f>Nominal!G270</f>
        <v>mill lcu</v>
      </c>
      <c r="H271" s="126">
        <f>VLOOKUP(B271,Inflation!$C$1:$E$196,3,FALSE)/100</f>
        <v>8.6599999999999993E-3</v>
      </c>
      <c r="I271" s="300" t="str">
        <f t="shared" si="103"/>
        <v>St. Vincent and the GrenadinesCORPORATE</v>
      </c>
      <c r="J271" s="124">
        <f>IF(Nominal!I270="","",IFERROR(Nominal!I270*((1+Real!$H271)),""))</f>
        <v>1.5735096</v>
      </c>
      <c r="K271" s="124">
        <f>IF(Nominal!J270="","",IFERROR(Nominal!J270*((1+Real!$H271)),""))</f>
        <v>1.9668869999999998</v>
      </c>
      <c r="L271" s="124">
        <f>IF(Nominal!K270="","",IFERROR(Nominal!K270*((1+Real!$H271)),""))</f>
        <v>1.0086599999999999</v>
      </c>
      <c r="M271" s="124">
        <f>IF(Nominal!L270="","",IFERROR(Nominal!L270*((1+Real!$H271)),""))</f>
        <v>9.1888925999999991</v>
      </c>
      <c r="N271" s="124">
        <f>IF(Nominal!M270="","",IFERROR(Nominal!M270*((1+Real!$H271)),""))</f>
        <v>2.5821695999999998</v>
      </c>
      <c r="O271" s="124">
        <f>IF(Nominal!N270="","",IFERROR(Nominal!N270*((1+Real!$H271)),""))</f>
        <v>1.1196126</v>
      </c>
      <c r="P271" s="124">
        <f>IF(Nominal!O270="","",IFERROR(Nominal!O270*((1+Real!$H271)),""))</f>
        <v>8.4929171999999991</v>
      </c>
      <c r="Q271" s="124">
        <f>IF(Nominal!P270="","",IFERROR(Nominal!P270*((1+Real!$H271)),""))</f>
        <v>0.77666819999999992</v>
      </c>
      <c r="R271" s="124">
        <f>IF(Nominal!Q270="","",IFERROR(Nominal!Q270*((1+Real!$H271)),""))</f>
        <v>1.7550683999999999</v>
      </c>
      <c r="S271" s="124">
        <f>IF(Nominal!R270="","",IFERROR(Nominal!R270*((1+Real!$H271)),""))</f>
        <v>6.4352507999999995</v>
      </c>
      <c r="T271" s="124">
        <f>IF(Nominal!S270="","",IFERROR(Nominal!S270*((1+Real!$H271)),""))</f>
        <v>1.6642889999999997</v>
      </c>
      <c r="U271" s="124">
        <f>IF(Nominal!T270="","",IFERROR(Nominal!T270*((1+Real!$H271)),""))</f>
        <v>7.7465087999999991</v>
      </c>
      <c r="V271" s="124">
        <f>IF(Nominal!U270="","",IFERROR(Nominal!U270*(1+0),""))</f>
        <v>1.1000000000000001</v>
      </c>
      <c r="W271" s="124">
        <f>IF(Nominal!V270="","",IFERROR(Nominal!V270*(1+0),""))</f>
        <v>1.28</v>
      </c>
      <c r="X271" s="124">
        <f>IF(Nominal!W270="","",IFERROR(Nominal!W270*(1+0),""))</f>
        <v>1.53</v>
      </c>
      <c r="Y271" s="124">
        <f>IF(Nominal!X270="","",IFERROR(Nominal!X270*(1+0),""))</f>
        <v>9.84</v>
      </c>
      <c r="Z271" s="124">
        <f>IF(Nominal!Y270="","",IFERROR(Nominal!Y270*(1+0),""))</f>
        <v>3.07</v>
      </c>
      <c r="AA271" s="124">
        <f>IF(Nominal!Z270="","",IFERROR(Nominal!Z270*(1+0),""))</f>
        <v>1.72</v>
      </c>
      <c r="AB271" s="124" t="str">
        <f>IF(Nominal!AA270="","",IFERROR(Nominal!AA270*(1+0),""))</f>
        <v/>
      </c>
      <c r="AC271" s="124" t="str">
        <f>IF(Nominal!AB270="","",IFERROR(Nominal!AB270*(1+0),""))</f>
        <v/>
      </c>
      <c r="AD271" s="124" t="str">
        <f>IF(Nominal!AC270="","",IFERROR(Nominal!AC270*(1+0),""))</f>
        <v/>
      </c>
      <c r="AE271" s="124" t="str">
        <f>IF(Nominal!AD270="","",IFERROR(Nominal!AD270*(1+0),""))</f>
        <v/>
      </c>
      <c r="AF271" s="126">
        <f t="shared" si="104"/>
        <v>-0.30092577763745443</v>
      </c>
      <c r="AG271" s="126">
        <f t="shared" si="105"/>
        <v>-0.34922545118250303</v>
      </c>
      <c r="AH271" s="126">
        <f t="shared" si="106"/>
        <v>0.51686395812265795</v>
      </c>
      <c r="AI271" s="126">
        <f t="shared" si="107"/>
        <v>7.0858092301568615E-2</v>
      </c>
      <c r="AJ271" s="126">
        <f t="shared" si="108"/>
        <v>0.18892267959470982</v>
      </c>
      <c r="AK271" s="126">
        <f t="shared" si="109"/>
        <v>0.5362456621156283</v>
      </c>
      <c r="AL271" s="126" t="str">
        <f t="shared" si="110"/>
        <v/>
      </c>
      <c r="AM271" s="126" t="str">
        <f t="shared" si="111"/>
        <v/>
      </c>
      <c r="AN271" s="126" t="str">
        <f t="shared" si="112"/>
        <v/>
      </c>
      <c r="AO271" s="126" t="str">
        <f t="shared" si="113"/>
        <v/>
      </c>
      <c r="AP271" s="124">
        <f t="shared" si="114"/>
        <v>17.439731399999999</v>
      </c>
      <c r="AQ271" s="124">
        <f t="shared" si="115"/>
        <v>18.54</v>
      </c>
      <c r="AR271" s="126">
        <f t="shared" si="116"/>
        <v>6.3089767540800534E-2</v>
      </c>
      <c r="AS271" s="153" t="s">
        <v>779</v>
      </c>
      <c r="AT271" s="153">
        <f t="shared" si="117"/>
        <v>1</v>
      </c>
      <c r="AU271" s="153">
        <f t="shared" si="118"/>
        <v>1</v>
      </c>
      <c r="AV271" s="153">
        <f t="shared" si="119"/>
        <v>1</v>
      </c>
      <c r="AW271" s="153">
        <f t="shared" si="120"/>
        <v>1</v>
      </c>
      <c r="AX271" s="153">
        <f t="shared" si="121"/>
        <v>1</v>
      </c>
      <c r="AY271" s="153">
        <f t="shared" si="122"/>
        <v>1</v>
      </c>
      <c r="AZ271" s="153">
        <f t="shared" si="123"/>
        <v>0</v>
      </c>
      <c r="BA271" s="153">
        <f t="shared" si="124"/>
        <v>0</v>
      </c>
      <c r="BB271" s="153">
        <f t="shared" si="125"/>
        <v>0</v>
      </c>
      <c r="BC271" s="153">
        <f t="shared" si="126"/>
        <v>0</v>
      </c>
    </row>
    <row r="272" spans="1:55" s="300" customFormat="1" x14ac:dyDescent="0.3">
      <c r="A272" s="300" t="str">
        <f>Nominal!A271</f>
        <v>St. Vincent and the Grenadines</v>
      </c>
      <c r="B272" s="300" t="str">
        <f>Nominal!B271</f>
        <v>VCT</v>
      </c>
      <c r="C272" s="300" t="str">
        <f>Nominal!C271</f>
        <v>LAC</v>
      </c>
      <c r="D272" s="300" t="str">
        <f>Nominal!D271</f>
        <v>Upper-Middle Income</v>
      </c>
      <c r="E272" s="300" t="str">
        <f>Nominal!E271</f>
        <v>IDA</v>
      </c>
      <c r="F272" s="300" t="str">
        <f>Nominal!F271</f>
        <v>Total Revenue</v>
      </c>
      <c r="G272" s="300" t="str">
        <f>Nominal!G271</f>
        <v>mill lcu</v>
      </c>
      <c r="H272" s="126">
        <f>VLOOKUP(B272,Inflation!$C$1:$E$196,3,FALSE)/100</f>
        <v>8.6599999999999993E-3</v>
      </c>
      <c r="I272" s="300" t="str">
        <f t="shared" si="103"/>
        <v>St. Vincent and the GrenadinesTotal Revenue</v>
      </c>
      <c r="J272" s="124">
        <f>IF(Nominal!I271="","",IFERROR(Nominal!I271*((1+Real!$H272)),""))</f>
        <v>48.365246999999997</v>
      </c>
      <c r="K272" s="124">
        <f>IF(Nominal!J271="","",IFERROR(Nominal!J271*((1+Real!$H272)),""))</f>
        <v>47.507885999999999</v>
      </c>
      <c r="L272" s="124">
        <f>IF(Nominal!K271="","",IFERROR(Nominal!K271*((1+Real!$H272)),""))</f>
        <v>39.327653399999996</v>
      </c>
      <c r="M272" s="124">
        <f>IF(Nominal!L271="","",IFERROR(Nominal!L271*((1+Real!$H272)),""))</f>
        <v>56.737124999999992</v>
      </c>
      <c r="N272" s="124">
        <f>IF(Nominal!M271="","",IFERROR(Nominal!M271*((1+Real!$H272)),""))</f>
        <v>49.837890599999994</v>
      </c>
      <c r="O272" s="124">
        <f>IF(Nominal!N271="","",IFERROR(Nominal!N271*((1+Real!$H272)),""))</f>
        <v>43.806103799999995</v>
      </c>
      <c r="P272" s="124">
        <f>IF(Nominal!O271="","",IFERROR(Nominal!O271*((1+Real!$H272)),""))</f>
        <v>55.345174199999988</v>
      </c>
      <c r="Q272" s="124">
        <f>IF(Nominal!P271="","",IFERROR(Nominal!P271*((1+Real!$H272)),""))</f>
        <v>36.22098059999999</v>
      </c>
      <c r="R272" s="124">
        <f>IF(Nominal!Q271="","",IFERROR(Nominal!Q271*((1+Real!$H272)),""))</f>
        <v>41.657657999999991</v>
      </c>
      <c r="S272" s="124">
        <f>IF(Nominal!R271="","",IFERROR(Nominal!R271*((1+Real!$H272)),""))</f>
        <v>48.798970799999999</v>
      </c>
      <c r="T272" s="124">
        <f>IF(Nominal!S271="","",IFERROR(Nominal!S271*((1+Real!$H272)),""))</f>
        <v>47.840743799999991</v>
      </c>
      <c r="U272" s="124">
        <f>IF(Nominal!T271="","",IFERROR(Nominal!T271*((1+Real!$H272)),""))</f>
        <v>90.143944199999993</v>
      </c>
      <c r="V272" s="124">
        <f>IF(Nominal!U271="","",IFERROR(Nominal!U271*(1+0),""))</f>
        <v>51.64</v>
      </c>
      <c r="W272" s="124">
        <f>IF(Nominal!V271="","",IFERROR(Nominal!V271*(1+0),""))</f>
        <v>48.78</v>
      </c>
      <c r="X272" s="124">
        <f>IF(Nominal!W271="","",IFERROR(Nominal!W271*(1+0),""))</f>
        <v>46.7</v>
      </c>
      <c r="Y272" s="124">
        <f>IF(Nominal!X271="","",IFERROR(Nominal!X271*(1+0),""))</f>
        <v>55</v>
      </c>
      <c r="Z272" s="124">
        <f>IF(Nominal!Y271="","",IFERROR(Nominal!Y271*(1+0),""))</f>
        <v>40.619999999999997</v>
      </c>
      <c r="AA272" s="124">
        <f>IF(Nominal!Z271="","",IFERROR(Nominal!Z271*(1+0),""))</f>
        <v>40.090000000000003</v>
      </c>
      <c r="AB272" s="124" t="str">
        <f>IF(Nominal!AA271="","",IFERROR(Nominal!AA271*(1+0),""))</f>
        <v/>
      </c>
      <c r="AC272" s="124" t="str">
        <f>IF(Nominal!AB271="","",IFERROR(Nominal!AB271*(1+0),""))</f>
        <v/>
      </c>
      <c r="AD272" s="124" t="str">
        <f>IF(Nominal!AC271="","",IFERROR(Nominal!AC271*(1+0),""))</f>
        <v/>
      </c>
      <c r="AE272" s="124" t="str">
        <f>IF(Nominal!AD271="","",IFERROR(Nominal!AD271*(1+0),""))</f>
        <v/>
      </c>
      <c r="AF272" s="126">
        <f t="shared" si="104"/>
        <v>6.7708803389342848E-2</v>
      </c>
      <c r="AG272" s="126">
        <f t="shared" si="105"/>
        <v>2.6776901838991573E-2</v>
      </c>
      <c r="AH272" s="126">
        <f t="shared" si="106"/>
        <v>0.18745961079895013</v>
      </c>
      <c r="AI272" s="126">
        <f t="shared" si="107"/>
        <v>-3.061707832393679E-2</v>
      </c>
      <c r="AJ272" s="126">
        <f t="shared" si="108"/>
        <v>-0.1849574789186603</v>
      </c>
      <c r="AK272" s="126">
        <f t="shared" si="109"/>
        <v>-8.4830730826145562E-2</v>
      </c>
      <c r="AL272" s="126" t="str">
        <f t="shared" si="110"/>
        <v/>
      </c>
      <c r="AM272" s="126" t="str">
        <f t="shared" si="111"/>
        <v/>
      </c>
      <c r="AN272" s="126" t="str">
        <f t="shared" si="112"/>
        <v/>
      </c>
      <c r="AO272" s="126" t="str">
        <f t="shared" si="113"/>
        <v/>
      </c>
      <c r="AP272" s="124">
        <f t="shared" si="114"/>
        <v>285.58190580000002</v>
      </c>
      <c r="AQ272" s="124">
        <f t="shared" si="115"/>
        <v>282.83000000000004</v>
      </c>
      <c r="AR272" s="126">
        <f t="shared" si="116"/>
        <v>-9.636135007542115E-3</v>
      </c>
      <c r="AS272" s="153" t="s">
        <v>779</v>
      </c>
      <c r="AT272" s="153">
        <f t="shared" si="117"/>
        <v>1</v>
      </c>
      <c r="AU272" s="153">
        <f t="shared" si="118"/>
        <v>1</v>
      </c>
      <c r="AV272" s="153">
        <f t="shared" si="119"/>
        <v>1</v>
      </c>
      <c r="AW272" s="153">
        <f t="shared" si="120"/>
        <v>1</v>
      </c>
      <c r="AX272" s="153">
        <f t="shared" si="121"/>
        <v>1</v>
      </c>
      <c r="AY272" s="153">
        <f t="shared" si="122"/>
        <v>1</v>
      </c>
      <c r="AZ272" s="153">
        <f t="shared" si="123"/>
        <v>0</v>
      </c>
      <c r="BA272" s="153">
        <f t="shared" si="124"/>
        <v>0</v>
      </c>
      <c r="BB272" s="153">
        <f t="shared" si="125"/>
        <v>0</v>
      </c>
      <c r="BC272" s="153">
        <f t="shared" si="126"/>
        <v>0</v>
      </c>
    </row>
    <row r="273" spans="1:55" s="300" customFormat="1" x14ac:dyDescent="0.3">
      <c r="A273" s="300" t="str">
        <f>Nominal!A272</f>
        <v>St. Vincent and the Grenadines</v>
      </c>
      <c r="B273" s="300" t="str">
        <f>Nominal!B272</f>
        <v>VCT</v>
      </c>
      <c r="C273" s="300" t="str">
        <f>Nominal!C272</f>
        <v>LAC</v>
      </c>
      <c r="D273" s="300" t="str">
        <f>Nominal!D272</f>
        <v>Upper-Middle Income</v>
      </c>
      <c r="E273" s="300" t="str">
        <f>Nominal!E272</f>
        <v>IDA</v>
      </c>
      <c r="F273" s="300" t="str">
        <f>Nominal!F272</f>
        <v>INDIVIDUALS</v>
      </c>
      <c r="G273" s="300" t="str">
        <f>Nominal!G272</f>
        <v>mill lcu</v>
      </c>
      <c r="H273" s="126">
        <f>VLOOKUP(B273,Inflation!$C$1:$E$196,3,FALSE)/100</f>
        <v>8.6599999999999993E-3</v>
      </c>
      <c r="I273" s="300" t="str">
        <f t="shared" si="103"/>
        <v>St. Vincent and the GrenadinesINDIVIDUALS</v>
      </c>
      <c r="J273" s="124">
        <f>IF(Nominal!I272="","",IFERROR(Nominal!I272*((1+Real!$H273)),""))</f>
        <v>7.0908797999999997</v>
      </c>
      <c r="K273" s="124">
        <f>IF(Nominal!J272="","",IFERROR(Nominal!J272*((1+Real!$H273)),""))</f>
        <v>6.6672425999999998</v>
      </c>
      <c r="L273" s="124">
        <f>IF(Nominal!K272="","",IFERROR(Nominal!K272*((1+Real!$H273)),""))</f>
        <v>5.2954649999999992</v>
      </c>
      <c r="M273" s="124">
        <f>IF(Nominal!L272="","",IFERROR(Nominal!L272*((1+Real!$H273)),""))</f>
        <v>8.170145999999999</v>
      </c>
      <c r="N273" s="124">
        <f>IF(Nominal!M272="","",IFERROR(Nominal!M272*((1+Real!$H273)),""))</f>
        <v>7.0303601999999987</v>
      </c>
      <c r="O273" s="124">
        <f>IF(Nominal!N272="","",IFERROR(Nominal!N272*((1+Real!$H273)),""))</f>
        <v>6.4655105999999991</v>
      </c>
      <c r="P273" s="124">
        <f>IF(Nominal!O272="","",IFERROR(Nominal!O272*((1+Real!$H273)),""))</f>
        <v>6.4957703999999996</v>
      </c>
      <c r="Q273" s="124">
        <f>IF(Nominal!P272="","",IFERROR(Nominal!P272*((1+Real!$H273)),""))</f>
        <v>5.5274567999999995</v>
      </c>
      <c r="R273" s="124">
        <f>IF(Nominal!Q272="","",IFERROR(Nominal!Q272*((1+Real!$H273)),""))</f>
        <v>6.4453373999999988</v>
      </c>
      <c r="S273" s="124">
        <f>IF(Nominal!R272="","",IFERROR(Nominal!R272*((1+Real!$H273)),""))</f>
        <v>7.0908797999999997</v>
      </c>
      <c r="T273" s="124">
        <f>IF(Nominal!S272="","",IFERROR(Nominal!S272*((1+Real!$H273)),""))</f>
        <v>7.9885871999999987</v>
      </c>
      <c r="U273" s="124">
        <f>IF(Nominal!T272="","",IFERROR(Nominal!T272*((1+Real!$H273)),""))</f>
        <v>9.2796719999999979</v>
      </c>
      <c r="V273" s="124">
        <f>IF(Nominal!U272="","",IFERROR(Nominal!U272*(1+0),""))</f>
        <v>8.0299999999999994</v>
      </c>
      <c r="W273" s="124">
        <f>IF(Nominal!V272="","",IFERROR(Nominal!V272*(1+0),""))</f>
        <v>6.85</v>
      </c>
      <c r="X273" s="124">
        <f>IF(Nominal!W272="","",IFERROR(Nominal!W272*(1+0),""))</f>
        <v>6.26</v>
      </c>
      <c r="Y273" s="124">
        <f>IF(Nominal!X272="","",IFERROR(Nominal!X272*(1+0),""))</f>
        <v>9.09</v>
      </c>
      <c r="Z273" s="124">
        <f>IF(Nominal!Y272="","",IFERROR(Nominal!Y272*(1+0),""))</f>
        <v>6.53</v>
      </c>
      <c r="AA273" s="124">
        <f>IF(Nominal!Z272="","",IFERROR(Nominal!Z272*(1+0),""))</f>
        <v>6.03</v>
      </c>
      <c r="AB273" s="124" t="str">
        <f>IF(Nominal!AA272="","",IFERROR(Nominal!AA272*(1+0),""))</f>
        <v/>
      </c>
      <c r="AC273" s="124" t="str">
        <f>IF(Nominal!AB272="","",IFERROR(Nominal!AB272*(1+0),""))</f>
        <v/>
      </c>
      <c r="AD273" s="124" t="str">
        <f>IF(Nominal!AC272="","",IFERROR(Nominal!AC272*(1+0),""))</f>
        <v/>
      </c>
      <c r="AE273" s="124" t="str">
        <f>IF(Nominal!AD272="","",IFERROR(Nominal!AD272*(1+0),""))</f>
        <v/>
      </c>
      <c r="AF273" s="126">
        <f t="shared" si="104"/>
        <v>0.13244057528658146</v>
      </c>
      <c r="AG273" s="126">
        <f t="shared" si="105"/>
        <v>2.7411241942808539E-2</v>
      </c>
      <c r="AH273" s="126">
        <f t="shared" si="106"/>
        <v>0.18214358890106927</v>
      </c>
      <c r="AI273" s="126">
        <f t="shared" si="107"/>
        <v>0.11258721692366341</v>
      </c>
      <c r="AJ273" s="126">
        <f t="shared" si="108"/>
        <v>-7.1171346241974714E-2</v>
      </c>
      <c r="AK273" s="126">
        <f t="shared" si="109"/>
        <v>-6.7359041991207763E-2</v>
      </c>
      <c r="AL273" s="126" t="str">
        <f t="shared" si="110"/>
        <v/>
      </c>
      <c r="AM273" s="126" t="str">
        <f t="shared" si="111"/>
        <v/>
      </c>
      <c r="AN273" s="126" t="str">
        <f t="shared" si="112"/>
        <v/>
      </c>
      <c r="AO273" s="126" t="str">
        <f t="shared" si="113"/>
        <v/>
      </c>
      <c r="AP273" s="124">
        <f t="shared" si="114"/>
        <v>40.719604199999999</v>
      </c>
      <c r="AQ273" s="124">
        <f t="shared" si="115"/>
        <v>42.79</v>
      </c>
      <c r="AR273" s="126">
        <f t="shared" si="116"/>
        <v>5.0845184786938571E-2</v>
      </c>
      <c r="AS273" s="153" t="s">
        <v>779</v>
      </c>
      <c r="AT273" s="153">
        <f t="shared" si="117"/>
        <v>1</v>
      </c>
      <c r="AU273" s="153">
        <f t="shared" si="118"/>
        <v>1</v>
      </c>
      <c r="AV273" s="153">
        <f t="shared" si="119"/>
        <v>1</v>
      </c>
      <c r="AW273" s="153">
        <f t="shared" si="120"/>
        <v>1</v>
      </c>
      <c r="AX273" s="153">
        <f t="shared" si="121"/>
        <v>1</v>
      </c>
      <c r="AY273" s="153">
        <f t="shared" si="122"/>
        <v>1</v>
      </c>
      <c r="AZ273" s="153">
        <f t="shared" si="123"/>
        <v>0</v>
      </c>
      <c r="BA273" s="153">
        <f t="shared" si="124"/>
        <v>0</v>
      </c>
      <c r="BB273" s="153">
        <f t="shared" si="125"/>
        <v>0</v>
      </c>
      <c r="BC273" s="153">
        <f t="shared" si="126"/>
        <v>0</v>
      </c>
    </row>
    <row r="274" spans="1:55" s="300" customFormat="1" x14ac:dyDescent="0.3">
      <c r="A274" s="300" t="str">
        <f>Nominal!A273</f>
        <v>St. Vincent and the Grenadines</v>
      </c>
      <c r="B274" s="300" t="str">
        <f>Nominal!B273</f>
        <v>VCT</v>
      </c>
      <c r="C274" s="300" t="str">
        <f>Nominal!C273</f>
        <v>LAC</v>
      </c>
      <c r="D274" s="300" t="str">
        <f>Nominal!D273</f>
        <v>Upper-Middle Income</v>
      </c>
      <c r="E274" s="300" t="str">
        <f>Nominal!E273</f>
        <v>IDA</v>
      </c>
      <c r="F274" s="300" t="str">
        <f>Nominal!F273</f>
        <v>Customs Duties</v>
      </c>
      <c r="G274" s="300" t="str">
        <f>Nominal!G273</f>
        <v>mill lcu</v>
      </c>
      <c r="H274" s="126">
        <f>VLOOKUP(B274,Inflation!$C$1:$E$196,3,FALSE)/100</f>
        <v>8.6599999999999993E-3</v>
      </c>
      <c r="I274" s="300" t="str">
        <f t="shared" si="103"/>
        <v>St. Vincent and the GrenadinesCustoms Duties</v>
      </c>
      <c r="J274" s="124">
        <f>IF(Nominal!I273="","",IFERROR(Nominal!I273*((1+Real!$H274)),""))</f>
        <v>3.8429945999999995</v>
      </c>
      <c r="K274" s="124">
        <f>IF(Nominal!J273="","",IFERROR(Nominal!J273*((1+Real!$H274)),""))</f>
        <v>4.2061121999999997</v>
      </c>
      <c r="L274" s="124">
        <f>IF(Nominal!K273="","",IFERROR(Nominal!K273*((1+Real!$H274)),""))</f>
        <v>5.0634731999999989</v>
      </c>
      <c r="M274" s="124">
        <f>IF(Nominal!L273="","",IFERROR(Nominal!L273*((1+Real!$H274)),""))</f>
        <v>3.6614357999999996</v>
      </c>
      <c r="N274" s="124">
        <f>IF(Nominal!M273="","",IFERROR(Nominal!M273*((1+Real!$H274)),""))</f>
        <v>4.9222607999999992</v>
      </c>
      <c r="O274" s="124">
        <f>IF(Nominal!N273="","",IFERROR(Nominal!N273*((1+Real!$H274)),""))</f>
        <v>5.6585825999999999</v>
      </c>
      <c r="P274" s="124">
        <f>IF(Nominal!O273="","",IFERROR(Nominal!O273*((1+Real!$H274)),""))</f>
        <v>4.5994895999999992</v>
      </c>
      <c r="Q274" s="124">
        <f>IF(Nominal!P273="","",IFERROR(Nominal!P273*((1+Real!$H274)),""))</f>
        <v>4.0850729999999995</v>
      </c>
      <c r="R274" s="124">
        <f>IF(Nominal!Q273="","",IFERROR(Nominal!Q273*((1+Real!$H274)),""))</f>
        <v>4.5692297999999996</v>
      </c>
      <c r="S274" s="124">
        <f>IF(Nominal!R273="","",IFERROR(Nominal!R273*((1+Real!$H274)),""))</f>
        <v>3.9136007999999993</v>
      </c>
      <c r="T274" s="124">
        <f>IF(Nominal!S273="","",IFERROR(Nominal!S273*((1+Real!$H274)),""))</f>
        <v>5.9712671999999989</v>
      </c>
      <c r="U274" s="124">
        <f>IF(Nominal!T273="","",IFERROR(Nominal!T273*((1+Real!$H274)),""))</f>
        <v>7.9785005999999994</v>
      </c>
      <c r="V274" s="124">
        <f>IF(Nominal!U273="","",IFERROR(Nominal!U273*(1+0),""))</f>
        <v>4.05</v>
      </c>
      <c r="W274" s="124">
        <f>IF(Nominal!V273="","",IFERROR(Nominal!V273*(1+0),""))</f>
        <v>4.22</v>
      </c>
      <c r="X274" s="124">
        <f>IF(Nominal!W273="","",IFERROR(Nominal!W273*(1+0),""))</f>
        <v>4.6399999999999997</v>
      </c>
      <c r="Y274" s="124">
        <f>IF(Nominal!X273="","",IFERROR(Nominal!X273*(1+0),""))</f>
        <v>4.28</v>
      </c>
      <c r="Z274" s="124">
        <f>IF(Nominal!Y273="","",IFERROR(Nominal!Y273*(1+0),""))</f>
        <v>4.16</v>
      </c>
      <c r="AA274" s="124">
        <f>IF(Nominal!Z273="","",IFERROR(Nominal!Z273*(1+0),""))</f>
        <v>3.2</v>
      </c>
      <c r="AB274" s="124" t="str">
        <f>IF(Nominal!AA273="","",IFERROR(Nominal!AA273*(1+0),""))</f>
        <v/>
      </c>
      <c r="AC274" s="124" t="str">
        <f>IF(Nominal!AB273="","",IFERROR(Nominal!AB273*(1+0),""))</f>
        <v/>
      </c>
      <c r="AD274" s="124" t="str">
        <f>IF(Nominal!AC273="","",IFERROR(Nominal!AC273*(1+0),""))</f>
        <v/>
      </c>
      <c r="AE274" s="124" t="str">
        <f>IF(Nominal!AD273="","",IFERROR(Nominal!AD273*(1+0),""))</f>
        <v/>
      </c>
      <c r="AF274" s="126">
        <f t="shared" si="104"/>
        <v>5.3865649459929076E-2</v>
      </c>
      <c r="AG274" s="126">
        <f t="shared" si="105"/>
        <v>3.3018139649246651E-3</v>
      </c>
      <c r="AH274" s="126">
        <f t="shared" si="106"/>
        <v>-8.3632949810023546E-2</v>
      </c>
      <c r="AI274" s="126">
        <f t="shared" si="107"/>
        <v>0.16894033755828813</v>
      </c>
      <c r="AJ274" s="126">
        <f t="shared" si="108"/>
        <v>-0.15485989689940832</v>
      </c>
      <c r="AK274" s="126">
        <f t="shared" si="109"/>
        <v>-0.43448735731099863</v>
      </c>
      <c r="AL274" s="126" t="str">
        <f t="shared" si="110"/>
        <v/>
      </c>
      <c r="AM274" s="126" t="str">
        <f t="shared" si="111"/>
        <v/>
      </c>
      <c r="AN274" s="126" t="str">
        <f t="shared" si="112"/>
        <v/>
      </c>
      <c r="AO274" s="126" t="str">
        <f t="shared" si="113"/>
        <v/>
      </c>
      <c r="AP274" s="124">
        <f t="shared" si="114"/>
        <v>27.354859199999996</v>
      </c>
      <c r="AQ274" s="124">
        <f t="shared" si="115"/>
        <v>24.55</v>
      </c>
      <c r="AR274" s="126">
        <f t="shared" si="116"/>
        <v>-0.10253604960978911</v>
      </c>
      <c r="AS274" s="153" t="s">
        <v>779</v>
      </c>
      <c r="AT274" s="153">
        <f t="shared" si="117"/>
        <v>1</v>
      </c>
      <c r="AU274" s="153">
        <f t="shared" si="118"/>
        <v>1</v>
      </c>
      <c r="AV274" s="153">
        <f t="shared" si="119"/>
        <v>1</v>
      </c>
      <c r="AW274" s="153">
        <f t="shared" si="120"/>
        <v>1</v>
      </c>
      <c r="AX274" s="153">
        <f t="shared" si="121"/>
        <v>1</v>
      </c>
      <c r="AY274" s="153">
        <f t="shared" si="122"/>
        <v>1</v>
      </c>
      <c r="AZ274" s="153">
        <f t="shared" si="123"/>
        <v>0</v>
      </c>
      <c r="BA274" s="153">
        <f t="shared" si="124"/>
        <v>0</v>
      </c>
      <c r="BB274" s="153">
        <f t="shared" si="125"/>
        <v>0</v>
      </c>
      <c r="BC274" s="153">
        <f t="shared" si="126"/>
        <v>0</v>
      </c>
    </row>
    <row r="275" spans="1:55" s="300" customFormat="1" x14ac:dyDescent="0.3">
      <c r="A275" s="300" t="str">
        <f>Nominal!A274</f>
        <v>St. Vincent and the Grenadines</v>
      </c>
      <c r="B275" s="300" t="str">
        <f>Nominal!B274</f>
        <v>VCT</v>
      </c>
      <c r="C275" s="300" t="str">
        <f>Nominal!C274</f>
        <v>LAC</v>
      </c>
      <c r="D275" s="300" t="str">
        <f>Nominal!D274</f>
        <v>Upper-Middle Income</v>
      </c>
      <c r="E275" s="300" t="str">
        <f>Nominal!E274</f>
        <v>IDA</v>
      </c>
      <c r="F275" s="300" t="str">
        <f>Nominal!F274</f>
        <v>OTHER REVENUE</v>
      </c>
      <c r="G275" s="300" t="str">
        <f>Nominal!G274</f>
        <v>mill lcu</v>
      </c>
      <c r="H275" s="126">
        <f>VLOOKUP(B275,Inflation!$C$1:$E$196,3,FALSE)/100</f>
        <v>8.6599999999999993E-3</v>
      </c>
      <c r="I275" s="300" t="str">
        <f t="shared" si="103"/>
        <v>St. Vincent and the GrenadinesOTHER REVENUE</v>
      </c>
      <c r="J275" s="124">
        <f>IF(Nominal!I274="","",IFERROR(Nominal!I274*((1+Real!$H275)),""))</f>
        <v>6.9597539999999993</v>
      </c>
      <c r="K275" s="124">
        <f>IF(Nominal!J274="","",IFERROR(Nominal!J274*((1+Real!$H275)),""))</f>
        <v>6.7681085999999988</v>
      </c>
      <c r="L275" s="124">
        <f>IF(Nominal!K274="","",IFERROR(Nominal!K274*((1+Real!$H275)),""))</f>
        <v>7.5548633999999995</v>
      </c>
      <c r="M275" s="124">
        <f>IF(Nominal!L274="","",IFERROR(Nominal!L274*((1+Real!$H275)),""))</f>
        <v>7.3934777999999994</v>
      </c>
      <c r="N275" s="124">
        <f>IF(Nominal!M274="","",IFERROR(Nominal!M274*((1+Real!$H275)),""))</f>
        <v>8.6643893999999992</v>
      </c>
      <c r="O275" s="124">
        <f>IF(Nominal!N274="","",IFERROR(Nominal!N274*((1+Real!$H275)),""))</f>
        <v>5.9309207999999991</v>
      </c>
      <c r="P275" s="124">
        <f>IF(Nominal!O274="","",IFERROR(Nominal!O274*((1+Real!$H275)),""))</f>
        <v>7.2320921999999994</v>
      </c>
      <c r="Q275" s="124">
        <f>IF(Nominal!P274="","",IFERROR(Nominal!P274*((1+Real!$H275)),""))</f>
        <v>5.2551185999999994</v>
      </c>
      <c r="R275" s="124">
        <f>IF(Nominal!Q274="","",IFERROR(Nominal!Q274*((1+Real!$H275)),""))</f>
        <v>6.5865497999999993</v>
      </c>
      <c r="S275" s="124">
        <f>IF(Nominal!R274="","",IFERROR(Nominal!R274*((1+Real!$H275)),""))</f>
        <v>6.404990999999999</v>
      </c>
      <c r="T275" s="124">
        <f>IF(Nominal!S274="","",IFERROR(Nominal!S274*((1+Real!$H275)),""))</f>
        <v>6.9597539999999993</v>
      </c>
      <c r="U275" s="124">
        <f>IF(Nominal!T274="","",IFERROR(Nominal!T274*((1+Real!$H275)),""))</f>
        <v>12.577990199999999</v>
      </c>
      <c r="V275" s="124">
        <f>IF(Nominal!U274="","",IFERROR(Nominal!U274*(1+0),""))</f>
        <v>6.86</v>
      </c>
      <c r="W275" s="124">
        <f>IF(Nominal!V274="","",IFERROR(Nominal!V274*(1+0),""))</f>
        <v>6.5</v>
      </c>
      <c r="X275" s="124">
        <f>IF(Nominal!W274="","",IFERROR(Nominal!W274*(1+0),""))</f>
        <v>6.01</v>
      </c>
      <c r="Y275" s="124">
        <f>IF(Nominal!X274="","",IFERROR(Nominal!X274*(1+0),""))</f>
        <v>6.13</v>
      </c>
      <c r="Z275" s="124">
        <f>IF(Nominal!Y274="","",IFERROR(Nominal!Y274*(1+0),""))</f>
        <v>7.9</v>
      </c>
      <c r="AA275" s="124">
        <f>IF(Nominal!Z274="","",IFERROR(Nominal!Z274*(1+0),""))</f>
        <v>5.68</v>
      </c>
      <c r="AB275" s="124" t="str">
        <f>IF(Nominal!AA274="","",IFERROR(Nominal!AA274*(1+0),""))</f>
        <v/>
      </c>
      <c r="AC275" s="124" t="str">
        <f>IF(Nominal!AB274="","",IFERROR(Nominal!AB274*(1+0),""))</f>
        <v/>
      </c>
      <c r="AD275" s="124" t="str">
        <f>IF(Nominal!AC274="","",IFERROR(Nominal!AC274*(1+0),""))</f>
        <v/>
      </c>
      <c r="AE275" s="124" t="str">
        <f>IF(Nominal!AD274="","",IFERROR(Nominal!AD274*(1+0),""))</f>
        <v/>
      </c>
      <c r="AF275" s="126">
        <f t="shared" si="104"/>
        <v>-1.4332977860998969E-2</v>
      </c>
      <c r="AG275" s="126">
        <f t="shared" si="105"/>
        <v>-3.9613519203873127E-2</v>
      </c>
      <c r="AH275" s="126">
        <f t="shared" si="106"/>
        <v>-0.20448594742295403</v>
      </c>
      <c r="AI275" s="126">
        <f t="shared" si="107"/>
        <v>-0.17089086275473764</v>
      </c>
      <c r="AJ275" s="126">
        <f t="shared" si="108"/>
        <v>-8.8221958260555441E-2</v>
      </c>
      <c r="AK275" s="126">
        <f t="shared" si="109"/>
        <v>-4.2307224874761337E-2</v>
      </c>
      <c r="AL275" s="126" t="str">
        <f t="shared" si="110"/>
        <v/>
      </c>
      <c r="AM275" s="126" t="str">
        <f t="shared" si="111"/>
        <v/>
      </c>
      <c r="AN275" s="126" t="str">
        <f t="shared" si="112"/>
        <v/>
      </c>
      <c r="AO275" s="126" t="str">
        <f t="shared" si="113"/>
        <v/>
      </c>
      <c r="AP275" s="124">
        <f t="shared" si="114"/>
        <v>43.271513999999996</v>
      </c>
      <c r="AQ275" s="124">
        <f t="shared" si="115"/>
        <v>39.08</v>
      </c>
      <c r="AR275" s="126">
        <f t="shared" si="116"/>
        <v>-9.6865434382536239E-2</v>
      </c>
      <c r="AS275" s="153" t="s">
        <v>779</v>
      </c>
      <c r="AT275" s="153">
        <f t="shared" si="117"/>
        <v>1</v>
      </c>
      <c r="AU275" s="153">
        <f t="shared" si="118"/>
        <v>1</v>
      </c>
      <c r="AV275" s="153">
        <f t="shared" si="119"/>
        <v>1</v>
      </c>
      <c r="AW275" s="153">
        <f t="shared" si="120"/>
        <v>1</v>
      </c>
      <c r="AX275" s="153">
        <f t="shared" si="121"/>
        <v>1</v>
      </c>
      <c r="AY275" s="153">
        <f t="shared" si="122"/>
        <v>1</v>
      </c>
      <c r="AZ275" s="153">
        <f t="shared" si="123"/>
        <v>0</v>
      </c>
      <c r="BA275" s="153">
        <f t="shared" si="124"/>
        <v>0</v>
      </c>
      <c r="BB275" s="153">
        <f t="shared" si="125"/>
        <v>0</v>
      </c>
      <c r="BC275" s="153">
        <f t="shared" si="126"/>
        <v>0</v>
      </c>
    </row>
    <row r="276" spans="1:55" s="300" customFormat="1" x14ac:dyDescent="0.3">
      <c r="A276" s="300" t="str">
        <f>Nominal!A275</f>
        <v>St. Vincent and the Grenadines</v>
      </c>
      <c r="B276" s="300" t="str">
        <f>Nominal!B275</f>
        <v>VCT</v>
      </c>
      <c r="C276" s="300" t="str">
        <f>Nominal!C275</f>
        <v>LAC</v>
      </c>
      <c r="D276" s="300" t="str">
        <f>Nominal!D275</f>
        <v>Upper-Middle Income</v>
      </c>
      <c r="E276" s="300" t="str">
        <f>Nominal!E275</f>
        <v>IDA</v>
      </c>
      <c r="F276" s="300" t="str">
        <f>Nominal!F275</f>
        <v>TAXES ON GOODS AND SERVICES</v>
      </c>
      <c r="G276" s="300" t="str">
        <f>Nominal!G275</f>
        <v>mill lcu</v>
      </c>
      <c r="H276" s="126">
        <f>VLOOKUP(B276,Inflation!$C$1:$E$196,3,FALSE)/100</f>
        <v>8.6599999999999993E-3</v>
      </c>
      <c r="I276" s="300" t="str">
        <f t="shared" si="103"/>
        <v>St. Vincent and the GrenadinesTAXES ON GOODS AND SERVICES</v>
      </c>
      <c r="J276" s="124">
        <f>IF(Nominal!I275="","",IFERROR(Nominal!I275*((1+Real!$H276)),""))</f>
        <v>24.802949399999996</v>
      </c>
      <c r="K276" s="124">
        <f>IF(Nominal!J275="","",IFERROR(Nominal!J275*((1+Real!$H276)),""))</f>
        <v>22.896581999999995</v>
      </c>
      <c r="L276" s="124">
        <f>IF(Nominal!K275="","",IFERROR(Nominal!K275*((1+Real!$H276)),""))</f>
        <v>17.701982999999998</v>
      </c>
      <c r="M276" s="124">
        <f>IF(Nominal!L275="","",IFERROR(Nominal!L275*((1+Real!$H276)),""))</f>
        <v>25.045027799999996</v>
      </c>
      <c r="N276" s="124">
        <f>IF(Nominal!M275="","",IFERROR(Nominal!M275*((1+Real!$H276)),""))</f>
        <v>21.434024999999998</v>
      </c>
      <c r="O276" s="124">
        <f>IF(Nominal!N275="","",IFERROR(Nominal!N275*((1+Real!$H276)),""))</f>
        <v>21.958528199999996</v>
      </c>
      <c r="P276" s="124">
        <f>IF(Nominal!O275="","",IFERROR(Nominal!O275*((1+Real!$H276)),""))</f>
        <v>25.166066999999998</v>
      </c>
      <c r="Q276" s="124">
        <f>IF(Nominal!P275="","",IFERROR(Nominal!P275*((1+Real!$H276)),""))</f>
        <v>17.298518999999995</v>
      </c>
      <c r="R276" s="124">
        <f>IF(Nominal!Q275="","",IFERROR(Nominal!Q275*((1+Real!$H276)),""))</f>
        <v>19.578090599999999</v>
      </c>
      <c r="S276" s="124">
        <f>IF(Nominal!R275="","",IFERROR(Nominal!R275*((1+Real!$H276)),""))</f>
        <v>21.232292999999999</v>
      </c>
      <c r="T276" s="124">
        <f>IF(Nominal!S275="","",IFERROR(Nominal!S275*((1+Real!$H276)),""))</f>
        <v>22.251039599999995</v>
      </c>
      <c r="U276" s="124">
        <f>IF(Nominal!T275="","",IFERROR(Nominal!T275*((1+Real!$H276)),""))</f>
        <v>42.878136599999991</v>
      </c>
      <c r="V276" s="124">
        <f>IF(Nominal!U275="","",IFERROR(Nominal!U275*(1+0),""))</f>
        <v>28.75</v>
      </c>
      <c r="W276" s="124">
        <f>IF(Nominal!V275="","",IFERROR(Nominal!V275*(1+0),""))</f>
        <v>23.48</v>
      </c>
      <c r="X276" s="124">
        <f>IF(Nominal!W275="","",IFERROR(Nominal!W275*(1+0),""))</f>
        <v>23.83</v>
      </c>
      <c r="Y276" s="124">
        <f>IF(Nominal!X275="","",IFERROR(Nominal!X275*(1+0),""))</f>
        <v>23.43</v>
      </c>
      <c r="Z276" s="124">
        <f>IF(Nominal!Y275="","",IFERROR(Nominal!Y275*(1+0),""))</f>
        <v>17.239999999999998</v>
      </c>
      <c r="AA276" s="124">
        <f>IF(Nominal!Z275="","",IFERROR(Nominal!Z275*(1+0),""))</f>
        <v>21.23</v>
      </c>
      <c r="AB276" s="124" t="str">
        <f>IF(Nominal!AA275="","",IFERROR(Nominal!AA275*(1+0),""))</f>
        <v/>
      </c>
      <c r="AC276" s="124" t="str">
        <f>IF(Nominal!AB275="","",IFERROR(Nominal!AB275*(1+0),""))</f>
        <v/>
      </c>
      <c r="AD276" s="124" t="str">
        <f>IF(Nominal!AC275="","",IFERROR(Nominal!AC275*(1+0),""))</f>
        <v/>
      </c>
      <c r="AE276" s="124" t="str">
        <f>IF(Nominal!AD275="","",IFERROR(Nominal!AD275*(1+0),""))</f>
        <v/>
      </c>
      <c r="AF276" s="126">
        <f t="shared" si="104"/>
        <v>0.1591363404547366</v>
      </c>
      <c r="AG276" s="126">
        <f t="shared" si="105"/>
        <v>2.5480571729003282E-2</v>
      </c>
      <c r="AH276" s="126">
        <f t="shared" si="106"/>
        <v>0.34617686617369364</v>
      </c>
      <c r="AI276" s="126">
        <f t="shared" si="107"/>
        <v>-6.4484967351483499E-2</v>
      </c>
      <c r="AJ276" s="126">
        <f t="shared" si="108"/>
        <v>-0.19567136830343346</v>
      </c>
      <c r="AK276" s="126">
        <f t="shared" si="109"/>
        <v>-3.3177460409208853E-2</v>
      </c>
      <c r="AL276" s="126" t="str">
        <f t="shared" si="110"/>
        <v/>
      </c>
      <c r="AM276" s="126" t="str">
        <f t="shared" si="111"/>
        <v/>
      </c>
      <c r="AN276" s="126" t="str">
        <f t="shared" si="112"/>
        <v/>
      </c>
      <c r="AO276" s="126" t="str">
        <f t="shared" si="113"/>
        <v/>
      </c>
      <c r="AP276" s="124">
        <f t="shared" si="114"/>
        <v>133.83909539999999</v>
      </c>
      <c r="AQ276" s="124">
        <f t="shared" si="115"/>
        <v>137.96</v>
      </c>
      <c r="AR276" s="126">
        <f t="shared" si="116"/>
        <v>3.078999142727333E-2</v>
      </c>
      <c r="AS276" s="153" t="s">
        <v>779</v>
      </c>
      <c r="AT276" s="153">
        <f t="shared" si="117"/>
        <v>1</v>
      </c>
      <c r="AU276" s="153">
        <f t="shared" si="118"/>
        <v>1</v>
      </c>
      <c r="AV276" s="153">
        <f t="shared" si="119"/>
        <v>1</v>
      </c>
      <c r="AW276" s="153">
        <f t="shared" si="120"/>
        <v>1</v>
      </c>
      <c r="AX276" s="153">
        <f t="shared" si="121"/>
        <v>1</v>
      </c>
      <c r="AY276" s="153">
        <f t="shared" si="122"/>
        <v>1</v>
      </c>
      <c r="AZ276" s="153">
        <f t="shared" si="123"/>
        <v>0</v>
      </c>
      <c r="BA276" s="153">
        <f t="shared" si="124"/>
        <v>0</v>
      </c>
      <c r="BB276" s="153">
        <f t="shared" si="125"/>
        <v>0</v>
      </c>
      <c r="BC276" s="153">
        <f t="shared" si="126"/>
        <v>0</v>
      </c>
    </row>
    <row r="277" spans="1:55" s="300" customFormat="1" x14ac:dyDescent="0.3">
      <c r="A277" s="300" t="str">
        <f>Nominal!A276</f>
        <v>St. Vincent and the Grenadines</v>
      </c>
      <c r="B277" s="300" t="str">
        <f>Nominal!B276</f>
        <v>VCT</v>
      </c>
      <c r="C277" s="300" t="str">
        <f>Nominal!C276</f>
        <v>LAC</v>
      </c>
      <c r="D277" s="300" t="str">
        <f>Nominal!D276</f>
        <v>Upper-Middle Income</v>
      </c>
      <c r="E277" s="300" t="str">
        <f>Nominal!E276</f>
        <v>IDA</v>
      </c>
      <c r="F277" s="300" t="str">
        <f>Nominal!F276</f>
        <v>Income Taxes</v>
      </c>
      <c r="G277" s="300" t="str">
        <f>Nominal!G276</f>
        <v>mill lcu</v>
      </c>
      <c r="H277" s="126">
        <f>VLOOKUP(B277,Inflation!$C$1:$E$196,3,FALSE)/100</f>
        <v>8.6599999999999993E-3</v>
      </c>
      <c r="I277" s="300" t="str">
        <f t="shared" si="103"/>
        <v>St. Vincent and the GrenadinesIncome Taxes</v>
      </c>
      <c r="J277" s="124">
        <f>IF(Nominal!I276="","",IFERROR(Nominal!I276*((1+Real!$H277)),""))</f>
        <v>10.5505836</v>
      </c>
      <c r="K277" s="124">
        <f>IF(Nominal!J276="","",IFERROR(Nominal!J276*((1+Real!$H277)),""))</f>
        <v>9.7133957999999989</v>
      </c>
      <c r="L277" s="124">
        <f>IF(Nominal!K276="","",IFERROR(Nominal!K276*((1+Real!$H277)),""))</f>
        <v>7.1614859999999991</v>
      </c>
      <c r="M277" s="124">
        <f>IF(Nominal!L276="","",IFERROR(Nominal!L276*((1+Real!$H277)),""))</f>
        <v>18.851855399999998</v>
      </c>
      <c r="N277" s="124">
        <f>IF(Nominal!M276="","",IFERROR(Nominal!M276*((1+Real!$H277)),""))</f>
        <v>11.034740399999999</v>
      </c>
      <c r="O277" s="124">
        <f>IF(Nominal!N276="","",IFERROR(Nominal!N276*((1+Real!$H277)),""))</f>
        <v>8.4929171999999991</v>
      </c>
      <c r="P277" s="124">
        <f>IF(Nominal!O276="","",IFERROR(Nominal!O276*((1+Real!$H277)),""))</f>
        <v>15.422411399999998</v>
      </c>
      <c r="Q277" s="124">
        <f>IF(Nominal!P276="","",IFERROR(Nominal!P276*((1+Real!$H277)),""))</f>
        <v>7.6254695999999988</v>
      </c>
      <c r="R277" s="124">
        <f>IF(Nominal!Q276="","",IFERROR(Nominal!Q276*((1+Real!$H277)),""))</f>
        <v>8.7652553999999991</v>
      </c>
      <c r="S277" s="124">
        <f>IF(Nominal!R276="","",IFERROR(Nominal!R276*((1+Real!$H277)),""))</f>
        <v>14.534790599999999</v>
      </c>
      <c r="T277" s="124">
        <f>IF(Nominal!S276="","",IFERROR(Nominal!S276*((1+Real!$H277)),""))</f>
        <v>10.510237199999999</v>
      </c>
      <c r="U277" s="124">
        <f>IF(Nominal!T276="","",IFERROR(Nominal!T276*((1+Real!$H277)),""))</f>
        <v>18.841768799999997</v>
      </c>
      <c r="V277" s="124">
        <f>IF(Nominal!U276="","",IFERROR(Nominal!U276*(1+0),""))</f>
        <v>10.25</v>
      </c>
      <c r="W277" s="124">
        <f>IF(Nominal!V276="","",IFERROR(Nominal!V276*(1+0),""))</f>
        <v>9.31</v>
      </c>
      <c r="X277" s="124">
        <f>IF(Nominal!W276="","",IFERROR(Nominal!W276*(1+0),""))</f>
        <v>8.4</v>
      </c>
      <c r="Y277" s="124">
        <f>IF(Nominal!X276="","",IFERROR(Nominal!X276*(1+0),""))</f>
        <v>19.97</v>
      </c>
      <c r="Z277" s="124">
        <f>IF(Nominal!Y276="","",IFERROR(Nominal!Y276*(1+0),""))</f>
        <v>10.31</v>
      </c>
      <c r="AA277" s="124">
        <f>IF(Nominal!Z276="","",IFERROR(Nominal!Z276*(1+0),""))</f>
        <v>8.4600000000000009</v>
      </c>
      <c r="AB277" s="124" t="str">
        <f>IF(Nominal!AA276="","",IFERROR(Nominal!AA276*(1+0),""))</f>
        <v/>
      </c>
      <c r="AC277" s="124" t="str">
        <f>IF(Nominal!AB276="","",IFERROR(Nominal!AB276*(1+0),""))</f>
        <v/>
      </c>
      <c r="AD277" s="124" t="str">
        <f>IF(Nominal!AC276="","",IFERROR(Nominal!AC276*(1+0),""))</f>
        <v/>
      </c>
      <c r="AE277" s="124" t="str">
        <f>IF(Nominal!AD276="","",IFERROR(Nominal!AD276*(1+0),""))</f>
        <v/>
      </c>
      <c r="AF277" s="126">
        <f t="shared" si="104"/>
        <v>-2.8489760509551293E-2</v>
      </c>
      <c r="AG277" s="126">
        <f t="shared" si="105"/>
        <v>-4.1529842735328303E-2</v>
      </c>
      <c r="AH277" s="126">
        <f t="shared" si="106"/>
        <v>0.17294092315477561</v>
      </c>
      <c r="AI277" s="126">
        <f t="shared" si="107"/>
        <v>5.931217783476108E-2</v>
      </c>
      <c r="AJ277" s="126">
        <f t="shared" si="108"/>
        <v>-6.5678065249273859E-2</v>
      </c>
      <c r="AK277" s="126">
        <f t="shared" si="109"/>
        <v>-3.8758413893400737E-3</v>
      </c>
      <c r="AL277" s="126" t="str">
        <f t="shared" si="110"/>
        <v/>
      </c>
      <c r="AM277" s="126" t="str">
        <f t="shared" si="111"/>
        <v/>
      </c>
      <c r="AN277" s="126" t="str">
        <f t="shared" si="112"/>
        <v/>
      </c>
      <c r="AO277" s="126" t="str">
        <f t="shared" si="113"/>
        <v/>
      </c>
      <c r="AP277" s="124">
        <f t="shared" si="114"/>
        <v>65.804978399999996</v>
      </c>
      <c r="AQ277" s="124">
        <f t="shared" si="115"/>
        <v>66.7</v>
      </c>
      <c r="AR277" s="126">
        <f t="shared" si="116"/>
        <v>1.3601122920511542E-2</v>
      </c>
      <c r="AS277" s="153" t="s">
        <v>779</v>
      </c>
      <c r="AT277" s="153">
        <f t="shared" si="117"/>
        <v>1</v>
      </c>
      <c r="AU277" s="153">
        <f t="shared" si="118"/>
        <v>1</v>
      </c>
      <c r="AV277" s="153">
        <f t="shared" si="119"/>
        <v>1</v>
      </c>
      <c r="AW277" s="153">
        <f t="shared" si="120"/>
        <v>1</v>
      </c>
      <c r="AX277" s="153">
        <f t="shared" si="121"/>
        <v>1</v>
      </c>
      <c r="AY277" s="153">
        <f t="shared" si="122"/>
        <v>1</v>
      </c>
      <c r="AZ277" s="153">
        <f t="shared" si="123"/>
        <v>0</v>
      </c>
      <c r="BA277" s="153">
        <f t="shared" si="124"/>
        <v>0</v>
      </c>
      <c r="BB277" s="153">
        <f t="shared" si="125"/>
        <v>0</v>
      </c>
      <c r="BC277" s="153">
        <f t="shared" si="126"/>
        <v>0</v>
      </c>
    </row>
    <row r="278" spans="1:55" s="300" customFormat="1" x14ac:dyDescent="0.3">
      <c r="A278" s="300" t="str">
        <f>Nominal!A277</f>
        <v>St. Vincent and the Grenadines</v>
      </c>
      <c r="B278" s="300" t="str">
        <f>Nominal!B277</f>
        <v>VCT</v>
      </c>
      <c r="C278" s="300" t="str">
        <f>Nominal!C277</f>
        <v>LAC</v>
      </c>
      <c r="D278" s="300" t="str">
        <f>Nominal!D277</f>
        <v>Upper-Middle Income</v>
      </c>
      <c r="E278" s="300" t="str">
        <f>Nominal!E277</f>
        <v>IDA</v>
      </c>
      <c r="F278" s="300" t="str">
        <f>Nominal!F277</f>
        <v>TAXES ON INTERNATIONAL TRADE AND TRANSACTIONS</v>
      </c>
      <c r="G278" s="300" t="str">
        <f>Nominal!G277</f>
        <v>mill lcu</v>
      </c>
      <c r="H278" s="126">
        <f>VLOOKUP(B278,Inflation!$C$1:$E$196,3,FALSE)/100</f>
        <v>8.6599999999999993E-3</v>
      </c>
      <c r="I278" s="300" t="str">
        <f t="shared" si="103"/>
        <v>St. Vincent and the GrenadinesTAXES ON INTERNATIONAL TRADE AND TRANSACTIONS</v>
      </c>
      <c r="J278" s="124">
        <f>IF(Nominal!I277="","",IFERROR(Nominal!I277*((1+Real!$H278)),""))</f>
        <v>4.4179307999999997</v>
      </c>
      <c r="K278" s="124">
        <f>IF(Nominal!J277="","",IFERROR(Nominal!J277*((1+Real!$H278)),""))</f>
        <v>4.8617412</v>
      </c>
      <c r="L278" s="124">
        <f>IF(Nominal!K277="","",IFERROR(Nominal!K277*((1+Real!$H278)),""))</f>
        <v>5.6989289999999997</v>
      </c>
      <c r="M278" s="124">
        <f>IF(Nominal!L277="","",IFERROR(Nominal!L277*((1+Real!$H278)),""))</f>
        <v>3.9640337999999997</v>
      </c>
      <c r="N278" s="124">
        <f>IF(Nominal!M277="","",IFERROR(Nominal!M277*((1+Real!$H278)),""))</f>
        <v>5.7392753999999995</v>
      </c>
      <c r="O278" s="124">
        <f>IF(Nominal!N277="","",IFERROR(Nominal!N277*((1+Real!$H278)),""))</f>
        <v>6.4150776</v>
      </c>
      <c r="P278" s="124">
        <f>IF(Nominal!O277="","",IFERROR(Nominal!O277*((1+Real!$H278)),""))</f>
        <v>5.7090155999999999</v>
      </c>
      <c r="Q278" s="124">
        <f>IF(Nominal!P277="","",IFERROR(Nominal!P277*((1+Real!$H278)),""))</f>
        <v>4.589402999999999</v>
      </c>
      <c r="R278" s="124">
        <f>IF(Nominal!Q277="","",IFERROR(Nominal!Q277*((1+Real!$H278)),""))</f>
        <v>5.1945990000000002</v>
      </c>
      <c r="S278" s="124">
        <f>IF(Nominal!R277="","",IFERROR(Nominal!R277*((1+Real!$H278)),""))</f>
        <v>4.488537</v>
      </c>
      <c r="T278" s="124">
        <f>IF(Nominal!S277="","",IFERROR(Nominal!S277*((1+Real!$H278)),""))</f>
        <v>6.5966363999999995</v>
      </c>
      <c r="U278" s="124">
        <f>IF(Nominal!T277="","",IFERROR(Nominal!T277*((1+Real!$H278)),""))</f>
        <v>8.543350199999999</v>
      </c>
      <c r="V278" s="124">
        <f>IF(Nominal!U277="","",IFERROR(Nominal!U277*(1+0),""))</f>
        <v>4.6500000000000004</v>
      </c>
      <c r="W278" s="124">
        <f>IF(Nominal!V277="","",IFERROR(Nominal!V277*(1+0),""))</f>
        <v>4.78</v>
      </c>
      <c r="X278" s="124">
        <f>IF(Nominal!W277="","",IFERROR(Nominal!W277*(1+0),""))</f>
        <v>5.03</v>
      </c>
      <c r="Y278" s="124">
        <f>IF(Nominal!X277="","",IFERROR(Nominal!X277*(1+0),""))</f>
        <v>4.8099999999999996</v>
      </c>
      <c r="Z278" s="124">
        <f>IF(Nominal!Y277="","",IFERROR(Nominal!Y277*(1+0),""))</f>
        <v>4.78</v>
      </c>
      <c r="AA278" s="124">
        <f>IF(Nominal!Z277="","",IFERROR(Nominal!Z277*(1+0),""))</f>
        <v>3.81</v>
      </c>
      <c r="AB278" s="124" t="str">
        <f>IF(Nominal!AA277="","",IFERROR(Nominal!AA277*(1+0),""))</f>
        <v/>
      </c>
      <c r="AC278" s="124" t="str">
        <f>IF(Nominal!AB277="","",IFERROR(Nominal!AB277*(1+0),""))</f>
        <v/>
      </c>
      <c r="AD278" s="124" t="str">
        <f>IF(Nominal!AC277="","",IFERROR(Nominal!AC277*(1+0),""))</f>
        <v/>
      </c>
      <c r="AE278" s="124" t="str">
        <f>IF(Nominal!AD277="","",IFERROR(Nominal!AD277*(1+0),""))</f>
        <v/>
      </c>
      <c r="AF278" s="126">
        <f t="shared" si="104"/>
        <v>5.252893503900076E-2</v>
      </c>
      <c r="AG278" s="126">
        <f t="shared" si="105"/>
        <v>-1.6813153279323E-2</v>
      </c>
      <c r="AH278" s="126">
        <f t="shared" si="106"/>
        <v>-0.11737801962438899</v>
      </c>
      <c r="AI278" s="126">
        <f t="shared" si="107"/>
        <v>0.21341044064760495</v>
      </c>
      <c r="AJ278" s="126">
        <f t="shared" si="108"/>
        <v>-0.16714224935084998</v>
      </c>
      <c r="AK278" s="126">
        <f t="shared" si="109"/>
        <v>-0.40608668552972765</v>
      </c>
      <c r="AL278" s="126" t="str">
        <f t="shared" si="110"/>
        <v/>
      </c>
      <c r="AM278" s="126" t="str">
        <f t="shared" si="111"/>
        <v/>
      </c>
      <c r="AN278" s="126" t="str">
        <f t="shared" si="112"/>
        <v/>
      </c>
      <c r="AO278" s="126" t="str">
        <f t="shared" si="113"/>
        <v/>
      </c>
      <c r="AP278" s="124">
        <f t="shared" si="114"/>
        <v>31.096987800000001</v>
      </c>
      <c r="AQ278" s="124">
        <f t="shared" si="115"/>
        <v>27.86</v>
      </c>
      <c r="AR278" s="126">
        <f t="shared" si="116"/>
        <v>-0.10409329099071137</v>
      </c>
      <c r="AS278" s="153" t="s">
        <v>779</v>
      </c>
      <c r="AT278" s="153">
        <f t="shared" si="117"/>
        <v>1</v>
      </c>
      <c r="AU278" s="153">
        <f t="shared" si="118"/>
        <v>1</v>
      </c>
      <c r="AV278" s="153">
        <f t="shared" si="119"/>
        <v>1</v>
      </c>
      <c r="AW278" s="153">
        <f t="shared" si="120"/>
        <v>1</v>
      </c>
      <c r="AX278" s="153">
        <f t="shared" si="121"/>
        <v>1</v>
      </c>
      <c r="AY278" s="153">
        <f t="shared" si="122"/>
        <v>1</v>
      </c>
      <c r="AZ278" s="153">
        <f t="shared" si="123"/>
        <v>0</v>
      </c>
      <c r="BA278" s="153">
        <f t="shared" si="124"/>
        <v>0</v>
      </c>
      <c r="BB278" s="153">
        <f t="shared" si="125"/>
        <v>0</v>
      </c>
      <c r="BC278" s="153">
        <f t="shared" si="126"/>
        <v>0</v>
      </c>
    </row>
    <row r="279" spans="1:55" s="300" customFormat="1" x14ac:dyDescent="0.3">
      <c r="A279" s="300" t="str">
        <f>Nominal!A278</f>
        <v>St. Vincent and the Grenadines</v>
      </c>
      <c r="B279" s="300" t="str">
        <f>Nominal!B278</f>
        <v>VCT</v>
      </c>
      <c r="C279" s="300" t="str">
        <f>Nominal!C278</f>
        <v>LAC</v>
      </c>
      <c r="D279" s="300" t="str">
        <f>Nominal!D278</f>
        <v>Upper-Middle Income</v>
      </c>
      <c r="E279" s="300" t="str">
        <f>Nominal!E278</f>
        <v>IDA</v>
      </c>
      <c r="F279" s="300" t="str">
        <f>Nominal!F278</f>
        <v>Property Taxes</v>
      </c>
      <c r="G279" s="300" t="str">
        <f>Nominal!G278</f>
        <v>mill lcu</v>
      </c>
      <c r="H279" s="126">
        <f>VLOOKUP(B279,Inflation!$C$1:$E$196,3,FALSE)/100</f>
        <v>8.6599999999999993E-3</v>
      </c>
      <c r="I279" s="300" t="str">
        <f t="shared" si="103"/>
        <v>St. Vincent and the GrenadinesProperty Taxes</v>
      </c>
      <c r="J279" s="124">
        <f>IF(Nominal!I278="","",IFERROR(Nominal!I278*((1+Real!$H279)),""))</f>
        <v>1.6340291999999998</v>
      </c>
      <c r="K279" s="124">
        <f>IF(Nominal!J278="","",IFERROR(Nominal!J278*((1+Real!$H279)),""))</f>
        <v>3.2781449999999994</v>
      </c>
      <c r="L279" s="124">
        <f>IF(Nominal!K278="","",IFERROR(Nominal!K278*((1+Real!$H279)),""))</f>
        <v>1.2103919999999999</v>
      </c>
      <c r="M279" s="124">
        <f>IF(Nominal!L278="","",IFERROR(Nominal!L278*((1+Real!$H279)),""))</f>
        <v>1.4726435999999998</v>
      </c>
      <c r="N279" s="124">
        <f>IF(Nominal!M278="","",IFERROR(Nominal!M278*((1+Real!$H279)),""))</f>
        <v>2.9654603999999996</v>
      </c>
      <c r="O279" s="124">
        <f>IF(Nominal!N278="","",IFERROR(Nominal!N278*((1+Real!$H279)),""))</f>
        <v>0.99857339999999983</v>
      </c>
      <c r="P279" s="124">
        <f>IF(Nominal!O278="","",IFERROR(Nominal!O278*((1+Real!$H279)),""))</f>
        <v>1.8256745999999999</v>
      </c>
      <c r="Q279" s="124">
        <f>IF(Nominal!P278="","",IFERROR(Nominal!P278*((1+Real!$H279)),""))</f>
        <v>1.4524703999999997</v>
      </c>
      <c r="R279" s="124">
        <f>IF(Nominal!Q278="","",IFERROR(Nominal!Q278*((1+Real!$H279)),""))</f>
        <v>1.5432497999999999</v>
      </c>
      <c r="S279" s="124">
        <f>IF(Nominal!R278="","",IFERROR(Nominal!R278*((1+Real!$H279)),""))</f>
        <v>2.1484457999999997</v>
      </c>
      <c r="T279" s="124">
        <f>IF(Nominal!S278="","",IFERROR(Nominal!S278*((1+Real!$H279)),""))</f>
        <v>1.5230765999999998</v>
      </c>
      <c r="U279" s="124">
        <f>IF(Nominal!T278="","",IFERROR(Nominal!T278*((1+Real!$H279)),""))</f>
        <v>7.3026983999999997</v>
      </c>
      <c r="V279" s="124">
        <f>IF(Nominal!U278="","",IFERROR(Nominal!U278*(1+0),""))</f>
        <v>1.1200000000000001</v>
      </c>
      <c r="W279" s="124">
        <f>IF(Nominal!V278="","",IFERROR(Nominal!V278*(1+0),""))</f>
        <v>4.7</v>
      </c>
      <c r="X279" s="124">
        <f>IF(Nominal!W278="","",IFERROR(Nominal!W278*(1+0),""))</f>
        <v>3.42</v>
      </c>
      <c r="Y279" s="124">
        <f>IF(Nominal!X278="","",IFERROR(Nominal!X278*(1+0),""))</f>
        <v>0.67</v>
      </c>
      <c r="Z279" s="124">
        <f>IF(Nominal!Y278="","",IFERROR(Nominal!Y278*(1+0),""))</f>
        <v>0.39</v>
      </c>
      <c r="AA279" s="124">
        <f>IF(Nominal!Z278="","",IFERROR(Nominal!Z278*(1+0),""))</f>
        <v>0.92</v>
      </c>
      <c r="AB279" s="124" t="str">
        <f>IF(Nominal!AA278="","",IFERROR(Nominal!AA278*(1+0),""))</f>
        <v/>
      </c>
      <c r="AC279" s="124" t="str">
        <f>IF(Nominal!AB278="","",IFERROR(Nominal!AB278*(1+0),""))</f>
        <v/>
      </c>
      <c r="AD279" s="124" t="str">
        <f>IF(Nominal!AC278="","",IFERROR(Nominal!AC278*(1+0),""))</f>
        <v/>
      </c>
      <c r="AE279" s="124" t="str">
        <f>IF(Nominal!AD278="","",IFERROR(Nominal!AD278*(1+0),""))</f>
        <v/>
      </c>
      <c r="AF279" s="126">
        <f t="shared" si="104"/>
        <v>-0.31457773214823809</v>
      </c>
      <c r="AG279" s="126">
        <f t="shared" si="105"/>
        <v>0.43373767786354811</v>
      </c>
      <c r="AH279" s="126">
        <f t="shared" si="106"/>
        <v>1.8255309023853432</v>
      </c>
      <c r="AI279" s="126">
        <f t="shared" si="107"/>
        <v>-0.54503587969281897</v>
      </c>
      <c r="AJ279" s="126">
        <f t="shared" si="108"/>
        <v>-0.8684858513032242</v>
      </c>
      <c r="AK279" s="126">
        <f t="shared" si="109"/>
        <v>-7.868565295250185E-2</v>
      </c>
      <c r="AL279" s="126" t="str">
        <f t="shared" si="110"/>
        <v/>
      </c>
      <c r="AM279" s="126" t="str">
        <f t="shared" si="111"/>
        <v/>
      </c>
      <c r="AN279" s="126" t="str">
        <f t="shared" si="112"/>
        <v/>
      </c>
      <c r="AO279" s="126" t="str">
        <f t="shared" si="113"/>
        <v/>
      </c>
      <c r="AP279" s="124">
        <f t="shared" si="114"/>
        <v>11.559243599999997</v>
      </c>
      <c r="AQ279" s="124">
        <f t="shared" si="115"/>
        <v>11.22</v>
      </c>
      <c r="AR279" s="126">
        <f t="shared" si="116"/>
        <v>-2.9348252510224476E-2</v>
      </c>
      <c r="AS279" s="153" t="s">
        <v>779</v>
      </c>
      <c r="AT279" s="153">
        <f t="shared" si="117"/>
        <v>1</v>
      </c>
      <c r="AU279" s="153">
        <f t="shared" si="118"/>
        <v>1</v>
      </c>
      <c r="AV279" s="153">
        <f t="shared" si="119"/>
        <v>1</v>
      </c>
      <c r="AW279" s="153">
        <f t="shared" si="120"/>
        <v>1</v>
      </c>
      <c r="AX279" s="153">
        <f t="shared" si="121"/>
        <v>1</v>
      </c>
      <c r="AY279" s="153">
        <f t="shared" si="122"/>
        <v>1</v>
      </c>
      <c r="AZ279" s="153">
        <f t="shared" si="123"/>
        <v>0</v>
      </c>
      <c r="BA279" s="153">
        <f t="shared" si="124"/>
        <v>0</v>
      </c>
      <c r="BB279" s="153">
        <f t="shared" si="125"/>
        <v>0</v>
      </c>
      <c r="BC279" s="153">
        <f t="shared" si="126"/>
        <v>0</v>
      </c>
    </row>
    <row r="280" spans="1:55" s="300" customFormat="1" x14ac:dyDescent="0.3">
      <c r="A280" s="300" t="str">
        <f>Nominal!A279</f>
        <v>St. Vincent and the Grenadines</v>
      </c>
      <c r="B280" s="300" t="str">
        <f>Nominal!B279</f>
        <v>VCT</v>
      </c>
      <c r="C280" s="300" t="str">
        <f>Nominal!C279</f>
        <v>LAC</v>
      </c>
      <c r="D280" s="300" t="str">
        <f>Nominal!D279</f>
        <v>Upper-Middle Income</v>
      </c>
      <c r="E280" s="300" t="str">
        <f>Nominal!E279</f>
        <v>IDA</v>
      </c>
      <c r="F280" s="300" t="str">
        <f>Nominal!F279</f>
        <v>VAT</v>
      </c>
      <c r="G280" s="300" t="str">
        <f>Nominal!G279</f>
        <v>mill lcu</v>
      </c>
      <c r="H280" s="126">
        <f>VLOOKUP(B280,Inflation!$C$1:$E$196,3,FALSE)/100</f>
        <v>8.6599999999999993E-3</v>
      </c>
      <c r="I280" s="300" t="str">
        <f t="shared" si="103"/>
        <v>St. Vincent and the GrenadinesVAT</v>
      </c>
      <c r="J280" s="124">
        <f>IF(Nominal!I279="","",IFERROR(Nominal!I279*((1+Real!$H280)),""))</f>
        <v>17.227912799999995</v>
      </c>
      <c r="K280" s="124">
        <f>IF(Nominal!J279="","",IFERROR(Nominal!J279*((1+Real!$H280)),""))</f>
        <v>15.815788799999998</v>
      </c>
      <c r="L280" s="124">
        <f>IF(Nominal!K279="","",IFERROR(Nominal!K279*((1+Real!$H280)),""))</f>
        <v>12.184612799999998</v>
      </c>
      <c r="M280" s="124">
        <f>IF(Nominal!L279="","",IFERROR(Nominal!L279*((1+Real!$H280)),""))</f>
        <v>17.933974799999998</v>
      </c>
      <c r="N280" s="124">
        <f>IF(Nominal!M279="","",IFERROR(Nominal!M279*((1+Real!$H280)),""))</f>
        <v>16.330205400000001</v>
      </c>
      <c r="O280" s="124">
        <f>IF(Nominal!N279="","",IFERROR(Nominal!N279*((1+Real!$H280)),""))</f>
        <v>13.808555399999998</v>
      </c>
      <c r="P280" s="124">
        <f>IF(Nominal!O279="","",IFERROR(Nominal!O279*((1+Real!$H280)),""))</f>
        <v>12.295565399999997</v>
      </c>
      <c r="Q280" s="124">
        <f>IF(Nominal!P279="","",IFERROR(Nominal!P279*((1+Real!$H280)),""))</f>
        <v>11.4180312</v>
      </c>
      <c r="R280" s="124">
        <f>IF(Nominal!Q279="","",IFERROR(Nominal!Q279*((1+Real!$H280)),""))</f>
        <v>13.899334799999998</v>
      </c>
      <c r="S280" s="124">
        <f>IF(Nominal!R279="","",IFERROR(Nominal!R279*((1+Real!$H280)),""))</f>
        <v>14.020373999999999</v>
      </c>
      <c r="T280" s="124">
        <f>IF(Nominal!S279="","",IFERROR(Nominal!S279*((1+Real!$H280)),""))</f>
        <v>14.554963799999998</v>
      </c>
      <c r="U280" s="124">
        <f>IF(Nominal!T279="","",IFERROR(Nominal!T279*((1+Real!$H280)),""))</f>
        <v>31.540798199999998</v>
      </c>
      <c r="V280" s="124">
        <f>IF(Nominal!U279="","",IFERROR(Nominal!U279*(1+0),""))</f>
        <v>18.649999999999999</v>
      </c>
      <c r="W280" s="124">
        <f>IF(Nominal!V279="","",IFERROR(Nominal!V279*(1+0),""))</f>
        <v>16.53</v>
      </c>
      <c r="X280" s="124">
        <f>IF(Nominal!W279="","",IFERROR(Nominal!W279*(1+0),""))</f>
        <v>15.96</v>
      </c>
      <c r="Y280" s="124">
        <f>IF(Nominal!X279="","",IFERROR(Nominal!X279*(1+0),""))</f>
        <v>15.97</v>
      </c>
      <c r="Z280" s="124">
        <f>IF(Nominal!Y279="","",IFERROR(Nominal!Y279*(1+0),""))</f>
        <v>10.99</v>
      </c>
      <c r="AA280" s="124">
        <f>IF(Nominal!Z279="","",IFERROR(Nominal!Z279*(1+0),""))</f>
        <v>12.55</v>
      </c>
      <c r="AB280" s="124" t="str">
        <f>IF(Nominal!AA279="","",IFERROR(Nominal!AA279*(1+0),""))</f>
        <v/>
      </c>
      <c r="AC280" s="124" t="str">
        <f>IF(Nominal!AB279="","",IFERROR(Nominal!AB279*(1+0),""))</f>
        <v/>
      </c>
      <c r="AD280" s="124" t="str">
        <f>IF(Nominal!AC279="","",IFERROR(Nominal!AC279*(1+0),""))</f>
        <v/>
      </c>
      <c r="AE280" s="124" t="str">
        <f>IF(Nominal!AD279="","",IFERROR(Nominal!AD279*(1+0),""))</f>
        <v/>
      </c>
      <c r="AF280" s="126">
        <f t="shared" si="104"/>
        <v>8.2545530413876023E-2</v>
      </c>
      <c r="AG280" s="126">
        <f t="shared" si="105"/>
        <v>4.5158114402741839E-2</v>
      </c>
      <c r="AH280" s="126">
        <f t="shared" si="106"/>
        <v>0.30984876269519235</v>
      </c>
      <c r="AI280" s="126">
        <f t="shared" si="107"/>
        <v>-0.10951140624999638</v>
      </c>
      <c r="AJ280" s="126">
        <f t="shared" si="108"/>
        <v>-0.32701397619897665</v>
      </c>
      <c r="AK280" s="126">
        <f t="shared" si="109"/>
        <v>-9.1143161869053815E-2</v>
      </c>
      <c r="AL280" s="126" t="str">
        <f t="shared" si="110"/>
        <v/>
      </c>
      <c r="AM280" s="126" t="str">
        <f t="shared" si="111"/>
        <v/>
      </c>
      <c r="AN280" s="126" t="str">
        <f t="shared" si="112"/>
        <v/>
      </c>
      <c r="AO280" s="126" t="str">
        <f t="shared" si="113"/>
        <v/>
      </c>
      <c r="AP280" s="124">
        <f t="shared" si="114"/>
        <v>93.301049999999989</v>
      </c>
      <c r="AQ280" s="124">
        <f t="shared" si="115"/>
        <v>90.649999999999991</v>
      </c>
      <c r="AR280" s="126">
        <f t="shared" si="116"/>
        <v>-2.8413935320127676E-2</v>
      </c>
      <c r="AS280" s="153" t="s">
        <v>779</v>
      </c>
      <c r="AT280" s="153">
        <f t="shared" si="117"/>
        <v>1</v>
      </c>
      <c r="AU280" s="153">
        <f t="shared" si="118"/>
        <v>1</v>
      </c>
      <c r="AV280" s="153">
        <f t="shared" si="119"/>
        <v>1</v>
      </c>
      <c r="AW280" s="153">
        <f t="shared" si="120"/>
        <v>1</v>
      </c>
      <c r="AX280" s="153">
        <f t="shared" si="121"/>
        <v>1</v>
      </c>
      <c r="AY280" s="153">
        <f t="shared" si="122"/>
        <v>1</v>
      </c>
      <c r="AZ280" s="153">
        <f t="shared" si="123"/>
        <v>0</v>
      </c>
      <c r="BA280" s="153">
        <f t="shared" si="124"/>
        <v>0</v>
      </c>
      <c r="BB280" s="153">
        <f t="shared" si="125"/>
        <v>0</v>
      </c>
      <c r="BC280" s="153">
        <f t="shared" si="126"/>
        <v>0</v>
      </c>
    </row>
    <row r="281" spans="1:55" s="300" customFormat="1" x14ac:dyDescent="0.3">
      <c r="A281" s="300" t="str">
        <f>Nominal!A280</f>
        <v>Mozambique</v>
      </c>
      <c r="B281" s="300" t="str">
        <f>Nominal!B280</f>
        <v>MOZ</v>
      </c>
      <c r="C281" s="300" t="str">
        <f>Nominal!C280</f>
        <v>SSA</v>
      </c>
      <c r="D281" s="300" t="str">
        <f>Nominal!D280</f>
        <v>Low Income</v>
      </c>
      <c r="E281" s="300" t="str">
        <f>Nominal!E280</f>
        <v>IDA</v>
      </c>
      <c r="F281" s="300" t="str">
        <f>Nominal!F280</f>
        <v>Tax Revenue</v>
      </c>
      <c r="G281" s="300" t="str">
        <f>Nominal!G280</f>
        <v>mill lcu</v>
      </c>
      <c r="H281" s="126">
        <f>VLOOKUP(B281,Inflation!$C$1:$E$196,3,FALSE)/100</f>
        <v>3.6309999999999995E-2</v>
      </c>
      <c r="I281" s="300" t="str">
        <f t="shared" si="103"/>
        <v>MozambiqueTax Revenue</v>
      </c>
      <c r="J281" s="124" t="str">
        <f>IF(Nominal!I280="","",IFERROR(Nominal!I280*((1+Real!$H281)),""))</f>
        <v/>
      </c>
      <c r="K281" s="124" t="str">
        <f>IF(Nominal!J280="","",IFERROR(Nominal!J280*((1+Real!$H281)),""))</f>
        <v/>
      </c>
      <c r="L281" s="124">
        <f>IF(Nominal!K280="","",IFERROR(Nominal!K280*((1+Real!$H281)),""))</f>
        <v>46857.896591000004</v>
      </c>
      <c r="M281" s="124" t="str">
        <f>IF(Nominal!L280="","",IFERROR(Nominal!L280*((1+Real!$H281)),""))</f>
        <v/>
      </c>
      <c r="N281" s="124" t="str">
        <f>IF(Nominal!M280="","",IFERROR(Nominal!M280*((1+Real!$H281)),""))</f>
        <v/>
      </c>
      <c r="O281" s="124">
        <f>IF(Nominal!N280="","",IFERROR(Nominal!N280*((1+Real!$H281)),""))</f>
        <v>53885.840118</v>
      </c>
      <c r="P281" s="124" t="str">
        <f>IF(Nominal!O280="","",IFERROR(Nominal!O280*((1+Real!$H281)),""))</f>
        <v/>
      </c>
      <c r="Q281" s="124" t="str">
        <f>IF(Nominal!P280="","",IFERROR(Nominal!P280*((1+Real!$H281)),""))</f>
        <v/>
      </c>
      <c r="R281" s="124">
        <f>IF(Nominal!Q280="","",IFERROR(Nominal!Q280*((1+Real!$H281)),""))</f>
        <v>56605.94660600002</v>
      </c>
      <c r="S281" s="124" t="str">
        <f>IF(Nominal!R280="","",IFERROR(Nominal!R280*((1+Real!$H281)),""))</f>
        <v/>
      </c>
      <c r="T281" s="124" t="str">
        <f>IF(Nominal!S280="","",IFERROR(Nominal!S280*((1+Real!$H281)),""))</f>
        <v/>
      </c>
      <c r="U281" s="124" t="str">
        <f>IF(Nominal!T280="","",IFERROR(Nominal!T280*((1+Real!$H281)),""))</f>
        <v/>
      </c>
      <c r="V281" s="124" t="str">
        <f>IF(Nominal!U280="","",IFERROR(Nominal!U280*(1+0),""))</f>
        <v/>
      </c>
      <c r="W281" s="124" t="str">
        <f>IF(Nominal!V280="","",IFERROR(Nominal!V280*(1+0),""))</f>
        <v/>
      </c>
      <c r="X281" s="124">
        <f>IF(Nominal!W280="","",IFERROR(Nominal!W280*(1+0),""))</f>
        <v>50201.8</v>
      </c>
      <c r="Y281" s="124" t="str">
        <f>IF(Nominal!X280="","",IFERROR(Nominal!X280*(1+0),""))</f>
        <v/>
      </c>
      <c r="Z281" s="124" t="str">
        <f>IF(Nominal!Y280="","",IFERROR(Nominal!Y280*(1+0),""))</f>
        <v/>
      </c>
      <c r="AA281" s="124">
        <f>IF(Nominal!Z280="","",IFERROR(Nominal!Z280*(1+0),""))</f>
        <v>49685.8</v>
      </c>
      <c r="AB281" s="124" t="str">
        <f>IF(Nominal!AA280="","",IFERROR(Nominal!AA280*(1+0),""))</f>
        <v/>
      </c>
      <c r="AC281" s="124" t="str">
        <f>IF(Nominal!AB280="","",IFERROR(Nominal!AB280*(1+0),""))</f>
        <v/>
      </c>
      <c r="AD281" s="124">
        <f>IF(Nominal!AC280="","",IFERROR(Nominal!AC280*(1+0),""))</f>
        <v>55591.799999999988</v>
      </c>
      <c r="AE281" s="124" t="str">
        <f>IF(Nominal!AD280="","",IFERROR(Nominal!AD280*(1+0),""))</f>
        <v/>
      </c>
      <c r="AF281" s="126" t="str">
        <f t="shared" si="104"/>
        <v/>
      </c>
      <c r="AG281" s="126" t="str">
        <f t="shared" si="105"/>
        <v/>
      </c>
      <c r="AH281" s="126">
        <f t="shared" si="106"/>
        <v>7.1362644341194395E-2</v>
      </c>
      <c r="AI281" s="126" t="str">
        <f t="shared" si="107"/>
        <v/>
      </c>
      <c r="AJ281" s="126" t="str">
        <f t="shared" si="108"/>
        <v/>
      </c>
      <c r="AK281" s="126">
        <f t="shared" si="109"/>
        <v>-7.7943298439862641E-2</v>
      </c>
      <c r="AL281" s="126" t="str">
        <f t="shared" si="110"/>
        <v/>
      </c>
      <c r="AM281" s="126" t="str">
        <f t="shared" si="111"/>
        <v/>
      </c>
      <c r="AN281" s="126">
        <f t="shared" si="112"/>
        <v>-1.7915902247141919E-2</v>
      </c>
      <c r="AO281" s="126" t="str">
        <f t="shared" si="113"/>
        <v/>
      </c>
      <c r="AP281" s="124">
        <f t="shared" si="114"/>
        <v>157349.68331500003</v>
      </c>
      <c r="AQ281" s="124">
        <f t="shared" si="115"/>
        <v>155479.4</v>
      </c>
      <c r="AR281" s="126">
        <f t="shared" si="116"/>
        <v>-1.1886158749083064E-2</v>
      </c>
      <c r="AS281" s="153" t="s">
        <v>779</v>
      </c>
      <c r="AT281" s="153">
        <f t="shared" si="117"/>
        <v>0</v>
      </c>
      <c r="AU281" s="153">
        <f t="shared" si="118"/>
        <v>0</v>
      </c>
      <c r="AV281" s="153">
        <f t="shared" si="119"/>
        <v>1</v>
      </c>
      <c r="AW281" s="153">
        <f t="shared" si="120"/>
        <v>0</v>
      </c>
      <c r="AX281" s="153">
        <f t="shared" si="121"/>
        <v>0</v>
      </c>
      <c r="AY281" s="153">
        <f t="shared" si="122"/>
        <v>1</v>
      </c>
      <c r="AZ281" s="153">
        <f t="shared" si="123"/>
        <v>0</v>
      </c>
      <c r="BA281" s="153">
        <f t="shared" si="124"/>
        <v>0</v>
      </c>
      <c r="BB281" s="153">
        <f t="shared" si="125"/>
        <v>1</v>
      </c>
      <c r="BC281" s="153">
        <f t="shared" si="126"/>
        <v>0</v>
      </c>
    </row>
    <row r="282" spans="1:55" s="300" customFormat="1" x14ac:dyDescent="0.3">
      <c r="A282" s="300" t="str">
        <f>Nominal!A281</f>
        <v>Mozambique</v>
      </c>
      <c r="B282" s="300" t="str">
        <f>Nominal!B281</f>
        <v>MOZ</v>
      </c>
      <c r="C282" s="300" t="str">
        <f>Nominal!C281</f>
        <v>SSA</v>
      </c>
      <c r="D282" s="300" t="str">
        <f>Nominal!D281</f>
        <v>Low Income</v>
      </c>
      <c r="E282" s="300" t="str">
        <f>Nominal!E281</f>
        <v>IDA</v>
      </c>
      <c r="F282" s="300" t="str">
        <f>Nominal!F281</f>
        <v>Income Taxes</v>
      </c>
      <c r="G282" s="300" t="str">
        <f>Nominal!G281</f>
        <v>mill lcu</v>
      </c>
      <c r="H282" s="126">
        <f>VLOOKUP(B282,Inflation!$C$1:$E$196,3,FALSE)/100</f>
        <v>3.6309999999999995E-2</v>
      </c>
      <c r="I282" s="300" t="str">
        <f t="shared" si="103"/>
        <v>MozambiqueIncome Taxes</v>
      </c>
      <c r="J282" s="124" t="str">
        <f>IF(Nominal!I281="","",IFERROR(Nominal!I281*((1+Real!$H282)),""))</f>
        <v/>
      </c>
      <c r="K282" s="124" t="str">
        <f>IF(Nominal!J281="","",IFERROR(Nominal!J281*((1+Real!$H282)),""))</f>
        <v/>
      </c>
      <c r="L282" s="124">
        <f>IF(Nominal!K281="","",IFERROR(Nominal!K281*((1+Real!$H282)),""))</f>
        <v>17615.922797000003</v>
      </c>
      <c r="M282" s="124" t="str">
        <f>IF(Nominal!L281="","",IFERROR(Nominal!L281*((1+Real!$H282)),""))</f>
        <v/>
      </c>
      <c r="N282" s="124" t="str">
        <f>IF(Nominal!M281="","",IFERROR(Nominal!M281*((1+Real!$H282)),""))</f>
        <v/>
      </c>
      <c r="O282" s="124">
        <f>IF(Nominal!N281="","",IFERROR(Nominal!N281*((1+Real!$H282)),""))</f>
        <v>25596.649738</v>
      </c>
      <c r="P282" s="124" t="str">
        <f>IF(Nominal!O281="","",IFERROR(Nominal!O281*((1+Real!$H282)),""))</f>
        <v/>
      </c>
      <c r="Q282" s="124" t="str">
        <f>IF(Nominal!P281="","",IFERROR(Nominal!P281*((1+Real!$H282)),""))</f>
        <v/>
      </c>
      <c r="R282" s="124">
        <f>IF(Nominal!Q281="","",IFERROR(Nominal!Q281*((1+Real!$H282)),""))</f>
        <v>27065.308269999998</v>
      </c>
      <c r="S282" s="124" t="str">
        <f>IF(Nominal!R281="","",IFERROR(Nominal!R281*((1+Real!$H282)),""))</f>
        <v/>
      </c>
      <c r="T282" s="124" t="str">
        <f>IF(Nominal!S281="","",IFERROR(Nominal!S281*((1+Real!$H282)),""))</f>
        <v/>
      </c>
      <c r="U282" s="124" t="str">
        <f>IF(Nominal!T281="","",IFERROR(Nominal!T281*((1+Real!$H282)),""))</f>
        <v/>
      </c>
      <c r="V282" s="124" t="str">
        <f>IF(Nominal!U281="","",IFERROR(Nominal!U281*(1+0),""))</f>
        <v/>
      </c>
      <c r="W282" s="124" t="str">
        <f>IF(Nominal!V281="","",IFERROR(Nominal!V281*(1+0),""))</f>
        <v/>
      </c>
      <c r="X282" s="124">
        <f>IF(Nominal!W281="","",IFERROR(Nominal!W281*(1+0),""))</f>
        <v>21679.7</v>
      </c>
      <c r="Y282" s="124" t="str">
        <f>IF(Nominal!X281="","",IFERROR(Nominal!X281*(1+0),""))</f>
        <v/>
      </c>
      <c r="Z282" s="124" t="str">
        <f>IF(Nominal!Y281="","",IFERROR(Nominal!Y281*(1+0),""))</f>
        <v/>
      </c>
      <c r="AA282" s="124">
        <f>IF(Nominal!Z281="","",IFERROR(Nominal!Z281*(1+0),""))</f>
        <v>25486.600000000002</v>
      </c>
      <c r="AB282" s="124" t="str">
        <f>IF(Nominal!AA281="","",IFERROR(Nominal!AA281*(1+0),""))</f>
        <v/>
      </c>
      <c r="AC282" s="124" t="str">
        <f>IF(Nominal!AB281="","",IFERROR(Nominal!AB281*(1+0),""))</f>
        <v/>
      </c>
      <c r="AD282" s="124">
        <f>IF(Nominal!AC281="","",IFERROR(Nominal!AC281*(1+0),""))</f>
        <v>25879.399999999991</v>
      </c>
      <c r="AE282" s="124" t="str">
        <f>IF(Nominal!AD281="","",IFERROR(Nominal!AD281*(1+0),""))</f>
        <v/>
      </c>
      <c r="AF282" s="126" t="str">
        <f t="shared" si="104"/>
        <v/>
      </c>
      <c r="AG282" s="126" t="str">
        <f t="shared" si="105"/>
        <v/>
      </c>
      <c r="AH282" s="126">
        <f t="shared" si="106"/>
        <v>0.23068772779204394</v>
      </c>
      <c r="AI282" s="126" t="str">
        <f t="shared" si="107"/>
        <v/>
      </c>
      <c r="AJ282" s="126" t="str">
        <f t="shared" si="108"/>
        <v/>
      </c>
      <c r="AK282" s="126">
        <f t="shared" si="109"/>
        <v>-4.2993805488779034E-3</v>
      </c>
      <c r="AL282" s="126" t="str">
        <f t="shared" si="110"/>
        <v/>
      </c>
      <c r="AM282" s="126" t="str">
        <f t="shared" si="111"/>
        <v/>
      </c>
      <c r="AN282" s="126">
        <f t="shared" si="112"/>
        <v>-4.3816543974653469E-2</v>
      </c>
      <c r="AO282" s="126" t="str">
        <f t="shared" si="113"/>
        <v/>
      </c>
      <c r="AP282" s="124">
        <f t="shared" si="114"/>
        <v>70277.880804999993</v>
      </c>
      <c r="AQ282" s="124">
        <f t="shared" si="115"/>
        <v>73045.7</v>
      </c>
      <c r="AR282" s="126">
        <f t="shared" si="116"/>
        <v>3.9383930808612036E-2</v>
      </c>
      <c r="AS282" s="153" t="s">
        <v>779</v>
      </c>
      <c r="AT282" s="153">
        <f t="shared" si="117"/>
        <v>0</v>
      </c>
      <c r="AU282" s="153">
        <f t="shared" si="118"/>
        <v>0</v>
      </c>
      <c r="AV282" s="153">
        <f t="shared" si="119"/>
        <v>1</v>
      </c>
      <c r="AW282" s="153">
        <f t="shared" si="120"/>
        <v>0</v>
      </c>
      <c r="AX282" s="153">
        <f t="shared" si="121"/>
        <v>0</v>
      </c>
      <c r="AY282" s="153">
        <f t="shared" si="122"/>
        <v>1</v>
      </c>
      <c r="AZ282" s="153">
        <f t="shared" si="123"/>
        <v>0</v>
      </c>
      <c r="BA282" s="153">
        <f t="shared" si="124"/>
        <v>0</v>
      </c>
      <c r="BB282" s="153">
        <f t="shared" si="125"/>
        <v>1</v>
      </c>
      <c r="BC282" s="153">
        <f t="shared" si="126"/>
        <v>0</v>
      </c>
    </row>
    <row r="283" spans="1:55" s="300" customFormat="1" x14ac:dyDescent="0.3">
      <c r="A283" s="300" t="str">
        <f>Nominal!A282</f>
        <v>Mozambique</v>
      </c>
      <c r="B283" s="300" t="str">
        <f>Nominal!B282</f>
        <v>MOZ</v>
      </c>
      <c r="C283" s="300" t="str">
        <f>Nominal!C282</f>
        <v>SSA</v>
      </c>
      <c r="D283" s="300" t="str">
        <f>Nominal!D282</f>
        <v>Low Income</v>
      </c>
      <c r="E283" s="300" t="str">
        <f>Nominal!E282</f>
        <v>IDA</v>
      </c>
      <c r="F283" s="300" t="str">
        <f>Nominal!F282</f>
        <v>CIT</v>
      </c>
      <c r="G283" s="300" t="str">
        <f>Nominal!G282</f>
        <v>mill lcu</v>
      </c>
      <c r="H283" s="126">
        <f>VLOOKUP(B283,Inflation!$C$1:$E$196,3,FALSE)/100</f>
        <v>3.6309999999999995E-2</v>
      </c>
      <c r="I283" s="300" t="str">
        <f t="shared" si="103"/>
        <v>MozambiqueCIT</v>
      </c>
      <c r="J283" s="124" t="str">
        <f>IF(Nominal!I282="","",IFERROR(Nominal!I282*((1+Real!$H283)),""))</f>
        <v/>
      </c>
      <c r="K283" s="124" t="str">
        <f>IF(Nominal!J282="","",IFERROR(Nominal!J282*((1+Real!$H283)),""))</f>
        <v/>
      </c>
      <c r="L283" s="124">
        <f>IF(Nominal!K282="","",IFERROR(Nominal!K282*((1+Real!$H283)),""))</f>
        <v>8125.4994480000005</v>
      </c>
      <c r="M283" s="124" t="str">
        <f>IF(Nominal!L282="","",IFERROR(Nominal!L282*((1+Real!$H283)),""))</f>
        <v/>
      </c>
      <c r="N283" s="124" t="str">
        <f>IF(Nominal!M282="","",IFERROR(Nominal!M282*((1+Real!$H283)),""))</f>
        <v/>
      </c>
      <c r="O283" s="124">
        <f>IF(Nominal!N282="","",IFERROR(Nominal!N282*((1+Real!$H283)),""))</f>
        <v>15778.027012000002</v>
      </c>
      <c r="P283" s="124" t="str">
        <f>IF(Nominal!O282="","",IFERROR(Nominal!O282*((1+Real!$H283)),""))</f>
        <v/>
      </c>
      <c r="Q283" s="124" t="str">
        <f>IF(Nominal!P282="","",IFERROR(Nominal!P282*((1+Real!$H283)),""))</f>
        <v/>
      </c>
      <c r="R283" s="124">
        <f>IF(Nominal!Q282="","",IFERROR(Nominal!Q282*((1+Real!$H283)),""))</f>
        <v>17681.003065000001</v>
      </c>
      <c r="S283" s="124" t="str">
        <f>IF(Nominal!R282="","",IFERROR(Nominal!R282*((1+Real!$H283)),""))</f>
        <v/>
      </c>
      <c r="T283" s="124" t="str">
        <f>IF(Nominal!S282="","",IFERROR(Nominal!S282*((1+Real!$H283)),""))</f>
        <v/>
      </c>
      <c r="U283" s="124" t="str">
        <f>IF(Nominal!T282="","",IFERROR(Nominal!T282*((1+Real!$H283)),""))</f>
        <v/>
      </c>
      <c r="V283" s="124" t="str">
        <f>IF(Nominal!U282="","",IFERROR(Nominal!U282*(1+0),""))</f>
        <v/>
      </c>
      <c r="W283" s="124" t="str">
        <f>IF(Nominal!V282="","",IFERROR(Nominal!V282*(1+0),""))</f>
        <v/>
      </c>
      <c r="X283" s="124">
        <f>IF(Nominal!W282="","",IFERROR(Nominal!W282*(1+0),""))</f>
        <v>11107.3</v>
      </c>
      <c r="Y283" s="124" t="str">
        <f>IF(Nominal!X282="","",IFERROR(Nominal!X282*(1+0),""))</f>
        <v/>
      </c>
      <c r="Z283" s="124" t="str">
        <f>IF(Nominal!Y282="","",IFERROR(Nominal!Y282*(1+0),""))</f>
        <v/>
      </c>
      <c r="AA283" s="124">
        <f>IF(Nominal!Z282="","",IFERROR(Nominal!Z282*(1+0),""))</f>
        <v>15337.400000000001</v>
      </c>
      <c r="AB283" s="124" t="str">
        <f>IF(Nominal!AA282="","",IFERROR(Nominal!AA282*(1+0),""))</f>
        <v/>
      </c>
      <c r="AC283" s="124" t="str">
        <f>IF(Nominal!AB282="","",IFERROR(Nominal!AB282*(1+0),""))</f>
        <v/>
      </c>
      <c r="AD283" s="124">
        <f>IF(Nominal!AC282="","",IFERROR(Nominal!AC282*(1+0),""))</f>
        <v>16382.7</v>
      </c>
      <c r="AE283" s="124" t="str">
        <f>IF(Nominal!AD282="","",IFERROR(Nominal!AD282*(1+0),""))</f>
        <v/>
      </c>
      <c r="AF283" s="126" t="str">
        <f t="shared" si="104"/>
        <v/>
      </c>
      <c r="AG283" s="126" t="str">
        <f t="shared" si="105"/>
        <v/>
      </c>
      <c r="AH283" s="126">
        <f t="shared" si="106"/>
        <v>0.36696827943714094</v>
      </c>
      <c r="AI283" s="126" t="str">
        <f t="shared" si="107"/>
        <v/>
      </c>
      <c r="AJ283" s="126" t="str">
        <f t="shared" si="108"/>
        <v/>
      </c>
      <c r="AK283" s="126">
        <f t="shared" si="109"/>
        <v>-2.7926622996961616E-2</v>
      </c>
      <c r="AL283" s="126" t="str">
        <f t="shared" si="110"/>
        <v/>
      </c>
      <c r="AM283" s="126" t="str">
        <f t="shared" si="111"/>
        <v/>
      </c>
      <c r="AN283" s="126">
        <f t="shared" si="112"/>
        <v>-7.3429265309614938E-2</v>
      </c>
      <c r="AO283" s="126" t="str">
        <f t="shared" si="113"/>
        <v/>
      </c>
      <c r="AP283" s="124">
        <f t="shared" si="114"/>
        <v>41584.529525000005</v>
      </c>
      <c r="AQ283" s="124">
        <f t="shared" si="115"/>
        <v>42827.4</v>
      </c>
      <c r="AR283" s="126">
        <f t="shared" si="116"/>
        <v>2.9887808980808613E-2</v>
      </c>
      <c r="AS283" s="153" t="s">
        <v>779</v>
      </c>
      <c r="AT283" s="153">
        <f t="shared" si="117"/>
        <v>0</v>
      </c>
      <c r="AU283" s="153">
        <f t="shared" si="118"/>
        <v>0</v>
      </c>
      <c r="AV283" s="153">
        <f t="shared" si="119"/>
        <v>1</v>
      </c>
      <c r="AW283" s="153">
        <f t="shared" si="120"/>
        <v>0</v>
      </c>
      <c r="AX283" s="153">
        <f t="shared" si="121"/>
        <v>0</v>
      </c>
      <c r="AY283" s="153">
        <f t="shared" si="122"/>
        <v>1</v>
      </c>
      <c r="AZ283" s="153">
        <f t="shared" si="123"/>
        <v>0</v>
      </c>
      <c r="BA283" s="153">
        <f t="shared" si="124"/>
        <v>0</v>
      </c>
      <c r="BB283" s="153">
        <f t="shared" si="125"/>
        <v>1</v>
      </c>
      <c r="BC283" s="153">
        <f t="shared" si="126"/>
        <v>0</v>
      </c>
    </row>
    <row r="284" spans="1:55" s="300" customFormat="1" x14ac:dyDescent="0.3">
      <c r="A284" s="300" t="str">
        <f>Nominal!A283</f>
        <v>Mozambique</v>
      </c>
      <c r="B284" s="300" t="str">
        <f>Nominal!B283</f>
        <v>MOZ</v>
      </c>
      <c r="C284" s="300" t="str">
        <f>Nominal!C283</f>
        <v>SSA</v>
      </c>
      <c r="D284" s="300" t="str">
        <f>Nominal!D283</f>
        <v>Low Income</v>
      </c>
      <c r="E284" s="300" t="str">
        <f>Nominal!E283</f>
        <v>IDA</v>
      </c>
      <c r="F284" s="300" t="str">
        <f>Nominal!F283</f>
        <v>PIT</v>
      </c>
      <c r="G284" s="300" t="str">
        <f>Nominal!G283</f>
        <v>mill lcu</v>
      </c>
      <c r="H284" s="126">
        <f>VLOOKUP(B284,Inflation!$C$1:$E$196,3,FALSE)/100</f>
        <v>3.6309999999999995E-2</v>
      </c>
      <c r="I284" s="300" t="str">
        <f t="shared" si="103"/>
        <v>MozambiquePIT</v>
      </c>
      <c r="J284" s="124" t="str">
        <f>IF(Nominal!I283="","",IFERROR(Nominal!I283*((1+Real!$H284)),""))</f>
        <v/>
      </c>
      <c r="K284" s="124" t="str">
        <f>IF(Nominal!J283="","",IFERROR(Nominal!J283*((1+Real!$H284)),""))</f>
        <v/>
      </c>
      <c r="L284" s="124">
        <f>IF(Nominal!K283="","",IFERROR(Nominal!K283*((1+Real!$H284)),""))</f>
        <v>9406.8967630000006</v>
      </c>
      <c r="M284" s="124" t="str">
        <f>IF(Nominal!L283="","",IFERROR(Nominal!L283*((1+Real!$H284)),""))</f>
        <v/>
      </c>
      <c r="N284" s="124" t="str">
        <f>IF(Nominal!M283="","",IFERROR(Nominal!M283*((1+Real!$H284)),""))</f>
        <v/>
      </c>
      <c r="O284" s="124">
        <f>IF(Nominal!N283="","",IFERROR(Nominal!N283*((1+Real!$H284)),""))</f>
        <v>9723.2822060000035</v>
      </c>
      <c r="P284" s="124" t="str">
        <f>IF(Nominal!O283="","",IFERROR(Nominal!O283*((1+Real!$H284)),""))</f>
        <v/>
      </c>
      <c r="Q284" s="124" t="str">
        <f>IF(Nominal!P283="","",IFERROR(Nominal!P283*((1+Real!$H284)),""))</f>
        <v/>
      </c>
      <c r="R284" s="124">
        <f>IF(Nominal!Q283="","",IFERROR(Nominal!Q283*((1+Real!$H284)),""))</f>
        <v>9294.5607589999981</v>
      </c>
      <c r="S284" s="124" t="str">
        <f>IF(Nominal!R283="","",IFERROR(Nominal!R283*((1+Real!$H284)),""))</f>
        <v/>
      </c>
      <c r="T284" s="124" t="str">
        <f>IF(Nominal!S283="","",IFERROR(Nominal!S283*((1+Real!$H284)),""))</f>
        <v/>
      </c>
      <c r="U284" s="124" t="str">
        <f>IF(Nominal!T283="","",IFERROR(Nominal!T283*((1+Real!$H284)),""))</f>
        <v/>
      </c>
      <c r="V284" s="124" t="str">
        <f>IF(Nominal!U283="","",IFERROR(Nominal!U283*(1+0),""))</f>
        <v/>
      </c>
      <c r="W284" s="124" t="str">
        <f>IF(Nominal!V283="","",IFERROR(Nominal!V283*(1+0),""))</f>
        <v/>
      </c>
      <c r="X284" s="124">
        <f>IF(Nominal!W283="","",IFERROR(Nominal!W283*(1+0),""))</f>
        <v>10468.700000000001</v>
      </c>
      <c r="Y284" s="124" t="str">
        <f>IF(Nominal!X283="","",IFERROR(Nominal!X283*(1+0),""))</f>
        <v/>
      </c>
      <c r="Z284" s="124" t="str">
        <f>IF(Nominal!Y283="","",IFERROR(Nominal!Y283*(1+0),""))</f>
        <v/>
      </c>
      <c r="AA284" s="124">
        <f>IF(Nominal!Z283="","",IFERROR(Nominal!Z283*(1+0),""))</f>
        <v>10114</v>
      </c>
      <c r="AB284" s="124" t="str">
        <f>IF(Nominal!AA283="","",IFERROR(Nominal!AA283*(1+0),""))</f>
        <v/>
      </c>
      <c r="AC284" s="124" t="str">
        <f>IF(Nominal!AB283="","",IFERROR(Nominal!AB283*(1+0),""))</f>
        <v/>
      </c>
      <c r="AD284" s="124">
        <f>IF(Nominal!AC283="","",IFERROR(Nominal!AC283*(1+0),""))</f>
        <v>9482.7000000000007</v>
      </c>
      <c r="AE284" s="124" t="str">
        <f>IF(Nominal!AD283="","",IFERROR(Nominal!AD283*(1+0),""))</f>
        <v/>
      </c>
      <c r="AF284" s="126" t="str">
        <f t="shared" si="104"/>
        <v/>
      </c>
      <c r="AG284" s="126" t="str">
        <f t="shared" si="105"/>
        <v/>
      </c>
      <c r="AH284" s="126">
        <f t="shared" si="106"/>
        <v>0.11287497500518705</v>
      </c>
      <c r="AI284" s="126" t="str">
        <f t="shared" si="107"/>
        <v/>
      </c>
      <c r="AJ284" s="126" t="str">
        <f t="shared" si="108"/>
        <v/>
      </c>
      <c r="AK284" s="126">
        <f t="shared" si="109"/>
        <v>4.0183734846129832E-2</v>
      </c>
      <c r="AL284" s="126" t="str">
        <f t="shared" si="110"/>
        <v/>
      </c>
      <c r="AM284" s="126" t="str">
        <f t="shared" si="111"/>
        <v/>
      </c>
      <c r="AN284" s="126">
        <f t="shared" si="112"/>
        <v>2.0241864664537895E-2</v>
      </c>
      <c r="AO284" s="126" t="str">
        <f t="shared" si="113"/>
        <v/>
      </c>
      <c r="AP284" s="124">
        <f t="shared" si="114"/>
        <v>28424.739728</v>
      </c>
      <c r="AQ284" s="124">
        <f t="shared" si="115"/>
        <v>30065.4</v>
      </c>
      <c r="AR284" s="126">
        <f t="shared" si="116"/>
        <v>5.7719447484820996E-2</v>
      </c>
      <c r="AS284" s="153" t="s">
        <v>779</v>
      </c>
      <c r="AT284" s="153">
        <f t="shared" si="117"/>
        <v>0</v>
      </c>
      <c r="AU284" s="153">
        <f t="shared" si="118"/>
        <v>0</v>
      </c>
      <c r="AV284" s="153">
        <f t="shared" si="119"/>
        <v>1</v>
      </c>
      <c r="AW284" s="153">
        <f t="shared" si="120"/>
        <v>0</v>
      </c>
      <c r="AX284" s="153">
        <f t="shared" si="121"/>
        <v>0</v>
      </c>
      <c r="AY284" s="153">
        <f t="shared" si="122"/>
        <v>1</v>
      </c>
      <c r="AZ284" s="153">
        <f t="shared" si="123"/>
        <v>0</v>
      </c>
      <c r="BA284" s="153">
        <f t="shared" si="124"/>
        <v>0</v>
      </c>
      <c r="BB284" s="153">
        <f t="shared" si="125"/>
        <v>1</v>
      </c>
      <c r="BC284" s="153">
        <f t="shared" si="126"/>
        <v>0</v>
      </c>
    </row>
    <row r="285" spans="1:55" s="300" customFormat="1" x14ac:dyDescent="0.3">
      <c r="A285" s="300" t="str">
        <f>Nominal!A284</f>
        <v>Mozambique</v>
      </c>
      <c r="B285" s="300" t="str">
        <f>Nominal!B284</f>
        <v>MOZ</v>
      </c>
      <c r="C285" s="300" t="str">
        <f>Nominal!C284</f>
        <v>SSA</v>
      </c>
      <c r="D285" s="300" t="str">
        <f>Nominal!D284</f>
        <v>Low Income</v>
      </c>
      <c r="E285" s="300" t="str">
        <f>Nominal!E284</f>
        <v>IDA</v>
      </c>
      <c r="F285" s="300" t="str">
        <f>Nominal!F284</f>
        <v>VAT</v>
      </c>
      <c r="G285" s="300" t="str">
        <f>Nominal!G284</f>
        <v>mill lcu</v>
      </c>
      <c r="H285" s="126">
        <f>VLOOKUP(B285,Inflation!$C$1:$E$196,3,FALSE)/100</f>
        <v>3.6309999999999995E-2</v>
      </c>
      <c r="I285" s="300" t="str">
        <f t="shared" si="103"/>
        <v>MozambiqueVAT</v>
      </c>
      <c r="J285" s="124" t="str">
        <f>IF(Nominal!I284="","",IFERROR(Nominal!I284*((1+Real!$H285)),""))</f>
        <v/>
      </c>
      <c r="K285" s="124" t="str">
        <f>IF(Nominal!J284="","",IFERROR(Nominal!J284*((1+Real!$H285)),""))</f>
        <v/>
      </c>
      <c r="L285" s="124">
        <f>IF(Nominal!K284="","",IFERROR(Nominal!K284*((1+Real!$H285)),""))</f>
        <v>15734.812885000001</v>
      </c>
      <c r="M285" s="124" t="str">
        <f>IF(Nominal!L284="","",IFERROR(Nominal!L284*((1+Real!$H285)),""))</f>
        <v/>
      </c>
      <c r="N285" s="124" t="str">
        <f>IF(Nominal!M284="","",IFERROR(Nominal!M284*((1+Real!$H285)),""))</f>
        <v/>
      </c>
      <c r="O285" s="124">
        <f>IF(Nominal!N284="","",IFERROR(Nominal!N284*((1+Real!$H285)),""))</f>
        <v>14656.117806</v>
      </c>
      <c r="P285" s="124" t="str">
        <f>IF(Nominal!O284="","",IFERROR(Nominal!O284*((1+Real!$H285)),""))</f>
        <v/>
      </c>
      <c r="Q285" s="124" t="str">
        <f>IF(Nominal!P284="","",IFERROR(Nominal!P284*((1+Real!$H285)),""))</f>
        <v/>
      </c>
      <c r="R285" s="124">
        <f>IF(Nominal!Q284="","",IFERROR(Nominal!Q284*((1+Real!$H285)),""))</f>
        <v>16079.282329000003</v>
      </c>
      <c r="S285" s="124" t="str">
        <f>IF(Nominal!R284="","",IFERROR(Nominal!R284*((1+Real!$H285)),""))</f>
        <v/>
      </c>
      <c r="T285" s="124" t="str">
        <f>IF(Nominal!S284="","",IFERROR(Nominal!S284*((1+Real!$H285)),""))</f>
        <v/>
      </c>
      <c r="U285" s="124" t="str">
        <f>IF(Nominal!T284="","",IFERROR(Nominal!T284*((1+Real!$H285)),""))</f>
        <v/>
      </c>
      <c r="V285" s="124" t="str">
        <f>IF(Nominal!U284="","",IFERROR(Nominal!U284*(1+0),""))</f>
        <v/>
      </c>
      <c r="W285" s="124" t="str">
        <f>IF(Nominal!V284="","",IFERROR(Nominal!V284*(1+0),""))</f>
        <v/>
      </c>
      <c r="X285" s="124">
        <f>IF(Nominal!W284="","",IFERROR(Nominal!W284*(1+0),""))</f>
        <v>15697.4</v>
      </c>
      <c r="Y285" s="124" t="str">
        <f>IF(Nominal!X284="","",IFERROR(Nominal!X284*(1+0),""))</f>
        <v/>
      </c>
      <c r="Z285" s="124" t="str">
        <f>IF(Nominal!Y284="","",IFERROR(Nominal!Y284*(1+0),""))</f>
        <v/>
      </c>
      <c r="AA285" s="124">
        <f>IF(Nominal!Z284="","",IFERROR(Nominal!Z284*(1+0),""))</f>
        <v>13496.1</v>
      </c>
      <c r="AB285" s="124" t="str">
        <f>IF(Nominal!AA284="","",IFERROR(Nominal!AA284*(1+0),""))</f>
        <v/>
      </c>
      <c r="AC285" s="124" t="str">
        <f>IF(Nominal!AB284="","",IFERROR(Nominal!AB284*(1+0),""))</f>
        <v/>
      </c>
      <c r="AD285" s="124">
        <f>IF(Nominal!AC284="","",IFERROR(Nominal!AC284*(1+0),""))</f>
        <v>16758.900000000001</v>
      </c>
      <c r="AE285" s="124" t="str">
        <f>IF(Nominal!AD284="","",IFERROR(Nominal!AD284*(1+0),""))</f>
        <v/>
      </c>
      <c r="AF285" s="126" t="str">
        <f t="shared" si="104"/>
        <v/>
      </c>
      <c r="AG285" s="126" t="str">
        <f t="shared" si="105"/>
        <v/>
      </c>
      <c r="AH285" s="126">
        <f t="shared" si="106"/>
        <v>-2.3777140073694336E-3</v>
      </c>
      <c r="AI285" s="126" t="str">
        <f t="shared" si="107"/>
        <v/>
      </c>
      <c r="AJ285" s="126" t="str">
        <f t="shared" si="108"/>
        <v/>
      </c>
      <c r="AK285" s="126">
        <f t="shared" si="109"/>
        <v>-7.9149050338903904E-2</v>
      </c>
      <c r="AL285" s="126" t="str">
        <f t="shared" si="110"/>
        <v/>
      </c>
      <c r="AM285" s="126" t="str">
        <f t="shared" si="111"/>
        <v/>
      </c>
      <c r="AN285" s="126">
        <f t="shared" si="112"/>
        <v>4.2266666950319338E-2</v>
      </c>
      <c r="AO285" s="126" t="str">
        <f t="shared" si="113"/>
        <v/>
      </c>
      <c r="AP285" s="124">
        <f t="shared" si="114"/>
        <v>46470.213020000003</v>
      </c>
      <c r="AQ285" s="124">
        <f t="shared" si="115"/>
        <v>45952.4</v>
      </c>
      <c r="AR285" s="126">
        <f t="shared" si="116"/>
        <v>-1.1142901793394907E-2</v>
      </c>
      <c r="AS285" s="153" t="s">
        <v>779</v>
      </c>
      <c r="AT285" s="153">
        <f t="shared" si="117"/>
        <v>0</v>
      </c>
      <c r="AU285" s="153">
        <f t="shared" si="118"/>
        <v>0</v>
      </c>
      <c r="AV285" s="153">
        <f t="shared" si="119"/>
        <v>1</v>
      </c>
      <c r="AW285" s="153">
        <f t="shared" si="120"/>
        <v>0</v>
      </c>
      <c r="AX285" s="153">
        <f t="shared" si="121"/>
        <v>0</v>
      </c>
      <c r="AY285" s="153">
        <f t="shared" si="122"/>
        <v>1</v>
      </c>
      <c r="AZ285" s="153">
        <f t="shared" si="123"/>
        <v>0</v>
      </c>
      <c r="BA285" s="153">
        <f t="shared" si="124"/>
        <v>0</v>
      </c>
      <c r="BB285" s="153">
        <f t="shared" si="125"/>
        <v>1</v>
      </c>
      <c r="BC285" s="153">
        <f t="shared" si="126"/>
        <v>0</v>
      </c>
    </row>
    <row r="286" spans="1:55" s="300" customFormat="1" x14ac:dyDescent="0.3">
      <c r="A286" s="300" t="str">
        <f>Nominal!A285</f>
        <v>Mozambique</v>
      </c>
      <c r="B286" s="300" t="str">
        <f>Nominal!B285</f>
        <v>MOZ</v>
      </c>
      <c r="C286" s="300" t="str">
        <f>Nominal!C285</f>
        <v>SSA</v>
      </c>
      <c r="D286" s="300" t="str">
        <f>Nominal!D285</f>
        <v>Low Income</v>
      </c>
      <c r="E286" s="300" t="str">
        <f>Nominal!E285</f>
        <v>IDA</v>
      </c>
      <c r="F286" s="300" t="str">
        <f>Nominal!F285</f>
        <v>Excises</v>
      </c>
      <c r="G286" s="300" t="str">
        <f>Nominal!G285</f>
        <v>mill lcu</v>
      </c>
      <c r="H286" s="126">
        <f>VLOOKUP(B286,Inflation!$C$1:$E$196,3,FALSE)/100</f>
        <v>3.6309999999999995E-2</v>
      </c>
      <c r="I286" s="300" t="str">
        <f t="shared" si="103"/>
        <v>MozambiqueExcises</v>
      </c>
      <c r="J286" s="124" t="str">
        <f>IF(Nominal!I285="","",IFERROR(Nominal!I285*((1+Real!$H286)),""))</f>
        <v/>
      </c>
      <c r="K286" s="124" t="str">
        <f>IF(Nominal!J285="","",IFERROR(Nominal!J285*((1+Real!$H286)),""))</f>
        <v/>
      </c>
      <c r="L286" s="124">
        <f>IF(Nominal!K285="","",IFERROR(Nominal!K285*((1+Real!$H286)),""))</f>
        <v>1946.1901800000001</v>
      </c>
      <c r="M286" s="124" t="str">
        <f>IF(Nominal!L285="","",IFERROR(Nominal!L285*((1+Real!$H286)),""))</f>
        <v/>
      </c>
      <c r="N286" s="124" t="str">
        <f>IF(Nominal!M285="","",IFERROR(Nominal!M285*((1+Real!$H286)),""))</f>
        <v/>
      </c>
      <c r="O286" s="124">
        <f>IF(Nominal!N285="","",IFERROR(Nominal!N285*((1+Real!$H286)),""))</f>
        <v>1736.9591909999999</v>
      </c>
      <c r="P286" s="124" t="str">
        <f>IF(Nominal!O285="","",IFERROR(Nominal!O285*((1+Real!$H286)),""))</f>
        <v/>
      </c>
      <c r="Q286" s="124" t="str">
        <f>IF(Nominal!P285="","",IFERROR(Nominal!P285*((1+Real!$H286)),""))</f>
        <v/>
      </c>
      <c r="R286" s="124">
        <f>IF(Nominal!Q285="","",IFERROR(Nominal!Q285*((1+Real!$H286)),""))</f>
        <v>2088.8900670000003</v>
      </c>
      <c r="S286" s="124" t="str">
        <f>IF(Nominal!R285="","",IFERROR(Nominal!R285*((1+Real!$H286)),""))</f>
        <v/>
      </c>
      <c r="T286" s="124" t="str">
        <f>IF(Nominal!S285="","",IFERROR(Nominal!S285*((1+Real!$H286)),""))</f>
        <v/>
      </c>
      <c r="U286" s="124" t="str">
        <f>IF(Nominal!T285="","",IFERROR(Nominal!T285*((1+Real!$H286)),""))</f>
        <v/>
      </c>
      <c r="V286" s="124" t="str">
        <f>IF(Nominal!U285="","",IFERROR(Nominal!U285*(1+0),""))</f>
        <v/>
      </c>
      <c r="W286" s="124" t="str">
        <f>IF(Nominal!V285="","",IFERROR(Nominal!V285*(1+0),""))</f>
        <v/>
      </c>
      <c r="X286" s="124">
        <f>IF(Nominal!W285="","",IFERROR(Nominal!W285*(1+0),""))</f>
        <v>1811.9</v>
      </c>
      <c r="Y286" s="124" t="str">
        <f>IF(Nominal!X285="","",IFERROR(Nominal!X285*(1+0),""))</f>
        <v/>
      </c>
      <c r="Z286" s="124" t="str">
        <f>IF(Nominal!Y285="","",IFERROR(Nominal!Y285*(1+0),""))</f>
        <v/>
      </c>
      <c r="AA286" s="124">
        <f>IF(Nominal!Z285="","",IFERROR(Nominal!Z285*(1+0),""))</f>
        <v>1417.3000000000002</v>
      </c>
      <c r="AB286" s="124" t="str">
        <f>IF(Nominal!AA285="","",IFERROR(Nominal!AA285*(1+0),""))</f>
        <v/>
      </c>
      <c r="AC286" s="124" t="str">
        <f>IF(Nominal!AB285="","",IFERROR(Nominal!AB285*(1+0),""))</f>
        <v/>
      </c>
      <c r="AD286" s="124">
        <f>IF(Nominal!AC285="","",IFERROR(Nominal!AC285*(1+0),""))</f>
        <v>1531.6999999999994</v>
      </c>
      <c r="AE286" s="124" t="str">
        <f>IF(Nominal!AD285="","",IFERROR(Nominal!AD285*(1+0),""))</f>
        <v/>
      </c>
      <c r="AF286" s="126" t="str">
        <f t="shared" si="104"/>
        <v/>
      </c>
      <c r="AG286" s="126" t="str">
        <f t="shared" si="105"/>
        <v/>
      </c>
      <c r="AH286" s="126">
        <f t="shared" si="106"/>
        <v>-6.900157105920654E-2</v>
      </c>
      <c r="AI286" s="126" t="str">
        <f t="shared" si="107"/>
        <v/>
      </c>
      <c r="AJ286" s="126" t="str">
        <f t="shared" si="108"/>
        <v/>
      </c>
      <c r="AK286" s="126">
        <f t="shared" si="109"/>
        <v>-0.18403379460859179</v>
      </c>
      <c r="AL286" s="126" t="str">
        <f t="shared" si="110"/>
        <v/>
      </c>
      <c r="AM286" s="126" t="str">
        <f t="shared" si="111"/>
        <v/>
      </c>
      <c r="AN286" s="126">
        <f t="shared" si="112"/>
        <v>-0.26673977525309417</v>
      </c>
      <c r="AO286" s="126" t="str">
        <f t="shared" si="113"/>
        <v/>
      </c>
      <c r="AP286" s="124">
        <f t="shared" si="114"/>
        <v>5772.0394379999998</v>
      </c>
      <c r="AQ286" s="124">
        <f t="shared" si="115"/>
        <v>4760.8999999999996</v>
      </c>
      <c r="AR286" s="126">
        <f t="shared" si="116"/>
        <v>-0.17517888587926175</v>
      </c>
      <c r="AS286" s="153" t="s">
        <v>779</v>
      </c>
      <c r="AT286" s="153">
        <f t="shared" si="117"/>
        <v>0</v>
      </c>
      <c r="AU286" s="153">
        <f t="shared" si="118"/>
        <v>0</v>
      </c>
      <c r="AV286" s="153">
        <f t="shared" si="119"/>
        <v>1</v>
      </c>
      <c r="AW286" s="153">
        <f t="shared" si="120"/>
        <v>0</v>
      </c>
      <c r="AX286" s="153">
        <f t="shared" si="121"/>
        <v>0</v>
      </c>
      <c r="AY286" s="153">
        <f t="shared" si="122"/>
        <v>1</v>
      </c>
      <c r="AZ286" s="153">
        <f t="shared" si="123"/>
        <v>0</v>
      </c>
      <c r="BA286" s="153">
        <f t="shared" si="124"/>
        <v>0</v>
      </c>
      <c r="BB286" s="153">
        <f t="shared" si="125"/>
        <v>1</v>
      </c>
      <c r="BC286" s="153">
        <f t="shared" si="126"/>
        <v>0</v>
      </c>
    </row>
    <row r="287" spans="1:55" s="300" customFormat="1" x14ac:dyDescent="0.3">
      <c r="A287" s="300" t="str">
        <f>Nominal!A286</f>
        <v>Kenya</v>
      </c>
      <c r="B287" s="300" t="str">
        <f>Nominal!B286</f>
        <v>KEN</v>
      </c>
      <c r="C287" s="300" t="str">
        <f>Nominal!C286</f>
        <v>SSA</v>
      </c>
      <c r="D287" s="300" t="str">
        <f>Nominal!D286</f>
        <v>Lower-Middle Income</v>
      </c>
      <c r="E287" s="300" t="str">
        <f>Nominal!E286</f>
        <v>IDA</v>
      </c>
      <c r="F287" s="300" t="str">
        <f>Nominal!F286</f>
        <v>PIT</v>
      </c>
      <c r="G287" s="300" t="str">
        <f>Nominal!G286</f>
        <v>mill lcu</v>
      </c>
      <c r="H287" s="126">
        <f>VLOOKUP(B287,Inflation!$C$1:$E$196,3,FALSE)/100</f>
        <v>5.2999999999999999E-2</v>
      </c>
      <c r="I287" s="300" t="str">
        <f t="shared" si="103"/>
        <v>KenyaPIT</v>
      </c>
      <c r="J287" s="124" t="str">
        <f>IF(Nominal!I286="","",IFERROR(Nominal!I286*((1+Real!$H287)),""))</f>
        <v/>
      </c>
      <c r="K287" s="124" t="str">
        <f>IF(Nominal!J286="","",IFERROR(Nominal!J286*((1+Real!$H287)),""))</f>
        <v/>
      </c>
      <c r="L287" s="124">
        <f>IF(Nominal!K286="","",IFERROR(Nominal!K286*((1+Real!$H287)),""))</f>
        <v>106722.60299999999</v>
      </c>
      <c r="M287" s="124" t="str">
        <f>IF(Nominal!L286="","",IFERROR(Nominal!L286*((1+Real!$H287)),""))</f>
        <v/>
      </c>
      <c r="N287" s="124" t="str">
        <f>IF(Nominal!M286="","",IFERROR(Nominal!M286*((1+Real!$H287)),""))</f>
        <v/>
      </c>
      <c r="O287" s="124">
        <f>IF(Nominal!N286="","",IFERROR(Nominal!N286*((1+Real!$H287)),""))</f>
        <v>117561.132</v>
      </c>
      <c r="P287" s="124" t="str">
        <f>IF(Nominal!O286="","",IFERROR(Nominal!O286*((1+Real!$H287)),""))</f>
        <v/>
      </c>
      <c r="Q287" s="124" t="str">
        <f>IF(Nominal!P286="","",IFERROR(Nominal!P286*((1+Real!$H287)),""))</f>
        <v/>
      </c>
      <c r="R287" s="124">
        <f>IF(Nominal!Q286="","",IFERROR(Nominal!Q286*((1+Real!$H287)),""))</f>
        <v>103403.54699999999</v>
      </c>
      <c r="S287" s="124" t="str">
        <f>IF(Nominal!R286="","",IFERROR(Nominal!R286*((1+Real!$H287)),""))</f>
        <v/>
      </c>
      <c r="T287" s="124" t="str">
        <f>IF(Nominal!S286="","",IFERROR(Nominal!S286*((1+Real!$H287)),""))</f>
        <v/>
      </c>
      <c r="U287" s="124">
        <f>IF(Nominal!T286="","",IFERROR(Nominal!T286*((1+Real!$H287)),""))</f>
        <v>112741.55099999999</v>
      </c>
      <c r="V287" s="124" t="str">
        <f>IF(Nominal!U286="","",IFERROR(Nominal!U286*(1+0),""))</f>
        <v/>
      </c>
      <c r="W287" s="124" t="str">
        <f>IF(Nominal!V286="","",IFERROR(Nominal!V286*(1+0),""))</f>
        <v/>
      </c>
      <c r="X287" s="124">
        <f>IF(Nominal!W286="","",IFERROR(Nominal!W286*(1+0),""))</f>
        <v>105359</v>
      </c>
      <c r="Y287" s="124" t="str">
        <f>IF(Nominal!X286="","",IFERROR(Nominal!X286*(1+0),""))</f>
        <v/>
      </c>
      <c r="Z287" s="124" t="str">
        <f>IF(Nominal!Y286="","",IFERROR(Nominal!Y286*(1+0),""))</f>
        <v/>
      </c>
      <c r="AA287" s="124">
        <f>IF(Nominal!Z286="","",IFERROR(Nominal!Z286*(1+0),""))</f>
        <v>88576</v>
      </c>
      <c r="AB287" s="124" t="str">
        <f>IF(Nominal!AA286="","",IFERROR(Nominal!AA286*(1+0),""))</f>
        <v/>
      </c>
      <c r="AC287" s="124" t="str">
        <f>IF(Nominal!AB286="","",IFERROR(Nominal!AB286*(1+0),""))</f>
        <v/>
      </c>
      <c r="AD287" s="124">
        <f>IF(Nominal!AC286="","",IFERROR(Nominal!AC286*(1+0),""))</f>
        <v>71556</v>
      </c>
      <c r="AE287" s="124" t="str">
        <f>IF(Nominal!AD286="","",IFERROR(Nominal!AD286*(1+0),""))</f>
        <v/>
      </c>
      <c r="AF287" s="126" t="str">
        <f t="shared" si="104"/>
        <v/>
      </c>
      <c r="AG287" s="126" t="str">
        <f t="shared" si="105"/>
        <v/>
      </c>
      <c r="AH287" s="126">
        <f t="shared" si="106"/>
        <v>-1.2777077785480817E-2</v>
      </c>
      <c r="AI287" s="126" t="str">
        <f t="shared" si="107"/>
        <v/>
      </c>
      <c r="AJ287" s="126" t="str">
        <f t="shared" si="108"/>
        <v/>
      </c>
      <c r="AK287" s="126">
        <f t="shared" si="109"/>
        <v>-0.24655369939785879</v>
      </c>
      <c r="AL287" s="126" t="str">
        <f t="shared" si="110"/>
        <v/>
      </c>
      <c r="AM287" s="126" t="str">
        <f t="shared" si="111"/>
        <v/>
      </c>
      <c r="AN287" s="126">
        <f t="shared" si="112"/>
        <v>-0.30799279061481316</v>
      </c>
      <c r="AO287" s="126" t="str">
        <f t="shared" si="113"/>
        <v/>
      </c>
      <c r="AP287" s="124">
        <f t="shared" si="114"/>
        <v>327687.28200000001</v>
      </c>
      <c r="AQ287" s="124">
        <f t="shared" si="115"/>
        <v>265491</v>
      </c>
      <c r="AR287" s="126">
        <f t="shared" si="116"/>
        <v>-0.18980377151164507</v>
      </c>
      <c r="AS287" s="153" t="s">
        <v>779</v>
      </c>
      <c r="AT287" s="153">
        <f t="shared" si="117"/>
        <v>0</v>
      </c>
      <c r="AU287" s="153">
        <f t="shared" si="118"/>
        <v>0</v>
      </c>
      <c r="AV287" s="153">
        <f t="shared" si="119"/>
        <v>1</v>
      </c>
      <c r="AW287" s="153">
        <f t="shared" si="120"/>
        <v>0</v>
      </c>
      <c r="AX287" s="153">
        <f t="shared" si="121"/>
        <v>0</v>
      </c>
      <c r="AY287" s="153">
        <f t="shared" si="122"/>
        <v>1</v>
      </c>
      <c r="AZ287" s="153">
        <f t="shared" si="123"/>
        <v>0</v>
      </c>
      <c r="BA287" s="153">
        <f t="shared" si="124"/>
        <v>0</v>
      </c>
      <c r="BB287" s="153">
        <f t="shared" si="125"/>
        <v>1</v>
      </c>
      <c r="BC287" s="153">
        <f t="shared" si="126"/>
        <v>0</v>
      </c>
    </row>
    <row r="288" spans="1:55" s="300" customFormat="1" x14ac:dyDescent="0.3">
      <c r="A288" s="300" t="str">
        <f>Nominal!A287</f>
        <v>Kenya</v>
      </c>
      <c r="B288" s="300" t="str">
        <f>Nominal!B287</f>
        <v>KEN</v>
      </c>
      <c r="C288" s="300" t="str">
        <f>Nominal!C287</f>
        <v>SSA</v>
      </c>
      <c r="D288" s="300" t="str">
        <f>Nominal!D287</f>
        <v>Lower-Middle Income</v>
      </c>
      <c r="E288" s="300" t="str">
        <f>Nominal!E287</f>
        <v>IDA</v>
      </c>
      <c r="F288" s="300" t="str">
        <f>Nominal!F287</f>
        <v>CIT</v>
      </c>
      <c r="G288" s="300" t="str">
        <f>Nominal!G287</f>
        <v>mill lcu</v>
      </c>
      <c r="H288" s="126">
        <f>VLOOKUP(B288,Inflation!$C$1:$E$196,3,FALSE)/100</f>
        <v>5.2999999999999999E-2</v>
      </c>
      <c r="I288" s="300" t="str">
        <f t="shared" si="103"/>
        <v>KenyaCIT</v>
      </c>
      <c r="J288" s="124" t="str">
        <f>IF(Nominal!I287="","",IFERROR(Nominal!I287*((1+Real!$H288)),""))</f>
        <v/>
      </c>
      <c r="K288" s="124" t="str">
        <f>IF(Nominal!J287="","",IFERROR(Nominal!J287*((1+Real!$H288)),""))</f>
        <v/>
      </c>
      <c r="L288" s="124">
        <f>IF(Nominal!K287="","",IFERROR(Nominal!K287*((1+Real!$H288)),""))</f>
        <v>45492.758999999998</v>
      </c>
      <c r="M288" s="124" t="str">
        <f>IF(Nominal!L287="","",IFERROR(Nominal!L287*((1+Real!$H288)),""))</f>
        <v/>
      </c>
      <c r="N288" s="124" t="str">
        <f>IF(Nominal!M287="","",IFERROR(Nominal!M287*((1+Real!$H288)),""))</f>
        <v/>
      </c>
      <c r="O288" s="124">
        <f>IF(Nominal!N287="","",IFERROR(Nominal!N287*((1+Real!$H288)),""))</f>
        <v>109142.397</v>
      </c>
      <c r="P288" s="124" t="str">
        <f>IF(Nominal!O287="","",IFERROR(Nominal!O287*((1+Real!$H288)),""))</f>
        <v/>
      </c>
      <c r="Q288" s="124" t="str">
        <f>IF(Nominal!P287="","",IFERROR(Nominal!P287*((1+Real!$H288)),""))</f>
        <v/>
      </c>
      <c r="R288" s="124">
        <f>IF(Nominal!Q287="","",IFERROR(Nominal!Q287*((1+Real!$H288)),""))</f>
        <v>86895.665999999997</v>
      </c>
      <c r="S288" s="124" t="str">
        <f>IF(Nominal!R287="","",IFERROR(Nominal!R287*((1+Real!$H288)),""))</f>
        <v/>
      </c>
      <c r="T288" s="124" t="str">
        <f>IF(Nominal!S287="","",IFERROR(Nominal!S287*((1+Real!$H288)),""))</f>
        <v/>
      </c>
      <c r="U288" s="124">
        <f>IF(Nominal!T287="","",IFERROR(Nominal!T287*((1+Real!$H288)),""))</f>
        <v>83861.972999999998</v>
      </c>
      <c r="V288" s="124" t="str">
        <f>IF(Nominal!U287="","",IFERROR(Nominal!U287*(1+0),""))</f>
        <v/>
      </c>
      <c r="W288" s="124" t="str">
        <f>IF(Nominal!V287="","",IFERROR(Nominal!V287*(1+0),""))</f>
        <v/>
      </c>
      <c r="X288" s="124">
        <f>IF(Nominal!W287="","",IFERROR(Nominal!W287*(1+0),""))</f>
        <v>46925</v>
      </c>
      <c r="Y288" s="124" t="str">
        <f>IF(Nominal!X287="","",IFERROR(Nominal!X287*(1+0),""))</f>
        <v/>
      </c>
      <c r="Z288" s="124" t="str">
        <f>IF(Nominal!Y287="","",IFERROR(Nominal!Y287*(1+0),""))</f>
        <v/>
      </c>
      <c r="AA288" s="124">
        <f>IF(Nominal!Z287="","",IFERROR(Nominal!Z287*(1+0),""))</f>
        <v>98647</v>
      </c>
      <c r="AB288" s="124" t="str">
        <f>IF(Nominal!AA287="","",IFERROR(Nominal!AA287*(1+0),""))</f>
        <v/>
      </c>
      <c r="AC288" s="124" t="str">
        <f>IF(Nominal!AB287="","",IFERROR(Nominal!AB287*(1+0),""))</f>
        <v/>
      </c>
      <c r="AD288" s="124">
        <f>IF(Nominal!AC287="","",IFERROR(Nominal!AC287*(1+0),""))</f>
        <v>79692</v>
      </c>
      <c r="AE288" s="124" t="str">
        <f>IF(Nominal!AD287="","",IFERROR(Nominal!AD287*(1+0),""))</f>
        <v/>
      </c>
      <c r="AF288" s="126" t="str">
        <f t="shared" si="104"/>
        <v/>
      </c>
      <c r="AG288" s="126" t="str">
        <f t="shared" si="105"/>
        <v/>
      </c>
      <c r="AH288" s="126">
        <f t="shared" si="106"/>
        <v>3.1482834444048598E-2</v>
      </c>
      <c r="AI288" s="126" t="str">
        <f t="shared" si="107"/>
        <v/>
      </c>
      <c r="AJ288" s="126" t="str">
        <f t="shared" si="108"/>
        <v/>
      </c>
      <c r="AK288" s="126">
        <f t="shared" si="109"/>
        <v>-9.6162419815646868E-2</v>
      </c>
      <c r="AL288" s="126" t="str">
        <f t="shared" si="110"/>
        <v/>
      </c>
      <c r="AM288" s="126" t="str">
        <f t="shared" si="111"/>
        <v/>
      </c>
      <c r="AN288" s="126">
        <f t="shared" si="112"/>
        <v>-8.2900175942031418E-2</v>
      </c>
      <c r="AO288" s="126" t="str">
        <f t="shared" si="113"/>
        <v/>
      </c>
      <c r="AP288" s="124">
        <f t="shared" si="114"/>
        <v>241530.82199999999</v>
      </c>
      <c r="AQ288" s="124">
        <f t="shared" si="115"/>
        <v>225264</v>
      </c>
      <c r="AR288" s="126">
        <f t="shared" si="116"/>
        <v>-6.7348845440520985E-2</v>
      </c>
      <c r="AS288" s="153" t="s">
        <v>779</v>
      </c>
      <c r="AT288" s="153">
        <f t="shared" si="117"/>
        <v>0</v>
      </c>
      <c r="AU288" s="153">
        <f t="shared" si="118"/>
        <v>0</v>
      </c>
      <c r="AV288" s="153">
        <f t="shared" si="119"/>
        <v>1</v>
      </c>
      <c r="AW288" s="153">
        <f t="shared" si="120"/>
        <v>0</v>
      </c>
      <c r="AX288" s="153">
        <f t="shared" si="121"/>
        <v>0</v>
      </c>
      <c r="AY288" s="153">
        <f t="shared" si="122"/>
        <v>1</v>
      </c>
      <c r="AZ288" s="153">
        <f t="shared" si="123"/>
        <v>0</v>
      </c>
      <c r="BA288" s="153">
        <f t="shared" si="124"/>
        <v>0</v>
      </c>
      <c r="BB288" s="153">
        <f t="shared" si="125"/>
        <v>1</v>
      </c>
      <c r="BC288" s="153">
        <f t="shared" si="126"/>
        <v>0</v>
      </c>
    </row>
    <row r="289" spans="1:55" s="300" customFormat="1" x14ac:dyDescent="0.3">
      <c r="A289" s="300" t="str">
        <f>Nominal!A288</f>
        <v>Kenya</v>
      </c>
      <c r="B289" s="300" t="str">
        <f>Nominal!B288</f>
        <v>KEN</v>
      </c>
      <c r="C289" s="300" t="str">
        <f>Nominal!C288</f>
        <v>SSA</v>
      </c>
      <c r="D289" s="300" t="str">
        <f>Nominal!D288</f>
        <v>Lower-Middle Income</v>
      </c>
      <c r="E289" s="300" t="str">
        <f>Nominal!E288</f>
        <v>IDA</v>
      </c>
      <c r="F289" s="300" t="str">
        <f>Nominal!F288</f>
        <v>Income Taxes</v>
      </c>
      <c r="G289" s="300" t="str">
        <f>Nominal!G288</f>
        <v>mill lcu</v>
      </c>
      <c r="H289" s="126">
        <f>VLOOKUP(B289,Inflation!$C$1:$E$196,3,FALSE)/100</f>
        <v>5.2999999999999999E-2</v>
      </c>
      <c r="I289" s="300" t="str">
        <f t="shared" si="103"/>
        <v>KenyaIncome Taxes</v>
      </c>
      <c r="J289" s="124" t="str">
        <f>IF(Nominal!I288="","",IFERROR(Nominal!I288*((1+Real!$H289)),""))</f>
        <v/>
      </c>
      <c r="K289" s="124" t="str">
        <f>IF(Nominal!J288="","",IFERROR(Nominal!J288*((1+Real!$H289)),""))</f>
        <v/>
      </c>
      <c r="L289" s="124">
        <f>IF(Nominal!K288="","",IFERROR(Nominal!K288*((1+Real!$H289)),""))</f>
        <v>152215.36199999999</v>
      </c>
      <c r="M289" s="124" t="str">
        <f>IF(Nominal!L288="","",IFERROR(Nominal!L288*((1+Real!$H289)),""))</f>
        <v/>
      </c>
      <c r="N289" s="124" t="str">
        <f>IF(Nominal!M288="","",IFERROR(Nominal!M288*((1+Real!$H289)),""))</f>
        <v/>
      </c>
      <c r="O289" s="124">
        <f>IF(Nominal!N288="","",IFERROR(Nominal!N288*((1+Real!$H289)),""))</f>
        <v>226703.52899999998</v>
      </c>
      <c r="P289" s="124" t="str">
        <f>IF(Nominal!O288="","",IFERROR(Nominal!O288*((1+Real!$H289)),""))</f>
        <v/>
      </c>
      <c r="Q289" s="124" t="str">
        <f>IF(Nominal!P288="","",IFERROR(Nominal!P288*((1+Real!$H289)),""))</f>
        <v/>
      </c>
      <c r="R289" s="124">
        <f>IF(Nominal!Q288="","",IFERROR(Nominal!Q288*((1+Real!$H289)),""))</f>
        <v>190299.21299999999</v>
      </c>
      <c r="S289" s="124" t="str">
        <f>IF(Nominal!R288="","",IFERROR(Nominal!R288*((1+Real!$H289)),""))</f>
        <v/>
      </c>
      <c r="T289" s="124" t="str">
        <f>IF(Nominal!S288="","",IFERROR(Nominal!S288*((1+Real!$H289)),""))</f>
        <v/>
      </c>
      <c r="U289" s="124">
        <f>IF(Nominal!T288="","",IFERROR(Nominal!T288*((1+Real!$H289)),""))</f>
        <v>196603.52399999998</v>
      </c>
      <c r="V289" s="124" t="str">
        <f>IF(Nominal!U288="","",IFERROR(Nominal!U288*(1+0),""))</f>
        <v/>
      </c>
      <c r="W289" s="124" t="str">
        <f>IF(Nominal!V288="","",IFERROR(Nominal!V288*(1+0),""))</f>
        <v/>
      </c>
      <c r="X289" s="124">
        <f>IF(Nominal!W288="","",IFERROR(Nominal!W288*(1+0),""))</f>
        <v>152284</v>
      </c>
      <c r="Y289" s="124" t="str">
        <f>IF(Nominal!X288="","",IFERROR(Nominal!X288*(1+0),""))</f>
        <v/>
      </c>
      <c r="Z289" s="124" t="str">
        <f>IF(Nominal!Y288="","",IFERROR(Nominal!Y288*(1+0),""))</f>
        <v/>
      </c>
      <c r="AA289" s="124">
        <f>IF(Nominal!Z288="","",IFERROR(Nominal!Z288*(1+0),""))</f>
        <v>187223</v>
      </c>
      <c r="AB289" s="124" t="str">
        <f>IF(Nominal!AA288="","",IFERROR(Nominal!AA288*(1+0),""))</f>
        <v/>
      </c>
      <c r="AC289" s="124" t="str">
        <f>IF(Nominal!AB288="","",IFERROR(Nominal!AB288*(1+0),""))</f>
        <v/>
      </c>
      <c r="AD289" s="124">
        <f>IF(Nominal!AC288="","",IFERROR(Nominal!AC288*(1+0),""))</f>
        <v>151248</v>
      </c>
      <c r="AE289" s="124" t="str">
        <f>IF(Nominal!AD288="","",IFERROR(Nominal!AD288*(1+0),""))</f>
        <v/>
      </c>
      <c r="AF289" s="126" t="str">
        <f t="shared" si="104"/>
        <v/>
      </c>
      <c r="AG289" s="126" t="str">
        <f t="shared" si="105"/>
        <v/>
      </c>
      <c r="AH289" s="126">
        <f t="shared" si="106"/>
        <v>4.5092689133443897E-4</v>
      </c>
      <c r="AI289" s="126" t="str">
        <f t="shared" si="107"/>
        <v/>
      </c>
      <c r="AJ289" s="126" t="str">
        <f t="shared" si="108"/>
        <v/>
      </c>
      <c r="AK289" s="126">
        <f t="shared" si="109"/>
        <v>-0.17415048267731192</v>
      </c>
      <c r="AL289" s="126" t="str">
        <f t="shared" si="110"/>
        <v/>
      </c>
      <c r="AM289" s="126" t="str">
        <f t="shared" si="111"/>
        <v/>
      </c>
      <c r="AN289" s="126">
        <f t="shared" si="112"/>
        <v>-0.20520953494431945</v>
      </c>
      <c r="AO289" s="126" t="str">
        <f t="shared" si="113"/>
        <v/>
      </c>
      <c r="AP289" s="124">
        <f t="shared" si="114"/>
        <v>569218.10399999993</v>
      </c>
      <c r="AQ289" s="124">
        <f t="shared" si="115"/>
        <v>490755</v>
      </c>
      <c r="AR289" s="126">
        <f t="shared" si="116"/>
        <v>-0.13784365509217877</v>
      </c>
      <c r="AS289" s="153" t="s">
        <v>779</v>
      </c>
      <c r="AT289" s="153">
        <f t="shared" si="117"/>
        <v>0</v>
      </c>
      <c r="AU289" s="153">
        <f t="shared" si="118"/>
        <v>0</v>
      </c>
      <c r="AV289" s="153">
        <f t="shared" si="119"/>
        <v>1</v>
      </c>
      <c r="AW289" s="153">
        <f t="shared" si="120"/>
        <v>0</v>
      </c>
      <c r="AX289" s="153">
        <f t="shared" si="121"/>
        <v>0</v>
      </c>
      <c r="AY289" s="153">
        <f t="shared" si="122"/>
        <v>1</v>
      </c>
      <c r="AZ289" s="153">
        <f t="shared" si="123"/>
        <v>0</v>
      </c>
      <c r="BA289" s="153">
        <f t="shared" si="124"/>
        <v>0</v>
      </c>
      <c r="BB289" s="153">
        <f t="shared" si="125"/>
        <v>1</v>
      </c>
      <c r="BC289" s="153">
        <f t="shared" si="126"/>
        <v>0</v>
      </c>
    </row>
    <row r="290" spans="1:55" s="300" customFormat="1" x14ac:dyDescent="0.3">
      <c r="A290" s="300" t="str">
        <f>Nominal!A289</f>
        <v>Kenya</v>
      </c>
      <c r="B290" s="300" t="str">
        <f>Nominal!B289</f>
        <v>KEN</v>
      </c>
      <c r="C290" s="300" t="str">
        <f>Nominal!C289</f>
        <v>SSA</v>
      </c>
      <c r="D290" s="300" t="str">
        <f>Nominal!D289</f>
        <v>Lower-Middle Income</v>
      </c>
      <c r="E290" s="300" t="str">
        <f>Nominal!E289</f>
        <v>IDA</v>
      </c>
      <c r="F290" s="300" t="str">
        <f>Nominal!F289</f>
        <v>VAT</v>
      </c>
      <c r="G290" s="300" t="str">
        <f>Nominal!G289</f>
        <v>mill lcu</v>
      </c>
      <c r="H290" s="126">
        <f>VLOOKUP(B290,Inflation!$C$1:$E$196,3,FALSE)/100</f>
        <v>5.2999999999999999E-2</v>
      </c>
      <c r="I290" s="300" t="str">
        <f t="shared" si="103"/>
        <v>KenyaVAT</v>
      </c>
      <c r="J290" s="124" t="str">
        <f>IF(Nominal!I289="","",IFERROR(Nominal!I289*((1+Real!$H290)),""))</f>
        <v/>
      </c>
      <c r="K290" s="124" t="str">
        <f>IF(Nominal!J289="","",IFERROR(Nominal!J289*((1+Real!$H290)),""))</f>
        <v/>
      </c>
      <c r="L290" s="124">
        <f>IF(Nominal!K289="","",IFERROR(Nominal!K289*((1+Real!$H290)),""))</f>
        <v>111928.63499999999</v>
      </c>
      <c r="M290" s="124" t="str">
        <f>IF(Nominal!L289="","",IFERROR(Nominal!L289*((1+Real!$H290)),""))</f>
        <v/>
      </c>
      <c r="N290" s="124" t="str">
        <f>IF(Nominal!M289="","",IFERROR(Nominal!M289*((1+Real!$H290)),""))</f>
        <v/>
      </c>
      <c r="O290" s="124">
        <f>IF(Nominal!N289="","",IFERROR(Nominal!N289*((1+Real!$H290)),""))</f>
        <v>119031.12</v>
      </c>
      <c r="P290" s="124" t="str">
        <f>IF(Nominal!O289="","",IFERROR(Nominal!O289*((1+Real!$H290)),""))</f>
        <v/>
      </c>
      <c r="Q290" s="124" t="str">
        <f>IF(Nominal!P289="","",IFERROR(Nominal!P289*((1+Real!$H290)),""))</f>
        <v/>
      </c>
      <c r="R290" s="124">
        <f>IF(Nominal!Q289="","",IFERROR(Nominal!Q289*((1+Real!$H290)),""))</f>
        <v>111385.287</v>
      </c>
      <c r="S290" s="124" t="str">
        <f>IF(Nominal!R289="","",IFERROR(Nominal!R289*((1+Real!$H290)),""))</f>
        <v/>
      </c>
      <c r="T290" s="124" t="str">
        <f>IF(Nominal!S289="","",IFERROR(Nominal!S289*((1+Real!$H290)),""))</f>
        <v/>
      </c>
      <c r="U290" s="124">
        <f>IF(Nominal!T289="","",IFERROR(Nominal!T289*((1+Real!$H290)),""))</f>
        <v>111370.545</v>
      </c>
      <c r="V290" s="124" t="str">
        <f>IF(Nominal!U289="","",IFERROR(Nominal!U289*(1+0),""))</f>
        <v/>
      </c>
      <c r="W290" s="124" t="str">
        <f>IF(Nominal!V289="","",IFERROR(Nominal!V289*(1+0),""))</f>
        <v/>
      </c>
      <c r="X290" s="124">
        <f>IF(Nominal!W289="","",IFERROR(Nominal!W289*(1+0),""))</f>
        <v>94113</v>
      </c>
      <c r="Y290" s="124" t="str">
        <f>IF(Nominal!X289="","",IFERROR(Nominal!X289*(1+0),""))</f>
        <v/>
      </c>
      <c r="Z290" s="124" t="str">
        <f>IF(Nominal!Y289="","",IFERROR(Nominal!Y289*(1+0),""))</f>
        <v/>
      </c>
      <c r="AA290" s="124">
        <f>IF(Nominal!Z289="","",IFERROR(Nominal!Z289*(1+0),""))</f>
        <v>78056</v>
      </c>
      <c r="AB290" s="124" t="str">
        <f>IF(Nominal!AA289="","",IFERROR(Nominal!AA289*(1+0),""))</f>
        <v/>
      </c>
      <c r="AC290" s="124" t="str">
        <f>IF(Nominal!AB289="","",IFERROR(Nominal!AB289*(1+0),""))</f>
        <v/>
      </c>
      <c r="AD290" s="124">
        <f>IF(Nominal!AC289="","",IFERROR(Nominal!AC289*(1+0),""))</f>
        <v>83062</v>
      </c>
      <c r="AE290" s="124" t="str">
        <f>IF(Nominal!AD289="","",IFERROR(Nominal!AD289*(1+0),""))</f>
        <v/>
      </c>
      <c r="AF290" s="126" t="str">
        <f t="shared" si="104"/>
        <v/>
      </c>
      <c r="AG290" s="126" t="str">
        <f t="shared" si="105"/>
        <v/>
      </c>
      <c r="AH290" s="126">
        <f t="shared" si="106"/>
        <v>-0.15916959051631421</v>
      </c>
      <c r="AI290" s="126" t="str">
        <f t="shared" si="107"/>
        <v/>
      </c>
      <c r="AJ290" s="126" t="str">
        <f t="shared" si="108"/>
        <v/>
      </c>
      <c r="AK290" s="126">
        <f t="shared" si="109"/>
        <v>-0.34423871673222933</v>
      </c>
      <c r="AL290" s="126" t="str">
        <f t="shared" si="110"/>
        <v/>
      </c>
      <c r="AM290" s="126" t="str">
        <f t="shared" si="111"/>
        <v/>
      </c>
      <c r="AN290" s="126">
        <f t="shared" si="112"/>
        <v>-0.25428212076160467</v>
      </c>
      <c r="AO290" s="126" t="str">
        <f t="shared" si="113"/>
        <v/>
      </c>
      <c r="AP290" s="124">
        <f t="shared" si="114"/>
        <v>342345.04200000002</v>
      </c>
      <c r="AQ290" s="124">
        <f t="shared" si="115"/>
        <v>255231</v>
      </c>
      <c r="AR290" s="126">
        <f t="shared" si="116"/>
        <v>-0.25446269497894469</v>
      </c>
      <c r="AS290" s="153" t="s">
        <v>779</v>
      </c>
      <c r="AT290" s="153">
        <f t="shared" si="117"/>
        <v>0</v>
      </c>
      <c r="AU290" s="153">
        <f t="shared" si="118"/>
        <v>0</v>
      </c>
      <c r="AV290" s="153">
        <f t="shared" si="119"/>
        <v>1</v>
      </c>
      <c r="AW290" s="153">
        <f t="shared" si="120"/>
        <v>0</v>
      </c>
      <c r="AX290" s="153">
        <f t="shared" si="121"/>
        <v>0</v>
      </c>
      <c r="AY290" s="153">
        <f t="shared" si="122"/>
        <v>1</v>
      </c>
      <c r="AZ290" s="153">
        <f t="shared" si="123"/>
        <v>0</v>
      </c>
      <c r="BA290" s="153">
        <f t="shared" si="124"/>
        <v>0</v>
      </c>
      <c r="BB290" s="153">
        <f t="shared" si="125"/>
        <v>1</v>
      </c>
      <c r="BC290" s="153">
        <f t="shared" si="126"/>
        <v>0</v>
      </c>
    </row>
    <row r="291" spans="1:55" s="300" customFormat="1" x14ac:dyDescent="0.3">
      <c r="A291" s="300" t="str">
        <f>Nominal!A290</f>
        <v>Kenya</v>
      </c>
      <c r="B291" s="300" t="str">
        <f>Nominal!B290</f>
        <v>KEN</v>
      </c>
      <c r="C291" s="300" t="str">
        <f>Nominal!C290</f>
        <v>SSA</v>
      </c>
      <c r="D291" s="300" t="str">
        <f>Nominal!D290</f>
        <v>Lower-Middle Income</v>
      </c>
      <c r="E291" s="300" t="str">
        <f>Nominal!E290</f>
        <v>IDA</v>
      </c>
      <c r="F291" s="300" t="str">
        <f>Nominal!F290</f>
        <v>Import Duties</v>
      </c>
      <c r="G291" s="300" t="str">
        <f>Nominal!G290</f>
        <v>mill lcu</v>
      </c>
      <c r="H291" s="126">
        <f>VLOOKUP(B291,Inflation!$C$1:$E$196,3,FALSE)/100</f>
        <v>5.2999999999999999E-2</v>
      </c>
      <c r="I291" s="300" t="str">
        <f t="shared" si="103"/>
        <v>KenyaImport Duties</v>
      </c>
      <c r="J291" s="124" t="str">
        <f>IF(Nominal!I290="","",IFERROR(Nominal!I290*((1+Real!$H291)),""))</f>
        <v/>
      </c>
      <c r="K291" s="124" t="str">
        <f>IF(Nominal!J290="","",IFERROR(Nominal!J290*((1+Real!$H291)),""))</f>
        <v/>
      </c>
      <c r="L291" s="124">
        <f>IF(Nominal!K290="","",IFERROR(Nominal!K290*((1+Real!$H291)),""))</f>
        <v>35026.991999999998</v>
      </c>
      <c r="M291" s="124" t="str">
        <f>IF(Nominal!L290="","",IFERROR(Nominal!L290*((1+Real!$H291)),""))</f>
        <v/>
      </c>
      <c r="N291" s="124" t="str">
        <f>IF(Nominal!M290="","",IFERROR(Nominal!M290*((1+Real!$H291)),""))</f>
        <v/>
      </c>
      <c r="O291" s="124">
        <f>IF(Nominal!N290="","",IFERROR(Nominal!N290*((1+Real!$H291)),""))</f>
        <v>37288.835999999996</v>
      </c>
      <c r="P291" s="124" t="str">
        <f>IF(Nominal!O290="","",IFERROR(Nominal!O290*((1+Real!$H291)),""))</f>
        <v/>
      </c>
      <c r="Q291" s="124" t="str">
        <f>IF(Nominal!P290="","",IFERROR(Nominal!P290*((1+Real!$H291)),""))</f>
        <v/>
      </c>
      <c r="R291" s="124">
        <f>IF(Nominal!Q290="","",IFERROR(Nominal!Q290*((1+Real!$H291)),""))</f>
        <v>33147.386999999995</v>
      </c>
      <c r="S291" s="124" t="str">
        <f>IF(Nominal!R290="","",IFERROR(Nominal!R290*((1+Real!$H291)),""))</f>
        <v/>
      </c>
      <c r="T291" s="124" t="str">
        <f>IF(Nominal!S290="","",IFERROR(Nominal!S290*((1+Real!$H291)),""))</f>
        <v/>
      </c>
      <c r="U291" s="124">
        <f>IF(Nominal!T290="","",IFERROR(Nominal!T290*((1+Real!$H291)),""))</f>
        <v>35593.506000000001</v>
      </c>
      <c r="V291" s="124" t="str">
        <f>IF(Nominal!U290="","",IFERROR(Nominal!U290*(1+0),""))</f>
        <v/>
      </c>
      <c r="W291" s="124" t="str">
        <f>IF(Nominal!V290="","",IFERROR(Nominal!V290*(1+0),""))</f>
        <v/>
      </c>
      <c r="X291" s="124">
        <f>IF(Nominal!W290="","",IFERROR(Nominal!W290*(1+0),""))</f>
        <v>34391</v>
      </c>
      <c r="Y291" s="124" t="str">
        <f>IF(Nominal!X290="","",IFERROR(Nominal!X290*(1+0),""))</f>
        <v/>
      </c>
      <c r="Z291" s="124" t="str">
        <f>IF(Nominal!Y290="","",IFERROR(Nominal!Y290*(1+0),""))</f>
        <v/>
      </c>
      <c r="AA291" s="124">
        <f>IF(Nominal!Z290="","",IFERROR(Nominal!Z290*(1+0),""))</f>
        <v>28344</v>
      </c>
      <c r="AB291" s="124" t="str">
        <f>IF(Nominal!AA290="","",IFERROR(Nominal!AA290*(1+0),""))</f>
        <v/>
      </c>
      <c r="AC291" s="124" t="str">
        <f>IF(Nominal!AB290="","",IFERROR(Nominal!AB290*(1+0),""))</f>
        <v/>
      </c>
      <c r="AD291" s="124">
        <f>IF(Nominal!AC290="","",IFERROR(Nominal!AC290*(1+0),""))</f>
        <v>31575</v>
      </c>
      <c r="AE291" s="124" t="str">
        <f>IF(Nominal!AD290="","",IFERROR(Nominal!AD290*(1+0),""))</f>
        <v/>
      </c>
      <c r="AF291" s="126" t="str">
        <f t="shared" si="104"/>
        <v/>
      </c>
      <c r="AG291" s="126" t="str">
        <f t="shared" si="105"/>
        <v/>
      </c>
      <c r="AH291" s="126">
        <f t="shared" si="106"/>
        <v>-1.8157197169542803E-2</v>
      </c>
      <c r="AI291" s="126" t="str">
        <f t="shared" si="107"/>
        <v/>
      </c>
      <c r="AJ291" s="126" t="str">
        <f t="shared" si="108"/>
        <v/>
      </c>
      <c r="AK291" s="126">
        <f t="shared" si="109"/>
        <v>-0.2398797323681543</v>
      </c>
      <c r="AL291" s="126" t="str">
        <f t="shared" si="110"/>
        <v/>
      </c>
      <c r="AM291" s="126" t="str">
        <f t="shared" si="111"/>
        <v/>
      </c>
      <c r="AN291" s="126">
        <f t="shared" si="112"/>
        <v>-4.7436227778678161E-2</v>
      </c>
      <c r="AO291" s="126" t="str">
        <f t="shared" si="113"/>
        <v/>
      </c>
      <c r="AP291" s="124">
        <f t="shared" si="114"/>
        <v>105463.215</v>
      </c>
      <c r="AQ291" s="124">
        <f t="shared" si="115"/>
        <v>94310</v>
      </c>
      <c r="AR291" s="126">
        <f t="shared" si="116"/>
        <v>-0.10575455148034314</v>
      </c>
      <c r="AS291" s="153" t="s">
        <v>779</v>
      </c>
      <c r="AT291" s="153">
        <f t="shared" si="117"/>
        <v>0</v>
      </c>
      <c r="AU291" s="153">
        <f t="shared" si="118"/>
        <v>0</v>
      </c>
      <c r="AV291" s="153">
        <f t="shared" si="119"/>
        <v>1</v>
      </c>
      <c r="AW291" s="153">
        <f t="shared" si="120"/>
        <v>0</v>
      </c>
      <c r="AX291" s="153">
        <f t="shared" si="121"/>
        <v>0</v>
      </c>
      <c r="AY291" s="153">
        <f t="shared" si="122"/>
        <v>1</v>
      </c>
      <c r="AZ291" s="153">
        <f t="shared" si="123"/>
        <v>0</v>
      </c>
      <c r="BA291" s="153">
        <f t="shared" si="124"/>
        <v>0</v>
      </c>
      <c r="BB291" s="153">
        <f t="shared" si="125"/>
        <v>1</v>
      </c>
      <c r="BC291" s="153">
        <f t="shared" si="126"/>
        <v>0</v>
      </c>
    </row>
    <row r="292" spans="1:55" s="300" customFormat="1" x14ac:dyDescent="0.3">
      <c r="A292" s="300" t="str">
        <f>Nominal!A291</f>
        <v>Kenya</v>
      </c>
      <c r="B292" s="300" t="str">
        <f>Nominal!B291</f>
        <v>KEN</v>
      </c>
      <c r="C292" s="300" t="str">
        <f>Nominal!C291</f>
        <v>SSA</v>
      </c>
      <c r="D292" s="300" t="str">
        <f>Nominal!D291</f>
        <v>Lower-Middle Income</v>
      </c>
      <c r="E292" s="300" t="str">
        <f>Nominal!E291</f>
        <v>IDA</v>
      </c>
      <c r="F292" s="300" t="str">
        <f>Nominal!F291</f>
        <v>Excises</v>
      </c>
      <c r="G292" s="300" t="str">
        <f>Nominal!G291</f>
        <v>mill lcu</v>
      </c>
      <c r="H292" s="126">
        <f>VLOOKUP(B292,Inflation!$C$1:$E$196,3,FALSE)/100</f>
        <v>5.2999999999999999E-2</v>
      </c>
      <c r="I292" s="300" t="str">
        <f t="shared" si="103"/>
        <v>KenyaExcises</v>
      </c>
      <c r="J292" s="124" t="str">
        <f>IF(Nominal!I291="","",IFERROR(Nominal!I291*((1+Real!$H292)),""))</f>
        <v/>
      </c>
      <c r="K292" s="124" t="str">
        <f>IF(Nominal!J291="","",IFERROR(Nominal!J291*((1+Real!$H292)),""))</f>
        <v/>
      </c>
      <c r="L292" s="124">
        <f>IF(Nominal!K291="","",IFERROR(Nominal!K291*((1+Real!$H292)),""))</f>
        <v>53740.907999999996</v>
      </c>
      <c r="M292" s="124" t="str">
        <f>IF(Nominal!L291="","",IFERROR(Nominal!L291*((1+Real!$H292)),""))</f>
        <v/>
      </c>
      <c r="N292" s="124" t="str">
        <f>IF(Nominal!M291="","",IFERROR(Nominal!M291*((1+Real!$H292)),""))</f>
        <v/>
      </c>
      <c r="O292" s="124">
        <f>IF(Nominal!N291="","",IFERROR(Nominal!N291*((1+Real!$H292)),""))</f>
        <v>54261.09</v>
      </c>
      <c r="P292" s="124" t="str">
        <f>IF(Nominal!O291="","",IFERROR(Nominal!O291*((1+Real!$H292)),""))</f>
        <v/>
      </c>
      <c r="Q292" s="124" t="str">
        <f>IF(Nominal!P291="","",IFERROR(Nominal!P291*((1+Real!$H292)),""))</f>
        <v/>
      </c>
      <c r="R292" s="124">
        <f>IF(Nominal!Q291="","",IFERROR(Nominal!Q291*((1+Real!$H292)),""))</f>
        <v>52360.424999999996</v>
      </c>
      <c r="S292" s="124" t="str">
        <f>IF(Nominal!R291="","",IFERROR(Nominal!R291*((1+Real!$H292)),""))</f>
        <v/>
      </c>
      <c r="T292" s="124" t="str">
        <f>IF(Nominal!S291="","",IFERROR(Nominal!S291*((1+Real!$H292)),""))</f>
        <v/>
      </c>
      <c r="U292" s="124">
        <f>IF(Nominal!T291="","",IFERROR(Nominal!T291*((1+Real!$H292)),""))</f>
        <v>56495.555999999997</v>
      </c>
      <c r="V292" s="124" t="str">
        <f>IF(Nominal!U291="","",IFERROR(Nominal!U291*(1+0),""))</f>
        <v/>
      </c>
      <c r="W292" s="124" t="str">
        <f>IF(Nominal!V291="","",IFERROR(Nominal!V291*(1+0),""))</f>
        <v/>
      </c>
      <c r="X292" s="124">
        <f>IF(Nominal!W291="","",IFERROR(Nominal!W291*(1+0),""))</f>
        <v>56114</v>
      </c>
      <c r="Y292" s="124" t="str">
        <f>IF(Nominal!X291="","",IFERROR(Nominal!X291*(1+0),""))</f>
        <v/>
      </c>
      <c r="Z292" s="124" t="str">
        <f>IF(Nominal!Y291="","",IFERROR(Nominal!Y291*(1+0),""))</f>
        <v/>
      </c>
      <c r="AA292" s="124">
        <f>IF(Nominal!Z291="","",IFERROR(Nominal!Z291*(1+0),""))</f>
        <v>35779</v>
      </c>
      <c r="AB292" s="124" t="str">
        <f>IF(Nominal!AA291="","",IFERROR(Nominal!AA291*(1+0),""))</f>
        <v/>
      </c>
      <c r="AC292" s="124" t="str">
        <f>IF(Nominal!AB291="","",IFERROR(Nominal!AB291*(1+0),""))</f>
        <v/>
      </c>
      <c r="AD292" s="124">
        <f>IF(Nominal!AC291="","",IFERROR(Nominal!AC291*(1+0),""))</f>
        <v>47354</v>
      </c>
      <c r="AE292" s="124" t="str">
        <f>IF(Nominal!AD291="","",IFERROR(Nominal!AD291*(1+0),""))</f>
        <v/>
      </c>
      <c r="AF292" s="126" t="str">
        <f t="shared" si="104"/>
        <v/>
      </c>
      <c r="AG292" s="126" t="str">
        <f t="shared" si="105"/>
        <v/>
      </c>
      <c r="AH292" s="126">
        <f t="shared" si="106"/>
        <v>4.4158018320047822E-2</v>
      </c>
      <c r="AI292" s="126" t="str">
        <f t="shared" si="107"/>
        <v/>
      </c>
      <c r="AJ292" s="126" t="str">
        <f t="shared" si="108"/>
        <v/>
      </c>
      <c r="AK292" s="126">
        <f t="shared" si="109"/>
        <v>-0.34061405696052177</v>
      </c>
      <c r="AL292" s="126" t="str">
        <f t="shared" si="110"/>
        <v/>
      </c>
      <c r="AM292" s="126" t="str">
        <f t="shared" si="111"/>
        <v/>
      </c>
      <c r="AN292" s="126">
        <f t="shared" si="112"/>
        <v>-9.5614674632606519E-2</v>
      </c>
      <c r="AO292" s="126" t="str">
        <f t="shared" si="113"/>
        <v/>
      </c>
      <c r="AP292" s="124">
        <f t="shared" si="114"/>
        <v>160362.42299999998</v>
      </c>
      <c r="AQ292" s="124">
        <f t="shared" si="115"/>
        <v>139247</v>
      </c>
      <c r="AR292" s="126">
        <f t="shared" si="116"/>
        <v>-0.1316731351708248</v>
      </c>
      <c r="AS292" s="153" t="s">
        <v>779</v>
      </c>
      <c r="AT292" s="153">
        <f t="shared" si="117"/>
        <v>0</v>
      </c>
      <c r="AU292" s="153">
        <f t="shared" si="118"/>
        <v>0</v>
      </c>
      <c r="AV292" s="153">
        <f t="shared" si="119"/>
        <v>1</v>
      </c>
      <c r="AW292" s="153">
        <f t="shared" si="120"/>
        <v>0</v>
      </c>
      <c r="AX292" s="153">
        <f t="shared" si="121"/>
        <v>0</v>
      </c>
      <c r="AY292" s="153">
        <f t="shared" si="122"/>
        <v>1</v>
      </c>
      <c r="AZ292" s="153">
        <f t="shared" si="123"/>
        <v>0</v>
      </c>
      <c r="BA292" s="153">
        <f t="shared" si="124"/>
        <v>0</v>
      </c>
      <c r="BB292" s="153">
        <f t="shared" si="125"/>
        <v>1</v>
      </c>
      <c r="BC292" s="153">
        <f t="shared" si="126"/>
        <v>0</v>
      </c>
    </row>
    <row r="293" spans="1:55" s="300" customFormat="1" x14ac:dyDescent="0.3">
      <c r="A293" s="300" t="str">
        <f>Nominal!A292</f>
        <v>Kenya</v>
      </c>
      <c r="B293" s="300" t="str">
        <f>Nominal!B292</f>
        <v>KEN</v>
      </c>
      <c r="C293" s="300" t="str">
        <f>Nominal!C292</f>
        <v>SSA</v>
      </c>
      <c r="D293" s="300" t="str">
        <f>Nominal!D292</f>
        <v>Lower-Middle Income</v>
      </c>
      <c r="E293" s="300" t="str">
        <f>Nominal!E292</f>
        <v>IDA</v>
      </c>
      <c r="F293" s="300" t="str">
        <f>Nominal!F292</f>
        <v>Tax Revenue</v>
      </c>
      <c r="G293" s="300" t="str">
        <f>Nominal!G292</f>
        <v>mill lcu</v>
      </c>
      <c r="H293" s="126">
        <f>VLOOKUP(B293,Inflation!$C$1:$E$196,3,FALSE)/100</f>
        <v>5.2999999999999999E-2</v>
      </c>
      <c r="I293" s="300" t="str">
        <f t="shared" si="103"/>
        <v>KenyaTax Revenue</v>
      </c>
      <c r="J293" s="124" t="str">
        <f>IF(Nominal!I292="","",IFERROR(Nominal!I292*((1+Real!$H293)),""))</f>
        <v/>
      </c>
      <c r="K293" s="124" t="str">
        <f>IF(Nominal!J292="","",IFERROR(Nominal!J292*((1+Real!$H293)),""))</f>
        <v/>
      </c>
      <c r="L293" s="124">
        <f>IF(Nominal!K292="","",IFERROR(Nominal!K292*((1+Real!$H293)),""))</f>
        <v>352911.897</v>
      </c>
      <c r="M293" s="124" t="str">
        <f>IF(Nominal!L292="","",IFERROR(Nominal!L292*((1+Real!$H293)),""))</f>
        <v/>
      </c>
      <c r="N293" s="124" t="str">
        <f>IF(Nominal!M292="","",IFERROR(Nominal!M292*((1+Real!$H293)),""))</f>
        <v/>
      </c>
      <c r="O293" s="124">
        <f>IF(Nominal!N292="","",IFERROR(Nominal!N292*((1+Real!$H293)),""))</f>
        <v>437284.57499999995</v>
      </c>
      <c r="P293" s="124" t="str">
        <f>IF(Nominal!O292="","",IFERROR(Nominal!O292*((1+Real!$H293)),""))</f>
        <v/>
      </c>
      <c r="Q293" s="124" t="str">
        <f>IF(Nominal!P292="","",IFERROR(Nominal!P292*((1+Real!$H293)),""))</f>
        <v/>
      </c>
      <c r="R293" s="124">
        <f>IF(Nominal!Q292="","",IFERROR(Nominal!Q292*((1+Real!$H293)),""))</f>
        <v>387192.31199999998</v>
      </c>
      <c r="S293" s="124" t="str">
        <f>IF(Nominal!R292="","",IFERROR(Nominal!R292*((1+Real!$H293)),""))</f>
        <v/>
      </c>
      <c r="T293" s="124" t="str">
        <f>IF(Nominal!S292="","",IFERROR(Nominal!S292*((1+Real!$H293)),""))</f>
        <v/>
      </c>
      <c r="U293" s="124">
        <f>IF(Nominal!T292="","",IFERROR(Nominal!T292*((1+Real!$H293)),""))</f>
        <v>400063.13099999999</v>
      </c>
      <c r="V293" s="124" t="str">
        <f>IF(Nominal!U292="","",IFERROR(Nominal!U292*(1+0),""))</f>
        <v/>
      </c>
      <c r="W293" s="124" t="str">
        <f>IF(Nominal!V292="","",IFERROR(Nominal!V292*(1+0),""))</f>
        <v/>
      </c>
      <c r="X293" s="124">
        <f>IF(Nominal!W292="","",IFERROR(Nominal!W292*(1+0),""))</f>
        <v>336902</v>
      </c>
      <c r="Y293" s="124" t="str">
        <f>IF(Nominal!X292="","",IFERROR(Nominal!X292*(1+0),""))</f>
        <v/>
      </c>
      <c r="Z293" s="124" t="str">
        <f>IF(Nominal!Y292="","",IFERROR(Nominal!Y292*(1+0),""))</f>
        <v/>
      </c>
      <c r="AA293" s="124">
        <f>IF(Nominal!Z292="","",IFERROR(Nominal!Z292*(1+0),""))</f>
        <v>329402</v>
      </c>
      <c r="AB293" s="124" t="str">
        <f>IF(Nominal!AA292="","",IFERROR(Nominal!AA292*(1+0),""))</f>
        <v/>
      </c>
      <c r="AC293" s="124" t="str">
        <f>IF(Nominal!AB292="","",IFERROR(Nominal!AB292*(1+0),""))</f>
        <v/>
      </c>
      <c r="AD293" s="124">
        <f>IF(Nominal!AC292="","",IFERROR(Nominal!AC292*(1+0),""))</f>
        <v>313239</v>
      </c>
      <c r="AE293" s="124" t="str">
        <f>IF(Nominal!AD292="","",IFERROR(Nominal!AD292*(1+0),""))</f>
        <v/>
      </c>
      <c r="AF293" s="126" t="str">
        <f t="shared" si="104"/>
        <v/>
      </c>
      <c r="AG293" s="126" t="str">
        <f t="shared" si="105"/>
        <v/>
      </c>
      <c r="AH293" s="126">
        <f t="shared" si="106"/>
        <v>-4.5365138257155435E-2</v>
      </c>
      <c r="AI293" s="126" t="str">
        <f t="shared" si="107"/>
        <v/>
      </c>
      <c r="AJ293" s="126" t="str">
        <f t="shared" si="108"/>
        <v/>
      </c>
      <c r="AK293" s="126">
        <f t="shared" si="109"/>
        <v>-0.24671022297093367</v>
      </c>
      <c r="AL293" s="126" t="str">
        <f t="shared" si="110"/>
        <v/>
      </c>
      <c r="AM293" s="126" t="str">
        <f t="shared" si="111"/>
        <v/>
      </c>
      <c r="AN293" s="126">
        <f t="shared" si="112"/>
        <v>-0.19099891632145832</v>
      </c>
      <c r="AO293" s="126" t="str">
        <f t="shared" si="113"/>
        <v/>
      </c>
      <c r="AP293" s="124">
        <f t="shared" si="114"/>
        <v>1177388.784</v>
      </c>
      <c r="AQ293" s="124">
        <f t="shared" si="115"/>
        <v>979543</v>
      </c>
      <c r="AR293" s="126">
        <f t="shared" si="116"/>
        <v>-0.16803776856770192</v>
      </c>
      <c r="AS293" s="153" t="s">
        <v>779</v>
      </c>
      <c r="AT293" s="153">
        <f t="shared" si="117"/>
        <v>0</v>
      </c>
      <c r="AU293" s="153">
        <f t="shared" si="118"/>
        <v>0</v>
      </c>
      <c r="AV293" s="153">
        <f t="shared" si="119"/>
        <v>1</v>
      </c>
      <c r="AW293" s="153">
        <f t="shared" si="120"/>
        <v>0</v>
      </c>
      <c r="AX293" s="153">
        <f t="shared" si="121"/>
        <v>0</v>
      </c>
      <c r="AY293" s="153">
        <f t="shared" si="122"/>
        <v>1</v>
      </c>
      <c r="AZ293" s="153">
        <f t="shared" si="123"/>
        <v>0</v>
      </c>
      <c r="BA293" s="153">
        <f t="shared" si="124"/>
        <v>0</v>
      </c>
      <c r="BB293" s="153">
        <f t="shared" si="125"/>
        <v>1</v>
      </c>
      <c r="BC293" s="153">
        <f t="shared" si="126"/>
        <v>0</v>
      </c>
    </row>
    <row r="294" spans="1:55" s="300" customFormat="1" x14ac:dyDescent="0.3">
      <c r="A294" s="300" t="str">
        <f>Nominal!A293</f>
        <v>Kenya</v>
      </c>
      <c r="B294" s="300" t="str">
        <f>Nominal!B293</f>
        <v>KEN</v>
      </c>
      <c r="C294" s="300" t="str">
        <f>Nominal!C293</f>
        <v>SSA</v>
      </c>
      <c r="D294" s="300" t="str">
        <f>Nominal!D293</f>
        <v>Lower-Middle Income</v>
      </c>
      <c r="E294" s="300" t="str">
        <f>Nominal!E293</f>
        <v>IDA</v>
      </c>
      <c r="F294" s="300" t="str">
        <f>Nominal!F293</f>
        <v>Non-Tax Revenues</v>
      </c>
      <c r="G294" s="300" t="str">
        <f>Nominal!G293</f>
        <v>mill lcu</v>
      </c>
      <c r="H294" s="126">
        <f>VLOOKUP(B294,Inflation!$C$1:$E$196,3,FALSE)/100</f>
        <v>5.2999999999999999E-2</v>
      </c>
      <c r="I294" s="300" t="str">
        <f t="shared" si="103"/>
        <v>KenyaNon-Tax Revenues</v>
      </c>
      <c r="J294" s="124" t="str">
        <f>IF(Nominal!I293="","",IFERROR(Nominal!I293*((1+Real!$H294)),""))</f>
        <v/>
      </c>
      <c r="K294" s="124" t="str">
        <f>IF(Nominal!J293="","",IFERROR(Nominal!J293*((1+Real!$H294)),""))</f>
        <v/>
      </c>
      <c r="L294" s="124">
        <f>IF(Nominal!K293="","",IFERROR(Nominal!K293*((1+Real!$H294)),""))</f>
        <v>53053.298999999999</v>
      </c>
      <c r="M294" s="124" t="str">
        <f>IF(Nominal!L293="","",IFERROR(Nominal!L293*((1+Real!$H294)),""))</f>
        <v/>
      </c>
      <c r="N294" s="124" t="str">
        <f>IF(Nominal!M293="","",IFERROR(Nominal!M293*((1+Real!$H294)),""))</f>
        <v/>
      </c>
      <c r="O294" s="124">
        <f>IF(Nominal!N293="","",IFERROR(Nominal!N293*((1+Real!$H294)),""))</f>
        <v>79618.383000000002</v>
      </c>
      <c r="P294" s="124" t="str">
        <f>IF(Nominal!O293="","",IFERROR(Nominal!O293*((1+Real!$H294)),""))</f>
        <v/>
      </c>
      <c r="Q294" s="124" t="str">
        <f>IF(Nominal!P293="","",IFERROR(Nominal!P293*((1+Real!$H294)),""))</f>
        <v/>
      </c>
      <c r="R294" s="124">
        <f>IF(Nominal!Q293="","",IFERROR(Nominal!Q293*((1+Real!$H294)),""))</f>
        <v>56288.114999999998</v>
      </c>
      <c r="S294" s="124" t="str">
        <f>IF(Nominal!R293="","",IFERROR(Nominal!R293*((1+Real!$H294)),""))</f>
        <v/>
      </c>
      <c r="T294" s="124" t="str">
        <f>IF(Nominal!S293="","",IFERROR(Nominal!S293*((1+Real!$H294)),""))</f>
        <v/>
      </c>
      <c r="U294" s="124">
        <f>IF(Nominal!T293="","",IFERROR(Nominal!T293*((1+Real!$H294)),""))</f>
        <v>136140.264</v>
      </c>
      <c r="V294" s="124" t="str">
        <f>IF(Nominal!U293="","",IFERROR(Nominal!U293*(1+0),""))</f>
        <v/>
      </c>
      <c r="W294" s="124" t="str">
        <f>IF(Nominal!V293="","",IFERROR(Nominal!V293*(1+0),""))</f>
        <v/>
      </c>
      <c r="X294" s="124">
        <f>IF(Nominal!W293="","",IFERROR(Nominal!W293*(1+0),""))</f>
        <v>64913</v>
      </c>
      <c r="Y294" s="124" t="str">
        <f>IF(Nominal!X293="","",IFERROR(Nominal!X293*(1+0),""))</f>
        <v/>
      </c>
      <c r="Z294" s="124" t="str">
        <f>IF(Nominal!Y293="","",IFERROR(Nominal!Y293*(1+0),""))</f>
        <v/>
      </c>
      <c r="AA294" s="124">
        <f>IF(Nominal!Z293="","",IFERROR(Nominal!Z293*(1+0),""))</f>
        <v>72040</v>
      </c>
      <c r="AB294" s="124" t="str">
        <f>IF(Nominal!AA293="","",IFERROR(Nominal!AA293*(1+0),""))</f>
        <v/>
      </c>
      <c r="AC294" s="124" t="str">
        <f>IF(Nominal!AB293="","",IFERROR(Nominal!AB293*(1+0),""))</f>
        <v/>
      </c>
      <c r="AD294" s="124">
        <f>IF(Nominal!AC293="","",IFERROR(Nominal!AC293*(1+0),""))</f>
        <v>65438</v>
      </c>
      <c r="AE294" s="124" t="str">
        <f>IF(Nominal!AD293="","",IFERROR(Nominal!AD293*(1+0),""))</f>
        <v/>
      </c>
      <c r="AF294" s="126" t="str">
        <f t="shared" si="104"/>
        <v/>
      </c>
      <c r="AG294" s="126" t="str">
        <f t="shared" si="105"/>
        <v/>
      </c>
      <c r="AH294" s="126">
        <f t="shared" si="106"/>
        <v>0.22354313913636173</v>
      </c>
      <c r="AI294" s="126" t="str">
        <f t="shared" si="107"/>
        <v/>
      </c>
      <c r="AJ294" s="126" t="str">
        <f t="shared" si="108"/>
        <v/>
      </c>
      <c r="AK294" s="126">
        <f t="shared" si="109"/>
        <v>-9.5183834617691268E-2</v>
      </c>
      <c r="AL294" s="126" t="str">
        <f t="shared" si="110"/>
        <v/>
      </c>
      <c r="AM294" s="126" t="str">
        <f t="shared" si="111"/>
        <v/>
      </c>
      <c r="AN294" s="126">
        <f t="shared" si="112"/>
        <v>0.16255447530975237</v>
      </c>
      <c r="AO294" s="126" t="str">
        <f t="shared" si="113"/>
        <v/>
      </c>
      <c r="AP294" s="124">
        <f t="shared" si="114"/>
        <v>188959.79699999999</v>
      </c>
      <c r="AQ294" s="124">
        <f t="shared" si="115"/>
        <v>202391</v>
      </c>
      <c r="AR294" s="126">
        <f t="shared" si="116"/>
        <v>7.1079685802160383E-2</v>
      </c>
      <c r="AS294" s="153" t="s">
        <v>779</v>
      </c>
      <c r="AT294" s="153">
        <f t="shared" si="117"/>
        <v>0</v>
      </c>
      <c r="AU294" s="153">
        <f t="shared" si="118"/>
        <v>0</v>
      </c>
      <c r="AV294" s="153">
        <f t="shared" si="119"/>
        <v>1</v>
      </c>
      <c r="AW294" s="153">
        <f t="shared" si="120"/>
        <v>0</v>
      </c>
      <c r="AX294" s="153">
        <f t="shared" si="121"/>
        <v>0</v>
      </c>
      <c r="AY294" s="153">
        <f t="shared" si="122"/>
        <v>1</v>
      </c>
      <c r="AZ294" s="153">
        <f t="shared" si="123"/>
        <v>0</v>
      </c>
      <c r="BA294" s="153">
        <f t="shared" si="124"/>
        <v>0</v>
      </c>
      <c r="BB294" s="153">
        <f t="shared" si="125"/>
        <v>1</v>
      </c>
      <c r="BC294" s="153">
        <f t="shared" si="126"/>
        <v>0</v>
      </c>
    </row>
    <row r="295" spans="1:55" s="300" customFormat="1" x14ac:dyDescent="0.3">
      <c r="A295" s="300" t="str">
        <f>Nominal!A294</f>
        <v>Kenya</v>
      </c>
      <c r="B295" s="300" t="str">
        <f>Nominal!B294</f>
        <v>KEN</v>
      </c>
      <c r="C295" s="300" t="str">
        <f>Nominal!C294</f>
        <v>SSA</v>
      </c>
      <c r="D295" s="300" t="str">
        <f>Nominal!D294</f>
        <v>Lower-Middle Income</v>
      </c>
      <c r="E295" s="300" t="str">
        <f>Nominal!E294</f>
        <v>IDA</v>
      </c>
      <c r="F295" s="300" t="str">
        <f>Nominal!F294</f>
        <v>Total Revenue</v>
      </c>
      <c r="G295" s="300" t="str">
        <f>Nominal!G294</f>
        <v>mill lcu</v>
      </c>
      <c r="H295" s="126">
        <f>VLOOKUP(B295,Inflation!$C$1:$E$196,3,FALSE)/100</f>
        <v>5.2999999999999999E-2</v>
      </c>
      <c r="I295" s="300" t="str">
        <f t="shared" si="103"/>
        <v>KenyaTotal Revenue</v>
      </c>
      <c r="J295" s="124" t="str">
        <f>IF(Nominal!I294="","",IFERROR(Nominal!I294*((1+Real!$H295)),""))</f>
        <v/>
      </c>
      <c r="K295" s="124" t="str">
        <f>IF(Nominal!J294="","",IFERROR(Nominal!J294*((1+Real!$H295)),""))</f>
        <v/>
      </c>
      <c r="L295" s="124">
        <f>IF(Nominal!K294="","",IFERROR(Nominal!K294*((1+Real!$H295)),""))</f>
        <v>405965.196</v>
      </c>
      <c r="M295" s="124" t="str">
        <f>IF(Nominal!L294="","",IFERROR(Nominal!L294*((1+Real!$H295)),""))</f>
        <v/>
      </c>
      <c r="N295" s="124" t="str">
        <f>IF(Nominal!M294="","",IFERROR(Nominal!M294*((1+Real!$H295)),""))</f>
        <v/>
      </c>
      <c r="O295" s="124">
        <f>IF(Nominal!N294="","",IFERROR(Nominal!N294*((1+Real!$H295)),""))</f>
        <v>516902.95799999998</v>
      </c>
      <c r="P295" s="124" t="str">
        <f>IF(Nominal!O294="","",IFERROR(Nominal!O294*((1+Real!$H295)),""))</f>
        <v/>
      </c>
      <c r="Q295" s="124" t="str">
        <f>IF(Nominal!P294="","",IFERROR(Nominal!P294*((1+Real!$H295)),""))</f>
        <v/>
      </c>
      <c r="R295" s="124">
        <f>IF(Nominal!Q294="","",IFERROR(Nominal!Q294*((1+Real!$H295)),""))</f>
        <v>443480.42699999997</v>
      </c>
      <c r="S295" s="124" t="str">
        <f>IF(Nominal!R294="","",IFERROR(Nominal!R294*((1+Real!$H295)),""))</f>
        <v/>
      </c>
      <c r="T295" s="124" t="str">
        <f>IF(Nominal!S294="","",IFERROR(Nominal!S294*((1+Real!$H295)),""))</f>
        <v/>
      </c>
      <c r="U295" s="124">
        <f>IF(Nominal!T294="","",IFERROR(Nominal!T294*((1+Real!$H295)),""))</f>
        <v>536203.39500000002</v>
      </c>
      <c r="V295" s="124" t="str">
        <f>IF(Nominal!U294="","",IFERROR(Nominal!U294*(1+0),""))</f>
        <v/>
      </c>
      <c r="W295" s="124" t="str">
        <f>IF(Nominal!V294="","",IFERROR(Nominal!V294*(1+0),""))</f>
        <v/>
      </c>
      <c r="X295" s="124">
        <f>IF(Nominal!W294="","",IFERROR(Nominal!W294*(1+0),""))</f>
        <v>401815</v>
      </c>
      <c r="Y295" s="124" t="str">
        <f>IF(Nominal!X294="","",IFERROR(Nominal!X294*(1+0),""))</f>
        <v/>
      </c>
      <c r="Z295" s="124" t="str">
        <f>IF(Nominal!Y294="","",IFERROR(Nominal!Y294*(1+0),""))</f>
        <v/>
      </c>
      <c r="AA295" s="124">
        <f>IF(Nominal!Z294="","",IFERROR(Nominal!Z294*(1+0),""))</f>
        <v>401442</v>
      </c>
      <c r="AB295" s="124" t="str">
        <f>IF(Nominal!AA294="","",IFERROR(Nominal!AA294*(1+0),""))</f>
        <v/>
      </c>
      <c r="AC295" s="124" t="str">
        <f>IF(Nominal!AB294="","",IFERROR(Nominal!AB294*(1+0),""))</f>
        <v/>
      </c>
      <c r="AD295" s="124">
        <f>IF(Nominal!AC294="","",IFERROR(Nominal!AC294*(1+0),""))</f>
        <v>378677</v>
      </c>
      <c r="AE295" s="124" t="str">
        <f>IF(Nominal!AD294="","",IFERROR(Nominal!AD294*(1+0),""))</f>
        <v/>
      </c>
      <c r="AF295" s="126" t="str">
        <f t="shared" si="104"/>
        <v/>
      </c>
      <c r="AG295" s="126" t="str">
        <f t="shared" si="105"/>
        <v/>
      </c>
      <c r="AH295" s="126">
        <f t="shared" si="106"/>
        <v>-1.0223033996244338E-2</v>
      </c>
      <c r="AI295" s="126" t="str">
        <f t="shared" si="107"/>
        <v/>
      </c>
      <c r="AJ295" s="126" t="str">
        <f t="shared" si="108"/>
        <v/>
      </c>
      <c r="AK295" s="126">
        <f t="shared" si="109"/>
        <v>-0.22337066602741318</v>
      </c>
      <c r="AL295" s="126" t="str">
        <f t="shared" si="110"/>
        <v/>
      </c>
      <c r="AM295" s="126" t="str">
        <f t="shared" si="111"/>
        <v/>
      </c>
      <c r="AN295" s="126">
        <f t="shared" si="112"/>
        <v>-0.14612466087483039</v>
      </c>
      <c r="AO295" s="126" t="str">
        <f t="shared" si="113"/>
        <v/>
      </c>
      <c r="AP295" s="124">
        <f t="shared" si="114"/>
        <v>1366348.581</v>
      </c>
      <c r="AQ295" s="124">
        <f t="shared" si="115"/>
        <v>1181934</v>
      </c>
      <c r="AR295" s="126">
        <f t="shared" si="116"/>
        <v>-0.134968911714338</v>
      </c>
      <c r="AS295" s="153" t="s">
        <v>779</v>
      </c>
      <c r="AT295" s="153">
        <f t="shared" si="117"/>
        <v>0</v>
      </c>
      <c r="AU295" s="153">
        <f t="shared" si="118"/>
        <v>0</v>
      </c>
      <c r="AV295" s="153">
        <f t="shared" si="119"/>
        <v>1</v>
      </c>
      <c r="AW295" s="153">
        <f t="shared" si="120"/>
        <v>0</v>
      </c>
      <c r="AX295" s="153">
        <f t="shared" si="121"/>
        <v>0</v>
      </c>
      <c r="AY295" s="153">
        <f t="shared" si="122"/>
        <v>1</v>
      </c>
      <c r="AZ295" s="153">
        <f t="shared" si="123"/>
        <v>0</v>
      </c>
      <c r="BA295" s="153">
        <f t="shared" si="124"/>
        <v>0</v>
      </c>
      <c r="BB295" s="153">
        <f t="shared" si="125"/>
        <v>1</v>
      </c>
      <c r="BC295" s="153">
        <f t="shared" si="126"/>
        <v>0</v>
      </c>
    </row>
    <row r="296" spans="1:55" s="300" customFormat="1" x14ac:dyDescent="0.3">
      <c r="A296" s="300" t="str">
        <f>Nominal!A295</f>
        <v>South Africa</v>
      </c>
      <c r="B296" s="300" t="str">
        <f>Nominal!B295</f>
        <v>ZAF</v>
      </c>
      <c r="C296" s="300" t="str">
        <f>Nominal!C295</f>
        <v>SSA</v>
      </c>
      <c r="D296" s="300" t="str">
        <f>Nominal!D295</f>
        <v>Upper-Middle Income</v>
      </c>
      <c r="E296" s="300" t="str">
        <f>Nominal!E295</f>
        <v>IBRD</v>
      </c>
      <c r="F296" s="300" t="str">
        <f>Nominal!F295</f>
        <v>Personal income tax</v>
      </c>
      <c r="G296" s="300" t="str">
        <f>Nominal!G295</f>
        <v>thousand lcu</v>
      </c>
      <c r="H296" s="126">
        <f>VLOOKUP(B296,Inflation!$C$1:$E$196,3,FALSE)/100</f>
        <v>3.3349999999999998E-2</v>
      </c>
      <c r="I296" s="300" t="str">
        <f t="shared" si="103"/>
        <v>South AfricaPersonal income tax</v>
      </c>
      <c r="J296" s="124">
        <f>IF(Nominal!I295="","",IFERROR(Nominal!I295*((1+Real!$H296)),""))</f>
        <v>42816969.423614547</v>
      </c>
      <c r="K296" s="124">
        <f>IF(Nominal!J295="","",IFERROR(Nominal!J295*((1+Real!$H296)),""))</f>
        <v>60917422.605710812</v>
      </c>
      <c r="L296" s="124">
        <f>IF(Nominal!K295="","",IFERROR(Nominal!K295*((1+Real!$H296)),""))</f>
        <v>45999023.467047423</v>
      </c>
      <c r="M296" s="124">
        <f>IF(Nominal!L295="","",IFERROR(Nominal!L295*((1+Real!$H296)),""))</f>
        <v>45236404.581022196</v>
      </c>
      <c r="N296" s="124">
        <f>IF(Nominal!M295="","",IFERROR(Nominal!M295*((1+Real!$H296)),""))</f>
        <v>42526733.313233808</v>
      </c>
      <c r="O296" s="124">
        <f>IF(Nominal!N295="","",IFERROR(Nominal!N295*((1+Real!$H296)),""))</f>
        <v>42113664.33863911</v>
      </c>
      <c r="P296" s="124">
        <f>IF(Nominal!O295="","",IFERROR(Nominal!O295*((1+Real!$H296)),""))</f>
        <v>36668138.755600259</v>
      </c>
      <c r="Q296" s="124">
        <f>IF(Nominal!P295="","",IFERROR(Nominal!P295*((1+Real!$H296)),""))</f>
        <v>48164030.073250271</v>
      </c>
      <c r="R296" s="124">
        <f>IF(Nominal!Q295="","",IFERROR(Nominal!Q295*((1+Real!$H296)),""))</f>
        <v>42088383.922546715</v>
      </c>
      <c r="S296" s="124">
        <f>IF(Nominal!R295="","",IFERROR(Nominal!R295*((1+Real!$H296)),""))</f>
        <v>42312527.475242652</v>
      </c>
      <c r="T296" s="124">
        <f>IF(Nominal!S295="","",IFERROR(Nominal!S295*((1+Real!$H296)),""))</f>
        <v>41492780.543707214</v>
      </c>
      <c r="U296" s="124">
        <f>IF(Nominal!T295="","",IFERROR(Nominal!T295*((1+Real!$H296)),""))</f>
        <v>46385677.525113612</v>
      </c>
      <c r="V296" s="124">
        <f>IF(Nominal!U295="","",IFERROR(Nominal!U295*(1+0),""))</f>
        <v>44810442.238950029</v>
      </c>
      <c r="W296" s="124">
        <f>IF(Nominal!V295="","",IFERROR(Nominal!V295*(1+0),""))</f>
        <v>60385934.534630008</v>
      </c>
      <c r="X296" s="124">
        <f>IF(Nominal!W295="","",IFERROR(Nominal!W295*(1+0),""))</f>
        <v>47927832.982779995</v>
      </c>
      <c r="Y296" s="124">
        <f>IF(Nominal!X295="","",IFERROR(Nominal!X295*(1+0),""))</f>
        <v>41615902.929719999</v>
      </c>
      <c r="Z296" s="124">
        <f>IF(Nominal!Y295="","",IFERROR(Nominal!Y295*(1+0),""))</f>
        <v>36192555.250660002</v>
      </c>
      <c r="AA296" s="124">
        <f>IF(Nominal!Z295="","",IFERROR(Nominal!Z295*(1+0),""))</f>
        <v>33797792.299890004</v>
      </c>
      <c r="AB296" s="124">
        <f>IF(Nominal!AA295="","",IFERROR(Nominal!AA295*(1+0),""))</f>
        <v>34826342.628380008</v>
      </c>
      <c r="AC296" s="124">
        <f>IF(Nominal!AB295="","",IFERROR(Nominal!AB295*(1+0),""))</f>
        <v>36297897.417770006</v>
      </c>
      <c r="AD296" s="124">
        <f>IF(Nominal!AC295="","",IFERROR(Nominal!AC295*(1+0),""))</f>
        <v>35952831.695350006</v>
      </c>
      <c r="AE296" s="124" t="str">
        <f>IF(Nominal!AD295="","",IFERROR(Nominal!AD295*(1+0),""))</f>
        <v/>
      </c>
      <c r="AF296" s="126">
        <f t="shared" si="104"/>
        <v>4.6558008242312363E-2</v>
      </c>
      <c r="AG296" s="126">
        <f t="shared" si="105"/>
        <v>-8.724730107523929E-3</v>
      </c>
      <c r="AH296" s="126">
        <f t="shared" si="106"/>
        <v>4.1931531809894257E-2</v>
      </c>
      <c r="AI296" s="126">
        <f t="shared" si="107"/>
        <v>-8.0035132872188677E-2</v>
      </c>
      <c r="AJ296" s="126">
        <f t="shared" si="108"/>
        <v>-0.14894579407073069</v>
      </c>
      <c r="AK296" s="126">
        <f t="shared" si="109"/>
        <v>-0.1974625616018725</v>
      </c>
      <c r="AL296" s="126">
        <f t="shared" si="110"/>
        <v>-5.0228786890334227E-2</v>
      </c>
      <c r="AM296" s="126">
        <f t="shared" si="111"/>
        <v>-0.24636918126314714</v>
      </c>
      <c r="AN296" s="126">
        <f t="shared" si="112"/>
        <v>-0.14577780507057905</v>
      </c>
      <c r="AO296" s="126" t="str">
        <f t="shared" si="113"/>
        <v/>
      </c>
      <c r="AP296" s="124">
        <f t="shared" si="114"/>
        <v>406530770.48066521</v>
      </c>
      <c r="AQ296" s="124">
        <f t="shared" si="115"/>
        <v>371807531.9781301</v>
      </c>
      <c r="AR296" s="126">
        <f t="shared" si="116"/>
        <v>-8.5413555440046474E-2</v>
      </c>
      <c r="AS296" s="153" t="s">
        <v>779</v>
      </c>
      <c r="AT296" s="153">
        <f t="shared" si="117"/>
        <v>1</v>
      </c>
      <c r="AU296" s="153">
        <f t="shared" si="118"/>
        <v>1</v>
      </c>
      <c r="AV296" s="153">
        <f t="shared" si="119"/>
        <v>1</v>
      </c>
      <c r="AW296" s="153">
        <f t="shared" si="120"/>
        <v>1</v>
      </c>
      <c r="AX296" s="153">
        <f t="shared" si="121"/>
        <v>1</v>
      </c>
      <c r="AY296" s="153">
        <f t="shared" si="122"/>
        <v>1</v>
      </c>
      <c r="AZ296" s="153">
        <f t="shared" si="123"/>
        <v>1</v>
      </c>
      <c r="BA296" s="153">
        <f t="shared" si="124"/>
        <v>1</v>
      </c>
      <c r="BB296" s="153">
        <f t="shared" si="125"/>
        <v>1</v>
      </c>
      <c r="BC296" s="153">
        <f t="shared" si="126"/>
        <v>0</v>
      </c>
    </row>
    <row r="297" spans="1:55" s="300" customFormat="1" x14ac:dyDescent="0.3">
      <c r="A297" s="300" t="str">
        <f>Nominal!A296</f>
        <v>South Africa</v>
      </c>
      <c r="B297" s="300" t="str">
        <f>Nominal!B296</f>
        <v>ZAF</v>
      </c>
      <c r="C297" s="300" t="str">
        <f>Nominal!C296</f>
        <v>SSA</v>
      </c>
      <c r="D297" s="300" t="str">
        <f>Nominal!D296</f>
        <v>Upper-Middle Income</v>
      </c>
      <c r="E297" s="300" t="str">
        <f>Nominal!E296</f>
        <v>IBRD</v>
      </c>
      <c r="F297" s="300" t="str">
        <f>Nominal!F296</f>
        <v>Tax on corporate income</v>
      </c>
      <c r="G297" s="300" t="str">
        <f>Nominal!G296</f>
        <v>thousand lcu</v>
      </c>
      <c r="H297" s="126">
        <f>VLOOKUP(B297,Inflation!$C$1:$E$196,3,FALSE)/100</f>
        <v>3.3349999999999998E-2</v>
      </c>
      <c r="I297" s="300" t="str">
        <f t="shared" si="103"/>
        <v>South AfricaTax on corporate income</v>
      </c>
      <c r="J297" s="124">
        <f>IF(Nominal!I296="","",IFERROR(Nominal!I296*((1+Real!$H297)),""))</f>
        <v>3459644.9355131024</v>
      </c>
      <c r="K297" s="124">
        <f>IF(Nominal!J296="","",IFERROR(Nominal!J296*((1+Real!$H297)),""))</f>
        <v>32422352.879008744</v>
      </c>
      <c r="L297" s="124">
        <f>IF(Nominal!K296="","",IFERROR(Nominal!K296*((1+Real!$H297)),""))</f>
        <v>27311794.297659993</v>
      </c>
      <c r="M297" s="124">
        <f>IF(Nominal!L296="","",IFERROR(Nominal!L296*((1+Real!$H297)),""))</f>
        <v>3586440.2815496773</v>
      </c>
      <c r="N297" s="124">
        <f>IF(Nominal!M296="","",IFERROR(Nominal!M296*((1+Real!$H297)),""))</f>
        <v>6011887.9542291379</v>
      </c>
      <c r="O297" s="124">
        <f>IF(Nominal!N296="","",IFERROR(Nominal!N296*((1+Real!$H297)),""))</f>
        <v>57297314.605281167</v>
      </c>
      <c r="P297" s="124">
        <f>IF(Nominal!O296="","",IFERROR(Nominal!O296*((1+Real!$H297)),""))</f>
        <v>2793729.9915110543</v>
      </c>
      <c r="Q297" s="124">
        <f>IF(Nominal!P296="","",IFERROR(Nominal!P296*((1+Real!$H297)),""))</f>
        <v>24426312.081988893</v>
      </c>
      <c r="R297" s="124">
        <f>IF(Nominal!Q296="","",IFERROR(Nominal!Q296*((1+Real!$H297)),""))</f>
        <v>25167730.321635388</v>
      </c>
      <c r="S297" s="124">
        <f>IF(Nominal!R296="","",IFERROR(Nominal!R296*((1+Real!$H297)),""))</f>
        <v>5757692.5733781047</v>
      </c>
      <c r="T297" s="124">
        <f>IF(Nominal!S296="","",IFERROR(Nominal!S296*((1+Real!$H297)),""))</f>
        <v>4463812.1087446008</v>
      </c>
      <c r="U297" s="124">
        <f>IF(Nominal!T296="","",IFERROR(Nominal!T296*((1+Real!$H297)),""))</f>
        <v>60517043.01468195</v>
      </c>
      <c r="V297" s="124">
        <f>IF(Nominal!U296="","",IFERROR(Nominal!U296*(1+0),""))</f>
        <v>3029292.0749400007</v>
      </c>
      <c r="W297" s="124">
        <f>IF(Nominal!V296="","",IFERROR(Nominal!V296*(1+0),""))</f>
        <v>31546966.481869992</v>
      </c>
      <c r="X297" s="124">
        <f>IF(Nominal!W296="","",IFERROR(Nominal!W296*(1+0),""))</f>
        <v>21546406.444019999</v>
      </c>
      <c r="Y297" s="124">
        <f>IF(Nominal!X296="","",IFERROR(Nominal!X296*(1+0),""))</f>
        <v>2653697.5963399997</v>
      </c>
      <c r="Z297" s="124">
        <f>IF(Nominal!Y296="","",IFERROR(Nominal!Y296*(1+0),""))</f>
        <v>3825830.3990800004</v>
      </c>
      <c r="AA297" s="124">
        <f>IF(Nominal!Z296="","",IFERROR(Nominal!Z296*(1+0),""))</f>
        <v>41813239.879670002</v>
      </c>
      <c r="AB297" s="124">
        <f>IF(Nominal!AA296="","",IFERROR(Nominal!AA296*(1+0),""))</f>
        <v>3080908.7463700022</v>
      </c>
      <c r="AC297" s="124">
        <f>IF(Nominal!AB296="","",IFERROR(Nominal!AB296*(1+0),""))</f>
        <v>17930943.076950002</v>
      </c>
      <c r="AD297" s="124">
        <f>IF(Nominal!AC296="","",IFERROR(Nominal!AC296*(1+0),""))</f>
        <v>17846059.601380002</v>
      </c>
      <c r="AE297" s="124" t="str">
        <f>IF(Nominal!AD296="","",IFERROR(Nominal!AD296*(1+0),""))</f>
        <v/>
      </c>
      <c r="AF297" s="126">
        <f t="shared" si="104"/>
        <v>-0.12439220457439105</v>
      </c>
      <c r="AG297" s="126">
        <f t="shared" si="105"/>
        <v>-2.6999471642463829E-2</v>
      </c>
      <c r="AH297" s="126">
        <f t="shared" si="106"/>
        <v>-0.21109516975726336</v>
      </c>
      <c r="AI297" s="126">
        <f t="shared" si="107"/>
        <v>-0.26007478501960324</v>
      </c>
      <c r="AJ297" s="126">
        <f t="shared" si="108"/>
        <v>-0.36362247130892184</v>
      </c>
      <c r="AK297" s="126">
        <f t="shared" si="109"/>
        <v>-0.27024084518236702</v>
      </c>
      <c r="AL297" s="126">
        <f t="shared" si="110"/>
        <v>0.10279402652781791</v>
      </c>
      <c r="AM297" s="126">
        <f t="shared" si="111"/>
        <v>-0.26591689253935097</v>
      </c>
      <c r="AN297" s="126">
        <f t="shared" si="112"/>
        <v>-0.29091501802851594</v>
      </c>
      <c r="AO297" s="126" t="str">
        <f t="shared" si="113"/>
        <v/>
      </c>
      <c r="AP297" s="124">
        <f t="shared" si="114"/>
        <v>182477207.34837717</v>
      </c>
      <c r="AQ297" s="124">
        <f t="shared" si="115"/>
        <v>143273344.30061999</v>
      </c>
      <c r="AR297" s="126">
        <f t="shared" si="116"/>
        <v>-0.21484251988200889</v>
      </c>
      <c r="AS297" s="153" t="s">
        <v>779</v>
      </c>
      <c r="AT297" s="153">
        <f t="shared" si="117"/>
        <v>1</v>
      </c>
      <c r="AU297" s="153">
        <f t="shared" si="118"/>
        <v>1</v>
      </c>
      <c r="AV297" s="153">
        <f t="shared" si="119"/>
        <v>1</v>
      </c>
      <c r="AW297" s="153">
        <f t="shared" si="120"/>
        <v>1</v>
      </c>
      <c r="AX297" s="153">
        <f t="shared" si="121"/>
        <v>1</v>
      </c>
      <c r="AY297" s="153">
        <f t="shared" si="122"/>
        <v>1</v>
      </c>
      <c r="AZ297" s="153">
        <f t="shared" si="123"/>
        <v>1</v>
      </c>
      <c r="BA297" s="153">
        <f t="shared" si="124"/>
        <v>1</v>
      </c>
      <c r="BB297" s="153">
        <f t="shared" si="125"/>
        <v>1</v>
      </c>
      <c r="BC297" s="153">
        <f t="shared" si="126"/>
        <v>0</v>
      </c>
    </row>
    <row r="298" spans="1:55" s="300" customFormat="1" x14ac:dyDescent="0.3">
      <c r="A298" s="300" t="str">
        <f>Nominal!A297</f>
        <v>South Africa</v>
      </c>
      <c r="B298" s="300" t="str">
        <f>Nominal!B297</f>
        <v>ZAF</v>
      </c>
      <c r="C298" s="300" t="str">
        <f>Nominal!C297</f>
        <v>SSA</v>
      </c>
      <c r="D298" s="300" t="str">
        <f>Nominal!D297</f>
        <v>Upper-Middle Income</v>
      </c>
      <c r="E298" s="300" t="str">
        <f>Nominal!E297</f>
        <v>IBRD</v>
      </c>
      <c r="F298" s="300" t="str">
        <f>Nominal!F297</f>
        <v xml:space="preserve">Taxes on income and profits </v>
      </c>
      <c r="G298" s="300" t="str">
        <f>Nominal!G297</f>
        <v>thousand lcu</v>
      </c>
      <c r="H298" s="126">
        <f>VLOOKUP(B298,Inflation!$C$1:$E$196,3,FALSE)/100</f>
        <v>3.3349999999999998E-2</v>
      </c>
      <c r="I298" s="300" t="str">
        <f t="shared" si="103"/>
        <v xml:space="preserve">South AfricaTaxes on income and profits </v>
      </c>
      <c r="J298" s="124">
        <f>IF(Nominal!I297="","",IFERROR(Nominal!I297*((1+Real!$H298)),""))</f>
        <v>46615296.64249368</v>
      </c>
      <c r="K298" s="124">
        <f>IF(Nominal!J297="","",IFERROR(Nominal!J297*((1+Real!$H298)),""))</f>
        <v>93734161.214324772</v>
      </c>
      <c r="L298" s="124">
        <f>IF(Nominal!K297="","",IFERROR(Nominal!K297*((1+Real!$H298)),""))</f>
        <v>74031269.499564275</v>
      </c>
      <c r="M298" s="124">
        <f>IF(Nominal!L297="","",IFERROR(Nominal!L297*((1+Real!$H298)),""))</f>
        <v>49139670.427452549</v>
      </c>
      <c r="N298" s="124">
        <f>IF(Nominal!M297="","",IFERROR(Nominal!M297*((1+Real!$H298)),""))</f>
        <v>48859269.501094893</v>
      </c>
      <c r="O298" s="124">
        <f>IF(Nominal!N297="","",IFERROR(Nominal!N297*((1+Real!$H298)),""))</f>
        <v>99635692.046575367</v>
      </c>
      <c r="P298" s="124">
        <f>IF(Nominal!O297="","",IFERROR(Nominal!O297*((1+Real!$H298)),""))</f>
        <v>39676052.161903463</v>
      </c>
      <c r="Q298" s="124">
        <f>IF(Nominal!P297="","",IFERROR(Nominal!P297*((1+Real!$H298)),""))</f>
        <v>72798399.617895231</v>
      </c>
      <c r="R298" s="124">
        <f>IF(Nominal!Q297="","",IFERROR(Nominal!Q297*((1+Real!$H298)),""))</f>
        <v>67618623.648808345</v>
      </c>
      <c r="S298" s="124">
        <f>IF(Nominal!R297="","",IFERROR(Nominal!R297*((1+Real!$H298)),""))</f>
        <v>48302347.137792341</v>
      </c>
      <c r="T298" s="124">
        <f>IF(Nominal!S297="","",IFERROR(Nominal!S297*((1+Real!$H298)),""))</f>
        <v>46380928.021073274</v>
      </c>
      <c r="U298" s="124">
        <f>IF(Nominal!T297="","",IFERROR(Nominal!T297*((1+Real!$H298)),""))</f>
        <v>107198681.17728224</v>
      </c>
      <c r="V298" s="124">
        <f>IF(Nominal!U297="","",IFERROR(Nominal!U297*(1+0),""))</f>
        <v>48109044.612840027</v>
      </c>
      <c r="W298" s="124">
        <f>IF(Nominal!V297="","",IFERROR(Nominal!V297*(1+0),""))</f>
        <v>92425907.679609984</v>
      </c>
      <c r="X298" s="124">
        <f>IF(Nominal!W297="","",IFERROR(Nominal!W297*(1+0),""))</f>
        <v>71242093.735759988</v>
      </c>
      <c r="Y298" s="124">
        <f>IF(Nominal!X297="","",IFERROR(Nominal!X297*(1+0),""))</f>
        <v>44502247.688879997</v>
      </c>
      <c r="Z298" s="124">
        <f>IF(Nominal!Y297="","",IFERROR(Nominal!Y297*(1+0),""))</f>
        <v>40267541.448380001</v>
      </c>
      <c r="AA298" s="124">
        <f>IF(Nominal!Z297="","",IFERROR(Nominal!Z297*(1+0),""))</f>
        <v>75893153.321600005</v>
      </c>
      <c r="AB298" s="124">
        <f>IF(Nominal!AA297="","",IFERROR(Nominal!AA297*(1+0),""))</f>
        <v>38199166.259870008</v>
      </c>
      <c r="AC298" s="124">
        <f>IF(Nominal!AB297="","",IFERROR(Nominal!AB297*(1+0),""))</f>
        <v>54625199.190710008</v>
      </c>
      <c r="AD298" s="124">
        <f>IF(Nominal!AC297="","",IFERROR(Nominal!AC297*(1+0),""))</f>
        <v>54199269.159560002</v>
      </c>
      <c r="AE298" s="124" t="str">
        <f>IF(Nominal!AD297="","",IFERROR(Nominal!AD297*(1+0),""))</f>
        <v/>
      </c>
      <c r="AF298" s="126">
        <f t="shared" si="104"/>
        <v>3.2044158847734809E-2</v>
      </c>
      <c r="AG298" s="126">
        <f t="shared" si="105"/>
        <v>-1.3957062374766911E-2</v>
      </c>
      <c r="AH298" s="126">
        <f t="shared" si="106"/>
        <v>-3.7675644125226067E-2</v>
      </c>
      <c r="AI298" s="126">
        <f t="shared" si="107"/>
        <v>-9.4372280038365772E-2</v>
      </c>
      <c r="AJ298" s="126">
        <f t="shared" si="108"/>
        <v>-0.17584642874209078</v>
      </c>
      <c r="AK298" s="126">
        <f t="shared" si="109"/>
        <v>-0.23829350945720087</v>
      </c>
      <c r="AL298" s="126">
        <f t="shared" si="110"/>
        <v>-3.7223610252522715E-2</v>
      </c>
      <c r="AM298" s="126">
        <f t="shared" si="111"/>
        <v>-0.24963736184549179</v>
      </c>
      <c r="AN298" s="126">
        <f t="shared" si="112"/>
        <v>-0.19845648676531194</v>
      </c>
      <c r="AO298" s="126" t="str">
        <f t="shared" si="113"/>
        <v/>
      </c>
      <c r="AP298" s="124">
        <f t="shared" si="114"/>
        <v>592108434.76011252</v>
      </c>
      <c r="AQ298" s="124">
        <f t="shared" si="115"/>
        <v>519463623.09721005</v>
      </c>
      <c r="AR298" s="126">
        <f t="shared" si="116"/>
        <v>-0.12268835807470616</v>
      </c>
      <c r="AS298" s="153" t="s">
        <v>779</v>
      </c>
      <c r="AT298" s="153">
        <f t="shared" si="117"/>
        <v>1</v>
      </c>
      <c r="AU298" s="153">
        <f t="shared" si="118"/>
        <v>1</v>
      </c>
      <c r="AV298" s="153">
        <f t="shared" si="119"/>
        <v>1</v>
      </c>
      <c r="AW298" s="153">
        <f t="shared" si="120"/>
        <v>1</v>
      </c>
      <c r="AX298" s="153">
        <f t="shared" si="121"/>
        <v>1</v>
      </c>
      <c r="AY298" s="153">
        <f t="shared" si="122"/>
        <v>1</v>
      </c>
      <c r="AZ298" s="153">
        <f t="shared" si="123"/>
        <v>1</v>
      </c>
      <c r="BA298" s="153">
        <f t="shared" si="124"/>
        <v>1</v>
      </c>
      <c r="BB298" s="153">
        <f t="shared" si="125"/>
        <v>1</v>
      </c>
      <c r="BC298" s="153">
        <f t="shared" si="126"/>
        <v>0</v>
      </c>
    </row>
    <row r="299" spans="1:55" s="300" customFormat="1" x14ac:dyDescent="0.3">
      <c r="A299" s="300" t="str">
        <f>Nominal!A298</f>
        <v>South Africa</v>
      </c>
      <c r="B299" s="300" t="str">
        <f>Nominal!B298</f>
        <v>ZAF</v>
      </c>
      <c r="C299" s="300" t="str">
        <f>Nominal!C298</f>
        <v>SSA</v>
      </c>
      <c r="D299" s="300" t="str">
        <f>Nominal!D298</f>
        <v>Upper-Middle Income</v>
      </c>
      <c r="E299" s="300" t="str">
        <f>Nominal!E298</f>
        <v>IBRD</v>
      </c>
      <c r="F299" s="300" t="str">
        <f>Nominal!F298</f>
        <v>Taxes on payroll and workforce</v>
      </c>
      <c r="G299" s="300" t="str">
        <f>Nominal!G298</f>
        <v>thousand lcu</v>
      </c>
      <c r="H299" s="126">
        <f>VLOOKUP(B299,Inflation!$C$1:$E$196,3,FALSE)/100</f>
        <v>3.3349999999999998E-2</v>
      </c>
      <c r="I299" s="300" t="str">
        <f t="shared" si="103"/>
        <v>South AfricaTaxes on payroll and workforce</v>
      </c>
      <c r="J299" s="124">
        <f>IF(Nominal!I298="","",IFERROR(Nominal!I298*((1+Real!$H299)),""))</f>
        <v>1690102.7565915482</v>
      </c>
      <c r="K299" s="124">
        <f>IF(Nominal!J298="","",IFERROR(Nominal!J298*((1+Real!$H299)),""))</f>
        <v>1464664.0215335637</v>
      </c>
      <c r="L299" s="124">
        <f>IF(Nominal!K298="","",IFERROR(Nominal!K298*((1+Real!$H299)),""))</f>
        <v>1601549.4376009123</v>
      </c>
      <c r="M299" s="124">
        <f>IF(Nominal!L298="","",IFERROR(Nominal!L298*((1+Real!$H299)),""))</f>
        <v>1536134.0476149947</v>
      </c>
      <c r="N299" s="124">
        <f>IF(Nominal!M298="","",IFERROR(Nominal!M298*((1+Real!$H299)),""))</f>
        <v>1460009.0998327259</v>
      </c>
      <c r="O299" s="124">
        <f>IF(Nominal!N298="","",IFERROR(Nominal!N298*((1+Real!$H299)),""))</f>
        <v>1434414.4561002166</v>
      </c>
      <c r="P299" s="124">
        <f>IF(Nominal!O298="","",IFERROR(Nominal!O298*((1+Real!$H299)),""))</f>
        <v>1491989.3608804019</v>
      </c>
      <c r="Q299" s="124">
        <f>IF(Nominal!P298="","",IFERROR(Nominal!P298*((1+Real!$H299)),""))</f>
        <v>1575404.2074834541</v>
      </c>
      <c r="R299" s="124">
        <f>IF(Nominal!Q298="","",IFERROR(Nominal!Q298*((1+Real!$H299)),""))</f>
        <v>1547916.1550475871</v>
      </c>
      <c r="S299" s="124">
        <f>IF(Nominal!R298="","",IFERROR(Nominal!R298*((1+Real!$H299)),""))</f>
        <v>1586821.2865602542</v>
      </c>
      <c r="T299" s="124">
        <f>IF(Nominal!S298="","",IFERROR(Nominal!S298*((1+Real!$H299)),""))</f>
        <v>1535506.0231693981</v>
      </c>
      <c r="U299" s="124">
        <f>IF(Nominal!T298="","",IFERROR(Nominal!T298*((1+Real!$H299)),""))</f>
        <v>1739845.332893559</v>
      </c>
      <c r="V299" s="124">
        <f>IF(Nominal!U298="","",IFERROR(Nominal!U298*(1+0),""))</f>
        <v>1704155.1792899999</v>
      </c>
      <c r="W299" s="124">
        <f>IF(Nominal!V298="","",IFERROR(Nominal!V298*(1+0),""))</f>
        <v>1575779.40793</v>
      </c>
      <c r="X299" s="124">
        <f>IF(Nominal!W298="","",IFERROR(Nominal!W298*(1+0),""))</f>
        <v>1747169.31568</v>
      </c>
      <c r="Y299" s="124">
        <f>IF(Nominal!X298="","",IFERROR(Nominal!X298*(1+0),""))</f>
        <v>1448896.29446</v>
      </c>
      <c r="Z299" s="124">
        <f>IF(Nominal!Y298="","",IFERROR(Nominal!Y298*(1+0),""))</f>
        <v>1119036.5325999998</v>
      </c>
      <c r="AA299" s="124">
        <f>IF(Nominal!Z298="","",IFERROR(Nominal!Z298*(1+0),""))</f>
        <v>8683.9046199999993</v>
      </c>
      <c r="AB299" s="124">
        <f>IF(Nominal!AA298="","",IFERROR(Nominal!AA298*(1+0),""))</f>
        <v>88985.843720000004</v>
      </c>
      <c r="AC299" s="124">
        <f>IF(Nominal!AB298="","",IFERROR(Nominal!AB298*(1+0),""))</f>
        <v>75881.088000000003</v>
      </c>
      <c r="AD299" s="124">
        <f>IF(Nominal!AC298="","",IFERROR(Nominal!AC298*(1+0),""))</f>
        <v>169905.86504</v>
      </c>
      <c r="AE299" s="124" t="str">
        <f>IF(Nominal!AD298="","",IFERROR(Nominal!AD298*(1+0),""))</f>
        <v/>
      </c>
      <c r="AF299" s="126">
        <f t="shared" si="104"/>
        <v>8.3145374703674068E-3</v>
      </c>
      <c r="AG299" s="126">
        <f t="shared" si="105"/>
        <v>7.5864078561917472E-2</v>
      </c>
      <c r="AH299" s="126">
        <f t="shared" si="106"/>
        <v>9.0924372773170989E-2</v>
      </c>
      <c r="AI299" s="126">
        <f t="shared" si="107"/>
        <v>-5.679045607409082E-2</v>
      </c>
      <c r="AJ299" s="126">
        <f t="shared" si="108"/>
        <v>-0.23354139866100257</v>
      </c>
      <c r="AK299" s="126">
        <f t="shared" si="109"/>
        <v>-0.99394602823258693</v>
      </c>
      <c r="AL299" s="126">
        <f t="shared" si="110"/>
        <v>-0.94035758829574312</v>
      </c>
      <c r="AM299" s="126">
        <f t="shared" si="111"/>
        <v>-0.95183389276253605</v>
      </c>
      <c r="AN299" s="126">
        <f t="shared" si="112"/>
        <v>-0.89023574404469163</v>
      </c>
      <c r="AO299" s="126" t="str">
        <f t="shared" si="113"/>
        <v/>
      </c>
      <c r="AP299" s="124">
        <f t="shared" si="114"/>
        <v>13802183.542685404</v>
      </c>
      <c r="AQ299" s="124">
        <f t="shared" si="115"/>
        <v>7938493.4313399997</v>
      </c>
      <c r="AR299" s="126">
        <f t="shared" si="116"/>
        <v>-0.4248378594018134</v>
      </c>
      <c r="AS299" s="153" t="s">
        <v>779</v>
      </c>
      <c r="AT299" s="153">
        <f t="shared" si="117"/>
        <v>1</v>
      </c>
      <c r="AU299" s="153">
        <f t="shared" si="118"/>
        <v>1</v>
      </c>
      <c r="AV299" s="153">
        <f t="shared" si="119"/>
        <v>1</v>
      </c>
      <c r="AW299" s="153">
        <f t="shared" si="120"/>
        <v>1</v>
      </c>
      <c r="AX299" s="153">
        <f t="shared" si="121"/>
        <v>1</v>
      </c>
      <c r="AY299" s="153">
        <f t="shared" si="122"/>
        <v>1</v>
      </c>
      <c r="AZ299" s="153">
        <f t="shared" si="123"/>
        <v>1</v>
      </c>
      <c r="BA299" s="153">
        <f t="shared" si="124"/>
        <v>1</v>
      </c>
      <c r="BB299" s="153">
        <f t="shared" si="125"/>
        <v>1</v>
      </c>
      <c r="BC299" s="153">
        <f t="shared" si="126"/>
        <v>0</v>
      </c>
    </row>
    <row r="300" spans="1:55" s="300" customFormat="1" x14ac:dyDescent="0.3">
      <c r="A300" s="300" t="str">
        <f>Nominal!A299</f>
        <v>South Africa</v>
      </c>
      <c r="B300" s="300" t="str">
        <f>Nominal!B299</f>
        <v>ZAF</v>
      </c>
      <c r="C300" s="300" t="str">
        <f>Nominal!C299</f>
        <v>SSA</v>
      </c>
      <c r="D300" s="300" t="str">
        <f>Nominal!D299</f>
        <v>Upper-Middle Income</v>
      </c>
      <c r="E300" s="300" t="str">
        <f>Nominal!E299</f>
        <v>IBRD</v>
      </c>
      <c r="F300" s="300" t="str">
        <f>Nominal!F299</f>
        <v>Taxes on property</v>
      </c>
      <c r="G300" s="300" t="str">
        <f>Nominal!G299</f>
        <v>thousand lcu</v>
      </c>
      <c r="H300" s="126">
        <f>VLOOKUP(B300,Inflation!$C$1:$E$196,3,FALSE)/100</f>
        <v>3.3349999999999998E-2</v>
      </c>
      <c r="I300" s="300" t="str">
        <f t="shared" si="103"/>
        <v>South AfricaTaxes on property</v>
      </c>
      <c r="J300" s="124">
        <f>IF(Nominal!I299="","",IFERROR(Nominal!I299*((1+Real!$H300)),""))</f>
        <v>1088248.8851579414</v>
      </c>
      <c r="K300" s="124">
        <f>IF(Nominal!J299="","",IFERROR(Nominal!J299*((1+Real!$H300)),""))</f>
        <v>1240155.294180129</v>
      </c>
      <c r="L300" s="124">
        <f>IF(Nominal!K299="","",IFERROR(Nominal!K299*((1+Real!$H300)),""))</f>
        <v>1617539.496110589</v>
      </c>
      <c r="M300" s="124">
        <f>IF(Nominal!L299="","",IFERROR(Nominal!L299*((1+Real!$H300)),""))</f>
        <v>1315933.2848210714</v>
      </c>
      <c r="N300" s="124">
        <f>IF(Nominal!M299="","",IFERROR(Nominal!M299*((1+Real!$H300)),""))</f>
        <v>1258623.1087073009</v>
      </c>
      <c r="O300" s="124">
        <f>IF(Nominal!N299="","",IFERROR(Nominal!N299*((1+Real!$H300)),""))</f>
        <v>1237120.503064008</v>
      </c>
      <c r="P300" s="124">
        <f>IF(Nominal!O299="","",IFERROR(Nominal!O299*((1+Real!$H300)),""))</f>
        <v>1297130.8003144166</v>
      </c>
      <c r="Q300" s="124">
        <f>IF(Nominal!P299="","",IFERROR(Nominal!P299*((1+Real!$H300)),""))</f>
        <v>1355497.370949534</v>
      </c>
      <c r="R300" s="124">
        <f>IF(Nominal!Q299="","",IFERROR(Nominal!Q299*((1+Real!$H300)),""))</f>
        <v>1189357.2698950379</v>
      </c>
      <c r="S300" s="124">
        <f>IF(Nominal!R299="","",IFERROR(Nominal!R299*((1+Real!$H300)),""))</f>
        <v>1467064.4194407014</v>
      </c>
      <c r="T300" s="124">
        <f>IF(Nominal!S299="","",IFERROR(Nominal!S299*((1+Real!$H300)),""))</f>
        <v>2707228.513061088</v>
      </c>
      <c r="U300" s="124">
        <f>IF(Nominal!T299="","",IFERROR(Nominal!T299*((1+Real!$H300)),""))</f>
        <v>983192.96200689743</v>
      </c>
      <c r="V300" s="124">
        <f>IF(Nominal!U299="","",IFERROR(Nominal!U299*(1+0),""))</f>
        <v>1107402.01119</v>
      </c>
      <c r="W300" s="124">
        <f>IF(Nominal!V299="","",IFERROR(Nominal!V299*(1+0),""))</f>
        <v>1203624.8027900001</v>
      </c>
      <c r="X300" s="124">
        <f>IF(Nominal!W299="","",IFERROR(Nominal!W299*(1+0),""))</f>
        <v>1271227.96853</v>
      </c>
      <c r="Y300" s="124">
        <f>IF(Nominal!X299="","",IFERROR(Nominal!X299*(1+0),""))</f>
        <v>930000.28094000008</v>
      </c>
      <c r="Z300" s="124">
        <f>IF(Nominal!Y299="","",IFERROR(Nominal!Y299*(1+0),""))</f>
        <v>964345.83990000002</v>
      </c>
      <c r="AA300" s="124">
        <f>IF(Nominal!Z299="","",IFERROR(Nominal!Z299*(1+0),""))</f>
        <v>1222430.14439</v>
      </c>
      <c r="AB300" s="124">
        <f>IF(Nominal!AA299="","",IFERROR(Nominal!AA299*(1+0),""))</f>
        <v>1300104.89249</v>
      </c>
      <c r="AC300" s="124">
        <f>IF(Nominal!AB299="","",IFERROR(Nominal!AB299*(1+0),""))</f>
        <v>1253114.29495</v>
      </c>
      <c r="AD300" s="124">
        <f>IF(Nominal!AC299="","",IFERROR(Nominal!AC299*(1+0),""))</f>
        <v>1425464.15118</v>
      </c>
      <c r="AE300" s="124" t="str">
        <f>IF(Nominal!AD299="","",IFERROR(Nominal!AD299*(1+0),""))</f>
        <v/>
      </c>
      <c r="AF300" s="126">
        <f t="shared" si="104"/>
        <v>1.759995006039345E-2</v>
      </c>
      <c r="AG300" s="126">
        <f t="shared" si="105"/>
        <v>-2.9456384665340875E-2</v>
      </c>
      <c r="AH300" s="126">
        <f t="shared" si="106"/>
        <v>-0.2140977258442858</v>
      </c>
      <c r="AI300" s="126">
        <f t="shared" si="107"/>
        <v>-0.29327702880738898</v>
      </c>
      <c r="AJ300" s="126">
        <f t="shared" si="108"/>
        <v>-0.23380888748304118</v>
      </c>
      <c r="AK300" s="126">
        <f t="shared" si="109"/>
        <v>-1.1874638434674671E-2</v>
      </c>
      <c r="AL300" s="126">
        <f t="shared" si="110"/>
        <v>2.2928236495983697E-3</v>
      </c>
      <c r="AM300" s="126">
        <f t="shared" si="111"/>
        <v>-7.5531740742377118E-2</v>
      </c>
      <c r="AN300" s="126">
        <f t="shared" si="112"/>
        <v>0.19851636447793258</v>
      </c>
      <c r="AO300" s="126" t="str">
        <f t="shared" si="113"/>
        <v/>
      </c>
      <c r="AP300" s="124">
        <f t="shared" si="114"/>
        <v>11599606.01320003</v>
      </c>
      <c r="AQ300" s="124">
        <f t="shared" si="115"/>
        <v>10677714.386360001</v>
      </c>
      <c r="AR300" s="126">
        <f t="shared" si="116"/>
        <v>-7.9476115463830571E-2</v>
      </c>
      <c r="AS300" s="153" t="s">
        <v>779</v>
      </c>
      <c r="AT300" s="153">
        <f t="shared" si="117"/>
        <v>1</v>
      </c>
      <c r="AU300" s="153">
        <f t="shared" si="118"/>
        <v>1</v>
      </c>
      <c r="AV300" s="153">
        <f t="shared" si="119"/>
        <v>1</v>
      </c>
      <c r="AW300" s="153">
        <f t="shared" si="120"/>
        <v>1</v>
      </c>
      <c r="AX300" s="153">
        <f t="shared" si="121"/>
        <v>1</v>
      </c>
      <c r="AY300" s="153">
        <f t="shared" si="122"/>
        <v>1</v>
      </c>
      <c r="AZ300" s="153">
        <f t="shared" si="123"/>
        <v>1</v>
      </c>
      <c r="BA300" s="153">
        <f t="shared" si="124"/>
        <v>1</v>
      </c>
      <c r="BB300" s="153">
        <f t="shared" si="125"/>
        <v>1</v>
      </c>
      <c r="BC300" s="153">
        <f t="shared" si="126"/>
        <v>0</v>
      </c>
    </row>
    <row r="301" spans="1:55" s="300" customFormat="1" x14ac:dyDescent="0.3">
      <c r="A301" s="300" t="str">
        <f>Nominal!A300</f>
        <v>South Africa</v>
      </c>
      <c r="B301" s="300" t="str">
        <f>Nominal!B300</f>
        <v>ZAF</v>
      </c>
      <c r="C301" s="300" t="str">
        <f>Nominal!C300</f>
        <v>SSA</v>
      </c>
      <c r="D301" s="300" t="str">
        <f>Nominal!D300</f>
        <v>Upper-Middle Income</v>
      </c>
      <c r="E301" s="300" t="str">
        <f>Nominal!E300</f>
        <v>IBRD</v>
      </c>
      <c r="F301" s="300" t="str">
        <f>Nominal!F300</f>
        <v>VAT</v>
      </c>
      <c r="G301" s="300" t="str">
        <f>Nominal!G300</f>
        <v>thousand lcu</v>
      </c>
      <c r="H301" s="126">
        <f>VLOOKUP(B301,Inflation!$C$1:$E$196,3,FALSE)/100</f>
        <v>3.3349999999999998E-2</v>
      </c>
      <c r="I301" s="300" t="str">
        <f t="shared" si="103"/>
        <v>South AfricaVAT</v>
      </c>
      <c r="J301" s="124">
        <f>IF(Nominal!I300="","",IFERROR(Nominal!I300*((1+Real!$H301)),""))</f>
        <v>25850229.211059105</v>
      </c>
      <c r="K301" s="124">
        <f>IF(Nominal!J300="","",IFERROR(Nominal!J300*((1+Real!$H301)),""))</f>
        <v>24486279.393201981</v>
      </c>
      <c r="L301" s="124">
        <f>IF(Nominal!K300="","",IFERROR(Nominal!K300*((1+Real!$H301)),""))</f>
        <v>35121241.392862536</v>
      </c>
      <c r="M301" s="124">
        <f>IF(Nominal!L300="","",IFERROR(Nominal!L300*((1+Real!$H301)),""))</f>
        <v>19725267.739795644</v>
      </c>
      <c r="N301" s="124">
        <f>IF(Nominal!M300="","",IFERROR(Nominal!M300*((1+Real!$H301)),""))</f>
        <v>27335003.036487792</v>
      </c>
      <c r="O301" s="124">
        <f>IF(Nominal!N300="","",IFERROR(Nominal!N300*((1+Real!$H301)),""))</f>
        <v>28385711.035636324</v>
      </c>
      <c r="P301" s="124">
        <f>IF(Nominal!O300="","",IFERROR(Nominal!O300*((1+Real!$H301)),""))</f>
        <v>28862620.799301896</v>
      </c>
      <c r="Q301" s="124">
        <f>IF(Nominal!P300="","",IFERROR(Nominal!P300*((1+Real!$H301)),""))</f>
        <v>29266219.907277927</v>
      </c>
      <c r="R301" s="124">
        <f>IF(Nominal!Q300="","",IFERROR(Nominal!Q300*((1+Real!$H301)),""))</f>
        <v>32219578.522296339</v>
      </c>
      <c r="S301" s="124">
        <f>IF(Nominal!R300="","",IFERROR(Nominal!R300*((1+Real!$H301)),""))</f>
        <v>28030232.648055088</v>
      </c>
      <c r="T301" s="124">
        <f>IF(Nominal!S300="","",IFERROR(Nominal!S300*((1+Real!$H301)),""))</f>
        <v>29477785.718074679</v>
      </c>
      <c r="U301" s="124">
        <f>IF(Nominal!T300="","",IFERROR(Nominal!T300*((1+Real!$H301)),""))</f>
        <v>31640422.476257462</v>
      </c>
      <c r="V301" s="124">
        <f>IF(Nominal!U300="","",IFERROR(Nominal!U300*(1+0),""))</f>
        <v>33442215.348900001</v>
      </c>
      <c r="W301" s="124">
        <f>IF(Nominal!V300="","",IFERROR(Nominal!V300*(1+0),""))</f>
        <v>30411566.165340003</v>
      </c>
      <c r="X301" s="124">
        <f>IF(Nominal!W300="","",IFERROR(Nominal!W300*(1+0),""))</f>
        <v>36187462.645050012</v>
      </c>
      <c r="Y301" s="124">
        <f>IF(Nominal!X300="","",IFERROR(Nominal!X300*(1+0),""))</f>
        <v>18776833.221719995</v>
      </c>
      <c r="Z301" s="124">
        <f>IF(Nominal!Y300="","",IFERROR(Nominal!Y300*(1+0),""))</f>
        <v>16236503.647310002</v>
      </c>
      <c r="AA301" s="124">
        <f>IF(Nominal!Z300="","",IFERROR(Nominal!Z300*(1+0),""))</f>
        <v>17497574.746920001</v>
      </c>
      <c r="AB301" s="124">
        <f>IF(Nominal!AA300="","",IFERROR(Nominal!AA300*(1+0),""))</f>
        <v>24156624.568259999</v>
      </c>
      <c r="AC301" s="124">
        <f>IF(Nominal!AB300="","",IFERROR(Nominal!AB300*(1+0),""))</f>
        <v>28926987.5801</v>
      </c>
      <c r="AD301" s="124">
        <f>IF(Nominal!AC300="","",IFERROR(Nominal!AC300*(1+0),""))</f>
        <v>30839940.515299994</v>
      </c>
      <c r="AE301" s="124" t="str">
        <f>IF(Nominal!AD300="","",IFERROR(Nominal!AD300*(1+0),""))</f>
        <v/>
      </c>
      <c r="AF301" s="126">
        <f t="shared" si="104"/>
        <v>0.29369125031173554</v>
      </c>
      <c r="AG301" s="126">
        <f t="shared" si="105"/>
        <v>0.24198395668812933</v>
      </c>
      <c r="AH301" s="126">
        <f t="shared" si="106"/>
        <v>3.035830198200673E-2</v>
      </c>
      <c r="AI301" s="126">
        <f t="shared" si="107"/>
        <v>-4.8082212651653196E-2</v>
      </c>
      <c r="AJ301" s="126">
        <f t="shared" si="108"/>
        <v>-0.40601785828825754</v>
      </c>
      <c r="AK301" s="126">
        <f t="shared" si="109"/>
        <v>-0.38357807120092963</v>
      </c>
      <c r="AL301" s="126">
        <f t="shared" si="110"/>
        <v>-0.16304812593996043</v>
      </c>
      <c r="AM301" s="126">
        <f t="shared" si="111"/>
        <v>-1.1591258736273166E-2</v>
      </c>
      <c r="AN301" s="126">
        <f t="shared" si="112"/>
        <v>-4.2819865133915967E-2</v>
      </c>
      <c r="AO301" s="126" t="str">
        <f t="shared" si="113"/>
        <v/>
      </c>
      <c r="AP301" s="124">
        <f t="shared" si="114"/>
        <v>251252151.03791955</v>
      </c>
      <c r="AQ301" s="124">
        <f t="shared" si="115"/>
        <v>236475708.43890002</v>
      </c>
      <c r="AR301" s="126">
        <f t="shared" si="116"/>
        <v>-5.8811208333851964E-2</v>
      </c>
      <c r="AS301" s="153" t="s">
        <v>779</v>
      </c>
      <c r="AT301" s="153">
        <f t="shared" si="117"/>
        <v>1</v>
      </c>
      <c r="AU301" s="153">
        <f t="shared" si="118"/>
        <v>1</v>
      </c>
      <c r="AV301" s="153">
        <f t="shared" si="119"/>
        <v>1</v>
      </c>
      <c r="AW301" s="153">
        <f t="shared" si="120"/>
        <v>1</v>
      </c>
      <c r="AX301" s="153">
        <f t="shared" si="121"/>
        <v>1</v>
      </c>
      <c r="AY301" s="153">
        <f t="shared" si="122"/>
        <v>1</v>
      </c>
      <c r="AZ301" s="153">
        <f t="shared" si="123"/>
        <v>1</v>
      </c>
      <c r="BA301" s="153">
        <f t="shared" si="124"/>
        <v>1</v>
      </c>
      <c r="BB301" s="153">
        <f t="shared" si="125"/>
        <v>1</v>
      </c>
      <c r="BC301" s="153">
        <f t="shared" si="126"/>
        <v>0</v>
      </c>
    </row>
    <row r="302" spans="1:55" s="300" customFormat="1" x14ac:dyDescent="0.3">
      <c r="A302" s="300" t="str">
        <f>Nominal!A301</f>
        <v>South Africa</v>
      </c>
      <c r="B302" s="300" t="str">
        <f>Nominal!B301</f>
        <v>ZAF</v>
      </c>
      <c r="C302" s="300" t="str">
        <f>Nominal!C301</f>
        <v>SSA</v>
      </c>
      <c r="D302" s="300" t="str">
        <f>Nominal!D301</f>
        <v>Upper-Middle Income</v>
      </c>
      <c r="E302" s="300" t="str">
        <f>Nominal!E301</f>
        <v>IBRD</v>
      </c>
      <c r="F302" s="300" t="str">
        <f>Nominal!F301</f>
        <v>Specific excise duties</v>
      </c>
      <c r="G302" s="300" t="str">
        <f>Nominal!G301</f>
        <v>thousand lcu</v>
      </c>
      <c r="H302" s="126">
        <f>VLOOKUP(B302,Inflation!$C$1:$E$196,3,FALSE)/100</f>
        <v>3.3349999999999998E-2</v>
      </c>
      <c r="I302" s="300" t="str">
        <f t="shared" si="103"/>
        <v>South AfricaSpecific excise duties</v>
      </c>
      <c r="J302" s="124">
        <f>IF(Nominal!I301="","",IFERROR(Nominal!I301*((1+Real!$H302)),""))</f>
        <v>13612110.086513944</v>
      </c>
      <c r="K302" s="124">
        <f>IF(Nominal!J301="","",IFERROR(Nominal!J301*((1+Real!$H302)),""))</f>
        <v>12324182.044677388</v>
      </c>
      <c r="L302" s="124">
        <f>IF(Nominal!K301="","",IFERROR(Nominal!K301*((1+Real!$H302)),""))</f>
        <v>12718986.033452285</v>
      </c>
      <c r="M302" s="124">
        <f>IF(Nominal!L301="","",IFERROR(Nominal!L301*((1+Real!$H302)),""))</f>
        <v>13731727.518313576</v>
      </c>
      <c r="N302" s="124">
        <f>IF(Nominal!M301="","",IFERROR(Nominal!M301*((1+Real!$H302)),""))</f>
        <v>10849744.525413975</v>
      </c>
      <c r="O302" s="124">
        <f>IF(Nominal!N301="","",IFERROR(Nominal!N301*((1+Real!$H302)),""))</f>
        <v>11116859.480209876</v>
      </c>
      <c r="P302" s="124">
        <f>IF(Nominal!O301="","",IFERROR(Nominal!O301*((1+Real!$H302)),""))</f>
        <v>12206674.272120303</v>
      </c>
      <c r="Q302" s="124">
        <f>IF(Nominal!P301="","",IFERROR(Nominal!P301*((1+Real!$H302)),""))</f>
        <v>10514899.999496924</v>
      </c>
      <c r="R302" s="124">
        <f>IF(Nominal!Q301="","",IFERROR(Nominal!Q301*((1+Real!$H302)),""))</f>
        <v>12344443.743272373</v>
      </c>
      <c r="S302" s="124">
        <f>IF(Nominal!R301="","",IFERROR(Nominal!R301*((1+Real!$H302)),""))</f>
        <v>14172790.397728583</v>
      </c>
      <c r="T302" s="124">
        <f>IF(Nominal!S301="","",IFERROR(Nominal!S301*((1+Real!$H302)),""))</f>
        <v>12765011.859440014</v>
      </c>
      <c r="U302" s="124">
        <f>IF(Nominal!T301="","",IFERROR(Nominal!T301*((1+Real!$H302)),""))</f>
        <v>12337646.822431721</v>
      </c>
      <c r="V302" s="124">
        <f>IF(Nominal!U301="","",IFERROR(Nominal!U301*(1+0),""))</f>
        <v>14854900.238639999</v>
      </c>
      <c r="W302" s="124">
        <f>IF(Nominal!V301="","",IFERROR(Nominal!V301*(1+0),""))</f>
        <v>12664624.900319999</v>
      </c>
      <c r="X302" s="124">
        <f>IF(Nominal!W301="","",IFERROR(Nominal!W301*(1+0),""))</f>
        <v>13888116.929130001</v>
      </c>
      <c r="Y302" s="124">
        <f>IF(Nominal!X301="","",IFERROR(Nominal!X301*(1+0),""))</f>
        <v>9823092.8757599983</v>
      </c>
      <c r="Z302" s="124">
        <f>IF(Nominal!Y301="","",IFERROR(Nominal!Y301*(1+0),""))</f>
        <v>4182001.0436399993</v>
      </c>
      <c r="AA302" s="124">
        <f>IF(Nominal!Z301="","",IFERROR(Nominal!Z301*(1+0),""))</f>
        <v>3424983.3165799989</v>
      </c>
      <c r="AB302" s="124">
        <f>IF(Nominal!AA301="","",IFERROR(Nominal!AA301*(1+0),""))</f>
        <v>8069491.2112600002</v>
      </c>
      <c r="AC302" s="124">
        <f>IF(Nominal!AB301="","",IFERROR(Nominal!AB301*(1+0),""))</f>
        <v>9435859.8194699977</v>
      </c>
      <c r="AD302" s="124">
        <f>IF(Nominal!AC301="","",IFERROR(Nominal!AC301*(1+0),""))</f>
        <v>11945301.811040001</v>
      </c>
      <c r="AE302" s="124" t="str">
        <f>IF(Nominal!AD301="","",IFERROR(Nominal!AD301*(1+0),""))</f>
        <v/>
      </c>
      <c r="AF302" s="126">
        <f t="shared" si="104"/>
        <v>9.1300330678146413E-2</v>
      </c>
      <c r="AG302" s="126">
        <f t="shared" si="105"/>
        <v>2.762397166874396E-2</v>
      </c>
      <c r="AH302" s="126">
        <f t="shared" si="106"/>
        <v>9.1920133617788169E-2</v>
      </c>
      <c r="AI302" s="126">
        <f t="shared" si="107"/>
        <v>-0.28464260140180858</v>
      </c>
      <c r="AJ302" s="126">
        <f t="shared" si="108"/>
        <v>-0.61455304004216327</v>
      </c>
      <c r="AK302" s="126">
        <f t="shared" si="109"/>
        <v>-0.6919108923993218</v>
      </c>
      <c r="AL302" s="126">
        <f t="shared" si="110"/>
        <v>-0.3389279478284688</v>
      </c>
      <c r="AM302" s="126">
        <f t="shared" si="111"/>
        <v>-0.10262010861525567</v>
      </c>
      <c r="AN302" s="126">
        <f t="shared" si="112"/>
        <v>-3.2333731720386491E-2</v>
      </c>
      <c r="AO302" s="126" t="str">
        <f t="shared" si="113"/>
        <v/>
      </c>
      <c r="AP302" s="124">
        <f t="shared" si="114"/>
        <v>109419627.70347063</v>
      </c>
      <c r="AQ302" s="124">
        <f t="shared" si="115"/>
        <v>88288372.145839989</v>
      </c>
      <c r="AR302" s="126">
        <f t="shared" si="116"/>
        <v>-0.19312125256811113</v>
      </c>
      <c r="AS302" s="153" t="s">
        <v>779</v>
      </c>
      <c r="AT302" s="153">
        <f t="shared" si="117"/>
        <v>1</v>
      </c>
      <c r="AU302" s="153">
        <f t="shared" si="118"/>
        <v>1</v>
      </c>
      <c r="AV302" s="153">
        <f t="shared" si="119"/>
        <v>1</v>
      </c>
      <c r="AW302" s="153">
        <f t="shared" si="120"/>
        <v>1</v>
      </c>
      <c r="AX302" s="153">
        <f t="shared" si="121"/>
        <v>1</v>
      </c>
      <c r="AY302" s="153">
        <f t="shared" si="122"/>
        <v>1</v>
      </c>
      <c r="AZ302" s="153">
        <f t="shared" si="123"/>
        <v>1</v>
      </c>
      <c r="BA302" s="153">
        <f t="shared" si="124"/>
        <v>1</v>
      </c>
      <c r="BB302" s="153">
        <f t="shared" si="125"/>
        <v>1</v>
      </c>
      <c r="BC302" s="153">
        <f t="shared" si="126"/>
        <v>0</v>
      </c>
    </row>
    <row r="303" spans="1:55" s="300" customFormat="1" x14ac:dyDescent="0.3">
      <c r="A303" s="300" t="str">
        <f>Nominal!A302</f>
        <v>South Africa</v>
      </c>
      <c r="B303" s="300" t="str">
        <f>Nominal!B302</f>
        <v>ZAF</v>
      </c>
      <c r="C303" s="300" t="str">
        <f>Nominal!C302</f>
        <v>SSA</v>
      </c>
      <c r="D303" s="300" t="str">
        <f>Nominal!D302</f>
        <v>Upper-Middle Income</v>
      </c>
      <c r="E303" s="300" t="str">
        <f>Nominal!E302</f>
        <v>IBRD</v>
      </c>
      <c r="F303" s="300" t="str">
        <f>Nominal!F302</f>
        <v>Taxes on international trade and transactions</v>
      </c>
      <c r="G303" s="300" t="str">
        <f>Nominal!G302</f>
        <v>thousand lcu</v>
      </c>
      <c r="H303" s="126">
        <f>VLOOKUP(B303,Inflation!$C$1:$E$196,3,FALSE)/100</f>
        <v>3.3349999999999998E-2</v>
      </c>
      <c r="I303" s="300" t="str">
        <f t="shared" si="103"/>
        <v>South AfricaTaxes on international trade and transactions</v>
      </c>
      <c r="J303" s="124">
        <f>IF(Nominal!I302="","",IFERROR(Nominal!I302*((1+Real!$H303)),""))</f>
        <v>4699135.7964830725</v>
      </c>
      <c r="K303" s="124">
        <f>IF(Nominal!J302="","",IFERROR(Nominal!J302*((1+Real!$H303)),""))</f>
        <v>5083327.0695722317</v>
      </c>
      <c r="L303" s="124">
        <f>IF(Nominal!K302="","",IFERROR(Nominal!K302*((1+Real!$H303)),""))</f>
        <v>6483876.9343455061</v>
      </c>
      <c r="M303" s="124">
        <f>IF(Nominal!L302="","",IFERROR(Nominal!L302*((1+Real!$H303)),""))</f>
        <v>2132158.6975914165</v>
      </c>
      <c r="N303" s="124">
        <f>IF(Nominal!M302="","",IFERROR(Nominal!M302*((1+Real!$H303)),""))</f>
        <v>4321348.3373825699</v>
      </c>
      <c r="O303" s="124">
        <f>IF(Nominal!N302="","",IFERROR(Nominal!N302*((1+Real!$H303)),""))</f>
        <v>4241686.0645172577</v>
      </c>
      <c r="P303" s="124">
        <f>IF(Nominal!O302="","",IFERROR(Nominal!O302*((1+Real!$H303)),""))</f>
        <v>5175031.1416889802</v>
      </c>
      <c r="Q303" s="124">
        <f>IF(Nominal!P302="","",IFERROR(Nominal!P302*((1+Real!$H303)),""))</f>
        <v>4941859.3056485727</v>
      </c>
      <c r="R303" s="124">
        <f>IF(Nominal!Q302="","",IFERROR(Nominal!Q302*((1+Real!$H303)),""))</f>
        <v>5484072.6403828878</v>
      </c>
      <c r="S303" s="124">
        <f>IF(Nominal!R302="","",IFERROR(Nominal!R302*((1+Real!$H303)),""))</f>
        <v>5890453.5775444163</v>
      </c>
      <c r="T303" s="124">
        <f>IF(Nominal!S302="","",IFERROR(Nominal!S302*((1+Real!$H303)),""))</f>
        <v>5055230.5288441963</v>
      </c>
      <c r="U303" s="124">
        <f>IF(Nominal!T302="","",IFERROR(Nominal!T302*((1+Real!$H303)),""))</f>
        <v>5027305.4746256936</v>
      </c>
      <c r="V303" s="124">
        <f>IF(Nominal!U302="","",IFERROR(Nominal!U302*(1+0),""))</f>
        <v>4157283.5933300001</v>
      </c>
      <c r="W303" s="124">
        <f>IF(Nominal!V302="","",IFERROR(Nominal!V302*(1+0),""))</f>
        <v>4904349.0384299997</v>
      </c>
      <c r="X303" s="124">
        <f>IF(Nominal!W302="","",IFERROR(Nominal!W302*(1+0),""))</f>
        <v>6355808.3830899997</v>
      </c>
      <c r="Y303" s="124">
        <f>IF(Nominal!X302="","",IFERROR(Nominal!X302*(1+0),""))</f>
        <v>1871615.1225500002</v>
      </c>
      <c r="Z303" s="124">
        <f>IF(Nominal!Y302="","",IFERROR(Nominal!Y302*(1+0),""))</f>
        <v>2320662.0403300002</v>
      </c>
      <c r="AA303" s="124">
        <f>IF(Nominal!Z302="","",IFERROR(Nominal!Z302*(1+0),""))</f>
        <v>2271074.6917500002</v>
      </c>
      <c r="AB303" s="124">
        <f>IF(Nominal!AA302="","",IFERROR(Nominal!AA302*(1+0),""))</f>
        <v>4144629.2502699997</v>
      </c>
      <c r="AC303" s="124">
        <f>IF(Nominal!AB302="","",IFERROR(Nominal!AB302*(1+0),""))</f>
        <v>3545310.6683600005</v>
      </c>
      <c r="AD303" s="124">
        <f>IF(Nominal!AC302="","",IFERROR(Nominal!AC302*(1+0),""))</f>
        <v>4679104.9118300006</v>
      </c>
      <c r="AE303" s="124" t="str">
        <f>IF(Nominal!AD302="","",IFERROR(Nominal!AD302*(1+0),""))</f>
        <v/>
      </c>
      <c r="AF303" s="126">
        <f t="shared" si="104"/>
        <v>-0.11530890500304448</v>
      </c>
      <c r="AG303" s="126">
        <f t="shared" si="105"/>
        <v>-3.5208836396453481E-2</v>
      </c>
      <c r="AH303" s="126">
        <f t="shared" si="106"/>
        <v>-1.9751847937939607E-2</v>
      </c>
      <c r="AI303" s="126">
        <f t="shared" si="107"/>
        <v>-0.12219708379856443</v>
      </c>
      <c r="AJ303" s="126">
        <f t="shared" si="108"/>
        <v>-0.46297732579095452</v>
      </c>
      <c r="AK303" s="126">
        <f t="shared" si="109"/>
        <v>-0.46458208900745956</v>
      </c>
      <c r="AL303" s="126">
        <f t="shared" si="110"/>
        <v>-0.1991102784132594</v>
      </c>
      <c r="AM303" s="126">
        <f t="shared" si="111"/>
        <v>-0.28259579055443956</v>
      </c>
      <c r="AN303" s="126">
        <f t="shared" si="112"/>
        <v>-0.14678283482705398</v>
      </c>
      <c r="AO303" s="126" t="str">
        <f t="shared" si="113"/>
        <v/>
      </c>
      <c r="AP303" s="124">
        <f t="shared" si="114"/>
        <v>42562495.987612493</v>
      </c>
      <c r="AQ303" s="124">
        <f t="shared" si="115"/>
        <v>34249837.699940003</v>
      </c>
      <c r="AR303" s="126">
        <f t="shared" si="116"/>
        <v>-0.19530476525840565</v>
      </c>
      <c r="AS303" s="153" t="s">
        <v>779</v>
      </c>
      <c r="AT303" s="153">
        <f t="shared" si="117"/>
        <v>1</v>
      </c>
      <c r="AU303" s="153">
        <f t="shared" si="118"/>
        <v>1</v>
      </c>
      <c r="AV303" s="153">
        <f t="shared" si="119"/>
        <v>1</v>
      </c>
      <c r="AW303" s="153">
        <f t="shared" si="120"/>
        <v>1</v>
      </c>
      <c r="AX303" s="153">
        <f t="shared" si="121"/>
        <v>1</v>
      </c>
      <c r="AY303" s="153">
        <f t="shared" si="122"/>
        <v>1</v>
      </c>
      <c r="AZ303" s="153">
        <f t="shared" si="123"/>
        <v>1</v>
      </c>
      <c r="BA303" s="153">
        <f t="shared" si="124"/>
        <v>1</v>
      </c>
      <c r="BB303" s="153">
        <f t="shared" si="125"/>
        <v>1</v>
      </c>
      <c r="BC303" s="153">
        <f t="shared" si="126"/>
        <v>0</v>
      </c>
    </row>
    <row r="304" spans="1:55" s="300" customFormat="1" x14ac:dyDescent="0.3">
      <c r="A304" s="300" t="str">
        <f>Nominal!A303</f>
        <v>South Africa</v>
      </c>
      <c r="B304" s="300" t="str">
        <f>Nominal!B303</f>
        <v>ZAF</v>
      </c>
      <c r="C304" s="300" t="str">
        <f>Nominal!C303</f>
        <v>SSA</v>
      </c>
      <c r="D304" s="300" t="str">
        <f>Nominal!D303</f>
        <v>Upper-Middle Income</v>
      </c>
      <c r="E304" s="300" t="str">
        <f>Nominal!E303</f>
        <v>IBRD</v>
      </c>
      <c r="F304" s="300" t="str">
        <f>Nominal!F303</f>
        <v>Other taxes</v>
      </c>
      <c r="G304" s="300" t="str">
        <f>Nominal!G303</f>
        <v>thousand lcu</v>
      </c>
      <c r="H304" s="126">
        <f>VLOOKUP(B304,Inflation!$C$1:$E$196,3,FALSE)/100</f>
        <v>3.3349999999999998E-2</v>
      </c>
      <c r="I304" s="300" t="str">
        <f t="shared" si="103"/>
        <v>South AfricaOther taxes</v>
      </c>
      <c r="J304" s="124">
        <f>IF(Nominal!I303="","",IFERROR(Nominal!I303*((1+Real!$H304)),""))</f>
        <v>735.46188643049993</v>
      </c>
      <c r="K304" s="124">
        <f>IF(Nominal!J303="","",IFERROR(Nominal!J303*((1+Real!$H304)),""))</f>
        <v>20.667000000000002</v>
      </c>
      <c r="L304" s="124">
        <f>IF(Nominal!K303="","",IFERROR(Nominal!K303*((1+Real!$H304)),""))</f>
        <v>1105.599909969</v>
      </c>
      <c r="M304" s="124">
        <f>IF(Nominal!L303="","",IFERROR(Nominal!L303*((1+Real!$H304)),""))</f>
        <v>239.57888044649999</v>
      </c>
      <c r="N304" s="124">
        <f>IF(Nominal!M303="","",IFERROR(Nominal!M303*((1+Real!$H304)),""))</f>
        <v>8.3649372495000005</v>
      </c>
      <c r="O304" s="124">
        <f>IF(Nominal!N303="","",IFERROR(Nominal!N303*((1+Real!$H304)),""))</f>
        <v>188.4991705935</v>
      </c>
      <c r="P304" s="124">
        <f>IF(Nominal!O303="","",IFERROR(Nominal!O303*((1+Real!$H304)),""))</f>
        <v>1857.6570047265</v>
      </c>
      <c r="Q304" s="124">
        <f>IF(Nominal!P303="","",IFERROR(Nominal!P303*((1+Real!$H304)),""))</f>
        <v>12085.018991183999</v>
      </c>
      <c r="R304" s="124">
        <f>IF(Nominal!Q303="","",IFERROR(Nominal!Q303*((1+Real!$H304)),""))</f>
        <v>14579.2135198125</v>
      </c>
      <c r="S304" s="124">
        <f>IF(Nominal!R303="","",IFERROR(Nominal!R303*((1+Real!$H304)),""))</f>
        <v>11657.865612724503</v>
      </c>
      <c r="T304" s="124">
        <f>IF(Nominal!S303="","",IFERROR(Nominal!S303*((1+Real!$H304)),""))</f>
        <v>156804.7572925305</v>
      </c>
      <c r="U304" s="124">
        <f>IF(Nominal!T303="","",IFERROR(Nominal!T303*((1+Real!$H304)),""))</f>
        <v>0</v>
      </c>
      <c r="V304" s="124">
        <f>IF(Nominal!U303="","",IFERROR(Nominal!U303*(1+0),""))</f>
        <v>165.79091</v>
      </c>
      <c r="W304" s="124">
        <f>IF(Nominal!V303="","",IFERROR(Nominal!V303*(1+0),""))</f>
        <v>332.42989</v>
      </c>
      <c r="X304" s="124">
        <f>IF(Nominal!W303="","",IFERROR(Nominal!W303*(1+0),""))</f>
        <v>1966.5973200000003</v>
      </c>
      <c r="Y304" s="124">
        <f>IF(Nominal!X303="","",IFERROR(Nominal!X303*(1+0),""))</f>
        <v>0</v>
      </c>
      <c r="Z304" s="124">
        <f>IF(Nominal!Y303="","",IFERROR(Nominal!Y303*(1+0),""))</f>
        <v>1574.0216400000002</v>
      </c>
      <c r="AA304" s="124">
        <f>IF(Nominal!Z303="","",IFERROR(Nominal!Z303*(1+0),""))</f>
        <v>1.6889500000000002</v>
      </c>
      <c r="AB304" s="124">
        <f>IF(Nominal!AA303="","",IFERROR(Nominal!AA303*(1+0),""))</f>
        <v>318.12212</v>
      </c>
      <c r="AC304" s="124">
        <f>IF(Nominal!AB303="","",IFERROR(Nominal!AB303*(1+0),""))</f>
        <v>0</v>
      </c>
      <c r="AD304" s="124">
        <f>IF(Nominal!AC303="","",IFERROR(Nominal!AC303*(1+0),""))</f>
        <v>64352.879580000001</v>
      </c>
      <c r="AE304" s="124" t="str">
        <f>IF(Nominal!AD303="","",IFERROR(Nominal!AD303*(1+0),""))</f>
        <v/>
      </c>
      <c r="AF304" s="126">
        <f t="shared" si="104"/>
        <v>-0.77457579643637042</v>
      </c>
      <c r="AG304" s="126">
        <f t="shared" si="105"/>
        <v>15.085057821648036</v>
      </c>
      <c r="AH304" s="126">
        <f t="shared" si="106"/>
        <v>0.77876038363203359</v>
      </c>
      <c r="AI304" s="126">
        <f t="shared" si="107"/>
        <v>-1</v>
      </c>
      <c r="AJ304" s="126">
        <f t="shared" si="108"/>
        <v>187.16897163144705</v>
      </c>
      <c r="AK304" s="126">
        <f t="shared" si="109"/>
        <v>-0.9910400136261488</v>
      </c>
      <c r="AL304" s="126">
        <f t="shared" si="110"/>
        <v>-0.82875088394111984</v>
      </c>
      <c r="AM304" s="126">
        <f t="shared" si="111"/>
        <v>-1</v>
      </c>
      <c r="AN304" s="126">
        <f t="shared" si="112"/>
        <v>3.4140158515785037</v>
      </c>
      <c r="AO304" s="126" t="str">
        <f t="shared" si="113"/>
        <v/>
      </c>
      <c r="AP304" s="124">
        <f t="shared" si="114"/>
        <v>18495.463428781499</v>
      </c>
      <c r="AQ304" s="124">
        <f t="shared" si="115"/>
        <v>68711.530410000007</v>
      </c>
      <c r="AR304" s="126">
        <f t="shared" si="116"/>
        <v>2.7150477831810025</v>
      </c>
      <c r="AS304" s="153" t="s">
        <v>779</v>
      </c>
      <c r="AT304" s="153">
        <f t="shared" si="117"/>
        <v>1</v>
      </c>
      <c r="AU304" s="153">
        <f t="shared" si="118"/>
        <v>1</v>
      </c>
      <c r="AV304" s="153">
        <f t="shared" si="119"/>
        <v>1</v>
      </c>
      <c r="AW304" s="153">
        <f t="shared" si="120"/>
        <v>0</v>
      </c>
      <c r="AX304" s="153">
        <f t="shared" si="121"/>
        <v>1</v>
      </c>
      <c r="AY304" s="153">
        <f t="shared" si="122"/>
        <v>1</v>
      </c>
      <c r="AZ304" s="153">
        <f t="shared" si="123"/>
        <v>1</v>
      </c>
      <c r="BA304" s="153">
        <f t="shared" si="124"/>
        <v>0</v>
      </c>
      <c r="BB304" s="153">
        <f t="shared" si="125"/>
        <v>1</v>
      </c>
      <c r="BC304" s="153">
        <f t="shared" si="126"/>
        <v>0</v>
      </c>
    </row>
    <row r="305" spans="1:55" s="300" customFormat="1" x14ac:dyDescent="0.3">
      <c r="A305" s="300" t="str">
        <f>Nominal!A304</f>
        <v>South Africa</v>
      </c>
      <c r="B305" s="300" t="str">
        <f>Nominal!B304</f>
        <v>ZAF</v>
      </c>
      <c r="C305" s="300" t="str">
        <f>Nominal!C304</f>
        <v>SSA</v>
      </c>
      <c r="D305" s="300" t="str">
        <f>Nominal!D304</f>
        <v>Upper-Middle Income</v>
      </c>
      <c r="E305" s="300" t="str">
        <f>Nominal!E304</f>
        <v>IBRD</v>
      </c>
      <c r="F305" s="300" t="str">
        <f>Nominal!F304</f>
        <v>Tax Revenue</v>
      </c>
      <c r="G305" s="300" t="str">
        <f>Nominal!G304</f>
        <v>thousand lcu</v>
      </c>
      <c r="H305" s="126">
        <f>VLOOKUP(B305,Inflation!$C$1:$E$196,3,FALSE)/100</f>
        <v>3.3349999999999998E-2</v>
      </c>
      <c r="I305" s="300" t="str">
        <f t="shared" si="103"/>
        <v>South AfricaTax Revenue</v>
      </c>
      <c r="J305" s="124">
        <f>IF(Nominal!I304="","",IFERROR(Nominal!I304*((1+Real!$H305)),""))</f>
        <v>93555858.840185747</v>
      </c>
      <c r="K305" s="124">
        <f>IF(Nominal!J304="","",IFERROR(Nominal!J304*((1+Real!$H305)),""))</f>
        <v>138332789.70449007</v>
      </c>
      <c r="L305" s="124">
        <f>IF(Nominal!K304="","",IFERROR(Nominal!K304*((1+Real!$H305)),""))</f>
        <v>131575568.39384606</v>
      </c>
      <c r="M305" s="124">
        <f>IF(Nominal!L304="","",IFERROR(Nominal!L304*((1+Real!$H305)),""))</f>
        <v>87581131.294469699</v>
      </c>
      <c r="N305" s="124">
        <f>IF(Nominal!M304="","",IFERROR(Nominal!M304*((1+Real!$H305)),""))</f>
        <v>94084005.973856509</v>
      </c>
      <c r="O305" s="124">
        <f>IF(Nominal!N304="","",IFERROR(Nominal!N304*((1+Real!$H305)),""))</f>
        <v>146051672.08527362</v>
      </c>
      <c r="P305" s="124">
        <f>IF(Nominal!O304="","",IFERROR(Nominal!O304*((1+Real!$H305)),""))</f>
        <v>88711356.193214193</v>
      </c>
      <c r="Q305" s="124">
        <f>IF(Nominal!P304="","",IFERROR(Nominal!P304*((1+Real!$H305)),""))</f>
        <v>120464365.42774282</v>
      </c>
      <c r="R305" s="124">
        <f>IF(Nominal!Q304="","",IFERROR(Nominal!Q304*((1+Real!$H305)),""))</f>
        <v>120418571.19322237</v>
      </c>
      <c r="S305" s="124">
        <f>IF(Nominal!R304="","",IFERROR(Nominal!R304*((1+Real!$H305)),""))</f>
        <v>99461367.332734108</v>
      </c>
      <c r="T305" s="124">
        <f>IF(Nominal!S304="","",IFERROR(Nominal!S304*((1+Real!$H305)),""))</f>
        <v>98078495.420955181</v>
      </c>
      <c r="U305" s="124">
        <f>IF(Nominal!T304="","",IFERROR(Nominal!T304*((1+Real!$H305)),""))</f>
        <v>158927094.24549758</v>
      </c>
      <c r="V305" s="124">
        <f>IF(Nominal!U304="","",IFERROR(Nominal!U304*(1+0),""))</f>
        <v>103375166.77510002</v>
      </c>
      <c r="W305" s="124">
        <f>IF(Nominal!V304="","",IFERROR(Nominal!V304*(1+0),""))</f>
        <v>143186184.42431</v>
      </c>
      <c r="X305" s="124">
        <f>IF(Nominal!W304="","",IFERROR(Nominal!W304*(1+0),""))</f>
        <v>130693845.57456</v>
      </c>
      <c r="Y305" s="124">
        <f>IF(Nominal!X304="","",IFERROR(Nominal!X304*(1+0),""))</f>
        <v>77352685.484309986</v>
      </c>
      <c r="Z305" s="124">
        <f>IF(Nominal!Y304="","",IFERROR(Nominal!Y304*(1+0),""))</f>
        <v>65091664.573800012</v>
      </c>
      <c r="AA305" s="124">
        <f>IF(Nominal!Z304="","",IFERROR(Nominal!Z304*(1+0),""))</f>
        <v>100317901.81481002</v>
      </c>
      <c r="AB305" s="124">
        <f>IF(Nominal!AA304="","",IFERROR(Nominal!AA304*(1+0),""))</f>
        <v>75959320.147989988</v>
      </c>
      <c r="AC305" s="124">
        <f>IF(Nominal!AB304="","",IFERROR(Nominal!AB304*(1+0),""))</f>
        <v>97862352.641590014</v>
      </c>
      <c r="AD305" s="124">
        <f>IF(Nominal!AC304="","",IFERROR(Nominal!AC304*(1+0),""))</f>
        <v>103323339.29353</v>
      </c>
      <c r="AE305" s="124" t="str">
        <f>IF(Nominal!AD304="","",IFERROR(Nominal!AD304*(1+0),""))</f>
        <v/>
      </c>
      <c r="AF305" s="126">
        <f t="shared" si="104"/>
        <v>0.1049566329318599</v>
      </c>
      <c r="AG305" s="126">
        <f t="shared" si="105"/>
        <v>3.5084918985497766E-2</v>
      </c>
      <c r="AH305" s="126">
        <f t="shared" si="106"/>
        <v>-6.7012655164581641E-3</v>
      </c>
      <c r="AI305" s="126">
        <f t="shared" si="107"/>
        <v>-0.1167882357647233</v>
      </c>
      <c r="AJ305" s="126">
        <f t="shared" si="108"/>
        <v>-0.30815377279016704</v>
      </c>
      <c r="AK305" s="126">
        <f t="shared" si="109"/>
        <v>-0.31313417790767584</v>
      </c>
      <c r="AL305" s="126">
        <f t="shared" si="110"/>
        <v>-0.14374750418030074</v>
      </c>
      <c r="AM305" s="126">
        <f t="shared" si="111"/>
        <v>-0.18762405551133704</v>
      </c>
      <c r="AN305" s="126">
        <f t="shared" si="112"/>
        <v>-0.14196507839527128</v>
      </c>
      <c r="AO305" s="126" t="str">
        <f t="shared" si="113"/>
        <v/>
      </c>
      <c r="AP305" s="124">
        <f t="shared" si="114"/>
        <v>1020775319.1063012</v>
      </c>
      <c r="AQ305" s="124">
        <f t="shared" si="115"/>
        <v>897162460.73000002</v>
      </c>
      <c r="AR305" s="126">
        <f t="shared" si="116"/>
        <v>-0.12109702895689664</v>
      </c>
      <c r="AS305" s="153" t="s">
        <v>779</v>
      </c>
      <c r="AT305" s="153">
        <f t="shared" si="117"/>
        <v>1</v>
      </c>
      <c r="AU305" s="153">
        <f t="shared" si="118"/>
        <v>1</v>
      </c>
      <c r="AV305" s="153">
        <f t="shared" si="119"/>
        <v>1</v>
      </c>
      <c r="AW305" s="153">
        <f t="shared" si="120"/>
        <v>1</v>
      </c>
      <c r="AX305" s="153">
        <f t="shared" si="121"/>
        <v>1</v>
      </c>
      <c r="AY305" s="153">
        <f t="shared" si="122"/>
        <v>1</v>
      </c>
      <c r="AZ305" s="153">
        <f t="shared" si="123"/>
        <v>1</v>
      </c>
      <c r="BA305" s="153">
        <f t="shared" si="124"/>
        <v>1</v>
      </c>
      <c r="BB305" s="153">
        <f t="shared" si="125"/>
        <v>1</v>
      </c>
      <c r="BC305" s="153">
        <f t="shared" si="126"/>
        <v>0</v>
      </c>
    </row>
    <row r="306" spans="1:55" s="300" customFormat="1" x14ac:dyDescent="0.3">
      <c r="A306" s="300" t="str">
        <f>Nominal!A305</f>
        <v>Congo, Dem. Rep.</v>
      </c>
      <c r="B306" s="300" t="str">
        <f>Nominal!B305</f>
        <v>COD</v>
      </c>
      <c r="C306" s="300" t="str">
        <f>Nominal!C305</f>
        <v>SSA</v>
      </c>
      <c r="D306" s="300" t="str">
        <f>Nominal!D305</f>
        <v>Lower-Middle Income</v>
      </c>
      <c r="E306" s="300" t="str">
        <f>Nominal!E305</f>
        <v>IDA</v>
      </c>
      <c r="F306" s="300" t="str">
        <f>Nominal!F305</f>
        <v>PIT</v>
      </c>
      <c r="G306" s="300" t="str">
        <f>Nominal!G305</f>
        <v>mill lcu</v>
      </c>
      <c r="H306" s="126">
        <f>VLOOKUP(B306,Inflation!$C$1:$E$196,3,FALSE)/100</f>
        <v>0.115</v>
      </c>
      <c r="I306" s="300" t="str">
        <f t="shared" si="103"/>
        <v>Congo, Dem. Rep.PIT</v>
      </c>
      <c r="J306" s="124">
        <f>IF(Nominal!I305="","",IFERROR(Nominal!I305*((1+Real!$H306)),""))</f>
        <v>89751.925000000003</v>
      </c>
      <c r="K306" s="124">
        <f>IF(Nominal!J305="","",IFERROR(Nominal!J305*((1+Real!$H306)),""))</f>
        <v>68949.37</v>
      </c>
      <c r="L306" s="124">
        <f>IF(Nominal!K305="","",IFERROR(Nominal!K305*((1+Real!$H306)),""))</f>
        <v>80626.764999999999</v>
      </c>
      <c r="M306" s="124">
        <f>IF(Nominal!L305="","",IFERROR(Nominal!L305*((1+Real!$H306)),""))</f>
        <v>264444.55</v>
      </c>
      <c r="N306" s="124">
        <f>IF(Nominal!M305="","",IFERROR(Nominal!M305*((1+Real!$H306)),""))</f>
        <v>60953.705000000002</v>
      </c>
      <c r="O306" s="124">
        <f>IF(Nominal!N305="","",IFERROR(Nominal!N305*((1+Real!$H306)),""))</f>
        <v>69553.7</v>
      </c>
      <c r="P306" s="124">
        <f>IF(Nominal!O305="","",IFERROR(Nominal!O305*((1+Real!$H306)),""))</f>
        <v>184798.98499999999</v>
      </c>
      <c r="Q306" s="124">
        <f>IF(Nominal!P305="","",IFERROR(Nominal!P305*((1+Real!$H306)),""))</f>
        <v>75130.929999999993</v>
      </c>
      <c r="R306" s="124">
        <f>IF(Nominal!Q305="","",IFERROR(Nominal!Q305*((1+Real!$H306)),""))</f>
        <v>87219.76</v>
      </c>
      <c r="S306" s="124">
        <f>IF(Nominal!R305="","",IFERROR(Nominal!R305*((1+Real!$H306)),""))</f>
        <v>78930.850000000006</v>
      </c>
      <c r="T306" s="124">
        <f>IF(Nominal!S305="","",IFERROR(Nominal!S305*((1+Real!$H306)),""))</f>
        <v>163841.44500000001</v>
      </c>
      <c r="U306" s="124">
        <f>IF(Nominal!T305="","",IFERROR(Nominal!T305*((1+Real!$H306)),""))</f>
        <v>65884.235000000001</v>
      </c>
      <c r="V306" s="124">
        <f>IF(Nominal!U305="","",IFERROR(Nominal!U305*(1+0),""))</f>
        <v>78351</v>
      </c>
      <c r="W306" s="124">
        <f>IF(Nominal!V305="","",IFERROR(Nominal!V305*(1+0),""))</f>
        <v>63162</v>
      </c>
      <c r="X306" s="124">
        <f>IF(Nominal!W305="","",IFERROR(Nominal!W305*(1+0),""))</f>
        <v>62552</v>
      </c>
      <c r="Y306" s="124">
        <f>IF(Nominal!X305="","",IFERROR(Nominal!X305*(1+0),""))</f>
        <v>113627</v>
      </c>
      <c r="Z306" s="124">
        <f>IF(Nominal!Y305="","",IFERROR(Nominal!Y305*(1+0),""))</f>
        <v>87442</v>
      </c>
      <c r="AA306" s="124">
        <f>IF(Nominal!Z305="","",IFERROR(Nominal!Z305*(1+0),""))</f>
        <v>59501</v>
      </c>
      <c r="AB306" s="124">
        <f>IF(Nominal!AA305="","",IFERROR(Nominal!AA305*(1+0),""))</f>
        <v>109861</v>
      </c>
      <c r="AC306" s="124">
        <f>IF(Nominal!AB305="","",IFERROR(Nominal!AB305*(1+0),""))</f>
        <v>68474</v>
      </c>
      <c r="AD306" s="124">
        <f>IF(Nominal!AC305="","",IFERROR(Nominal!AC305*(1+0),""))</f>
        <v>129737</v>
      </c>
      <c r="AE306" s="124" t="str">
        <f>IF(Nominal!AD305="","",IFERROR(Nominal!AD305*(1+0),""))</f>
        <v/>
      </c>
      <c r="AF306" s="126">
        <f t="shared" si="104"/>
        <v>-0.12702708047766109</v>
      </c>
      <c r="AG306" s="126">
        <f t="shared" si="105"/>
        <v>-8.3936517476519298E-2</v>
      </c>
      <c r="AH306" s="126">
        <f t="shared" si="106"/>
        <v>-0.22417822419143321</v>
      </c>
      <c r="AI306" s="126">
        <f t="shared" si="107"/>
        <v>-0.57031823873851817</v>
      </c>
      <c r="AJ306" s="126">
        <f t="shared" si="108"/>
        <v>0.43456414995610188</v>
      </c>
      <c r="AK306" s="126">
        <f t="shared" si="109"/>
        <v>-0.14453149149506062</v>
      </c>
      <c r="AL306" s="126">
        <f t="shared" si="110"/>
        <v>-0.4055108040771977</v>
      </c>
      <c r="AM306" s="126">
        <f t="shared" si="111"/>
        <v>-8.8604387034740467E-2</v>
      </c>
      <c r="AN306" s="126">
        <f t="shared" si="112"/>
        <v>0.48747256355669871</v>
      </c>
      <c r="AO306" s="126" t="str">
        <f t="shared" si="113"/>
        <v/>
      </c>
      <c r="AP306" s="124">
        <f t="shared" si="114"/>
        <v>981429.69</v>
      </c>
      <c r="AQ306" s="124">
        <f t="shared" si="115"/>
        <v>772707</v>
      </c>
      <c r="AR306" s="126">
        <f t="shared" si="116"/>
        <v>-0.2126720763868474</v>
      </c>
      <c r="AS306" s="153" t="s">
        <v>779</v>
      </c>
      <c r="AT306" s="153">
        <f t="shared" si="117"/>
        <v>1</v>
      </c>
      <c r="AU306" s="153">
        <f t="shared" si="118"/>
        <v>1</v>
      </c>
      <c r="AV306" s="153">
        <f t="shared" si="119"/>
        <v>1</v>
      </c>
      <c r="AW306" s="153">
        <f t="shared" si="120"/>
        <v>1</v>
      </c>
      <c r="AX306" s="153">
        <f t="shared" si="121"/>
        <v>1</v>
      </c>
      <c r="AY306" s="153">
        <f t="shared" si="122"/>
        <v>1</v>
      </c>
      <c r="AZ306" s="153">
        <f t="shared" si="123"/>
        <v>1</v>
      </c>
      <c r="BA306" s="153">
        <f t="shared" si="124"/>
        <v>1</v>
      </c>
      <c r="BB306" s="153">
        <f t="shared" si="125"/>
        <v>1</v>
      </c>
      <c r="BC306" s="153">
        <f t="shared" si="126"/>
        <v>0</v>
      </c>
    </row>
    <row r="307" spans="1:55" s="300" customFormat="1" x14ac:dyDescent="0.3">
      <c r="A307" s="300" t="str">
        <f>Nominal!A306</f>
        <v>Congo, Dem. Rep.</v>
      </c>
      <c r="B307" s="300" t="str">
        <f>Nominal!B306</f>
        <v>COD</v>
      </c>
      <c r="C307" s="300" t="str">
        <f>Nominal!C306</f>
        <v>SSA</v>
      </c>
      <c r="D307" s="300" t="str">
        <f>Nominal!D306</f>
        <v>Lower-Middle Income</v>
      </c>
      <c r="E307" s="300" t="str">
        <f>Nominal!E306</f>
        <v>IDA</v>
      </c>
      <c r="F307" s="300" t="str">
        <f>Nominal!F306</f>
        <v>CIT</v>
      </c>
      <c r="G307" s="300" t="str">
        <f>Nominal!G306</f>
        <v>mill lcu</v>
      </c>
      <c r="H307" s="126">
        <f>VLOOKUP(B307,Inflation!$C$1:$E$196,3,FALSE)/100</f>
        <v>0.115</v>
      </c>
      <c r="I307" s="300" t="str">
        <f t="shared" si="103"/>
        <v>Congo, Dem. Rep.CIT</v>
      </c>
      <c r="J307" s="124">
        <f>IF(Nominal!I306="","",IFERROR(Nominal!I306*((1+Real!$H307)),""))</f>
        <v>50334.445</v>
      </c>
      <c r="K307" s="124">
        <f>IF(Nominal!J306="","",IFERROR(Nominal!J306*((1+Real!$H307)),""))</f>
        <v>38668.199999999997</v>
      </c>
      <c r="L307" s="124">
        <f>IF(Nominal!K306="","",IFERROR(Nominal!K306*((1+Real!$H307)),""))</f>
        <v>45216.595000000001</v>
      </c>
      <c r="M307" s="124">
        <f>IF(Nominal!L306="","",IFERROR(Nominal!L306*((1+Real!$H307)),""))</f>
        <v>148305.035</v>
      </c>
      <c r="N307" s="124">
        <f>IF(Nominal!M306="","",IFERROR(Nominal!M306*((1+Real!$H307)),""))</f>
        <v>34183.67</v>
      </c>
      <c r="O307" s="124">
        <f>IF(Nominal!N306="","",IFERROR(Nominal!N306*((1+Real!$H307)),""))</f>
        <v>39007.159999999996</v>
      </c>
      <c r="P307" s="124">
        <f>IF(Nominal!O306="","",IFERROR(Nominal!O306*((1+Real!$H307)),""))</f>
        <v>103639.25</v>
      </c>
      <c r="Q307" s="124">
        <f>IF(Nominal!P306="","",IFERROR(Nominal!P306*((1+Real!$H307)),""))</f>
        <v>42134.735000000001</v>
      </c>
      <c r="R307" s="124">
        <f>IF(Nominal!Q306="","",IFERROR(Nominal!Q306*((1+Real!$H307)),""))</f>
        <v>48913.934999999998</v>
      </c>
      <c r="S307" s="124">
        <f>IF(Nominal!R306="","",IFERROR(Nominal!R306*((1+Real!$H307)),""))</f>
        <v>44265.5</v>
      </c>
      <c r="T307" s="124">
        <f>IF(Nominal!S306="","",IFERROR(Nominal!S306*((1+Real!$H307)),""))</f>
        <v>91886.035000000003</v>
      </c>
      <c r="U307" s="124">
        <f>IF(Nominal!T306="","",IFERROR(Nominal!T306*((1+Real!$H307)),""))</f>
        <v>36948.870000000003</v>
      </c>
      <c r="V307" s="124">
        <f>IF(Nominal!U306="","",IFERROR(Nominal!U306*(1+0),""))</f>
        <v>43941</v>
      </c>
      <c r="W307" s="124">
        <f>IF(Nominal!V306="","",IFERROR(Nominal!V306*(1+0),""))</f>
        <v>35422</v>
      </c>
      <c r="X307" s="124">
        <f>IF(Nominal!W306="","",IFERROR(Nominal!W306*(1+0),""))</f>
        <v>35080</v>
      </c>
      <c r="Y307" s="124">
        <f>IF(Nominal!X306="","",IFERROR(Nominal!X306*(1+0),""))</f>
        <v>63724</v>
      </c>
      <c r="Z307" s="124">
        <f>IF(Nominal!Y306="","",IFERROR(Nominal!Y306*(1+0),""))</f>
        <v>49039</v>
      </c>
      <c r="AA307" s="124">
        <f>IF(Nominal!Z306="","",IFERROR(Nominal!Z306*(1+0),""))</f>
        <v>33369</v>
      </c>
      <c r="AB307" s="124">
        <f>IF(Nominal!AA306="","",IFERROR(Nominal!AA306*(1+0),""))</f>
        <v>61612</v>
      </c>
      <c r="AC307" s="124">
        <f>IF(Nominal!AB306="","",IFERROR(Nominal!AB306*(1+0),""))</f>
        <v>38401</v>
      </c>
      <c r="AD307" s="124">
        <f>IF(Nominal!AC306="","",IFERROR(Nominal!AC306*(1+0),""))</f>
        <v>72759</v>
      </c>
      <c r="AE307" s="124" t="str">
        <f>IF(Nominal!AD306="","",IFERROR(Nominal!AD306*(1+0),""))</f>
        <v/>
      </c>
      <c r="AF307" s="126">
        <f t="shared" si="104"/>
        <v>-0.12701928073310434</v>
      </c>
      <c r="AG307" s="126">
        <f t="shared" si="105"/>
        <v>-8.3950119219410202E-2</v>
      </c>
      <c r="AH307" s="126">
        <f t="shared" si="106"/>
        <v>-0.22417864503065746</v>
      </c>
      <c r="AI307" s="126">
        <f t="shared" si="107"/>
        <v>-0.57031802730096115</v>
      </c>
      <c r="AJ307" s="126">
        <f t="shared" si="108"/>
        <v>0.43457387694182636</v>
      </c>
      <c r="AK307" s="126">
        <f t="shared" si="109"/>
        <v>-0.14454166876029931</v>
      </c>
      <c r="AL307" s="126">
        <f t="shared" si="110"/>
        <v>-0.40551480254826239</v>
      </c>
      <c r="AM307" s="126">
        <f t="shared" si="111"/>
        <v>-8.8614180200729892E-2</v>
      </c>
      <c r="AN307" s="126">
        <f t="shared" si="112"/>
        <v>0.487490221344899</v>
      </c>
      <c r="AO307" s="126" t="str">
        <f t="shared" si="113"/>
        <v/>
      </c>
      <c r="AP307" s="124">
        <f t="shared" si="114"/>
        <v>550403.02499999991</v>
      </c>
      <c r="AQ307" s="124">
        <f t="shared" si="115"/>
        <v>433347</v>
      </c>
      <c r="AR307" s="126">
        <f t="shared" si="116"/>
        <v>-0.21267329517311415</v>
      </c>
      <c r="AS307" s="153" t="s">
        <v>779</v>
      </c>
      <c r="AT307" s="153">
        <f t="shared" si="117"/>
        <v>1</v>
      </c>
      <c r="AU307" s="153">
        <f t="shared" si="118"/>
        <v>1</v>
      </c>
      <c r="AV307" s="153">
        <f t="shared" si="119"/>
        <v>1</v>
      </c>
      <c r="AW307" s="153">
        <f t="shared" si="120"/>
        <v>1</v>
      </c>
      <c r="AX307" s="153">
        <f t="shared" si="121"/>
        <v>1</v>
      </c>
      <c r="AY307" s="153">
        <f t="shared" si="122"/>
        <v>1</v>
      </c>
      <c r="AZ307" s="153">
        <f t="shared" si="123"/>
        <v>1</v>
      </c>
      <c r="BA307" s="153">
        <f t="shared" si="124"/>
        <v>1</v>
      </c>
      <c r="BB307" s="153">
        <f t="shared" si="125"/>
        <v>1</v>
      </c>
      <c r="BC307" s="153">
        <f t="shared" si="126"/>
        <v>0</v>
      </c>
    </row>
    <row r="308" spans="1:55" s="300" customFormat="1" x14ac:dyDescent="0.3">
      <c r="A308" s="300" t="str">
        <f>Nominal!A307</f>
        <v>Congo, Dem. Rep.</v>
      </c>
      <c r="B308" s="300" t="str">
        <f>Nominal!B307</f>
        <v>COD</v>
      </c>
      <c r="C308" s="300" t="str">
        <f>Nominal!C307</f>
        <v>SSA</v>
      </c>
      <c r="D308" s="300" t="str">
        <f>Nominal!D307</f>
        <v>Lower-Middle Income</v>
      </c>
      <c r="E308" s="300" t="str">
        <f>Nominal!E307</f>
        <v>IDA</v>
      </c>
      <c r="F308" s="300" t="str">
        <f>Nominal!F307</f>
        <v>Income Taxes</v>
      </c>
      <c r="G308" s="300" t="str">
        <f>Nominal!G307</f>
        <v>mill lcu</v>
      </c>
      <c r="H308" s="126">
        <f>VLOOKUP(B308,Inflation!$C$1:$E$196,3,FALSE)/100</f>
        <v>0.115</v>
      </c>
      <c r="I308" s="300" t="str">
        <f t="shared" si="103"/>
        <v>Congo, Dem. Rep.Income Taxes</v>
      </c>
      <c r="J308" s="124">
        <f>IF(Nominal!I307="","",IFERROR(Nominal!I307*((1+Real!$H308)),""))</f>
        <v>140086.37</v>
      </c>
      <c r="K308" s="124">
        <f>IF(Nominal!J307="","",IFERROR(Nominal!J307*((1+Real!$H308)),""))</f>
        <v>107617.56999999999</v>
      </c>
      <c r="L308" s="124">
        <f>IF(Nominal!K307="","",IFERROR(Nominal!K307*((1+Real!$H308)),""))</f>
        <v>125843.36</v>
      </c>
      <c r="M308" s="124">
        <f>IF(Nominal!L307="","",IFERROR(Nominal!L307*((1+Real!$H308)),""))</f>
        <v>412749.58500000002</v>
      </c>
      <c r="N308" s="124">
        <f>IF(Nominal!M307="","",IFERROR(Nominal!M307*((1+Real!$H308)),""))</f>
        <v>95137.375</v>
      </c>
      <c r="O308" s="124">
        <f>IF(Nominal!N307="","",IFERROR(Nominal!N307*((1+Real!$H308)),""))</f>
        <v>108560.86</v>
      </c>
      <c r="P308" s="124">
        <f>IF(Nominal!O307="","",IFERROR(Nominal!O307*((1+Real!$H308)),""))</f>
        <v>288438.23499999999</v>
      </c>
      <c r="Q308" s="124">
        <f>IF(Nominal!P307="","",IFERROR(Nominal!P307*((1+Real!$H308)),""))</f>
        <v>117265.66499999999</v>
      </c>
      <c r="R308" s="124">
        <f>IF(Nominal!Q307="","",IFERROR(Nominal!Q307*((1+Real!$H308)),""))</f>
        <v>136133.69500000001</v>
      </c>
      <c r="S308" s="124">
        <f>IF(Nominal!R307="","",IFERROR(Nominal!R307*((1+Real!$H308)),""))</f>
        <v>123196.35</v>
      </c>
      <c r="T308" s="124">
        <f>IF(Nominal!S307="","",IFERROR(Nominal!S307*((1+Real!$H308)),""))</f>
        <v>255727.48</v>
      </c>
      <c r="U308" s="124">
        <f>IF(Nominal!T307="","",IFERROR(Nominal!T307*((1+Real!$H308)),""))</f>
        <v>102833.105</v>
      </c>
      <c r="V308" s="124">
        <f>IF(Nominal!U307="","",IFERROR(Nominal!U307*(1+0),""))</f>
        <v>122292</v>
      </c>
      <c r="W308" s="124">
        <f>IF(Nominal!V307="","",IFERROR(Nominal!V307*(1+0),""))</f>
        <v>98584</v>
      </c>
      <c r="X308" s="124">
        <f>IF(Nominal!W307="","",IFERROR(Nominal!W307*(1+0),""))</f>
        <v>97632</v>
      </c>
      <c r="Y308" s="124">
        <f>IF(Nominal!X307="","",IFERROR(Nominal!X307*(1+0),""))</f>
        <v>177351</v>
      </c>
      <c r="Z308" s="124">
        <f>IF(Nominal!Y307="","",IFERROR(Nominal!Y307*(1+0),""))</f>
        <v>136481</v>
      </c>
      <c r="AA308" s="124">
        <f>IF(Nominal!Z307="","",IFERROR(Nominal!Z307*(1+0),""))</f>
        <v>92870</v>
      </c>
      <c r="AB308" s="124">
        <f>IF(Nominal!AA307="","",IFERROR(Nominal!AA307*(1+0),""))</f>
        <v>171473</v>
      </c>
      <c r="AC308" s="124">
        <f>IF(Nominal!AB307="","",IFERROR(Nominal!AB307*(1+0),""))</f>
        <v>106875</v>
      </c>
      <c r="AD308" s="124">
        <f>IF(Nominal!AC307="","",IFERROR(Nominal!AC307*(1+0),""))</f>
        <v>202496</v>
      </c>
      <c r="AE308" s="124" t="str">
        <f>IF(Nominal!AD307="","",IFERROR(Nominal!AD307*(1+0),""))</f>
        <v/>
      </c>
      <c r="AF308" s="126">
        <f t="shared" si="104"/>
        <v>-0.12702427795080989</v>
      </c>
      <c r="AG308" s="126">
        <f t="shared" si="105"/>
        <v>-8.3941404735304773E-2</v>
      </c>
      <c r="AH308" s="126">
        <f t="shared" si="106"/>
        <v>-0.22417837540256394</v>
      </c>
      <c r="AI308" s="126">
        <f t="shared" si="107"/>
        <v>-0.57031816276689895</v>
      </c>
      <c r="AJ308" s="126">
        <f t="shared" si="108"/>
        <v>0.43456764494500716</v>
      </c>
      <c r="AK308" s="126">
        <f t="shared" si="109"/>
        <v>-0.14453514830298878</v>
      </c>
      <c r="AL308" s="126">
        <f t="shared" si="110"/>
        <v>-0.40551224077487508</v>
      </c>
      <c r="AM308" s="126">
        <f t="shared" si="111"/>
        <v>-8.860790581795612E-2</v>
      </c>
      <c r="AN308" s="126">
        <f t="shared" si="112"/>
        <v>0.48747890814246975</v>
      </c>
      <c r="AO308" s="126" t="str">
        <f t="shared" si="113"/>
        <v/>
      </c>
      <c r="AP308" s="124">
        <f t="shared" si="114"/>
        <v>1531832.7150000001</v>
      </c>
      <c r="AQ308" s="124">
        <f t="shared" si="115"/>
        <v>1206054</v>
      </c>
      <c r="AR308" s="126">
        <f t="shared" si="116"/>
        <v>-0.21267251430910983</v>
      </c>
      <c r="AS308" s="153" t="s">
        <v>779</v>
      </c>
      <c r="AT308" s="153">
        <f t="shared" si="117"/>
        <v>1</v>
      </c>
      <c r="AU308" s="153">
        <f t="shared" si="118"/>
        <v>1</v>
      </c>
      <c r="AV308" s="153">
        <f t="shared" si="119"/>
        <v>1</v>
      </c>
      <c r="AW308" s="153">
        <f t="shared" si="120"/>
        <v>1</v>
      </c>
      <c r="AX308" s="153">
        <f t="shared" si="121"/>
        <v>1</v>
      </c>
      <c r="AY308" s="153">
        <f t="shared" si="122"/>
        <v>1</v>
      </c>
      <c r="AZ308" s="153">
        <f t="shared" si="123"/>
        <v>1</v>
      </c>
      <c r="BA308" s="153">
        <f t="shared" si="124"/>
        <v>1</v>
      </c>
      <c r="BB308" s="153">
        <f t="shared" si="125"/>
        <v>1</v>
      </c>
      <c r="BC308" s="153">
        <f t="shared" si="126"/>
        <v>0</v>
      </c>
    </row>
    <row r="309" spans="1:55" s="300" customFormat="1" x14ac:dyDescent="0.3">
      <c r="A309" s="300" t="str">
        <f>Nominal!A308</f>
        <v>Congo, Dem. Rep.</v>
      </c>
      <c r="B309" s="300" t="str">
        <f>Nominal!B308</f>
        <v>COD</v>
      </c>
      <c r="C309" s="300" t="str">
        <f>Nominal!C308</f>
        <v>SSA</v>
      </c>
      <c r="D309" s="300" t="str">
        <f>Nominal!D308</f>
        <v>Lower-Middle Income</v>
      </c>
      <c r="E309" s="300" t="str">
        <f>Nominal!E308</f>
        <v>IDA</v>
      </c>
      <c r="F309" s="300" t="str">
        <f>Nominal!F308</f>
        <v>VAT</v>
      </c>
      <c r="G309" s="300" t="str">
        <f>Nominal!G308</f>
        <v>mill lcu</v>
      </c>
      <c r="H309" s="126">
        <f>VLOOKUP(B309,Inflation!$C$1:$E$196,3,FALSE)/100</f>
        <v>0.115</v>
      </c>
      <c r="I309" s="300" t="str">
        <f t="shared" si="103"/>
        <v>Congo, Dem. Rep.VAT</v>
      </c>
      <c r="J309" s="124">
        <f>IF(Nominal!I308="","",IFERROR(Nominal!I308*((1+Real!$H309)),""))</f>
        <v>28784.84</v>
      </c>
      <c r="K309" s="124">
        <f>IF(Nominal!J308="","",IFERROR(Nominal!J308*((1+Real!$H309)),""))</f>
        <v>22113.794999999998</v>
      </c>
      <c r="L309" s="124">
        <f>IF(Nominal!K308="","",IFERROR(Nominal!K308*((1+Real!$H309)),""))</f>
        <v>25857.965</v>
      </c>
      <c r="M309" s="124">
        <f>IF(Nominal!L308="","",IFERROR(Nominal!L308*((1+Real!$H309)),""))</f>
        <v>84811.36</v>
      </c>
      <c r="N309" s="124">
        <f>IF(Nominal!M308="","",IFERROR(Nominal!M308*((1+Real!$H309)),""))</f>
        <v>19548.18</v>
      </c>
      <c r="O309" s="124">
        <f>IF(Nominal!N308="","",IFERROR(Nominal!N308*((1+Real!$H309)),""))</f>
        <v>22307.805</v>
      </c>
      <c r="P309" s="124">
        <f>IF(Nominal!O308="","",IFERROR(Nominal!O308*((1+Real!$H309)),""))</f>
        <v>59268.94</v>
      </c>
      <c r="Q309" s="124">
        <f>IF(Nominal!P308="","",IFERROR(Nominal!P308*((1+Real!$H309)),""))</f>
        <v>24096.264999999999</v>
      </c>
      <c r="R309" s="124">
        <f>IF(Nominal!Q308="","",IFERROR(Nominal!Q308*((1+Real!$H309)),""))</f>
        <v>27973.119999999999</v>
      </c>
      <c r="S309" s="124">
        <f>IF(Nominal!R308="","",IFERROR(Nominal!R308*((1+Real!$H309)),""))</f>
        <v>25314.959999999999</v>
      </c>
      <c r="T309" s="124">
        <f>IF(Nominal!S308="","",IFERROR(Nominal!S308*((1+Real!$H309)),""))</f>
        <v>52546.605000000003</v>
      </c>
      <c r="U309" s="124">
        <f>IF(Nominal!T308="","",IFERROR(Nominal!T308*((1+Real!$H309)),""))</f>
        <v>21130.365000000002</v>
      </c>
      <c r="V309" s="124">
        <f>IF(Nominal!U308="","",IFERROR(Nominal!U308*(1+0),""))</f>
        <v>25129</v>
      </c>
      <c r="W309" s="124">
        <f>IF(Nominal!V308="","",IFERROR(Nominal!V308*(1+0),""))</f>
        <v>20257</v>
      </c>
      <c r="X309" s="124">
        <f>IF(Nominal!W308="","",IFERROR(Nominal!W308*(1+0),""))</f>
        <v>20061</v>
      </c>
      <c r="Y309" s="124">
        <f>IF(Nominal!X308="","",IFERROR(Nominal!X308*(1+0),""))</f>
        <v>36442</v>
      </c>
      <c r="Z309" s="124">
        <f>IF(Nominal!Y308="","",IFERROR(Nominal!Y308*(1+0),""))</f>
        <v>28044</v>
      </c>
      <c r="AA309" s="124">
        <f>IF(Nominal!Z308="","",IFERROR(Nominal!Z308*(1+0),""))</f>
        <v>19083</v>
      </c>
      <c r="AB309" s="124">
        <f>IF(Nominal!AA308="","",IFERROR(Nominal!AA308*(1+0),""))</f>
        <v>35234</v>
      </c>
      <c r="AC309" s="124">
        <f>IF(Nominal!AB308="","",IFERROR(Nominal!AB308*(1+0),""))</f>
        <v>21960</v>
      </c>
      <c r="AD309" s="124">
        <f>IF(Nominal!AC308="","",IFERROR(Nominal!AC308*(1+0),""))</f>
        <v>41609</v>
      </c>
      <c r="AE309" s="124" t="str">
        <f>IF(Nominal!AD308="","",IFERROR(Nominal!AD308*(1+0),""))</f>
        <v/>
      </c>
      <c r="AF309" s="126">
        <f t="shared" si="104"/>
        <v>-0.1270057433009876</v>
      </c>
      <c r="AG309" s="126">
        <f t="shared" si="105"/>
        <v>-8.3965461378293429E-2</v>
      </c>
      <c r="AH309" s="126">
        <f t="shared" si="106"/>
        <v>-0.22418488848600421</v>
      </c>
      <c r="AI309" s="126">
        <f t="shared" si="107"/>
        <v>-0.57031699527044488</v>
      </c>
      <c r="AJ309" s="126">
        <f t="shared" si="108"/>
        <v>0.43460925774164139</v>
      </c>
      <c r="AK309" s="126">
        <f t="shared" si="109"/>
        <v>-0.14455949386324654</v>
      </c>
      <c r="AL309" s="126">
        <f t="shared" si="110"/>
        <v>-0.4055233651892543</v>
      </c>
      <c r="AM309" s="126">
        <f t="shared" si="111"/>
        <v>-8.8655440998843579E-2</v>
      </c>
      <c r="AN309" s="126">
        <f t="shared" si="112"/>
        <v>0.4874636794179556</v>
      </c>
      <c r="AO309" s="126" t="str">
        <f t="shared" si="113"/>
        <v/>
      </c>
      <c r="AP309" s="124">
        <f t="shared" si="114"/>
        <v>314762.27</v>
      </c>
      <c r="AQ309" s="124">
        <f t="shared" si="115"/>
        <v>247819</v>
      </c>
      <c r="AR309" s="126">
        <f t="shared" si="116"/>
        <v>-0.21267882583258793</v>
      </c>
      <c r="AS309" s="153" t="s">
        <v>779</v>
      </c>
      <c r="AT309" s="153">
        <f t="shared" si="117"/>
        <v>1</v>
      </c>
      <c r="AU309" s="153">
        <f t="shared" si="118"/>
        <v>1</v>
      </c>
      <c r="AV309" s="153">
        <f t="shared" si="119"/>
        <v>1</v>
      </c>
      <c r="AW309" s="153">
        <f t="shared" si="120"/>
        <v>1</v>
      </c>
      <c r="AX309" s="153">
        <f t="shared" si="121"/>
        <v>1</v>
      </c>
      <c r="AY309" s="153">
        <f t="shared" si="122"/>
        <v>1</v>
      </c>
      <c r="AZ309" s="153">
        <f t="shared" si="123"/>
        <v>1</v>
      </c>
      <c r="BA309" s="153">
        <f t="shared" si="124"/>
        <v>1</v>
      </c>
      <c r="BB309" s="153">
        <f t="shared" si="125"/>
        <v>1</v>
      </c>
      <c r="BC309" s="153">
        <f t="shared" si="126"/>
        <v>0</v>
      </c>
    </row>
    <row r="310" spans="1:55" s="300" customFormat="1" x14ac:dyDescent="0.3">
      <c r="A310" s="300" t="str">
        <f>Nominal!A309</f>
        <v>Congo, Dem. Rep.</v>
      </c>
      <c r="B310" s="300" t="str">
        <f>Nominal!B309</f>
        <v>COD</v>
      </c>
      <c r="C310" s="300" t="str">
        <f>Nominal!C309</f>
        <v>SSA</v>
      </c>
      <c r="D310" s="300" t="str">
        <f>Nominal!D309</f>
        <v>Lower-Middle Income</v>
      </c>
      <c r="E310" s="300" t="str">
        <f>Nominal!E309</f>
        <v>IDA</v>
      </c>
      <c r="F310" s="300" t="str">
        <f>Nominal!F309</f>
        <v>Customs Duties</v>
      </c>
      <c r="G310" s="300" t="str">
        <f>Nominal!G309</f>
        <v>mill lcu</v>
      </c>
      <c r="H310" s="126">
        <f>VLOOKUP(B310,Inflation!$C$1:$E$196,3,FALSE)/100</f>
        <v>0.115</v>
      </c>
      <c r="I310" s="300" t="str">
        <f t="shared" si="103"/>
        <v>Congo, Dem. Rep.Customs Duties</v>
      </c>
      <c r="J310" s="124">
        <f>IF(Nominal!I309="","",IFERROR(Nominal!I309*((1+Real!$H310)),""))</f>
        <v>129219.58</v>
      </c>
      <c r="K310" s="124">
        <f>IF(Nominal!J309="","",IFERROR(Nominal!J309*((1+Real!$H310)),""))</f>
        <v>126976.2</v>
      </c>
      <c r="L310" s="124">
        <f>IF(Nominal!K309="","",IFERROR(Nominal!K309*((1+Real!$H310)),""))</f>
        <v>150149.245</v>
      </c>
      <c r="M310" s="124">
        <f>IF(Nominal!L309="","",IFERROR(Nominal!L309*((1+Real!$H310)),""))</f>
        <v>143044.465</v>
      </c>
      <c r="N310" s="124">
        <f>IF(Nominal!M309="","",IFERROR(Nominal!M309*((1+Real!$H310)),""))</f>
        <v>152100.495</v>
      </c>
      <c r="O310" s="124">
        <f>IF(Nominal!N309="","",IFERROR(Nominal!N309*((1+Real!$H310)),""))</f>
        <v>141619.495</v>
      </c>
      <c r="P310" s="124">
        <f>IF(Nominal!O309="","",IFERROR(Nominal!O309*((1+Real!$H310)),""))</f>
        <v>149764.57</v>
      </c>
      <c r="Q310" s="124">
        <f>IF(Nominal!P309="","",IFERROR(Nominal!P309*((1+Real!$H310)),""))</f>
        <v>138623.49</v>
      </c>
      <c r="R310" s="124">
        <f>IF(Nominal!Q309="","",IFERROR(Nominal!Q309*((1+Real!$H310)),""))</f>
        <v>141751.065</v>
      </c>
      <c r="S310" s="124">
        <f>IF(Nominal!R309="","",IFERROR(Nominal!R309*((1+Real!$H310)),""))</f>
        <v>140879.13500000001</v>
      </c>
      <c r="T310" s="124">
        <f>IF(Nominal!S309="","",IFERROR(Nominal!S309*((1+Real!$H310)),""))</f>
        <v>134612.83499999999</v>
      </c>
      <c r="U310" s="124">
        <f>IF(Nominal!T309="","",IFERROR(Nominal!T309*((1+Real!$H310)),""))</f>
        <v>135563.93</v>
      </c>
      <c r="V310" s="124">
        <f>IF(Nominal!U309="","",IFERROR(Nominal!U309*(1+0),""))</f>
        <v>114739</v>
      </c>
      <c r="W310" s="124">
        <f>IF(Nominal!V309="","",IFERROR(Nominal!V309*(1+0),""))</f>
        <v>121256</v>
      </c>
      <c r="X310" s="124">
        <f>IF(Nominal!W309="","",IFERROR(Nominal!W309*(1+0),""))</f>
        <v>110431</v>
      </c>
      <c r="Y310" s="124">
        <f>IF(Nominal!X309="","",IFERROR(Nominal!X309*(1+0),""))</f>
        <v>105630</v>
      </c>
      <c r="Z310" s="124">
        <f>IF(Nominal!Y309="","",IFERROR(Nominal!Y309*(1+0),""))</f>
        <v>96875</v>
      </c>
      <c r="AA310" s="124">
        <f>IF(Nominal!Z309="","",IFERROR(Nominal!Z309*(1+0),""))</f>
        <v>105572</v>
      </c>
      <c r="AB310" s="124">
        <f>IF(Nominal!AA309="","",IFERROR(Nominal!AA309*(1+0),""))</f>
        <v>130610</v>
      </c>
      <c r="AC310" s="124">
        <f>IF(Nominal!AB309="","",IFERROR(Nominal!AB309*(1+0),""))</f>
        <v>149551</v>
      </c>
      <c r="AD310" s="124">
        <f>IF(Nominal!AC309="","",IFERROR(Nominal!AC309*(1+0),""))</f>
        <v>155645</v>
      </c>
      <c r="AE310" s="124" t="str">
        <f>IF(Nominal!AD309="","",IFERROR(Nominal!AD309*(1+0),""))</f>
        <v/>
      </c>
      <c r="AF310" s="126">
        <f t="shared" si="104"/>
        <v>-0.11206180982789142</v>
      </c>
      <c r="AG310" s="126">
        <f t="shared" si="105"/>
        <v>-4.5049387207996436E-2</v>
      </c>
      <c r="AH310" s="126">
        <f t="shared" si="106"/>
        <v>-0.26452510633669851</v>
      </c>
      <c r="AI310" s="126">
        <f t="shared" si="107"/>
        <v>-0.26155828539049025</v>
      </c>
      <c r="AJ310" s="126">
        <f t="shared" si="108"/>
        <v>-0.36308557049732149</v>
      </c>
      <c r="AK310" s="126">
        <f t="shared" si="109"/>
        <v>-0.25453766093432262</v>
      </c>
      <c r="AL310" s="126">
        <f t="shared" si="110"/>
        <v>-0.12789787330875391</v>
      </c>
      <c r="AM310" s="126">
        <f t="shared" si="111"/>
        <v>7.8828703562433822E-2</v>
      </c>
      <c r="AN310" s="126">
        <f t="shared" si="112"/>
        <v>9.801644171068484E-2</v>
      </c>
      <c r="AO310" s="126" t="str">
        <f t="shared" si="113"/>
        <v/>
      </c>
      <c r="AP310" s="124">
        <f t="shared" si="114"/>
        <v>1273248.605</v>
      </c>
      <c r="AQ310" s="124">
        <f t="shared" si="115"/>
        <v>1090309</v>
      </c>
      <c r="AR310" s="126">
        <f t="shared" si="116"/>
        <v>-0.14367940736915238</v>
      </c>
      <c r="AS310" s="153" t="s">
        <v>779</v>
      </c>
      <c r="AT310" s="153">
        <f t="shared" si="117"/>
        <v>1</v>
      </c>
      <c r="AU310" s="153">
        <f t="shared" si="118"/>
        <v>1</v>
      </c>
      <c r="AV310" s="153">
        <f t="shared" si="119"/>
        <v>1</v>
      </c>
      <c r="AW310" s="153">
        <f t="shared" si="120"/>
        <v>1</v>
      </c>
      <c r="AX310" s="153">
        <f t="shared" si="121"/>
        <v>1</v>
      </c>
      <c r="AY310" s="153">
        <f t="shared" si="122"/>
        <v>1</v>
      </c>
      <c r="AZ310" s="153">
        <f t="shared" si="123"/>
        <v>1</v>
      </c>
      <c r="BA310" s="153">
        <f t="shared" si="124"/>
        <v>1</v>
      </c>
      <c r="BB310" s="153">
        <f t="shared" si="125"/>
        <v>1</v>
      </c>
      <c r="BC310" s="153">
        <f t="shared" si="126"/>
        <v>0</v>
      </c>
    </row>
    <row r="311" spans="1:55" s="300" customFormat="1" x14ac:dyDescent="0.3">
      <c r="A311" s="300" t="str">
        <f>Nominal!A310</f>
        <v>Congo, Dem. Rep.</v>
      </c>
      <c r="B311" s="300" t="str">
        <f>Nominal!B310</f>
        <v>COD</v>
      </c>
      <c r="C311" s="300" t="str">
        <f>Nominal!C310</f>
        <v>SSA</v>
      </c>
      <c r="D311" s="300" t="str">
        <f>Nominal!D310</f>
        <v>Lower-Middle Income</v>
      </c>
      <c r="E311" s="300" t="str">
        <f>Nominal!E310</f>
        <v>IDA</v>
      </c>
      <c r="F311" s="300" t="str">
        <f>Nominal!F310</f>
        <v>Excises</v>
      </c>
      <c r="G311" s="300" t="str">
        <f>Nominal!G310</f>
        <v>mill lcu</v>
      </c>
      <c r="H311" s="126">
        <f>VLOOKUP(B311,Inflation!$C$1:$E$196,3,FALSE)/100</f>
        <v>0.115</v>
      </c>
      <c r="I311" s="300" t="str">
        <f t="shared" si="103"/>
        <v>Congo, Dem. Rep.Excises</v>
      </c>
      <c r="J311" s="124">
        <f>IF(Nominal!I310="","",IFERROR(Nominal!I310*((1+Real!$H311)),""))</f>
        <v>35045.565000000002</v>
      </c>
      <c r="K311" s="124">
        <f>IF(Nominal!J310="","",IFERROR(Nominal!J310*((1+Real!$H311)),""))</f>
        <v>34436.775000000001</v>
      </c>
      <c r="L311" s="124">
        <f>IF(Nominal!K310="","",IFERROR(Nominal!K310*((1+Real!$H311)),""))</f>
        <v>40722.03</v>
      </c>
      <c r="M311" s="124">
        <f>IF(Nominal!L310="","",IFERROR(Nominal!L310*((1+Real!$H311)),""))</f>
        <v>38795.31</v>
      </c>
      <c r="N311" s="124">
        <f>IF(Nominal!M310="","",IFERROR(Nominal!M310*((1+Real!$H311)),""))</f>
        <v>41251.654999999999</v>
      </c>
      <c r="O311" s="124">
        <f>IF(Nominal!N310="","",IFERROR(Nominal!N310*((1+Real!$H311)),""))</f>
        <v>38408.404999999999</v>
      </c>
      <c r="P311" s="124">
        <f>IF(Nominal!O310="","",IFERROR(Nominal!O310*((1+Real!$H311)),""))</f>
        <v>40617.22</v>
      </c>
      <c r="Q311" s="124">
        <f>IF(Nominal!P310="","",IFERROR(Nominal!P310*((1+Real!$H311)),""))</f>
        <v>37595.57</v>
      </c>
      <c r="R311" s="124">
        <f>IF(Nominal!Q310="","",IFERROR(Nominal!Q310*((1+Real!$H311)),""))</f>
        <v>38444.084999999999</v>
      </c>
      <c r="S311" s="124">
        <f>IF(Nominal!R310="","",IFERROR(Nominal!R310*((1+Real!$H311)),""))</f>
        <v>38207.705000000002</v>
      </c>
      <c r="T311" s="124">
        <f>IF(Nominal!S310="","",IFERROR(Nominal!S310*((1+Real!$H311)),""))</f>
        <v>36508.445</v>
      </c>
      <c r="U311" s="124">
        <f>IF(Nominal!T310="","",IFERROR(Nominal!T310*((1+Real!$H311)),""))</f>
        <v>36766.01</v>
      </c>
      <c r="V311" s="124">
        <f>IF(Nominal!U310="","",IFERROR(Nominal!U310*(1+0),""))</f>
        <v>31118</v>
      </c>
      <c r="W311" s="124">
        <f>IF(Nominal!V310="","",IFERROR(Nominal!V310*(1+0),""))</f>
        <v>32886</v>
      </c>
      <c r="X311" s="124">
        <f>IF(Nominal!W310="","",IFERROR(Nominal!W310*(1+0),""))</f>
        <v>29950</v>
      </c>
      <c r="Y311" s="124">
        <f>IF(Nominal!X310="","",IFERROR(Nominal!X310*(1+0),""))</f>
        <v>28648</v>
      </c>
      <c r="Z311" s="124">
        <f>IF(Nominal!Y310="","",IFERROR(Nominal!Y310*(1+0),""))</f>
        <v>26274</v>
      </c>
      <c r="AA311" s="124">
        <f>IF(Nominal!Z310="","",IFERROR(Nominal!Z310*(1+0),""))</f>
        <v>28632</v>
      </c>
      <c r="AB311" s="124">
        <f>IF(Nominal!AA310="","",IFERROR(Nominal!AA310*(1+0),""))</f>
        <v>35423</v>
      </c>
      <c r="AC311" s="124">
        <f>IF(Nominal!AB310="","",IFERROR(Nominal!AB310*(1+0),""))</f>
        <v>40559</v>
      </c>
      <c r="AD311" s="124">
        <f>IF(Nominal!AC310="","",IFERROR(Nominal!AC310*(1+0),""))</f>
        <v>42212</v>
      </c>
      <c r="AE311" s="124" t="str">
        <f>IF(Nominal!AD310="","",IFERROR(Nominal!AD310*(1+0),""))</f>
        <v/>
      </c>
      <c r="AF311" s="126">
        <f t="shared" si="104"/>
        <v>-0.11207024341025754</v>
      </c>
      <c r="AG311" s="126">
        <f t="shared" si="105"/>
        <v>-4.5032527000568472E-2</v>
      </c>
      <c r="AH311" s="126">
        <f t="shared" si="106"/>
        <v>-0.26452585983557303</v>
      </c>
      <c r="AI311" s="126">
        <f t="shared" si="107"/>
        <v>-0.26156022467664258</v>
      </c>
      <c r="AJ311" s="126">
        <f t="shared" si="108"/>
        <v>-0.36308009945297953</v>
      </c>
      <c r="AK311" s="126">
        <f t="shared" si="109"/>
        <v>-0.25453816684134628</v>
      </c>
      <c r="AL311" s="126">
        <f t="shared" si="110"/>
        <v>-0.12788221350451856</v>
      </c>
      <c r="AM311" s="126">
        <f t="shared" si="111"/>
        <v>7.8823914626111546E-2</v>
      </c>
      <c r="AN311" s="126">
        <f t="shared" si="112"/>
        <v>9.8010266078643854E-2</v>
      </c>
      <c r="AO311" s="126" t="str">
        <f t="shared" si="113"/>
        <v/>
      </c>
      <c r="AP311" s="124">
        <f t="shared" si="114"/>
        <v>345316.61499999999</v>
      </c>
      <c r="AQ311" s="124">
        <f t="shared" si="115"/>
        <v>295702</v>
      </c>
      <c r="AR311" s="126">
        <f t="shared" si="116"/>
        <v>-0.1436786208506069</v>
      </c>
      <c r="AS311" s="153" t="s">
        <v>779</v>
      </c>
      <c r="AT311" s="153">
        <f t="shared" si="117"/>
        <v>1</v>
      </c>
      <c r="AU311" s="153">
        <f t="shared" si="118"/>
        <v>1</v>
      </c>
      <c r="AV311" s="153">
        <f t="shared" si="119"/>
        <v>1</v>
      </c>
      <c r="AW311" s="153">
        <f t="shared" si="120"/>
        <v>1</v>
      </c>
      <c r="AX311" s="153">
        <f t="shared" si="121"/>
        <v>1</v>
      </c>
      <c r="AY311" s="153">
        <f t="shared" si="122"/>
        <v>1</v>
      </c>
      <c r="AZ311" s="153">
        <f t="shared" si="123"/>
        <v>1</v>
      </c>
      <c r="BA311" s="153">
        <f t="shared" si="124"/>
        <v>1</v>
      </c>
      <c r="BB311" s="153">
        <f t="shared" si="125"/>
        <v>1</v>
      </c>
      <c r="BC311" s="153">
        <f t="shared" si="126"/>
        <v>0</v>
      </c>
    </row>
    <row r="312" spans="1:55" s="300" customFormat="1" x14ac:dyDescent="0.3">
      <c r="A312" s="300" t="str">
        <f>Nominal!A311</f>
        <v>Congo, Dem. Rep.</v>
      </c>
      <c r="B312" s="300" t="str">
        <f>Nominal!B311</f>
        <v>COD</v>
      </c>
      <c r="C312" s="300" t="str">
        <f>Nominal!C311</f>
        <v>SSA</v>
      </c>
      <c r="D312" s="300" t="str">
        <f>Nominal!D311</f>
        <v>Lower-Middle Income</v>
      </c>
      <c r="E312" s="300" t="str">
        <f>Nominal!E311</f>
        <v>IDA</v>
      </c>
      <c r="F312" s="300" t="str">
        <f>Nominal!F311</f>
        <v>Export Taxes</v>
      </c>
      <c r="G312" s="300" t="str">
        <f>Nominal!G311</f>
        <v>mill lcu</v>
      </c>
      <c r="H312" s="126">
        <f>VLOOKUP(B312,Inflation!$C$1:$E$196,3,FALSE)/100</f>
        <v>0.115</v>
      </c>
      <c r="I312" s="300" t="str">
        <f t="shared" si="103"/>
        <v>Congo, Dem. Rep.Export Taxes</v>
      </c>
      <c r="J312" s="124">
        <f>IF(Nominal!I311="","",IFERROR(Nominal!I311*((1+Real!$H312)),""))</f>
        <v>7622.14</v>
      </c>
      <c r="K312" s="124">
        <f>IF(Nominal!J311="","",IFERROR(Nominal!J311*((1+Real!$H312)),""))</f>
        <v>7489.4549999999999</v>
      </c>
      <c r="L312" s="124">
        <f>IF(Nominal!K311="","",IFERROR(Nominal!K311*((1+Real!$H312)),""))</f>
        <v>8856.4449999999997</v>
      </c>
      <c r="M312" s="124">
        <f>IF(Nominal!L311="","",IFERROR(Nominal!L311*((1+Real!$H312)),""))</f>
        <v>8438.32</v>
      </c>
      <c r="N312" s="124">
        <f>IF(Nominal!M311="","",IFERROR(Nominal!M311*((1+Real!$H312)),""))</f>
        <v>8972.4050000000007</v>
      </c>
      <c r="O312" s="124">
        <f>IF(Nominal!N311="","",IFERROR(Nominal!N311*((1+Real!$H312)),""))</f>
        <v>8353.58</v>
      </c>
      <c r="P312" s="124">
        <f>IF(Nominal!O311="","",IFERROR(Nominal!O311*((1+Real!$H312)),""))</f>
        <v>8834.1450000000004</v>
      </c>
      <c r="Q312" s="124">
        <f>IF(Nominal!P311="","",IFERROR(Nominal!P311*((1+Real!$H312)),""))</f>
        <v>8177.41</v>
      </c>
      <c r="R312" s="124">
        <f>IF(Nominal!Q311="","",IFERROR(Nominal!Q311*((1+Real!$H312)),""))</f>
        <v>8361.3850000000002</v>
      </c>
      <c r="S312" s="124">
        <f>IF(Nominal!R311="","",IFERROR(Nominal!R311*((1+Real!$H312)),""))</f>
        <v>8310.0949999999993</v>
      </c>
      <c r="T312" s="124">
        <f>IF(Nominal!S311="","",IFERROR(Nominal!S311*((1+Real!$H312)),""))</f>
        <v>7939.915</v>
      </c>
      <c r="U312" s="124">
        <f>IF(Nominal!T311="","",IFERROR(Nominal!T311*((1+Real!$H312)),""))</f>
        <v>7996.78</v>
      </c>
      <c r="V312" s="124">
        <f>IF(Nominal!U311="","",IFERROR(Nominal!U311*(1+0),""))</f>
        <v>6768</v>
      </c>
      <c r="W312" s="124">
        <f>IF(Nominal!V311="","",IFERROR(Nominal!V311*(1+0),""))</f>
        <v>7153</v>
      </c>
      <c r="X312" s="124">
        <f>IF(Nominal!W311="","",IFERROR(Nominal!W311*(1+0),""))</f>
        <v>6514</v>
      </c>
      <c r="Y312" s="124">
        <f>IF(Nominal!X311="","",IFERROR(Nominal!X311*(1+0),""))</f>
        <v>6231</v>
      </c>
      <c r="Z312" s="124">
        <f>IF(Nominal!Y311="","",IFERROR(Nominal!Y311*(1+0),""))</f>
        <v>5714</v>
      </c>
      <c r="AA312" s="124">
        <f>IF(Nominal!Z311="","",IFERROR(Nominal!Z311*(1+0),""))</f>
        <v>6227</v>
      </c>
      <c r="AB312" s="124">
        <f>IF(Nominal!AA311="","",IFERROR(Nominal!AA311*(1+0),""))</f>
        <v>7704</v>
      </c>
      <c r="AC312" s="124">
        <f>IF(Nominal!AB311="","",IFERROR(Nominal!AB311*(1+0),""))</f>
        <v>8822</v>
      </c>
      <c r="AD312" s="124">
        <f>IF(Nominal!AC311="","",IFERROR(Nominal!AC311*(1+0),""))</f>
        <v>9181</v>
      </c>
      <c r="AE312" s="124" t="str">
        <f>IF(Nominal!AD311="","",IFERROR(Nominal!AD311*(1+0),""))</f>
        <v/>
      </c>
      <c r="AF312" s="126">
        <f t="shared" si="104"/>
        <v>-0.11206039248819889</v>
      </c>
      <c r="AG312" s="126">
        <f t="shared" si="105"/>
        <v>-4.4923829571043544E-2</v>
      </c>
      <c r="AH312" s="126">
        <f t="shared" si="106"/>
        <v>-0.26449043606097028</v>
      </c>
      <c r="AI312" s="126">
        <f t="shared" si="107"/>
        <v>-0.26158287431621458</v>
      </c>
      <c r="AJ312" s="126">
        <f t="shared" si="108"/>
        <v>-0.36315848426369524</v>
      </c>
      <c r="AK312" s="126">
        <f t="shared" si="109"/>
        <v>-0.2545710940698479</v>
      </c>
      <c r="AL312" s="126">
        <f t="shared" si="110"/>
        <v>-0.12792918839344389</v>
      </c>
      <c r="AM312" s="126">
        <f t="shared" si="111"/>
        <v>7.8825691753256863E-2</v>
      </c>
      <c r="AN312" s="126">
        <f t="shared" si="112"/>
        <v>9.8023832176128686E-2</v>
      </c>
      <c r="AO312" s="126" t="str">
        <f t="shared" si="113"/>
        <v/>
      </c>
      <c r="AP312" s="124">
        <f t="shared" si="114"/>
        <v>75105.285000000003</v>
      </c>
      <c r="AQ312" s="124">
        <f t="shared" si="115"/>
        <v>64314</v>
      </c>
      <c r="AR312" s="126">
        <f t="shared" si="116"/>
        <v>-0.14368209906932652</v>
      </c>
      <c r="AS312" s="153" t="s">
        <v>779</v>
      </c>
      <c r="AT312" s="153">
        <f t="shared" si="117"/>
        <v>1</v>
      </c>
      <c r="AU312" s="153">
        <f t="shared" si="118"/>
        <v>1</v>
      </c>
      <c r="AV312" s="153">
        <f t="shared" si="119"/>
        <v>1</v>
      </c>
      <c r="AW312" s="153">
        <f t="shared" si="120"/>
        <v>1</v>
      </c>
      <c r="AX312" s="153">
        <f t="shared" si="121"/>
        <v>1</v>
      </c>
      <c r="AY312" s="153">
        <f t="shared" si="122"/>
        <v>1</v>
      </c>
      <c r="AZ312" s="153">
        <f t="shared" si="123"/>
        <v>1</v>
      </c>
      <c r="BA312" s="153">
        <f t="shared" si="124"/>
        <v>1</v>
      </c>
      <c r="BB312" s="153">
        <f t="shared" si="125"/>
        <v>1</v>
      </c>
      <c r="BC312" s="153">
        <f t="shared" si="126"/>
        <v>0</v>
      </c>
    </row>
    <row r="313" spans="1:55" s="300" customFormat="1" x14ac:dyDescent="0.3">
      <c r="A313" s="300" t="str">
        <f>Nominal!A312</f>
        <v>Congo, Dem. Rep.</v>
      </c>
      <c r="B313" s="300" t="str">
        <f>Nominal!B312</f>
        <v>COD</v>
      </c>
      <c r="C313" s="300" t="str">
        <f>Nominal!C312</f>
        <v>SSA</v>
      </c>
      <c r="D313" s="300" t="str">
        <f>Nominal!D312</f>
        <v>Lower-Middle Income</v>
      </c>
      <c r="E313" s="300" t="str">
        <f>Nominal!E312</f>
        <v>IDA</v>
      </c>
      <c r="F313" s="300" t="str">
        <f>Nominal!F312</f>
        <v>Other Taxes</v>
      </c>
      <c r="G313" s="300" t="str">
        <f>Nominal!G312</f>
        <v>mill lcu</v>
      </c>
      <c r="H313" s="126">
        <f>VLOOKUP(B313,Inflation!$C$1:$E$196,3,FALSE)/100</f>
        <v>0.115</v>
      </c>
      <c r="I313" s="300" t="str">
        <f t="shared" si="103"/>
        <v>Congo, Dem. Rep.Other Taxes</v>
      </c>
      <c r="J313" s="124">
        <f>IF(Nominal!I312="","",IFERROR(Nominal!I312*((1+Real!$H313)),""))</f>
        <v>110568.97500000001</v>
      </c>
      <c r="K313" s="124">
        <f>IF(Nominal!J312="","",IFERROR(Nominal!J312*((1+Real!$H313)),""))</f>
        <v>84941.815000000002</v>
      </c>
      <c r="L313" s="124">
        <f>IF(Nominal!K312="","",IFERROR(Nominal!K312*((1+Real!$H313)),""))</f>
        <v>99327.544999999998</v>
      </c>
      <c r="M313" s="124">
        <f>IF(Nominal!L312="","",IFERROR(Nominal!L312*((1+Real!$H313)),""))</f>
        <v>325780.7</v>
      </c>
      <c r="N313" s="124">
        <f>IF(Nominal!M312="","",IFERROR(Nominal!M312*((1+Real!$H313)),""))</f>
        <v>75090.789999999994</v>
      </c>
      <c r="O313" s="124">
        <f>IF(Nominal!N312="","",IFERROR(Nominal!N312*((1+Real!$H313)),""))</f>
        <v>85685.52</v>
      </c>
      <c r="P313" s="124">
        <f>IF(Nominal!O312="","",IFERROR(Nominal!O312*((1+Real!$H313)),""))</f>
        <v>227661.815</v>
      </c>
      <c r="Q313" s="124">
        <f>IF(Nominal!P312="","",IFERROR(Nominal!P312*((1+Real!$H313)),""))</f>
        <v>92556.15</v>
      </c>
      <c r="R313" s="124">
        <f>IF(Nominal!Q312="","",IFERROR(Nominal!Q312*((1+Real!$H313)),""))</f>
        <v>107449.205</v>
      </c>
      <c r="S313" s="124">
        <f>IF(Nominal!R312="","",IFERROR(Nominal!R312*((1+Real!$H313)),""))</f>
        <v>97238.035000000003</v>
      </c>
      <c r="T313" s="124">
        <f>IF(Nominal!S312="","",IFERROR(Nominal!S312*((1+Real!$H313)),""))</f>
        <v>201843.99</v>
      </c>
      <c r="U313" s="124">
        <f>IF(Nominal!T312="","",IFERROR(Nominal!T312*((1+Real!$H313)),""))</f>
        <v>81165.31</v>
      </c>
      <c r="V313" s="124">
        <f>IF(Nominal!U312="","",IFERROR(Nominal!U312*(1+0),""))</f>
        <v>96524</v>
      </c>
      <c r="W313" s="124">
        <f>IF(Nominal!V312="","",IFERROR(Nominal!V312*(1+0),""))</f>
        <v>77812</v>
      </c>
      <c r="X313" s="124">
        <f>IF(Nominal!W312="","",IFERROR(Nominal!W312*(1+0),""))</f>
        <v>77060</v>
      </c>
      <c r="Y313" s="124">
        <f>IF(Nominal!X312="","",IFERROR(Nominal!X312*(1+0),""))</f>
        <v>139982</v>
      </c>
      <c r="Z313" s="124">
        <f>IF(Nominal!Y312="","",IFERROR(Nominal!Y312*(1+0),""))</f>
        <v>107724</v>
      </c>
      <c r="AA313" s="124">
        <f>IF(Nominal!Z312="","",IFERROR(Nominal!Z312*(1+0),""))</f>
        <v>73302</v>
      </c>
      <c r="AB313" s="124">
        <f>IF(Nominal!AA312="","",IFERROR(Nominal!AA312*(1+0),""))</f>
        <v>135342</v>
      </c>
      <c r="AC313" s="124">
        <f>IF(Nominal!AB312="","",IFERROR(Nominal!AB312*(1+0),""))</f>
        <v>84356</v>
      </c>
      <c r="AD313" s="124">
        <f>IF(Nominal!AC312="","",IFERROR(Nominal!AC312*(1+0),""))</f>
        <v>159828</v>
      </c>
      <c r="AE313" s="124" t="str">
        <f>IF(Nominal!AD312="","",IFERROR(Nominal!AD312*(1+0),""))</f>
        <v/>
      </c>
      <c r="AF313" s="126">
        <f t="shared" si="104"/>
        <v>-0.1270245563911577</v>
      </c>
      <c r="AG313" s="126">
        <f t="shared" si="105"/>
        <v>-8.393763424998632E-2</v>
      </c>
      <c r="AH313" s="126">
        <f t="shared" si="106"/>
        <v>-0.22418297965584469</v>
      </c>
      <c r="AI313" s="126">
        <f t="shared" si="107"/>
        <v>-0.57031831535753963</v>
      </c>
      <c r="AJ313" s="126">
        <f t="shared" si="108"/>
        <v>0.43458338898818361</v>
      </c>
      <c r="AK313" s="126">
        <f t="shared" si="109"/>
        <v>-0.14452290188587294</v>
      </c>
      <c r="AL313" s="126">
        <f t="shared" si="110"/>
        <v>-0.40551295350078803</v>
      </c>
      <c r="AM313" s="126">
        <f t="shared" si="111"/>
        <v>-8.859648980645797E-2</v>
      </c>
      <c r="AN313" s="126">
        <f t="shared" si="112"/>
        <v>0.48747494222967958</v>
      </c>
      <c r="AO313" s="126" t="str">
        <f t="shared" si="113"/>
        <v/>
      </c>
      <c r="AP313" s="124">
        <f t="shared" si="114"/>
        <v>1209062.5150000001</v>
      </c>
      <c r="AQ313" s="124">
        <f t="shared" si="115"/>
        <v>951930</v>
      </c>
      <c r="AR313" s="126">
        <f t="shared" si="116"/>
        <v>-0.21267098417983796</v>
      </c>
      <c r="AS313" s="153" t="s">
        <v>779</v>
      </c>
      <c r="AT313" s="153">
        <f t="shared" si="117"/>
        <v>1</v>
      </c>
      <c r="AU313" s="153">
        <f t="shared" si="118"/>
        <v>1</v>
      </c>
      <c r="AV313" s="153">
        <f t="shared" si="119"/>
        <v>1</v>
      </c>
      <c r="AW313" s="153">
        <f t="shared" si="120"/>
        <v>1</v>
      </c>
      <c r="AX313" s="153">
        <f t="shared" si="121"/>
        <v>1</v>
      </c>
      <c r="AY313" s="153">
        <f t="shared" si="122"/>
        <v>1</v>
      </c>
      <c r="AZ313" s="153">
        <f t="shared" si="123"/>
        <v>1</v>
      </c>
      <c r="BA313" s="153">
        <f t="shared" si="124"/>
        <v>1</v>
      </c>
      <c r="BB313" s="153">
        <f t="shared" si="125"/>
        <v>1</v>
      </c>
      <c r="BC313" s="153">
        <f t="shared" si="126"/>
        <v>0</v>
      </c>
    </row>
    <row r="314" spans="1:55" s="300" customFormat="1" x14ac:dyDescent="0.3">
      <c r="A314" s="300" t="str">
        <f>Nominal!A313</f>
        <v>Congo, Dem. Rep.</v>
      </c>
      <c r="B314" s="300" t="str">
        <f>Nominal!B313</f>
        <v>COD</v>
      </c>
      <c r="C314" s="300" t="str">
        <f>Nominal!C313</f>
        <v>SSA</v>
      </c>
      <c r="D314" s="300" t="str">
        <f>Nominal!D313</f>
        <v>Lower-Middle Income</v>
      </c>
      <c r="E314" s="300" t="str">
        <f>Nominal!E313</f>
        <v>IDA</v>
      </c>
      <c r="F314" s="300" t="str">
        <f>Nominal!F313</f>
        <v>Oil and Gas Revenue</v>
      </c>
      <c r="G314" s="300" t="str">
        <f>Nominal!G313</f>
        <v>mill lcu</v>
      </c>
      <c r="H314" s="126">
        <f>VLOOKUP(B314,Inflation!$C$1:$E$196,3,FALSE)/100</f>
        <v>0.115</v>
      </c>
      <c r="I314" s="300" t="str">
        <f t="shared" si="103"/>
        <v>Congo, Dem. Rep.Oil and Gas Revenue</v>
      </c>
      <c r="J314" s="124">
        <f>IF(Nominal!I313="","",IFERROR(Nominal!I313*((1+Real!$H314)),""))</f>
        <v>36680.154999999999</v>
      </c>
      <c r="K314" s="124">
        <f>IF(Nominal!J313="","",IFERROR(Nominal!J313*((1+Real!$H314)),""))</f>
        <v>25453.22</v>
      </c>
      <c r="L314" s="124">
        <f>IF(Nominal!K313="","",IFERROR(Nominal!K313*((1+Real!$H314)),""))</f>
        <v>20770.22</v>
      </c>
      <c r="M314" s="124">
        <f>IF(Nominal!L313="","",IFERROR(Nominal!L313*((1+Real!$H314)),""))</f>
        <v>38013.695</v>
      </c>
      <c r="N314" s="124">
        <f>IF(Nominal!M313="","",IFERROR(Nominal!M313*((1+Real!$H314)),""))</f>
        <v>33529.165000000001</v>
      </c>
      <c r="O314" s="124">
        <f>IF(Nominal!N313="","",IFERROR(Nominal!N313*((1+Real!$H314)),""))</f>
        <v>9517.64</v>
      </c>
      <c r="P314" s="124">
        <f>IF(Nominal!O313="","",IFERROR(Nominal!O313*((1+Real!$H314)),""))</f>
        <v>20048.814999999999</v>
      </c>
      <c r="Q314" s="124">
        <f>IF(Nominal!P313="","",IFERROR(Nominal!P313*((1+Real!$H314)),""))</f>
        <v>44816.31</v>
      </c>
      <c r="R314" s="124">
        <f>IF(Nominal!Q313="","",IFERROR(Nominal!Q313*((1+Real!$H314)),""))</f>
        <v>30921.18</v>
      </c>
      <c r="S314" s="124">
        <f>IF(Nominal!R313="","",IFERROR(Nominal!R313*((1+Real!$H314)),""))</f>
        <v>7912.04</v>
      </c>
      <c r="T314" s="124">
        <f>IF(Nominal!S313="","",IFERROR(Nominal!S313*((1+Real!$H314)),""))</f>
        <v>11881.44</v>
      </c>
      <c r="U314" s="124">
        <f>IF(Nominal!T313="","",IFERROR(Nominal!T313*((1+Real!$H314)),""))</f>
        <v>31376.1</v>
      </c>
      <c r="V314" s="124">
        <f>IF(Nominal!U313="","",IFERROR(Nominal!U313*(1+0),""))</f>
        <v>20506</v>
      </c>
      <c r="W314" s="124">
        <f>IF(Nominal!V313="","",IFERROR(Nominal!V313*(1+0),""))</f>
        <v>11338</v>
      </c>
      <c r="X314" s="124">
        <f>IF(Nominal!W313="","",IFERROR(Nominal!W313*(1+0),""))</f>
        <v>20125</v>
      </c>
      <c r="Y314" s="124">
        <f>IF(Nominal!X313="","",IFERROR(Nominal!X313*(1+0),""))</f>
        <v>40156</v>
      </c>
      <c r="Z314" s="124">
        <f>IF(Nominal!Y313="","",IFERROR(Nominal!Y313*(1+0),""))</f>
        <v>1211</v>
      </c>
      <c r="AA314" s="124">
        <f>IF(Nominal!Z313="","",IFERROR(Nominal!Z313*(1+0),""))</f>
        <v>2260</v>
      </c>
      <c r="AB314" s="124">
        <f>IF(Nominal!AA313="","",IFERROR(Nominal!AA313*(1+0),""))</f>
        <v>3302</v>
      </c>
      <c r="AC314" s="124">
        <f>IF(Nominal!AB313="","",IFERROR(Nominal!AB313*(1+0),""))</f>
        <v>12175</v>
      </c>
      <c r="AD314" s="124">
        <f>IF(Nominal!AC313="","",IFERROR(Nominal!AC313*(1+0),""))</f>
        <v>11928</v>
      </c>
      <c r="AE314" s="124" t="str">
        <f>IF(Nominal!AD313="","",IFERROR(Nominal!AD313*(1+0),""))</f>
        <v/>
      </c>
      <c r="AF314" s="126">
        <f t="shared" si="104"/>
        <v>-0.44095110830365902</v>
      </c>
      <c r="AG314" s="126">
        <f t="shared" si="105"/>
        <v>-0.55455537649067588</v>
      </c>
      <c r="AH314" s="126">
        <f t="shared" si="106"/>
        <v>-3.1064668549490623E-2</v>
      </c>
      <c r="AI314" s="126">
        <f t="shared" si="107"/>
        <v>5.6356136913288758E-2</v>
      </c>
      <c r="AJ314" s="126">
        <f t="shared" si="108"/>
        <v>-0.96388219032594458</v>
      </c>
      <c r="AK314" s="126">
        <f t="shared" si="109"/>
        <v>-0.76254617741372865</v>
      </c>
      <c r="AL314" s="126">
        <f t="shared" si="110"/>
        <v>-0.83530198667602051</v>
      </c>
      <c r="AM314" s="126">
        <f t="shared" si="111"/>
        <v>-0.72833550999624908</v>
      </c>
      <c r="AN314" s="126">
        <f t="shared" si="112"/>
        <v>-0.61424499323764492</v>
      </c>
      <c r="AO314" s="126" t="str">
        <f t="shared" si="113"/>
        <v/>
      </c>
      <c r="AP314" s="124">
        <f t="shared" si="114"/>
        <v>259750.40000000002</v>
      </c>
      <c r="AQ314" s="124">
        <f t="shared" si="115"/>
        <v>123001</v>
      </c>
      <c r="AR314" s="126">
        <f t="shared" si="116"/>
        <v>-0.52646463682057854</v>
      </c>
      <c r="AS314" s="153" t="s">
        <v>779</v>
      </c>
      <c r="AT314" s="153">
        <f t="shared" si="117"/>
        <v>1</v>
      </c>
      <c r="AU314" s="153">
        <f t="shared" si="118"/>
        <v>1</v>
      </c>
      <c r="AV314" s="153">
        <f t="shared" si="119"/>
        <v>1</v>
      </c>
      <c r="AW314" s="153">
        <f t="shared" si="120"/>
        <v>1</v>
      </c>
      <c r="AX314" s="153">
        <f t="shared" si="121"/>
        <v>1</v>
      </c>
      <c r="AY314" s="153">
        <f t="shared" si="122"/>
        <v>1</v>
      </c>
      <c r="AZ314" s="153">
        <f t="shared" si="123"/>
        <v>1</v>
      </c>
      <c r="BA314" s="153">
        <f t="shared" si="124"/>
        <v>1</v>
      </c>
      <c r="BB314" s="153">
        <f t="shared" si="125"/>
        <v>1</v>
      </c>
      <c r="BC314" s="153">
        <f t="shared" si="126"/>
        <v>0</v>
      </c>
    </row>
    <row r="315" spans="1:55" s="300" customFormat="1" x14ac:dyDescent="0.3">
      <c r="A315" s="300" t="str">
        <f>Nominal!A314</f>
        <v>Congo, Dem. Rep.</v>
      </c>
      <c r="B315" s="300" t="str">
        <f>Nominal!B314</f>
        <v>COD</v>
      </c>
      <c r="C315" s="300" t="str">
        <f>Nominal!C314</f>
        <v>SSA</v>
      </c>
      <c r="D315" s="300" t="str">
        <f>Nominal!D314</f>
        <v>Lower-Middle Income</v>
      </c>
      <c r="E315" s="300" t="str">
        <f>Nominal!E314</f>
        <v>IDA</v>
      </c>
      <c r="F315" s="300" t="str">
        <f>Nominal!F314</f>
        <v>Tax Revenue</v>
      </c>
      <c r="G315" s="300" t="str">
        <f>Nominal!G314</f>
        <v>mill lcu</v>
      </c>
      <c r="H315" s="126">
        <f>VLOOKUP(B315,Inflation!$C$1:$E$196,3,FALSE)/100</f>
        <v>0.115</v>
      </c>
      <c r="I315" s="300" t="str">
        <f t="shared" si="103"/>
        <v>Congo, Dem. Rep.Tax Revenue</v>
      </c>
      <c r="J315" s="124">
        <f>IF(Nominal!I314="","",IFERROR(Nominal!I314*((1+Real!$H315)),""))</f>
        <v>488007.625</v>
      </c>
      <c r="K315" s="124">
        <f>IF(Nominal!J314="","",IFERROR(Nominal!J314*((1+Real!$H315)),""))</f>
        <v>409028.83</v>
      </c>
      <c r="L315" s="124">
        <f>IF(Nominal!K314="","",IFERROR(Nominal!K314*((1+Real!$H315)),""))</f>
        <v>471526.81</v>
      </c>
      <c r="M315" s="124">
        <f>IF(Nominal!L314="","",IFERROR(Nominal!L314*((1+Real!$H315)),""))</f>
        <v>1051633.4350000001</v>
      </c>
      <c r="N315" s="124">
        <f>IF(Nominal!M314="","",IFERROR(Nominal!M314*((1+Real!$H315)),""))</f>
        <v>425630.065</v>
      </c>
      <c r="O315" s="124">
        <f>IF(Nominal!N314="","",IFERROR(Nominal!N314*((1+Real!$H315)),""))</f>
        <v>414453.30499999999</v>
      </c>
      <c r="P315" s="124">
        <f>IF(Nominal!O314="","",IFERROR(Nominal!O314*((1+Real!$H315)),""))</f>
        <v>794633.74</v>
      </c>
      <c r="Q315" s="124">
        <f>IF(Nominal!P314="","",IFERROR(Nominal!P314*((1+Real!$H315)),""))</f>
        <v>463130.86</v>
      </c>
      <c r="R315" s="124">
        <f>IF(Nominal!Q314="","",IFERROR(Nominal!Q314*((1+Real!$H315)),""))</f>
        <v>491033.73499999999</v>
      </c>
      <c r="S315" s="124">
        <f>IF(Nominal!R314="","",IFERROR(Nominal!R314*((1+Real!$H315)),""))</f>
        <v>441058.32</v>
      </c>
      <c r="T315" s="124">
        <f>IF(Nominal!S314="","",IFERROR(Nominal!S314*((1+Real!$H315)),""))</f>
        <v>701060.71</v>
      </c>
      <c r="U315" s="124">
        <f>IF(Nominal!T314="","",IFERROR(Nominal!T314*((1+Real!$H315)),""))</f>
        <v>416831.6</v>
      </c>
      <c r="V315" s="124">
        <f>IF(Nominal!U314="","",IFERROR(Nominal!U314*(1+0),""))</f>
        <v>417076</v>
      </c>
      <c r="W315" s="124">
        <f>IF(Nominal!V314="","",IFERROR(Nominal!V314*(1+0),""))</f>
        <v>369286</v>
      </c>
      <c r="X315" s="124">
        <f>IF(Nominal!W314="","",IFERROR(Nominal!W314*(1+0),""))</f>
        <v>361773</v>
      </c>
      <c r="Y315" s="124">
        <f>IF(Nominal!X314="","",IFERROR(Nominal!X314*(1+0),""))</f>
        <v>534440</v>
      </c>
      <c r="Z315" s="124">
        <f>IF(Nominal!Y314="","",IFERROR(Nominal!Y314*(1+0),""))</f>
        <v>402323</v>
      </c>
      <c r="AA315" s="124">
        <f>IF(Nominal!Z314="","",IFERROR(Nominal!Z314*(1+0),""))</f>
        <v>327946</v>
      </c>
      <c r="AB315" s="124">
        <f>IF(Nominal!AA314="","",IFERROR(Nominal!AA314*(1+0),""))</f>
        <v>519088</v>
      </c>
      <c r="AC315" s="124">
        <f>IF(Nominal!AB314="","",IFERROR(Nominal!AB314*(1+0),""))</f>
        <v>424298</v>
      </c>
      <c r="AD315" s="124">
        <f>IF(Nominal!AC314="","",IFERROR(Nominal!AC314*(1+0),""))</f>
        <v>622899</v>
      </c>
      <c r="AE315" s="124" t="str">
        <f>IF(Nominal!AD314="","",IFERROR(Nominal!AD314*(1+0),""))</f>
        <v/>
      </c>
      <c r="AF315" s="126">
        <f t="shared" si="104"/>
        <v>-0.14534941948909097</v>
      </c>
      <c r="AG315" s="126">
        <f t="shared" si="105"/>
        <v>-9.7163884511514781E-2</v>
      </c>
      <c r="AH315" s="126">
        <f t="shared" si="106"/>
        <v>-0.23276260792042769</v>
      </c>
      <c r="AI315" s="126">
        <f t="shared" si="107"/>
        <v>-0.49180010618433789</v>
      </c>
      <c r="AJ315" s="126">
        <f t="shared" si="108"/>
        <v>-5.4758972442418986E-2</v>
      </c>
      <c r="AK315" s="126">
        <f t="shared" si="109"/>
        <v>-0.20872630030058512</v>
      </c>
      <c r="AL315" s="126">
        <f t="shared" si="110"/>
        <v>-0.34675816810899573</v>
      </c>
      <c r="AM315" s="126">
        <f t="shared" si="111"/>
        <v>-8.3848569279101781E-2</v>
      </c>
      <c r="AN315" s="126">
        <f t="shared" si="112"/>
        <v>0.26854624356919188</v>
      </c>
      <c r="AO315" s="126" t="str">
        <f t="shared" si="113"/>
        <v/>
      </c>
      <c r="AP315" s="124">
        <f t="shared" si="114"/>
        <v>5009078.4050000012</v>
      </c>
      <c r="AQ315" s="124">
        <f t="shared" si="115"/>
        <v>3979129</v>
      </c>
      <c r="AR315" s="126">
        <f t="shared" si="116"/>
        <v>-0.2056165469424312</v>
      </c>
      <c r="AS315" s="153" t="s">
        <v>779</v>
      </c>
      <c r="AT315" s="153">
        <f t="shared" si="117"/>
        <v>1</v>
      </c>
      <c r="AU315" s="153">
        <f t="shared" si="118"/>
        <v>1</v>
      </c>
      <c r="AV315" s="153">
        <f t="shared" si="119"/>
        <v>1</v>
      </c>
      <c r="AW315" s="153">
        <f t="shared" si="120"/>
        <v>1</v>
      </c>
      <c r="AX315" s="153">
        <f t="shared" si="121"/>
        <v>1</v>
      </c>
      <c r="AY315" s="153">
        <f t="shared" si="122"/>
        <v>1</v>
      </c>
      <c r="AZ315" s="153">
        <f t="shared" si="123"/>
        <v>1</v>
      </c>
      <c r="BA315" s="153">
        <f t="shared" si="124"/>
        <v>1</v>
      </c>
      <c r="BB315" s="153">
        <f t="shared" si="125"/>
        <v>1</v>
      </c>
      <c r="BC315" s="153">
        <f t="shared" si="126"/>
        <v>0</v>
      </c>
    </row>
    <row r="316" spans="1:55" s="300" customFormat="1" x14ac:dyDescent="0.3">
      <c r="A316" s="300" t="str">
        <f>Nominal!A315</f>
        <v>Congo, Dem. Rep.</v>
      </c>
      <c r="B316" s="300" t="str">
        <f>Nominal!B315</f>
        <v>COD</v>
      </c>
      <c r="C316" s="300" t="str">
        <f>Nominal!C315</f>
        <v>SSA</v>
      </c>
      <c r="D316" s="300" t="str">
        <f>Nominal!D315</f>
        <v>Lower-Middle Income</v>
      </c>
      <c r="E316" s="300" t="str">
        <f>Nominal!E315</f>
        <v>IDA</v>
      </c>
      <c r="F316" s="300" t="str">
        <f>Nominal!F315</f>
        <v>Non-Tax Revenue</v>
      </c>
      <c r="G316" s="300" t="str">
        <f>Nominal!G315</f>
        <v>mill lcu</v>
      </c>
      <c r="H316" s="126">
        <f>VLOOKUP(B316,Inflation!$C$1:$E$196,3,FALSE)/100</f>
        <v>0.115</v>
      </c>
      <c r="I316" s="300" t="str">
        <f t="shared" si="103"/>
        <v>Congo, Dem. Rep.Non-Tax Revenue</v>
      </c>
      <c r="J316" s="124">
        <f>IF(Nominal!I315="","",IFERROR(Nominal!I315*((1+Real!$H316)),""))</f>
        <v>140847.91500000001</v>
      </c>
      <c r="K316" s="124">
        <f>IF(Nominal!J315="","",IFERROR(Nominal!J315*((1+Real!$H316)),""))</f>
        <v>87187.425000000003</v>
      </c>
      <c r="L316" s="124">
        <f>IF(Nominal!K315="","",IFERROR(Nominal!K315*((1+Real!$H316)),""))</f>
        <v>182621.38999999998</v>
      </c>
      <c r="M316" s="124">
        <f>IF(Nominal!L315="","",IFERROR(Nominal!L315*((1+Real!$H316)),""))</f>
        <v>105640.675</v>
      </c>
      <c r="N316" s="124">
        <f>IF(Nominal!M315="","",IFERROR(Nominal!M315*((1+Real!$H316)),""))</f>
        <v>75520.065000000002</v>
      </c>
      <c r="O316" s="124">
        <f>IF(Nominal!N315="","",IFERROR(Nominal!N315*((1+Real!$H316)),""))</f>
        <v>118896.91</v>
      </c>
      <c r="P316" s="124">
        <f>IF(Nominal!O315="","",IFERROR(Nominal!O315*((1+Real!$H316)),""))</f>
        <v>159476.22</v>
      </c>
      <c r="Q316" s="124">
        <f>IF(Nominal!P315="","",IFERROR(Nominal!P315*((1+Real!$H316)),""))</f>
        <v>79692.395000000004</v>
      </c>
      <c r="R316" s="124">
        <f>IF(Nominal!Q315="","",IFERROR(Nominal!Q315*((1+Real!$H316)),""))</f>
        <v>90843.51</v>
      </c>
      <c r="S316" s="124">
        <f>IF(Nominal!R315="","",IFERROR(Nominal!R315*((1+Real!$H316)),""))</f>
        <v>65137.184999999998</v>
      </c>
      <c r="T316" s="124">
        <f>IF(Nominal!S315="","",IFERROR(Nominal!S315*((1+Real!$H316)),""))</f>
        <v>79645.565000000002</v>
      </c>
      <c r="U316" s="124">
        <f>IF(Nominal!T315="","",IFERROR(Nominal!T315*((1+Real!$H316)),""))</f>
        <v>119359.63499999999</v>
      </c>
      <c r="V316" s="124">
        <f>IF(Nominal!U315="","",IFERROR(Nominal!U315*(1+0),""))</f>
        <v>144589</v>
      </c>
      <c r="W316" s="124">
        <f>IF(Nominal!V315="","",IFERROR(Nominal!V315*(1+0),""))</f>
        <v>116312</v>
      </c>
      <c r="X316" s="124">
        <f>IF(Nominal!W315="","",IFERROR(Nominal!W315*(1+0),""))</f>
        <v>181512</v>
      </c>
      <c r="Y316" s="124">
        <f>IF(Nominal!X315="","",IFERROR(Nominal!X315*(1+0),""))</f>
        <v>110950</v>
      </c>
      <c r="Z316" s="124">
        <f>IF(Nominal!Y315="","",IFERROR(Nominal!Y315*(1+0),""))</f>
        <v>157590</v>
      </c>
      <c r="AA316" s="124">
        <f>IF(Nominal!Z315="","",IFERROR(Nominal!Z315*(1+0),""))</f>
        <v>167516</v>
      </c>
      <c r="AB316" s="124">
        <f>IF(Nominal!AA315="","",IFERROR(Nominal!AA315*(1+0),""))</f>
        <v>124681</v>
      </c>
      <c r="AC316" s="124">
        <f>IF(Nominal!AB315="","",IFERROR(Nominal!AB315*(1+0),""))</f>
        <v>148044</v>
      </c>
      <c r="AD316" s="124">
        <f>IF(Nominal!AC315="","",IFERROR(Nominal!AC315*(1+0),""))</f>
        <v>156213</v>
      </c>
      <c r="AE316" s="124" t="str">
        <f>IF(Nominal!AD315="","",IFERROR(Nominal!AD315*(1+0),""))</f>
        <v/>
      </c>
      <c r="AF316" s="126">
        <f t="shared" si="104"/>
        <v>2.6561167057389465E-2</v>
      </c>
      <c r="AG316" s="126">
        <f t="shared" si="105"/>
        <v>0.33404559201054507</v>
      </c>
      <c r="AH316" s="126">
        <f t="shared" si="106"/>
        <v>-6.0748086519327501E-3</v>
      </c>
      <c r="AI316" s="126">
        <f t="shared" si="107"/>
        <v>5.0258340359903959E-2</v>
      </c>
      <c r="AJ316" s="126">
        <f t="shared" si="108"/>
        <v>1.0867301954785129</v>
      </c>
      <c r="AK316" s="126">
        <f t="shared" si="109"/>
        <v>0.4089180282313476</v>
      </c>
      <c r="AL316" s="126">
        <f t="shared" si="110"/>
        <v>-0.21818437883717084</v>
      </c>
      <c r="AM316" s="126">
        <f t="shared" si="111"/>
        <v>0.85769294548118413</v>
      </c>
      <c r="AN316" s="126">
        <f t="shared" si="112"/>
        <v>0.71958349033409219</v>
      </c>
      <c r="AO316" s="126" t="str">
        <f t="shared" si="113"/>
        <v/>
      </c>
      <c r="AP316" s="124">
        <f t="shared" si="114"/>
        <v>1040726.505</v>
      </c>
      <c r="AQ316" s="124">
        <f t="shared" si="115"/>
        <v>1307407</v>
      </c>
      <c r="AR316" s="126">
        <f t="shared" si="116"/>
        <v>0.25624455005112029</v>
      </c>
      <c r="AS316" s="153" t="s">
        <v>779</v>
      </c>
      <c r="AT316" s="153">
        <f t="shared" si="117"/>
        <v>1</v>
      </c>
      <c r="AU316" s="153">
        <f t="shared" si="118"/>
        <v>1</v>
      </c>
      <c r="AV316" s="153">
        <f t="shared" si="119"/>
        <v>1</v>
      </c>
      <c r="AW316" s="153">
        <f t="shared" si="120"/>
        <v>1</v>
      </c>
      <c r="AX316" s="153">
        <f t="shared" si="121"/>
        <v>1</v>
      </c>
      <c r="AY316" s="153">
        <f t="shared" si="122"/>
        <v>1</v>
      </c>
      <c r="AZ316" s="153">
        <f t="shared" si="123"/>
        <v>1</v>
      </c>
      <c r="BA316" s="153">
        <f t="shared" si="124"/>
        <v>1</v>
      </c>
      <c r="BB316" s="153">
        <f t="shared" si="125"/>
        <v>1</v>
      </c>
      <c r="BC316" s="153">
        <f t="shared" si="126"/>
        <v>0</v>
      </c>
    </row>
    <row r="317" spans="1:55" s="300" customFormat="1" x14ac:dyDescent="0.3">
      <c r="A317" s="300" t="str">
        <f>Nominal!A316</f>
        <v>Congo, Dem. Rep.</v>
      </c>
      <c r="B317" s="300" t="str">
        <f>Nominal!B316</f>
        <v>COD</v>
      </c>
      <c r="C317" s="300" t="str">
        <f>Nominal!C316</f>
        <v>SSA</v>
      </c>
      <c r="D317" s="300" t="str">
        <f>Nominal!D316</f>
        <v>Lower-Middle Income</v>
      </c>
      <c r="E317" s="300" t="str">
        <f>Nominal!E316</f>
        <v>IDA</v>
      </c>
      <c r="F317" s="300" t="str">
        <f>Nominal!F316</f>
        <v>Total Revenue</v>
      </c>
      <c r="G317" s="300" t="str">
        <f>Nominal!G316</f>
        <v>mill lcu</v>
      </c>
      <c r="H317" s="126">
        <f>VLOOKUP(B317,Inflation!$C$1:$E$196,3,FALSE)/100</f>
        <v>0.115</v>
      </c>
      <c r="I317" s="300" t="str">
        <f t="shared" si="103"/>
        <v>Congo, Dem. Rep.Total Revenue</v>
      </c>
      <c r="J317" s="124">
        <f>IF(Nominal!I316="","",IFERROR(Nominal!I316*((1+Real!$H317)),""))</f>
        <v>628855.54</v>
      </c>
      <c r="K317" s="124">
        <f>IF(Nominal!J316="","",IFERROR(Nominal!J316*((1+Real!$H317)),""))</f>
        <v>496216.255</v>
      </c>
      <c r="L317" s="124">
        <f>IF(Nominal!K316="","",IFERROR(Nominal!K316*((1+Real!$H317)),""))</f>
        <v>654148.19999999995</v>
      </c>
      <c r="M317" s="124">
        <f>IF(Nominal!L316="","",IFERROR(Nominal!L316*((1+Real!$H317)),""))</f>
        <v>1157274.1100000001</v>
      </c>
      <c r="N317" s="124">
        <f>IF(Nominal!M316="","",IFERROR(Nominal!M316*((1+Real!$H317)),""))</f>
        <v>501150.13</v>
      </c>
      <c r="O317" s="124">
        <f>IF(Nominal!N316="","",IFERROR(Nominal!N316*((1+Real!$H317)),""))</f>
        <v>533350.21499999997</v>
      </c>
      <c r="P317" s="124">
        <f>IF(Nominal!O316="","",IFERROR(Nominal!O316*((1+Real!$H317)),""))</f>
        <v>954109.96</v>
      </c>
      <c r="Q317" s="124">
        <f>IF(Nominal!P316="","",IFERROR(Nominal!P316*((1+Real!$H317)),""))</f>
        <v>542823.255</v>
      </c>
      <c r="R317" s="124">
        <f>IF(Nominal!Q316="","",IFERROR(Nominal!Q316*((1+Real!$H317)),""))</f>
        <v>581877.245</v>
      </c>
      <c r="S317" s="124">
        <f>IF(Nominal!R316="","",IFERROR(Nominal!R316*((1+Real!$H317)),""))</f>
        <v>506195.505</v>
      </c>
      <c r="T317" s="124">
        <f>IF(Nominal!S316="","",IFERROR(Nominal!S316*((1+Real!$H317)),""))</f>
        <v>780706.27500000002</v>
      </c>
      <c r="U317" s="124">
        <f>IF(Nominal!T316="","",IFERROR(Nominal!T316*((1+Real!$H317)),""))</f>
        <v>536191.23499999999</v>
      </c>
      <c r="V317" s="124">
        <f>IF(Nominal!U316="","",IFERROR(Nominal!U316*(1+0),""))</f>
        <v>561665</v>
      </c>
      <c r="W317" s="124">
        <f>IF(Nominal!V316="","",IFERROR(Nominal!V316*(1+0),""))</f>
        <v>485598</v>
      </c>
      <c r="X317" s="124">
        <f>IF(Nominal!W316="","",IFERROR(Nominal!W316*(1+0),""))</f>
        <v>543285</v>
      </c>
      <c r="Y317" s="124">
        <f>IF(Nominal!X316="","",IFERROR(Nominal!X316*(1+0),""))</f>
        <v>645390</v>
      </c>
      <c r="Z317" s="124">
        <f>IF(Nominal!Y316="","",IFERROR(Nominal!Y316*(1+0),""))</f>
        <v>559913</v>
      </c>
      <c r="AA317" s="124">
        <f>IF(Nominal!Z316="","",IFERROR(Nominal!Z316*(1+0),""))</f>
        <v>495462</v>
      </c>
      <c r="AB317" s="124">
        <f>IF(Nominal!AA316="","",IFERROR(Nominal!AA316*(1+0),""))</f>
        <v>643769</v>
      </c>
      <c r="AC317" s="124">
        <f>IF(Nominal!AB316="","",IFERROR(Nominal!AB316*(1+0),""))</f>
        <v>572342</v>
      </c>
      <c r="AD317" s="124">
        <f>IF(Nominal!AC316="","",IFERROR(Nominal!AC316*(1+0),""))</f>
        <v>779112</v>
      </c>
      <c r="AE317" s="124" t="str">
        <f>IF(Nominal!AD316="","",IFERROR(Nominal!AD316*(1+0),""))</f>
        <v/>
      </c>
      <c r="AF317" s="126">
        <f t="shared" si="104"/>
        <v>-0.10684574711705654</v>
      </c>
      <c r="AG317" s="126">
        <f t="shared" si="105"/>
        <v>-2.1398442499631545E-2</v>
      </c>
      <c r="AH317" s="126">
        <f t="shared" si="106"/>
        <v>-0.16947719186569643</v>
      </c>
      <c r="AI317" s="126">
        <f t="shared" si="107"/>
        <v>-0.44231881243761695</v>
      </c>
      <c r="AJ317" s="126">
        <f t="shared" si="108"/>
        <v>0.11725602066590304</v>
      </c>
      <c r="AK317" s="126">
        <f t="shared" si="109"/>
        <v>-7.1038154545414345E-2</v>
      </c>
      <c r="AL317" s="126">
        <f t="shared" si="110"/>
        <v>-0.32526749851767606</v>
      </c>
      <c r="AM317" s="126">
        <f t="shared" si="111"/>
        <v>5.4380030199700995E-2</v>
      </c>
      <c r="AN317" s="126">
        <f t="shared" si="112"/>
        <v>0.33896282539799266</v>
      </c>
      <c r="AO317" s="126" t="str">
        <f t="shared" si="113"/>
        <v/>
      </c>
      <c r="AP317" s="124">
        <f t="shared" si="114"/>
        <v>6049804.9100000001</v>
      </c>
      <c r="AQ317" s="124">
        <f t="shared" si="115"/>
        <v>5286536</v>
      </c>
      <c r="AR317" s="126">
        <f t="shared" si="116"/>
        <v>-0.12616421874007175</v>
      </c>
      <c r="AS317" s="153" t="s">
        <v>779</v>
      </c>
      <c r="AT317" s="153">
        <f t="shared" si="117"/>
        <v>1</v>
      </c>
      <c r="AU317" s="153">
        <f t="shared" si="118"/>
        <v>1</v>
      </c>
      <c r="AV317" s="153">
        <f t="shared" si="119"/>
        <v>1</v>
      </c>
      <c r="AW317" s="153">
        <f t="shared" si="120"/>
        <v>1</v>
      </c>
      <c r="AX317" s="153">
        <f t="shared" si="121"/>
        <v>1</v>
      </c>
      <c r="AY317" s="153">
        <f t="shared" si="122"/>
        <v>1</v>
      </c>
      <c r="AZ317" s="153">
        <f t="shared" si="123"/>
        <v>1</v>
      </c>
      <c r="BA317" s="153">
        <f t="shared" si="124"/>
        <v>1</v>
      </c>
      <c r="BB317" s="153">
        <f t="shared" si="125"/>
        <v>1</v>
      </c>
      <c r="BC317" s="153">
        <f t="shared" si="126"/>
        <v>0</v>
      </c>
    </row>
    <row r="318" spans="1:55" s="300" customFormat="1" x14ac:dyDescent="0.3">
      <c r="A318" s="300" t="str">
        <f>Nominal!A317</f>
        <v>Maldives</v>
      </c>
      <c r="B318" s="300" t="str">
        <f>Nominal!B317</f>
        <v>MDV</v>
      </c>
      <c r="C318" s="300" t="str">
        <f>Nominal!C317</f>
        <v>SA</v>
      </c>
      <c r="D318" s="300" t="str">
        <f>Nominal!D317</f>
        <v>Upper-Middle Income</v>
      </c>
      <c r="E318" s="300" t="str">
        <f>Nominal!E317</f>
        <v>IDA</v>
      </c>
      <c r="F318" s="300" t="str">
        <f>Nominal!F317</f>
        <v>PIT</v>
      </c>
      <c r="G318" s="300" t="str">
        <f>Nominal!G317</f>
        <v>lcu</v>
      </c>
      <c r="H318" s="126">
        <f>VLOOKUP(B318,Inflation!$C$1:$E$196,3,FALSE)/100</f>
        <v>3.7099999999999998E-3</v>
      </c>
      <c r="I318" s="300" t="str">
        <f t="shared" si="103"/>
        <v>MaldivesPIT</v>
      </c>
      <c r="J318" s="124">
        <f>IF(Nominal!I317="","",IFERROR(Nominal!I317*((1+Real!$H318)),""))</f>
        <v>9131731.4983800016</v>
      </c>
      <c r="K318" s="124">
        <f>IF(Nominal!J317="","",IFERROR(Nominal!J317*((1+Real!$H318)),""))</f>
        <v>9052778.6660700012</v>
      </c>
      <c r="L318" s="124">
        <f>IF(Nominal!K317="","",IFERROR(Nominal!K317*((1+Real!$H318)),""))</f>
        <v>8198711.7899700012</v>
      </c>
      <c r="M318" s="124">
        <f>IF(Nominal!L317="","",IFERROR(Nominal!L317*((1+Real!$H318)),""))</f>
        <v>8644324.9038300011</v>
      </c>
      <c r="N318" s="124">
        <f>IF(Nominal!M317="","",IFERROR(Nominal!M317*((1+Real!$H318)),""))</f>
        <v>78412638.599130005</v>
      </c>
      <c r="O318" s="124">
        <f>IF(Nominal!N317="","",IFERROR(Nominal!N317*((1+Real!$H318)),""))</f>
        <v>53992256.865060009</v>
      </c>
      <c r="P318" s="124">
        <f>IF(Nominal!O317="","",IFERROR(Nominal!O317*((1+Real!$H318)),""))</f>
        <v>60305476.334700003</v>
      </c>
      <c r="Q318" s="124">
        <f>IF(Nominal!P317="","",IFERROR(Nominal!P317*((1+Real!$H318)),""))</f>
        <v>49604158.193970002</v>
      </c>
      <c r="R318" s="124">
        <f>IF(Nominal!Q317="","",IFERROR(Nominal!Q317*((1+Real!$H318)),""))</f>
        <v>49838537.527200006</v>
      </c>
      <c r="S318" s="124" t="str">
        <f>IF(Nominal!R317="","",IFERROR(Nominal!R317*((1+Real!$H318)),""))</f>
        <v/>
      </c>
      <c r="T318" s="124" t="str">
        <f>IF(Nominal!S317="","",IFERROR(Nominal!S317*((1+Real!$H318)),""))</f>
        <v/>
      </c>
      <c r="U318" s="124" t="str">
        <f>IF(Nominal!T317="","",IFERROR(Nominal!T317*((1+Real!$H318)),""))</f>
        <v/>
      </c>
      <c r="V318" s="124">
        <f>IF(Nominal!U317="","",IFERROR(Nominal!U317*(1+0),""))</f>
        <v>8958802</v>
      </c>
      <c r="W318" s="124">
        <f>IF(Nominal!V317="","",IFERROR(Nominal!V317*(1+0),""))</f>
        <v>11362</v>
      </c>
      <c r="X318" s="124">
        <f>IF(Nominal!W317="","",IFERROR(Nominal!W317*(1+0),""))</f>
        <v>0</v>
      </c>
      <c r="Y318" s="124">
        <f>IF(Nominal!X317="","",IFERROR(Nominal!X317*(1+0),""))</f>
        <v>0</v>
      </c>
      <c r="Z318" s="124">
        <f>IF(Nominal!Y317="","",IFERROR(Nominal!Y317*(1+0),""))</f>
        <v>18465801</v>
      </c>
      <c r="AA318" s="124">
        <f>IF(Nominal!Z317="","",IFERROR(Nominal!Z317*(1+0),""))</f>
        <v>25156638</v>
      </c>
      <c r="AB318" s="124">
        <f>IF(Nominal!AA317="","",IFERROR(Nominal!AA317*(1+0),""))</f>
        <v>63065098</v>
      </c>
      <c r="AC318" s="124">
        <f>IF(Nominal!AB317="","",IFERROR(Nominal!AB317*(1+0),""))</f>
        <v>60054427</v>
      </c>
      <c r="AD318" s="124">
        <f>IF(Nominal!AC317="","",IFERROR(Nominal!AC317*(1+0),""))</f>
        <v>36081506</v>
      </c>
      <c r="AE318" s="124" t="str">
        <f>IF(Nominal!AD317="","",IFERROR(Nominal!AD317*(1+0),""))</f>
        <v/>
      </c>
      <c r="AF318" s="126">
        <f t="shared" si="104"/>
        <v>-1.8937207955652208E-2</v>
      </c>
      <c r="AG318" s="126">
        <f t="shared" si="105"/>
        <v>-0.99874491574144131</v>
      </c>
      <c r="AH318" s="126">
        <f t="shared" si="106"/>
        <v>-1</v>
      </c>
      <c r="AI318" s="126">
        <f t="shared" si="107"/>
        <v>-1</v>
      </c>
      <c r="AJ318" s="126">
        <f t="shared" si="108"/>
        <v>-0.76450478736721306</v>
      </c>
      <c r="AK318" s="126">
        <f t="shared" si="109"/>
        <v>-0.53406952291561627</v>
      </c>
      <c r="AL318" s="126">
        <f t="shared" si="110"/>
        <v>4.5760714167713157E-2</v>
      </c>
      <c r="AM318" s="126">
        <f t="shared" si="111"/>
        <v>0.21067324164973647</v>
      </c>
      <c r="AN318" s="126">
        <f t="shared" si="112"/>
        <v>-0.27603200675164141</v>
      </c>
      <c r="AO318" s="126" t="str">
        <f t="shared" si="113"/>
        <v/>
      </c>
      <c r="AP318" s="124">
        <f t="shared" si="114"/>
        <v>310337577.68451005</v>
      </c>
      <c r="AQ318" s="124">
        <f t="shared" si="115"/>
        <v>211793634</v>
      </c>
      <c r="AR318" s="126">
        <f t="shared" si="116"/>
        <v>-0.31753790314329922</v>
      </c>
      <c r="AS318" s="153" t="s">
        <v>779</v>
      </c>
      <c r="AT318" s="153">
        <f t="shared" si="117"/>
        <v>1</v>
      </c>
      <c r="AU318" s="153">
        <f t="shared" si="118"/>
        <v>1</v>
      </c>
      <c r="AV318" s="153">
        <f t="shared" si="119"/>
        <v>0</v>
      </c>
      <c r="AW318" s="153">
        <f t="shared" si="120"/>
        <v>0</v>
      </c>
      <c r="AX318" s="153">
        <f t="shared" si="121"/>
        <v>1</v>
      </c>
      <c r="AY318" s="153">
        <f t="shared" si="122"/>
        <v>1</v>
      </c>
      <c r="AZ318" s="153">
        <f t="shared" si="123"/>
        <v>1</v>
      </c>
      <c r="BA318" s="153">
        <f t="shared" si="124"/>
        <v>1</v>
      </c>
      <c r="BB318" s="153">
        <f t="shared" si="125"/>
        <v>1</v>
      </c>
      <c r="BC318" s="153">
        <f t="shared" si="126"/>
        <v>0</v>
      </c>
    </row>
    <row r="319" spans="1:55" s="300" customFormat="1" x14ac:dyDescent="0.3">
      <c r="A319" s="300" t="str">
        <f>Nominal!A318</f>
        <v>Maldives</v>
      </c>
      <c r="B319" s="300" t="str">
        <f>Nominal!B318</f>
        <v>MDV</v>
      </c>
      <c r="C319" s="300" t="str">
        <f>Nominal!C318</f>
        <v>SA</v>
      </c>
      <c r="D319" s="300" t="str">
        <f>Nominal!D318</f>
        <v>Upper-Middle Income</v>
      </c>
      <c r="E319" s="300" t="str">
        <f>Nominal!E318</f>
        <v>IDA</v>
      </c>
      <c r="F319" s="300" t="str">
        <f>Nominal!F318</f>
        <v>CIT</v>
      </c>
      <c r="G319" s="300" t="str">
        <f>Nominal!G318</f>
        <v>lcu</v>
      </c>
      <c r="H319" s="126">
        <f>VLOOKUP(B319,Inflation!$C$1:$E$196,3,FALSE)/100</f>
        <v>3.7099999999999998E-3</v>
      </c>
      <c r="I319" s="300" t="str">
        <f t="shared" si="103"/>
        <v>MaldivesCIT</v>
      </c>
      <c r="J319" s="124">
        <f>IF(Nominal!I318="","",IFERROR(Nominal!I318*((1+Real!$H319)),""))</f>
        <v>884841973.68624008</v>
      </c>
      <c r="K319" s="124">
        <f>IF(Nominal!J318="","",IFERROR(Nominal!J318*((1+Real!$H319)),""))</f>
        <v>134880007.18692002</v>
      </c>
      <c r="L319" s="124">
        <f>IF(Nominal!K318="","",IFERROR(Nominal!K318*((1+Real!$H319)),""))</f>
        <v>87372109.372470006</v>
      </c>
      <c r="M319" s="124">
        <f>IF(Nominal!L318="","",IFERROR(Nominal!L318*((1+Real!$H319)),""))</f>
        <v>69982461.246060014</v>
      </c>
      <c r="N319" s="124">
        <f>IF(Nominal!M318="","",IFERROR(Nominal!M318*((1+Real!$H319)),""))</f>
        <v>47115370.922490008</v>
      </c>
      <c r="O319" s="124">
        <f>IF(Nominal!N318="","",IFERROR(Nominal!N318*((1+Real!$H319)),""))</f>
        <v>463044123.87180007</v>
      </c>
      <c r="P319" s="124">
        <f>IF(Nominal!O318="","",IFERROR(Nominal!O318*((1+Real!$H319)),""))</f>
        <v>1262285634.6991501</v>
      </c>
      <c r="Q319" s="124">
        <f>IF(Nominal!P318="","",IFERROR(Nominal!P318*((1+Real!$H319)),""))</f>
        <v>74837226.851970002</v>
      </c>
      <c r="R319" s="124">
        <f>IF(Nominal!Q318="","",IFERROR(Nominal!Q318*((1+Real!$H319)),""))</f>
        <v>26536880.922030002</v>
      </c>
      <c r="S319" s="124" t="str">
        <f>IF(Nominal!R318="","",IFERROR(Nominal!R318*((1+Real!$H319)),""))</f>
        <v/>
      </c>
      <c r="T319" s="124" t="str">
        <f>IF(Nominal!S318="","",IFERROR(Nominal!S318*((1+Real!$H319)),""))</f>
        <v/>
      </c>
      <c r="U319" s="124" t="str">
        <f>IF(Nominal!T318="","",IFERROR(Nominal!T318*((1+Real!$H319)),""))</f>
        <v/>
      </c>
      <c r="V319" s="124">
        <f>IF(Nominal!U318="","",IFERROR(Nominal!U318*(1+0),""))</f>
        <v>645036881</v>
      </c>
      <c r="W319" s="124">
        <f>IF(Nominal!V318="","",IFERROR(Nominal!V318*(1+0),""))</f>
        <v>412537990</v>
      </c>
      <c r="X319" s="124">
        <f>IF(Nominal!W318="","",IFERROR(Nominal!W318*(1+0),""))</f>
        <v>81379733</v>
      </c>
      <c r="Y319" s="124">
        <f>IF(Nominal!X318="","",IFERROR(Nominal!X318*(1+0),""))</f>
        <v>36988004</v>
      </c>
      <c r="Z319" s="124">
        <f>IF(Nominal!Y318="","",IFERROR(Nominal!Y318*(1+0),""))</f>
        <v>1495146</v>
      </c>
      <c r="AA319" s="124">
        <f>IF(Nominal!Z318="","",IFERROR(Nominal!Z318*(1+0),""))</f>
        <v>20801116</v>
      </c>
      <c r="AB319" s="124">
        <f>IF(Nominal!AA318="","",IFERROR(Nominal!AA318*(1+0),""))</f>
        <v>227746963</v>
      </c>
      <c r="AC319" s="124">
        <f>IF(Nominal!AB318="","",IFERROR(Nominal!AB318*(1+0),""))</f>
        <v>1198272156</v>
      </c>
      <c r="AD319" s="124">
        <f>IF(Nominal!AC318="","",IFERROR(Nominal!AC318*(1+0),""))</f>
        <v>499623989</v>
      </c>
      <c r="AE319" s="124" t="str">
        <f>IF(Nominal!AD318="","",IFERROR(Nominal!AD318*(1+0),""))</f>
        <v/>
      </c>
      <c r="AF319" s="126">
        <f t="shared" si="104"/>
        <v>-0.2710145990105049</v>
      </c>
      <c r="AG319" s="126">
        <f t="shared" si="105"/>
        <v>2.0585555161506979</v>
      </c>
      <c r="AH319" s="126">
        <f t="shared" si="106"/>
        <v>-6.8584545062593372E-2</v>
      </c>
      <c r="AI319" s="126">
        <f t="shared" si="107"/>
        <v>-0.47146751712619411</v>
      </c>
      <c r="AJ319" s="126">
        <f t="shared" si="108"/>
        <v>-0.96826627975698887</v>
      </c>
      <c r="AK319" s="126">
        <f t="shared" si="109"/>
        <v>-0.95507746470019117</v>
      </c>
      <c r="AL319" s="126">
        <f t="shared" si="110"/>
        <v>-0.81957573092853853</v>
      </c>
      <c r="AM319" s="126">
        <f t="shared" si="111"/>
        <v>15.01171243785147</v>
      </c>
      <c r="AN319" s="126">
        <f t="shared" si="112"/>
        <v>17.827532537376293</v>
      </c>
      <c r="AO319" s="126" t="str">
        <f t="shared" si="113"/>
        <v/>
      </c>
      <c r="AP319" s="124">
        <f t="shared" si="114"/>
        <v>3050895788.7591305</v>
      </c>
      <c r="AQ319" s="124">
        <f t="shared" si="115"/>
        <v>3123881978</v>
      </c>
      <c r="AR319" s="126">
        <f t="shared" si="116"/>
        <v>2.3922871934788269E-2</v>
      </c>
      <c r="AS319" s="153" t="s">
        <v>779</v>
      </c>
      <c r="AT319" s="153">
        <f t="shared" si="117"/>
        <v>1</v>
      </c>
      <c r="AU319" s="153">
        <f t="shared" si="118"/>
        <v>1</v>
      </c>
      <c r="AV319" s="153">
        <f t="shared" si="119"/>
        <v>1</v>
      </c>
      <c r="AW319" s="153">
        <f t="shared" si="120"/>
        <v>1</v>
      </c>
      <c r="AX319" s="153">
        <f t="shared" si="121"/>
        <v>1</v>
      </c>
      <c r="AY319" s="153">
        <f t="shared" si="122"/>
        <v>1</v>
      </c>
      <c r="AZ319" s="153">
        <f t="shared" si="123"/>
        <v>1</v>
      </c>
      <c r="BA319" s="153">
        <f t="shared" si="124"/>
        <v>1</v>
      </c>
      <c r="BB319" s="153">
        <f t="shared" si="125"/>
        <v>1</v>
      </c>
      <c r="BC319" s="153">
        <f t="shared" si="126"/>
        <v>0</v>
      </c>
    </row>
    <row r="320" spans="1:55" s="300" customFormat="1" x14ac:dyDescent="0.3">
      <c r="A320" s="300" t="str">
        <f>Nominal!A319</f>
        <v>Maldives</v>
      </c>
      <c r="B320" s="300" t="str">
        <f>Nominal!B319</f>
        <v>MDV</v>
      </c>
      <c r="C320" s="300" t="str">
        <f>Nominal!C319</f>
        <v>SA</v>
      </c>
      <c r="D320" s="300" t="str">
        <f>Nominal!D319</f>
        <v>Upper-Middle Income</v>
      </c>
      <c r="E320" s="300" t="str">
        <f>Nominal!E319</f>
        <v>IDA</v>
      </c>
      <c r="F320" s="300" t="str">
        <f>Nominal!F319</f>
        <v>Income Taxes</v>
      </c>
      <c r="G320" s="300" t="str">
        <f>Nominal!G319</f>
        <v>lcu</v>
      </c>
      <c r="H320" s="126">
        <f>VLOOKUP(B320,Inflation!$C$1:$E$196,3,FALSE)/100</f>
        <v>3.7099999999999998E-3</v>
      </c>
      <c r="I320" s="300" t="str">
        <f t="shared" si="103"/>
        <v>MaldivesIncome Taxes</v>
      </c>
      <c r="J320" s="124">
        <f>IF(Nominal!I319="","",IFERROR(Nominal!I319*((1+Real!$H320)),""))</f>
        <v>893973705.18462014</v>
      </c>
      <c r="K320" s="124">
        <f>IF(Nominal!J319="","",IFERROR(Nominal!J319*((1+Real!$H320)),""))</f>
        <v>143932785.85299</v>
      </c>
      <c r="L320" s="124">
        <f>IF(Nominal!K319="","",IFERROR(Nominal!K319*((1+Real!$H320)),""))</f>
        <v>95570821.162440017</v>
      </c>
      <c r="M320" s="124">
        <f>IF(Nominal!L319="","",IFERROR(Nominal!L319*((1+Real!$H320)),""))</f>
        <v>78626786.149890006</v>
      </c>
      <c r="N320" s="124">
        <f>IF(Nominal!M319="","",IFERROR(Nominal!M319*((1+Real!$H320)),""))</f>
        <v>125528009.52162001</v>
      </c>
      <c r="O320" s="124">
        <f>IF(Nominal!N319="","",IFERROR(Nominal!N319*((1+Real!$H320)),""))</f>
        <v>517036380.73686004</v>
      </c>
      <c r="P320" s="124">
        <f>IF(Nominal!O319="","",IFERROR(Nominal!O319*((1+Real!$H320)),""))</f>
        <v>1322591111.0338502</v>
      </c>
      <c r="Q320" s="124">
        <f>IF(Nominal!P319="","",IFERROR(Nominal!P319*((1+Real!$H320)),""))</f>
        <v>124441385.04594001</v>
      </c>
      <c r="R320" s="124">
        <f>IF(Nominal!Q319="","",IFERROR(Nominal!Q319*((1+Real!$H320)),""))</f>
        <v>76375418.44923</v>
      </c>
      <c r="S320" s="124" t="str">
        <f>IF(Nominal!R319="","",IFERROR(Nominal!R319*((1+Real!$H320)),""))</f>
        <v/>
      </c>
      <c r="T320" s="124" t="str">
        <f>IF(Nominal!S319="","",IFERROR(Nominal!S319*((1+Real!$H320)),""))</f>
        <v/>
      </c>
      <c r="U320" s="124" t="str">
        <f>IF(Nominal!T319="","",IFERROR(Nominal!T319*((1+Real!$H320)),""))</f>
        <v/>
      </c>
      <c r="V320" s="124">
        <f>IF(Nominal!U319="","",IFERROR(Nominal!U319*(1+0),""))</f>
        <v>653995683</v>
      </c>
      <c r="W320" s="124">
        <f>IF(Nominal!V319="","",IFERROR(Nominal!V319*(1+0),""))</f>
        <v>412549352</v>
      </c>
      <c r="X320" s="124">
        <f>IF(Nominal!W319="","",IFERROR(Nominal!W319*(1+0),""))</f>
        <v>81379733</v>
      </c>
      <c r="Y320" s="124">
        <f>IF(Nominal!X319="","",IFERROR(Nominal!X319*(1+0),""))</f>
        <v>36988004</v>
      </c>
      <c r="Z320" s="124">
        <f>IF(Nominal!Y319="","",IFERROR(Nominal!Y319*(1+0),""))</f>
        <v>19960947</v>
      </c>
      <c r="AA320" s="124">
        <f>IF(Nominal!Z319="","",IFERROR(Nominal!Z319*(1+0),""))</f>
        <v>45957754</v>
      </c>
      <c r="AB320" s="124">
        <f>IF(Nominal!AA319="","",IFERROR(Nominal!AA319*(1+0),""))</f>
        <v>290812061</v>
      </c>
      <c r="AC320" s="124">
        <f>IF(Nominal!AB319="","",IFERROR(Nominal!AB319*(1+0),""))</f>
        <v>1258326583</v>
      </c>
      <c r="AD320" s="124">
        <f>IF(Nominal!AC319="","",IFERROR(Nominal!AC319*(1+0),""))</f>
        <v>535705495</v>
      </c>
      <c r="AE320" s="124" t="str">
        <f>IF(Nominal!AD319="","",IFERROR(Nominal!AD319*(1+0),""))</f>
        <v/>
      </c>
      <c r="AF320" s="126">
        <f t="shared" si="104"/>
        <v>-0.26843968764725668</v>
      </c>
      <c r="AG320" s="126">
        <f t="shared" si="105"/>
        <v>1.8662639269788708</v>
      </c>
      <c r="AH320" s="126">
        <f t="shared" si="106"/>
        <v>-0.14848766589877552</v>
      </c>
      <c r="AI320" s="126">
        <f t="shared" si="107"/>
        <v>-0.52957502384126454</v>
      </c>
      <c r="AJ320" s="126">
        <f t="shared" si="108"/>
        <v>-0.84098411919323812</v>
      </c>
      <c r="AK320" s="126">
        <f t="shared" si="109"/>
        <v>-0.91111311367586401</v>
      </c>
      <c r="AL320" s="126">
        <f t="shared" si="110"/>
        <v>-0.78011944993893356</v>
      </c>
      <c r="AM320" s="126">
        <f t="shared" si="111"/>
        <v>9.1118014922082704</v>
      </c>
      <c r="AN320" s="126">
        <f t="shared" si="112"/>
        <v>6.0141088046032287</v>
      </c>
      <c r="AO320" s="126" t="str">
        <f t="shared" si="113"/>
        <v/>
      </c>
      <c r="AP320" s="124">
        <f t="shared" si="114"/>
        <v>3378076403.1374402</v>
      </c>
      <c r="AQ320" s="124">
        <f t="shared" si="115"/>
        <v>3335675612</v>
      </c>
      <c r="AR320" s="126">
        <f t="shared" si="116"/>
        <v>-1.2551756111276766E-2</v>
      </c>
      <c r="AS320" s="153" t="s">
        <v>779</v>
      </c>
      <c r="AT320" s="153">
        <f t="shared" si="117"/>
        <v>1</v>
      </c>
      <c r="AU320" s="153">
        <f t="shared" si="118"/>
        <v>1</v>
      </c>
      <c r="AV320" s="153">
        <f t="shared" si="119"/>
        <v>1</v>
      </c>
      <c r="AW320" s="153">
        <f t="shared" si="120"/>
        <v>1</v>
      </c>
      <c r="AX320" s="153">
        <f t="shared" si="121"/>
        <v>1</v>
      </c>
      <c r="AY320" s="153">
        <f t="shared" si="122"/>
        <v>1</v>
      </c>
      <c r="AZ320" s="153">
        <f t="shared" si="123"/>
        <v>1</v>
      </c>
      <c r="BA320" s="153">
        <f t="shared" si="124"/>
        <v>1</v>
      </c>
      <c r="BB320" s="153">
        <f t="shared" si="125"/>
        <v>1</v>
      </c>
      <c r="BC320" s="153">
        <f t="shared" si="126"/>
        <v>0</v>
      </c>
    </row>
    <row r="321" spans="1:55" s="300" customFormat="1" x14ac:dyDescent="0.3">
      <c r="A321" s="300" t="str">
        <f>Nominal!A320</f>
        <v>Maldives</v>
      </c>
      <c r="B321" s="300" t="str">
        <f>Nominal!B320</f>
        <v>MDV</v>
      </c>
      <c r="C321" s="300" t="str">
        <f>Nominal!C320</f>
        <v>SA</v>
      </c>
      <c r="D321" s="300" t="str">
        <f>Nominal!D320</f>
        <v>Upper-Middle Income</v>
      </c>
      <c r="E321" s="300" t="str">
        <f>Nominal!E320</f>
        <v>IDA</v>
      </c>
      <c r="F321" s="300" t="str">
        <f>Nominal!F320</f>
        <v>VAT</v>
      </c>
      <c r="G321" s="300" t="str">
        <f>Nominal!G320</f>
        <v>lcu</v>
      </c>
      <c r="H321" s="126">
        <f>VLOOKUP(B321,Inflation!$C$1:$E$196,3,FALSE)/100</f>
        <v>3.7099999999999998E-3</v>
      </c>
      <c r="I321" s="300" t="str">
        <f t="shared" si="103"/>
        <v>MaldivesVAT</v>
      </c>
      <c r="J321" s="124">
        <f>IF(Nominal!I320="","",IFERROR(Nominal!I320*((1+Real!$H321)),""))</f>
        <v>794951347.15209007</v>
      </c>
      <c r="K321" s="124">
        <f>IF(Nominal!J320="","",IFERROR(Nominal!J320*((1+Real!$H321)),""))</f>
        <v>797302146.38019013</v>
      </c>
      <c r="L321" s="124">
        <f>IF(Nominal!K320="","",IFERROR(Nominal!K320*((1+Real!$H321)),""))</f>
        <v>734830416.95283008</v>
      </c>
      <c r="M321" s="124">
        <f>IF(Nominal!L320="","",IFERROR(Nominal!L320*((1+Real!$H321)),""))</f>
        <v>878922984.40443003</v>
      </c>
      <c r="N321" s="124">
        <f>IF(Nominal!M320="","",IFERROR(Nominal!M320*((1+Real!$H321)),""))</f>
        <v>669370770.32664001</v>
      </c>
      <c r="O321" s="124">
        <f>IF(Nominal!N320="","",IFERROR(Nominal!N320*((1+Real!$H321)),""))</f>
        <v>506666723.50998002</v>
      </c>
      <c r="P321" s="124">
        <f>IF(Nominal!O320="","",IFERROR(Nominal!O320*((1+Real!$H321)),""))</f>
        <v>512621800.18113005</v>
      </c>
      <c r="Q321" s="124">
        <f>IF(Nominal!P320="","",IFERROR(Nominal!P320*((1+Real!$H321)),""))</f>
        <v>483510635.96982002</v>
      </c>
      <c r="R321" s="124">
        <f>IF(Nominal!Q320="","",IFERROR(Nominal!Q320*((1+Real!$H321)),""))</f>
        <v>521883125.69616008</v>
      </c>
      <c r="S321" s="124" t="str">
        <f>IF(Nominal!R320="","",IFERROR(Nominal!R320*((1+Real!$H321)),""))</f>
        <v/>
      </c>
      <c r="T321" s="124" t="str">
        <f>IF(Nominal!S320="","",IFERROR(Nominal!S320*((1+Real!$H321)),""))</f>
        <v/>
      </c>
      <c r="U321" s="124" t="str">
        <f>IF(Nominal!T320="","",IFERROR(Nominal!T320*((1+Real!$H321)),""))</f>
        <v/>
      </c>
      <c r="V321" s="124">
        <f>IF(Nominal!U320="","",IFERROR(Nominal!U320*(1+0),""))</f>
        <v>807132910</v>
      </c>
      <c r="W321" s="124">
        <f>IF(Nominal!V320="","",IFERROR(Nominal!V320*(1+0),""))</f>
        <v>623730756</v>
      </c>
      <c r="X321" s="124">
        <f>IF(Nominal!W320="","",IFERROR(Nominal!W320*(1+0),""))</f>
        <v>637672520</v>
      </c>
      <c r="Y321" s="124">
        <f>IF(Nominal!X320="","",IFERROR(Nominal!X320*(1+0),""))</f>
        <v>235753244</v>
      </c>
      <c r="Z321" s="124">
        <f>IF(Nominal!Y320="","",IFERROR(Nominal!Y320*(1+0),""))</f>
        <v>113549993</v>
      </c>
      <c r="AA321" s="124">
        <f>IF(Nominal!Z320="","",IFERROR(Nominal!Z320*(1+0),""))</f>
        <v>132254311</v>
      </c>
      <c r="AB321" s="124">
        <f>IF(Nominal!AA320="","",IFERROR(Nominal!AA320*(1+0),""))</f>
        <v>284302809</v>
      </c>
      <c r="AC321" s="124">
        <f>IF(Nominal!AB320="","",IFERROR(Nominal!AB320*(1+0),""))</f>
        <v>293907452</v>
      </c>
      <c r="AD321" s="124">
        <f>IF(Nominal!AC320="","",IFERROR(Nominal!AC320*(1+0),""))</f>
        <v>217157674</v>
      </c>
      <c r="AE321" s="124" t="str">
        <f>IF(Nominal!AD320="","",IFERROR(Nominal!AD320*(1+0),""))</f>
        <v/>
      </c>
      <c r="AF321" s="126">
        <f t="shared" si="104"/>
        <v>1.5323658349093093E-2</v>
      </c>
      <c r="AG321" s="126">
        <f t="shared" si="105"/>
        <v>-0.21769838594843485</v>
      </c>
      <c r="AH321" s="126">
        <f t="shared" si="106"/>
        <v>-0.13221812095873925</v>
      </c>
      <c r="AI321" s="126">
        <f t="shared" si="107"/>
        <v>-0.73177030504015139</v>
      </c>
      <c r="AJ321" s="126">
        <f t="shared" si="108"/>
        <v>-0.83036308420729243</v>
      </c>
      <c r="AK321" s="126">
        <f t="shared" si="109"/>
        <v>-0.73897178389021445</v>
      </c>
      <c r="AL321" s="126">
        <f t="shared" si="110"/>
        <v>-0.44539461860665253</v>
      </c>
      <c r="AM321" s="126">
        <f t="shared" si="111"/>
        <v>-0.39213860019752445</v>
      </c>
      <c r="AN321" s="126">
        <f t="shared" si="112"/>
        <v>-0.58389596576757485</v>
      </c>
      <c r="AO321" s="126" t="str">
        <f t="shared" si="113"/>
        <v/>
      </c>
      <c r="AP321" s="124">
        <f t="shared" si="114"/>
        <v>5900059950.5732708</v>
      </c>
      <c r="AQ321" s="124">
        <f t="shared" si="115"/>
        <v>3345461669</v>
      </c>
      <c r="AR321" s="126">
        <f t="shared" si="116"/>
        <v>-0.4329783600461648</v>
      </c>
      <c r="AS321" s="153" t="s">
        <v>779</v>
      </c>
      <c r="AT321" s="153">
        <f t="shared" si="117"/>
        <v>1</v>
      </c>
      <c r="AU321" s="153">
        <f t="shared" si="118"/>
        <v>1</v>
      </c>
      <c r="AV321" s="153">
        <f t="shared" si="119"/>
        <v>1</v>
      </c>
      <c r="AW321" s="153">
        <f t="shared" si="120"/>
        <v>1</v>
      </c>
      <c r="AX321" s="153">
        <f t="shared" si="121"/>
        <v>1</v>
      </c>
      <c r="AY321" s="153">
        <f t="shared" si="122"/>
        <v>1</v>
      </c>
      <c r="AZ321" s="153">
        <f t="shared" si="123"/>
        <v>1</v>
      </c>
      <c r="BA321" s="153">
        <f t="shared" si="124"/>
        <v>1</v>
      </c>
      <c r="BB321" s="153">
        <f t="shared" si="125"/>
        <v>1</v>
      </c>
      <c r="BC321" s="153">
        <f t="shared" si="126"/>
        <v>0</v>
      </c>
    </row>
    <row r="322" spans="1:55" s="300" customFormat="1" x14ac:dyDescent="0.3">
      <c r="A322" s="300" t="str">
        <f>Nominal!A321</f>
        <v>Maldives</v>
      </c>
      <c r="B322" s="300" t="str">
        <f>Nominal!B321</f>
        <v>MDV</v>
      </c>
      <c r="C322" s="300" t="str">
        <f>Nominal!C321</f>
        <v>SA</v>
      </c>
      <c r="D322" s="300" t="str">
        <f>Nominal!D321</f>
        <v>Upper-Middle Income</v>
      </c>
      <c r="E322" s="300" t="str">
        <f>Nominal!E321</f>
        <v>IDA</v>
      </c>
      <c r="F322" s="300" t="str">
        <f>Nominal!F321</f>
        <v>Excises</v>
      </c>
      <c r="G322" s="300" t="str">
        <f>Nominal!G321</f>
        <v>lcu</v>
      </c>
      <c r="H322" s="126">
        <f>VLOOKUP(B322,Inflation!$C$1:$E$196,3,FALSE)/100</f>
        <v>3.7099999999999998E-3</v>
      </c>
      <c r="I322" s="300" t="str">
        <f t="shared" si="103"/>
        <v>MaldivesExcises</v>
      </c>
      <c r="J322" s="124">
        <f>IF(Nominal!I321="","",IFERROR(Nominal!I321*((1+Real!$H322)),""))</f>
        <v>78538573.089120001</v>
      </c>
      <c r="K322" s="124">
        <f>IF(Nominal!J321="","",IFERROR(Nominal!J321*((1+Real!$H322)),""))</f>
        <v>80028532.406040013</v>
      </c>
      <c r="L322" s="124">
        <f>IF(Nominal!K321="","",IFERROR(Nominal!K321*((1+Real!$H322)),""))</f>
        <v>83476722.906990007</v>
      </c>
      <c r="M322" s="124">
        <f>IF(Nominal!L321="","",IFERROR(Nominal!L321*((1+Real!$H322)),""))</f>
        <v>83915632.241760015</v>
      </c>
      <c r="N322" s="124">
        <f>IF(Nominal!M321="","",IFERROR(Nominal!M321*((1+Real!$H322)),""))</f>
        <v>77952198.681150004</v>
      </c>
      <c r="O322" s="124">
        <f>IF(Nominal!N321="","",IFERROR(Nominal!N321*((1+Real!$H322)),""))</f>
        <v>56667647.877480008</v>
      </c>
      <c r="P322" s="124">
        <f>IF(Nominal!O321="","",IFERROR(Nominal!O321*((1+Real!$H322)),""))</f>
        <v>50179980.598710008</v>
      </c>
      <c r="Q322" s="124">
        <f>IF(Nominal!P321="","",IFERROR(Nominal!P321*((1+Real!$H322)),""))</f>
        <v>72355303.95318</v>
      </c>
      <c r="R322" s="124">
        <f>IF(Nominal!Q321="","",IFERROR(Nominal!Q321*((1+Real!$H322)),""))</f>
        <v>74615277.463380009</v>
      </c>
      <c r="S322" s="124" t="str">
        <f>IF(Nominal!R321="","",IFERROR(Nominal!R321*((1+Real!$H322)),""))</f>
        <v/>
      </c>
      <c r="T322" s="124" t="str">
        <f>IF(Nominal!S321="","",IFERROR(Nominal!S321*((1+Real!$H322)),""))</f>
        <v/>
      </c>
      <c r="U322" s="124" t="str">
        <f>IF(Nominal!T321="","",IFERROR(Nominal!T321*((1+Real!$H322)),""))</f>
        <v/>
      </c>
      <c r="V322" s="124">
        <f>IF(Nominal!U321="","",IFERROR(Nominal!U321*(1+0),""))</f>
        <v>84925877</v>
      </c>
      <c r="W322" s="124">
        <f>IF(Nominal!V321="","",IFERROR(Nominal!V321*(1+0),""))</f>
        <v>77023981</v>
      </c>
      <c r="X322" s="124">
        <f>IF(Nominal!W321="","",IFERROR(Nominal!W321*(1+0),""))</f>
        <v>74040728</v>
      </c>
      <c r="Y322" s="124">
        <f>IF(Nominal!X321="","",IFERROR(Nominal!X321*(1+0),""))</f>
        <v>35740139</v>
      </c>
      <c r="Z322" s="124">
        <f>IF(Nominal!Y321="","",IFERROR(Nominal!Y321*(1+0),""))</f>
        <v>7960595</v>
      </c>
      <c r="AA322" s="124">
        <f>IF(Nominal!Z321="","",IFERROR(Nominal!Z321*(1+0),""))</f>
        <v>3936607</v>
      </c>
      <c r="AB322" s="124">
        <f>IF(Nominal!AA321="","",IFERROR(Nominal!AA321*(1+0),""))</f>
        <v>5522589</v>
      </c>
      <c r="AC322" s="124">
        <f>IF(Nominal!AB321="","",IFERROR(Nominal!AB321*(1+0),""))</f>
        <v>5293760</v>
      </c>
      <c r="AD322" s="124">
        <f>IF(Nominal!AC321="","",IFERROR(Nominal!AC321*(1+0),""))</f>
        <v>7006201</v>
      </c>
      <c r="AE322" s="124" t="str">
        <f>IF(Nominal!AD321="","",IFERROR(Nominal!AD321*(1+0),""))</f>
        <v/>
      </c>
      <c r="AF322" s="126">
        <f t="shared" si="104"/>
        <v>8.1326966605723028E-2</v>
      </c>
      <c r="AG322" s="126">
        <f t="shared" si="105"/>
        <v>-3.7543502494783346E-2</v>
      </c>
      <c r="AH322" s="126">
        <f t="shared" si="106"/>
        <v>-0.11303743820302599</v>
      </c>
      <c r="AI322" s="126">
        <f t="shared" si="107"/>
        <v>-0.57409438449998151</v>
      </c>
      <c r="AJ322" s="126">
        <f t="shared" si="108"/>
        <v>-0.89787850587048301</v>
      </c>
      <c r="AK322" s="126">
        <f t="shared" si="109"/>
        <v>-0.93053166758374617</v>
      </c>
      <c r="AL322" s="126">
        <f t="shared" si="110"/>
        <v>-0.88994437753644784</v>
      </c>
      <c r="AM322" s="126">
        <f t="shared" si="111"/>
        <v>-0.92683660062535966</v>
      </c>
      <c r="AN322" s="126">
        <f t="shared" si="112"/>
        <v>-0.90610232598225571</v>
      </c>
      <c r="AO322" s="126" t="str">
        <f t="shared" si="113"/>
        <v/>
      </c>
      <c r="AP322" s="124">
        <f t="shared" si="114"/>
        <v>657729869.21781003</v>
      </c>
      <c r="AQ322" s="124">
        <f t="shared" si="115"/>
        <v>301450477</v>
      </c>
      <c r="AR322" s="126">
        <f t="shared" si="116"/>
        <v>-0.54168042062846711</v>
      </c>
      <c r="AS322" s="153" t="s">
        <v>779</v>
      </c>
      <c r="AT322" s="153">
        <f t="shared" si="117"/>
        <v>1</v>
      </c>
      <c r="AU322" s="153">
        <f t="shared" si="118"/>
        <v>1</v>
      </c>
      <c r="AV322" s="153">
        <f t="shared" si="119"/>
        <v>1</v>
      </c>
      <c r="AW322" s="153">
        <f t="shared" si="120"/>
        <v>1</v>
      </c>
      <c r="AX322" s="153">
        <f t="shared" si="121"/>
        <v>1</v>
      </c>
      <c r="AY322" s="153">
        <f t="shared" si="122"/>
        <v>1</v>
      </c>
      <c r="AZ322" s="153">
        <f t="shared" si="123"/>
        <v>1</v>
      </c>
      <c r="BA322" s="153">
        <f t="shared" si="124"/>
        <v>1</v>
      </c>
      <c r="BB322" s="153">
        <f t="shared" si="125"/>
        <v>1</v>
      </c>
      <c r="BC322" s="153">
        <f t="shared" si="126"/>
        <v>0</v>
      </c>
    </row>
    <row r="323" spans="1:55" s="300" customFormat="1" x14ac:dyDescent="0.3">
      <c r="A323" s="300" t="str">
        <f>Nominal!A322</f>
        <v>Maldives</v>
      </c>
      <c r="B323" s="300" t="str">
        <f>Nominal!B322</f>
        <v>MDV</v>
      </c>
      <c r="C323" s="300" t="str">
        <f>Nominal!C322</f>
        <v>SA</v>
      </c>
      <c r="D323" s="300" t="str">
        <f>Nominal!D322</f>
        <v>Upper-Middle Income</v>
      </c>
      <c r="E323" s="300" t="str">
        <f>Nominal!E322</f>
        <v>IDA</v>
      </c>
      <c r="F323" s="300" t="str">
        <f>Nominal!F322</f>
        <v>Customs Duties</v>
      </c>
      <c r="G323" s="300" t="str">
        <f>Nominal!G322</f>
        <v>lcu</v>
      </c>
      <c r="H323" s="126">
        <f>VLOOKUP(B323,Inflation!$C$1:$E$196,3,FALSE)/100</f>
        <v>3.7099999999999998E-3</v>
      </c>
      <c r="I323" s="300" t="str">
        <f t="shared" ref="I323:I367" si="127">A323&amp;F323</f>
        <v>MaldivesCustoms Duties</v>
      </c>
      <c r="J323" s="124" t="str">
        <f>IF(Nominal!I322="","",IFERROR(Nominal!I322*((1+Real!$H323)),""))</f>
        <v/>
      </c>
      <c r="K323" s="124" t="str">
        <f>IF(Nominal!J322="","",IFERROR(Nominal!J322*((1+Real!$H323)),""))</f>
        <v/>
      </c>
      <c r="L323" s="124" t="str">
        <f>IF(Nominal!K322="","",IFERROR(Nominal!K322*((1+Real!$H323)),""))</f>
        <v/>
      </c>
      <c r="M323" s="124" t="str">
        <f>IF(Nominal!L322="","",IFERROR(Nominal!L322*((1+Real!$H323)),""))</f>
        <v/>
      </c>
      <c r="N323" s="124" t="str">
        <f>IF(Nominal!M322="","",IFERROR(Nominal!M322*((1+Real!$H323)),""))</f>
        <v/>
      </c>
      <c r="O323" s="124" t="str">
        <f>IF(Nominal!N322="","",IFERROR(Nominal!N322*((1+Real!$H323)),""))</f>
        <v/>
      </c>
      <c r="P323" s="124" t="str">
        <f>IF(Nominal!O322="","",IFERROR(Nominal!O322*((1+Real!$H323)),""))</f>
        <v/>
      </c>
      <c r="Q323" s="124" t="str">
        <f>IF(Nominal!P322="","",IFERROR(Nominal!P322*((1+Real!$H323)),""))</f>
        <v/>
      </c>
      <c r="R323" s="124" t="str">
        <f>IF(Nominal!Q322="","",IFERROR(Nominal!Q322*((1+Real!$H323)),""))</f>
        <v/>
      </c>
      <c r="S323" s="124" t="str">
        <f>IF(Nominal!R322="","",IFERROR(Nominal!R322*((1+Real!$H323)),""))</f>
        <v/>
      </c>
      <c r="T323" s="124" t="str">
        <f>IF(Nominal!S322="","",IFERROR(Nominal!S322*((1+Real!$H323)),""))</f>
        <v/>
      </c>
      <c r="U323" s="124" t="str">
        <f>IF(Nominal!T322="","",IFERROR(Nominal!T322*((1+Real!$H323)),""))</f>
        <v/>
      </c>
      <c r="V323" s="124" t="str">
        <f>IF(Nominal!U322="","",IFERROR(Nominal!U322*(1+0),""))</f>
        <v/>
      </c>
      <c r="W323" s="124" t="str">
        <f>IF(Nominal!V322="","",IFERROR(Nominal!V322*(1+0),""))</f>
        <v/>
      </c>
      <c r="X323" s="124" t="str">
        <f>IF(Nominal!W322="","",IFERROR(Nominal!W322*(1+0),""))</f>
        <v/>
      </c>
      <c r="Y323" s="124" t="str">
        <f>IF(Nominal!X322="","",IFERROR(Nominal!X322*(1+0),""))</f>
        <v/>
      </c>
      <c r="Z323" s="124" t="str">
        <f>IF(Nominal!Y322="","",IFERROR(Nominal!Y322*(1+0),""))</f>
        <v/>
      </c>
      <c r="AA323" s="124" t="str">
        <f>IF(Nominal!Z322="","",IFERROR(Nominal!Z322*(1+0),""))</f>
        <v/>
      </c>
      <c r="AB323" s="124" t="str">
        <f>IF(Nominal!AA322="","",IFERROR(Nominal!AA322*(1+0),""))</f>
        <v/>
      </c>
      <c r="AC323" s="124" t="str">
        <f>IF(Nominal!AB322="","",IFERROR(Nominal!AB322*(1+0),""))</f>
        <v/>
      </c>
      <c r="AD323" s="124" t="str">
        <f>IF(Nominal!AC322="","",IFERROR(Nominal!AC322*(1+0),""))</f>
        <v/>
      </c>
      <c r="AE323" s="124" t="str">
        <f>IF(Nominal!AD322="","",IFERROR(Nominal!AD322*(1+0),""))</f>
        <v/>
      </c>
      <c r="AF323" s="126" t="str">
        <f t="shared" ref="AF323:AF367" si="128">IFERROR(IF(V323&lt;&gt;"",-(J323-V323)/J323,""),"")</f>
        <v/>
      </c>
      <c r="AG323" s="126" t="str">
        <f t="shared" ref="AG323:AG367" si="129">IFERROR(IF(W323&lt;&gt;"",-(K323-W323)/K323,""),"")</f>
        <v/>
      </c>
      <c r="AH323" s="126" t="str">
        <f t="shared" ref="AH323:AH367" si="130">IFERROR(IF(X323&lt;&gt;"",-(L323-X323)/L323,""),"")</f>
        <v/>
      </c>
      <c r="AI323" s="126" t="str">
        <f t="shared" ref="AI323:AI367" si="131">IFERROR(IF(Y323&lt;&gt;"",-(M323-Y323)/M323,""),"")</f>
        <v/>
      </c>
      <c r="AJ323" s="126" t="str">
        <f t="shared" ref="AJ323:AJ367" si="132">IFERROR(IF(Z323&lt;&gt;"",-(N323-Z323)/N323,""),"")</f>
        <v/>
      </c>
      <c r="AK323" s="126" t="str">
        <f t="shared" ref="AK323:AK367" si="133">IFERROR(IF(AA323&lt;&gt;"",-(O323-AA323)/O323,""),"")</f>
        <v/>
      </c>
      <c r="AL323" s="126" t="str">
        <f t="shared" ref="AL323:AL367" si="134">IFERROR(IF(AB323&lt;&gt;"",-(P323-AB323)/P323,""),"")</f>
        <v/>
      </c>
      <c r="AM323" s="126" t="str">
        <f t="shared" ref="AM323:AM367" si="135">IFERROR(IF(AC323&lt;&gt;"",-(Q323-AC323)/Q323,""),"")</f>
        <v/>
      </c>
      <c r="AN323" s="126" t="str">
        <f t="shared" ref="AN323:AN367" si="136">IFERROR(IF(AD323&lt;&gt;"",-(R323-AD323)/R323,""),"")</f>
        <v/>
      </c>
      <c r="AO323" s="126" t="str">
        <f t="shared" ref="AO323:AO367" si="137">IFERROR(IF(AE323&lt;&gt;"",-(S323-AE323)/S323,""),"")</f>
        <v/>
      </c>
      <c r="AP323" s="124">
        <f t="shared" ref="AP323:AP367" si="138">SUMPRODUCT(AT323:BC323,J323:S323)</f>
        <v>0</v>
      </c>
      <c r="AQ323" s="124">
        <f t="shared" ref="AQ323:AQ367" si="139">SUMPRODUCT(AT323:BC323,V323:AE323)</f>
        <v>0</v>
      </c>
      <c r="AR323" s="126" t="str">
        <f t="shared" ref="AR323:AR367" si="140">IFERROR((AQ323-AP323)/AP323,"")</f>
        <v/>
      </c>
      <c r="AS323" s="153" t="s">
        <v>779</v>
      </c>
      <c r="AT323" s="153">
        <f t="shared" ref="AT323:AT367" si="141">IF(OR(V323="",V323=0),0,1)</f>
        <v>0</v>
      </c>
      <c r="AU323" s="153">
        <f t="shared" ref="AU323:AU367" si="142">IF(OR(W323="",W323=0),0,1)</f>
        <v>0</v>
      </c>
      <c r="AV323" s="153">
        <f t="shared" ref="AV323:AV367" si="143">IF(OR(X323="",X323=0),0,1)</f>
        <v>0</v>
      </c>
      <c r="AW323" s="153">
        <f t="shared" ref="AW323:AW367" si="144">IF(OR(Y323="",Y323=0),0,1)</f>
        <v>0</v>
      </c>
      <c r="AX323" s="153">
        <f t="shared" ref="AX323:AX367" si="145">IF(OR(Z323="",Z323=0),0,1)</f>
        <v>0</v>
      </c>
      <c r="AY323" s="153">
        <f t="shared" ref="AY323:AY367" si="146">IF(OR(AA323="",AA323=0),0,1)</f>
        <v>0</v>
      </c>
      <c r="AZ323" s="153">
        <f t="shared" ref="AZ323:AZ367" si="147">IF(OR(AB323="",AB323=0),0,1)</f>
        <v>0</v>
      </c>
      <c r="BA323" s="153">
        <f t="shared" ref="BA323:BA367" si="148">IF(OR(AC323="",AC323=0),0,1)</f>
        <v>0</v>
      </c>
      <c r="BB323" s="153">
        <f t="shared" ref="BB323:BB367" si="149">IF(OR(AD323="",AD323=0),0,1)</f>
        <v>0</v>
      </c>
      <c r="BC323" s="153">
        <f t="shared" ref="BC323:BC367" si="150">IF(OR(AE323="",AE323=0),0,1)</f>
        <v>0</v>
      </c>
    </row>
    <row r="324" spans="1:55" s="300" customFormat="1" x14ac:dyDescent="0.3">
      <c r="A324" s="300" t="str">
        <f>Nominal!A323</f>
        <v>Maldives</v>
      </c>
      <c r="B324" s="300" t="str">
        <f>Nominal!B323</f>
        <v>MDV</v>
      </c>
      <c r="C324" s="300" t="str">
        <f>Nominal!C323</f>
        <v>SA</v>
      </c>
      <c r="D324" s="300" t="str">
        <f>Nominal!D323</f>
        <v>Upper-Middle Income</v>
      </c>
      <c r="E324" s="300" t="str">
        <f>Nominal!E323</f>
        <v>IDA</v>
      </c>
      <c r="F324" s="300" t="str">
        <f>Nominal!F323</f>
        <v>Property Taxes</v>
      </c>
      <c r="G324" s="300" t="str">
        <f>Nominal!G323</f>
        <v>lcu</v>
      </c>
      <c r="H324" s="126">
        <f>VLOOKUP(B324,Inflation!$C$1:$E$196,3,FALSE)/100</f>
        <v>3.7099999999999998E-3</v>
      </c>
      <c r="I324" s="300" t="str">
        <f t="shared" si="127"/>
        <v>MaldivesProperty Taxes</v>
      </c>
      <c r="J324" s="124">
        <f>IF(Nominal!I323="","",IFERROR(Nominal!I323*((1+Real!$H324)),""))</f>
        <v>5762967.580860001</v>
      </c>
      <c r="K324" s="124">
        <f>IF(Nominal!J323="","",IFERROR(Nominal!J323*((1+Real!$H324)),""))</f>
        <v>7314543.6509700008</v>
      </c>
      <c r="L324" s="124">
        <f>IF(Nominal!K323="","",IFERROR(Nominal!K323*((1+Real!$H324)),""))</f>
        <v>3920984.0816100002</v>
      </c>
      <c r="M324" s="124">
        <f>IF(Nominal!L323="","",IFERROR(Nominal!L323*((1+Real!$H324)),""))</f>
        <v>3802613.5501800003</v>
      </c>
      <c r="N324" s="124">
        <f>IF(Nominal!M323="","",IFERROR(Nominal!M323*((1+Real!$H324)),""))</f>
        <v>1171010.3902200002</v>
      </c>
      <c r="O324" s="124">
        <f>IF(Nominal!N323="","",IFERROR(Nominal!N323*((1+Real!$H324)),""))</f>
        <v>1926418.5955800002</v>
      </c>
      <c r="P324" s="124">
        <f>IF(Nominal!O323="","",IFERROR(Nominal!O323*((1+Real!$H324)),""))</f>
        <v>7641446.9794200007</v>
      </c>
      <c r="Q324" s="124">
        <f>IF(Nominal!P323="","",IFERROR(Nominal!P323*((1+Real!$H324)),""))</f>
        <v>1768846.1626800001</v>
      </c>
      <c r="R324" s="124">
        <f>IF(Nominal!Q323="","",IFERROR(Nominal!Q323*((1+Real!$H324)),""))</f>
        <v>1794594.3353100002</v>
      </c>
      <c r="S324" s="124" t="str">
        <f>IF(Nominal!R323="","",IFERROR(Nominal!R323*((1+Real!$H324)),""))</f>
        <v/>
      </c>
      <c r="T324" s="124" t="str">
        <f>IF(Nominal!S323="","",IFERROR(Nominal!S323*((1+Real!$H324)),""))</f>
        <v/>
      </c>
      <c r="U324" s="124" t="str">
        <f>IF(Nominal!T323="","",IFERROR(Nominal!T323*((1+Real!$H324)),""))</f>
        <v/>
      </c>
      <c r="V324" s="124">
        <f>IF(Nominal!U323="","",IFERROR(Nominal!U323*(1+0),""))</f>
        <v>1183318</v>
      </c>
      <c r="W324" s="124">
        <f>IF(Nominal!V323="","",IFERROR(Nominal!V323*(1+0),""))</f>
        <v>816866</v>
      </c>
      <c r="X324" s="124">
        <f>IF(Nominal!W323="","",IFERROR(Nominal!W323*(1+0),""))</f>
        <v>542810</v>
      </c>
      <c r="Y324" s="124">
        <f>IF(Nominal!X323="","",IFERROR(Nominal!X323*(1+0),""))</f>
        <v>179356</v>
      </c>
      <c r="Z324" s="124">
        <f>IF(Nominal!Y323="","",IFERROR(Nominal!Y323*(1+0),""))</f>
        <v>0</v>
      </c>
      <c r="AA324" s="124">
        <f>IF(Nominal!Z323="","",IFERROR(Nominal!Z323*(1+0),""))</f>
        <v>17061</v>
      </c>
      <c r="AB324" s="124">
        <f>IF(Nominal!AA323="","",IFERROR(Nominal!AA323*(1+0),""))</f>
        <v>427503</v>
      </c>
      <c r="AC324" s="124">
        <f>IF(Nominal!AB323="","",IFERROR(Nominal!AB323*(1+0),""))</f>
        <v>284358</v>
      </c>
      <c r="AD324" s="124">
        <f>IF(Nominal!AC323="","",IFERROR(Nominal!AC323*(1+0),""))</f>
        <v>314692</v>
      </c>
      <c r="AE324" s="124" t="str">
        <f>IF(Nominal!AD323="","",IFERROR(Nominal!AD323*(1+0),""))</f>
        <v/>
      </c>
      <c r="AF324" s="126">
        <f t="shared" si="128"/>
        <v>-0.79466863497028128</v>
      </c>
      <c r="AG324" s="126">
        <f t="shared" si="129"/>
        <v>-0.88832303982604943</v>
      </c>
      <c r="AH324" s="126">
        <f t="shared" si="130"/>
        <v>-0.86156281466536433</v>
      </c>
      <c r="AI324" s="126">
        <f t="shared" si="131"/>
        <v>-0.95283349264047357</v>
      </c>
      <c r="AJ324" s="126">
        <f t="shared" si="132"/>
        <v>-1</v>
      </c>
      <c r="AK324" s="126">
        <f t="shared" si="133"/>
        <v>-0.99114366937739029</v>
      </c>
      <c r="AL324" s="126">
        <f t="shared" si="134"/>
        <v>-0.94405470571851713</v>
      </c>
      <c r="AM324" s="126">
        <f t="shared" si="135"/>
        <v>-0.83924096623011823</v>
      </c>
      <c r="AN324" s="126">
        <f t="shared" si="136"/>
        <v>-0.82464449273677232</v>
      </c>
      <c r="AO324" s="126" t="str">
        <f t="shared" si="137"/>
        <v/>
      </c>
      <c r="AP324" s="124">
        <f t="shared" si="138"/>
        <v>33932414.936609998</v>
      </c>
      <c r="AQ324" s="124">
        <f t="shared" si="139"/>
        <v>3765964</v>
      </c>
      <c r="AR324" s="126">
        <f t="shared" si="140"/>
        <v>-0.88901573887283614</v>
      </c>
      <c r="AS324" s="153" t="s">
        <v>779</v>
      </c>
      <c r="AT324" s="153">
        <f t="shared" si="141"/>
        <v>1</v>
      </c>
      <c r="AU324" s="153">
        <f t="shared" si="142"/>
        <v>1</v>
      </c>
      <c r="AV324" s="153">
        <f t="shared" si="143"/>
        <v>1</v>
      </c>
      <c r="AW324" s="153">
        <f t="shared" si="144"/>
        <v>1</v>
      </c>
      <c r="AX324" s="153">
        <f t="shared" si="145"/>
        <v>0</v>
      </c>
      <c r="AY324" s="153">
        <f t="shared" si="146"/>
        <v>1</v>
      </c>
      <c r="AZ324" s="153">
        <f t="shared" si="147"/>
        <v>1</v>
      </c>
      <c r="BA324" s="153">
        <f t="shared" si="148"/>
        <v>1</v>
      </c>
      <c r="BB324" s="153">
        <f t="shared" si="149"/>
        <v>1</v>
      </c>
      <c r="BC324" s="153">
        <f t="shared" si="150"/>
        <v>0</v>
      </c>
    </row>
    <row r="325" spans="1:55" s="300" customFormat="1" x14ac:dyDescent="0.3">
      <c r="A325" s="300" t="str">
        <f>Nominal!A324</f>
        <v>Maldives</v>
      </c>
      <c r="B325" s="300" t="str">
        <f>Nominal!B324</f>
        <v>MDV</v>
      </c>
      <c r="C325" s="300" t="str">
        <f>Nominal!C324</f>
        <v>SA</v>
      </c>
      <c r="D325" s="300" t="str">
        <f>Nominal!D324</f>
        <v>Upper-Middle Income</v>
      </c>
      <c r="E325" s="300" t="str">
        <f>Nominal!E324</f>
        <v>IDA</v>
      </c>
      <c r="F325" s="300" t="str">
        <f>Nominal!F324</f>
        <v>Other Taxes</v>
      </c>
      <c r="G325" s="300" t="str">
        <f>Nominal!G324</f>
        <v>lcu</v>
      </c>
      <c r="H325" s="126">
        <f>VLOOKUP(B325,Inflation!$C$1:$E$196,3,FALSE)/100</f>
        <v>3.7099999999999998E-3</v>
      </c>
      <c r="I325" s="300" t="str">
        <f t="shared" si="127"/>
        <v>MaldivesOther Taxes</v>
      </c>
      <c r="J325" s="124">
        <f>IF(Nominal!I324="","",IFERROR(Nominal!I324*((1+Real!$H325)),""))</f>
        <v>61426181.783430003</v>
      </c>
      <c r="K325" s="124">
        <f>IF(Nominal!J324="","",IFERROR(Nominal!J324*((1+Real!$H325)),""))</f>
        <v>65859918.144510008</v>
      </c>
      <c r="L325" s="124">
        <f>IF(Nominal!K324="","",IFERROR(Nominal!K324*((1+Real!$H325)),""))</f>
        <v>68809588.973790005</v>
      </c>
      <c r="M325" s="124">
        <f>IF(Nominal!L324="","",IFERROR(Nominal!L324*((1+Real!$H325)),""))</f>
        <v>70404606.616410002</v>
      </c>
      <c r="N325" s="124">
        <f>IF(Nominal!M324="","",IFERROR(Nominal!M324*((1+Real!$H325)),""))</f>
        <v>65248169.947740003</v>
      </c>
      <c r="O325" s="124">
        <f>IF(Nominal!N324="","",IFERROR(Nominal!N324*((1+Real!$H325)),""))</f>
        <v>54530715.161340006</v>
      </c>
      <c r="P325" s="124">
        <f>IF(Nominal!O324="","",IFERROR(Nominal!O324*((1+Real!$H325)),""))</f>
        <v>50355684.049050003</v>
      </c>
      <c r="Q325" s="124">
        <f>IF(Nominal!P324="","",IFERROR(Nominal!P324*((1+Real!$H325)),""))</f>
        <v>52324084.822800003</v>
      </c>
      <c r="R325" s="124">
        <f>IF(Nominal!Q324="","",IFERROR(Nominal!Q324*((1+Real!$H325)),""))</f>
        <v>65955999.287970006</v>
      </c>
      <c r="S325" s="124" t="str">
        <f>IF(Nominal!R324="","",IFERROR(Nominal!R324*((1+Real!$H325)),""))</f>
        <v/>
      </c>
      <c r="T325" s="124" t="str">
        <f>IF(Nominal!S324="","",IFERROR(Nominal!S324*((1+Real!$H325)),""))</f>
        <v/>
      </c>
      <c r="U325" s="124" t="str">
        <f>IF(Nominal!T324="","",IFERROR(Nominal!T324*((1+Real!$H325)),""))</f>
        <v/>
      </c>
      <c r="V325" s="124">
        <f>IF(Nominal!U324="","",IFERROR(Nominal!U324*(1+0),""))</f>
        <v>68680190</v>
      </c>
      <c r="W325" s="124">
        <f>IF(Nominal!V324="","",IFERROR(Nominal!V324*(1+0),""))</f>
        <v>71773114</v>
      </c>
      <c r="X325" s="124">
        <f>IF(Nominal!W324="","",IFERROR(Nominal!W324*(1+0),""))</f>
        <v>58955262</v>
      </c>
      <c r="Y325" s="124">
        <f>IF(Nominal!X324="","",IFERROR(Nominal!X324*(1+0),""))</f>
        <v>27347471</v>
      </c>
      <c r="Z325" s="124">
        <f>IF(Nominal!Y324="","",IFERROR(Nominal!Y324*(1+0),""))</f>
        <v>16603260</v>
      </c>
      <c r="AA325" s="124">
        <f>IF(Nominal!Z324="","",IFERROR(Nominal!Z324*(1+0),""))</f>
        <v>4339686</v>
      </c>
      <c r="AB325" s="124">
        <f>IF(Nominal!AA324="","",IFERROR(Nominal!AA324*(1+0),""))</f>
        <v>1650258</v>
      </c>
      <c r="AC325" s="124">
        <f>IF(Nominal!AB324="","",IFERROR(Nominal!AB324*(1+0),""))</f>
        <v>5062668</v>
      </c>
      <c r="AD325" s="124">
        <f>IF(Nominal!AC324="","",IFERROR(Nominal!AC324*(1+0),""))</f>
        <v>2582562</v>
      </c>
      <c r="AE325" s="124" t="str">
        <f>IF(Nominal!AD324="","",IFERROR(Nominal!AD324*(1+0),""))</f>
        <v/>
      </c>
      <c r="AF325" s="126">
        <f t="shared" si="128"/>
        <v>0.11809309981443124</v>
      </c>
      <c r="AG325" s="126">
        <f t="shared" si="129"/>
        <v>8.9784439794098156E-2</v>
      </c>
      <c r="AH325" s="126">
        <f t="shared" si="130"/>
        <v>-0.14321153665869998</v>
      </c>
      <c r="AI325" s="126">
        <f t="shared" si="131"/>
        <v>-0.61156702218366188</v>
      </c>
      <c r="AJ325" s="126">
        <f t="shared" si="132"/>
        <v>-0.74553677117230643</v>
      </c>
      <c r="AK325" s="126">
        <f t="shared" si="133"/>
        <v>-0.92041758507732441</v>
      </c>
      <c r="AL325" s="126">
        <f t="shared" si="134"/>
        <v>-0.96722796976816894</v>
      </c>
      <c r="AM325" s="126">
        <f t="shared" si="135"/>
        <v>-0.90324402199971277</v>
      </c>
      <c r="AN325" s="126">
        <f t="shared" si="136"/>
        <v>-0.96084416841712461</v>
      </c>
      <c r="AO325" s="126" t="str">
        <f t="shared" si="137"/>
        <v/>
      </c>
      <c r="AP325" s="124">
        <f t="shared" si="138"/>
        <v>554914948.78704</v>
      </c>
      <c r="AQ325" s="124">
        <f t="shared" si="139"/>
        <v>256994471</v>
      </c>
      <c r="AR325" s="126">
        <f t="shared" si="140"/>
        <v>-0.53687592745203394</v>
      </c>
      <c r="AS325" s="153" t="s">
        <v>779</v>
      </c>
      <c r="AT325" s="153">
        <f t="shared" si="141"/>
        <v>1</v>
      </c>
      <c r="AU325" s="153">
        <f t="shared" si="142"/>
        <v>1</v>
      </c>
      <c r="AV325" s="153">
        <f t="shared" si="143"/>
        <v>1</v>
      </c>
      <c r="AW325" s="153">
        <f t="shared" si="144"/>
        <v>1</v>
      </c>
      <c r="AX325" s="153">
        <f t="shared" si="145"/>
        <v>1</v>
      </c>
      <c r="AY325" s="153">
        <f t="shared" si="146"/>
        <v>1</v>
      </c>
      <c r="AZ325" s="153">
        <f t="shared" si="147"/>
        <v>1</v>
      </c>
      <c r="BA325" s="153">
        <f t="shared" si="148"/>
        <v>1</v>
      </c>
      <c r="BB325" s="153">
        <f t="shared" si="149"/>
        <v>1</v>
      </c>
      <c r="BC325" s="153">
        <f t="shared" si="150"/>
        <v>0</v>
      </c>
    </row>
    <row r="326" spans="1:55" s="300" customFormat="1" x14ac:dyDescent="0.3">
      <c r="A326" s="300" t="str">
        <f>Nominal!A325</f>
        <v>Maldives</v>
      </c>
      <c r="B326" s="300" t="str">
        <f>Nominal!B325</f>
        <v>MDV</v>
      </c>
      <c r="C326" s="300" t="str">
        <f>Nominal!C325</f>
        <v>SA</v>
      </c>
      <c r="D326" s="300" t="str">
        <f>Nominal!D325</f>
        <v>Upper-Middle Income</v>
      </c>
      <c r="E326" s="300" t="str">
        <f>Nominal!E325</f>
        <v>IDA</v>
      </c>
      <c r="F326" s="300" t="str">
        <f>Nominal!F325</f>
        <v>Tax Revenue</v>
      </c>
      <c r="G326" s="300" t="str">
        <f>Nominal!G325</f>
        <v>lcu</v>
      </c>
      <c r="H326" s="126">
        <f>VLOOKUP(B326,Inflation!$C$1:$E$196,3,FALSE)/100</f>
        <v>3.7099999999999998E-3</v>
      </c>
      <c r="I326" s="300" t="str">
        <f t="shared" si="127"/>
        <v>MaldivesTax Revenue</v>
      </c>
      <c r="J326" s="124">
        <f>IF(Nominal!I325="","",IFERROR(Nominal!I325*((1+Real!$H326)),""))</f>
        <v>1834652774.7901201</v>
      </c>
      <c r="K326" s="124">
        <f>IF(Nominal!J325="","",IFERROR(Nominal!J325*((1+Real!$H326)),""))</f>
        <v>1094437926.4347</v>
      </c>
      <c r="L326" s="124">
        <f>IF(Nominal!K325="","",IFERROR(Nominal!K325*((1+Real!$H326)),""))</f>
        <v>986608534.07766008</v>
      </c>
      <c r="M326" s="124">
        <f>IF(Nominal!L325="","",IFERROR(Nominal!L325*((1+Real!$H326)),""))</f>
        <v>1115672622.9626701</v>
      </c>
      <c r="N326" s="124">
        <f>IF(Nominal!M325="","",IFERROR(Nominal!M325*((1+Real!$H326)),""))</f>
        <v>939270158.86737013</v>
      </c>
      <c r="O326" s="124">
        <f>IF(Nominal!N325="","",IFERROR(Nominal!N325*((1+Real!$H326)),""))</f>
        <v>1136827885.8812401</v>
      </c>
      <c r="P326" s="124">
        <f>IF(Nominal!O325="","",IFERROR(Nominal!O325*((1+Real!$H326)),""))</f>
        <v>1943390022.8421602</v>
      </c>
      <c r="Q326" s="124">
        <f>IF(Nominal!P325="","",IFERROR(Nominal!P325*((1+Real!$H326)),""))</f>
        <v>734400255.95442009</v>
      </c>
      <c r="R326" s="124">
        <f>IF(Nominal!Q325="","",IFERROR(Nominal!Q325*((1+Real!$H326)),""))</f>
        <v>740624415.23205006</v>
      </c>
      <c r="S326" s="124" t="str">
        <f>IF(Nominal!R325="","",IFERROR(Nominal!R325*((1+Real!$H326)),""))</f>
        <v/>
      </c>
      <c r="T326" s="124" t="str">
        <f>IF(Nominal!S325="","",IFERROR(Nominal!S325*((1+Real!$H326)),""))</f>
        <v/>
      </c>
      <c r="U326" s="124" t="str">
        <f>IF(Nominal!T325="","",IFERROR(Nominal!T325*((1+Real!$H326)),""))</f>
        <v/>
      </c>
      <c r="V326" s="124">
        <f>IF(Nominal!U325="","",IFERROR(Nominal!U325*(1+0),""))</f>
        <v>1615917978</v>
      </c>
      <c r="W326" s="124">
        <f>IF(Nominal!V325="","",IFERROR(Nominal!V325*(1+0),""))</f>
        <v>1185894069</v>
      </c>
      <c r="X326" s="124">
        <f>IF(Nominal!W325="","",IFERROR(Nominal!W325*(1+0),""))</f>
        <v>852591053</v>
      </c>
      <c r="Y326" s="124">
        <f>IF(Nominal!X325="","",IFERROR(Nominal!X325*(1+0),""))</f>
        <v>336008214</v>
      </c>
      <c r="Z326" s="124">
        <f>IF(Nominal!Y325="","",IFERROR(Nominal!Y325*(1+0),""))</f>
        <v>158074795</v>
      </c>
      <c r="AA326" s="124">
        <f>IF(Nominal!Z325="","",IFERROR(Nominal!Z325*(1+0),""))</f>
        <v>186505419</v>
      </c>
      <c r="AB326" s="124">
        <f>IF(Nominal!AA325="","",IFERROR(Nominal!AA325*(1+0),""))</f>
        <v>582715220</v>
      </c>
      <c r="AC326" s="124">
        <f>IF(Nominal!AB325="","",IFERROR(Nominal!AB325*(1+0),""))</f>
        <v>1562874821</v>
      </c>
      <c r="AD326" s="124">
        <f>IF(Nominal!AC325="","",IFERROR(Nominal!AC325*(1+0),""))</f>
        <v>762766624</v>
      </c>
      <c r="AE326" s="124" t="str">
        <f>IF(Nominal!AD325="","",IFERROR(Nominal!AD325*(1+0),""))</f>
        <v/>
      </c>
      <c r="AF326" s="126">
        <f t="shared" si="128"/>
        <v>-0.11922408414046787</v>
      </c>
      <c r="AG326" s="126">
        <f t="shared" si="129"/>
        <v>8.3564485802527372E-2</v>
      </c>
      <c r="AH326" s="126">
        <f t="shared" si="130"/>
        <v>-0.13583653135835436</v>
      </c>
      <c r="AI326" s="126">
        <f t="shared" si="131"/>
        <v>-0.69882902288331705</v>
      </c>
      <c r="AJ326" s="126">
        <f t="shared" si="132"/>
        <v>-0.83170465546290073</v>
      </c>
      <c r="AK326" s="126">
        <f t="shared" si="133"/>
        <v>-0.83594225536135069</v>
      </c>
      <c r="AL326" s="126">
        <f t="shared" si="134"/>
        <v>-0.70015528887619105</v>
      </c>
      <c r="AM326" s="126">
        <f t="shared" si="135"/>
        <v>1.1280967814599978</v>
      </c>
      <c r="AN326" s="126">
        <f t="shared" si="136"/>
        <v>2.9896676794016322E-2</v>
      </c>
      <c r="AO326" s="126" t="str">
        <f t="shared" si="137"/>
        <v/>
      </c>
      <c r="AP326" s="124">
        <f t="shared" si="138"/>
        <v>10525884597.042391</v>
      </c>
      <c r="AQ326" s="124">
        <f t="shared" si="139"/>
        <v>7243348193</v>
      </c>
      <c r="AR326" s="126">
        <f t="shared" si="140"/>
        <v>-0.31185373293611185</v>
      </c>
      <c r="AS326" s="153" t="s">
        <v>779</v>
      </c>
      <c r="AT326" s="153">
        <f t="shared" si="141"/>
        <v>1</v>
      </c>
      <c r="AU326" s="153">
        <f t="shared" si="142"/>
        <v>1</v>
      </c>
      <c r="AV326" s="153">
        <f t="shared" si="143"/>
        <v>1</v>
      </c>
      <c r="AW326" s="153">
        <f t="shared" si="144"/>
        <v>1</v>
      </c>
      <c r="AX326" s="153">
        <f t="shared" si="145"/>
        <v>1</v>
      </c>
      <c r="AY326" s="153">
        <f t="shared" si="146"/>
        <v>1</v>
      </c>
      <c r="AZ326" s="153">
        <f t="shared" si="147"/>
        <v>1</v>
      </c>
      <c r="BA326" s="153">
        <f t="shared" si="148"/>
        <v>1</v>
      </c>
      <c r="BB326" s="153">
        <f t="shared" si="149"/>
        <v>1</v>
      </c>
      <c r="BC326" s="153">
        <f t="shared" si="150"/>
        <v>0</v>
      </c>
    </row>
    <row r="327" spans="1:55" s="300" customFormat="1" x14ac:dyDescent="0.3">
      <c r="A327" s="300" t="str">
        <f>Nominal!A326</f>
        <v>Maldives</v>
      </c>
      <c r="B327" s="300" t="str">
        <f>Nominal!B326</f>
        <v>MDV</v>
      </c>
      <c r="C327" s="300" t="str">
        <f>Nominal!C326</f>
        <v>SA</v>
      </c>
      <c r="D327" s="300" t="str">
        <f>Nominal!D326</f>
        <v>Upper-Middle Income</v>
      </c>
      <c r="E327" s="300" t="str">
        <f>Nominal!E326</f>
        <v>IDA</v>
      </c>
      <c r="F327" s="300" t="str">
        <f>Nominal!F326</f>
        <v>Non-Tax Revenues</v>
      </c>
      <c r="G327" s="300" t="str">
        <f>Nominal!G326</f>
        <v>lcu</v>
      </c>
      <c r="H327" s="126">
        <f>VLOOKUP(B327,Inflation!$C$1:$E$196,3,FALSE)/100</f>
        <v>3.7099999999999998E-3</v>
      </c>
      <c r="I327" s="300" t="str">
        <f t="shared" si="127"/>
        <v>MaldivesNon-Tax Revenues</v>
      </c>
      <c r="J327" s="124">
        <f>IF(Nominal!I326="","",IFERROR(Nominal!I326*((1+Real!$H327)),""))</f>
        <v>297890286.92829001</v>
      </c>
      <c r="K327" s="124">
        <f>IF(Nominal!J326="","",IFERROR(Nominal!J326*((1+Real!$H327)),""))</f>
        <v>182725160.59476003</v>
      </c>
      <c r="L327" s="124">
        <f>IF(Nominal!K326="","",IFERROR(Nominal!K326*((1+Real!$H327)),""))</f>
        <v>541949436.53556001</v>
      </c>
      <c r="M327" s="124">
        <f>IF(Nominal!L326="","",IFERROR(Nominal!L326*((1+Real!$H327)),""))</f>
        <v>194491599.72813001</v>
      </c>
      <c r="N327" s="124">
        <f>IF(Nominal!M326="","",IFERROR(Nominal!M326*((1+Real!$H327)),""))</f>
        <v>151978329.48954001</v>
      </c>
      <c r="O327" s="124">
        <f>IF(Nominal!N326="","",IFERROR(Nominal!N326*((1+Real!$H327)),""))</f>
        <v>466611421.62732005</v>
      </c>
      <c r="P327" s="124">
        <f>IF(Nominal!O326="","",IFERROR(Nominal!O326*((1+Real!$H327)),""))</f>
        <v>223431008.08053002</v>
      </c>
      <c r="Q327" s="124">
        <f>IF(Nominal!P326="","",IFERROR(Nominal!P326*((1+Real!$H327)),""))</f>
        <v>131715207.17850001</v>
      </c>
      <c r="R327" s="124">
        <f>IF(Nominal!Q326="","",IFERROR(Nominal!Q326*((1+Real!$H327)),""))</f>
        <v>484408879.13415003</v>
      </c>
      <c r="S327" s="124" t="str">
        <f>IF(Nominal!R326="","",IFERROR(Nominal!R326*((1+Real!$H327)),""))</f>
        <v/>
      </c>
      <c r="T327" s="124" t="str">
        <f>IF(Nominal!S326="","",IFERROR(Nominal!S326*((1+Real!$H327)),""))</f>
        <v/>
      </c>
      <c r="U327" s="124" t="str">
        <f>IF(Nominal!T326="","",IFERROR(Nominal!T326*((1+Real!$H327)),""))</f>
        <v/>
      </c>
      <c r="V327" s="124">
        <f>IF(Nominal!U326="","",IFERROR(Nominal!U326*(1+0),""))</f>
        <v>197179475</v>
      </c>
      <c r="W327" s="124">
        <f>IF(Nominal!V326="","",IFERROR(Nominal!V326*(1+0),""))</f>
        <v>242955987</v>
      </c>
      <c r="X327" s="124">
        <f>IF(Nominal!W326="","",IFERROR(Nominal!W326*(1+0),""))</f>
        <v>259983783</v>
      </c>
      <c r="Y327" s="124">
        <f>IF(Nominal!X326="","",IFERROR(Nominal!X326*(1+0),""))</f>
        <v>191464019</v>
      </c>
      <c r="Z327" s="124">
        <f>IF(Nominal!Y326="","",IFERROR(Nominal!Y326*(1+0),""))</f>
        <v>48205706</v>
      </c>
      <c r="AA327" s="124">
        <f>IF(Nominal!Z326="","",IFERROR(Nominal!Z326*(1+0),""))</f>
        <v>89535660</v>
      </c>
      <c r="AB327" s="124">
        <f>IF(Nominal!AA326="","",IFERROR(Nominal!AA326*(1+0),""))</f>
        <v>73384705</v>
      </c>
      <c r="AC327" s="124">
        <f>IF(Nominal!AB326="","",IFERROR(Nominal!AB326*(1+0),""))</f>
        <v>142733348</v>
      </c>
      <c r="AD327" s="124">
        <f>IF(Nominal!AC326="","",IFERROR(Nominal!AC326*(1+0),""))</f>
        <v>80271858</v>
      </c>
      <c r="AE327" s="124" t="str">
        <f>IF(Nominal!AD326="","",IFERROR(Nominal!AD326*(1+0),""))</f>
        <v/>
      </c>
      <c r="AF327" s="126">
        <f t="shared" si="128"/>
        <v>-0.33808021391625215</v>
      </c>
      <c r="AG327" s="126">
        <f t="shared" si="129"/>
        <v>0.32962524815516397</v>
      </c>
      <c r="AH327" s="126">
        <f t="shared" si="130"/>
        <v>-0.52028037032022789</v>
      </c>
      <c r="AI327" s="126">
        <f t="shared" si="131"/>
        <v>-1.5566640062409456E-2</v>
      </c>
      <c r="AJ327" s="126">
        <f t="shared" si="132"/>
        <v>-0.68281197614217903</v>
      </c>
      <c r="AK327" s="126">
        <f t="shared" si="133"/>
        <v>-0.80811515567333958</v>
      </c>
      <c r="AL327" s="126">
        <f t="shared" si="134"/>
        <v>-0.67155541376982752</v>
      </c>
      <c r="AM327" s="126">
        <f t="shared" si="135"/>
        <v>8.365124314437164E-2</v>
      </c>
      <c r="AN327" s="126">
        <f t="shared" si="136"/>
        <v>-0.8342890449417838</v>
      </c>
      <c r="AO327" s="126" t="str">
        <f t="shared" si="137"/>
        <v/>
      </c>
      <c r="AP327" s="124">
        <f t="shared" si="138"/>
        <v>2675201329.2967801</v>
      </c>
      <c r="AQ327" s="124">
        <f t="shared" si="139"/>
        <v>1325714541</v>
      </c>
      <c r="AR327" s="126">
        <f t="shared" si="140"/>
        <v>-0.50444307630914442</v>
      </c>
      <c r="AS327" s="153" t="s">
        <v>779</v>
      </c>
      <c r="AT327" s="153">
        <f t="shared" si="141"/>
        <v>1</v>
      </c>
      <c r="AU327" s="153">
        <f t="shared" si="142"/>
        <v>1</v>
      </c>
      <c r="AV327" s="153">
        <f t="shared" si="143"/>
        <v>1</v>
      </c>
      <c r="AW327" s="153">
        <f t="shared" si="144"/>
        <v>1</v>
      </c>
      <c r="AX327" s="153">
        <f t="shared" si="145"/>
        <v>1</v>
      </c>
      <c r="AY327" s="153">
        <f t="shared" si="146"/>
        <v>1</v>
      </c>
      <c r="AZ327" s="153">
        <f t="shared" si="147"/>
        <v>1</v>
      </c>
      <c r="BA327" s="153">
        <f t="shared" si="148"/>
        <v>1</v>
      </c>
      <c r="BB327" s="153">
        <f t="shared" si="149"/>
        <v>1</v>
      </c>
      <c r="BC327" s="153">
        <f t="shared" si="150"/>
        <v>0</v>
      </c>
    </row>
    <row r="328" spans="1:55" s="300" customFormat="1" x14ac:dyDescent="0.3">
      <c r="A328" s="300" t="str">
        <f>Nominal!A327</f>
        <v>Maldives</v>
      </c>
      <c r="B328" s="300" t="str">
        <f>Nominal!B327</f>
        <v>MDV</v>
      </c>
      <c r="C328" s="300" t="str">
        <f>Nominal!C327</f>
        <v>SA</v>
      </c>
      <c r="D328" s="300" t="str">
        <f>Nominal!D327</f>
        <v>Upper-Middle Income</v>
      </c>
      <c r="E328" s="300" t="str">
        <f>Nominal!E327</f>
        <v>IDA</v>
      </c>
      <c r="F328" s="300" t="str">
        <f>Nominal!F327</f>
        <v>Total Revenue</v>
      </c>
      <c r="G328" s="300" t="str">
        <f>Nominal!G327</f>
        <v>lcu</v>
      </c>
      <c r="H328" s="126">
        <f>VLOOKUP(B328,Inflation!$C$1:$E$196,3,FALSE)/100</f>
        <v>3.7099999999999998E-3</v>
      </c>
      <c r="I328" s="300" t="str">
        <f t="shared" si="127"/>
        <v>MaldivesTotal Revenue</v>
      </c>
      <c r="J328" s="124">
        <f>IF(Nominal!I327="","",IFERROR(Nominal!I327*((1+Real!$H328)),""))</f>
        <v>2132543061.7184103</v>
      </c>
      <c r="K328" s="124">
        <f>IF(Nominal!J327="","",IFERROR(Nominal!J327*((1+Real!$H328)),""))</f>
        <v>1277163087.0294602</v>
      </c>
      <c r="L328" s="124">
        <f>IF(Nominal!K327="","",IFERROR(Nominal!K327*((1+Real!$H328)),""))</f>
        <v>1528557970.6132202</v>
      </c>
      <c r="M328" s="124">
        <f>IF(Nominal!L327="","",IFERROR(Nominal!L327*((1+Real!$H328)),""))</f>
        <v>1310164222.6908002</v>
      </c>
      <c r="N328" s="124">
        <f>IF(Nominal!M327="","",IFERROR(Nominal!M327*((1+Real!$H328)),""))</f>
        <v>1091248488.3569102</v>
      </c>
      <c r="O328" s="124">
        <f>IF(Nominal!N327="","",IFERROR(Nominal!N327*((1+Real!$H328)),""))</f>
        <v>1603439307.5085602</v>
      </c>
      <c r="P328" s="124">
        <f>IF(Nominal!O327="","",IFERROR(Nominal!O327*((1+Real!$H328)),""))</f>
        <v>2166821030.9226904</v>
      </c>
      <c r="Q328" s="124">
        <f>IF(Nominal!P327="","",IFERROR(Nominal!P327*((1+Real!$H328)),""))</f>
        <v>866115463.13292015</v>
      </c>
      <c r="R328" s="124">
        <f>IF(Nominal!Q327="","",IFERROR(Nominal!Q327*((1+Real!$H328)),""))</f>
        <v>1225033294.3662002</v>
      </c>
      <c r="S328" s="124" t="str">
        <f>IF(Nominal!R327="","",IFERROR(Nominal!R327*((1+Real!$H328)),""))</f>
        <v/>
      </c>
      <c r="T328" s="124" t="str">
        <f>IF(Nominal!S327="","",IFERROR(Nominal!S327*((1+Real!$H328)),""))</f>
        <v/>
      </c>
      <c r="U328" s="124" t="str">
        <f>IF(Nominal!T327="","",IFERROR(Nominal!T327*((1+Real!$H328)),""))</f>
        <v/>
      </c>
      <c r="V328" s="124">
        <f>IF(Nominal!U327="","",IFERROR(Nominal!U327*(1+0),""))</f>
        <v>1813097453</v>
      </c>
      <c r="W328" s="124">
        <f>IF(Nominal!V327="","",IFERROR(Nominal!V327*(1+0),""))</f>
        <v>1428850056</v>
      </c>
      <c r="X328" s="124">
        <f>IF(Nominal!W327="","",IFERROR(Nominal!W327*(1+0),""))</f>
        <v>1112574836</v>
      </c>
      <c r="Y328" s="124">
        <f>IF(Nominal!X327="","",IFERROR(Nominal!X327*(1+0),""))</f>
        <v>527472233</v>
      </c>
      <c r="Z328" s="124">
        <f>IF(Nominal!Y327="","",IFERROR(Nominal!Y327*(1+0),""))</f>
        <v>206280501</v>
      </c>
      <c r="AA328" s="124">
        <f>IF(Nominal!Z327="","",IFERROR(Nominal!Z327*(1+0),""))</f>
        <v>276041079</v>
      </c>
      <c r="AB328" s="124">
        <f>IF(Nominal!AA327="","",IFERROR(Nominal!AA327*(1+0),""))</f>
        <v>656099925</v>
      </c>
      <c r="AC328" s="124">
        <f>IF(Nominal!AB327="","",IFERROR(Nominal!AB327*(1+0),""))</f>
        <v>1705608169</v>
      </c>
      <c r="AD328" s="124">
        <f>IF(Nominal!AC327="","",IFERROR(Nominal!AC327*(1+0),""))</f>
        <v>843038482</v>
      </c>
      <c r="AE328" s="124" t="str">
        <f>IF(Nominal!AD327="","",IFERROR(Nominal!AD327*(1+0),""))</f>
        <v/>
      </c>
      <c r="AF328" s="126">
        <f t="shared" si="128"/>
        <v>-0.14979561934894761</v>
      </c>
      <c r="AG328" s="126">
        <f t="shared" si="129"/>
        <v>0.11876867606888553</v>
      </c>
      <c r="AH328" s="126">
        <f t="shared" si="130"/>
        <v>-0.27214089528206636</v>
      </c>
      <c r="AI328" s="126">
        <f t="shared" si="131"/>
        <v>-0.59739991074043863</v>
      </c>
      <c r="AJ328" s="126">
        <f t="shared" si="132"/>
        <v>-0.8109683512042285</v>
      </c>
      <c r="AK328" s="126">
        <f t="shared" si="133"/>
        <v>-0.82784438568559515</v>
      </c>
      <c r="AL328" s="126">
        <f t="shared" si="134"/>
        <v>-0.69720622255516185</v>
      </c>
      <c r="AM328" s="126">
        <f t="shared" si="135"/>
        <v>0.96926188435714999</v>
      </c>
      <c r="AN328" s="126">
        <f t="shared" si="136"/>
        <v>-0.31182402480239052</v>
      </c>
      <c r="AO328" s="126" t="str">
        <f t="shared" si="137"/>
        <v/>
      </c>
      <c r="AP328" s="124">
        <f t="shared" si="138"/>
        <v>13201085926.339172</v>
      </c>
      <c r="AQ328" s="124">
        <f t="shared" si="139"/>
        <v>8569062734</v>
      </c>
      <c r="AR328" s="126">
        <f t="shared" si="140"/>
        <v>-0.3508819818449353</v>
      </c>
      <c r="AS328" s="153" t="s">
        <v>779</v>
      </c>
      <c r="AT328" s="153">
        <f t="shared" si="141"/>
        <v>1</v>
      </c>
      <c r="AU328" s="153">
        <f t="shared" si="142"/>
        <v>1</v>
      </c>
      <c r="AV328" s="153">
        <f t="shared" si="143"/>
        <v>1</v>
      </c>
      <c r="AW328" s="153">
        <f t="shared" si="144"/>
        <v>1</v>
      </c>
      <c r="AX328" s="153">
        <f t="shared" si="145"/>
        <v>1</v>
      </c>
      <c r="AY328" s="153">
        <f t="shared" si="146"/>
        <v>1</v>
      </c>
      <c r="AZ328" s="153">
        <f t="shared" si="147"/>
        <v>1</v>
      </c>
      <c r="BA328" s="153">
        <f t="shared" si="148"/>
        <v>1</v>
      </c>
      <c r="BB328" s="153">
        <f t="shared" si="149"/>
        <v>1</v>
      </c>
      <c r="BC328" s="153">
        <f t="shared" si="150"/>
        <v>0</v>
      </c>
    </row>
    <row r="329" spans="1:55" s="300" customFormat="1" x14ac:dyDescent="0.3">
      <c r="A329" s="300" t="str">
        <f>Nominal!A328</f>
        <v>Belarus</v>
      </c>
      <c r="B329" s="300" t="str">
        <f>Nominal!B328</f>
        <v>BLR</v>
      </c>
      <c r="C329" s="300" t="str">
        <f>Nominal!C328</f>
        <v>ECA</v>
      </c>
      <c r="D329" s="300" t="str">
        <f>Nominal!D328</f>
        <v>Upper-Middle Income</v>
      </c>
      <c r="E329" s="300" t="str">
        <f>Nominal!E328</f>
        <v>IBRD</v>
      </c>
      <c r="F329" s="300" t="str">
        <f>Nominal!F328</f>
        <v>Tax Revenue</v>
      </c>
      <c r="G329" s="300" t="str">
        <f>Nominal!G328</f>
        <v>mill lcu</v>
      </c>
      <c r="H329" s="126">
        <f>VLOOKUP(B329,Inflation!$C$1:$E$196,3,FALSE)/100</f>
        <v>5.1479999999999998E-2</v>
      </c>
      <c r="I329" s="300" t="str">
        <f t="shared" si="127"/>
        <v>BelarusTax Revenue</v>
      </c>
      <c r="J329" s="124" t="str">
        <f>IF(Nominal!I328="","",IFERROR(Nominal!I328*((1+Real!$H329)),""))</f>
        <v/>
      </c>
      <c r="K329" s="124" t="str">
        <f>IF(Nominal!J328="","",IFERROR(Nominal!J328*((1+Real!$H329)),""))</f>
        <v/>
      </c>
      <c r="L329" s="124">
        <f>IF(Nominal!K328="","",IFERROR(Nominal!K328*((1+Real!$H329)),""))</f>
        <v>7732.2395626132557</v>
      </c>
      <c r="M329" s="124" t="str">
        <f>IF(Nominal!L328="","",IFERROR(Nominal!L328*((1+Real!$H329)),""))</f>
        <v/>
      </c>
      <c r="N329" s="124" t="str">
        <f>IF(Nominal!M328="","",IFERROR(Nominal!M328*((1+Real!$H329)),""))</f>
        <v/>
      </c>
      <c r="O329" s="124">
        <f>IF(Nominal!N328="","",IFERROR(Nominal!N328*((1+Real!$H329)),""))</f>
        <v>8074.9259690749204</v>
      </c>
      <c r="P329" s="124" t="str">
        <f>IF(Nominal!O328="","",IFERROR(Nominal!O328*((1+Real!$H329)),""))</f>
        <v/>
      </c>
      <c r="Q329" s="124" t="str">
        <f>IF(Nominal!P328="","",IFERROR(Nominal!P328*((1+Real!$H329)),""))</f>
        <v/>
      </c>
      <c r="R329" s="124">
        <f>IF(Nominal!Q328="","",IFERROR(Nominal!Q328*((1+Real!$H329)),""))</f>
        <v>8579.5781685844104</v>
      </c>
      <c r="S329" s="124" t="str">
        <f>IF(Nominal!R328="","",IFERROR(Nominal!R328*((1+Real!$H329)),""))</f>
        <v/>
      </c>
      <c r="T329" s="124" t="str">
        <f>IF(Nominal!S328="","",IFERROR(Nominal!S328*((1+Real!$H329)),""))</f>
        <v/>
      </c>
      <c r="U329" s="124">
        <f>IF(Nominal!T328="","",IFERROR(Nominal!T328*((1+Real!$H329)),""))</f>
        <v>9330.659516999347</v>
      </c>
      <c r="V329" s="124" t="str">
        <f>IF(Nominal!U328="","",IFERROR(Nominal!U328*(1+0),""))</f>
        <v/>
      </c>
      <c r="W329" s="124" t="str">
        <f>IF(Nominal!V328="","",IFERROR(Nominal!V328*(1+0),""))</f>
        <v/>
      </c>
      <c r="X329" s="124">
        <f>IF(Nominal!W328="","",IFERROR(Nominal!W328*(1+0),""))</f>
        <v>7247.9475528700004</v>
      </c>
      <c r="Y329" s="124" t="str">
        <f>IF(Nominal!X328="","",IFERROR(Nominal!X328*(1+0),""))</f>
        <v/>
      </c>
      <c r="Z329" s="124" t="str">
        <f>IF(Nominal!Y328="","",IFERROR(Nominal!Y328*(1+0),""))</f>
        <v/>
      </c>
      <c r="AA329" s="124">
        <f>IF(Nominal!Z328="","",IFERROR(Nominal!Z328*(1+0),""))</f>
        <v>7334.2910461699994</v>
      </c>
      <c r="AB329" s="124" t="str">
        <f>IF(Nominal!AA328="","",IFERROR(Nominal!AA328*(1+0),""))</f>
        <v/>
      </c>
      <c r="AC329" s="124" t="str">
        <f>IF(Nominal!AB328="","",IFERROR(Nominal!AB328*(1+0),""))</f>
        <v/>
      </c>
      <c r="AD329" s="124" t="str">
        <f>IF(Nominal!AC328="","",IFERROR(Nominal!AC328*(1+0),""))</f>
        <v/>
      </c>
      <c r="AE329" s="124" t="str">
        <f>IF(Nominal!AD328="","",IFERROR(Nominal!AD328*(1+0),""))</f>
        <v/>
      </c>
      <c r="AF329" s="126" t="str">
        <f t="shared" si="128"/>
        <v/>
      </c>
      <c r="AG329" s="126" t="str">
        <f t="shared" si="129"/>
        <v/>
      </c>
      <c r="AH329" s="126">
        <f t="shared" si="130"/>
        <v>-6.2632825305218506E-2</v>
      </c>
      <c r="AI329" s="126" t="str">
        <f t="shared" si="131"/>
        <v/>
      </c>
      <c r="AJ329" s="126" t="str">
        <f t="shared" si="132"/>
        <v/>
      </c>
      <c r="AK329" s="126">
        <f t="shared" si="133"/>
        <v>-9.17203359809588E-2</v>
      </c>
      <c r="AL329" s="126" t="str">
        <f t="shared" si="134"/>
        <v/>
      </c>
      <c r="AM329" s="126" t="str">
        <f t="shared" si="135"/>
        <v/>
      </c>
      <c r="AN329" s="126" t="str">
        <f t="shared" si="136"/>
        <v/>
      </c>
      <c r="AO329" s="126" t="str">
        <f t="shared" si="137"/>
        <v/>
      </c>
      <c r="AP329" s="124">
        <f t="shared" si="138"/>
        <v>15807.165531688177</v>
      </c>
      <c r="AQ329" s="124">
        <f t="shared" si="139"/>
        <v>14582.23859904</v>
      </c>
      <c r="AR329" s="126">
        <f t="shared" si="140"/>
        <v>-7.7491877350977373E-2</v>
      </c>
      <c r="AS329" s="153" t="s">
        <v>779</v>
      </c>
      <c r="AT329" s="153">
        <f t="shared" si="141"/>
        <v>0</v>
      </c>
      <c r="AU329" s="153">
        <f t="shared" si="142"/>
        <v>0</v>
      </c>
      <c r="AV329" s="153">
        <f t="shared" si="143"/>
        <v>1</v>
      </c>
      <c r="AW329" s="153">
        <f t="shared" si="144"/>
        <v>0</v>
      </c>
      <c r="AX329" s="153">
        <f t="shared" si="145"/>
        <v>0</v>
      </c>
      <c r="AY329" s="153">
        <f t="shared" si="146"/>
        <v>1</v>
      </c>
      <c r="AZ329" s="153">
        <f t="shared" si="147"/>
        <v>0</v>
      </c>
      <c r="BA329" s="153">
        <f t="shared" si="148"/>
        <v>0</v>
      </c>
      <c r="BB329" s="153">
        <f t="shared" si="149"/>
        <v>0</v>
      </c>
      <c r="BC329" s="153">
        <f t="shared" si="150"/>
        <v>0</v>
      </c>
    </row>
    <row r="330" spans="1:55" s="300" customFormat="1" x14ac:dyDescent="0.3">
      <c r="A330" s="300" t="str">
        <f>Nominal!A329</f>
        <v>Belarus</v>
      </c>
      <c r="B330" s="300" t="str">
        <f>Nominal!B329</f>
        <v>BLR</v>
      </c>
      <c r="C330" s="300" t="str">
        <f>Nominal!C329</f>
        <v>ECA</v>
      </c>
      <c r="D330" s="300" t="str">
        <f>Nominal!D329</f>
        <v>Upper-Middle Income</v>
      </c>
      <c r="E330" s="300" t="str">
        <f>Nominal!E329</f>
        <v>IBRD</v>
      </c>
      <c r="F330" s="300" t="str">
        <f>Nominal!F329</f>
        <v>Income Taxes</v>
      </c>
      <c r="G330" s="300" t="str">
        <f>Nominal!G329</f>
        <v>mill lcu</v>
      </c>
      <c r="H330" s="126">
        <f>VLOOKUP(B330,Inflation!$C$1:$E$196,3,FALSE)/100</f>
        <v>5.1479999999999998E-2</v>
      </c>
      <c r="I330" s="300" t="str">
        <f t="shared" si="127"/>
        <v>BelarusIncome Taxes</v>
      </c>
      <c r="J330" s="124" t="str">
        <f>IF(Nominal!I329="","",IFERROR(Nominal!I329*((1+Real!$H330)),""))</f>
        <v/>
      </c>
      <c r="K330" s="124" t="str">
        <f>IF(Nominal!J329="","",IFERROR(Nominal!J329*((1+Real!$H330)),""))</f>
        <v/>
      </c>
      <c r="L330" s="124">
        <f>IF(Nominal!K329="","",IFERROR(Nominal!K329*((1+Real!$H330)),""))</f>
        <v>2030.20502900414</v>
      </c>
      <c r="M330" s="124" t="str">
        <f>IF(Nominal!L329="","",IFERROR(Nominal!L329*((1+Real!$H330)),""))</f>
        <v/>
      </c>
      <c r="N330" s="124" t="str">
        <f>IF(Nominal!M329="","",IFERROR(Nominal!M329*((1+Real!$H330)),""))</f>
        <v/>
      </c>
      <c r="O330" s="124">
        <f>IF(Nominal!N329="","",IFERROR(Nominal!N329*((1+Real!$H330)),""))</f>
        <v>2633.5109808122038</v>
      </c>
      <c r="P330" s="124" t="str">
        <f>IF(Nominal!O329="","",IFERROR(Nominal!O329*((1+Real!$H330)),""))</f>
        <v/>
      </c>
      <c r="Q330" s="124" t="str">
        <f>IF(Nominal!P329="","",IFERROR(Nominal!P329*((1+Real!$H330)),""))</f>
        <v/>
      </c>
      <c r="R330" s="124">
        <f>IF(Nominal!Q329="","",IFERROR(Nominal!Q329*((1+Real!$H330)),""))</f>
        <v>2568.8007137977679</v>
      </c>
      <c r="S330" s="124" t="str">
        <f>IF(Nominal!R329="","",IFERROR(Nominal!R329*((1+Real!$H330)),""))</f>
        <v/>
      </c>
      <c r="T330" s="124" t="str">
        <f>IF(Nominal!S329="","",IFERROR(Nominal!S329*((1+Real!$H330)),""))</f>
        <v/>
      </c>
      <c r="U330" s="124">
        <f>IF(Nominal!T329="","",IFERROR(Nominal!T329*((1+Real!$H330)),""))</f>
        <v>3274.058321604281</v>
      </c>
      <c r="V330" s="124" t="str">
        <f>IF(Nominal!U329="","",IFERROR(Nominal!U329*(1+0),""))</f>
        <v/>
      </c>
      <c r="W330" s="124" t="str">
        <f>IF(Nominal!V329="","",IFERROR(Nominal!V329*(1+0),""))</f>
        <v/>
      </c>
      <c r="X330" s="124">
        <f>IF(Nominal!W329="","",IFERROR(Nominal!W329*(1+0),""))</f>
        <v>1817.10072158</v>
      </c>
      <c r="Y330" s="124" t="str">
        <f>IF(Nominal!X329="","",IFERROR(Nominal!X329*(1+0),""))</f>
        <v/>
      </c>
      <c r="Z330" s="124" t="str">
        <f>IF(Nominal!Y329="","",IFERROR(Nominal!Y329*(1+0),""))</f>
        <v/>
      </c>
      <c r="AA330" s="124">
        <f>IF(Nominal!Z329="","",IFERROR(Nominal!Z329*(1+0),""))</f>
        <v>2352.8060311099998</v>
      </c>
      <c r="AB330" s="124" t="str">
        <f>IF(Nominal!AA329="","",IFERROR(Nominal!AA329*(1+0),""))</f>
        <v/>
      </c>
      <c r="AC330" s="124" t="str">
        <f>IF(Nominal!AB329="","",IFERROR(Nominal!AB329*(1+0),""))</f>
        <v/>
      </c>
      <c r="AD330" s="124" t="str">
        <f>IF(Nominal!AC329="","",IFERROR(Nominal!AC329*(1+0),""))</f>
        <v/>
      </c>
      <c r="AE330" s="124" t="str">
        <f>IF(Nominal!AD329="","",IFERROR(Nominal!AD329*(1+0),""))</f>
        <v/>
      </c>
      <c r="AF330" s="126" t="str">
        <f t="shared" si="128"/>
        <v/>
      </c>
      <c r="AG330" s="126" t="str">
        <f t="shared" si="129"/>
        <v/>
      </c>
      <c r="AH330" s="126">
        <f t="shared" si="130"/>
        <v>-0.10496688973757114</v>
      </c>
      <c r="AI330" s="126" t="str">
        <f t="shared" si="131"/>
        <v/>
      </c>
      <c r="AJ330" s="126" t="str">
        <f t="shared" si="132"/>
        <v/>
      </c>
      <c r="AK330" s="126">
        <f t="shared" si="133"/>
        <v>-0.1065896256926301</v>
      </c>
      <c r="AL330" s="126" t="str">
        <f t="shared" si="134"/>
        <v/>
      </c>
      <c r="AM330" s="126" t="str">
        <f t="shared" si="135"/>
        <v/>
      </c>
      <c r="AN330" s="126" t="str">
        <f t="shared" si="136"/>
        <v/>
      </c>
      <c r="AO330" s="126" t="str">
        <f t="shared" si="137"/>
        <v/>
      </c>
      <c r="AP330" s="124">
        <f t="shared" si="138"/>
        <v>4663.716009816344</v>
      </c>
      <c r="AQ330" s="124">
        <f t="shared" si="139"/>
        <v>4169.9067526899998</v>
      </c>
      <c r="AR330" s="126">
        <f t="shared" si="140"/>
        <v>-0.10588321760736676</v>
      </c>
      <c r="AS330" s="153" t="s">
        <v>779</v>
      </c>
      <c r="AT330" s="153">
        <f t="shared" si="141"/>
        <v>0</v>
      </c>
      <c r="AU330" s="153">
        <f t="shared" si="142"/>
        <v>0</v>
      </c>
      <c r="AV330" s="153">
        <f t="shared" si="143"/>
        <v>1</v>
      </c>
      <c r="AW330" s="153">
        <f t="shared" si="144"/>
        <v>0</v>
      </c>
      <c r="AX330" s="153">
        <f t="shared" si="145"/>
        <v>0</v>
      </c>
      <c r="AY330" s="153">
        <f t="shared" si="146"/>
        <v>1</v>
      </c>
      <c r="AZ330" s="153">
        <f t="shared" si="147"/>
        <v>0</v>
      </c>
      <c r="BA330" s="153">
        <f t="shared" si="148"/>
        <v>0</v>
      </c>
      <c r="BB330" s="153">
        <f t="shared" si="149"/>
        <v>0</v>
      </c>
      <c r="BC330" s="153">
        <f t="shared" si="150"/>
        <v>0</v>
      </c>
    </row>
    <row r="331" spans="1:55" s="300" customFormat="1" x14ac:dyDescent="0.3">
      <c r="A331" s="300" t="str">
        <f>Nominal!A330</f>
        <v>Belarus</v>
      </c>
      <c r="B331" s="300" t="str">
        <f>Nominal!B330</f>
        <v>BLR</v>
      </c>
      <c r="C331" s="300" t="str">
        <f>Nominal!C330</f>
        <v>ECA</v>
      </c>
      <c r="D331" s="300" t="str">
        <f>Nominal!D330</f>
        <v>Upper-Middle Income</v>
      </c>
      <c r="E331" s="300" t="str">
        <f>Nominal!E330</f>
        <v>IBRD</v>
      </c>
      <c r="F331" s="300" t="str">
        <f>Nominal!F330</f>
        <v>Property Taxes</v>
      </c>
      <c r="G331" s="300" t="str">
        <f>Nominal!G330</f>
        <v>mill lcu</v>
      </c>
      <c r="H331" s="126">
        <f>VLOOKUP(B331,Inflation!$C$1:$E$196,3,FALSE)/100</f>
        <v>5.1479999999999998E-2</v>
      </c>
      <c r="I331" s="300" t="str">
        <f t="shared" si="127"/>
        <v>BelarusProperty Taxes</v>
      </c>
      <c r="J331" s="124" t="str">
        <f>IF(Nominal!I330="","",IFERROR(Nominal!I330*((1+Real!$H331)),""))</f>
        <v/>
      </c>
      <c r="K331" s="124" t="str">
        <f>IF(Nominal!J330="","",IFERROR(Nominal!J330*((1+Real!$H331)),""))</f>
        <v/>
      </c>
      <c r="L331" s="124">
        <f>IF(Nominal!K330="","",IFERROR(Nominal!K330*((1+Real!$H331)),""))</f>
        <v>413.15669986377202</v>
      </c>
      <c r="M331" s="124" t="str">
        <f>IF(Nominal!L330="","",IFERROR(Nominal!L330*((1+Real!$H331)),""))</f>
        <v/>
      </c>
      <c r="N331" s="124" t="str">
        <f>IF(Nominal!M330="","",IFERROR(Nominal!M330*((1+Real!$H331)),""))</f>
        <v/>
      </c>
      <c r="O331" s="124">
        <f>IF(Nominal!N330="","",IFERROR(Nominal!N330*((1+Real!$H331)),""))</f>
        <v>408.25283330617992</v>
      </c>
      <c r="P331" s="124" t="str">
        <f>IF(Nominal!O330="","",IFERROR(Nominal!O330*((1+Real!$H331)),""))</f>
        <v/>
      </c>
      <c r="Q331" s="124" t="str">
        <f>IF(Nominal!P330="","",IFERROR(Nominal!P330*((1+Real!$H331)),""))</f>
        <v/>
      </c>
      <c r="R331" s="124">
        <f>IF(Nominal!Q330="","",IFERROR(Nominal!Q330*((1+Real!$H331)),""))</f>
        <v>424.89686269077998</v>
      </c>
      <c r="S331" s="124" t="str">
        <f>IF(Nominal!R330="","",IFERROR(Nominal!R330*((1+Real!$H331)),""))</f>
        <v/>
      </c>
      <c r="T331" s="124" t="str">
        <f>IF(Nominal!S330="","",IFERROR(Nominal!S330*((1+Real!$H331)),""))</f>
        <v/>
      </c>
      <c r="U331" s="124">
        <f>IF(Nominal!T330="","",IFERROR(Nominal!T330*((1+Real!$H331)),""))</f>
        <v>443.69971584085602</v>
      </c>
      <c r="V331" s="124" t="str">
        <f>IF(Nominal!U330="","",IFERROR(Nominal!U330*(1+0),""))</f>
        <v/>
      </c>
      <c r="W331" s="124" t="str">
        <f>IF(Nominal!V330="","",IFERROR(Nominal!V330*(1+0),""))</f>
        <v/>
      </c>
      <c r="X331" s="124">
        <f>IF(Nominal!W330="","",IFERROR(Nominal!W330*(1+0),""))</f>
        <v>343.18414107000001</v>
      </c>
      <c r="Y331" s="124" t="str">
        <f>IF(Nominal!X330="","",IFERROR(Nominal!X330*(1+0),""))</f>
        <v/>
      </c>
      <c r="Z331" s="124" t="str">
        <f>IF(Nominal!Y330="","",IFERROR(Nominal!Y330*(1+0),""))</f>
        <v/>
      </c>
      <c r="AA331" s="124">
        <f>IF(Nominal!Z330="","",IFERROR(Nominal!Z330*(1+0),""))</f>
        <v>327.86533227999996</v>
      </c>
      <c r="AB331" s="124" t="str">
        <f>IF(Nominal!AA330="","",IFERROR(Nominal!AA330*(1+0),""))</f>
        <v/>
      </c>
      <c r="AC331" s="124" t="str">
        <f>IF(Nominal!AB330="","",IFERROR(Nominal!AB330*(1+0),""))</f>
        <v/>
      </c>
      <c r="AD331" s="124" t="str">
        <f>IF(Nominal!AC330="","",IFERROR(Nominal!AC330*(1+0),""))</f>
        <v/>
      </c>
      <c r="AE331" s="124" t="str">
        <f>IF(Nominal!AD330="","",IFERROR(Nominal!AD330*(1+0),""))</f>
        <v/>
      </c>
      <c r="AF331" s="126" t="str">
        <f t="shared" si="128"/>
        <v/>
      </c>
      <c r="AG331" s="126" t="str">
        <f t="shared" si="129"/>
        <v/>
      </c>
      <c r="AH331" s="126">
        <f t="shared" si="130"/>
        <v>-0.16936082318607854</v>
      </c>
      <c r="AI331" s="126" t="str">
        <f t="shared" si="131"/>
        <v/>
      </c>
      <c r="AJ331" s="126" t="str">
        <f t="shared" si="132"/>
        <v/>
      </c>
      <c r="AK331" s="126">
        <f t="shared" si="133"/>
        <v>-0.19690616810953335</v>
      </c>
      <c r="AL331" s="126" t="str">
        <f t="shared" si="134"/>
        <v/>
      </c>
      <c r="AM331" s="126" t="str">
        <f t="shared" si="135"/>
        <v/>
      </c>
      <c r="AN331" s="126" t="str">
        <f t="shared" si="136"/>
        <v/>
      </c>
      <c r="AO331" s="126" t="str">
        <f t="shared" si="137"/>
        <v/>
      </c>
      <c r="AP331" s="124">
        <f t="shared" si="138"/>
        <v>821.40953316995194</v>
      </c>
      <c r="AQ331" s="124">
        <f t="shared" si="139"/>
        <v>671.04947334999997</v>
      </c>
      <c r="AR331" s="126">
        <f t="shared" si="140"/>
        <v>-0.18305127192727874</v>
      </c>
      <c r="AS331" s="153" t="s">
        <v>779</v>
      </c>
      <c r="AT331" s="153">
        <f t="shared" si="141"/>
        <v>0</v>
      </c>
      <c r="AU331" s="153">
        <f t="shared" si="142"/>
        <v>0</v>
      </c>
      <c r="AV331" s="153">
        <f t="shared" si="143"/>
        <v>1</v>
      </c>
      <c r="AW331" s="153">
        <f t="shared" si="144"/>
        <v>0</v>
      </c>
      <c r="AX331" s="153">
        <f t="shared" si="145"/>
        <v>0</v>
      </c>
      <c r="AY331" s="153">
        <f t="shared" si="146"/>
        <v>1</v>
      </c>
      <c r="AZ331" s="153">
        <f t="shared" si="147"/>
        <v>0</v>
      </c>
      <c r="BA331" s="153">
        <f t="shared" si="148"/>
        <v>0</v>
      </c>
      <c r="BB331" s="153">
        <f t="shared" si="149"/>
        <v>0</v>
      </c>
      <c r="BC331" s="153">
        <f t="shared" si="150"/>
        <v>0</v>
      </c>
    </row>
    <row r="332" spans="1:55" s="300" customFormat="1" x14ac:dyDescent="0.3">
      <c r="A332" s="300" t="str">
        <f>Nominal!A331</f>
        <v>Belarus</v>
      </c>
      <c r="B332" s="300" t="str">
        <f>Nominal!B331</f>
        <v>BLR</v>
      </c>
      <c r="C332" s="300" t="str">
        <f>Nominal!C331</f>
        <v>ECA</v>
      </c>
      <c r="D332" s="300" t="str">
        <f>Nominal!D331</f>
        <v>Upper-Middle Income</v>
      </c>
      <c r="E332" s="300" t="str">
        <f>Nominal!E331</f>
        <v>IBRD</v>
      </c>
      <c r="F332" s="300" t="str">
        <f>Nominal!F331</f>
        <v>VAT</v>
      </c>
      <c r="G332" s="300" t="str">
        <f>Nominal!G331</f>
        <v>mill lcu</v>
      </c>
      <c r="H332" s="126">
        <f>VLOOKUP(B332,Inflation!$C$1:$E$196,3,FALSE)/100</f>
        <v>5.1479999999999998E-2</v>
      </c>
      <c r="I332" s="300" t="str">
        <f t="shared" si="127"/>
        <v>BelarusVAT</v>
      </c>
      <c r="J332" s="124" t="str">
        <f>IF(Nominal!I331="","",IFERROR(Nominal!I331*((1+Real!$H332)),""))</f>
        <v/>
      </c>
      <c r="K332" s="124" t="str">
        <f>IF(Nominal!J331="","",IFERROR(Nominal!J331*((1+Real!$H332)),""))</f>
        <v/>
      </c>
      <c r="L332" s="124">
        <f>IF(Nominal!K331="","",IFERROR(Nominal!K331*((1+Real!$H332)),""))</f>
        <v>4044.6504019543836</v>
      </c>
      <c r="M332" s="124" t="str">
        <f>IF(Nominal!L331="","",IFERROR(Nominal!L331*((1+Real!$H332)),""))</f>
        <v/>
      </c>
      <c r="N332" s="124" t="str">
        <f>IF(Nominal!M331="","",IFERROR(Nominal!M331*((1+Real!$H332)),""))</f>
        <v/>
      </c>
      <c r="O332" s="124">
        <f>IF(Nominal!N331="","",IFERROR(Nominal!N331*((1+Real!$H332)),""))</f>
        <v>3835.4642093375005</v>
      </c>
      <c r="P332" s="124" t="str">
        <f>IF(Nominal!O331="","",IFERROR(Nominal!O331*((1+Real!$H332)),""))</f>
        <v/>
      </c>
      <c r="Q332" s="124" t="str">
        <f>IF(Nominal!P331="","",IFERROR(Nominal!P331*((1+Real!$H332)),""))</f>
        <v/>
      </c>
      <c r="R332" s="124">
        <f>IF(Nominal!Q331="","",IFERROR(Nominal!Q331*((1+Real!$H332)),""))</f>
        <v>4232.4144932800609</v>
      </c>
      <c r="S332" s="124" t="str">
        <f>IF(Nominal!R331="","",IFERROR(Nominal!R331*((1+Real!$H332)),""))</f>
        <v/>
      </c>
      <c r="T332" s="124" t="str">
        <f>IF(Nominal!S331="","",IFERROR(Nominal!S331*((1+Real!$H332)),""))</f>
        <v/>
      </c>
      <c r="U332" s="124">
        <f>IF(Nominal!T331="","",IFERROR(Nominal!T331*((1+Real!$H332)),""))</f>
        <v>4271.2524662146025</v>
      </c>
      <c r="V332" s="124" t="str">
        <f>IF(Nominal!U331="","",IFERROR(Nominal!U331*(1+0),""))</f>
        <v/>
      </c>
      <c r="W332" s="124" t="str">
        <f>IF(Nominal!V331="","",IFERROR(Nominal!V331*(1+0),""))</f>
        <v/>
      </c>
      <c r="X332" s="124">
        <f>IF(Nominal!W331="","",IFERROR(Nominal!W331*(1+0),""))</f>
        <v>4346.0703402500003</v>
      </c>
      <c r="Y332" s="124" t="str">
        <f>IF(Nominal!X331="","",IFERROR(Nominal!X331*(1+0),""))</f>
        <v/>
      </c>
      <c r="Z332" s="124" t="str">
        <f>IF(Nominal!Y331="","",IFERROR(Nominal!Y331*(1+0),""))</f>
        <v/>
      </c>
      <c r="AA332" s="124">
        <f>IF(Nominal!Z331="","",IFERROR(Nominal!Z331*(1+0),""))</f>
        <v>3812.5096769900001</v>
      </c>
      <c r="AB332" s="124" t="str">
        <f>IF(Nominal!AA331="","",IFERROR(Nominal!AA331*(1+0),""))</f>
        <v/>
      </c>
      <c r="AC332" s="124" t="str">
        <f>IF(Nominal!AB331="","",IFERROR(Nominal!AB331*(1+0),""))</f>
        <v/>
      </c>
      <c r="AD332" s="124" t="str">
        <f>IF(Nominal!AC331="","",IFERROR(Nominal!AC331*(1+0),""))</f>
        <v/>
      </c>
      <c r="AE332" s="124" t="str">
        <f>IF(Nominal!AD331="","",IFERROR(Nominal!AD331*(1+0),""))</f>
        <v/>
      </c>
      <c r="AF332" s="126" t="str">
        <f t="shared" si="128"/>
        <v/>
      </c>
      <c r="AG332" s="126" t="str">
        <f t="shared" si="129"/>
        <v/>
      </c>
      <c r="AH332" s="126">
        <f t="shared" si="130"/>
        <v>7.4523112838125627E-2</v>
      </c>
      <c r="AI332" s="126" t="str">
        <f t="shared" si="131"/>
        <v/>
      </c>
      <c r="AJ332" s="126" t="str">
        <f t="shared" si="132"/>
        <v/>
      </c>
      <c r="AK332" s="126">
        <f t="shared" si="133"/>
        <v>-5.9848120317788928E-3</v>
      </c>
      <c r="AL332" s="126" t="str">
        <f t="shared" si="134"/>
        <v/>
      </c>
      <c r="AM332" s="126" t="str">
        <f t="shared" si="135"/>
        <v/>
      </c>
      <c r="AN332" s="126" t="str">
        <f t="shared" si="136"/>
        <v/>
      </c>
      <c r="AO332" s="126" t="str">
        <f t="shared" si="137"/>
        <v/>
      </c>
      <c r="AP332" s="124">
        <f t="shared" si="138"/>
        <v>7880.1146112918841</v>
      </c>
      <c r="AQ332" s="124">
        <f t="shared" si="139"/>
        <v>8158.5800172400004</v>
      </c>
      <c r="AR332" s="126">
        <f t="shared" si="140"/>
        <v>3.5337735513273717E-2</v>
      </c>
      <c r="AS332" s="153" t="s">
        <v>779</v>
      </c>
      <c r="AT332" s="153">
        <f t="shared" si="141"/>
        <v>0</v>
      </c>
      <c r="AU332" s="153">
        <f t="shared" si="142"/>
        <v>0</v>
      </c>
      <c r="AV332" s="153">
        <f t="shared" si="143"/>
        <v>1</v>
      </c>
      <c r="AW332" s="153">
        <f t="shared" si="144"/>
        <v>0</v>
      </c>
      <c r="AX332" s="153">
        <f t="shared" si="145"/>
        <v>0</v>
      </c>
      <c r="AY332" s="153">
        <f t="shared" si="146"/>
        <v>1</v>
      </c>
      <c r="AZ332" s="153">
        <f t="shared" si="147"/>
        <v>0</v>
      </c>
      <c r="BA332" s="153">
        <f t="shared" si="148"/>
        <v>0</v>
      </c>
      <c r="BB332" s="153">
        <f t="shared" si="149"/>
        <v>0</v>
      </c>
      <c r="BC332" s="153">
        <f t="shared" si="150"/>
        <v>0</v>
      </c>
    </row>
    <row r="333" spans="1:55" s="300" customFormat="1" x14ac:dyDescent="0.3">
      <c r="A333" s="300" t="str">
        <f>Nominal!A332</f>
        <v>Belarus</v>
      </c>
      <c r="B333" s="300" t="str">
        <f>Nominal!B332</f>
        <v>BLR</v>
      </c>
      <c r="C333" s="300" t="str">
        <f>Nominal!C332</f>
        <v>ECA</v>
      </c>
      <c r="D333" s="300" t="str">
        <f>Nominal!D332</f>
        <v>Upper-Middle Income</v>
      </c>
      <c r="E333" s="300" t="str">
        <f>Nominal!E332</f>
        <v>IBRD</v>
      </c>
      <c r="F333" s="300" t="str">
        <f>Nominal!F332</f>
        <v>Customs Duties</v>
      </c>
      <c r="G333" s="300" t="str">
        <f>Nominal!G332</f>
        <v>mill lcu</v>
      </c>
      <c r="H333" s="126">
        <f>VLOOKUP(B333,Inflation!$C$1:$E$196,3,FALSE)/100</f>
        <v>5.1479999999999998E-2</v>
      </c>
      <c r="I333" s="300" t="str">
        <f t="shared" si="127"/>
        <v>BelarusCustoms Duties</v>
      </c>
      <c r="J333" s="124" t="str">
        <f>IF(Nominal!I332="","",IFERROR(Nominal!I332*((1+Real!$H333)),""))</f>
        <v/>
      </c>
      <c r="K333" s="124" t="str">
        <f>IF(Nominal!J332="","",IFERROR(Nominal!J332*((1+Real!$H333)),""))</f>
        <v/>
      </c>
      <c r="L333" s="124">
        <f>IF(Nominal!K332="","",IFERROR(Nominal!K332*((1+Real!$H333)),""))</f>
        <v>1216.8255475469598</v>
      </c>
      <c r="M333" s="124" t="str">
        <f>IF(Nominal!L332="","",IFERROR(Nominal!L332*((1+Real!$H333)),""))</f>
        <v/>
      </c>
      <c r="N333" s="124" t="str">
        <f>IF(Nominal!M332="","",IFERROR(Nominal!M332*((1+Real!$H333)),""))</f>
        <v/>
      </c>
      <c r="O333" s="124">
        <f>IF(Nominal!N332="","",IFERROR(Nominal!N332*((1+Real!$H333)),""))</f>
        <v>1154.7199827096319</v>
      </c>
      <c r="P333" s="124" t="str">
        <f>IF(Nominal!O332="","",IFERROR(Nominal!O332*((1+Real!$H333)),""))</f>
        <v/>
      </c>
      <c r="Q333" s="124" t="str">
        <f>IF(Nominal!P332="","",IFERROR(Nominal!P332*((1+Real!$H333)),""))</f>
        <v/>
      </c>
      <c r="R333" s="124">
        <f>IF(Nominal!Q332="","",IFERROR(Nominal!Q332*((1+Real!$H333)),""))</f>
        <v>1313.2694201858524</v>
      </c>
      <c r="S333" s="124" t="str">
        <f>IF(Nominal!R332="","",IFERROR(Nominal!R332*((1+Real!$H333)),""))</f>
        <v/>
      </c>
      <c r="T333" s="124" t="str">
        <f>IF(Nominal!S332="","",IFERROR(Nominal!S332*((1+Real!$H333)),""))</f>
        <v/>
      </c>
      <c r="U333" s="124">
        <f>IF(Nominal!T332="","",IFERROR(Nominal!T332*((1+Real!$H333)),""))</f>
        <v>1306.7022486452161</v>
      </c>
      <c r="V333" s="124" t="str">
        <f>IF(Nominal!U332="","",IFERROR(Nominal!U332*(1+0),""))</f>
        <v/>
      </c>
      <c r="W333" s="124" t="str">
        <f>IF(Nominal!V332="","",IFERROR(Nominal!V332*(1+0),""))</f>
        <v/>
      </c>
      <c r="X333" s="124">
        <f>IF(Nominal!W332="","",IFERROR(Nominal!W332*(1+0),""))</f>
        <v>711.24440087999994</v>
      </c>
      <c r="Y333" s="124" t="str">
        <f>IF(Nominal!X332="","",IFERROR(Nominal!X332*(1+0),""))</f>
        <v/>
      </c>
      <c r="Z333" s="124" t="str">
        <f>IF(Nominal!Y332="","",IFERROR(Nominal!Y332*(1+0),""))</f>
        <v/>
      </c>
      <c r="AA333" s="124">
        <f>IF(Nominal!Z332="","",IFERROR(Nominal!Z332*(1+0),""))</f>
        <v>800.17447417000005</v>
      </c>
      <c r="AB333" s="124" t="str">
        <f>IF(Nominal!AA332="","",IFERROR(Nominal!AA332*(1+0),""))</f>
        <v/>
      </c>
      <c r="AC333" s="124" t="str">
        <f>IF(Nominal!AB332="","",IFERROR(Nominal!AB332*(1+0),""))</f>
        <v/>
      </c>
      <c r="AD333" s="124" t="str">
        <f>IF(Nominal!AC332="","",IFERROR(Nominal!AC332*(1+0),""))</f>
        <v/>
      </c>
      <c r="AE333" s="124" t="str">
        <f>IF(Nominal!AD332="","",IFERROR(Nominal!AD332*(1+0),""))</f>
        <v/>
      </c>
      <c r="AF333" s="126" t="str">
        <f t="shared" si="128"/>
        <v/>
      </c>
      <c r="AG333" s="126" t="str">
        <f t="shared" si="129"/>
        <v/>
      </c>
      <c r="AH333" s="126">
        <f t="shared" si="130"/>
        <v>-0.41549189009564941</v>
      </c>
      <c r="AI333" s="126" t="str">
        <f t="shared" si="131"/>
        <v/>
      </c>
      <c r="AJ333" s="126" t="str">
        <f t="shared" si="132"/>
        <v/>
      </c>
      <c r="AK333" s="126">
        <f t="shared" si="133"/>
        <v>-0.30704024685505643</v>
      </c>
      <c r="AL333" s="126" t="str">
        <f t="shared" si="134"/>
        <v/>
      </c>
      <c r="AM333" s="126" t="str">
        <f t="shared" si="135"/>
        <v/>
      </c>
      <c r="AN333" s="126" t="str">
        <f t="shared" si="136"/>
        <v/>
      </c>
      <c r="AO333" s="126" t="str">
        <f t="shared" si="137"/>
        <v/>
      </c>
      <c r="AP333" s="124">
        <f t="shared" si="138"/>
        <v>2371.5455302565915</v>
      </c>
      <c r="AQ333" s="124">
        <f t="shared" si="139"/>
        <v>1511.41887505</v>
      </c>
      <c r="AR333" s="126">
        <f t="shared" si="140"/>
        <v>-0.36268612355653546</v>
      </c>
      <c r="AS333" s="153" t="s">
        <v>779</v>
      </c>
      <c r="AT333" s="153">
        <f t="shared" si="141"/>
        <v>0</v>
      </c>
      <c r="AU333" s="153">
        <f t="shared" si="142"/>
        <v>0</v>
      </c>
      <c r="AV333" s="153">
        <f t="shared" si="143"/>
        <v>1</v>
      </c>
      <c r="AW333" s="153">
        <f t="shared" si="144"/>
        <v>0</v>
      </c>
      <c r="AX333" s="153">
        <f t="shared" si="145"/>
        <v>0</v>
      </c>
      <c r="AY333" s="153">
        <f t="shared" si="146"/>
        <v>1</v>
      </c>
      <c r="AZ333" s="153">
        <f t="shared" si="147"/>
        <v>0</v>
      </c>
      <c r="BA333" s="153">
        <f t="shared" si="148"/>
        <v>0</v>
      </c>
      <c r="BB333" s="153">
        <f t="shared" si="149"/>
        <v>0</v>
      </c>
      <c r="BC333" s="153">
        <f t="shared" si="150"/>
        <v>0</v>
      </c>
    </row>
    <row r="334" spans="1:55" s="300" customFormat="1" x14ac:dyDescent="0.3">
      <c r="A334" s="300" t="str">
        <f>Nominal!A333</f>
        <v>Belarus</v>
      </c>
      <c r="B334" s="300" t="str">
        <f>Nominal!B333</f>
        <v>BLR</v>
      </c>
      <c r="C334" s="300" t="str">
        <f>Nominal!C333</f>
        <v>ECA</v>
      </c>
      <c r="D334" s="300" t="str">
        <f>Nominal!D333</f>
        <v>Upper-Middle Income</v>
      </c>
      <c r="E334" s="300" t="str">
        <f>Nominal!E333</f>
        <v>IBRD</v>
      </c>
      <c r="F334" s="300" t="str">
        <f>Nominal!F333</f>
        <v>Other Taxes</v>
      </c>
      <c r="G334" s="300" t="str">
        <f>Nominal!G333</f>
        <v>mill lcu</v>
      </c>
      <c r="H334" s="126">
        <f>VLOOKUP(B334,Inflation!$C$1:$E$196,3,FALSE)/100</f>
        <v>5.1479999999999998E-2</v>
      </c>
      <c r="I334" s="300" t="str">
        <f t="shared" si="127"/>
        <v>BelarusOther Taxes</v>
      </c>
      <c r="J334" s="124" t="str">
        <f>IF(Nominal!I333="","",IFERROR(Nominal!I333*((1+Real!$H334)),""))</f>
        <v/>
      </c>
      <c r="K334" s="124" t="str">
        <f>IF(Nominal!J333="","",IFERROR(Nominal!J333*((1+Real!$H334)),""))</f>
        <v/>
      </c>
      <c r="L334" s="124">
        <f>IF(Nominal!K333="","",IFERROR(Nominal!K333*((1+Real!$H334)),""))</f>
        <v>27.401884244000001</v>
      </c>
      <c r="M334" s="124" t="str">
        <f>IF(Nominal!L333="","",IFERROR(Nominal!L333*((1+Real!$H334)),""))</f>
        <v/>
      </c>
      <c r="N334" s="124" t="str">
        <f>IF(Nominal!M333="","",IFERROR(Nominal!M333*((1+Real!$H334)),""))</f>
        <v/>
      </c>
      <c r="O334" s="124">
        <f>IF(Nominal!N333="","",IFERROR(Nominal!N333*((1+Real!$H334)),""))</f>
        <v>42.977962909406394</v>
      </c>
      <c r="P334" s="124" t="str">
        <f>IF(Nominal!O333="","",IFERROR(Nominal!O333*((1+Real!$H334)),""))</f>
        <v/>
      </c>
      <c r="Q334" s="124" t="str">
        <f>IF(Nominal!P333="","",IFERROR(Nominal!P333*((1+Real!$H334)),""))</f>
        <v/>
      </c>
      <c r="R334" s="124">
        <f>IF(Nominal!Q333="","",IFERROR(Nominal!Q333*((1+Real!$H334)),""))</f>
        <v>40.196678629952807</v>
      </c>
      <c r="S334" s="124" t="str">
        <f>IF(Nominal!R333="","",IFERROR(Nominal!R333*((1+Real!$H334)),""))</f>
        <v/>
      </c>
      <c r="T334" s="124" t="str">
        <f>IF(Nominal!S333="","",IFERROR(Nominal!S333*((1+Real!$H334)),""))</f>
        <v/>
      </c>
      <c r="U334" s="124">
        <f>IF(Nominal!T333="","",IFERROR(Nominal!T333*((1+Real!$H334)),""))</f>
        <v>34.946764694386772</v>
      </c>
      <c r="V334" s="124" t="str">
        <f>IF(Nominal!U333="","",IFERROR(Nominal!U333*(1+0),""))</f>
        <v/>
      </c>
      <c r="W334" s="124" t="str">
        <f>IF(Nominal!V333="","",IFERROR(Nominal!V333*(1+0),""))</f>
        <v/>
      </c>
      <c r="X334" s="124">
        <f>IF(Nominal!W333="","",IFERROR(Nominal!W333*(1+0),""))</f>
        <v>30.34794909</v>
      </c>
      <c r="Y334" s="124" t="str">
        <f>IF(Nominal!X333="","",IFERROR(Nominal!X333*(1+0),""))</f>
        <v/>
      </c>
      <c r="Z334" s="124" t="str">
        <f>IF(Nominal!Y333="","",IFERROR(Nominal!Y333*(1+0),""))</f>
        <v/>
      </c>
      <c r="AA334" s="124">
        <f>IF(Nominal!Z333="","",IFERROR(Nominal!Z333*(1+0),""))</f>
        <v>40.935531620000006</v>
      </c>
      <c r="AB334" s="124" t="str">
        <f>IF(Nominal!AA333="","",IFERROR(Nominal!AA333*(1+0),""))</f>
        <v/>
      </c>
      <c r="AC334" s="124" t="str">
        <f>IF(Nominal!AB333="","",IFERROR(Nominal!AB333*(1+0),""))</f>
        <v/>
      </c>
      <c r="AD334" s="124" t="str">
        <f>IF(Nominal!AC333="","",IFERROR(Nominal!AC333*(1+0),""))</f>
        <v/>
      </c>
      <c r="AE334" s="124" t="str">
        <f>IF(Nominal!AD333="","",IFERROR(Nominal!AD333*(1+0),""))</f>
        <v/>
      </c>
      <c r="AF334" s="126" t="str">
        <f t="shared" si="128"/>
        <v/>
      </c>
      <c r="AG334" s="126" t="str">
        <f t="shared" si="129"/>
        <v/>
      </c>
      <c r="AH334" s="126">
        <f t="shared" si="130"/>
        <v>0.10751322134517366</v>
      </c>
      <c r="AI334" s="126" t="str">
        <f t="shared" si="131"/>
        <v/>
      </c>
      <c r="AJ334" s="126" t="str">
        <f t="shared" si="132"/>
        <v/>
      </c>
      <c r="AK334" s="126">
        <f t="shared" si="133"/>
        <v>-4.7522757039733257E-2</v>
      </c>
      <c r="AL334" s="126" t="str">
        <f t="shared" si="134"/>
        <v/>
      </c>
      <c r="AM334" s="126" t="str">
        <f t="shared" si="135"/>
        <v/>
      </c>
      <c r="AN334" s="126" t="str">
        <f t="shared" si="136"/>
        <v/>
      </c>
      <c r="AO334" s="126" t="str">
        <f t="shared" si="137"/>
        <v/>
      </c>
      <c r="AP334" s="124">
        <f t="shared" si="138"/>
        <v>70.379847153406388</v>
      </c>
      <c r="AQ334" s="124">
        <f t="shared" si="139"/>
        <v>71.283480710000006</v>
      </c>
      <c r="AR334" s="126">
        <f t="shared" si="140"/>
        <v>1.283937935562684E-2</v>
      </c>
      <c r="AS334" s="153" t="s">
        <v>779</v>
      </c>
      <c r="AT334" s="153">
        <f t="shared" si="141"/>
        <v>0</v>
      </c>
      <c r="AU334" s="153">
        <f t="shared" si="142"/>
        <v>0</v>
      </c>
      <c r="AV334" s="153">
        <f t="shared" si="143"/>
        <v>1</v>
      </c>
      <c r="AW334" s="153">
        <f t="shared" si="144"/>
        <v>0</v>
      </c>
      <c r="AX334" s="153">
        <f t="shared" si="145"/>
        <v>0</v>
      </c>
      <c r="AY334" s="153">
        <f t="shared" si="146"/>
        <v>1</v>
      </c>
      <c r="AZ334" s="153">
        <f t="shared" si="147"/>
        <v>0</v>
      </c>
      <c r="BA334" s="153">
        <f t="shared" si="148"/>
        <v>0</v>
      </c>
      <c r="BB334" s="153">
        <f t="shared" si="149"/>
        <v>0</v>
      </c>
      <c r="BC334" s="153">
        <f t="shared" si="150"/>
        <v>0</v>
      </c>
    </row>
    <row r="335" spans="1:55" s="300" customFormat="1" x14ac:dyDescent="0.3">
      <c r="A335" s="300" t="str">
        <f>Nominal!A334</f>
        <v>Belarus</v>
      </c>
      <c r="B335" s="300" t="str">
        <f>Nominal!B334</f>
        <v>BLR</v>
      </c>
      <c r="C335" s="300" t="str">
        <f>Nominal!C334</f>
        <v>ECA</v>
      </c>
      <c r="D335" s="300" t="str">
        <f>Nominal!D334</f>
        <v>Upper-Middle Income</v>
      </c>
      <c r="E335" s="300" t="str">
        <f>Nominal!E334</f>
        <v>IBRD</v>
      </c>
      <c r="F335" s="300" t="str">
        <f>Nominal!F334</f>
        <v>Social Contributions</v>
      </c>
      <c r="G335" s="300" t="str">
        <f>Nominal!G334</f>
        <v>mill lcu</v>
      </c>
      <c r="H335" s="126">
        <f>VLOOKUP(B335,Inflation!$C$1:$E$196,3,FALSE)/100</f>
        <v>5.1479999999999998E-2</v>
      </c>
      <c r="I335" s="300" t="str">
        <f t="shared" si="127"/>
        <v>BelarusSocial Contributions</v>
      </c>
      <c r="J335" s="124" t="str">
        <f>IF(Nominal!I334="","",IFERROR(Nominal!I334*((1+Real!$H335)),""))</f>
        <v/>
      </c>
      <c r="K335" s="124" t="str">
        <f>IF(Nominal!J334="","",IFERROR(Nominal!J334*((1+Real!$H335)),""))</f>
        <v/>
      </c>
      <c r="L335" s="124">
        <f>IF(Nominal!K334="","",IFERROR(Nominal!K334*((1+Real!$H335)),""))</f>
        <v>3546.5868068070799</v>
      </c>
      <c r="M335" s="124" t="str">
        <f>IF(Nominal!L334="","",IFERROR(Nominal!L334*((1+Real!$H335)),""))</f>
        <v/>
      </c>
      <c r="N335" s="124" t="str">
        <f>IF(Nominal!M334="","",IFERROR(Nominal!M334*((1+Real!$H335)),""))</f>
        <v/>
      </c>
      <c r="O335" s="124">
        <f>IF(Nominal!N334="","",IFERROR(Nominal!N334*((1+Real!$H335)),""))</f>
        <v>3840.3700729710558</v>
      </c>
      <c r="P335" s="124" t="str">
        <f>IF(Nominal!O334="","",IFERROR(Nominal!O334*((1+Real!$H335)),""))</f>
        <v/>
      </c>
      <c r="Q335" s="124" t="str">
        <f>IF(Nominal!P334="","",IFERROR(Nominal!P334*((1+Real!$H335)),""))</f>
        <v/>
      </c>
      <c r="R335" s="124">
        <f>IF(Nominal!Q334="","",IFERROR(Nominal!Q334*((1+Real!$H335)),""))</f>
        <v>3850.5199682981875</v>
      </c>
      <c r="S335" s="124" t="str">
        <f>IF(Nominal!R334="","",IFERROR(Nominal!R334*((1+Real!$H335)),""))</f>
        <v/>
      </c>
      <c r="T335" s="124" t="str">
        <f>IF(Nominal!S334="","",IFERROR(Nominal!S334*((1+Real!$H335)),""))</f>
        <v/>
      </c>
      <c r="U335" s="124">
        <f>IF(Nominal!T334="","",IFERROR(Nominal!T334*((1+Real!$H335)),""))</f>
        <v>4077.3093688617205</v>
      </c>
      <c r="V335" s="124" t="str">
        <f>IF(Nominal!U334="","",IFERROR(Nominal!U334*(1+0),""))</f>
        <v/>
      </c>
      <c r="W335" s="124" t="str">
        <f>IF(Nominal!V334="","",IFERROR(Nominal!V334*(1+0),""))</f>
        <v/>
      </c>
      <c r="X335" s="124">
        <f>IF(Nominal!W334="","",IFERROR(Nominal!W334*(1+0),""))</f>
        <v>3895.8324608799999</v>
      </c>
      <c r="Y335" s="124" t="str">
        <f>IF(Nominal!X334="","",IFERROR(Nominal!X334*(1+0),""))</f>
        <v/>
      </c>
      <c r="Z335" s="124" t="str">
        <f>IF(Nominal!Y334="","",IFERROR(Nominal!Y334*(1+0),""))</f>
        <v/>
      </c>
      <c r="AA335" s="124">
        <f>IF(Nominal!Z334="","",IFERROR(Nominal!Z334*(1+0),""))</f>
        <v>3909.2679460900004</v>
      </c>
      <c r="AB335" s="124" t="str">
        <f>IF(Nominal!AA334="","",IFERROR(Nominal!AA334*(1+0),""))</f>
        <v/>
      </c>
      <c r="AC335" s="124" t="str">
        <f>IF(Nominal!AB334="","",IFERROR(Nominal!AB334*(1+0),""))</f>
        <v/>
      </c>
      <c r="AD335" s="124" t="str">
        <f>IF(Nominal!AC334="","",IFERROR(Nominal!AC334*(1+0),""))</f>
        <v/>
      </c>
      <c r="AE335" s="124" t="str">
        <f>IF(Nominal!AD334="","",IFERROR(Nominal!AD334*(1+0),""))</f>
        <v/>
      </c>
      <c r="AF335" s="126" t="str">
        <f t="shared" si="128"/>
        <v/>
      </c>
      <c r="AG335" s="126" t="str">
        <f t="shared" si="129"/>
        <v/>
      </c>
      <c r="AH335" s="126">
        <f t="shared" si="130"/>
        <v>9.8473736326600364E-2</v>
      </c>
      <c r="AI335" s="126" t="str">
        <f t="shared" si="131"/>
        <v/>
      </c>
      <c r="AJ335" s="126" t="str">
        <f t="shared" si="132"/>
        <v/>
      </c>
      <c r="AK335" s="126">
        <f t="shared" si="133"/>
        <v>1.794042548239173E-2</v>
      </c>
      <c r="AL335" s="126" t="str">
        <f t="shared" si="134"/>
        <v/>
      </c>
      <c r="AM335" s="126" t="str">
        <f t="shared" si="135"/>
        <v/>
      </c>
      <c r="AN335" s="126" t="str">
        <f t="shared" si="136"/>
        <v/>
      </c>
      <c r="AO335" s="126" t="str">
        <f t="shared" si="137"/>
        <v/>
      </c>
      <c r="AP335" s="124">
        <f t="shared" si="138"/>
        <v>7386.9568797781358</v>
      </c>
      <c r="AQ335" s="124">
        <f t="shared" si="139"/>
        <v>7805.1004069700002</v>
      </c>
      <c r="AR335" s="126">
        <f t="shared" si="140"/>
        <v>5.6605654262926089E-2</v>
      </c>
      <c r="AS335" s="153" t="s">
        <v>779</v>
      </c>
      <c r="AT335" s="153">
        <f t="shared" si="141"/>
        <v>0</v>
      </c>
      <c r="AU335" s="153">
        <f t="shared" si="142"/>
        <v>0</v>
      </c>
      <c r="AV335" s="153">
        <f t="shared" si="143"/>
        <v>1</v>
      </c>
      <c r="AW335" s="153">
        <f t="shared" si="144"/>
        <v>0</v>
      </c>
      <c r="AX335" s="153">
        <f t="shared" si="145"/>
        <v>0</v>
      </c>
      <c r="AY335" s="153">
        <f t="shared" si="146"/>
        <v>1</v>
      </c>
      <c r="AZ335" s="153">
        <f t="shared" si="147"/>
        <v>0</v>
      </c>
      <c r="BA335" s="153">
        <f t="shared" si="148"/>
        <v>0</v>
      </c>
      <c r="BB335" s="153">
        <f t="shared" si="149"/>
        <v>0</v>
      </c>
      <c r="BC335" s="153">
        <f t="shared" si="150"/>
        <v>0</v>
      </c>
    </row>
    <row r="336" spans="1:55" s="300" customFormat="1" x14ac:dyDescent="0.3">
      <c r="A336" s="300" t="str">
        <f>Nominal!A335</f>
        <v>Belarus</v>
      </c>
      <c r="B336" s="300" t="str">
        <f>Nominal!B335</f>
        <v>BLR</v>
      </c>
      <c r="C336" s="300" t="str">
        <f>Nominal!C335</f>
        <v>ECA</v>
      </c>
      <c r="D336" s="300" t="str">
        <f>Nominal!D335</f>
        <v>Upper-Middle Income</v>
      </c>
      <c r="E336" s="300" t="str">
        <f>Nominal!E335</f>
        <v>IBRD</v>
      </c>
      <c r="F336" s="300" t="str">
        <f>Nominal!F335</f>
        <v>Non-Tax Revenues</v>
      </c>
      <c r="G336" s="300" t="str">
        <f>Nominal!G335</f>
        <v>mill lcu</v>
      </c>
      <c r="H336" s="126">
        <f>VLOOKUP(B336,Inflation!$C$1:$E$196,3,FALSE)/100</f>
        <v>5.1479999999999998E-2</v>
      </c>
      <c r="I336" s="300" t="str">
        <f t="shared" si="127"/>
        <v>BelarusNon-Tax Revenues</v>
      </c>
      <c r="J336" s="124" t="str">
        <f>IF(Nominal!I335="","",IFERROR(Nominal!I335*((1+Real!$H336)),""))</f>
        <v/>
      </c>
      <c r="K336" s="124" t="str">
        <f>IF(Nominal!J335="","",IFERROR(Nominal!J335*((1+Real!$H336)),""))</f>
        <v/>
      </c>
      <c r="L336" s="124">
        <f>IF(Nominal!K335="","",IFERROR(Nominal!K335*((1+Real!$H336)),""))</f>
        <v>2282.6116622534878</v>
      </c>
      <c r="M336" s="124" t="str">
        <f>IF(Nominal!L335="","",IFERROR(Nominal!L335*((1+Real!$H336)),""))</f>
        <v/>
      </c>
      <c r="N336" s="124" t="str">
        <f>IF(Nominal!M335="","",IFERROR(Nominal!M335*((1+Real!$H336)),""))</f>
        <v/>
      </c>
      <c r="O336" s="124">
        <f>IF(Nominal!N335="","",IFERROR(Nominal!N335*((1+Real!$H336)),""))</f>
        <v>3032.7217820929959</v>
      </c>
      <c r="P336" s="124" t="str">
        <f>IF(Nominal!O335="","",IFERROR(Nominal!O335*((1+Real!$H336)),""))</f>
        <v/>
      </c>
      <c r="Q336" s="124" t="str">
        <f>IF(Nominal!P335="","",IFERROR(Nominal!P335*((1+Real!$H336)),""))</f>
        <v/>
      </c>
      <c r="R336" s="124">
        <f>IF(Nominal!Q335="","",IFERROR(Nominal!Q335*((1+Real!$H336)),""))</f>
        <v>2552.1593860858798</v>
      </c>
      <c r="S336" s="124" t="str">
        <f>IF(Nominal!R335="","",IFERROR(Nominal!R335*((1+Real!$H336)),""))</f>
        <v/>
      </c>
      <c r="T336" s="124" t="str">
        <f>IF(Nominal!S335="","",IFERROR(Nominal!S335*((1+Real!$H336)),""))</f>
        <v/>
      </c>
      <c r="U336" s="124">
        <f>IF(Nominal!T335="","",IFERROR(Nominal!T335*((1+Real!$H336)),""))</f>
        <v>2468.521838625491</v>
      </c>
      <c r="V336" s="124" t="str">
        <f>IF(Nominal!U335="","",IFERROR(Nominal!U335*(1+0),""))</f>
        <v/>
      </c>
      <c r="W336" s="124" t="str">
        <f>IF(Nominal!V335="","",IFERROR(Nominal!V335*(1+0),""))</f>
        <v/>
      </c>
      <c r="X336" s="124">
        <f>IF(Nominal!W335="","",IFERROR(Nominal!W335*(1+0),""))</f>
        <v>2467.4781156600002</v>
      </c>
      <c r="Y336" s="124" t="str">
        <f>IF(Nominal!X335="","",IFERROR(Nominal!X335*(1+0),""))</f>
        <v/>
      </c>
      <c r="Z336" s="124" t="str">
        <f>IF(Nominal!Y335="","",IFERROR(Nominal!Y335*(1+0),""))</f>
        <v/>
      </c>
      <c r="AA336" s="124">
        <f>IF(Nominal!Z335="","",IFERROR(Nominal!Z335*(1+0),""))</f>
        <v>2755.6212064000001</v>
      </c>
      <c r="AB336" s="124" t="str">
        <f>IF(Nominal!AA335="","",IFERROR(Nominal!AA335*(1+0),""))</f>
        <v/>
      </c>
      <c r="AC336" s="124" t="str">
        <f>IF(Nominal!AB335="","",IFERROR(Nominal!AB335*(1+0),""))</f>
        <v/>
      </c>
      <c r="AD336" s="124" t="str">
        <f>IF(Nominal!AC335="","",IFERROR(Nominal!AC335*(1+0),""))</f>
        <v/>
      </c>
      <c r="AE336" s="124" t="str">
        <f>IF(Nominal!AD335="","",IFERROR(Nominal!AD335*(1+0),""))</f>
        <v/>
      </c>
      <c r="AF336" s="126" t="str">
        <f t="shared" si="128"/>
        <v/>
      </c>
      <c r="AG336" s="126" t="str">
        <f t="shared" si="129"/>
        <v/>
      </c>
      <c r="AH336" s="126">
        <f t="shared" si="130"/>
        <v>8.0989007663267901E-2</v>
      </c>
      <c r="AI336" s="126" t="str">
        <f t="shared" si="131"/>
        <v/>
      </c>
      <c r="AJ336" s="126" t="str">
        <f t="shared" si="132"/>
        <v/>
      </c>
      <c r="AK336" s="126">
        <f t="shared" si="133"/>
        <v>-9.1370259325851577E-2</v>
      </c>
      <c r="AL336" s="126" t="str">
        <f t="shared" si="134"/>
        <v/>
      </c>
      <c r="AM336" s="126" t="str">
        <f t="shared" si="135"/>
        <v/>
      </c>
      <c r="AN336" s="126" t="str">
        <f t="shared" si="136"/>
        <v/>
      </c>
      <c r="AO336" s="126" t="str">
        <f t="shared" si="137"/>
        <v/>
      </c>
      <c r="AP336" s="124">
        <f t="shared" si="138"/>
        <v>5315.3334443464837</v>
      </c>
      <c r="AQ336" s="124">
        <f t="shared" si="139"/>
        <v>5223.0993220600003</v>
      </c>
      <c r="AR336" s="126">
        <f t="shared" si="140"/>
        <v>-1.7352462127204048E-2</v>
      </c>
      <c r="AS336" s="153" t="s">
        <v>779</v>
      </c>
      <c r="AT336" s="153">
        <f t="shared" si="141"/>
        <v>0</v>
      </c>
      <c r="AU336" s="153">
        <f t="shared" si="142"/>
        <v>0</v>
      </c>
      <c r="AV336" s="153">
        <f t="shared" si="143"/>
        <v>1</v>
      </c>
      <c r="AW336" s="153">
        <f t="shared" si="144"/>
        <v>0</v>
      </c>
      <c r="AX336" s="153">
        <f t="shared" si="145"/>
        <v>0</v>
      </c>
      <c r="AY336" s="153">
        <f t="shared" si="146"/>
        <v>1</v>
      </c>
      <c r="AZ336" s="153">
        <f t="shared" si="147"/>
        <v>0</v>
      </c>
      <c r="BA336" s="153">
        <f t="shared" si="148"/>
        <v>0</v>
      </c>
      <c r="BB336" s="153">
        <f t="shared" si="149"/>
        <v>0</v>
      </c>
      <c r="BC336" s="153">
        <f t="shared" si="150"/>
        <v>0</v>
      </c>
    </row>
    <row r="337" spans="1:55" s="300" customFormat="1" x14ac:dyDescent="0.3">
      <c r="A337" s="300" t="str">
        <f>Nominal!A336</f>
        <v>Turkey</v>
      </c>
      <c r="B337" s="300" t="str">
        <f>Nominal!B336</f>
        <v>TUR</v>
      </c>
      <c r="C337" s="300" t="str">
        <f>Nominal!C336</f>
        <v>ECA</v>
      </c>
      <c r="D337" s="300" t="str">
        <f>Nominal!D336</f>
        <v>Upper-Middle Income</v>
      </c>
      <c r="E337" s="300" t="str">
        <f>Nominal!E336</f>
        <v>IBRD</v>
      </c>
      <c r="F337" s="300" t="str">
        <f>Nominal!F336</f>
        <v>Tax Revenue</v>
      </c>
      <c r="G337" s="300" t="str">
        <f>Nominal!G336</f>
        <v>thousand lcu</v>
      </c>
      <c r="H337" s="126">
        <f>VLOOKUP(B337,Inflation!$C$1:$E$196,3,FALSE)/100</f>
        <v>0.11942</v>
      </c>
      <c r="I337" s="300" t="str">
        <f t="shared" si="127"/>
        <v>TurkeyTax Revenue</v>
      </c>
      <c r="J337" s="124">
        <f>IF(Nominal!I336="","",IFERROR(Nominal!I336*((1+Real!$H337)),""))</f>
        <v>62323511.482080005</v>
      </c>
      <c r="K337" s="124">
        <f>IF(Nominal!J336="","",IFERROR(Nominal!J336*((1+Real!$H337)),""))</f>
        <v>64365667.149240002</v>
      </c>
      <c r="L337" s="124">
        <f>IF(Nominal!K336="","",IFERROR(Nominal!K336*((1+Real!$H337)),""))</f>
        <v>45994913.664300002</v>
      </c>
      <c r="M337" s="124">
        <f>IF(Nominal!L336="","",IFERROR(Nominal!L336*((1+Real!$H337)),""))</f>
        <v>54595325.731860004</v>
      </c>
      <c r="N337" s="124">
        <f>IF(Nominal!M336="","",IFERROR(Nominal!M336*((1+Real!$H337)),""))</f>
        <v>66978163.948140003</v>
      </c>
      <c r="O337" s="124">
        <f>IF(Nominal!N336="","",IFERROR(Nominal!N336*((1+Real!$H337)),""))</f>
        <v>50235843.05082</v>
      </c>
      <c r="P337" s="124">
        <f>IF(Nominal!O336="","",IFERROR(Nominal!O336*((1+Real!$H337)),""))</f>
        <v>65286768.463200003</v>
      </c>
      <c r="Q337" s="124">
        <f>IF(Nominal!P336="","",IFERROR(Nominal!P336*((1+Real!$H337)),""))</f>
        <v>74576255.183640003</v>
      </c>
      <c r="R337" s="124">
        <f>IF(Nominal!Q336="","",IFERROR(Nominal!Q336*((1+Real!$H337)),""))</f>
        <v>58889685.034980007</v>
      </c>
      <c r="S337" s="124">
        <f>IF(Nominal!R336="","",IFERROR(Nominal!R336*((1+Real!$H337)),""))</f>
        <v>61104826.913580008</v>
      </c>
      <c r="T337" s="124">
        <f>IF(Nominal!S336="","",IFERROR(Nominal!S336*((1+Real!$H337)),""))</f>
        <v>82124332.972380012</v>
      </c>
      <c r="U337" s="124">
        <f>IF(Nominal!T336="","",IFERROR(Nominal!T336*((1+Real!$H337)),""))</f>
        <v>67856751.929340005</v>
      </c>
      <c r="V337" s="124">
        <f>IF(Nominal!U336="","",IFERROR(Nominal!U336*(1+0),""))</f>
        <v>67416464</v>
      </c>
      <c r="W337" s="124">
        <f>IF(Nominal!V336="","",IFERROR(Nominal!V336*(1+0),""))</f>
        <v>71728728</v>
      </c>
      <c r="X337" s="124">
        <f>IF(Nominal!W336="","",IFERROR(Nominal!W336*(1+0),""))</f>
        <v>36954498</v>
      </c>
      <c r="Y337" s="124">
        <f>IF(Nominal!X336="","",IFERROR(Nominal!X336*(1+0),""))</f>
        <v>49124611</v>
      </c>
      <c r="Z337" s="124">
        <f>IF(Nominal!Y336="","",IFERROR(Nominal!Y336*(1+0),""))</f>
        <v>55281223</v>
      </c>
      <c r="AA337" s="124">
        <f>IF(Nominal!Z336="","",IFERROR(Nominal!Z336*(1+0),""))</f>
        <v>55442616</v>
      </c>
      <c r="AB337" s="124">
        <f>IF(Nominal!AA336="","",IFERROR(Nominal!AA336*(1+0),""))</f>
        <v>76013824</v>
      </c>
      <c r="AC337" s="124">
        <f>IF(Nominal!AB336="","",IFERROR(Nominal!AB336*(1+0),""))</f>
        <v>98456206</v>
      </c>
      <c r="AD337" s="124">
        <f>IF(Nominal!AC336="","",IFERROR(Nominal!AC336*(1+0),""))</f>
        <v>68311271</v>
      </c>
      <c r="AE337" s="124">
        <f>IF(Nominal!AD336="","",IFERROR(Nominal!AD336*(1+0),""))</f>
        <v>76615274</v>
      </c>
      <c r="AF337" s="126">
        <f t="shared" si="128"/>
        <v>8.1717996897276574E-2</v>
      </c>
      <c r="AG337" s="126">
        <f t="shared" si="129"/>
        <v>0.11439422873824648</v>
      </c>
      <c r="AH337" s="126">
        <f t="shared" si="130"/>
        <v>-0.19655250861611959</v>
      </c>
      <c r="AI337" s="126">
        <f t="shared" si="131"/>
        <v>-0.10020481897532628</v>
      </c>
      <c r="AJ337" s="126">
        <f t="shared" si="132"/>
        <v>-0.17463812470578821</v>
      </c>
      <c r="AK337" s="126">
        <f t="shared" si="133"/>
        <v>0.10364657250626173</v>
      </c>
      <c r="AL337" s="126">
        <f t="shared" si="134"/>
        <v>0.16430673150634625</v>
      </c>
      <c r="AM337" s="126">
        <f t="shared" si="135"/>
        <v>0.32020850011249435</v>
      </c>
      <c r="AN337" s="126">
        <f t="shared" si="136"/>
        <v>0.15998703269381803</v>
      </c>
      <c r="AO337" s="126">
        <f t="shared" si="137"/>
        <v>0.25383341823971245</v>
      </c>
      <c r="AP337" s="124">
        <f t="shared" si="138"/>
        <v>604350960.62184012</v>
      </c>
      <c r="AQ337" s="124">
        <f t="shared" si="139"/>
        <v>655344715</v>
      </c>
      <c r="AR337" s="126">
        <f t="shared" si="140"/>
        <v>8.4377717089570661E-2</v>
      </c>
      <c r="AS337" s="153" t="s">
        <v>779</v>
      </c>
      <c r="AT337" s="153">
        <f t="shared" si="141"/>
        <v>1</v>
      </c>
      <c r="AU337" s="153">
        <f t="shared" si="142"/>
        <v>1</v>
      </c>
      <c r="AV337" s="153">
        <f t="shared" si="143"/>
        <v>1</v>
      </c>
      <c r="AW337" s="153">
        <f t="shared" si="144"/>
        <v>1</v>
      </c>
      <c r="AX337" s="153">
        <f t="shared" si="145"/>
        <v>1</v>
      </c>
      <c r="AY337" s="153">
        <f t="shared" si="146"/>
        <v>1</v>
      </c>
      <c r="AZ337" s="153">
        <f t="shared" si="147"/>
        <v>1</v>
      </c>
      <c r="BA337" s="153">
        <f t="shared" si="148"/>
        <v>1</v>
      </c>
      <c r="BB337" s="153">
        <f t="shared" si="149"/>
        <v>1</v>
      </c>
      <c r="BC337" s="153">
        <f t="shared" si="150"/>
        <v>1</v>
      </c>
    </row>
    <row r="338" spans="1:55" s="300" customFormat="1" x14ac:dyDescent="0.3">
      <c r="A338" s="300" t="str">
        <f>Nominal!A337</f>
        <v>Turkey</v>
      </c>
      <c r="B338" s="300" t="str">
        <f>Nominal!B337</f>
        <v>TUR</v>
      </c>
      <c r="C338" s="300" t="str">
        <f>Nominal!C337</f>
        <v>ECA</v>
      </c>
      <c r="D338" s="300" t="str">
        <f>Nominal!D337</f>
        <v>Upper-Middle Income</v>
      </c>
      <c r="E338" s="300" t="str">
        <f>Nominal!E337</f>
        <v>IBRD</v>
      </c>
      <c r="F338" s="300" t="str">
        <f>Nominal!F337</f>
        <v>Income Taxes</v>
      </c>
      <c r="G338" s="300" t="str">
        <f>Nominal!G337</f>
        <v>thousand lcu</v>
      </c>
      <c r="H338" s="126">
        <f>VLOOKUP(B338,Inflation!$C$1:$E$196,3,FALSE)/100</f>
        <v>0.11942</v>
      </c>
      <c r="I338" s="300" t="str">
        <f t="shared" si="127"/>
        <v>TurkeyIncome Taxes</v>
      </c>
      <c r="J338" s="124">
        <f>IF(Nominal!I337="","",IFERROR(Nominal!I337*((1+Real!$H338)),""))</f>
        <v>17578539.950940002</v>
      </c>
      <c r="K338" s="124">
        <f>IF(Nominal!J337="","",IFERROR(Nominal!J337*((1+Real!$H338)),""))</f>
        <v>31357759.466520004</v>
      </c>
      <c r="L338" s="124">
        <f>IF(Nominal!K337="","",IFERROR(Nominal!K337*((1+Real!$H338)),""))</f>
        <v>14436695.1807</v>
      </c>
      <c r="M338" s="124">
        <f>IF(Nominal!L337="","",IFERROR(Nominal!L337*((1+Real!$H338)),""))</f>
        <v>18170481.411000002</v>
      </c>
      <c r="N338" s="124">
        <f>IF(Nominal!M337="","",IFERROR(Nominal!M337*((1+Real!$H338)),""))</f>
        <v>29452785.362100001</v>
      </c>
      <c r="O338" s="124">
        <f>IF(Nominal!N337="","",IFERROR(Nominal!N337*((1+Real!$H338)),""))</f>
        <v>13563661.761540001</v>
      </c>
      <c r="P338" s="124">
        <f>IF(Nominal!O337="","",IFERROR(Nominal!O337*((1+Real!$H338)),""))</f>
        <v>19539094.377780002</v>
      </c>
      <c r="Q338" s="124">
        <f>IF(Nominal!P337="","",IFERROR(Nominal!P337*((1+Real!$H338)),""))</f>
        <v>33750339.4899</v>
      </c>
      <c r="R338" s="124">
        <f>IF(Nominal!Q337="","",IFERROR(Nominal!Q337*((1+Real!$H338)),""))</f>
        <v>15126532.158600001</v>
      </c>
      <c r="S338" s="124">
        <f>IF(Nominal!R337="","",IFERROR(Nominal!R337*((1+Real!$H338)),""))</f>
        <v>18222448.24566</v>
      </c>
      <c r="T338" s="124">
        <f>IF(Nominal!S337="","",IFERROR(Nominal!S337*((1+Real!$H338)),""))</f>
        <v>40456338.061319999</v>
      </c>
      <c r="U338" s="124">
        <f>IF(Nominal!T337="","",IFERROR(Nominal!T337*((1+Real!$H338)),""))</f>
        <v>18722196.513360001</v>
      </c>
      <c r="V338" s="124">
        <f>IF(Nominal!U337="","",IFERROR(Nominal!U337*(1+0),""))</f>
        <v>17840508</v>
      </c>
      <c r="W338" s="124">
        <f>IF(Nominal!V337="","",IFERROR(Nominal!V337*(1+0),""))</f>
        <v>36047444</v>
      </c>
      <c r="X338" s="124">
        <f>IF(Nominal!W337="","",IFERROR(Nominal!W337*(1+0),""))</f>
        <v>10525606</v>
      </c>
      <c r="Y338" s="124">
        <f>IF(Nominal!X337="","",IFERROR(Nominal!X337*(1+0),""))</f>
        <v>13012975</v>
      </c>
      <c r="Z338" s="124">
        <f>IF(Nominal!Y337="","",IFERROR(Nominal!Y337*(1+0),""))</f>
        <v>28444808</v>
      </c>
      <c r="AA338" s="124">
        <f>IF(Nominal!Z337="","",IFERROR(Nominal!Z337*(1+0),""))</f>
        <v>11143818</v>
      </c>
      <c r="AB338" s="124">
        <f>IF(Nominal!AA337="","",IFERROR(Nominal!AA337*(1+0),""))</f>
        <v>17123092</v>
      </c>
      <c r="AC338" s="124">
        <f>IF(Nominal!AB337="","",IFERROR(Nominal!AB337*(1+0),""))</f>
        <v>41690733</v>
      </c>
      <c r="AD338" s="124">
        <f>IF(Nominal!AC337="","",IFERROR(Nominal!AC337*(1+0),""))</f>
        <v>12669463</v>
      </c>
      <c r="AE338" s="124">
        <f>IF(Nominal!AD337="","",IFERROR(Nominal!AD337*(1+0),""))</f>
        <v>16579703</v>
      </c>
      <c r="AF338" s="126">
        <f t="shared" si="128"/>
        <v>1.4902719440358848E-2</v>
      </c>
      <c r="AG338" s="126">
        <f t="shared" si="129"/>
        <v>0.14955419689621224</v>
      </c>
      <c r="AH338" s="126">
        <f t="shared" si="130"/>
        <v>-0.27091305397433496</v>
      </c>
      <c r="AI338" s="126">
        <f t="shared" si="131"/>
        <v>-0.28383983309752947</v>
      </c>
      <c r="AJ338" s="126">
        <f t="shared" si="132"/>
        <v>-3.4223498718632978E-2</v>
      </c>
      <c r="AK338" s="126">
        <f t="shared" si="133"/>
        <v>-0.17840637757581881</v>
      </c>
      <c r="AL338" s="126">
        <f t="shared" si="134"/>
        <v>-0.12364966006446526</v>
      </c>
      <c r="AM338" s="126">
        <f t="shared" si="135"/>
        <v>0.2352685522608213</v>
      </c>
      <c r="AN338" s="126">
        <f t="shared" si="136"/>
        <v>-0.16243439889843256</v>
      </c>
      <c r="AO338" s="126">
        <f t="shared" si="137"/>
        <v>-9.0149535535174241E-2</v>
      </c>
      <c r="AP338" s="124">
        <f t="shared" si="138"/>
        <v>211198337.40474001</v>
      </c>
      <c r="AQ338" s="124">
        <f t="shared" si="139"/>
        <v>205078150</v>
      </c>
      <c r="AR338" s="126">
        <f t="shared" si="140"/>
        <v>-2.8978388182153599E-2</v>
      </c>
      <c r="AS338" s="153" t="s">
        <v>779</v>
      </c>
      <c r="AT338" s="153">
        <f t="shared" si="141"/>
        <v>1</v>
      </c>
      <c r="AU338" s="153">
        <f t="shared" si="142"/>
        <v>1</v>
      </c>
      <c r="AV338" s="153">
        <f t="shared" si="143"/>
        <v>1</v>
      </c>
      <c r="AW338" s="153">
        <f t="shared" si="144"/>
        <v>1</v>
      </c>
      <c r="AX338" s="153">
        <f t="shared" si="145"/>
        <v>1</v>
      </c>
      <c r="AY338" s="153">
        <f t="shared" si="146"/>
        <v>1</v>
      </c>
      <c r="AZ338" s="153">
        <f t="shared" si="147"/>
        <v>1</v>
      </c>
      <c r="BA338" s="153">
        <f t="shared" si="148"/>
        <v>1</v>
      </c>
      <c r="BB338" s="153">
        <f t="shared" si="149"/>
        <v>1</v>
      </c>
      <c r="BC338" s="153">
        <f t="shared" si="150"/>
        <v>1</v>
      </c>
    </row>
    <row r="339" spans="1:55" s="300" customFormat="1" x14ac:dyDescent="0.3">
      <c r="A339" s="300" t="str">
        <f>Nominal!A338</f>
        <v>Turkey</v>
      </c>
      <c r="B339" s="300" t="str">
        <f>Nominal!B338</f>
        <v>TUR</v>
      </c>
      <c r="C339" s="300" t="str">
        <f>Nominal!C338</f>
        <v>ECA</v>
      </c>
      <c r="D339" s="300" t="str">
        <f>Nominal!D338</f>
        <v>Upper-Middle Income</v>
      </c>
      <c r="E339" s="300" t="str">
        <f>Nominal!E338</f>
        <v>IBRD</v>
      </c>
      <c r="F339" s="300" t="str">
        <f>Nominal!F338</f>
        <v>PIT</v>
      </c>
      <c r="G339" s="300" t="str">
        <f>Nominal!G338</f>
        <v>thousand lcu</v>
      </c>
      <c r="H339" s="126">
        <f>VLOOKUP(B339,Inflation!$C$1:$E$196,3,FALSE)/100</f>
        <v>0.11942</v>
      </c>
      <c r="I339" s="300" t="str">
        <f t="shared" si="127"/>
        <v>TurkeyPIT</v>
      </c>
      <c r="J339" s="124">
        <f>IF(Nominal!I338="","",IFERROR(Nominal!I338*((1+Real!$H339)),""))</f>
        <v>16371210.77892</v>
      </c>
      <c r="K339" s="124">
        <f>IF(Nominal!J338="","",IFERROR(Nominal!J338*((1+Real!$H339)),""))</f>
        <v>10994642.116020001</v>
      </c>
      <c r="L339" s="124">
        <f>IF(Nominal!K338="","",IFERROR(Nominal!K338*((1+Real!$H339)),""))</f>
        <v>12847179.22938</v>
      </c>
      <c r="M339" s="124">
        <f>IF(Nominal!L338="","",IFERROR(Nominal!L338*((1+Real!$H339)),""))</f>
        <v>15949052.86968</v>
      </c>
      <c r="N339" s="124">
        <f>IF(Nominal!M338="","",IFERROR(Nominal!M338*((1+Real!$H339)),""))</f>
        <v>14117587.718400002</v>
      </c>
      <c r="O339" s="124">
        <f>IF(Nominal!N338="","",IFERROR(Nominal!N338*((1+Real!$H339)),""))</f>
        <v>13397847.674040001</v>
      </c>
      <c r="P339" s="124">
        <f>IF(Nominal!O338="","",IFERROR(Nominal!O338*((1+Real!$H339)),""))</f>
        <v>18621180.052560002</v>
      </c>
      <c r="Q339" s="124">
        <f>IF(Nominal!P338="","",IFERROR(Nominal!P338*((1+Real!$H339)),""))</f>
        <v>14288111.205840001</v>
      </c>
      <c r="R339" s="124">
        <f>IF(Nominal!Q338="","",IFERROR(Nominal!Q338*((1+Real!$H339)),""))</f>
        <v>14327352.473940002</v>
      </c>
      <c r="S339" s="124">
        <f>IF(Nominal!R338="","",IFERROR(Nominal!R338*((1+Real!$H339)),""))</f>
        <v>17706527.717220001</v>
      </c>
      <c r="T339" s="124">
        <f>IF(Nominal!S338="","",IFERROR(Nominal!S338*((1+Real!$H339)),""))</f>
        <v>16081807.126320001</v>
      </c>
      <c r="U339" s="124">
        <f>IF(Nominal!T338="","",IFERROR(Nominal!T338*((1+Real!$H339)),""))</f>
        <v>17431632.867240001</v>
      </c>
      <c r="V339" s="124">
        <f>IF(Nominal!U338="","",IFERROR(Nominal!U338*(1+0),""))</f>
        <v>17321914</v>
      </c>
      <c r="W339" s="124">
        <f>IF(Nominal!V338="","",IFERROR(Nominal!V338*(1+0),""))</f>
        <v>10446840</v>
      </c>
      <c r="X339" s="124">
        <f>IF(Nominal!W338="","",IFERROR(Nominal!W338*(1+0),""))</f>
        <v>9575704</v>
      </c>
      <c r="Y339" s="124">
        <f>IF(Nominal!X338="","",IFERROR(Nominal!X338*(1+0),""))</f>
        <v>12113121</v>
      </c>
      <c r="Z339" s="124">
        <f>IF(Nominal!Y338="","",IFERROR(Nominal!Y338*(1+0),""))</f>
        <v>9031660</v>
      </c>
      <c r="AA339" s="124">
        <f>IF(Nominal!Z338="","",IFERROR(Nominal!Z338*(1+0),""))</f>
        <v>9225186</v>
      </c>
      <c r="AB339" s="124">
        <f>IF(Nominal!AA338="","",IFERROR(Nominal!AA338*(1+0),""))</f>
        <v>16490413</v>
      </c>
      <c r="AC339" s="124">
        <f>IF(Nominal!AB338="","",IFERROR(Nominal!AB338*(1+0),""))</f>
        <v>13434735</v>
      </c>
      <c r="AD339" s="124">
        <f>IF(Nominal!AC338="","",IFERROR(Nominal!AC338*(1+0),""))</f>
        <v>12253463</v>
      </c>
      <c r="AE339" s="124">
        <f>IF(Nominal!AD338="","",IFERROR(Nominal!AD338*(1+0),""))</f>
        <v>16357201</v>
      </c>
      <c r="AF339" s="126">
        <f t="shared" si="128"/>
        <v>5.8071649917558324E-2</v>
      </c>
      <c r="AG339" s="126">
        <f t="shared" si="129"/>
        <v>-4.9824460881888417E-2</v>
      </c>
      <c r="AH339" s="126">
        <f t="shared" si="130"/>
        <v>-0.25464541055818057</v>
      </c>
      <c r="AI339" s="126">
        <f t="shared" si="131"/>
        <v>-0.24051157777351853</v>
      </c>
      <c r="AJ339" s="126">
        <f t="shared" si="132"/>
        <v>-0.3602547276381583</v>
      </c>
      <c r="AK339" s="126">
        <f t="shared" si="133"/>
        <v>-0.3114426865835363</v>
      </c>
      <c r="AL339" s="126">
        <f t="shared" si="134"/>
        <v>-0.11442706888315965</v>
      </c>
      <c r="AM339" s="126">
        <f t="shared" si="135"/>
        <v>-5.9726313264639147E-2</v>
      </c>
      <c r="AN339" s="126">
        <f t="shared" si="136"/>
        <v>-0.14475036317506643</v>
      </c>
      <c r="AO339" s="126">
        <f t="shared" si="137"/>
        <v>-7.6205043629629876E-2</v>
      </c>
      <c r="AP339" s="124">
        <f t="shared" si="138"/>
        <v>148620691.83600003</v>
      </c>
      <c r="AQ339" s="124">
        <f t="shared" si="139"/>
        <v>126250237</v>
      </c>
      <c r="AR339" s="126">
        <f t="shared" si="140"/>
        <v>-0.15052045956484564</v>
      </c>
      <c r="AS339" s="153" t="s">
        <v>779</v>
      </c>
      <c r="AT339" s="153">
        <f t="shared" si="141"/>
        <v>1</v>
      </c>
      <c r="AU339" s="153">
        <f t="shared" si="142"/>
        <v>1</v>
      </c>
      <c r="AV339" s="153">
        <f t="shared" si="143"/>
        <v>1</v>
      </c>
      <c r="AW339" s="153">
        <f t="shared" si="144"/>
        <v>1</v>
      </c>
      <c r="AX339" s="153">
        <f t="shared" si="145"/>
        <v>1</v>
      </c>
      <c r="AY339" s="153">
        <f t="shared" si="146"/>
        <v>1</v>
      </c>
      <c r="AZ339" s="153">
        <f t="shared" si="147"/>
        <v>1</v>
      </c>
      <c r="BA339" s="153">
        <f t="shared" si="148"/>
        <v>1</v>
      </c>
      <c r="BB339" s="153">
        <f t="shared" si="149"/>
        <v>1</v>
      </c>
      <c r="BC339" s="153">
        <f t="shared" si="150"/>
        <v>1</v>
      </c>
    </row>
    <row r="340" spans="1:55" s="300" customFormat="1" x14ac:dyDescent="0.3">
      <c r="A340" s="300" t="str">
        <f>Nominal!A339</f>
        <v>Turkey</v>
      </c>
      <c r="B340" s="300" t="str">
        <f>Nominal!B339</f>
        <v>TUR</v>
      </c>
      <c r="C340" s="300" t="str">
        <f>Nominal!C339</f>
        <v>ECA</v>
      </c>
      <c r="D340" s="300" t="str">
        <f>Nominal!D339</f>
        <v>Upper-Middle Income</v>
      </c>
      <c r="E340" s="300" t="str">
        <f>Nominal!E339</f>
        <v>IBRD</v>
      </c>
      <c r="F340" s="300" t="str">
        <f>Nominal!F339</f>
        <v>CIT</v>
      </c>
      <c r="G340" s="300" t="str">
        <f>Nominal!G339</f>
        <v>thousand lcu</v>
      </c>
      <c r="H340" s="126">
        <f>VLOOKUP(B340,Inflation!$C$1:$E$196,3,FALSE)/100</f>
        <v>0.11942</v>
      </c>
      <c r="I340" s="300" t="str">
        <f t="shared" si="127"/>
        <v>TurkeyCIT</v>
      </c>
      <c r="J340" s="124">
        <f>IF(Nominal!I339="","",IFERROR(Nominal!I339*((1+Real!$H340)),""))</f>
        <v>1207329.1720200002</v>
      </c>
      <c r="K340" s="124">
        <f>IF(Nominal!J339="","",IFERROR(Nominal!J339*((1+Real!$H340)),""))</f>
        <v>20363117.350500003</v>
      </c>
      <c r="L340" s="124">
        <f>IF(Nominal!K339="","",IFERROR(Nominal!K339*((1+Real!$H340)),""))</f>
        <v>1589515.9513200002</v>
      </c>
      <c r="M340" s="124">
        <f>IF(Nominal!L339="","",IFERROR(Nominal!L339*((1+Real!$H340)),""))</f>
        <v>2221428.5413200003</v>
      </c>
      <c r="N340" s="124">
        <f>IF(Nominal!M339="","",IFERROR(Nominal!M339*((1+Real!$H340)),""))</f>
        <v>15335197.643700002</v>
      </c>
      <c r="O340" s="124">
        <f>IF(Nominal!N339="","",IFERROR(Nominal!N339*((1+Real!$H340)),""))</f>
        <v>165814.08750000002</v>
      </c>
      <c r="P340" s="124">
        <f>IF(Nominal!O339="","",IFERROR(Nominal!O339*((1+Real!$H340)),""))</f>
        <v>917914.32522000012</v>
      </c>
      <c r="Q340" s="124">
        <f>IF(Nominal!P339="","",IFERROR(Nominal!P339*((1+Real!$H340)),""))</f>
        <v>19462228.284060001</v>
      </c>
      <c r="R340" s="124">
        <f>IF(Nominal!Q339="","",IFERROR(Nominal!Q339*((1+Real!$H340)),""))</f>
        <v>799179.68466000003</v>
      </c>
      <c r="S340" s="124">
        <f>IF(Nominal!R339="","",IFERROR(Nominal!R339*((1+Real!$H340)),""))</f>
        <v>515920.52844000002</v>
      </c>
      <c r="T340" s="124">
        <f>IF(Nominal!S339="","",IFERROR(Nominal!S339*((1+Real!$H340)),""))</f>
        <v>24374530.935000002</v>
      </c>
      <c r="U340" s="124">
        <f>IF(Nominal!T339="","",IFERROR(Nominal!T339*((1+Real!$H340)),""))</f>
        <v>1290563.6461200002</v>
      </c>
      <c r="V340" s="124">
        <f>IF(Nominal!U339="","",IFERROR(Nominal!U339*(1+0),""))</f>
        <v>518594</v>
      </c>
      <c r="W340" s="124">
        <f>IF(Nominal!V339="","",IFERROR(Nominal!V339*(1+0),""))</f>
        <v>25600604</v>
      </c>
      <c r="X340" s="124">
        <f>IF(Nominal!W339="","",IFERROR(Nominal!W339*(1+0),""))</f>
        <v>949902</v>
      </c>
      <c r="Y340" s="124">
        <f>IF(Nominal!X339="","",IFERROR(Nominal!X339*(1+0),""))</f>
        <v>899854</v>
      </c>
      <c r="Z340" s="124">
        <f>IF(Nominal!Y339="","",IFERROR(Nominal!Y339*(1+0),""))</f>
        <v>19413148</v>
      </c>
      <c r="AA340" s="124">
        <f>IF(Nominal!Z339="","",IFERROR(Nominal!Z339*(1+0),""))</f>
        <v>1918632</v>
      </c>
      <c r="AB340" s="124">
        <f>IF(Nominal!AA339="","",IFERROR(Nominal!AA339*(1+0),""))</f>
        <v>632679</v>
      </c>
      <c r="AC340" s="124">
        <f>IF(Nominal!AB339="","",IFERROR(Nominal!AB339*(1+0),""))</f>
        <v>28255998</v>
      </c>
      <c r="AD340" s="124">
        <f>IF(Nominal!AC339="","",IFERROR(Nominal!AC339*(1+0),""))</f>
        <v>416000</v>
      </c>
      <c r="AE340" s="124">
        <f>IF(Nominal!AD339="","",IFERROR(Nominal!AD339*(1+0),""))</f>
        <v>222502</v>
      </c>
      <c r="AF340" s="126">
        <f t="shared" si="128"/>
        <v>-0.5704617994673874</v>
      </c>
      <c r="AG340" s="126">
        <f t="shared" si="129"/>
        <v>0.25720456054688479</v>
      </c>
      <c r="AH340" s="126">
        <f t="shared" si="130"/>
        <v>-0.40239542785892657</v>
      </c>
      <c r="AI340" s="126">
        <f t="shared" si="131"/>
        <v>-0.59492102344858877</v>
      </c>
      <c r="AJ340" s="126">
        <f t="shared" si="132"/>
        <v>0.26592095198559762</v>
      </c>
      <c r="AK340" s="126">
        <f t="shared" si="133"/>
        <v>10.570983074643763</v>
      </c>
      <c r="AL340" s="126">
        <f t="shared" si="134"/>
        <v>-0.31074286279564994</v>
      </c>
      <c r="AM340" s="126">
        <f t="shared" si="135"/>
        <v>0.45183776428839301</v>
      </c>
      <c r="AN340" s="126">
        <f t="shared" si="136"/>
        <v>-0.47946624772252378</v>
      </c>
      <c r="AO340" s="126">
        <f t="shared" si="137"/>
        <v>-0.56872815146010169</v>
      </c>
      <c r="AP340" s="124">
        <f t="shared" si="138"/>
        <v>62577645.56874001</v>
      </c>
      <c r="AQ340" s="124">
        <f t="shared" si="139"/>
        <v>78827913</v>
      </c>
      <c r="AR340" s="126">
        <f t="shared" si="140"/>
        <v>0.25968166880630672</v>
      </c>
      <c r="AS340" s="153" t="s">
        <v>779</v>
      </c>
      <c r="AT340" s="153">
        <f t="shared" si="141"/>
        <v>1</v>
      </c>
      <c r="AU340" s="153">
        <f t="shared" si="142"/>
        <v>1</v>
      </c>
      <c r="AV340" s="153">
        <f t="shared" si="143"/>
        <v>1</v>
      </c>
      <c r="AW340" s="153">
        <f t="shared" si="144"/>
        <v>1</v>
      </c>
      <c r="AX340" s="153">
        <f t="shared" si="145"/>
        <v>1</v>
      </c>
      <c r="AY340" s="153">
        <f t="shared" si="146"/>
        <v>1</v>
      </c>
      <c r="AZ340" s="153">
        <f t="shared" si="147"/>
        <v>1</v>
      </c>
      <c r="BA340" s="153">
        <f t="shared" si="148"/>
        <v>1</v>
      </c>
      <c r="BB340" s="153">
        <f t="shared" si="149"/>
        <v>1</v>
      </c>
      <c r="BC340" s="153">
        <f t="shared" si="150"/>
        <v>1</v>
      </c>
    </row>
    <row r="341" spans="1:55" s="300" customFormat="1" x14ac:dyDescent="0.3">
      <c r="A341" s="300" t="str">
        <f>Nominal!A340</f>
        <v>Turkey</v>
      </c>
      <c r="B341" s="300" t="str">
        <f>Nominal!B340</f>
        <v>TUR</v>
      </c>
      <c r="C341" s="300" t="str">
        <f>Nominal!C340</f>
        <v>ECA</v>
      </c>
      <c r="D341" s="300" t="str">
        <f>Nominal!D340</f>
        <v>Upper-Middle Income</v>
      </c>
      <c r="E341" s="300" t="str">
        <f>Nominal!E340</f>
        <v>IBRD</v>
      </c>
      <c r="F341" s="300" t="str">
        <f>Nominal!F340</f>
        <v>VAT</v>
      </c>
      <c r="G341" s="300" t="str">
        <f>Nominal!G340</f>
        <v>thousand lcu</v>
      </c>
      <c r="H341" s="126">
        <f>VLOOKUP(B341,Inflation!$C$1:$E$196,3,FALSE)/100</f>
        <v>0.11942</v>
      </c>
      <c r="I341" s="300" t="str">
        <f t="shared" si="127"/>
        <v>TurkeyVAT</v>
      </c>
      <c r="J341" s="124">
        <f>IF(Nominal!I340="","",IFERROR(Nominal!I340*((1+Real!$H341)),""))</f>
        <v>17883250.552620001</v>
      </c>
      <c r="K341" s="124">
        <f>IF(Nominal!J340="","",IFERROR(Nominal!J340*((1+Real!$H341)),""))</f>
        <v>13703895.982620001</v>
      </c>
      <c r="L341" s="124">
        <f>IF(Nominal!K340="","",IFERROR(Nominal!K340*((1+Real!$H341)),""))</f>
        <v>13487578.1424</v>
      </c>
      <c r="M341" s="124">
        <f>IF(Nominal!L340="","",IFERROR(Nominal!L340*((1+Real!$H341)),""))</f>
        <v>16225889.913360002</v>
      </c>
      <c r="N341" s="124">
        <f>IF(Nominal!M340="","",IFERROR(Nominal!M340*((1+Real!$H341)),""))</f>
        <v>15966541.568340002</v>
      </c>
      <c r="O341" s="124">
        <f>IF(Nominal!N340="","",IFERROR(Nominal!N340*((1+Real!$H341)),""))</f>
        <v>15727930.478820002</v>
      </c>
      <c r="P341" s="124">
        <f>IF(Nominal!O340="","",IFERROR(Nominal!O340*((1+Real!$H341)),""))</f>
        <v>18278380.065960001</v>
      </c>
      <c r="Q341" s="124">
        <f>IF(Nominal!P340="","",IFERROR(Nominal!P340*((1+Real!$H341)),""))</f>
        <v>16890554.493720002</v>
      </c>
      <c r="R341" s="124">
        <f>IF(Nominal!Q340="","",IFERROR(Nominal!Q340*((1+Real!$H341)),""))</f>
        <v>17654478.045480002</v>
      </c>
      <c r="S341" s="124">
        <f>IF(Nominal!R340="","",IFERROR(Nominal!R340*((1+Real!$H341)),""))</f>
        <v>18663191.885160003</v>
      </c>
      <c r="T341" s="124">
        <f>IF(Nominal!S340="","",IFERROR(Nominal!S340*((1+Real!$H341)),""))</f>
        <v>16395768.614880001</v>
      </c>
      <c r="U341" s="124">
        <f>IF(Nominal!T340="","",IFERROR(Nominal!T340*((1+Real!$H341)),""))</f>
        <v>21434078.77812</v>
      </c>
      <c r="V341" s="124">
        <f>IF(Nominal!U340="","",IFERROR(Nominal!U340*(1+0),""))</f>
        <v>19642880</v>
      </c>
      <c r="W341" s="124">
        <f>IF(Nominal!V340="","",IFERROR(Nominal!V340*(1+0),""))</f>
        <v>14587408</v>
      </c>
      <c r="X341" s="124">
        <f>IF(Nominal!W340="","",IFERROR(Nominal!W340*(1+0),""))</f>
        <v>4729688</v>
      </c>
      <c r="Y341" s="124">
        <f>IF(Nominal!X340="","",IFERROR(Nominal!X340*(1+0),""))</f>
        <v>16877461</v>
      </c>
      <c r="Z341" s="124">
        <f>IF(Nominal!Y340="","",IFERROR(Nominal!Y340*(1+0),""))</f>
        <v>9565415</v>
      </c>
      <c r="AA341" s="124">
        <f>IF(Nominal!Z340="","",IFERROR(Nominal!Z340*(1+0),""))</f>
        <v>18419702</v>
      </c>
      <c r="AB341" s="124">
        <f>IF(Nominal!AA340="","",IFERROR(Nominal!AA340*(1+0),""))</f>
        <v>21467089</v>
      </c>
      <c r="AC341" s="124">
        <f>IF(Nominal!AB340="","",IFERROR(Nominal!AB340*(1+0),""))</f>
        <v>21875544</v>
      </c>
      <c r="AD341" s="124">
        <f>IF(Nominal!AC340="","",IFERROR(Nominal!AC340*(1+0),""))</f>
        <v>23421732</v>
      </c>
      <c r="AE341" s="124">
        <f>IF(Nominal!AD340="","",IFERROR(Nominal!AD340*(1+0),""))</f>
        <v>27253829</v>
      </c>
      <c r="AF341" s="126">
        <f t="shared" si="128"/>
        <v>9.8395391945241342E-2</v>
      </c>
      <c r="AG341" s="126">
        <f t="shared" si="129"/>
        <v>6.4471593954048931E-2</v>
      </c>
      <c r="AH341" s="126">
        <f t="shared" si="130"/>
        <v>-0.64933007615862515</v>
      </c>
      <c r="AI341" s="126">
        <f t="shared" si="131"/>
        <v>4.0156262005913816E-2</v>
      </c>
      <c r="AJ341" s="126">
        <f t="shared" si="132"/>
        <v>-0.40090877169247302</v>
      </c>
      <c r="AK341" s="126">
        <f t="shared" si="133"/>
        <v>0.17114594477670594</v>
      </c>
      <c r="AL341" s="126">
        <f t="shared" si="134"/>
        <v>0.17445249100484356</v>
      </c>
      <c r="AM341" s="126">
        <f t="shared" si="135"/>
        <v>0.29513474576180687</v>
      </c>
      <c r="AN341" s="126">
        <f t="shared" si="136"/>
        <v>0.32667371641704029</v>
      </c>
      <c r="AO341" s="126">
        <f t="shared" si="137"/>
        <v>0.4602983866693684</v>
      </c>
      <c r="AP341" s="124">
        <f t="shared" si="138"/>
        <v>164481691.12848002</v>
      </c>
      <c r="AQ341" s="124">
        <f t="shared" si="139"/>
        <v>177840748</v>
      </c>
      <c r="AR341" s="126">
        <f t="shared" si="140"/>
        <v>8.1219111865070442E-2</v>
      </c>
      <c r="AS341" s="153" t="s">
        <v>779</v>
      </c>
      <c r="AT341" s="153">
        <f t="shared" si="141"/>
        <v>1</v>
      </c>
      <c r="AU341" s="153">
        <f t="shared" si="142"/>
        <v>1</v>
      </c>
      <c r="AV341" s="153">
        <f t="shared" si="143"/>
        <v>1</v>
      </c>
      <c r="AW341" s="153">
        <f t="shared" si="144"/>
        <v>1</v>
      </c>
      <c r="AX341" s="153">
        <f t="shared" si="145"/>
        <v>1</v>
      </c>
      <c r="AY341" s="153">
        <f t="shared" si="146"/>
        <v>1</v>
      </c>
      <c r="AZ341" s="153">
        <f t="shared" si="147"/>
        <v>1</v>
      </c>
      <c r="BA341" s="153">
        <f t="shared" si="148"/>
        <v>1</v>
      </c>
      <c r="BB341" s="153">
        <f t="shared" si="149"/>
        <v>1</v>
      </c>
      <c r="BC341" s="153">
        <f t="shared" si="150"/>
        <v>1</v>
      </c>
    </row>
    <row r="342" spans="1:55" s="300" customFormat="1" x14ac:dyDescent="0.3">
      <c r="A342" s="300" t="str">
        <f>Nominal!A341</f>
        <v>Turkey</v>
      </c>
      <c r="B342" s="300" t="str">
        <f>Nominal!B341</f>
        <v>TUR</v>
      </c>
      <c r="C342" s="300" t="str">
        <f>Nominal!C341</f>
        <v>ECA</v>
      </c>
      <c r="D342" s="300" t="str">
        <f>Nominal!D341</f>
        <v>Upper-Middle Income</v>
      </c>
      <c r="E342" s="300" t="str">
        <f>Nominal!E341</f>
        <v>IBRD</v>
      </c>
      <c r="F342" s="300" t="str">
        <f>Nominal!F341</f>
        <v>Customs Duties</v>
      </c>
      <c r="G342" s="300" t="str">
        <f>Nominal!G341</f>
        <v>thousand lcu</v>
      </c>
      <c r="H342" s="126">
        <f>VLOOKUP(B342,Inflation!$C$1:$E$196,3,FALSE)/100</f>
        <v>0.11942</v>
      </c>
      <c r="I342" s="300" t="str">
        <f t="shared" si="127"/>
        <v>TurkeyCustoms Duties</v>
      </c>
      <c r="J342" s="124">
        <f>IF(Nominal!I341="","",IFERROR(Nominal!I341*((1+Real!$H342)),""))</f>
        <v>1221447.29706</v>
      </c>
      <c r="K342" s="124">
        <f>IF(Nominal!J341="","",IFERROR(Nominal!J341*((1+Real!$H342)),""))</f>
        <v>1271359.9960200002</v>
      </c>
      <c r="L342" s="124">
        <f>IF(Nominal!K341="","",IFERROR(Nominal!K341*((1+Real!$H342)),""))</f>
        <v>1483225.9029000001</v>
      </c>
      <c r="M342" s="124">
        <f>IF(Nominal!L341="","",IFERROR(Nominal!L341*((1+Real!$H342)),""))</f>
        <v>1427807.89638</v>
      </c>
      <c r="N342" s="124">
        <f>IF(Nominal!M341="","",IFERROR(Nominal!M341*((1+Real!$H342)),""))</f>
        <v>1885938.3673200002</v>
      </c>
      <c r="O342" s="124">
        <f>IF(Nominal!N341="","",IFERROR(Nominal!N341*((1+Real!$H342)),""))</f>
        <v>1351861.9659000002</v>
      </c>
      <c r="P342" s="124">
        <f>IF(Nominal!O341="","",IFERROR(Nominal!O341*((1+Real!$H342)),""))</f>
        <v>1983276.4140000001</v>
      </c>
      <c r="Q342" s="124">
        <f>IF(Nominal!P341="","",IFERROR(Nominal!P341*((1+Real!$H342)),""))</f>
        <v>1461634.52994</v>
      </c>
      <c r="R342" s="124">
        <f>IF(Nominal!Q341="","",IFERROR(Nominal!Q341*((1+Real!$H342)),""))</f>
        <v>1859152.8855600001</v>
      </c>
      <c r="S342" s="124">
        <f>IF(Nominal!R341="","",IFERROR(Nominal!R341*((1+Real!$H342)),""))</f>
        <v>1932099.8898600002</v>
      </c>
      <c r="T342" s="124">
        <f>IF(Nominal!S341="","",IFERROR(Nominal!S341*((1+Real!$H342)),""))</f>
        <v>1623555.27468</v>
      </c>
      <c r="U342" s="124">
        <f>IF(Nominal!T341="","",IFERROR(Nominal!T341*((1+Real!$H342)),""))</f>
        <v>2044051.9646400001</v>
      </c>
      <c r="V342" s="124">
        <f>IF(Nominal!U341="","",IFERROR(Nominal!U341*(1+0),""))</f>
        <v>1528878</v>
      </c>
      <c r="W342" s="124">
        <f>IF(Nominal!V341="","",IFERROR(Nominal!V341*(1+0),""))</f>
        <v>1677077</v>
      </c>
      <c r="X342" s="124">
        <f>IF(Nominal!W341="","",IFERROR(Nominal!W341*(1+0),""))</f>
        <v>1845251</v>
      </c>
      <c r="Y342" s="124">
        <f>IF(Nominal!X341="","",IFERROR(Nominal!X341*(1+0),""))</f>
        <v>1199895</v>
      </c>
      <c r="Z342" s="124">
        <f>IF(Nominal!Y341="","",IFERROR(Nominal!Y341*(1+0),""))</f>
        <v>1453391</v>
      </c>
      <c r="AA342" s="124">
        <f>IF(Nominal!Z341="","",IFERROR(Nominal!Z341*(1+0),""))</f>
        <v>3213158</v>
      </c>
      <c r="AB342" s="124">
        <f>IF(Nominal!AA341="","",IFERROR(Nominal!AA341*(1+0),""))</f>
        <v>2476426</v>
      </c>
      <c r="AC342" s="124">
        <f>IF(Nominal!AB341="","",IFERROR(Nominal!AB341*(1+0),""))</f>
        <v>2288459</v>
      </c>
      <c r="AD342" s="124">
        <f>IF(Nominal!AC341="","",IFERROR(Nominal!AC341*(1+0),""))</f>
        <v>2675288</v>
      </c>
      <c r="AE342" s="124">
        <f>IF(Nominal!AD341="","",IFERROR(Nominal!AD341*(1+0),""))</f>
        <v>2630624</v>
      </c>
      <c r="AF342" s="126">
        <f t="shared" si="128"/>
        <v>0.25169379283083254</v>
      </c>
      <c r="AG342" s="126">
        <f t="shared" si="129"/>
        <v>0.31912047354808964</v>
      </c>
      <c r="AH342" s="126">
        <f t="shared" si="130"/>
        <v>0.24407954067695906</v>
      </c>
      <c r="AI342" s="126">
        <f t="shared" si="131"/>
        <v>-0.1596243422927133</v>
      </c>
      <c r="AJ342" s="126">
        <f t="shared" si="132"/>
        <v>-0.2293539252476573</v>
      </c>
      <c r="AK342" s="126">
        <f t="shared" si="133"/>
        <v>1.376838820123802</v>
      </c>
      <c r="AL342" s="126">
        <f t="shared" si="134"/>
        <v>0.24865398616090226</v>
      </c>
      <c r="AM342" s="126">
        <f t="shared" si="135"/>
        <v>0.56568482279488908</v>
      </c>
      <c r="AN342" s="126">
        <f t="shared" si="136"/>
        <v>0.43898224873215297</v>
      </c>
      <c r="AO342" s="126">
        <f t="shared" si="137"/>
        <v>0.36153622998788887</v>
      </c>
      <c r="AP342" s="124">
        <f t="shared" si="138"/>
        <v>15877805.144940002</v>
      </c>
      <c r="AQ342" s="124">
        <f t="shared" si="139"/>
        <v>20988447</v>
      </c>
      <c r="AR342" s="126">
        <f t="shared" si="140"/>
        <v>0.3218733199209638</v>
      </c>
      <c r="AS342" s="153" t="s">
        <v>779</v>
      </c>
      <c r="AT342" s="153">
        <f t="shared" si="141"/>
        <v>1</v>
      </c>
      <c r="AU342" s="153">
        <f t="shared" si="142"/>
        <v>1</v>
      </c>
      <c r="AV342" s="153">
        <f t="shared" si="143"/>
        <v>1</v>
      </c>
      <c r="AW342" s="153">
        <f t="shared" si="144"/>
        <v>1</v>
      </c>
      <c r="AX342" s="153">
        <f t="shared" si="145"/>
        <v>1</v>
      </c>
      <c r="AY342" s="153">
        <f t="shared" si="146"/>
        <v>1</v>
      </c>
      <c r="AZ342" s="153">
        <f t="shared" si="147"/>
        <v>1</v>
      </c>
      <c r="BA342" s="153">
        <f t="shared" si="148"/>
        <v>1</v>
      </c>
      <c r="BB342" s="153">
        <f t="shared" si="149"/>
        <v>1</v>
      </c>
      <c r="BC342" s="153">
        <f t="shared" si="150"/>
        <v>1</v>
      </c>
    </row>
    <row r="343" spans="1:55" s="300" customFormat="1" x14ac:dyDescent="0.3">
      <c r="A343" s="300" t="str">
        <f>Nominal!A342</f>
        <v>Turkey</v>
      </c>
      <c r="B343" s="300" t="str">
        <f>Nominal!B342</f>
        <v>TUR</v>
      </c>
      <c r="C343" s="300" t="str">
        <f>Nominal!C342</f>
        <v>ECA</v>
      </c>
      <c r="D343" s="300" t="str">
        <f>Nominal!D342</f>
        <v>Upper-Middle Income</v>
      </c>
      <c r="E343" s="300" t="str">
        <f>Nominal!E342</f>
        <v>IBRD</v>
      </c>
      <c r="F343" s="300" t="str">
        <f>Nominal!F342</f>
        <v>Excises</v>
      </c>
      <c r="G343" s="300" t="str">
        <f>Nominal!G342</f>
        <v>thousand lcu</v>
      </c>
      <c r="H343" s="126">
        <f>VLOOKUP(B343,Inflation!$C$1:$E$196,3,FALSE)/100</f>
        <v>0.11942</v>
      </c>
      <c r="I343" s="300" t="str">
        <f t="shared" si="127"/>
        <v>TurkeyExcises</v>
      </c>
      <c r="J343" s="124">
        <f>IF(Nominal!I342="","",IFERROR(Nominal!I342*((1+Real!$H343)),""))</f>
        <v>11846209.537260002</v>
      </c>
      <c r="K343" s="124">
        <f>IF(Nominal!J342="","",IFERROR(Nominal!J342*((1+Real!$H343)),""))</f>
        <v>11769472.176840002</v>
      </c>
      <c r="L343" s="124">
        <f>IF(Nominal!K342="","",IFERROR(Nominal!K342*((1+Real!$H343)),""))</f>
        <v>10429915.995000001</v>
      </c>
      <c r="M343" s="124">
        <f>IF(Nominal!L342="","",IFERROR(Nominal!L342*((1+Real!$H343)),""))</f>
        <v>11803221.570420001</v>
      </c>
      <c r="N343" s="124">
        <f>IF(Nominal!M342="","",IFERROR(Nominal!M342*((1+Real!$H343)),""))</f>
        <v>13095452.032920001</v>
      </c>
      <c r="O343" s="124">
        <f>IF(Nominal!N342="","",IFERROR(Nominal!N342*((1+Real!$H343)),""))</f>
        <v>13598111.912040001</v>
      </c>
      <c r="P343" s="124">
        <f>IF(Nominal!O342="","",IFERROR(Nominal!O342*((1+Real!$H343)),""))</f>
        <v>13655176.585380001</v>
      </c>
      <c r="Q343" s="124">
        <f>IF(Nominal!P342="","",IFERROR(Nominal!P342*((1+Real!$H343)),""))</f>
        <v>15533246.549520001</v>
      </c>
      <c r="R343" s="124">
        <f>IF(Nominal!Q342="","",IFERROR(Nominal!Q342*((1+Real!$H343)),""))</f>
        <v>17343793.099260002</v>
      </c>
      <c r="S343" s="124">
        <f>IF(Nominal!R342="","",IFERROR(Nominal!R342*((1+Real!$H343)),""))</f>
        <v>14167703.032380002</v>
      </c>
      <c r="T343" s="124">
        <f>IF(Nominal!S342="","",IFERROR(Nominal!S342*((1+Real!$H343)),""))</f>
        <v>15660255.942720002</v>
      </c>
      <c r="U343" s="124">
        <f>IF(Nominal!T342="","",IFERROR(Nominal!T342*((1+Real!$H343)),""))</f>
        <v>15802348.401000001</v>
      </c>
      <c r="V343" s="124">
        <f>IF(Nominal!U342="","",IFERROR(Nominal!U342*(1+0),""))</f>
        <v>12929533</v>
      </c>
      <c r="W343" s="124">
        <f>IF(Nominal!V342="","",IFERROR(Nominal!V342*(1+0),""))</f>
        <v>11851488</v>
      </c>
      <c r="X343" s="124">
        <f>IF(Nominal!W342="","",IFERROR(Nominal!W342*(1+0),""))</f>
        <v>13359689</v>
      </c>
      <c r="Y343" s="124">
        <f>IF(Nominal!X342="","",IFERROR(Nominal!X342*(1+0),""))</f>
        <v>12941927</v>
      </c>
      <c r="Z343" s="124">
        <f>IF(Nominal!Y342="","",IFERROR(Nominal!Y342*(1+0),""))</f>
        <v>11167509</v>
      </c>
      <c r="AA343" s="124">
        <f>IF(Nominal!Z342="","",IFERROR(Nominal!Z342*(1+0),""))</f>
        <v>15237175</v>
      </c>
      <c r="AB343" s="124">
        <f>IF(Nominal!AA342="","",IFERROR(Nominal!AA342*(1+0),""))</f>
        <v>22018012</v>
      </c>
      <c r="AC343" s="124">
        <f>IF(Nominal!AB342="","",IFERROR(Nominal!AB342*(1+0),""))</f>
        <v>23181914</v>
      </c>
      <c r="AD343" s="124">
        <f>IF(Nominal!AC342="","",IFERROR(Nominal!AC342*(1+0),""))</f>
        <v>20149131</v>
      </c>
      <c r="AE343" s="124">
        <f>IF(Nominal!AD342="","",IFERROR(Nominal!AD342*(1+0),""))</f>
        <v>21440789</v>
      </c>
      <c r="AF343" s="126">
        <f t="shared" si="128"/>
        <v>9.1448953298741711E-2</v>
      </c>
      <c r="AG343" s="126">
        <f t="shared" si="129"/>
        <v>6.968521776311196E-3</v>
      </c>
      <c r="AH343" s="126">
        <f t="shared" si="130"/>
        <v>0.28090092062146071</v>
      </c>
      <c r="AI343" s="126">
        <f t="shared" si="131"/>
        <v>9.647412130546662E-2</v>
      </c>
      <c r="AJ343" s="126">
        <f t="shared" si="132"/>
        <v>-0.14722233551567687</v>
      </c>
      <c r="AK343" s="126">
        <f t="shared" si="133"/>
        <v>0.12053607872639618</v>
      </c>
      <c r="AL343" s="126">
        <f t="shared" si="134"/>
        <v>0.61242967912796675</v>
      </c>
      <c r="AM343" s="126">
        <f t="shared" si="135"/>
        <v>0.49240623498095148</v>
      </c>
      <c r="AN343" s="126">
        <f t="shared" si="136"/>
        <v>0.16174881034874034</v>
      </c>
      <c r="AO343" s="126">
        <f t="shared" si="137"/>
        <v>0.51335674886730098</v>
      </c>
      <c r="AP343" s="124">
        <f t="shared" si="138"/>
        <v>133242302.49102001</v>
      </c>
      <c r="AQ343" s="124">
        <f t="shared" si="139"/>
        <v>164277167</v>
      </c>
      <c r="AR343" s="126">
        <f t="shared" si="140"/>
        <v>0.232920505941209</v>
      </c>
      <c r="AS343" s="153" t="s">
        <v>779</v>
      </c>
      <c r="AT343" s="153">
        <f t="shared" si="141"/>
        <v>1</v>
      </c>
      <c r="AU343" s="153">
        <f t="shared" si="142"/>
        <v>1</v>
      </c>
      <c r="AV343" s="153">
        <f t="shared" si="143"/>
        <v>1</v>
      </c>
      <c r="AW343" s="153">
        <f t="shared" si="144"/>
        <v>1</v>
      </c>
      <c r="AX343" s="153">
        <f t="shared" si="145"/>
        <v>1</v>
      </c>
      <c r="AY343" s="153">
        <f t="shared" si="146"/>
        <v>1</v>
      </c>
      <c r="AZ343" s="153">
        <f t="shared" si="147"/>
        <v>1</v>
      </c>
      <c r="BA343" s="153">
        <f t="shared" si="148"/>
        <v>1</v>
      </c>
      <c r="BB343" s="153">
        <f t="shared" si="149"/>
        <v>1</v>
      </c>
      <c r="BC343" s="153">
        <f t="shared" si="150"/>
        <v>1</v>
      </c>
    </row>
    <row r="344" spans="1:55" s="300" customFormat="1" x14ac:dyDescent="0.3">
      <c r="A344" s="300" t="str">
        <f>Nominal!A343</f>
        <v>Turkey</v>
      </c>
      <c r="B344" s="300" t="str">
        <f>Nominal!B343</f>
        <v>TUR</v>
      </c>
      <c r="C344" s="300" t="str">
        <f>Nominal!C343</f>
        <v>ECA</v>
      </c>
      <c r="D344" s="300" t="str">
        <f>Nominal!D343</f>
        <v>Upper-Middle Income</v>
      </c>
      <c r="E344" s="300" t="str">
        <f>Nominal!E343</f>
        <v>IBRD</v>
      </c>
      <c r="F344" s="300" t="str">
        <f>Nominal!F343</f>
        <v>Other Taxes</v>
      </c>
      <c r="G344" s="300" t="str">
        <f>Nominal!G343</f>
        <v>thousand lcu</v>
      </c>
      <c r="H344" s="126">
        <f>VLOOKUP(B344,Inflation!$C$1:$E$196,3,FALSE)/100</f>
        <v>0.11942</v>
      </c>
      <c r="I344" s="300" t="str">
        <f t="shared" si="127"/>
        <v>TurkeyOther Taxes</v>
      </c>
      <c r="J344" s="124">
        <f>IF(Nominal!I343="","",IFERROR(Nominal!I343*((1+Real!$H344)),""))</f>
        <v>13794064.144200001</v>
      </c>
      <c r="K344" s="124">
        <f>IF(Nominal!J343="","",IFERROR(Nominal!J343*((1+Real!$H344)),""))</f>
        <v>6263179.5272400007</v>
      </c>
      <c r="L344" s="124">
        <f>IF(Nominal!K343="","",IFERROR(Nominal!K343*((1+Real!$H344)),""))</f>
        <v>6157498.4433000004</v>
      </c>
      <c r="M344" s="124">
        <f>IF(Nominal!L343="","",IFERROR(Nominal!L343*((1+Real!$H344)),""))</f>
        <v>6967924.9407000002</v>
      </c>
      <c r="N344" s="124">
        <f>IF(Nominal!M343="","",IFERROR(Nominal!M343*((1+Real!$H344)),""))</f>
        <v>6577446.6174600003</v>
      </c>
      <c r="O344" s="124">
        <f>IF(Nominal!N343="","",IFERROR(Nominal!N343*((1+Real!$H344)),""))</f>
        <v>5994276.9325200003</v>
      </c>
      <c r="P344" s="124">
        <f>IF(Nominal!O343="","",IFERROR(Nominal!O343*((1+Real!$H344)),""))</f>
        <v>11830841.02008</v>
      </c>
      <c r="Q344" s="124">
        <f>IF(Nominal!P343="","",IFERROR(Nominal!P343*((1+Real!$H344)),""))</f>
        <v>6940480.1205600007</v>
      </c>
      <c r="R344" s="124">
        <f>IF(Nominal!Q343="","",IFERROR(Nominal!Q343*((1+Real!$H344)),""))</f>
        <v>6905728.8460800005</v>
      </c>
      <c r="S344" s="124">
        <f>IF(Nominal!R343="","",IFERROR(Nominal!R343*((1+Real!$H344)),""))</f>
        <v>8119383.8605200006</v>
      </c>
      <c r="T344" s="124">
        <f>IF(Nominal!S343="","",IFERROR(Nominal!S343*((1+Real!$H344)),""))</f>
        <v>7988415.078780001</v>
      </c>
      <c r="U344" s="124">
        <f>IF(Nominal!T343="","",IFERROR(Nominal!T343*((1+Real!$H344)),""))</f>
        <v>9854076.2722200006</v>
      </c>
      <c r="V344" s="124">
        <f>IF(Nominal!U343="","",IFERROR(Nominal!U343*(1+0),""))</f>
        <v>15474665</v>
      </c>
      <c r="W344" s="124">
        <f>IF(Nominal!V343="","",IFERROR(Nominal!V343*(1+0),""))</f>
        <v>7565311</v>
      </c>
      <c r="X344" s="124">
        <f>IF(Nominal!W343="","",IFERROR(Nominal!W343*(1+0),""))</f>
        <v>6494264</v>
      </c>
      <c r="Y344" s="124">
        <f>IF(Nominal!X343="","",IFERROR(Nominal!X343*(1+0),""))</f>
        <v>5092353</v>
      </c>
      <c r="Z344" s="124">
        <f>IF(Nominal!Y343="","",IFERROR(Nominal!Y343*(1+0),""))</f>
        <v>4650100</v>
      </c>
      <c r="AA344" s="124">
        <f>IF(Nominal!Z343="","",IFERROR(Nominal!Z343*(1+0),""))</f>
        <v>7428763</v>
      </c>
      <c r="AB344" s="124">
        <f>IF(Nominal!AA343="","",IFERROR(Nominal!AA343*(1+0),""))</f>
        <v>12929205</v>
      </c>
      <c r="AC344" s="124">
        <f>IF(Nominal!AB343="","",IFERROR(Nominal!AB343*(1+0),""))</f>
        <v>9419556</v>
      </c>
      <c r="AD344" s="124">
        <f>IF(Nominal!AC343="","",IFERROR(Nominal!AC343*(1+0),""))</f>
        <v>9395657</v>
      </c>
      <c r="AE344" s="124">
        <f>IF(Nominal!AD343="","",IFERROR(Nominal!AD343*(1+0),""))</f>
        <v>8710329</v>
      </c>
      <c r="AF344" s="126">
        <f t="shared" si="128"/>
        <v>0.12183507617707015</v>
      </c>
      <c r="AG344" s="126">
        <f t="shared" si="129"/>
        <v>0.20790262630932607</v>
      </c>
      <c r="AH344" s="126">
        <f t="shared" si="130"/>
        <v>5.4691943457401214E-2</v>
      </c>
      <c r="AI344" s="126">
        <f t="shared" si="131"/>
        <v>-0.26917223659294748</v>
      </c>
      <c r="AJ344" s="126">
        <f t="shared" si="132"/>
        <v>-0.293023528665943</v>
      </c>
      <c r="AK344" s="126">
        <f t="shared" si="133"/>
        <v>0.23930927510166605</v>
      </c>
      <c r="AL344" s="126">
        <f t="shared" si="134"/>
        <v>9.2839044836778031E-2</v>
      </c>
      <c r="AM344" s="126">
        <f t="shared" si="135"/>
        <v>0.35719083354135051</v>
      </c>
      <c r="AN344" s="126">
        <f t="shared" si="136"/>
        <v>0.36055979164797264</v>
      </c>
      <c r="AO344" s="126">
        <f t="shared" si="137"/>
        <v>7.278201765449635E-2</v>
      </c>
      <c r="AP344" s="124">
        <f t="shared" si="138"/>
        <v>79550824.452660009</v>
      </c>
      <c r="AQ344" s="124">
        <f t="shared" si="139"/>
        <v>87160203</v>
      </c>
      <c r="AR344" s="126">
        <f t="shared" si="140"/>
        <v>9.5654301507186318E-2</v>
      </c>
      <c r="AS344" s="153" t="s">
        <v>779</v>
      </c>
      <c r="AT344" s="153">
        <f t="shared" si="141"/>
        <v>1</v>
      </c>
      <c r="AU344" s="153">
        <f t="shared" si="142"/>
        <v>1</v>
      </c>
      <c r="AV344" s="153">
        <f t="shared" si="143"/>
        <v>1</v>
      </c>
      <c r="AW344" s="153">
        <f t="shared" si="144"/>
        <v>1</v>
      </c>
      <c r="AX344" s="153">
        <f t="shared" si="145"/>
        <v>1</v>
      </c>
      <c r="AY344" s="153">
        <f t="shared" si="146"/>
        <v>1</v>
      </c>
      <c r="AZ344" s="153">
        <f t="shared" si="147"/>
        <v>1</v>
      </c>
      <c r="BA344" s="153">
        <f t="shared" si="148"/>
        <v>1</v>
      </c>
      <c r="BB344" s="153">
        <f t="shared" si="149"/>
        <v>1</v>
      </c>
      <c r="BC344" s="153">
        <f t="shared" si="150"/>
        <v>1</v>
      </c>
    </row>
    <row r="345" spans="1:55" s="300" customFormat="1" x14ac:dyDescent="0.3">
      <c r="A345" s="300" t="str">
        <f>Nominal!A344</f>
        <v>Turkey</v>
      </c>
      <c r="B345" s="300" t="str">
        <f>Nominal!B344</f>
        <v>TUR</v>
      </c>
      <c r="C345" s="300" t="str">
        <f>Nominal!C344</f>
        <v>ECA</v>
      </c>
      <c r="D345" s="300" t="str">
        <f>Nominal!D344</f>
        <v>Upper-Middle Income</v>
      </c>
      <c r="E345" s="300" t="str">
        <f>Nominal!E344</f>
        <v>IBRD</v>
      </c>
      <c r="F345" s="300" t="str">
        <f>Nominal!F344</f>
        <v>Non-Tax Revenues</v>
      </c>
      <c r="G345" s="300" t="str">
        <f>Nominal!G344</f>
        <v>thousand lcu</v>
      </c>
      <c r="H345" s="126">
        <f>VLOOKUP(B345,Inflation!$C$1:$E$196,3,FALSE)/100</f>
        <v>0.11942</v>
      </c>
      <c r="I345" s="300" t="str">
        <f t="shared" si="127"/>
        <v>TurkeyNon-Tax Revenues</v>
      </c>
      <c r="J345" s="124">
        <f>IF(Nominal!I344="","",IFERROR(Nominal!I344*((1+Real!$H345)),""))</f>
        <v>46204854.168780006</v>
      </c>
      <c r="K345" s="124">
        <f>IF(Nominal!J344="","",IFERROR(Nominal!J344*((1+Real!$H345)),""))</f>
        <v>10593364.74804</v>
      </c>
      <c r="L345" s="124">
        <f>IF(Nominal!K344="","",IFERROR(Nominal!K344*((1+Real!$H345)),""))</f>
        <v>14867661.805920001</v>
      </c>
      <c r="M345" s="124">
        <f>IF(Nominal!L344="","",IFERROR(Nominal!L344*((1+Real!$H345)),""))</f>
        <v>9961305.5140200015</v>
      </c>
      <c r="N345" s="124">
        <f>IF(Nominal!M344="","",IFERROR(Nominal!M344*((1+Real!$H345)),""))</f>
        <v>13117328.857980002</v>
      </c>
      <c r="O345" s="124">
        <f>IF(Nominal!N344="","",IFERROR(Nominal!N344*((1+Real!$H345)),""))</f>
        <v>11870367.74028</v>
      </c>
      <c r="P345" s="124">
        <f>IF(Nominal!O344="","",IFERROR(Nominal!O344*((1+Real!$H345)),""))</f>
        <v>39304401.149160005</v>
      </c>
      <c r="Q345" s="124">
        <f>IF(Nominal!P344="","",IFERROR(Nominal!P344*((1+Real!$H345)),""))</f>
        <v>30972009.573360004</v>
      </c>
      <c r="R345" s="124">
        <f>IF(Nominal!Q344="","",IFERROR(Nominal!Q344*((1+Real!$H345)),""))</f>
        <v>11747996.10414</v>
      </c>
      <c r="S345" s="124">
        <f>IF(Nominal!R344="","",IFERROR(Nominal!R344*((1+Real!$H345)),""))</f>
        <v>12085974.7488</v>
      </c>
      <c r="T345" s="124">
        <f>IF(Nominal!S344="","",IFERROR(Nominal!S344*((1+Real!$H345)),""))</f>
        <v>11110996.869660001</v>
      </c>
      <c r="U345" s="124">
        <f>IF(Nominal!T344="","",IFERROR(Nominal!T344*((1+Real!$H345)),""))</f>
        <v>13637167.356420001</v>
      </c>
      <c r="V345" s="124">
        <f>IF(Nominal!U344="","",IFERROR(Nominal!U344*(1+0),""))</f>
        <v>54753732</v>
      </c>
      <c r="W345" s="124">
        <f>IF(Nominal!V344="","",IFERROR(Nominal!V344*(1+0),""))</f>
        <v>14407307</v>
      </c>
      <c r="X345" s="124">
        <f>IF(Nominal!W344="","",IFERROR(Nominal!W344*(1+0),""))</f>
        <v>10488215</v>
      </c>
      <c r="Y345" s="124">
        <f>IF(Nominal!X344="","",IFERROR(Nominal!X344*(1+0),""))</f>
        <v>16120125</v>
      </c>
      <c r="Z345" s="124">
        <f>IF(Nominal!Y344="","",IFERROR(Nominal!Y344*(1+0),""))</f>
        <v>12863975</v>
      </c>
      <c r="AA345" s="124">
        <f>IF(Nominal!Z344="","",IFERROR(Nominal!Z344*(1+0),""))</f>
        <v>10829771</v>
      </c>
      <c r="AB345" s="124">
        <f>IF(Nominal!AA344="","",IFERROR(Nominal!AA344*(1+0),""))</f>
        <v>10515310</v>
      </c>
      <c r="AC345" s="124">
        <f>IF(Nominal!AB344="","",IFERROR(Nominal!AB344*(1+0),""))</f>
        <v>10109446</v>
      </c>
      <c r="AD345" s="124">
        <f>IF(Nominal!AC344="","",IFERROR(Nominal!AC344*(1+0),""))</f>
        <v>10604439</v>
      </c>
      <c r="AE345" s="124">
        <f>IF(Nominal!AD344="","",IFERROR(Nominal!AD344*(1+0),""))</f>
        <v>16151211</v>
      </c>
      <c r="AF345" s="126">
        <f t="shared" si="128"/>
        <v>0.18502120578050335</v>
      </c>
      <c r="AG345" s="126">
        <f t="shared" si="129"/>
        <v>0.36003124056175456</v>
      </c>
      <c r="AH345" s="126">
        <f t="shared" si="130"/>
        <v>-0.29456190644423957</v>
      </c>
      <c r="AI345" s="126">
        <f t="shared" si="131"/>
        <v>0.61827432933482374</v>
      </c>
      <c r="AJ345" s="126">
        <f t="shared" si="132"/>
        <v>-1.9314439755459243E-2</v>
      </c>
      <c r="AK345" s="126">
        <f t="shared" si="133"/>
        <v>-8.7663395359599425E-2</v>
      </c>
      <c r="AL345" s="126">
        <f t="shared" si="134"/>
        <v>-0.73246482092184917</v>
      </c>
      <c r="AM345" s="126">
        <f t="shared" si="135"/>
        <v>-0.67359412129668683</v>
      </c>
      <c r="AN345" s="126">
        <f t="shared" si="136"/>
        <v>-9.7340609751905713E-2</v>
      </c>
      <c r="AO345" s="126">
        <f t="shared" si="137"/>
        <v>0.33635981670436899</v>
      </c>
      <c r="AP345" s="124">
        <f t="shared" si="138"/>
        <v>200725264.41048002</v>
      </c>
      <c r="AQ345" s="124">
        <f t="shared" si="139"/>
        <v>166843531</v>
      </c>
      <c r="AR345" s="126">
        <f t="shared" si="140"/>
        <v>-0.16879655637763868</v>
      </c>
      <c r="AS345" s="153" t="s">
        <v>779</v>
      </c>
      <c r="AT345" s="153">
        <f t="shared" si="141"/>
        <v>1</v>
      </c>
      <c r="AU345" s="153">
        <f t="shared" si="142"/>
        <v>1</v>
      </c>
      <c r="AV345" s="153">
        <f t="shared" si="143"/>
        <v>1</v>
      </c>
      <c r="AW345" s="153">
        <f t="shared" si="144"/>
        <v>1</v>
      </c>
      <c r="AX345" s="153">
        <f t="shared" si="145"/>
        <v>1</v>
      </c>
      <c r="AY345" s="153">
        <f t="shared" si="146"/>
        <v>1</v>
      </c>
      <c r="AZ345" s="153">
        <f t="shared" si="147"/>
        <v>1</v>
      </c>
      <c r="BA345" s="153">
        <f t="shared" si="148"/>
        <v>1</v>
      </c>
      <c r="BB345" s="153">
        <f t="shared" si="149"/>
        <v>1</v>
      </c>
      <c r="BC345" s="153">
        <f t="shared" si="150"/>
        <v>1</v>
      </c>
    </row>
    <row r="346" spans="1:55" s="300" customFormat="1" x14ac:dyDescent="0.3">
      <c r="A346" s="300" t="str">
        <f>Nominal!A345</f>
        <v>Nigeria</v>
      </c>
      <c r="B346" s="300" t="str">
        <f>Nominal!B345</f>
        <v>NGA</v>
      </c>
      <c r="C346" s="300" t="str">
        <f>Nominal!C345</f>
        <v>SSA</v>
      </c>
      <c r="D346" s="300" t="str">
        <f>Nominal!D345</f>
        <v>Lower-Middle Income</v>
      </c>
      <c r="E346" s="300" t="str">
        <f>Nominal!E345</f>
        <v>IDA</v>
      </c>
      <c r="F346" s="300" t="str">
        <f>Nominal!F345</f>
        <v>PIT</v>
      </c>
      <c r="G346" s="300" t="str">
        <f>Nominal!G345</f>
        <v>bill lcu</v>
      </c>
      <c r="H346" s="126">
        <f>VLOOKUP(B346,Inflation!$C$1:$E$196,3,FALSE)/100</f>
        <v>0.1288</v>
      </c>
      <c r="I346" s="300" t="str">
        <f t="shared" si="127"/>
        <v>NigeriaPIT</v>
      </c>
      <c r="J346" s="124" t="str">
        <f>IF(Nominal!I345="","",IFERROR(Nominal!I345*((1+Real!$H346)),""))</f>
        <v/>
      </c>
      <c r="K346" s="124" t="str">
        <f>IF(Nominal!J345="","",IFERROR(Nominal!J345*((1+Real!$H346)),""))</f>
        <v/>
      </c>
      <c r="L346" s="124">
        <f>IF(Nominal!K345="","",IFERROR(Nominal!K345*((1+Real!$H346)),""))</f>
        <v>234.7608769187886</v>
      </c>
      <c r="M346" s="124" t="str">
        <f>IF(Nominal!L345="","",IFERROR(Nominal!L345*((1+Real!$H346)),""))</f>
        <v/>
      </c>
      <c r="N346" s="124" t="str">
        <f>IF(Nominal!M345="","",IFERROR(Nominal!M345*((1+Real!$H346)),""))</f>
        <v/>
      </c>
      <c r="O346" s="124">
        <f>IF(Nominal!N345="","",IFERROR(Nominal!N345*((1+Real!$H346)),""))</f>
        <v>283.74798038898717</v>
      </c>
      <c r="P346" s="124" t="str">
        <f>IF(Nominal!O345="","",IFERROR(Nominal!O345*((1+Real!$H346)),""))</f>
        <v/>
      </c>
      <c r="Q346" s="124" t="str">
        <f>IF(Nominal!P345="","",IFERROR(Nominal!P345*((1+Real!$H346)),""))</f>
        <v/>
      </c>
      <c r="R346" s="124">
        <f>IF(Nominal!Q345="","",IFERROR(Nominal!Q345*((1+Real!$H346)),""))</f>
        <v>208.12686216490417</v>
      </c>
      <c r="S346" s="124" t="str">
        <f>IF(Nominal!R345="","",IFERROR(Nominal!R345*((1+Real!$H346)),""))</f>
        <v/>
      </c>
      <c r="T346" s="124" t="str">
        <f>IF(Nominal!S345="","",IFERROR(Nominal!S345*((1+Real!$H346)),""))</f>
        <v/>
      </c>
      <c r="U346" s="124">
        <f>IF(Nominal!T345="","",IFERROR(Nominal!T345*((1+Real!$H346)),""))</f>
        <v>247.48234489473947</v>
      </c>
      <c r="V346" s="124" t="str">
        <f>IF(Nominal!U345="","",IFERROR(Nominal!U345*(1+0),""))</f>
        <v/>
      </c>
      <c r="W346" s="124" t="str">
        <f>IF(Nominal!V345="","",IFERROR(Nominal!V345*(1+0),""))</f>
        <v/>
      </c>
      <c r="X346" s="124">
        <f>IF(Nominal!W345="","",IFERROR(Nominal!W345*(1+0),""))</f>
        <v>252.79337951171669</v>
      </c>
      <c r="Y346" s="124" t="str">
        <f>IF(Nominal!X345="","",IFERROR(Nominal!X345*(1+0),""))</f>
        <v/>
      </c>
      <c r="Z346" s="124" t="str">
        <f>IF(Nominal!Y345="","",IFERROR(Nominal!Y345*(1+0),""))</f>
        <v/>
      </c>
      <c r="AA346" s="124">
        <f>IF(Nominal!Z345="","",IFERROR(Nominal!Z345*(1+0),""))</f>
        <v>183.06690583189001</v>
      </c>
      <c r="AB346" s="124" t="str">
        <f>IF(Nominal!AA345="","",IFERROR(Nominal!AA345*(1+0),""))</f>
        <v/>
      </c>
      <c r="AC346" s="124" t="str">
        <f>IF(Nominal!AB345="","",IFERROR(Nominal!AB345*(1+0),""))</f>
        <v/>
      </c>
      <c r="AD346" s="124">
        <f>IF(Nominal!AC345="","",IFERROR(Nominal!AC345*(1+0),""))</f>
        <v>183.06690583189001</v>
      </c>
      <c r="AE346" s="124" t="str">
        <f>IF(Nominal!AD345="","",IFERROR(Nominal!AD345*(1+0),""))</f>
        <v/>
      </c>
      <c r="AF346" s="126" t="str">
        <f t="shared" si="128"/>
        <v/>
      </c>
      <c r="AG346" s="126" t="str">
        <f t="shared" si="129"/>
        <v/>
      </c>
      <c r="AH346" s="126">
        <f t="shared" si="130"/>
        <v>7.6812213472716426E-2</v>
      </c>
      <c r="AI346" s="126" t="str">
        <f t="shared" si="131"/>
        <v/>
      </c>
      <c r="AJ346" s="126" t="str">
        <f t="shared" si="132"/>
        <v/>
      </c>
      <c r="AK346" s="126">
        <f t="shared" si="133"/>
        <v>-0.35482569574266049</v>
      </c>
      <c r="AL346" s="126" t="str">
        <f t="shared" si="134"/>
        <v/>
      </c>
      <c r="AM346" s="126" t="str">
        <f t="shared" si="135"/>
        <v/>
      </c>
      <c r="AN346" s="126">
        <f t="shared" si="136"/>
        <v>-0.12040712127374754</v>
      </c>
      <c r="AO346" s="126" t="str">
        <f t="shared" si="137"/>
        <v/>
      </c>
      <c r="AP346" s="124">
        <f t="shared" si="138"/>
        <v>726.63571947267997</v>
      </c>
      <c r="AQ346" s="124">
        <f t="shared" si="139"/>
        <v>618.92719117549677</v>
      </c>
      <c r="AR346" s="126">
        <f t="shared" si="140"/>
        <v>-0.14822905812467813</v>
      </c>
      <c r="AS346" s="153" t="s">
        <v>779</v>
      </c>
      <c r="AT346" s="153">
        <f t="shared" si="141"/>
        <v>0</v>
      </c>
      <c r="AU346" s="153">
        <f t="shared" si="142"/>
        <v>0</v>
      </c>
      <c r="AV346" s="153">
        <f t="shared" si="143"/>
        <v>1</v>
      </c>
      <c r="AW346" s="153">
        <f t="shared" si="144"/>
        <v>0</v>
      </c>
      <c r="AX346" s="153">
        <f t="shared" si="145"/>
        <v>0</v>
      </c>
      <c r="AY346" s="153">
        <f t="shared" si="146"/>
        <v>1</v>
      </c>
      <c r="AZ346" s="153">
        <f t="shared" si="147"/>
        <v>0</v>
      </c>
      <c r="BA346" s="153">
        <f t="shared" si="148"/>
        <v>0</v>
      </c>
      <c r="BB346" s="153">
        <f t="shared" si="149"/>
        <v>1</v>
      </c>
      <c r="BC346" s="153">
        <f t="shared" si="150"/>
        <v>0</v>
      </c>
    </row>
    <row r="347" spans="1:55" s="300" customFormat="1" x14ac:dyDescent="0.3">
      <c r="A347" s="300" t="str">
        <f>Nominal!A346</f>
        <v>Nigeria</v>
      </c>
      <c r="B347" s="300" t="str">
        <f>Nominal!B346</f>
        <v>NGA</v>
      </c>
      <c r="C347" s="300" t="str">
        <f>Nominal!C346</f>
        <v>SSA</v>
      </c>
      <c r="D347" s="300" t="str">
        <f>Nominal!D346</f>
        <v>Lower-Middle Income</v>
      </c>
      <c r="E347" s="300" t="str">
        <f>Nominal!E346</f>
        <v>IDA</v>
      </c>
      <c r="F347" s="300" t="str">
        <f>Nominal!F346</f>
        <v>CIT</v>
      </c>
      <c r="G347" s="300" t="str">
        <f>Nominal!G346</f>
        <v>bill lcu</v>
      </c>
      <c r="H347" s="126">
        <f>VLOOKUP(B347,Inflation!$C$1:$E$196,3,FALSE)/100</f>
        <v>0.1288</v>
      </c>
      <c r="I347" s="300" t="str">
        <f t="shared" si="127"/>
        <v>NigeriaCIT</v>
      </c>
      <c r="J347" s="124" t="str">
        <f>IF(Nominal!I346="","",IFERROR(Nominal!I346*((1+Real!$H347)),""))</f>
        <v/>
      </c>
      <c r="K347" s="124" t="str">
        <f>IF(Nominal!J346="","",IFERROR(Nominal!J346*((1+Real!$H347)),""))</f>
        <v/>
      </c>
      <c r="L347" s="124">
        <f>IF(Nominal!K346="","",IFERROR(Nominal!K346*((1+Real!$H347)),""))</f>
        <v>827.82342792000009</v>
      </c>
      <c r="M347" s="124" t="str">
        <f>IF(Nominal!L346="","",IFERROR(Nominal!L346*((1+Real!$H347)),""))</f>
        <v/>
      </c>
      <c r="N347" s="124" t="str">
        <f>IF(Nominal!M346="","",IFERROR(Nominal!M346*((1+Real!$H347)),""))</f>
        <v/>
      </c>
      <c r="O347" s="124">
        <f>IF(Nominal!N346="","",IFERROR(Nominal!N346*((1+Real!$H347)),""))</f>
        <v>1202.7200324</v>
      </c>
      <c r="P347" s="124" t="str">
        <f>IF(Nominal!O346="","",IFERROR(Nominal!O346*((1+Real!$H347)),""))</f>
        <v/>
      </c>
      <c r="Q347" s="124" t="str">
        <f>IF(Nominal!P346="","",IFERROR(Nominal!P346*((1+Real!$H347)),""))</f>
        <v/>
      </c>
      <c r="R347" s="124">
        <f>IF(Nominal!Q346="","",IFERROR(Nominal!Q346*((1+Real!$H347)),""))</f>
        <v>1432.3833099200001</v>
      </c>
      <c r="S347" s="124" t="str">
        <f>IF(Nominal!R346="","",IFERROR(Nominal!R346*((1+Real!$H347)),""))</f>
        <v/>
      </c>
      <c r="T347" s="124" t="str">
        <f>IF(Nominal!S346="","",IFERROR(Nominal!S346*((1+Real!$H347)),""))</f>
        <v/>
      </c>
      <c r="U347" s="124">
        <f>IF(Nominal!T346="","",IFERROR(Nominal!T346*((1+Real!$H347)),""))</f>
        <v>1029.3514783200001</v>
      </c>
      <c r="V347" s="124" t="str">
        <f>IF(Nominal!U346="","",IFERROR(Nominal!U346*(1+0),""))</f>
        <v/>
      </c>
      <c r="W347" s="124" t="str">
        <f>IF(Nominal!V346="","",IFERROR(Nominal!V346*(1+0),""))</f>
        <v/>
      </c>
      <c r="X347" s="124">
        <f>IF(Nominal!W346="","",IFERROR(Nominal!W346*(1+0),""))</f>
        <v>843.91149999999993</v>
      </c>
      <c r="Y347" s="124" t="str">
        <f>IF(Nominal!X346="","",IFERROR(Nominal!X346*(1+0),""))</f>
        <v/>
      </c>
      <c r="Z347" s="124" t="str">
        <f>IF(Nominal!Y346="","",IFERROR(Nominal!Y346*(1+0),""))</f>
        <v/>
      </c>
      <c r="AA347" s="124">
        <f>IF(Nominal!Z346="","",IFERROR(Nominal!Z346*(1+0),""))</f>
        <v>886.36959999999988</v>
      </c>
      <c r="AB347" s="124" t="str">
        <f>IF(Nominal!AA346="","",IFERROR(Nominal!AA346*(1+0),""))</f>
        <v/>
      </c>
      <c r="AC347" s="124" t="str">
        <f>IF(Nominal!AB346="","",IFERROR(Nominal!AB346*(1+0),""))</f>
        <v/>
      </c>
      <c r="AD347" s="124">
        <f>IF(Nominal!AC346="","",IFERROR(Nominal!AC346*(1+0),""))</f>
        <v>969.7278</v>
      </c>
      <c r="AE347" s="124" t="str">
        <f>IF(Nominal!AD346="","",IFERROR(Nominal!AD346*(1+0),""))</f>
        <v/>
      </c>
      <c r="AF347" s="126" t="str">
        <f t="shared" si="128"/>
        <v/>
      </c>
      <c r="AG347" s="126" t="str">
        <f t="shared" si="129"/>
        <v/>
      </c>
      <c r="AH347" s="126">
        <f t="shared" si="130"/>
        <v>1.9434183108858066E-2</v>
      </c>
      <c r="AI347" s="126" t="str">
        <f t="shared" si="131"/>
        <v/>
      </c>
      <c r="AJ347" s="126" t="str">
        <f t="shared" si="132"/>
        <v/>
      </c>
      <c r="AK347" s="126">
        <f t="shared" si="133"/>
        <v>-0.26302915381622954</v>
      </c>
      <c r="AL347" s="126" t="str">
        <f t="shared" si="134"/>
        <v/>
      </c>
      <c r="AM347" s="126" t="str">
        <f t="shared" si="135"/>
        <v/>
      </c>
      <c r="AN347" s="126">
        <f t="shared" si="136"/>
        <v>-0.32299699857982833</v>
      </c>
      <c r="AO347" s="126" t="str">
        <f t="shared" si="137"/>
        <v/>
      </c>
      <c r="AP347" s="124">
        <f t="shared" si="138"/>
        <v>3462.9267702400002</v>
      </c>
      <c r="AQ347" s="124">
        <f t="shared" si="139"/>
        <v>2700.0088999999998</v>
      </c>
      <c r="AR347" s="126">
        <f t="shared" si="140"/>
        <v>-0.2203101367307071</v>
      </c>
      <c r="AS347" s="153" t="s">
        <v>779</v>
      </c>
      <c r="AT347" s="153">
        <f t="shared" si="141"/>
        <v>0</v>
      </c>
      <c r="AU347" s="153">
        <f t="shared" si="142"/>
        <v>0</v>
      </c>
      <c r="AV347" s="153">
        <f t="shared" si="143"/>
        <v>1</v>
      </c>
      <c r="AW347" s="153">
        <f t="shared" si="144"/>
        <v>0</v>
      </c>
      <c r="AX347" s="153">
        <f t="shared" si="145"/>
        <v>0</v>
      </c>
      <c r="AY347" s="153">
        <f t="shared" si="146"/>
        <v>1</v>
      </c>
      <c r="AZ347" s="153">
        <f t="shared" si="147"/>
        <v>0</v>
      </c>
      <c r="BA347" s="153">
        <f t="shared" si="148"/>
        <v>0</v>
      </c>
      <c r="BB347" s="153">
        <f t="shared" si="149"/>
        <v>1</v>
      </c>
      <c r="BC347" s="153">
        <f t="shared" si="150"/>
        <v>0</v>
      </c>
    </row>
    <row r="348" spans="1:55" s="300" customFormat="1" x14ac:dyDescent="0.3">
      <c r="A348" s="300" t="str">
        <f>Nominal!A347</f>
        <v>Nigeria</v>
      </c>
      <c r="B348" s="300" t="str">
        <f>Nominal!B347</f>
        <v>NGA</v>
      </c>
      <c r="C348" s="300" t="str">
        <f>Nominal!C347</f>
        <v>SSA</v>
      </c>
      <c r="D348" s="300" t="str">
        <f>Nominal!D347</f>
        <v>Lower-Middle Income</v>
      </c>
      <c r="E348" s="300" t="str">
        <f>Nominal!E347</f>
        <v>IDA</v>
      </c>
      <c r="F348" s="300" t="str">
        <f>Nominal!F347</f>
        <v>Income Taxes</v>
      </c>
      <c r="G348" s="300" t="str">
        <f>Nominal!G347</f>
        <v>bill lcu</v>
      </c>
      <c r="H348" s="126">
        <f>VLOOKUP(B348,Inflation!$C$1:$E$196,3,FALSE)/100</f>
        <v>0.1288</v>
      </c>
      <c r="I348" s="300" t="str">
        <f t="shared" si="127"/>
        <v>NigeriaIncome Taxes</v>
      </c>
      <c r="J348" s="124" t="str">
        <f>IF(Nominal!I347="","",IFERROR(Nominal!I347*((1+Real!$H348)),""))</f>
        <v/>
      </c>
      <c r="K348" s="124" t="str">
        <f>IF(Nominal!J347="","",IFERROR(Nominal!J347*((1+Real!$H348)),""))</f>
        <v/>
      </c>
      <c r="L348" s="124">
        <f>IF(Nominal!K347="","",IFERROR(Nominal!K347*((1+Real!$H348)),""))</f>
        <v>1062.5843048387885</v>
      </c>
      <c r="M348" s="124" t="str">
        <f>IF(Nominal!L347="","",IFERROR(Nominal!L347*((1+Real!$H348)),""))</f>
        <v/>
      </c>
      <c r="N348" s="124" t="str">
        <f>IF(Nominal!M347="","",IFERROR(Nominal!M347*((1+Real!$H348)),""))</f>
        <v/>
      </c>
      <c r="O348" s="124">
        <f>IF(Nominal!N347="","",IFERROR(Nominal!N347*((1+Real!$H348)),""))</f>
        <v>1486.4680127889872</v>
      </c>
      <c r="P348" s="124" t="str">
        <f>IF(Nominal!O347="","",IFERROR(Nominal!O347*((1+Real!$H348)),""))</f>
        <v/>
      </c>
      <c r="Q348" s="124" t="str">
        <f>IF(Nominal!P347="","",IFERROR(Nominal!P347*((1+Real!$H348)),""))</f>
        <v/>
      </c>
      <c r="R348" s="124">
        <f>IF(Nominal!Q347="","",IFERROR(Nominal!Q347*((1+Real!$H348)),""))</f>
        <v>1640.5101720849045</v>
      </c>
      <c r="S348" s="124" t="str">
        <f>IF(Nominal!R347="","",IFERROR(Nominal!R347*((1+Real!$H348)),""))</f>
        <v/>
      </c>
      <c r="T348" s="124" t="str">
        <f>IF(Nominal!S347="","",IFERROR(Nominal!S347*((1+Real!$H348)),""))</f>
        <v/>
      </c>
      <c r="U348" s="124">
        <f>IF(Nominal!T347="","",IFERROR(Nominal!T347*((1+Real!$H348)),""))</f>
        <v>1276.8338232147396</v>
      </c>
      <c r="V348" s="124" t="str">
        <f>IF(Nominal!U347="","",IFERROR(Nominal!U347*(1+0),""))</f>
        <v/>
      </c>
      <c r="W348" s="124" t="str">
        <f>IF(Nominal!V347="","",IFERROR(Nominal!V347*(1+0),""))</f>
        <v/>
      </c>
      <c r="X348" s="124">
        <f>IF(Nominal!W347="","",IFERROR(Nominal!W347*(1+0),""))</f>
        <v>1096.7048795117166</v>
      </c>
      <c r="Y348" s="124" t="str">
        <f>IF(Nominal!X347="","",IFERROR(Nominal!X347*(1+0),""))</f>
        <v/>
      </c>
      <c r="Z348" s="124" t="str">
        <f>IF(Nominal!Y347="","",IFERROR(Nominal!Y347*(1+0),""))</f>
        <v/>
      </c>
      <c r="AA348" s="124">
        <f>IF(Nominal!Z347="","",IFERROR(Nominal!Z347*(1+0),""))</f>
        <v>1069.4365058318899</v>
      </c>
      <c r="AB348" s="124" t="str">
        <f>IF(Nominal!AA347="","",IFERROR(Nominal!AA347*(1+0),""))</f>
        <v/>
      </c>
      <c r="AC348" s="124" t="str">
        <f>IF(Nominal!AB347="","",IFERROR(Nominal!AB347*(1+0),""))</f>
        <v/>
      </c>
      <c r="AD348" s="124">
        <f>IF(Nominal!AC347="","",IFERROR(Nominal!AC347*(1+0),""))</f>
        <v>1152.79470583189</v>
      </c>
      <c r="AE348" s="124" t="str">
        <f>IF(Nominal!AD347="","",IFERROR(Nominal!AD347*(1+0),""))</f>
        <v/>
      </c>
      <c r="AF348" s="126" t="str">
        <f t="shared" si="128"/>
        <v/>
      </c>
      <c r="AG348" s="126" t="str">
        <f t="shared" si="129"/>
        <v/>
      </c>
      <c r="AH348" s="126">
        <f t="shared" si="130"/>
        <v>3.21109341795753E-2</v>
      </c>
      <c r="AI348" s="126" t="str">
        <f t="shared" si="131"/>
        <v/>
      </c>
      <c r="AJ348" s="126" t="str">
        <f t="shared" si="132"/>
        <v/>
      </c>
      <c r="AK348" s="126">
        <f t="shared" si="133"/>
        <v>-0.28055195494899443</v>
      </c>
      <c r="AL348" s="126" t="str">
        <f t="shared" si="134"/>
        <v/>
      </c>
      <c r="AM348" s="126" t="str">
        <f t="shared" si="135"/>
        <v/>
      </c>
      <c r="AN348" s="126">
        <f t="shared" si="136"/>
        <v>-0.29729499673457238</v>
      </c>
      <c r="AO348" s="126" t="str">
        <f t="shared" si="137"/>
        <v/>
      </c>
      <c r="AP348" s="124">
        <f t="shared" si="138"/>
        <v>4189.56248971268</v>
      </c>
      <c r="AQ348" s="124">
        <f t="shared" si="139"/>
        <v>3318.9360911754966</v>
      </c>
      <c r="AR348" s="126">
        <f t="shared" si="140"/>
        <v>-0.20780842884548809</v>
      </c>
      <c r="AS348" s="153" t="s">
        <v>779</v>
      </c>
      <c r="AT348" s="153">
        <f t="shared" si="141"/>
        <v>0</v>
      </c>
      <c r="AU348" s="153">
        <f t="shared" si="142"/>
        <v>0</v>
      </c>
      <c r="AV348" s="153">
        <f t="shared" si="143"/>
        <v>1</v>
      </c>
      <c r="AW348" s="153">
        <f t="shared" si="144"/>
        <v>0</v>
      </c>
      <c r="AX348" s="153">
        <f t="shared" si="145"/>
        <v>0</v>
      </c>
      <c r="AY348" s="153">
        <f t="shared" si="146"/>
        <v>1</v>
      </c>
      <c r="AZ348" s="153">
        <f t="shared" si="147"/>
        <v>0</v>
      </c>
      <c r="BA348" s="153">
        <f t="shared" si="148"/>
        <v>0</v>
      </c>
      <c r="BB348" s="153">
        <f t="shared" si="149"/>
        <v>1</v>
      </c>
      <c r="BC348" s="153">
        <f t="shared" si="150"/>
        <v>0</v>
      </c>
    </row>
    <row r="349" spans="1:55" s="300" customFormat="1" x14ac:dyDescent="0.3">
      <c r="A349" s="300" t="str">
        <f>Nominal!A348</f>
        <v>Nigeria</v>
      </c>
      <c r="B349" s="300" t="str">
        <f>Nominal!B348</f>
        <v>NGA</v>
      </c>
      <c r="C349" s="300" t="str">
        <f>Nominal!C348</f>
        <v>SSA</v>
      </c>
      <c r="D349" s="300" t="str">
        <f>Nominal!D348</f>
        <v>Lower-Middle Income</v>
      </c>
      <c r="E349" s="300" t="str">
        <f>Nominal!E348</f>
        <v>IDA</v>
      </c>
      <c r="F349" s="300" t="str">
        <f>Nominal!F348</f>
        <v>VAT</v>
      </c>
      <c r="G349" s="300" t="str">
        <f>Nominal!G348</f>
        <v>bill lcu</v>
      </c>
      <c r="H349" s="126">
        <f>VLOOKUP(B349,Inflation!$C$1:$E$196,3,FALSE)/100</f>
        <v>0.1288</v>
      </c>
      <c r="I349" s="300" t="str">
        <f t="shared" si="127"/>
        <v>NigeriaVAT</v>
      </c>
      <c r="J349" s="124" t="str">
        <f>IF(Nominal!I348="","",IFERROR(Nominal!I348*((1+Real!$H349)),""))</f>
        <v/>
      </c>
      <c r="K349" s="124" t="str">
        <f>IF(Nominal!J348="","",IFERROR(Nominal!J348*((1+Real!$H349)),""))</f>
        <v/>
      </c>
      <c r="L349" s="124">
        <f>IF(Nominal!K348="","",IFERROR(Nominal!K348*((1+Real!$H349)),""))</f>
        <v>330.78287472</v>
      </c>
      <c r="M349" s="124" t="str">
        <f>IF(Nominal!L348="","",IFERROR(Nominal!L348*((1+Real!$H349)),""))</f>
        <v/>
      </c>
      <c r="N349" s="124" t="str">
        <f>IF(Nominal!M348="","",IFERROR(Nominal!M348*((1+Real!$H349)),""))</f>
        <v/>
      </c>
      <c r="O349" s="124">
        <f>IF(Nominal!N348="","",IFERROR(Nominal!N348*((1+Real!$H349)),""))</f>
        <v>352.12125839999999</v>
      </c>
      <c r="P349" s="124" t="str">
        <f>IF(Nominal!O348="","",IFERROR(Nominal!O348*((1+Real!$H349)),""))</f>
        <v/>
      </c>
      <c r="Q349" s="124" t="str">
        <f>IF(Nominal!P348="","",IFERROR(Nominal!P348*((1+Real!$H349)),""))</f>
        <v/>
      </c>
      <c r="R349" s="124">
        <f>IF(Nominal!Q348="","",IFERROR(Nominal!Q348*((1+Real!$H349)),""))</f>
        <v>310.55105368000005</v>
      </c>
      <c r="S349" s="124" t="str">
        <f>IF(Nominal!R348="","",IFERROR(Nominal!R348*((1+Real!$H349)),""))</f>
        <v/>
      </c>
      <c r="T349" s="124" t="str">
        <f>IF(Nominal!S348="","",IFERROR(Nominal!S348*((1+Real!$H349)),""))</f>
        <v/>
      </c>
      <c r="U349" s="124">
        <f>IF(Nominal!T348="","",IFERROR(Nominal!T348*((1+Real!$H349)),""))</f>
        <v>348.21549751999999</v>
      </c>
      <c r="V349" s="124" t="str">
        <f>IF(Nominal!U348="","",IFERROR(Nominal!U348*(1+0),""))</f>
        <v/>
      </c>
      <c r="W349" s="124" t="str">
        <f>IF(Nominal!V348="","",IFERROR(Nominal!V348*(1+0),""))</f>
        <v/>
      </c>
      <c r="X349" s="124">
        <f>IF(Nominal!W348="","",IFERROR(Nominal!W348*(1+0),""))</f>
        <v>325.91430000000003</v>
      </c>
      <c r="Y349" s="124" t="str">
        <f>IF(Nominal!X348="","",IFERROR(Nominal!X348*(1+0),""))</f>
        <v/>
      </c>
      <c r="Z349" s="124" t="str">
        <f>IF(Nominal!Y348="","",IFERROR(Nominal!Y348*(1+0),""))</f>
        <v/>
      </c>
      <c r="AA349" s="124">
        <f>IF(Nominal!Z348="","",IFERROR(Nominal!Z348*(1+0),""))</f>
        <v>327.19540000000001</v>
      </c>
      <c r="AB349" s="124" t="str">
        <f>IF(Nominal!AA348="","",IFERROR(Nominal!AA348*(1+0),""))</f>
        <v/>
      </c>
      <c r="AC349" s="124" t="str">
        <f>IF(Nominal!AB348="","",IFERROR(Nominal!AB348*(1+0),""))</f>
        <v/>
      </c>
      <c r="AD349" s="124">
        <f>IF(Nominal!AC348="","",IFERROR(Nominal!AC348*(1+0),""))</f>
        <v>424.7081</v>
      </c>
      <c r="AE349" s="124" t="str">
        <f>IF(Nominal!AD348="","",IFERROR(Nominal!AD348*(1+0),""))</f>
        <v/>
      </c>
      <c r="AF349" s="126" t="str">
        <f t="shared" si="128"/>
        <v/>
      </c>
      <c r="AG349" s="126" t="str">
        <f t="shared" si="129"/>
        <v/>
      </c>
      <c r="AH349" s="126">
        <f t="shared" si="130"/>
        <v>-1.471833970885314E-2</v>
      </c>
      <c r="AI349" s="126" t="str">
        <f t="shared" si="131"/>
        <v/>
      </c>
      <c r="AJ349" s="126" t="str">
        <f t="shared" si="132"/>
        <v/>
      </c>
      <c r="AK349" s="126">
        <f t="shared" si="133"/>
        <v>-7.078771248648924E-2</v>
      </c>
      <c r="AL349" s="126" t="str">
        <f t="shared" si="134"/>
        <v/>
      </c>
      <c r="AM349" s="126" t="str">
        <f t="shared" si="135"/>
        <v/>
      </c>
      <c r="AN349" s="126">
        <f t="shared" si="136"/>
        <v>0.36759510221346847</v>
      </c>
      <c r="AO349" s="126" t="str">
        <f t="shared" si="137"/>
        <v/>
      </c>
      <c r="AP349" s="124">
        <f t="shared" si="138"/>
        <v>993.45518680000009</v>
      </c>
      <c r="AQ349" s="124">
        <f t="shared" si="139"/>
        <v>1077.8178</v>
      </c>
      <c r="AR349" s="126">
        <f t="shared" si="140"/>
        <v>8.4918388187935054E-2</v>
      </c>
      <c r="AS349" s="153" t="s">
        <v>779</v>
      </c>
      <c r="AT349" s="153">
        <f t="shared" si="141"/>
        <v>0</v>
      </c>
      <c r="AU349" s="153">
        <f t="shared" si="142"/>
        <v>0</v>
      </c>
      <c r="AV349" s="153">
        <f t="shared" si="143"/>
        <v>1</v>
      </c>
      <c r="AW349" s="153">
        <f t="shared" si="144"/>
        <v>0</v>
      </c>
      <c r="AX349" s="153">
        <f t="shared" si="145"/>
        <v>0</v>
      </c>
      <c r="AY349" s="153">
        <f t="shared" si="146"/>
        <v>1</v>
      </c>
      <c r="AZ349" s="153">
        <f t="shared" si="147"/>
        <v>0</v>
      </c>
      <c r="BA349" s="153">
        <f t="shared" si="148"/>
        <v>0</v>
      </c>
      <c r="BB349" s="153">
        <f t="shared" si="149"/>
        <v>1</v>
      </c>
      <c r="BC349" s="153">
        <f t="shared" si="150"/>
        <v>0</v>
      </c>
    </row>
    <row r="350" spans="1:55" s="300" customFormat="1" x14ac:dyDescent="0.3">
      <c r="A350" s="300" t="str">
        <f>Nominal!A349</f>
        <v>Nigeria</v>
      </c>
      <c r="B350" s="300" t="str">
        <f>Nominal!B349</f>
        <v>NGA</v>
      </c>
      <c r="C350" s="300" t="str">
        <f>Nominal!C349</f>
        <v>SSA</v>
      </c>
      <c r="D350" s="300" t="str">
        <f>Nominal!D349</f>
        <v>Lower-Middle Income</v>
      </c>
      <c r="E350" s="300" t="str">
        <f>Nominal!E349</f>
        <v>IDA</v>
      </c>
      <c r="F350" s="300" t="str">
        <f>Nominal!F349</f>
        <v>Customs Duties</v>
      </c>
      <c r="G350" s="300" t="str">
        <f>Nominal!G349</f>
        <v>bill lcu</v>
      </c>
      <c r="H350" s="126">
        <f>VLOOKUP(B350,Inflation!$C$1:$E$196,3,FALSE)/100</f>
        <v>0.1288</v>
      </c>
      <c r="I350" s="300" t="str">
        <f t="shared" si="127"/>
        <v>NigeriaCustoms Duties</v>
      </c>
      <c r="J350" s="124" t="str">
        <f>IF(Nominal!I349="","",IFERROR(Nominal!I349*((1+Real!$H350)),""))</f>
        <v/>
      </c>
      <c r="K350" s="124" t="str">
        <f>IF(Nominal!J349="","",IFERROR(Nominal!J349*((1+Real!$H350)),""))</f>
        <v/>
      </c>
      <c r="L350" s="124">
        <f>IF(Nominal!K349="","",IFERROR(Nominal!K349*((1+Real!$H350)),""))</f>
        <v>230.78315999999998</v>
      </c>
      <c r="M350" s="124" t="str">
        <f>IF(Nominal!L349="","",IFERROR(Nominal!L349*((1+Real!$H350)),""))</f>
        <v/>
      </c>
      <c r="N350" s="124" t="str">
        <f>IF(Nominal!M349="","",IFERROR(Nominal!M349*((1+Real!$H350)),""))</f>
        <v/>
      </c>
      <c r="O350" s="124">
        <f>IF(Nominal!N349="","",IFERROR(Nominal!N349*((1+Real!$H350)),""))</f>
        <v>225.03756800000002</v>
      </c>
      <c r="P350" s="124" t="str">
        <f>IF(Nominal!O349="","",IFERROR(Nominal!O349*((1+Real!$H350)),""))</f>
        <v/>
      </c>
      <c r="Q350" s="124" t="str">
        <f>IF(Nominal!P349="","",IFERROR(Nominal!P349*((1+Real!$H350)),""))</f>
        <v/>
      </c>
      <c r="R350" s="124">
        <f>IF(Nominal!Q349="","",IFERROR(Nominal!Q349*((1+Real!$H350)),""))</f>
        <v>0</v>
      </c>
      <c r="S350" s="124" t="str">
        <f>IF(Nominal!R349="","",IFERROR(Nominal!R349*((1+Real!$H350)),""))</f>
        <v/>
      </c>
      <c r="T350" s="124" t="str">
        <f>IF(Nominal!S349="","",IFERROR(Nominal!S349*((1+Real!$H350)),""))</f>
        <v/>
      </c>
      <c r="U350" s="124">
        <f>IF(Nominal!T349="","",IFERROR(Nominal!T349*((1+Real!$H350)),""))</f>
        <v>0</v>
      </c>
      <c r="V350" s="124" t="str">
        <f>IF(Nominal!U349="","",IFERROR(Nominal!U349*(1+0),""))</f>
        <v/>
      </c>
      <c r="W350" s="124" t="str">
        <f>IF(Nominal!V349="","",IFERROR(Nominal!V349*(1+0),""))</f>
        <v/>
      </c>
      <c r="X350" s="124">
        <f>IF(Nominal!W349="","",IFERROR(Nominal!W349*(1+0),""))</f>
        <v>212.9</v>
      </c>
      <c r="Y350" s="124" t="str">
        <f>IF(Nominal!X349="","",IFERROR(Nominal!X349*(1+0),""))</f>
        <v/>
      </c>
      <c r="Z350" s="124" t="str">
        <f>IF(Nominal!Y349="","",IFERROR(Nominal!Y349*(1+0),""))</f>
        <v/>
      </c>
      <c r="AA350" s="124">
        <f>IF(Nominal!Z349="","",IFERROR(Nominal!Z349*(1+0),""))</f>
        <v>195.82</v>
      </c>
      <c r="AB350" s="124" t="str">
        <f>IF(Nominal!AA349="","",IFERROR(Nominal!AA349*(1+0),""))</f>
        <v/>
      </c>
      <c r="AC350" s="124" t="str">
        <f>IF(Nominal!AB349="","",IFERROR(Nominal!AB349*(1+0),""))</f>
        <v/>
      </c>
      <c r="AD350" s="124">
        <f>IF(Nominal!AC349="","",IFERROR(Nominal!AC349*(1+0),""))</f>
        <v>195.82</v>
      </c>
      <c r="AE350" s="124" t="str">
        <f>IF(Nominal!AD349="","",IFERROR(Nominal!AD349*(1+0),""))</f>
        <v/>
      </c>
      <c r="AF350" s="126" t="str">
        <f t="shared" si="128"/>
        <v/>
      </c>
      <c r="AG350" s="126" t="str">
        <f t="shared" si="129"/>
        <v/>
      </c>
      <c r="AH350" s="126">
        <f t="shared" si="130"/>
        <v>-7.7489016096321653E-2</v>
      </c>
      <c r="AI350" s="126" t="str">
        <f t="shared" si="131"/>
        <v/>
      </c>
      <c r="AJ350" s="126" t="str">
        <f t="shared" si="132"/>
        <v/>
      </c>
      <c r="AK350" s="126">
        <f t="shared" si="133"/>
        <v>-0.12983417950908546</v>
      </c>
      <c r="AL350" s="126" t="str">
        <f t="shared" si="134"/>
        <v/>
      </c>
      <c r="AM350" s="126" t="str">
        <f t="shared" si="135"/>
        <v/>
      </c>
      <c r="AN350" s="126" t="str">
        <f t="shared" si="136"/>
        <v/>
      </c>
      <c r="AO350" s="126" t="str">
        <f t="shared" si="137"/>
        <v/>
      </c>
      <c r="AP350" s="124">
        <f t="shared" si="138"/>
        <v>455.82072800000003</v>
      </c>
      <c r="AQ350" s="124">
        <f t="shared" si="139"/>
        <v>604.54</v>
      </c>
      <c r="AR350" s="126">
        <f t="shared" si="140"/>
        <v>0.326267023117913</v>
      </c>
      <c r="AS350" s="153" t="s">
        <v>779</v>
      </c>
      <c r="AT350" s="153">
        <f t="shared" si="141"/>
        <v>0</v>
      </c>
      <c r="AU350" s="153">
        <f t="shared" si="142"/>
        <v>0</v>
      </c>
      <c r="AV350" s="153">
        <f t="shared" si="143"/>
        <v>1</v>
      </c>
      <c r="AW350" s="153">
        <f t="shared" si="144"/>
        <v>0</v>
      </c>
      <c r="AX350" s="153">
        <f t="shared" si="145"/>
        <v>0</v>
      </c>
      <c r="AY350" s="153">
        <f t="shared" si="146"/>
        <v>1</v>
      </c>
      <c r="AZ350" s="153">
        <f t="shared" si="147"/>
        <v>0</v>
      </c>
      <c r="BA350" s="153">
        <f t="shared" si="148"/>
        <v>0</v>
      </c>
      <c r="BB350" s="153">
        <f t="shared" si="149"/>
        <v>1</v>
      </c>
      <c r="BC350" s="153">
        <f t="shared" si="150"/>
        <v>0</v>
      </c>
    </row>
    <row r="351" spans="1:55" s="300" customFormat="1" x14ac:dyDescent="0.3">
      <c r="A351" s="300" t="str">
        <f>Nominal!A350</f>
        <v>Nigeria</v>
      </c>
      <c r="B351" s="300" t="str">
        <f>Nominal!B350</f>
        <v>NGA</v>
      </c>
      <c r="C351" s="300" t="str">
        <f>Nominal!C350</f>
        <v>SSA</v>
      </c>
      <c r="D351" s="300" t="str">
        <f>Nominal!D350</f>
        <v>Lower-Middle Income</v>
      </c>
      <c r="E351" s="300" t="str">
        <f>Nominal!E350</f>
        <v>IDA</v>
      </c>
      <c r="F351" s="300" t="str">
        <f>Nominal!F350</f>
        <v>Other Taxes</v>
      </c>
      <c r="G351" s="300" t="str">
        <f>Nominal!G350</f>
        <v>bill lcu</v>
      </c>
      <c r="H351" s="126">
        <f>VLOOKUP(B351,Inflation!$C$1:$E$196,3,FALSE)/100</f>
        <v>0.1288</v>
      </c>
      <c r="I351" s="300" t="str">
        <f t="shared" si="127"/>
        <v>NigeriaOther Taxes</v>
      </c>
      <c r="J351" s="124" t="str">
        <f>IF(Nominal!I350="","",IFERROR(Nominal!I350*((1+Real!$H351)),""))</f>
        <v/>
      </c>
      <c r="K351" s="124" t="str">
        <f>IF(Nominal!J350="","",IFERROR(Nominal!J350*((1+Real!$H351)),""))</f>
        <v/>
      </c>
      <c r="L351" s="124">
        <f>IF(Nominal!K350="","",IFERROR(Nominal!K350*((1+Real!$H351)),""))</f>
        <v>71.233355463188104</v>
      </c>
      <c r="M351" s="124" t="str">
        <f>IF(Nominal!L350="","",IFERROR(Nominal!L350*((1+Real!$H351)),""))</f>
        <v/>
      </c>
      <c r="N351" s="124" t="str">
        <f>IF(Nominal!M350="","",IFERROR(Nominal!M350*((1+Real!$H351)),""))</f>
        <v/>
      </c>
      <c r="O351" s="124">
        <f>IF(Nominal!N350="","",IFERROR(Nominal!N350*((1+Real!$H351)),""))</f>
        <v>123.44539663736867</v>
      </c>
      <c r="P351" s="124" t="str">
        <f>IF(Nominal!O350="","",IFERROR(Nominal!O350*((1+Real!$H351)),""))</f>
        <v/>
      </c>
      <c r="Q351" s="124" t="str">
        <f>IF(Nominal!P350="","",IFERROR(Nominal!P350*((1+Real!$H351)),""))</f>
        <v/>
      </c>
      <c r="R351" s="124">
        <f>IF(Nominal!Q350="","",IFERROR(Nominal!Q350*((1+Real!$H351)),""))</f>
        <v>86.655176123678544</v>
      </c>
      <c r="S351" s="124" t="str">
        <f>IF(Nominal!R350="","",IFERROR(Nominal!R350*((1+Real!$H351)),""))</f>
        <v/>
      </c>
      <c r="T351" s="124" t="str">
        <f>IF(Nominal!S350="","",IFERROR(Nominal!S350*((1+Real!$H351)),""))</f>
        <v/>
      </c>
      <c r="U351" s="124">
        <f>IF(Nominal!T350="","",IFERROR(Nominal!T350*((1+Real!$H351)),""))</f>
        <v>87.037773428386942</v>
      </c>
      <c r="V351" s="124" t="str">
        <f>IF(Nominal!U350="","",IFERROR(Nominal!U350*(1+0),""))</f>
        <v/>
      </c>
      <c r="W351" s="124" t="str">
        <f>IF(Nominal!V350="","",IFERROR(Nominal!V350*(1+0),""))</f>
        <v/>
      </c>
      <c r="X351" s="124">
        <f>IF(Nominal!W350="","",IFERROR(Nominal!W350*(1+0),""))</f>
        <v>62.806880100160541</v>
      </c>
      <c r="Y351" s="124" t="str">
        <f>IF(Nominal!X350="","",IFERROR(Nominal!X350*(1+0),""))</f>
        <v/>
      </c>
      <c r="Z351" s="124" t="str">
        <f>IF(Nominal!Y350="","",IFERROR(Nominal!Y350*(1+0),""))</f>
        <v/>
      </c>
      <c r="AA351" s="124">
        <f>IF(Nominal!Z350="","",IFERROR(Nominal!Z350*(1+0),""))</f>
        <v>58.020270112734991</v>
      </c>
      <c r="AB351" s="124" t="str">
        <f>IF(Nominal!AA350="","",IFERROR(Nominal!AA350*(1+0),""))</f>
        <v/>
      </c>
      <c r="AC351" s="124" t="str">
        <f>IF(Nominal!AB350="","",IFERROR(Nominal!AB350*(1+0),""))</f>
        <v/>
      </c>
      <c r="AD351" s="124">
        <f>IF(Nominal!AC350="","",IFERROR(Nominal!AC350*(1+0),""))</f>
        <v>16.4727</v>
      </c>
      <c r="AE351" s="124" t="str">
        <f>IF(Nominal!AD350="","",IFERROR(Nominal!AD350*(1+0),""))</f>
        <v/>
      </c>
      <c r="AF351" s="126" t="str">
        <f t="shared" si="128"/>
        <v/>
      </c>
      <c r="AG351" s="126" t="str">
        <f t="shared" si="129"/>
        <v/>
      </c>
      <c r="AH351" s="126">
        <f t="shared" si="130"/>
        <v>-0.11829395524379289</v>
      </c>
      <c r="AI351" s="126" t="str">
        <f t="shared" si="131"/>
        <v/>
      </c>
      <c r="AJ351" s="126" t="str">
        <f t="shared" si="132"/>
        <v/>
      </c>
      <c r="AK351" s="126">
        <f t="shared" si="133"/>
        <v>-0.52999243638728422</v>
      </c>
      <c r="AL351" s="126" t="str">
        <f t="shared" si="134"/>
        <v/>
      </c>
      <c r="AM351" s="126" t="str">
        <f t="shared" si="135"/>
        <v/>
      </c>
      <c r="AN351" s="126">
        <f t="shared" si="136"/>
        <v>-0.80990518123822919</v>
      </c>
      <c r="AO351" s="126" t="str">
        <f t="shared" si="137"/>
        <v/>
      </c>
      <c r="AP351" s="124">
        <f t="shared" si="138"/>
        <v>281.33392822423531</v>
      </c>
      <c r="AQ351" s="124">
        <f t="shared" si="139"/>
        <v>137.29985021289554</v>
      </c>
      <c r="AR351" s="126">
        <f t="shared" si="140"/>
        <v>-0.51196838902607722</v>
      </c>
      <c r="AS351" s="153" t="s">
        <v>779</v>
      </c>
      <c r="AT351" s="153">
        <f t="shared" si="141"/>
        <v>0</v>
      </c>
      <c r="AU351" s="153">
        <f t="shared" si="142"/>
        <v>0</v>
      </c>
      <c r="AV351" s="153">
        <f t="shared" si="143"/>
        <v>1</v>
      </c>
      <c r="AW351" s="153">
        <f t="shared" si="144"/>
        <v>0</v>
      </c>
      <c r="AX351" s="153">
        <f t="shared" si="145"/>
        <v>0</v>
      </c>
      <c r="AY351" s="153">
        <f t="shared" si="146"/>
        <v>1</v>
      </c>
      <c r="AZ351" s="153">
        <f t="shared" si="147"/>
        <v>0</v>
      </c>
      <c r="BA351" s="153">
        <f t="shared" si="148"/>
        <v>0</v>
      </c>
      <c r="BB351" s="153">
        <f t="shared" si="149"/>
        <v>1</v>
      </c>
      <c r="BC351" s="153">
        <f t="shared" si="150"/>
        <v>0</v>
      </c>
    </row>
    <row r="352" spans="1:55" s="300" customFormat="1" x14ac:dyDescent="0.3">
      <c r="A352" s="300" t="str">
        <f>Nominal!A351</f>
        <v>Nigeria</v>
      </c>
      <c r="B352" s="300" t="str">
        <f>Nominal!B351</f>
        <v>NGA</v>
      </c>
      <c r="C352" s="300" t="str">
        <f>Nominal!C351</f>
        <v>SSA</v>
      </c>
      <c r="D352" s="300" t="str">
        <f>Nominal!D351</f>
        <v>Lower-Middle Income</v>
      </c>
      <c r="E352" s="300" t="str">
        <f>Nominal!E351</f>
        <v>IDA</v>
      </c>
      <c r="F352" s="300" t="str">
        <f>Nominal!F351</f>
        <v>Oil and Gas Revenue</v>
      </c>
      <c r="G352" s="300" t="str">
        <f>Nominal!G351</f>
        <v>bill lcu</v>
      </c>
      <c r="H352" s="126">
        <f>VLOOKUP(B352,Inflation!$C$1:$E$196,3,FALSE)/100</f>
        <v>0.1288</v>
      </c>
      <c r="I352" s="300" t="str">
        <f t="shared" si="127"/>
        <v>NigeriaOil and Gas Revenue</v>
      </c>
      <c r="J352" s="124" t="str">
        <f>IF(Nominal!I351="","",IFERROR(Nominal!I351*((1+Real!$H352)),""))</f>
        <v/>
      </c>
      <c r="K352" s="124" t="str">
        <f>IF(Nominal!J351="","",IFERROR(Nominal!J351*((1+Real!$H352)),""))</f>
        <v/>
      </c>
      <c r="L352" s="124">
        <f>IF(Nominal!K351="","",IFERROR(Nominal!K351*((1+Real!$H352)),""))</f>
        <v>1378.83732736</v>
      </c>
      <c r="M352" s="124" t="str">
        <f>IF(Nominal!L351="","",IFERROR(Nominal!L351*((1+Real!$H352)),""))</f>
        <v/>
      </c>
      <c r="N352" s="124" t="str">
        <f>IF(Nominal!M351="","",IFERROR(Nominal!M351*((1+Real!$H352)),""))</f>
        <v/>
      </c>
      <c r="O352" s="124">
        <f>IF(Nominal!N351="","",IFERROR(Nominal!N351*((1+Real!$H352)),""))</f>
        <v>1548.8299792800001</v>
      </c>
      <c r="P352" s="124" t="str">
        <f>IF(Nominal!O351="","",IFERROR(Nominal!O351*((1+Real!$H352)),""))</f>
        <v/>
      </c>
      <c r="Q352" s="124" t="str">
        <f>IF(Nominal!P351="","",IFERROR(Nominal!P351*((1+Real!$H352)),""))</f>
        <v/>
      </c>
      <c r="R352" s="124">
        <f>IF(Nominal!Q351="","",IFERROR(Nominal!Q351*((1+Real!$H352)),""))</f>
        <v>677.33847184000001</v>
      </c>
      <c r="S352" s="124" t="str">
        <f>IF(Nominal!R351="","",IFERROR(Nominal!R351*((1+Real!$H352)),""))</f>
        <v/>
      </c>
      <c r="T352" s="124" t="str">
        <f>IF(Nominal!S351="","",IFERROR(Nominal!S351*((1+Real!$H352)),""))</f>
        <v/>
      </c>
      <c r="U352" s="124">
        <f>IF(Nominal!T351="","",IFERROR(Nominal!T351*((1+Real!$H352)),""))</f>
        <v>598.66483688000005</v>
      </c>
      <c r="V352" s="124" t="str">
        <f>IF(Nominal!U351="","",IFERROR(Nominal!U351*(1+0),""))</f>
        <v/>
      </c>
      <c r="W352" s="124" t="str">
        <f>IF(Nominal!V351="","",IFERROR(Nominal!V351*(1+0),""))</f>
        <v/>
      </c>
      <c r="X352" s="124">
        <f>IF(Nominal!W351="","",IFERROR(Nominal!W351*(1+0),""))</f>
        <v>1094.0722000000001</v>
      </c>
      <c r="Y352" s="124" t="str">
        <f>IF(Nominal!X351="","",IFERROR(Nominal!X351*(1+0),""))</f>
        <v/>
      </c>
      <c r="Z352" s="124" t="str">
        <f>IF(Nominal!Y351="","",IFERROR(Nominal!Y351*(1+0),""))</f>
        <v/>
      </c>
      <c r="AA352" s="124">
        <f>IF(Nominal!Z351="","",IFERROR(Nominal!Z351*(1+0),""))</f>
        <v>872.25350000000003</v>
      </c>
      <c r="AB352" s="124" t="str">
        <f>IF(Nominal!AA351="","",IFERROR(Nominal!AA351*(1+0),""))</f>
        <v/>
      </c>
      <c r="AC352" s="124" t="str">
        <f>IF(Nominal!AB351="","",IFERROR(Nominal!AB351*(1+0),""))</f>
        <v/>
      </c>
      <c r="AD352" s="124">
        <f>IF(Nominal!AC351="","",IFERROR(Nominal!AC351*(1+0),""))</f>
        <v>378.4468</v>
      </c>
      <c r="AE352" s="124" t="str">
        <f>IF(Nominal!AD351="","",IFERROR(Nominal!AD351*(1+0),""))</f>
        <v/>
      </c>
      <c r="AF352" s="126" t="str">
        <f t="shared" si="128"/>
        <v/>
      </c>
      <c r="AG352" s="126" t="str">
        <f t="shared" si="129"/>
        <v/>
      </c>
      <c r="AH352" s="126">
        <f t="shared" si="130"/>
        <v>-0.20652554272317777</v>
      </c>
      <c r="AI352" s="126" t="str">
        <f t="shared" si="131"/>
        <v/>
      </c>
      <c r="AJ352" s="126" t="str">
        <f t="shared" si="132"/>
        <v/>
      </c>
      <c r="AK352" s="126">
        <f t="shared" si="133"/>
        <v>-0.43683069693325416</v>
      </c>
      <c r="AL352" s="126" t="str">
        <f t="shared" si="134"/>
        <v/>
      </c>
      <c r="AM352" s="126" t="str">
        <f t="shared" si="135"/>
        <v/>
      </c>
      <c r="AN352" s="126">
        <f t="shared" si="136"/>
        <v>-0.44127372689765626</v>
      </c>
      <c r="AO352" s="126" t="str">
        <f t="shared" si="137"/>
        <v/>
      </c>
      <c r="AP352" s="124">
        <f t="shared" si="138"/>
        <v>3605.0057784800001</v>
      </c>
      <c r="AQ352" s="124">
        <f t="shared" si="139"/>
        <v>2344.7725</v>
      </c>
      <c r="AR352" s="126">
        <f t="shared" si="140"/>
        <v>-0.34957871246779521</v>
      </c>
      <c r="AS352" s="153" t="s">
        <v>779</v>
      </c>
      <c r="AT352" s="153">
        <f t="shared" si="141"/>
        <v>0</v>
      </c>
      <c r="AU352" s="153">
        <f t="shared" si="142"/>
        <v>0</v>
      </c>
      <c r="AV352" s="153">
        <f t="shared" si="143"/>
        <v>1</v>
      </c>
      <c r="AW352" s="153">
        <f t="shared" si="144"/>
        <v>0</v>
      </c>
      <c r="AX352" s="153">
        <f t="shared" si="145"/>
        <v>0</v>
      </c>
      <c r="AY352" s="153">
        <f t="shared" si="146"/>
        <v>1</v>
      </c>
      <c r="AZ352" s="153">
        <f t="shared" si="147"/>
        <v>0</v>
      </c>
      <c r="BA352" s="153">
        <f t="shared" si="148"/>
        <v>0</v>
      </c>
      <c r="BB352" s="153">
        <f t="shared" si="149"/>
        <v>1</v>
      </c>
      <c r="BC352" s="153">
        <f t="shared" si="150"/>
        <v>0</v>
      </c>
    </row>
    <row r="353" spans="1:55" s="300" customFormat="1" x14ac:dyDescent="0.3">
      <c r="A353" s="300" t="str">
        <f>Nominal!A352</f>
        <v>Nigeria</v>
      </c>
      <c r="B353" s="300" t="str">
        <f>Nominal!B352</f>
        <v>NGA</v>
      </c>
      <c r="C353" s="300" t="str">
        <f>Nominal!C352</f>
        <v>SSA</v>
      </c>
      <c r="D353" s="300" t="str">
        <f>Nominal!D352</f>
        <v>Lower-Middle Income</v>
      </c>
      <c r="E353" s="300" t="str">
        <f>Nominal!E352</f>
        <v>IDA</v>
      </c>
      <c r="F353" s="300" t="str">
        <f>Nominal!F352</f>
        <v>Property Taxes</v>
      </c>
      <c r="G353" s="300" t="str">
        <f>Nominal!G352</f>
        <v>bill lcu</v>
      </c>
      <c r="H353" s="126">
        <f>VLOOKUP(B353,Inflation!$C$1:$E$196,3,FALSE)/100</f>
        <v>0.1288</v>
      </c>
      <c r="I353" s="300" t="str">
        <f t="shared" si="127"/>
        <v>NigeriaProperty Taxes</v>
      </c>
      <c r="J353" s="124" t="str">
        <f>IF(Nominal!I352="","",IFERROR(Nominal!I352*((1+Real!$H353)),""))</f>
        <v/>
      </c>
      <c r="K353" s="124" t="str">
        <f>IF(Nominal!J352="","",IFERROR(Nominal!J352*((1+Real!$H353)),""))</f>
        <v/>
      </c>
      <c r="L353" s="124">
        <f>IF(Nominal!K352="","",IFERROR(Nominal!K352*((1+Real!$H353)),""))</f>
        <v>3.8229069600000001</v>
      </c>
      <c r="M353" s="124" t="str">
        <f>IF(Nominal!L352="","",IFERROR(Nominal!L352*((1+Real!$H353)),""))</f>
        <v/>
      </c>
      <c r="N353" s="124" t="str">
        <f>IF(Nominal!M352="","",IFERROR(Nominal!M352*((1+Real!$H353)),""))</f>
        <v/>
      </c>
      <c r="O353" s="124">
        <f>IF(Nominal!N352="","",IFERROR(Nominal!N352*((1+Real!$H353)),""))</f>
        <v>4.1976685600000003</v>
      </c>
      <c r="P353" s="124" t="str">
        <f>IF(Nominal!O352="","",IFERROR(Nominal!O352*((1+Real!$H353)),""))</f>
        <v/>
      </c>
      <c r="Q353" s="124" t="str">
        <f>IF(Nominal!P352="","",IFERROR(Nominal!P352*((1+Real!$H353)),""))</f>
        <v/>
      </c>
      <c r="R353" s="124">
        <f>IF(Nominal!Q352="","",IFERROR(Nominal!Q352*((1+Real!$H353)),""))</f>
        <v>4.1730607199999996</v>
      </c>
      <c r="S353" s="124" t="str">
        <f>IF(Nominal!R352="","",IFERROR(Nominal!R352*((1+Real!$H353)),""))</f>
        <v/>
      </c>
      <c r="T353" s="124" t="str">
        <f>IF(Nominal!S352="","",IFERROR(Nominal!S352*((1+Real!$H353)),""))</f>
        <v/>
      </c>
      <c r="U353" s="124">
        <f>IF(Nominal!T352="","",IFERROR(Nominal!T352*((1+Real!$H353)),""))</f>
        <v>8.3414933600000012</v>
      </c>
      <c r="V353" s="124" t="str">
        <f>IF(Nominal!U352="","",IFERROR(Nominal!U352*(1+0),""))</f>
        <v/>
      </c>
      <c r="W353" s="124" t="str">
        <f>IF(Nominal!V352="","",IFERROR(Nominal!V352*(1+0),""))</f>
        <v/>
      </c>
      <c r="X353" s="124">
        <f>IF(Nominal!W352="","",IFERROR(Nominal!W352*(1+0),""))</f>
        <v>4.7507999999999999</v>
      </c>
      <c r="Y353" s="124" t="str">
        <f>IF(Nominal!X352="","",IFERROR(Nominal!X352*(1+0),""))</f>
        <v/>
      </c>
      <c r="Z353" s="124" t="str">
        <f>IF(Nominal!Y352="","",IFERROR(Nominal!Y352*(1+0),""))</f>
        <v/>
      </c>
      <c r="AA353" s="124">
        <f>IF(Nominal!Z352="","",IFERROR(Nominal!Z352*(1+0),""))</f>
        <v>62.582999999999998</v>
      </c>
      <c r="AB353" s="124" t="str">
        <f>IF(Nominal!AA352="","",IFERROR(Nominal!AA352*(1+0),""))</f>
        <v/>
      </c>
      <c r="AC353" s="124" t="str">
        <f>IF(Nominal!AB352="","",IFERROR(Nominal!AB352*(1+0),""))</f>
        <v/>
      </c>
      <c r="AD353" s="124">
        <f>IF(Nominal!AC352="","",IFERROR(Nominal!AC352*(1+0),""))</f>
        <v>7.2572999999999999</v>
      </c>
      <c r="AE353" s="124" t="str">
        <f>IF(Nominal!AD352="","",IFERROR(Nominal!AD352*(1+0),""))</f>
        <v/>
      </c>
      <c r="AF353" s="126" t="str">
        <f t="shared" si="128"/>
        <v/>
      </c>
      <c r="AG353" s="126" t="str">
        <f t="shared" si="129"/>
        <v/>
      </c>
      <c r="AH353" s="126">
        <f t="shared" si="130"/>
        <v>0.24271923164983325</v>
      </c>
      <c r="AI353" s="126" t="str">
        <f t="shared" si="131"/>
        <v/>
      </c>
      <c r="AJ353" s="126" t="str">
        <f t="shared" si="132"/>
        <v/>
      </c>
      <c r="AK353" s="126">
        <f t="shared" si="133"/>
        <v>13.908990337245681</v>
      </c>
      <c r="AL353" s="126" t="str">
        <f t="shared" si="134"/>
        <v/>
      </c>
      <c r="AM353" s="126" t="str">
        <f t="shared" si="135"/>
        <v/>
      </c>
      <c r="AN353" s="126">
        <f t="shared" si="136"/>
        <v>0.7390832501473884</v>
      </c>
      <c r="AO353" s="126" t="str">
        <f t="shared" si="137"/>
        <v/>
      </c>
      <c r="AP353" s="124">
        <f t="shared" si="138"/>
        <v>12.19363624</v>
      </c>
      <c r="AQ353" s="124">
        <f t="shared" si="139"/>
        <v>74.591099999999997</v>
      </c>
      <c r="AR353" s="126">
        <f t="shared" si="140"/>
        <v>5.1172154500813614</v>
      </c>
      <c r="AS353" s="153" t="s">
        <v>779</v>
      </c>
      <c r="AT353" s="153">
        <f t="shared" si="141"/>
        <v>0</v>
      </c>
      <c r="AU353" s="153">
        <f t="shared" si="142"/>
        <v>0</v>
      </c>
      <c r="AV353" s="153">
        <f t="shared" si="143"/>
        <v>1</v>
      </c>
      <c r="AW353" s="153">
        <f t="shared" si="144"/>
        <v>0</v>
      </c>
      <c r="AX353" s="153">
        <f t="shared" si="145"/>
        <v>0</v>
      </c>
      <c r="AY353" s="153">
        <f t="shared" si="146"/>
        <v>1</v>
      </c>
      <c r="AZ353" s="153">
        <f t="shared" si="147"/>
        <v>0</v>
      </c>
      <c r="BA353" s="153">
        <f t="shared" si="148"/>
        <v>0</v>
      </c>
      <c r="BB353" s="153">
        <f t="shared" si="149"/>
        <v>1</v>
      </c>
      <c r="BC353" s="153">
        <f t="shared" si="150"/>
        <v>0</v>
      </c>
    </row>
    <row r="354" spans="1:55" s="300" customFormat="1" x14ac:dyDescent="0.3">
      <c r="A354" s="300" t="str">
        <f>Nominal!A353</f>
        <v>Nigeria</v>
      </c>
      <c r="B354" s="300" t="str">
        <f>Nominal!B353</f>
        <v>NGA</v>
      </c>
      <c r="C354" s="300" t="str">
        <f>Nominal!C353</f>
        <v>SSA</v>
      </c>
      <c r="D354" s="300" t="str">
        <f>Nominal!D353</f>
        <v>Lower-Middle Income</v>
      </c>
      <c r="E354" s="300" t="str">
        <f>Nominal!E353</f>
        <v>IDA</v>
      </c>
      <c r="F354" s="300" t="str">
        <f>Nominal!F353</f>
        <v>Tax Revenue</v>
      </c>
      <c r="G354" s="300" t="str">
        <f>Nominal!G353</f>
        <v>bill lcu</v>
      </c>
      <c r="H354" s="126">
        <f>VLOOKUP(B354,Inflation!$C$1:$E$196,3,FALSE)/100</f>
        <v>0.1288</v>
      </c>
      <c r="I354" s="300" t="str">
        <f t="shared" si="127"/>
        <v>NigeriaTax Revenue</v>
      </c>
      <c r="J354" s="124" t="str">
        <f>IF(Nominal!I353="","",IFERROR(Nominal!I353*((1+Real!$H354)),""))</f>
        <v/>
      </c>
      <c r="K354" s="124" t="str">
        <f>IF(Nominal!J353="","",IFERROR(Nominal!J353*((1+Real!$H354)),""))</f>
        <v/>
      </c>
      <c r="L354" s="124">
        <f>IF(Nominal!K353="","",IFERROR(Nominal!K353*((1+Real!$H354)),""))</f>
        <v>1699.2066019819767</v>
      </c>
      <c r="M354" s="124" t="str">
        <f>IF(Nominal!L353="","",IFERROR(Nominal!L353*((1+Real!$H354)),""))</f>
        <v/>
      </c>
      <c r="N354" s="124" t="str">
        <f>IF(Nominal!M353="","",IFERROR(Nominal!M353*((1+Real!$H354)),""))</f>
        <v/>
      </c>
      <c r="O354" s="124">
        <f>IF(Nominal!N353="","",IFERROR(Nominal!N353*((1+Real!$H354)),""))</f>
        <v>2191.2699043863554</v>
      </c>
      <c r="P354" s="124" t="str">
        <f>IF(Nominal!O353="","",IFERROR(Nominal!O353*((1+Real!$H354)),""))</f>
        <v/>
      </c>
      <c r="Q354" s="124" t="str">
        <f>IF(Nominal!P353="","",IFERROR(Nominal!P353*((1+Real!$H354)),""))</f>
        <v/>
      </c>
      <c r="R354" s="124">
        <f>IF(Nominal!Q353="","",IFERROR(Nominal!Q353*((1+Real!$H354)),""))</f>
        <v>2041.8894626085828</v>
      </c>
      <c r="S354" s="124" t="str">
        <f>IF(Nominal!R353="","",IFERROR(Nominal!R353*((1+Real!$H354)),""))</f>
        <v/>
      </c>
      <c r="T354" s="124" t="str">
        <f>IF(Nominal!S353="","",IFERROR(Nominal!S353*((1+Real!$H354)),""))</f>
        <v/>
      </c>
      <c r="U354" s="124">
        <f>IF(Nominal!T353="","",IFERROR(Nominal!T353*((1+Real!$H354)),""))</f>
        <v>1720.4285875231265</v>
      </c>
      <c r="V354" s="124" t="str">
        <f>IF(Nominal!U353="","",IFERROR(Nominal!U353*(1+0),""))</f>
        <v/>
      </c>
      <c r="W354" s="124" t="str">
        <f>IF(Nominal!V353="","",IFERROR(Nominal!V353*(1+0),""))</f>
        <v/>
      </c>
      <c r="X354" s="124">
        <f>IF(Nominal!W353="","",IFERROR(Nominal!W353*(1+0),""))</f>
        <v>1703.0768596118771</v>
      </c>
      <c r="Y354" s="124" t="str">
        <f>IF(Nominal!X353="","",IFERROR(Nominal!X353*(1+0),""))</f>
        <v/>
      </c>
      <c r="Z354" s="124" t="str">
        <f>IF(Nominal!Y353="","",IFERROR(Nominal!Y353*(1+0),""))</f>
        <v/>
      </c>
      <c r="AA354" s="124">
        <f>IF(Nominal!Z353="","",IFERROR(Nominal!Z353*(1+0),""))</f>
        <v>1713.055175944625</v>
      </c>
      <c r="AB354" s="124" t="str">
        <f>IF(Nominal!AA353="","",IFERROR(Nominal!AA353*(1+0),""))</f>
        <v/>
      </c>
      <c r="AC354" s="124" t="str">
        <f>IF(Nominal!AB353="","",IFERROR(Nominal!AB353*(1+0),""))</f>
        <v/>
      </c>
      <c r="AD354" s="124">
        <f>IF(Nominal!AC353="","",IFERROR(Nominal!AC353*(1+0),""))</f>
        <v>1797.0528058318901</v>
      </c>
      <c r="AE354" s="124" t="str">
        <f>IF(Nominal!AD353="","",IFERROR(Nominal!AD353*(1+0),""))</f>
        <v/>
      </c>
      <c r="AF354" s="126" t="str">
        <f t="shared" si="128"/>
        <v/>
      </c>
      <c r="AG354" s="126" t="str">
        <f t="shared" si="129"/>
        <v/>
      </c>
      <c r="AH354" s="126">
        <f t="shared" si="130"/>
        <v>2.2776851416337839E-3</v>
      </c>
      <c r="AI354" s="126" t="str">
        <f t="shared" si="131"/>
        <v/>
      </c>
      <c r="AJ354" s="126" t="str">
        <f t="shared" si="132"/>
        <v/>
      </c>
      <c r="AK354" s="126">
        <f t="shared" si="133"/>
        <v>-0.21823634207929757</v>
      </c>
      <c r="AL354" s="126" t="str">
        <f t="shared" si="134"/>
        <v/>
      </c>
      <c r="AM354" s="126" t="str">
        <f t="shared" si="135"/>
        <v/>
      </c>
      <c r="AN354" s="126">
        <f t="shared" si="136"/>
        <v>-0.11990691036913705</v>
      </c>
      <c r="AO354" s="126" t="str">
        <f t="shared" si="137"/>
        <v/>
      </c>
      <c r="AP354" s="124">
        <f t="shared" si="138"/>
        <v>5932.3659689769147</v>
      </c>
      <c r="AQ354" s="124">
        <f t="shared" si="139"/>
        <v>5213.1848413883927</v>
      </c>
      <c r="AR354" s="126">
        <f t="shared" si="140"/>
        <v>-0.12123006762385409</v>
      </c>
      <c r="AS354" s="153" t="s">
        <v>779</v>
      </c>
      <c r="AT354" s="153">
        <f t="shared" si="141"/>
        <v>0</v>
      </c>
      <c r="AU354" s="153">
        <f t="shared" si="142"/>
        <v>0</v>
      </c>
      <c r="AV354" s="153">
        <f t="shared" si="143"/>
        <v>1</v>
      </c>
      <c r="AW354" s="153">
        <f t="shared" si="144"/>
        <v>0</v>
      </c>
      <c r="AX354" s="153">
        <f t="shared" si="145"/>
        <v>0</v>
      </c>
      <c r="AY354" s="153">
        <f t="shared" si="146"/>
        <v>1</v>
      </c>
      <c r="AZ354" s="153">
        <f t="shared" si="147"/>
        <v>0</v>
      </c>
      <c r="BA354" s="153">
        <f t="shared" si="148"/>
        <v>0</v>
      </c>
      <c r="BB354" s="153">
        <f t="shared" si="149"/>
        <v>1</v>
      </c>
      <c r="BC354" s="153">
        <f t="shared" si="150"/>
        <v>0</v>
      </c>
    </row>
    <row r="355" spans="1:55" s="300" customFormat="1" x14ac:dyDescent="0.3">
      <c r="A355" s="300" t="str">
        <f>Nominal!A354</f>
        <v>Nigeria</v>
      </c>
      <c r="B355" s="300" t="str">
        <f>Nominal!B354</f>
        <v>NGA</v>
      </c>
      <c r="C355" s="300" t="str">
        <f>Nominal!C354</f>
        <v>SSA</v>
      </c>
      <c r="D355" s="300" t="str">
        <f>Nominal!D354</f>
        <v>Lower-Middle Income</v>
      </c>
      <c r="E355" s="300" t="str">
        <f>Nominal!E354</f>
        <v>IDA</v>
      </c>
      <c r="F355" s="300" t="str">
        <f>Nominal!F354</f>
        <v>Non-Tax Revenue</v>
      </c>
      <c r="G355" s="300" t="str">
        <f>Nominal!G354</f>
        <v>bill lcu</v>
      </c>
      <c r="H355" s="126">
        <f>VLOOKUP(B355,Inflation!$C$1:$E$196,3,FALSE)/100</f>
        <v>0.1288</v>
      </c>
      <c r="I355" s="300" t="str">
        <f t="shared" si="127"/>
        <v>NigeriaNon-Tax Revenue</v>
      </c>
      <c r="J355" s="124" t="str">
        <f>IF(Nominal!I354="","",IFERROR(Nominal!I354*((1+Real!$H355)),""))</f>
        <v/>
      </c>
      <c r="K355" s="124" t="str">
        <f>IF(Nominal!J354="","",IFERROR(Nominal!J354*((1+Real!$H355)),""))</f>
        <v/>
      </c>
      <c r="L355" s="124">
        <f>IF(Nominal!K354="","",IFERROR(Nominal!K354*((1+Real!$H355)),""))</f>
        <v>873.6076994156748</v>
      </c>
      <c r="M355" s="124" t="str">
        <f>IF(Nominal!L354="","",IFERROR(Nominal!L354*((1+Real!$H355)),""))</f>
        <v/>
      </c>
      <c r="N355" s="124" t="str">
        <f>IF(Nominal!M354="","",IFERROR(Nominal!M354*((1+Real!$H355)),""))</f>
        <v/>
      </c>
      <c r="O355" s="124">
        <f>IF(Nominal!N354="","",IFERROR(Nominal!N354*((1+Real!$H355)),""))</f>
        <v>1033.0519990093233</v>
      </c>
      <c r="P355" s="124" t="str">
        <f>IF(Nominal!O354="","",IFERROR(Nominal!O354*((1+Real!$H355)),""))</f>
        <v/>
      </c>
      <c r="Q355" s="124" t="str">
        <f>IF(Nominal!P354="","",IFERROR(Nominal!P354*((1+Real!$H355)),""))</f>
        <v/>
      </c>
      <c r="R355" s="124">
        <f>IF(Nominal!Q354="","",IFERROR(Nominal!Q354*((1+Real!$H355)),""))</f>
        <v>56.187684192707145</v>
      </c>
      <c r="S355" s="124" t="str">
        <f>IF(Nominal!R354="","",IFERROR(Nominal!R354*((1+Real!$H355)),""))</f>
        <v/>
      </c>
      <c r="T355" s="124" t="str">
        <f>IF(Nominal!S354="","",IFERROR(Nominal!S354*((1+Real!$H355)),""))</f>
        <v/>
      </c>
      <c r="U355" s="124">
        <f>IF(Nominal!T354="","",IFERROR(Nominal!T354*((1+Real!$H355)),""))</f>
        <v>82.53052872785247</v>
      </c>
      <c r="V355" s="124" t="str">
        <f>IF(Nominal!U354="","",IFERROR(Nominal!U354*(1+0),""))</f>
        <v/>
      </c>
      <c r="W355" s="124" t="str">
        <f>IF(Nominal!V354="","",IFERROR(Nominal!V354*(1+0),""))</f>
        <v/>
      </c>
      <c r="X355" s="124">
        <f>IF(Nominal!W354="","",IFERROR(Nominal!W354*(1+0),""))</f>
        <v>595.89807857167011</v>
      </c>
      <c r="Y355" s="124" t="str">
        <f>IF(Nominal!X354="","",IFERROR(Nominal!X354*(1+0),""))</f>
        <v/>
      </c>
      <c r="Z355" s="124" t="str">
        <f>IF(Nominal!Y354="","",IFERROR(Nominal!Y354*(1+0),""))</f>
        <v/>
      </c>
      <c r="AA355" s="124">
        <f>IF(Nominal!Z354="","",IFERROR(Nominal!Z354*(1+0),""))</f>
        <v>385.09892069887002</v>
      </c>
      <c r="AB355" s="124" t="str">
        <f>IF(Nominal!AA354="","",IFERROR(Nominal!AA354*(1+0),""))</f>
        <v/>
      </c>
      <c r="AC355" s="124" t="str">
        <f>IF(Nominal!AB354="","",IFERROR(Nominal!AB354*(1+0),""))</f>
        <v/>
      </c>
      <c r="AD355" s="124">
        <f>IF(Nominal!AC354="","",IFERROR(Nominal!AC354*(1+0),""))</f>
        <v>385.09892069887002</v>
      </c>
      <c r="AE355" s="124" t="str">
        <f>IF(Nominal!AD354="","",IFERROR(Nominal!AD354*(1+0),""))</f>
        <v/>
      </c>
      <c r="AF355" s="126" t="str">
        <f t="shared" si="128"/>
        <v/>
      </c>
      <c r="AG355" s="126" t="str">
        <f t="shared" si="129"/>
        <v/>
      </c>
      <c r="AH355" s="126">
        <f t="shared" si="130"/>
        <v>-0.31788824781392699</v>
      </c>
      <c r="AI355" s="126" t="str">
        <f t="shared" si="131"/>
        <v/>
      </c>
      <c r="AJ355" s="126" t="str">
        <f t="shared" si="132"/>
        <v/>
      </c>
      <c r="AK355" s="126">
        <f t="shared" si="133"/>
        <v>-0.62722213299217044</v>
      </c>
      <c r="AL355" s="126" t="str">
        <f t="shared" si="134"/>
        <v/>
      </c>
      <c r="AM355" s="126" t="str">
        <f t="shared" si="135"/>
        <v/>
      </c>
      <c r="AN355" s="126">
        <f t="shared" si="136"/>
        <v>5.8537959204386247</v>
      </c>
      <c r="AO355" s="126" t="str">
        <f t="shared" si="137"/>
        <v/>
      </c>
      <c r="AP355" s="124">
        <f t="shared" si="138"/>
        <v>1962.8473826177053</v>
      </c>
      <c r="AQ355" s="124">
        <f t="shared" si="139"/>
        <v>1366.09591996941</v>
      </c>
      <c r="AR355" s="126">
        <f t="shared" si="140"/>
        <v>-0.30402336316767109</v>
      </c>
      <c r="AS355" s="153" t="s">
        <v>779</v>
      </c>
      <c r="AT355" s="153">
        <f t="shared" si="141"/>
        <v>0</v>
      </c>
      <c r="AU355" s="153">
        <f t="shared" si="142"/>
        <v>0</v>
      </c>
      <c r="AV355" s="153">
        <f t="shared" si="143"/>
        <v>1</v>
      </c>
      <c r="AW355" s="153">
        <f t="shared" si="144"/>
        <v>0</v>
      </c>
      <c r="AX355" s="153">
        <f t="shared" si="145"/>
        <v>0</v>
      </c>
      <c r="AY355" s="153">
        <f t="shared" si="146"/>
        <v>1</v>
      </c>
      <c r="AZ355" s="153">
        <f t="shared" si="147"/>
        <v>0</v>
      </c>
      <c r="BA355" s="153">
        <f t="shared" si="148"/>
        <v>0</v>
      </c>
      <c r="BB355" s="153">
        <f t="shared" si="149"/>
        <v>1</v>
      </c>
      <c r="BC355" s="153">
        <f t="shared" si="150"/>
        <v>0</v>
      </c>
    </row>
    <row r="356" spans="1:55" s="300" customFormat="1" x14ac:dyDescent="0.3">
      <c r="A356" s="300" t="str">
        <f>Nominal!A355</f>
        <v>Nigeria</v>
      </c>
      <c r="B356" s="300" t="str">
        <f>Nominal!B355</f>
        <v>NGA</v>
      </c>
      <c r="C356" s="300" t="str">
        <f>Nominal!C355</f>
        <v>SSA</v>
      </c>
      <c r="D356" s="300" t="str">
        <f>Nominal!D355</f>
        <v>Lower-Middle Income</v>
      </c>
      <c r="E356" s="300" t="str">
        <f>Nominal!E355</f>
        <v>IDA</v>
      </c>
      <c r="F356" s="300" t="str">
        <f>Nominal!F355</f>
        <v>Total Revenue</v>
      </c>
      <c r="G356" s="300" t="str">
        <f>Nominal!G355</f>
        <v>bill lcu</v>
      </c>
      <c r="H356" s="126">
        <f>VLOOKUP(B356,Inflation!$C$1:$E$196,3,FALSE)/100</f>
        <v>0.1288</v>
      </c>
      <c r="I356" s="300" t="str">
        <f t="shared" si="127"/>
        <v>NigeriaTotal Revenue</v>
      </c>
      <c r="J356" s="124" t="str">
        <f>IF(Nominal!I355="","",IFERROR(Nominal!I355*((1+Real!$H356)),""))</f>
        <v/>
      </c>
      <c r="K356" s="124" t="str">
        <f>IF(Nominal!J355="","",IFERROR(Nominal!J355*((1+Real!$H356)),""))</f>
        <v/>
      </c>
      <c r="L356" s="124">
        <f>IF(Nominal!K355="","",IFERROR(Nominal!K355*((1+Real!$H356)),""))</f>
        <v>2572.8143013976519</v>
      </c>
      <c r="M356" s="124" t="str">
        <f>IF(Nominal!L355="","",IFERROR(Nominal!L355*((1+Real!$H356)),""))</f>
        <v/>
      </c>
      <c r="N356" s="124" t="str">
        <f>IF(Nominal!M355="","",IFERROR(Nominal!M355*((1+Real!$H356)),""))</f>
        <v/>
      </c>
      <c r="O356" s="124">
        <f>IF(Nominal!N355="","",IFERROR(Nominal!N355*((1+Real!$H356)),""))</f>
        <v>3224.3219033956789</v>
      </c>
      <c r="P356" s="124" t="str">
        <f>IF(Nominal!O355="","",IFERROR(Nominal!O355*((1+Real!$H356)),""))</f>
        <v/>
      </c>
      <c r="Q356" s="124" t="str">
        <f>IF(Nominal!P355="","",IFERROR(Nominal!P355*((1+Real!$H356)),""))</f>
        <v/>
      </c>
      <c r="R356" s="124">
        <f>IF(Nominal!Q355="","",IFERROR(Nominal!Q355*((1+Real!$H356)),""))</f>
        <v>2098.0771468012899</v>
      </c>
      <c r="S356" s="124" t="str">
        <f>IF(Nominal!R355="","",IFERROR(Nominal!R355*((1+Real!$H356)),""))</f>
        <v/>
      </c>
      <c r="T356" s="124" t="str">
        <f>IF(Nominal!S355="","",IFERROR(Nominal!S355*((1+Real!$H356)),""))</f>
        <v/>
      </c>
      <c r="U356" s="124">
        <f>IF(Nominal!T355="","",IFERROR(Nominal!T355*((1+Real!$H356)),""))</f>
        <v>1802.9591162509789</v>
      </c>
      <c r="V356" s="124" t="str">
        <f>IF(Nominal!U355="","",IFERROR(Nominal!U355*(1+0),""))</f>
        <v/>
      </c>
      <c r="W356" s="124" t="str">
        <f>IF(Nominal!V355="","",IFERROR(Nominal!V355*(1+0),""))</f>
        <v/>
      </c>
      <c r="X356" s="124">
        <f>IF(Nominal!W355="","",IFERROR(Nominal!W355*(1+0),""))</f>
        <v>2298.9749381835472</v>
      </c>
      <c r="Y356" s="124" t="str">
        <f>IF(Nominal!X355="","",IFERROR(Nominal!X355*(1+0),""))</f>
        <v/>
      </c>
      <c r="Z356" s="124" t="str">
        <f>IF(Nominal!Y355="","",IFERROR(Nominal!Y355*(1+0),""))</f>
        <v/>
      </c>
      <c r="AA356" s="124">
        <f>IF(Nominal!Z355="","",IFERROR(Nominal!Z355*(1+0),""))</f>
        <v>2098.154096643495</v>
      </c>
      <c r="AB356" s="124" t="str">
        <f>IF(Nominal!AA355="","",IFERROR(Nominal!AA355*(1+0),""))</f>
        <v/>
      </c>
      <c r="AC356" s="124" t="str">
        <f>IF(Nominal!AB355="","",IFERROR(Nominal!AB355*(1+0),""))</f>
        <v/>
      </c>
      <c r="AD356" s="124">
        <f>IF(Nominal!AC355="","",IFERROR(Nominal!AC355*(1+0),""))</f>
        <v>2182.1517265307602</v>
      </c>
      <c r="AE356" s="124" t="str">
        <f>IF(Nominal!AD355="","",IFERROR(Nominal!AD355*(1+0),""))</f>
        <v/>
      </c>
      <c r="AF356" s="126" t="str">
        <f t="shared" si="128"/>
        <v/>
      </c>
      <c r="AG356" s="126" t="str">
        <f t="shared" si="129"/>
        <v/>
      </c>
      <c r="AH356" s="126">
        <f t="shared" si="130"/>
        <v>-0.10643572801400573</v>
      </c>
      <c r="AI356" s="126" t="str">
        <f t="shared" si="131"/>
        <v/>
      </c>
      <c r="AJ356" s="126" t="str">
        <f t="shared" si="132"/>
        <v/>
      </c>
      <c r="AK356" s="126">
        <f t="shared" si="133"/>
        <v>-0.34927275889115345</v>
      </c>
      <c r="AL356" s="126" t="str">
        <f t="shared" si="134"/>
        <v/>
      </c>
      <c r="AM356" s="126" t="str">
        <f t="shared" si="135"/>
        <v/>
      </c>
      <c r="AN356" s="126">
        <f t="shared" si="136"/>
        <v>4.0072206047165465E-2</v>
      </c>
      <c r="AO356" s="126" t="str">
        <f t="shared" si="137"/>
        <v/>
      </c>
      <c r="AP356" s="124">
        <f t="shared" si="138"/>
        <v>7895.2133515946207</v>
      </c>
      <c r="AQ356" s="124">
        <f t="shared" si="139"/>
        <v>6579.2807613578025</v>
      </c>
      <c r="AR356" s="126">
        <f t="shared" si="140"/>
        <v>-0.16667473463158983</v>
      </c>
      <c r="AS356" s="153" t="s">
        <v>779</v>
      </c>
      <c r="AT356" s="153">
        <f t="shared" si="141"/>
        <v>0</v>
      </c>
      <c r="AU356" s="153">
        <f t="shared" si="142"/>
        <v>0</v>
      </c>
      <c r="AV356" s="153">
        <f t="shared" si="143"/>
        <v>1</v>
      </c>
      <c r="AW356" s="153">
        <f t="shared" si="144"/>
        <v>0</v>
      </c>
      <c r="AX356" s="153">
        <f t="shared" si="145"/>
        <v>0</v>
      </c>
      <c r="AY356" s="153">
        <f t="shared" si="146"/>
        <v>1</v>
      </c>
      <c r="AZ356" s="153">
        <f t="shared" si="147"/>
        <v>0</v>
      </c>
      <c r="BA356" s="153">
        <f t="shared" si="148"/>
        <v>0</v>
      </c>
      <c r="BB356" s="153">
        <f t="shared" si="149"/>
        <v>1</v>
      </c>
      <c r="BC356" s="153">
        <f t="shared" si="150"/>
        <v>0</v>
      </c>
    </row>
    <row r="357" spans="1:55" s="300" customFormat="1" x14ac:dyDescent="0.3">
      <c r="A357" s="300" t="str">
        <f>Nominal!A356</f>
        <v>Pakistan</v>
      </c>
      <c r="B357" s="300" t="str">
        <f>Nominal!B356</f>
        <v>PAK</v>
      </c>
      <c r="C357" s="300" t="str">
        <f>Nominal!C356</f>
        <v>SA</v>
      </c>
      <c r="D357" s="300" t="str">
        <f>Nominal!D356</f>
        <v>Lower-Middle Income</v>
      </c>
      <c r="E357" s="300" t="str">
        <f>Nominal!E356</f>
        <v>IDA</v>
      </c>
      <c r="F357" s="300" t="str">
        <f>Nominal!F356</f>
        <v>Income Taxes</v>
      </c>
      <c r="G357" s="300" t="str">
        <f>Nominal!G356</f>
        <v>bill lcu</v>
      </c>
      <c r="H357" s="126">
        <f>VLOOKUP(B357,Inflation!$C$1:$E$196,3,FALSE)/100</f>
        <v>0.10740999999999999</v>
      </c>
      <c r="I357" s="300" t="str">
        <f t="shared" si="127"/>
        <v>PakistanIncome Taxes</v>
      </c>
      <c r="J357" s="124">
        <f>IF(Nominal!I356="","",IFERROR(Nominal!I356*((1+Real!$H357)),""))</f>
        <v>100.442087</v>
      </c>
      <c r="K357" s="124">
        <f>IF(Nominal!J356="","",IFERROR(Nominal!J356*((1+Real!$H357)),""))</f>
        <v>88.371318000000002</v>
      </c>
      <c r="L357" s="124">
        <f>IF(Nominal!K356="","",IFERROR(Nominal!K356*((1+Real!$H357)),""))</f>
        <v>170.87336300000001</v>
      </c>
      <c r="M357" s="124">
        <f>IF(Nominal!L356="","",IFERROR(Nominal!L356*((1+Real!$H357)),""))</f>
        <v>86.931685000000002</v>
      </c>
      <c r="N357" s="124">
        <f>IF(Nominal!M356="","",IFERROR(Nominal!M356*((1+Real!$H357)),""))</f>
        <v>124.02992</v>
      </c>
      <c r="O357" s="124">
        <f>IF(Nominal!N356="","",IFERROR(Nominal!N356*((1+Real!$H357)),""))</f>
        <v>289.919938</v>
      </c>
      <c r="P357" s="124">
        <f>IF(Nominal!O356="","",IFERROR(Nominal!O356*((1+Real!$H357)),""))</f>
        <v>106.200619</v>
      </c>
      <c r="Q357" s="124">
        <f>IF(Nominal!P356="","",IFERROR(Nominal!P356*((1+Real!$H357)),""))</f>
        <v>97.452079999999995</v>
      </c>
      <c r="R357" s="124">
        <f>IF(Nominal!Q356="","",IFERROR(Nominal!Q356*((1+Real!$H357)),""))</f>
        <v>183.05487300000001</v>
      </c>
      <c r="S357" s="124">
        <f>IF(Nominal!R356="","",IFERROR(Nominal!R356*((1+Real!$H357)),""))</f>
        <v>116.72101400000001</v>
      </c>
      <c r="T357" s="124">
        <f>IF(Nominal!S356="","",IFERROR(Nominal!S356*((1+Real!$H357)),""))</f>
        <v>113.841748</v>
      </c>
      <c r="U357" s="124">
        <f>IF(Nominal!T356="","",IFERROR(Nominal!T356*((1+Real!$H357)),""))</f>
        <v>251.82503400000002</v>
      </c>
      <c r="V357" s="124">
        <f>IF(Nominal!U356="","",IFERROR(Nominal!U356*(1+0),""))</f>
        <v>112.6</v>
      </c>
      <c r="W357" s="124">
        <f>IF(Nominal!V356="","",IFERROR(Nominal!V356*(1+0),""))</f>
        <v>107.7</v>
      </c>
      <c r="X357" s="124">
        <f>IF(Nominal!W356="","",IFERROR(Nominal!W356*(1+0),""))</f>
        <v>137.1</v>
      </c>
      <c r="Y357" s="124">
        <f>IF(Nominal!X356="","",IFERROR(Nominal!X356*(1+0),""))</f>
        <v>82.7</v>
      </c>
      <c r="Z357" s="124">
        <f>IF(Nominal!Y356="","",IFERROR(Nominal!Y356*(1+0),""))</f>
        <v>84.7</v>
      </c>
      <c r="AA357" s="124">
        <f>IF(Nominal!Z356="","",IFERROR(Nominal!Z356*(1+0),""))</f>
        <v>213.4</v>
      </c>
      <c r="AB357" s="124">
        <f>IF(Nominal!AA356="","",IFERROR(Nominal!AA356*(1+0),""))</f>
        <v>97.620999999999995</v>
      </c>
      <c r="AC357" s="124">
        <f>IF(Nominal!AB356="","",IFERROR(Nominal!AB356*(1+0),""))</f>
        <v>88.52</v>
      </c>
      <c r="AD357" s="124">
        <f>IF(Nominal!AC356="","",IFERROR(Nominal!AC356*(1+0),""))</f>
        <v>169.91800000000001</v>
      </c>
      <c r="AE357" s="124">
        <f>IF(Nominal!AD356="","",IFERROR(Nominal!AD356*(1+0),""))</f>
        <v>109.917</v>
      </c>
      <c r="AF357" s="126">
        <f t="shared" si="128"/>
        <v>0.12104401016677395</v>
      </c>
      <c r="AG357" s="126">
        <f t="shared" si="129"/>
        <v>0.21872121450084064</v>
      </c>
      <c r="AH357" s="126">
        <f t="shared" si="130"/>
        <v>-0.19765142095318869</v>
      </c>
      <c r="AI357" s="126">
        <f t="shared" si="131"/>
        <v>-4.8678281112346997E-2</v>
      </c>
      <c r="AJ357" s="126">
        <f t="shared" si="132"/>
        <v>-0.31710026096928873</v>
      </c>
      <c r="AK357" s="126">
        <f t="shared" si="133"/>
        <v>-0.26393472117809297</v>
      </c>
      <c r="AL357" s="126">
        <f t="shared" si="134"/>
        <v>-8.0786902004780295E-2</v>
      </c>
      <c r="AM357" s="126">
        <f t="shared" si="135"/>
        <v>-9.1656124733304811E-2</v>
      </c>
      <c r="AN357" s="126">
        <f t="shared" si="136"/>
        <v>-7.1764672443328001E-2</v>
      </c>
      <c r="AO357" s="126">
        <f t="shared" si="137"/>
        <v>-5.8292965138222741E-2</v>
      </c>
      <c r="AP357" s="124">
        <f t="shared" si="138"/>
        <v>1363.996897</v>
      </c>
      <c r="AQ357" s="124">
        <f t="shared" si="139"/>
        <v>1204.1759999999999</v>
      </c>
      <c r="AR357" s="126">
        <f t="shared" si="140"/>
        <v>-0.11717101215663547</v>
      </c>
      <c r="AS357" s="153" t="s">
        <v>779</v>
      </c>
      <c r="AT357" s="153">
        <f t="shared" si="141"/>
        <v>1</v>
      </c>
      <c r="AU357" s="153">
        <f t="shared" si="142"/>
        <v>1</v>
      </c>
      <c r="AV357" s="153">
        <f t="shared" si="143"/>
        <v>1</v>
      </c>
      <c r="AW357" s="153">
        <f t="shared" si="144"/>
        <v>1</v>
      </c>
      <c r="AX357" s="153">
        <f t="shared" si="145"/>
        <v>1</v>
      </c>
      <c r="AY357" s="153">
        <f t="shared" si="146"/>
        <v>1</v>
      </c>
      <c r="AZ357" s="153">
        <f t="shared" si="147"/>
        <v>1</v>
      </c>
      <c r="BA357" s="153">
        <f t="shared" si="148"/>
        <v>1</v>
      </c>
      <c r="BB357" s="153">
        <f t="shared" si="149"/>
        <v>1</v>
      </c>
      <c r="BC357" s="153">
        <f t="shared" si="150"/>
        <v>1</v>
      </c>
    </row>
    <row r="358" spans="1:55" s="300" customFormat="1" x14ac:dyDescent="0.3">
      <c r="A358" s="300" t="str">
        <f>Nominal!A357</f>
        <v>Pakistan</v>
      </c>
      <c r="B358" s="300" t="str">
        <f>Nominal!B357</f>
        <v>PAK</v>
      </c>
      <c r="C358" s="300" t="str">
        <f>Nominal!C357</f>
        <v>SA</v>
      </c>
      <c r="D358" s="300" t="str">
        <f>Nominal!D357</f>
        <v>Lower-Middle Income</v>
      </c>
      <c r="E358" s="300" t="str">
        <f>Nominal!E357</f>
        <v>IDA</v>
      </c>
      <c r="F358" s="300" t="str">
        <f>Nominal!F357</f>
        <v>VAT</v>
      </c>
      <c r="G358" s="300" t="str">
        <f>Nominal!G357</f>
        <v>bill lcu</v>
      </c>
      <c r="H358" s="126">
        <f>VLOOKUP(B358,Inflation!$C$1:$E$196,3,FALSE)/100</f>
        <v>0.10740999999999999</v>
      </c>
      <c r="I358" s="300" t="str">
        <f t="shared" si="127"/>
        <v>PakistanVAT</v>
      </c>
      <c r="J358" s="124">
        <f>IF(Nominal!I357="","",IFERROR(Nominal!I357*((1+Real!$H358)),""))</f>
        <v>121.70435900000001</v>
      </c>
      <c r="K358" s="124">
        <f>IF(Nominal!J357="","",IFERROR(Nominal!J357*((1+Real!$H358)),""))</f>
        <v>124.251402</v>
      </c>
      <c r="L358" s="124">
        <f>IF(Nominal!K357="","",IFERROR(Nominal!K357*((1+Real!$H358)),""))</f>
        <v>143.52033599999999</v>
      </c>
      <c r="M358" s="124">
        <f>IF(Nominal!L357="","",IFERROR(Nominal!L357*((1+Real!$H358)),""))</f>
        <v>139.09069600000001</v>
      </c>
      <c r="N358" s="124">
        <f>IF(Nominal!M357="","",IFERROR(Nominal!M357*((1+Real!$H358)),""))</f>
        <v>154.81591800000001</v>
      </c>
      <c r="O358" s="124">
        <f>IF(Nominal!N357="","",IFERROR(Nominal!N357*((1+Real!$H358)),""))</f>
        <v>170.651881</v>
      </c>
      <c r="P358" s="124">
        <f>IF(Nominal!O357="","",IFERROR(Nominal!O357*((1+Real!$H358)),""))</f>
        <v>136.43291200000002</v>
      </c>
      <c r="Q358" s="124">
        <f>IF(Nominal!P357="","",IFERROR(Nominal!P357*((1+Real!$H358)),""))</f>
        <v>156.36629199999999</v>
      </c>
      <c r="R358" s="124">
        <f>IF(Nominal!Q357="","",IFERROR(Nominal!Q357*((1+Real!$H358)),""))</f>
        <v>155.36962300000002</v>
      </c>
      <c r="S358" s="124">
        <f>IF(Nominal!R357="","",IFERROR(Nominal!R357*((1+Real!$H358)),""))</f>
        <v>158.58111199999999</v>
      </c>
      <c r="T358" s="124">
        <f>IF(Nominal!S357="","",IFERROR(Nominal!S357*((1+Real!$H358)),""))</f>
        <v>166.66520500000001</v>
      </c>
      <c r="U358" s="124">
        <f>IF(Nominal!T357="","",IFERROR(Nominal!T357*((1+Real!$H358)),""))</f>
        <v>176.29967199999999</v>
      </c>
      <c r="V358" s="124">
        <f>IF(Nominal!U357="","",IFERROR(Nominal!U357*(1+0),""))</f>
        <v>132.69999999999999</v>
      </c>
      <c r="W358" s="124">
        <f>IF(Nominal!V357="","",IFERROR(Nominal!V357*(1+0),""))</f>
        <v>143.9</v>
      </c>
      <c r="X358" s="124">
        <f>IF(Nominal!W357="","",IFERROR(Nominal!W357*(1+0),""))</f>
        <v>116.1</v>
      </c>
      <c r="Y358" s="124">
        <f>IF(Nominal!X357="","",IFERROR(Nominal!X357*(1+0),""))</f>
        <v>98.6</v>
      </c>
      <c r="Z358" s="124">
        <f>IF(Nominal!Y357="","",IFERROR(Nominal!Y357*(1+0),""))</f>
        <v>89.8</v>
      </c>
      <c r="AA358" s="124">
        <f>IF(Nominal!Z357="","",IFERROR(Nominal!Z357*(1+0),""))</f>
        <v>158.19999999999999</v>
      </c>
      <c r="AB358" s="124">
        <f>IF(Nominal!AA357="","",IFERROR(Nominal!AA357*(1+0),""))</f>
        <v>126.91800000000001</v>
      </c>
      <c r="AC358" s="124">
        <f>IF(Nominal!AB357="","",IFERROR(Nominal!AB357*(1+0),""))</f>
        <v>138.54599999999999</v>
      </c>
      <c r="AD358" s="124">
        <f>IF(Nominal!AC357="","",IFERROR(Nominal!AC357*(1+0),""))</f>
        <v>161.279</v>
      </c>
      <c r="AE358" s="124">
        <f>IF(Nominal!AD357="","",IFERROR(Nominal!AD357*(1+0),""))</f>
        <v>143.65799999999999</v>
      </c>
      <c r="AF358" s="126">
        <f t="shared" si="128"/>
        <v>9.0347141962269215E-2</v>
      </c>
      <c r="AG358" s="126">
        <f t="shared" si="129"/>
        <v>0.15813582530038581</v>
      </c>
      <c r="AH358" s="126">
        <f t="shared" si="130"/>
        <v>-0.19105540555590669</v>
      </c>
      <c r="AI358" s="126">
        <f t="shared" si="131"/>
        <v>-0.29111002507313655</v>
      </c>
      <c r="AJ358" s="126">
        <f t="shared" si="132"/>
        <v>-0.41995628640718979</v>
      </c>
      <c r="AK358" s="126">
        <f t="shared" si="133"/>
        <v>-7.2966561675344294E-2</v>
      </c>
      <c r="AL358" s="126">
        <f t="shared" si="134"/>
        <v>-6.9740591624988607E-2</v>
      </c>
      <c r="AM358" s="126">
        <f t="shared" si="135"/>
        <v>-0.11396504817035628</v>
      </c>
      <c r="AN358" s="126">
        <f t="shared" si="136"/>
        <v>3.8034313824652694E-2</v>
      </c>
      <c r="AO358" s="126">
        <f t="shared" si="137"/>
        <v>-9.4103968699626755E-2</v>
      </c>
      <c r="AP358" s="124">
        <f t="shared" si="138"/>
        <v>1460.784531</v>
      </c>
      <c r="AQ358" s="124">
        <f t="shared" si="139"/>
        <v>1309.7009999999998</v>
      </c>
      <c r="AR358" s="126">
        <f t="shared" si="140"/>
        <v>-0.10342629442863413</v>
      </c>
      <c r="AS358" s="153" t="s">
        <v>779</v>
      </c>
      <c r="AT358" s="153">
        <f t="shared" si="141"/>
        <v>1</v>
      </c>
      <c r="AU358" s="153">
        <f t="shared" si="142"/>
        <v>1</v>
      </c>
      <c r="AV358" s="153">
        <f t="shared" si="143"/>
        <v>1</v>
      </c>
      <c r="AW358" s="153">
        <f t="shared" si="144"/>
        <v>1</v>
      </c>
      <c r="AX358" s="153">
        <f t="shared" si="145"/>
        <v>1</v>
      </c>
      <c r="AY358" s="153">
        <f t="shared" si="146"/>
        <v>1</v>
      </c>
      <c r="AZ358" s="153">
        <f t="shared" si="147"/>
        <v>1</v>
      </c>
      <c r="BA358" s="153">
        <f t="shared" si="148"/>
        <v>1</v>
      </c>
      <c r="BB358" s="153">
        <f t="shared" si="149"/>
        <v>1</v>
      </c>
      <c r="BC358" s="153">
        <f t="shared" si="150"/>
        <v>1</v>
      </c>
    </row>
    <row r="359" spans="1:55" s="300" customFormat="1" x14ac:dyDescent="0.3">
      <c r="A359" s="300" t="str">
        <f>Nominal!A358</f>
        <v>Pakistan</v>
      </c>
      <c r="B359" s="300" t="str">
        <f>Nominal!B358</f>
        <v>PAK</v>
      </c>
      <c r="C359" s="300" t="str">
        <f>Nominal!C358</f>
        <v>SA</v>
      </c>
      <c r="D359" s="300" t="str">
        <f>Nominal!D358</f>
        <v>Lower-Middle Income</v>
      </c>
      <c r="E359" s="300" t="str">
        <f>Nominal!E358</f>
        <v>IDA</v>
      </c>
      <c r="F359" s="300" t="str">
        <f>Nominal!F358</f>
        <v>Excises</v>
      </c>
      <c r="G359" s="300" t="str">
        <f>Nominal!G358</f>
        <v>bill lcu</v>
      </c>
      <c r="H359" s="126">
        <f>VLOOKUP(B359,Inflation!$C$1:$E$196,3,FALSE)/100</f>
        <v>0.10740999999999999</v>
      </c>
      <c r="I359" s="300" t="str">
        <f t="shared" si="127"/>
        <v>PakistanExcises</v>
      </c>
      <c r="J359" s="124">
        <f>IF(Nominal!I358="","",IFERROR(Nominal!I358*((1+Real!$H359)),""))</f>
        <v>16.832632</v>
      </c>
      <c r="K359" s="124">
        <f>IF(Nominal!J358="","",IFERROR(Nominal!J358*((1+Real!$H359)),""))</f>
        <v>22.923386999999998</v>
      </c>
      <c r="L359" s="124">
        <f>IF(Nominal!K358="","",IFERROR(Nominal!K358*((1+Real!$H359)),""))</f>
        <v>27.242286</v>
      </c>
      <c r="M359" s="124">
        <f>IF(Nominal!L358="","",IFERROR(Nominal!L358*((1+Real!$H359)),""))</f>
        <v>23.366351000000002</v>
      </c>
      <c r="N359" s="124">
        <f>IF(Nominal!M358="","",IFERROR(Nominal!M358*((1+Real!$H359)),""))</f>
        <v>24.584502000000001</v>
      </c>
      <c r="O359" s="124">
        <f>IF(Nominal!N358="","",IFERROR(Nominal!N358*((1+Real!$H359)),""))</f>
        <v>35.43712</v>
      </c>
      <c r="P359" s="124">
        <f>IF(Nominal!O358="","",IFERROR(Nominal!O358*((1+Real!$H359)),""))</f>
        <v>12.070769</v>
      </c>
      <c r="Q359" s="124">
        <f>IF(Nominal!P358="","",IFERROR(Nominal!P358*((1+Real!$H359)),""))</f>
        <v>18.493746999999999</v>
      </c>
      <c r="R359" s="124">
        <f>IF(Nominal!Q358="","",IFERROR(Nominal!Q358*((1+Real!$H359)),""))</f>
        <v>24.805983999999999</v>
      </c>
      <c r="S359" s="124">
        <f>IF(Nominal!R358="","",IFERROR(Nominal!R358*((1+Real!$H359)),""))</f>
        <v>22.369682000000001</v>
      </c>
      <c r="T359" s="124">
        <f>IF(Nominal!S358="","",IFERROR(Nominal!S358*((1+Real!$H359)),""))</f>
        <v>31.007480000000001</v>
      </c>
      <c r="U359" s="124">
        <f>IF(Nominal!T358="","",IFERROR(Nominal!T358*((1+Real!$H359)),""))</f>
        <v>29.789328999999999</v>
      </c>
      <c r="V359" s="124">
        <f>IF(Nominal!U358="","",IFERROR(Nominal!U358*(1+0),""))</f>
        <v>19.2</v>
      </c>
      <c r="W359" s="124">
        <f>IF(Nominal!V358="","",IFERROR(Nominal!V358*(1+0),""))</f>
        <v>21.7</v>
      </c>
      <c r="X359" s="124">
        <f>IF(Nominal!W358="","",IFERROR(Nominal!W358*(1+0),""))</f>
        <v>20.5</v>
      </c>
      <c r="Y359" s="124">
        <f>IF(Nominal!X358="","",IFERROR(Nominal!X358*(1+0),""))</f>
        <v>19.600000000000001</v>
      </c>
      <c r="Z359" s="124">
        <f>IF(Nominal!Y358="","",IFERROR(Nominal!Y358*(1+0),""))</f>
        <v>17.5</v>
      </c>
      <c r="AA359" s="124">
        <f>IF(Nominal!Z358="","",IFERROR(Nominal!Z358*(1+0),""))</f>
        <v>26.8</v>
      </c>
      <c r="AB359" s="124">
        <f>IF(Nominal!AA358="","",IFERROR(Nominal!AA358*(1+0),""))</f>
        <v>18.050999999999998</v>
      </c>
      <c r="AC359" s="124">
        <f>IF(Nominal!AB358="","",IFERROR(Nominal!AB358*(1+0),""))</f>
        <v>19.309000000000001</v>
      </c>
      <c r="AD359" s="124">
        <f>IF(Nominal!AC358="","",IFERROR(Nominal!AC358*(1+0),""))</f>
        <v>18.838999999999999</v>
      </c>
      <c r="AE359" s="124">
        <f>IF(Nominal!AD358="","",IFERROR(Nominal!AD358*(1+0),""))</f>
        <v>20.161000000000001</v>
      </c>
      <c r="AF359" s="126">
        <f t="shared" si="128"/>
        <v>0.14064158237404578</v>
      </c>
      <c r="AG359" s="126">
        <f t="shared" si="129"/>
        <v>-5.336850963603236E-2</v>
      </c>
      <c r="AH359" s="126">
        <f t="shared" si="130"/>
        <v>-0.24749340051712254</v>
      </c>
      <c r="AI359" s="126">
        <f t="shared" si="131"/>
        <v>-0.16118695640581621</v>
      </c>
      <c r="AJ359" s="126">
        <f t="shared" si="132"/>
        <v>-0.28816943292160241</v>
      </c>
      <c r="AK359" s="126">
        <f t="shared" si="133"/>
        <v>-0.24373086751970813</v>
      </c>
      <c r="AL359" s="126">
        <f t="shared" si="134"/>
        <v>0.4954308213503214</v>
      </c>
      <c r="AM359" s="126">
        <f t="shared" si="135"/>
        <v>4.4082629658554431E-2</v>
      </c>
      <c r="AN359" s="126">
        <f t="shared" si="136"/>
        <v>-0.24054615208975383</v>
      </c>
      <c r="AO359" s="126">
        <f t="shared" si="137"/>
        <v>-9.8735511752022206E-2</v>
      </c>
      <c r="AP359" s="124">
        <f t="shared" si="138"/>
        <v>228.12646000000004</v>
      </c>
      <c r="AQ359" s="124">
        <f t="shared" si="139"/>
        <v>201.66</v>
      </c>
      <c r="AR359" s="126">
        <f t="shared" si="140"/>
        <v>-0.1160166163977648</v>
      </c>
      <c r="AS359" s="153" t="s">
        <v>779</v>
      </c>
      <c r="AT359" s="153">
        <f t="shared" si="141"/>
        <v>1</v>
      </c>
      <c r="AU359" s="153">
        <f t="shared" si="142"/>
        <v>1</v>
      </c>
      <c r="AV359" s="153">
        <f t="shared" si="143"/>
        <v>1</v>
      </c>
      <c r="AW359" s="153">
        <f t="shared" si="144"/>
        <v>1</v>
      </c>
      <c r="AX359" s="153">
        <f t="shared" si="145"/>
        <v>1</v>
      </c>
      <c r="AY359" s="153">
        <f t="shared" si="146"/>
        <v>1</v>
      </c>
      <c r="AZ359" s="153">
        <f t="shared" si="147"/>
        <v>1</v>
      </c>
      <c r="BA359" s="153">
        <f t="shared" si="148"/>
        <v>1</v>
      </c>
      <c r="BB359" s="153">
        <f t="shared" si="149"/>
        <v>1</v>
      </c>
      <c r="BC359" s="153">
        <f t="shared" si="150"/>
        <v>1</v>
      </c>
    </row>
    <row r="360" spans="1:55" s="300" customFormat="1" x14ac:dyDescent="0.3">
      <c r="A360" s="300" t="str">
        <f>Nominal!A359</f>
        <v>Pakistan</v>
      </c>
      <c r="B360" s="300" t="str">
        <f>Nominal!B359</f>
        <v>PAK</v>
      </c>
      <c r="C360" s="300" t="str">
        <f>Nominal!C359</f>
        <v>SA</v>
      </c>
      <c r="D360" s="300" t="str">
        <f>Nominal!D359</f>
        <v>Lower-Middle Income</v>
      </c>
      <c r="E360" s="300" t="str">
        <f>Nominal!E359</f>
        <v>IDA</v>
      </c>
      <c r="F360" s="300" t="str">
        <f>Nominal!F359</f>
        <v>Customs Duties</v>
      </c>
      <c r="G360" s="300" t="str">
        <f>Nominal!G359</f>
        <v>bill lcu</v>
      </c>
      <c r="H360" s="126">
        <f>VLOOKUP(B360,Inflation!$C$1:$E$196,3,FALSE)/100</f>
        <v>0.10740999999999999</v>
      </c>
      <c r="I360" s="300" t="str">
        <f t="shared" si="127"/>
        <v>PakistanCustoms Duties</v>
      </c>
      <c r="J360" s="124">
        <f>IF(Nominal!I359="","",IFERROR(Nominal!I359*((1+Real!$H360)),""))</f>
        <v>62.679406</v>
      </c>
      <c r="K360" s="124">
        <f>IF(Nominal!J359="","",IFERROR(Nominal!J359*((1+Real!$H360)),""))</f>
        <v>57.031615000000002</v>
      </c>
      <c r="L360" s="124">
        <f>IF(Nominal!K359="","",IFERROR(Nominal!K359*((1+Real!$H360)),""))</f>
        <v>69.102384000000001</v>
      </c>
      <c r="M360" s="124">
        <f>IF(Nominal!L359="","",IFERROR(Nominal!L359*((1+Real!$H360)),""))</f>
        <v>58.028283999999999</v>
      </c>
      <c r="N360" s="124">
        <f>IF(Nominal!M359="","",IFERROR(Nominal!M359*((1+Real!$H360)),""))</f>
        <v>62.236442000000004</v>
      </c>
      <c r="O360" s="124">
        <f>IF(Nominal!N359="","",IFERROR(Nominal!N359*((1+Real!$H360)),""))</f>
        <v>78.072405000000003</v>
      </c>
      <c r="P360" s="124">
        <f>IF(Nominal!O359="","",IFERROR(Nominal!O359*((1+Real!$H360)),""))</f>
        <v>52.491233999999999</v>
      </c>
      <c r="Q360" s="124">
        <f>IF(Nominal!P359="","",IFERROR(Nominal!P359*((1+Real!$H360)),""))</f>
        <v>58.360507000000005</v>
      </c>
      <c r="R360" s="124">
        <f>IF(Nominal!Q359="","",IFERROR(Nominal!Q359*((1+Real!$H360)),""))</f>
        <v>61.129032000000002</v>
      </c>
      <c r="S360" s="124">
        <f>IF(Nominal!R359="","",IFERROR(Nominal!R359*((1+Real!$H360)),""))</f>
        <v>60.021622000000001</v>
      </c>
      <c r="T360" s="124">
        <f>IF(Nominal!S359="","",IFERROR(Nominal!S359*((1+Real!$H360)),""))</f>
        <v>59.800139999999999</v>
      </c>
      <c r="U360" s="124">
        <f>IF(Nominal!T359="","",IFERROR(Nominal!T359*((1+Real!$H360)),""))</f>
        <v>69.988312000000008</v>
      </c>
      <c r="V360" s="124">
        <f>IF(Nominal!U359="","",IFERROR(Nominal!U359*(1+0),""))</f>
        <v>53.7</v>
      </c>
      <c r="W360" s="124">
        <f>IF(Nominal!V359="","",IFERROR(Nominal!V359*(1+0),""))</f>
        <v>52.9</v>
      </c>
      <c r="X360" s="124">
        <f>IF(Nominal!W359="","",IFERROR(Nominal!W359*(1+0),""))</f>
        <v>48.2</v>
      </c>
      <c r="Y360" s="124">
        <f>IF(Nominal!X359="","",IFERROR(Nominal!X359*(1+0),""))</f>
        <v>42</v>
      </c>
      <c r="Z360" s="124">
        <f>IF(Nominal!Y359="","",IFERROR(Nominal!Y359*(1+0),""))</f>
        <v>37.299999999999997</v>
      </c>
      <c r="AA360" s="124">
        <f>IF(Nominal!Z359="","",IFERROR(Nominal!Z359*(1+0),""))</f>
        <v>65.599999999999994</v>
      </c>
      <c r="AB360" s="124">
        <f>IF(Nominal!AA359="","",IFERROR(Nominal!AA359*(1+0),""))</f>
        <v>47.860999999999997</v>
      </c>
      <c r="AC360" s="124">
        <f>IF(Nominal!AB359="","",IFERROR(Nominal!AB359*(1+0),""))</f>
        <v>45.927999999999997</v>
      </c>
      <c r="AD360" s="124">
        <f>IF(Nominal!AC359="","",IFERROR(Nominal!AC359*(1+0),""))</f>
        <v>59.420999999999999</v>
      </c>
      <c r="AE360" s="124">
        <f>IF(Nominal!AD359="","",IFERROR(Nominal!AD359*(1+0),""))</f>
        <v>55.737000000000002</v>
      </c>
      <c r="AF360" s="126">
        <f t="shared" si="128"/>
        <v>-0.14325927083610202</v>
      </c>
      <c r="AG360" s="126">
        <f t="shared" si="129"/>
        <v>-7.2444292520911488E-2</v>
      </c>
      <c r="AH360" s="126">
        <f t="shared" si="130"/>
        <v>-0.30248426740240969</v>
      </c>
      <c r="AI360" s="126">
        <f t="shared" si="131"/>
        <v>-0.27621502645158352</v>
      </c>
      <c r="AJ360" s="126">
        <f t="shared" si="132"/>
        <v>-0.4006726798424628</v>
      </c>
      <c r="AK360" s="126">
        <f t="shared" si="133"/>
        <v>-0.15975433317316162</v>
      </c>
      <c r="AL360" s="126">
        <f t="shared" si="134"/>
        <v>-8.8209661826582353E-2</v>
      </c>
      <c r="AM360" s="126">
        <f t="shared" si="135"/>
        <v>-0.21302945500456338</v>
      </c>
      <c r="AN360" s="126">
        <f t="shared" si="136"/>
        <v>-2.7941420698433483E-2</v>
      </c>
      <c r="AO360" s="126">
        <f t="shared" si="137"/>
        <v>-7.1384642021170286E-2</v>
      </c>
      <c r="AP360" s="124">
        <f t="shared" si="138"/>
        <v>619.15293099999997</v>
      </c>
      <c r="AQ360" s="124">
        <f t="shared" si="139"/>
        <v>508.64700000000005</v>
      </c>
      <c r="AR360" s="126">
        <f t="shared" si="140"/>
        <v>-0.17847921808513562</v>
      </c>
      <c r="AS360" s="153" t="s">
        <v>779</v>
      </c>
      <c r="AT360" s="153">
        <f t="shared" si="141"/>
        <v>1</v>
      </c>
      <c r="AU360" s="153">
        <f t="shared" si="142"/>
        <v>1</v>
      </c>
      <c r="AV360" s="153">
        <f t="shared" si="143"/>
        <v>1</v>
      </c>
      <c r="AW360" s="153">
        <f t="shared" si="144"/>
        <v>1</v>
      </c>
      <c r="AX360" s="153">
        <f t="shared" si="145"/>
        <v>1</v>
      </c>
      <c r="AY360" s="153">
        <f t="shared" si="146"/>
        <v>1</v>
      </c>
      <c r="AZ360" s="153">
        <f t="shared" si="147"/>
        <v>1</v>
      </c>
      <c r="BA360" s="153">
        <f t="shared" si="148"/>
        <v>1</v>
      </c>
      <c r="BB360" s="153">
        <f t="shared" si="149"/>
        <v>1</v>
      </c>
      <c r="BC360" s="153">
        <f t="shared" si="150"/>
        <v>1</v>
      </c>
    </row>
    <row r="361" spans="1:55" s="300" customFormat="1" x14ac:dyDescent="0.3">
      <c r="A361" s="300" t="str">
        <f>Nominal!A360</f>
        <v>Pakistan</v>
      </c>
      <c r="B361" s="300" t="str">
        <f>Nominal!B360</f>
        <v>PAK</v>
      </c>
      <c r="C361" s="300" t="str">
        <f>Nominal!C360</f>
        <v>SA</v>
      </c>
      <c r="D361" s="300" t="str">
        <f>Nominal!D360</f>
        <v>Lower-Middle Income</v>
      </c>
      <c r="E361" s="300" t="str">
        <f>Nominal!E360</f>
        <v>IDA</v>
      </c>
      <c r="F361" s="300" t="str">
        <f>Nominal!F360</f>
        <v>Tax Revenue</v>
      </c>
      <c r="G361" s="300" t="str">
        <f>Nominal!G360</f>
        <v>bill lcu</v>
      </c>
      <c r="H361" s="126">
        <f>VLOOKUP(B361,Inflation!$C$1:$E$196,3,FALSE)/100</f>
        <v>0.10740999999999999</v>
      </c>
      <c r="I361" s="300" t="str">
        <f t="shared" si="127"/>
        <v>PakistanTax Revenue</v>
      </c>
      <c r="J361" s="124">
        <f>IF(Nominal!I360="","",IFERROR(Nominal!I360*((1+Real!$H361)),""))</f>
        <v>301.65848400000004</v>
      </c>
      <c r="K361" s="124">
        <f>IF(Nominal!J360="","",IFERROR(Nominal!J360*((1+Real!$H361)),""))</f>
        <v>292.57772199999999</v>
      </c>
      <c r="L361" s="124">
        <f>IF(Nominal!K360="","",IFERROR(Nominal!K360*((1+Real!$H361)),""))</f>
        <v>410.73836899999998</v>
      </c>
      <c r="M361" s="124">
        <f>IF(Nominal!L360="","",IFERROR(Nominal!L360*((1+Real!$H361)),""))</f>
        <v>307.41701599999999</v>
      </c>
      <c r="N361" s="124">
        <f>IF(Nominal!M360="","",IFERROR(Nominal!M360*((1+Real!$H361)),""))</f>
        <v>365.66678200000001</v>
      </c>
      <c r="O361" s="124">
        <f>IF(Nominal!N360="","",IFERROR(Nominal!N360*((1+Real!$H361)),""))</f>
        <v>574.08134399999994</v>
      </c>
      <c r="P361" s="124">
        <f>IF(Nominal!O360="","",IFERROR(Nominal!O360*((1+Real!$H361)),""))</f>
        <v>307.19553400000007</v>
      </c>
      <c r="Q361" s="124">
        <f>IF(Nominal!P360="","",IFERROR(Nominal!P360*((1+Real!$H361)),""))</f>
        <v>330.67262599999998</v>
      </c>
      <c r="R361" s="124">
        <f>IF(Nominal!Q360="","",IFERROR(Nominal!Q360*((1+Real!$H361)),""))</f>
        <v>424.359512</v>
      </c>
      <c r="S361" s="124">
        <f>IF(Nominal!R360="","",IFERROR(Nominal!R360*((1+Real!$H361)),""))</f>
        <v>357.69342999999998</v>
      </c>
      <c r="T361" s="124">
        <f>IF(Nominal!S360="","",IFERROR(Nominal!S360*((1+Real!$H361)),""))</f>
        <v>371.314573</v>
      </c>
      <c r="U361" s="124">
        <f>IF(Nominal!T360="","",IFERROR(Nominal!T360*((1+Real!$H361)),""))</f>
        <v>527.90234699999996</v>
      </c>
      <c r="V361" s="124">
        <f>IF(Nominal!U360="","",IFERROR(Nominal!U360*(1+0),""))</f>
        <v>318.2</v>
      </c>
      <c r="W361" s="124">
        <f>IF(Nominal!V360="","",IFERROR(Nominal!V360*(1+0),""))</f>
        <v>326.2</v>
      </c>
      <c r="X361" s="124">
        <f>IF(Nominal!W360="","",IFERROR(Nominal!W360*(1+0),""))</f>
        <v>321.89999999999998</v>
      </c>
      <c r="Y361" s="124">
        <f>IF(Nominal!X360="","",IFERROR(Nominal!X360*(1+0),""))</f>
        <v>242.9</v>
      </c>
      <c r="Z361" s="124">
        <f>IF(Nominal!Y360="","",IFERROR(Nominal!Y360*(1+0),""))</f>
        <v>229.3</v>
      </c>
      <c r="AA361" s="124">
        <f>IF(Nominal!Z360="","",IFERROR(Nominal!Z360*(1+0),""))</f>
        <v>464</v>
      </c>
      <c r="AB361" s="124">
        <f>IF(Nominal!AA360="","",IFERROR(Nominal!AA360*(1+0),""))</f>
        <v>290.45099999999996</v>
      </c>
      <c r="AC361" s="124">
        <f>IF(Nominal!AB360="","",IFERROR(Nominal!AB360*(1+0),""))</f>
        <v>292.303</v>
      </c>
      <c r="AD361" s="124">
        <f>IF(Nominal!AC360="","",IFERROR(Nominal!AC360*(1+0),""))</f>
        <v>409.45699999999999</v>
      </c>
      <c r="AE361" s="124">
        <f>IF(Nominal!AD360="","",IFERROR(Nominal!AD360*(1+0),""))</f>
        <v>329.47300000000001</v>
      </c>
      <c r="AF361" s="126">
        <f t="shared" si="128"/>
        <v>5.4835242094500289E-2</v>
      </c>
      <c r="AG361" s="126">
        <f t="shared" si="129"/>
        <v>0.11491742354874167</v>
      </c>
      <c r="AH361" s="126">
        <f t="shared" si="130"/>
        <v>-0.21628943314034538</v>
      </c>
      <c r="AI361" s="126">
        <f t="shared" si="131"/>
        <v>-0.20986807054297862</v>
      </c>
      <c r="AJ361" s="126">
        <f t="shared" si="132"/>
        <v>-0.37292636004328117</v>
      </c>
      <c r="AK361" s="126">
        <f t="shared" si="133"/>
        <v>-0.19175217092579819</v>
      </c>
      <c r="AL361" s="126">
        <f t="shared" si="134"/>
        <v>-5.4507739035034593E-2</v>
      </c>
      <c r="AM361" s="126">
        <f t="shared" si="135"/>
        <v>-0.11603508419835147</v>
      </c>
      <c r="AN361" s="126">
        <f t="shared" si="136"/>
        <v>-3.5117657501689277E-2</v>
      </c>
      <c r="AO361" s="126">
        <f t="shared" si="137"/>
        <v>-7.8895578260970475E-2</v>
      </c>
      <c r="AP361" s="124">
        <f t="shared" si="138"/>
        <v>3672.0608189999998</v>
      </c>
      <c r="AQ361" s="124">
        <f t="shared" si="139"/>
        <v>3224.1839999999997</v>
      </c>
      <c r="AR361" s="126">
        <f t="shared" si="140"/>
        <v>-0.12196879111658311</v>
      </c>
      <c r="AS361" s="153" t="s">
        <v>779</v>
      </c>
      <c r="AT361" s="153">
        <f t="shared" si="141"/>
        <v>1</v>
      </c>
      <c r="AU361" s="153">
        <f t="shared" si="142"/>
        <v>1</v>
      </c>
      <c r="AV361" s="153">
        <f t="shared" si="143"/>
        <v>1</v>
      </c>
      <c r="AW361" s="153">
        <f t="shared" si="144"/>
        <v>1</v>
      </c>
      <c r="AX361" s="153">
        <f t="shared" si="145"/>
        <v>1</v>
      </c>
      <c r="AY361" s="153">
        <f t="shared" si="146"/>
        <v>1</v>
      </c>
      <c r="AZ361" s="153">
        <f t="shared" si="147"/>
        <v>1</v>
      </c>
      <c r="BA361" s="153">
        <f t="shared" si="148"/>
        <v>1</v>
      </c>
      <c r="BB361" s="153">
        <f t="shared" si="149"/>
        <v>1</v>
      </c>
      <c r="BC361" s="153">
        <f t="shared" si="150"/>
        <v>1</v>
      </c>
    </row>
    <row r="362" spans="1:55" s="300" customFormat="1" x14ac:dyDescent="0.3">
      <c r="A362" s="300" t="str">
        <f>Nominal!A361</f>
        <v>India</v>
      </c>
      <c r="B362" s="300" t="str">
        <f>Nominal!B361</f>
        <v>IND</v>
      </c>
      <c r="C362" s="300" t="str">
        <f>Nominal!C361</f>
        <v>SA</v>
      </c>
      <c r="D362" s="300" t="str">
        <f>Nominal!D361</f>
        <v>Lower-Middle Income</v>
      </c>
      <c r="E362" s="300" t="str">
        <f>Nominal!E361</f>
        <v>IBRD</v>
      </c>
      <c r="F362" s="300" t="str">
        <f>Nominal!F361</f>
        <v>VAT</v>
      </c>
      <c r="G362" s="300" t="str">
        <f>Nominal!G361</f>
        <v>bill lcu</v>
      </c>
      <c r="H362" s="126">
        <f>VLOOKUP(B362,Inflation!$C$1:$E$196,3,FALSE)/100</f>
        <v>4.9480000000000003E-2</v>
      </c>
      <c r="I362" s="300" t="str">
        <f t="shared" si="127"/>
        <v>IndiaVAT</v>
      </c>
      <c r="J362" s="124">
        <f>IF(Nominal!I361="","",IFERROR(Nominal!I361*((1+Real!$H362)),""))</f>
        <v>1075.7484844000001</v>
      </c>
      <c r="K362" s="124">
        <f>IF(Nominal!J361="","",IFERROR(Nominal!J361*((1+Real!$H362)),""))</f>
        <v>1020.5878156</v>
      </c>
      <c r="L362" s="124">
        <f>IF(Nominal!K361="","",IFERROR(Nominal!K361*((1+Real!$H362)),""))</f>
        <v>1118.5042996</v>
      </c>
      <c r="M362" s="124">
        <f>IF(Nominal!L361="","",IFERROR(Nominal!L361*((1+Real!$H362)),""))</f>
        <v>1194.9904020000001</v>
      </c>
      <c r="N362" s="124">
        <f>IF(Nominal!M361="","",IFERROR(Nominal!M361*((1+Real!$H362)),""))</f>
        <v>1052.5129972</v>
      </c>
      <c r="O362" s="124">
        <f>IF(Nominal!N361="","",IFERROR(Nominal!N361*((1+Real!$H362)),""))</f>
        <v>1048.8398172</v>
      </c>
      <c r="P362" s="124">
        <f>IF(Nominal!O361="","",IFERROR(Nominal!O361*((1+Real!$H362)),""))</f>
        <v>1071.3406683999999</v>
      </c>
      <c r="Q362" s="124">
        <f>IF(Nominal!P361="","",IFERROR(Nominal!P361*((1+Real!$H362)),""))</f>
        <v>1030.6103496000001</v>
      </c>
      <c r="R362" s="124">
        <f>IF(Nominal!Q361="","",IFERROR(Nominal!Q361*((1+Real!$H362)),""))</f>
        <v>964.65053159999991</v>
      </c>
      <c r="S362" s="124">
        <f>IF(Nominal!R361="","",IFERROR(Nominal!R361*((1+Real!$H362)),""))</f>
        <v>1000.994024</v>
      </c>
      <c r="T362" s="124">
        <f>IF(Nominal!S361="","",IFERROR(Nominal!S361*((1+Real!$H362)),""))</f>
        <v>1086.1173468</v>
      </c>
      <c r="U362" s="124">
        <f>IF(Nominal!T361="","",IFERROR(Nominal!T361*((1+Real!$H362)),""))</f>
        <v>1082.8954431999998</v>
      </c>
      <c r="V362" s="124">
        <f>IF(Nominal!U361="","",IFERROR(Nominal!U361*(1+0),""))</f>
        <v>1108.18</v>
      </c>
      <c r="W362" s="124">
        <f>IF(Nominal!V361="","",IFERROR(Nominal!V361*(1+0),""))</f>
        <v>1053.6600000000001</v>
      </c>
      <c r="X362" s="124">
        <f>IF(Nominal!W361="","",IFERROR(Nominal!W361*(1+0),""))</f>
        <v>975.97</v>
      </c>
      <c r="Y362" s="124">
        <f>IF(Nominal!X361="","",IFERROR(Nominal!X361*(1+0),""))</f>
        <v>321.72000000000003</v>
      </c>
      <c r="Z362" s="124">
        <f>IF(Nominal!Y361="","",IFERROR(Nominal!Y361*(1+0),""))</f>
        <v>621.51</v>
      </c>
      <c r="AA362" s="124">
        <f>IF(Nominal!Z361="","",IFERROR(Nominal!Z361*(1+0),""))</f>
        <v>909.17</v>
      </c>
      <c r="AB362" s="124">
        <f>IF(Nominal!AA361="","",IFERROR(Nominal!AA361*(1+0),""))</f>
        <v>874.22</v>
      </c>
      <c r="AC362" s="124">
        <f>IF(Nominal!AB361="","",IFERROR(Nominal!AB361*(1+0),""))</f>
        <v>864.49</v>
      </c>
      <c r="AD362" s="124">
        <f>IF(Nominal!AC361="","",IFERROR(Nominal!AC361*(1+0),""))</f>
        <v>954.8</v>
      </c>
      <c r="AE362" s="124">
        <f>IF(Nominal!AD361="","",IFERROR(Nominal!AD361*(1+0),""))</f>
        <v>1051.55</v>
      </c>
      <c r="AF362" s="126">
        <f t="shared" si="128"/>
        <v>3.0147860833927856E-2</v>
      </c>
      <c r="AG362" s="126">
        <f t="shared" si="129"/>
        <v>3.2405035504521541E-2</v>
      </c>
      <c r="AH362" s="126">
        <f t="shared" si="130"/>
        <v>-0.12743294742002612</v>
      </c>
      <c r="AI362" s="126">
        <f t="shared" si="131"/>
        <v>-0.73077608032537156</v>
      </c>
      <c r="AJ362" s="126">
        <f t="shared" si="132"/>
        <v>-0.40949897848919409</v>
      </c>
      <c r="AK362" s="126">
        <f t="shared" si="133"/>
        <v>-0.13316601344604256</v>
      </c>
      <c r="AL362" s="126">
        <f t="shared" si="134"/>
        <v>-0.18399438592617876</v>
      </c>
      <c r="AM362" s="126">
        <f t="shared" si="135"/>
        <v>-0.16118637821216777</v>
      </c>
      <c r="AN362" s="126">
        <f t="shared" si="136"/>
        <v>-1.0211502795381817E-2</v>
      </c>
      <c r="AO362" s="126">
        <f t="shared" si="137"/>
        <v>5.0505772050443321E-2</v>
      </c>
      <c r="AP362" s="124">
        <f t="shared" si="138"/>
        <v>10578.7793896</v>
      </c>
      <c r="AQ362" s="124">
        <f t="shared" si="139"/>
        <v>8735.27</v>
      </c>
      <c r="AR362" s="126">
        <f t="shared" si="140"/>
        <v>-0.17426484868493941</v>
      </c>
      <c r="AS362" s="153" t="s">
        <v>779</v>
      </c>
      <c r="AT362" s="153">
        <f t="shared" si="141"/>
        <v>1</v>
      </c>
      <c r="AU362" s="153">
        <f t="shared" si="142"/>
        <v>1</v>
      </c>
      <c r="AV362" s="153">
        <f t="shared" si="143"/>
        <v>1</v>
      </c>
      <c r="AW362" s="153">
        <f t="shared" si="144"/>
        <v>1</v>
      </c>
      <c r="AX362" s="153">
        <f t="shared" si="145"/>
        <v>1</v>
      </c>
      <c r="AY362" s="153">
        <f t="shared" si="146"/>
        <v>1</v>
      </c>
      <c r="AZ362" s="153">
        <f t="shared" si="147"/>
        <v>1</v>
      </c>
      <c r="BA362" s="153">
        <f t="shared" si="148"/>
        <v>1</v>
      </c>
      <c r="BB362" s="153">
        <f t="shared" si="149"/>
        <v>1</v>
      </c>
      <c r="BC362" s="153">
        <f t="shared" si="150"/>
        <v>1</v>
      </c>
    </row>
    <row r="363" spans="1:55" s="300" customFormat="1" x14ac:dyDescent="0.3">
      <c r="A363" s="300" t="str">
        <f>Nominal!A362</f>
        <v>India</v>
      </c>
      <c r="B363" s="300" t="str">
        <f>Nominal!B362</f>
        <v>IND</v>
      </c>
      <c r="C363" s="300" t="str">
        <f>Nominal!C362</f>
        <v>SA</v>
      </c>
      <c r="D363" s="300" t="str">
        <f>Nominal!D362</f>
        <v>Lower-Middle Income</v>
      </c>
      <c r="E363" s="300" t="str">
        <f>Nominal!E362</f>
        <v>IBRD</v>
      </c>
      <c r="F363" s="300" t="str">
        <f>Nominal!F362</f>
        <v>CIT</v>
      </c>
      <c r="G363" s="300" t="str">
        <f>Nominal!G362</f>
        <v>bill lcu</v>
      </c>
      <c r="H363" s="126">
        <f>VLOOKUP(B363,Inflation!$C$1:$E$196,3,FALSE)/100</f>
        <v>4.9480000000000003E-2</v>
      </c>
      <c r="I363" s="300" t="str">
        <f t="shared" si="127"/>
        <v>IndiaCIT</v>
      </c>
      <c r="J363" s="124">
        <f>IF(Nominal!I362="","",IFERROR(Nominal!I362*((1+Real!$H363)),""))</f>
        <v>285.54251839999995</v>
      </c>
      <c r="K363" s="124">
        <f>IF(Nominal!J362="","",IFERROR(Nominal!J362*((1+Real!$H363)),""))</f>
        <v>216.99048479999999</v>
      </c>
      <c r="L363" s="124">
        <f>IF(Nominal!K362="","",IFERROR(Nominal!K362*((1+Real!$H363)),""))</f>
        <v>1975.1948235999998</v>
      </c>
      <c r="M363" s="124">
        <f>IF(Nominal!L362="","",IFERROR(Nominal!L362*((1+Real!$H363)),""))</f>
        <v>129.88364480000001</v>
      </c>
      <c r="N363" s="124">
        <f>IF(Nominal!M362="","",IFERROR(Nominal!M362*((1+Real!$H363)),""))</f>
        <v>-118.06649999999999</v>
      </c>
      <c r="O363" s="124">
        <f>IF(Nominal!N362="","",IFERROR(Nominal!N362*((1+Real!$H363)),""))</f>
        <v>729.53552719999993</v>
      </c>
      <c r="P363" s="124">
        <f>IF(Nominal!O362="","",IFERROR(Nominal!O362*((1+Real!$H363)),""))</f>
        <v>186.1882468</v>
      </c>
      <c r="Q363" s="124">
        <f>IF(Nominal!P362="","",IFERROR(Nominal!P362*((1+Real!$H363)),""))</f>
        <v>239.12401799999998</v>
      </c>
      <c r="R363" s="124">
        <f>IF(Nominal!Q362="","",IFERROR(Nominal!Q362*((1+Real!$H363)),""))</f>
        <v>1449.9720627999998</v>
      </c>
      <c r="S363" s="124">
        <f>IF(Nominal!R362="","",IFERROR(Nominal!R362*((1+Real!$H363)),""))</f>
        <v>245.88266919999998</v>
      </c>
      <c r="T363" s="124">
        <f>IF(Nominal!S362="","",IFERROR(Nominal!S362*((1+Real!$H363)),""))</f>
        <v>166.30060080000001</v>
      </c>
      <c r="U363" s="124">
        <f>IF(Nominal!T362="","",IFERROR(Nominal!T362*((1+Real!$H363)),""))</f>
        <v>849.35465879999992</v>
      </c>
      <c r="V363" s="124">
        <f>IF(Nominal!U362="","",IFERROR(Nominal!U362*(1+0),""))</f>
        <v>237.16</v>
      </c>
      <c r="W363" s="124">
        <f>IF(Nominal!V362="","",IFERROR(Nominal!V362*(1+0),""))</f>
        <v>253.05</v>
      </c>
      <c r="X363" s="124">
        <f>IF(Nominal!W362="","",IFERROR(Nominal!W362*(1+0),""))</f>
        <v>1383.22</v>
      </c>
      <c r="Y363" s="124">
        <f>IF(Nominal!X362="","",IFERROR(Nominal!X362*(1+0),""))</f>
        <v>195.14</v>
      </c>
      <c r="Z363" s="124">
        <f>IF(Nominal!Y362="","",IFERROR(Nominal!Y362*(1+0),""))</f>
        <v>-25.33</v>
      </c>
      <c r="AA363" s="124">
        <f>IF(Nominal!Z362="","",IFERROR(Nominal!Z362*(1+0),""))</f>
        <v>372.31</v>
      </c>
      <c r="AB363" s="124">
        <f>IF(Nominal!AA362="","",IFERROR(Nominal!AA362*(1+0),""))</f>
        <v>-4.88</v>
      </c>
      <c r="AC363" s="124">
        <f>IF(Nominal!AB362="","",IFERROR(Nominal!AB362*(1+0),""))</f>
        <v>109.91</v>
      </c>
      <c r="AD363" s="124">
        <f>IF(Nominal!AC362="","",IFERROR(Nominal!AC362*(1+0),""))</f>
        <v>857.49</v>
      </c>
      <c r="AE363" s="124">
        <f>IF(Nominal!AD362="","",IFERROR(Nominal!AD362*(1+0),""))</f>
        <v>222.71</v>
      </c>
      <c r="AF363" s="126">
        <f t="shared" si="128"/>
        <v>-0.16944067969668772</v>
      </c>
      <c r="AG363" s="126">
        <f t="shared" si="129"/>
        <v>0.16618016791490214</v>
      </c>
      <c r="AH363" s="126">
        <f t="shared" si="130"/>
        <v>-0.2997045235877358</v>
      </c>
      <c r="AI363" s="126">
        <f t="shared" si="131"/>
        <v>0.50242165055103205</v>
      </c>
      <c r="AJ363" s="126">
        <f t="shared" si="132"/>
        <v>-0.78545988913027831</v>
      </c>
      <c r="AK363" s="126">
        <f t="shared" si="133"/>
        <v>-0.48966159135669846</v>
      </c>
      <c r="AL363" s="126">
        <f t="shared" si="134"/>
        <v>-1.0262100325013641</v>
      </c>
      <c r="AM363" s="126">
        <f t="shared" si="135"/>
        <v>-0.54036402984831078</v>
      </c>
      <c r="AN363" s="126">
        <f t="shared" si="136"/>
        <v>-0.40861619199467508</v>
      </c>
      <c r="AO363" s="126">
        <f t="shared" si="137"/>
        <v>-9.4242791797381278E-2</v>
      </c>
      <c r="AP363" s="124">
        <f t="shared" si="138"/>
        <v>5340.2474955999996</v>
      </c>
      <c r="AQ363" s="124">
        <f t="shared" si="139"/>
        <v>3600.7799999999997</v>
      </c>
      <c r="AR363" s="126">
        <f t="shared" si="140"/>
        <v>-0.32572788003424985</v>
      </c>
      <c r="AS363" s="153" t="s">
        <v>779</v>
      </c>
      <c r="AT363" s="153">
        <f t="shared" si="141"/>
        <v>1</v>
      </c>
      <c r="AU363" s="153">
        <f t="shared" si="142"/>
        <v>1</v>
      </c>
      <c r="AV363" s="153">
        <f t="shared" si="143"/>
        <v>1</v>
      </c>
      <c r="AW363" s="153">
        <f t="shared" si="144"/>
        <v>1</v>
      </c>
      <c r="AX363" s="153">
        <f t="shared" si="145"/>
        <v>1</v>
      </c>
      <c r="AY363" s="153">
        <f t="shared" si="146"/>
        <v>1</v>
      </c>
      <c r="AZ363" s="153">
        <f t="shared" si="147"/>
        <v>1</v>
      </c>
      <c r="BA363" s="153">
        <f t="shared" si="148"/>
        <v>1</v>
      </c>
      <c r="BB363" s="153">
        <f t="shared" si="149"/>
        <v>1</v>
      </c>
      <c r="BC363" s="153">
        <f t="shared" si="150"/>
        <v>1</v>
      </c>
    </row>
    <row r="364" spans="1:55" s="300" customFormat="1" x14ac:dyDescent="0.3">
      <c r="A364" s="300" t="str">
        <f>Nominal!A363</f>
        <v>India</v>
      </c>
      <c r="B364" s="300" t="str">
        <f>Nominal!B363</f>
        <v>IND</v>
      </c>
      <c r="C364" s="300" t="str">
        <f>Nominal!C363</f>
        <v>SA</v>
      </c>
      <c r="D364" s="300" t="str">
        <f>Nominal!D363</f>
        <v>Lower-Middle Income</v>
      </c>
      <c r="E364" s="300" t="str">
        <f>Nominal!E363</f>
        <v>IBRD</v>
      </c>
      <c r="F364" s="300" t="str">
        <f>Nominal!F363</f>
        <v>PIT</v>
      </c>
      <c r="G364" s="300" t="str">
        <f>Nominal!G363</f>
        <v>bill lcu</v>
      </c>
      <c r="H364" s="126">
        <f>VLOOKUP(B364,Inflation!$C$1:$E$196,3,FALSE)/100</f>
        <v>4.9480000000000003E-2</v>
      </c>
      <c r="I364" s="300" t="str">
        <f t="shared" si="127"/>
        <v>IndiaPIT</v>
      </c>
      <c r="J364" s="124">
        <f>IF(Nominal!I363="","",IFERROR(Nominal!I363*((1+Real!$H364)),""))</f>
        <v>288.56502079999996</v>
      </c>
      <c r="K364" s="124">
        <f>IF(Nominal!J363="","",IFERROR(Nominal!J363*((1+Real!$H364)),""))</f>
        <v>323.11390239999997</v>
      </c>
      <c r="L364" s="124">
        <f>IF(Nominal!K363="","",IFERROR(Nominal!K363*((1+Real!$H364)),""))</f>
        <v>1062.1367287999999</v>
      </c>
      <c r="M364" s="124">
        <f>IF(Nominal!L363="","",IFERROR(Nominal!L363*((1+Real!$H364)),""))</f>
        <v>416.81147680000004</v>
      </c>
      <c r="N364" s="124">
        <f>IF(Nominal!M363="","",IFERROR(Nominal!M363*((1+Real!$H364)),""))</f>
        <v>218.71163200000001</v>
      </c>
      <c r="O364" s="124">
        <f>IF(Nominal!N363="","",IFERROR(Nominal!N363*((1+Real!$H364)),""))</f>
        <v>381.70637079999995</v>
      </c>
      <c r="P364" s="124">
        <f>IF(Nominal!O363="","",IFERROR(Nominal!O363*((1+Real!$H364)),""))</f>
        <v>333.99700999999999</v>
      </c>
      <c r="Q364" s="124">
        <f>IF(Nominal!P363="","",IFERROR(Nominal!P363*((1+Real!$H364)),""))</f>
        <v>385.66291039999999</v>
      </c>
      <c r="R364" s="124">
        <f>IF(Nominal!Q363="","",IFERROR(Nominal!Q363*((1+Real!$H364)),""))</f>
        <v>498.5449792</v>
      </c>
      <c r="S364" s="124">
        <f>IF(Nominal!R363="","",IFERROR(Nominal!R363*((1+Real!$H364)),""))</f>
        <v>329.43177199999997</v>
      </c>
      <c r="T364" s="124">
        <f>IF(Nominal!S363="","",IFERROR(Nominal!S363*((1+Real!$H364)),""))</f>
        <v>246.99511799999999</v>
      </c>
      <c r="U364" s="124">
        <f>IF(Nominal!T363="","",IFERROR(Nominal!T363*((1+Real!$H364)),""))</f>
        <v>521.83294039999998</v>
      </c>
      <c r="V364" s="124">
        <f>IF(Nominal!U363="","",IFERROR(Nominal!U363*(1+0),""))</f>
        <v>347.75</v>
      </c>
      <c r="W364" s="124">
        <f>IF(Nominal!V363="","",IFERROR(Nominal!V363*(1+0),""))</f>
        <v>358.72</v>
      </c>
      <c r="X364" s="124">
        <f>IF(Nominal!W363="","",IFERROR(Nominal!W363*(1+0),""))</f>
        <v>920.42</v>
      </c>
      <c r="Y364" s="124">
        <f>IF(Nominal!X363="","",IFERROR(Nominal!X363*(1+0),""))</f>
        <v>269.77999999999997</v>
      </c>
      <c r="Z364" s="124">
        <f>IF(Nominal!Y363="","",IFERROR(Nominal!Y363*(1+0),""))</f>
        <v>87.48</v>
      </c>
      <c r="AA364" s="124">
        <f>IF(Nominal!Z363="","",IFERROR(Nominal!Z363*(1+0),""))</f>
        <v>263.97000000000003</v>
      </c>
      <c r="AB364" s="124">
        <f>IF(Nominal!AA363="","",IFERROR(Nominal!AA363*(1+0),""))</f>
        <v>291.20999999999998</v>
      </c>
      <c r="AC364" s="124">
        <f>IF(Nominal!AB363="","",IFERROR(Nominal!AB363*(1+0),""))</f>
        <v>264.94</v>
      </c>
      <c r="AD364" s="124">
        <f>IF(Nominal!AC363="","",IFERROR(Nominal!AC363*(1+0),""))</f>
        <v>487.51</v>
      </c>
      <c r="AE364" s="124">
        <f>IF(Nominal!AD363="","",IFERROR(Nominal!AD363*(1+0),""))</f>
        <v>366.12</v>
      </c>
      <c r="AF364" s="126">
        <f t="shared" si="128"/>
        <v>0.2051010168727978</v>
      </c>
      <c r="AG364" s="126">
        <f t="shared" si="129"/>
        <v>0.11019673661680258</v>
      </c>
      <c r="AH364" s="126">
        <f t="shared" si="130"/>
        <v>-0.13342606931605805</v>
      </c>
      <c r="AI364" s="126">
        <f t="shared" si="131"/>
        <v>-0.35275294703689419</v>
      </c>
      <c r="AJ364" s="126">
        <f t="shared" si="132"/>
        <v>-0.60002127367418656</v>
      </c>
      <c r="AK364" s="126">
        <f t="shared" si="133"/>
        <v>-0.30844748688171469</v>
      </c>
      <c r="AL364" s="126">
        <f t="shared" si="134"/>
        <v>-0.12810596717617326</v>
      </c>
      <c r="AM364" s="126">
        <f t="shared" si="135"/>
        <v>-0.31302701697394025</v>
      </c>
      <c r="AN364" s="126">
        <f t="shared" si="136"/>
        <v>-2.2134370338474787E-2</v>
      </c>
      <c r="AO364" s="126">
        <f t="shared" si="137"/>
        <v>0.11136821374958346</v>
      </c>
      <c r="AP364" s="124">
        <f t="shared" si="138"/>
        <v>4238.6818032000001</v>
      </c>
      <c r="AQ364" s="124">
        <f t="shared" si="139"/>
        <v>3657.8999999999996</v>
      </c>
      <c r="AR364" s="126">
        <f t="shared" si="140"/>
        <v>-0.13701943910050957</v>
      </c>
      <c r="AS364" s="153" t="s">
        <v>779</v>
      </c>
      <c r="AT364" s="153">
        <f t="shared" si="141"/>
        <v>1</v>
      </c>
      <c r="AU364" s="153">
        <f t="shared" si="142"/>
        <v>1</v>
      </c>
      <c r="AV364" s="153">
        <f t="shared" si="143"/>
        <v>1</v>
      </c>
      <c r="AW364" s="153">
        <f t="shared" si="144"/>
        <v>1</v>
      </c>
      <c r="AX364" s="153">
        <f t="shared" si="145"/>
        <v>1</v>
      </c>
      <c r="AY364" s="153">
        <f t="shared" si="146"/>
        <v>1</v>
      </c>
      <c r="AZ364" s="153">
        <f t="shared" si="147"/>
        <v>1</v>
      </c>
      <c r="BA364" s="153">
        <f t="shared" si="148"/>
        <v>1</v>
      </c>
      <c r="BB364" s="153">
        <f t="shared" si="149"/>
        <v>1</v>
      </c>
      <c r="BC364" s="153">
        <f t="shared" si="150"/>
        <v>1</v>
      </c>
    </row>
    <row r="365" spans="1:55" s="300" customFormat="1" x14ac:dyDescent="0.3">
      <c r="A365" s="300" t="str">
        <f>Nominal!A364</f>
        <v>India</v>
      </c>
      <c r="B365" s="300" t="str">
        <f>Nominal!B364</f>
        <v>IND</v>
      </c>
      <c r="C365" s="300" t="str">
        <f>Nominal!C364</f>
        <v>SA</v>
      </c>
      <c r="D365" s="300" t="str">
        <f>Nominal!D364</f>
        <v>Lower-Middle Income</v>
      </c>
      <c r="E365" s="300" t="str">
        <f>Nominal!E364</f>
        <v>IBRD</v>
      </c>
      <c r="F365" s="300" t="str">
        <f>Nominal!F364</f>
        <v>Income Taxes</v>
      </c>
      <c r="G365" s="300" t="str">
        <f>Nominal!G364</f>
        <v>bill lcu</v>
      </c>
      <c r="H365" s="126">
        <f>VLOOKUP(B365,Inflation!$C$1:$E$196,3,FALSE)/100</f>
        <v>4.9480000000000003E-2</v>
      </c>
      <c r="I365" s="300" t="str">
        <f t="shared" si="127"/>
        <v>IndiaIncome Taxes</v>
      </c>
      <c r="J365" s="124">
        <f>IF(Nominal!I364="","",IFERROR(Nominal!I364*((1+Real!$H365)),""))</f>
        <v>574.10753919999991</v>
      </c>
      <c r="K365" s="124">
        <f>IF(Nominal!J364="","",IFERROR(Nominal!J364*((1+Real!$H365)),""))</f>
        <v>540.10438720000002</v>
      </c>
      <c r="L365" s="124">
        <f>IF(Nominal!K364="","",IFERROR(Nominal!K364*((1+Real!$H365)),""))</f>
        <v>3037.3315524</v>
      </c>
      <c r="M365" s="124">
        <f>IF(Nominal!L364="","",IFERROR(Nominal!L364*((1+Real!$H365)),""))</f>
        <v>546.69512159999999</v>
      </c>
      <c r="N365" s="124">
        <f>IF(Nominal!M364="","",IFERROR(Nominal!M364*((1+Real!$H365)),""))</f>
        <v>100.645132</v>
      </c>
      <c r="O365" s="124">
        <f>IF(Nominal!N364="","",IFERROR(Nominal!N364*((1+Real!$H365)),""))</f>
        <v>1111.2418979999998</v>
      </c>
      <c r="P365" s="124">
        <f>IF(Nominal!O364="","",IFERROR(Nominal!O364*((1+Real!$H365)),""))</f>
        <v>520.18525680000005</v>
      </c>
      <c r="Q365" s="124">
        <f>IF(Nominal!P364="","",IFERROR(Nominal!P364*((1+Real!$H365)),""))</f>
        <v>624.78692840000008</v>
      </c>
      <c r="R365" s="124">
        <f>IF(Nominal!Q364="","",IFERROR(Nominal!Q364*((1+Real!$H365)),""))</f>
        <v>1948.5170419999999</v>
      </c>
      <c r="S365" s="124">
        <f>IF(Nominal!R364="","",IFERROR(Nominal!R364*((1+Real!$H365)),""))</f>
        <v>575.31444120000003</v>
      </c>
      <c r="T365" s="124">
        <f>IF(Nominal!S364="","",IFERROR(Nominal!S364*((1+Real!$H365)),""))</f>
        <v>413.29571879999997</v>
      </c>
      <c r="U365" s="124">
        <f>IF(Nominal!T364="","",IFERROR(Nominal!T364*((1+Real!$H365)),""))</f>
        <v>1371.1875992</v>
      </c>
      <c r="V365" s="124">
        <f>IF(Nominal!U364="","",IFERROR(Nominal!U364*(1+0),""))</f>
        <v>584.91</v>
      </c>
      <c r="W365" s="124">
        <f>IF(Nominal!V364="","",IFERROR(Nominal!V364*(1+0),""))</f>
        <v>611.77</v>
      </c>
      <c r="X365" s="124">
        <f>IF(Nominal!W364="","",IFERROR(Nominal!W364*(1+0),""))</f>
        <v>2303.64</v>
      </c>
      <c r="Y365" s="124">
        <f>IF(Nominal!X364="","",IFERROR(Nominal!X364*(1+0),""))</f>
        <v>464.92</v>
      </c>
      <c r="Z365" s="124">
        <f>IF(Nominal!Y364="","",IFERROR(Nominal!Y364*(1+0),""))</f>
        <v>62.15</v>
      </c>
      <c r="AA365" s="124">
        <f>IF(Nominal!Z364="","",IFERROR(Nominal!Z364*(1+0),""))</f>
        <v>636.28</v>
      </c>
      <c r="AB365" s="124">
        <f>IF(Nominal!AA364="","",IFERROR(Nominal!AA364*(1+0),""))</f>
        <v>286.33</v>
      </c>
      <c r="AC365" s="124">
        <f>IF(Nominal!AB364="","",IFERROR(Nominal!AB364*(1+0),""))</f>
        <v>374.85</v>
      </c>
      <c r="AD365" s="124">
        <f>IF(Nominal!AC364="","",IFERROR(Nominal!AC364*(1+0),""))</f>
        <v>1345</v>
      </c>
      <c r="AE365" s="124">
        <f>IF(Nominal!AD364="","",IFERROR(Nominal!AD364*(1+0),""))</f>
        <v>588.83000000000004</v>
      </c>
      <c r="AF365" s="126">
        <f t="shared" si="128"/>
        <v>1.8816092913625449E-2</v>
      </c>
      <c r="AG365" s="126">
        <f t="shared" si="129"/>
        <v>0.1326884478230729</v>
      </c>
      <c r="AH365" s="126">
        <f t="shared" si="130"/>
        <v>-0.24155793983711163</v>
      </c>
      <c r="AI365" s="126">
        <f t="shared" si="131"/>
        <v>-0.14958085113448721</v>
      </c>
      <c r="AJ365" s="126">
        <f t="shared" si="132"/>
        <v>-0.38248379464592491</v>
      </c>
      <c r="AK365" s="126">
        <f t="shared" si="133"/>
        <v>-0.42741539790286048</v>
      </c>
      <c r="AL365" s="126">
        <f t="shared" si="134"/>
        <v>-0.44956148553420527</v>
      </c>
      <c r="AM365" s="126">
        <f t="shared" si="135"/>
        <v>-0.40003546335397377</v>
      </c>
      <c r="AN365" s="126">
        <f t="shared" si="136"/>
        <v>-0.30973146705483112</v>
      </c>
      <c r="AO365" s="126">
        <f t="shared" si="137"/>
        <v>2.3492472693383188E-2</v>
      </c>
      <c r="AP365" s="124">
        <f t="shared" si="138"/>
        <v>9578.9292987999997</v>
      </c>
      <c r="AQ365" s="124">
        <f t="shared" si="139"/>
        <v>7258.68</v>
      </c>
      <c r="AR365" s="126">
        <f t="shared" si="140"/>
        <v>-0.24222428482593233</v>
      </c>
      <c r="AS365" s="153" t="s">
        <v>779</v>
      </c>
      <c r="AT365" s="153">
        <f t="shared" si="141"/>
        <v>1</v>
      </c>
      <c r="AU365" s="153">
        <f t="shared" si="142"/>
        <v>1</v>
      </c>
      <c r="AV365" s="153">
        <f t="shared" si="143"/>
        <v>1</v>
      </c>
      <c r="AW365" s="153">
        <f t="shared" si="144"/>
        <v>1</v>
      </c>
      <c r="AX365" s="153">
        <f t="shared" si="145"/>
        <v>1</v>
      </c>
      <c r="AY365" s="153">
        <f t="shared" si="146"/>
        <v>1</v>
      </c>
      <c r="AZ365" s="153">
        <f t="shared" si="147"/>
        <v>1</v>
      </c>
      <c r="BA365" s="153">
        <f t="shared" si="148"/>
        <v>1</v>
      </c>
      <c r="BB365" s="153">
        <f t="shared" si="149"/>
        <v>1</v>
      </c>
      <c r="BC365" s="153">
        <f t="shared" si="150"/>
        <v>1</v>
      </c>
    </row>
    <row r="366" spans="1:55" s="300" customFormat="1" x14ac:dyDescent="0.3">
      <c r="A366" s="300" t="str">
        <f>Nominal!A365</f>
        <v>India</v>
      </c>
      <c r="B366" s="300" t="str">
        <f>Nominal!B365</f>
        <v>IND</v>
      </c>
      <c r="C366" s="300" t="str">
        <f>Nominal!C365</f>
        <v>SA</v>
      </c>
      <c r="D366" s="300" t="str">
        <f>Nominal!D365</f>
        <v>Lower-Middle Income</v>
      </c>
      <c r="E366" s="300" t="str">
        <f>Nominal!E365</f>
        <v>IBRD</v>
      </c>
      <c r="F366" s="300" t="str">
        <f>Nominal!F365</f>
        <v>Customs Duties</v>
      </c>
      <c r="G366" s="300" t="str">
        <f>Nominal!G365</f>
        <v>bill lcu</v>
      </c>
      <c r="H366" s="126">
        <f>VLOOKUP(B366,Inflation!$C$1:$E$196,3,FALSE)/100</f>
        <v>4.9480000000000003E-2</v>
      </c>
      <c r="I366" s="300" t="str">
        <f t="shared" si="127"/>
        <v>IndiaCustoms Duties</v>
      </c>
      <c r="J366" s="124">
        <f>IF(Nominal!I365="","",IFERROR(Nominal!I365*((1+Real!$H366)),""))</f>
        <v>109.7126392</v>
      </c>
      <c r="K366" s="124">
        <f>IF(Nominal!J365="","",IFERROR(Nominal!J365*((1+Real!$H366)),""))</f>
        <v>96.426222399999986</v>
      </c>
      <c r="L366" s="124">
        <f>IF(Nominal!K365="","",IFERROR(Nominal!K365*((1+Real!$H366)),""))</f>
        <v>13.024046799999999</v>
      </c>
      <c r="M366" s="124">
        <f>IF(Nominal!L365="","",IFERROR(Nominal!L365*((1+Real!$H366)),""))</f>
        <v>137.53435400000001</v>
      </c>
      <c r="N366" s="124">
        <f>IF(Nominal!M365="","",IFERROR(Nominal!M365*((1+Real!$H366)),""))</f>
        <v>158.72335520000001</v>
      </c>
      <c r="O366" s="124">
        <f>IF(Nominal!N365="","",IFERROR(Nominal!N365*((1+Real!$H366)),""))</f>
        <v>118.07699480000001</v>
      </c>
      <c r="P366" s="124">
        <f>IF(Nominal!O365="","",IFERROR(Nominal!O365*((1+Real!$H366)),""))</f>
        <v>128.44585720000001</v>
      </c>
      <c r="Q366" s="124">
        <f>IF(Nominal!P365="","",IFERROR(Nominal!P365*((1+Real!$H366)),""))</f>
        <v>108.2223776</v>
      </c>
      <c r="R366" s="124">
        <f>IF(Nominal!Q365="","",IFERROR(Nominal!Q365*((1+Real!$H366)),""))</f>
        <v>102.92250359999998</v>
      </c>
      <c r="S366" s="124">
        <f>IF(Nominal!R365="","",IFERROR(Nominal!R365*((1+Real!$H366)),""))</f>
        <v>-77.441129200000006</v>
      </c>
      <c r="T366" s="124">
        <f>IF(Nominal!S365="","",IFERROR(Nominal!S365*((1+Real!$H366)),""))</f>
        <v>120.4173352</v>
      </c>
      <c r="U366" s="124">
        <f>IF(Nominal!T365="","",IFERROR(Nominal!T365*((1+Real!$H366)),""))</f>
        <v>96.772550799999991</v>
      </c>
      <c r="V366" s="124">
        <f>IF(Nominal!U365="","",IFERROR(Nominal!U365*(1+0),""))</f>
        <v>106.06</v>
      </c>
      <c r="W366" s="124">
        <f>IF(Nominal!V365="","",IFERROR(Nominal!V365*(1+0),""))</f>
        <v>92.12</v>
      </c>
      <c r="X366" s="124">
        <f>IF(Nominal!W365="","",IFERROR(Nominal!W365*(1+0),""))</f>
        <v>41.99</v>
      </c>
      <c r="Y366" s="124">
        <f>IF(Nominal!X365="","",IFERROR(Nominal!X365*(1+0),""))</f>
        <v>39.340000000000003</v>
      </c>
      <c r="Z366" s="124">
        <f>IF(Nominal!Y365="","",IFERROR(Nominal!Y365*(1+0),""))</f>
        <v>56.33</v>
      </c>
      <c r="AA366" s="124">
        <f>IF(Nominal!Z365="","",IFERROR(Nominal!Z365*(1+0),""))</f>
        <v>58.49</v>
      </c>
      <c r="AB366" s="124">
        <f>IF(Nominal!AA365="","",IFERROR(Nominal!AA365*(1+0),""))</f>
        <v>83.31</v>
      </c>
      <c r="AC366" s="124">
        <f>IF(Nominal!AB365="","",IFERROR(Nominal!AB365*(1+0),""))</f>
        <v>85.55</v>
      </c>
      <c r="AD366" s="124">
        <f>IF(Nominal!AC365="","",IFERROR(Nominal!AC365*(1+0),""))</f>
        <v>80.45</v>
      </c>
      <c r="AE366" s="124">
        <f>IF(Nominal!AD365="","",IFERROR(Nominal!AD365*(1+0),""))</f>
        <v>101.72</v>
      </c>
      <c r="AF366" s="126">
        <f t="shared" si="128"/>
        <v>-3.3292784009519988E-2</v>
      </c>
      <c r="AG366" s="126">
        <f t="shared" si="129"/>
        <v>-4.4658209072390063E-2</v>
      </c>
      <c r="AH366" s="126">
        <f t="shared" si="130"/>
        <v>2.2240363264050926</v>
      </c>
      <c r="AI366" s="126">
        <f t="shared" si="131"/>
        <v>-0.71396237481145985</v>
      </c>
      <c r="AJ366" s="126">
        <f t="shared" si="132"/>
        <v>-0.64510578843912947</v>
      </c>
      <c r="AK366" s="126">
        <f t="shared" si="133"/>
        <v>-0.50464525203177002</v>
      </c>
      <c r="AL366" s="126">
        <f t="shared" si="134"/>
        <v>-0.3513998674921841</v>
      </c>
      <c r="AM366" s="126">
        <f t="shared" si="135"/>
        <v>-0.20949805486439438</v>
      </c>
      <c r="AN366" s="126">
        <f t="shared" si="136"/>
        <v>-0.21834392687664844</v>
      </c>
      <c r="AO366" s="126">
        <f t="shared" si="137"/>
        <v>-2.3135139047016891</v>
      </c>
      <c r="AP366" s="124">
        <f t="shared" si="138"/>
        <v>895.64722159999997</v>
      </c>
      <c r="AQ366" s="124">
        <f t="shared" si="139"/>
        <v>745.36</v>
      </c>
      <c r="AR366" s="126">
        <f t="shared" si="140"/>
        <v>-0.16779734026475759</v>
      </c>
      <c r="AS366" s="153" t="s">
        <v>779</v>
      </c>
      <c r="AT366" s="153">
        <f t="shared" si="141"/>
        <v>1</v>
      </c>
      <c r="AU366" s="153">
        <f t="shared" si="142"/>
        <v>1</v>
      </c>
      <c r="AV366" s="153">
        <f t="shared" si="143"/>
        <v>1</v>
      </c>
      <c r="AW366" s="153">
        <f t="shared" si="144"/>
        <v>1</v>
      </c>
      <c r="AX366" s="153">
        <f t="shared" si="145"/>
        <v>1</v>
      </c>
      <c r="AY366" s="153">
        <f t="shared" si="146"/>
        <v>1</v>
      </c>
      <c r="AZ366" s="153">
        <f t="shared" si="147"/>
        <v>1</v>
      </c>
      <c r="BA366" s="153">
        <f t="shared" si="148"/>
        <v>1</v>
      </c>
      <c r="BB366" s="153">
        <f t="shared" si="149"/>
        <v>1</v>
      </c>
      <c r="BC366" s="153">
        <f t="shared" si="150"/>
        <v>1</v>
      </c>
    </row>
    <row r="367" spans="1:55" s="300" customFormat="1" x14ac:dyDescent="0.3">
      <c r="A367" s="300" t="str">
        <f>Nominal!A366</f>
        <v>India</v>
      </c>
      <c r="B367" s="300" t="str">
        <f>Nominal!B366</f>
        <v>IND</v>
      </c>
      <c r="C367" s="300" t="str">
        <f>Nominal!C366</f>
        <v>SA</v>
      </c>
      <c r="D367" s="300" t="str">
        <f>Nominal!D366</f>
        <v>Lower-Middle Income</v>
      </c>
      <c r="E367" s="300" t="str">
        <f>Nominal!E366</f>
        <v>IBRD</v>
      </c>
      <c r="F367" s="300" t="str">
        <f>Nominal!F366</f>
        <v>Tax Revenue</v>
      </c>
      <c r="G367" s="300" t="str">
        <f>Nominal!G366</f>
        <v>bill lcu</v>
      </c>
      <c r="H367" s="126">
        <f>VLOOKUP(B367,Inflation!$C$1:$E$196,3,FALSE)/100</f>
        <v>4.9480000000000003E-2</v>
      </c>
      <c r="I367" s="300" t="str">
        <f t="shared" si="127"/>
        <v>IndiaTax Revenue</v>
      </c>
      <c r="J367" s="124">
        <f>IF(Nominal!I366="","",IFERROR(Nominal!I366*((1+Real!$H367)),""))</f>
        <v>871.54066599999999</v>
      </c>
      <c r="K367" s="124">
        <f>IF(Nominal!J366="","",IFERROR(Nominal!J366*((1+Real!$H367)),""))</f>
        <v>784.99005039999997</v>
      </c>
      <c r="L367" s="124">
        <f>IF(Nominal!K366="","",IFERROR(Nominal!K366*((1+Real!$H367)),""))</f>
        <v>2343.5518087999999</v>
      </c>
      <c r="M367" s="124">
        <f>IF(Nominal!L366="","",IFERROR(Nominal!L366*((1+Real!$H367)),""))</f>
        <v>751.91044080000006</v>
      </c>
      <c r="N367" s="124">
        <f>IF(Nominal!M366="","",IFERROR(Nominal!M366*((1+Real!$H367)),""))</f>
        <v>460.15500079999998</v>
      </c>
      <c r="O367" s="124">
        <f>IF(Nominal!N366="","",IFERROR(Nominal!N366*((1+Real!$H367)),""))</f>
        <v>1430.4202504</v>
      </c>
      <c r="P367" s="124">
        <f>IF(Nominal!O366="","",IFERROR(Nominal!O366*((1+Real!$H367)),""))</f>
        <v>916.88869679999993</v>
      </c>
      <c r="Q367" s="124">
        <f>IF(Nominal!P366="","",IFERROR(Nominal!P366*((1+Real!$H367)),""))</f>
        <v>692.79323239999997</v>
      </c>
      <c r="R367" s="124">
        <f>IF(Nominal!Q366="","",IFERROR(Nominal!Q366*((1+Real!$H367)),""))</f>
        <v>2131.3154683999996</v>
      </c>
      <c r="S367" s="124">
        <f>IF(Nominal!R366="","",IFERROR(Nominal!R366*((1+Real!$H367)),""))</f>
        <v>804.75175879999995</v>
      </c>
      <c r="T367" s="124">
        <f>IF(Nominal!S366="","",IFERROR(Nominal!S366*((1+Real!$H367)),""))</f>
        <v>706.92972799999995</v>
      </c>
      <c r="U367" s="124">
        <f>IF(Nominal!T366="","",IFERROR(Nominal!T366*((1+Real!$H367)),""))</f>
        <v>1622.8004291999998</v>
      </c>
      <c r="V367" s="124">
        <f>IF(Nominal!U366="","",IFERROR(Nominal!U366*(1+0),""))</f>
        <v>932.84</v>
      </c>
      <c r="W367" s="124">
        <f>IF(Nominal!V366="","",IFERROR(Nominal!V366*(1+0),""))</f>
        <v>1168.6099999999999</v>
      </c>
      <c r="X367" s="124">
        <f>IF(Nominal!W366="","",IFERROR(Nominal!W366*(1+0),""))</f>
        <v>2421.38</v>
      </c>
      <c r="Y367" s="124">
        <f>IF(Nominal!X366="","",IFERROR(Nominal!X366*(1+0),""))</f>
        <v>215.18</v>
      </c>
      <c r="Z367" s="124">
        <f>IF(Nominal!Y366="","",IFERROR(Nominal!Y366*(1+0),""))</f>
        <v>125.15</v>
      </c>
      <c r="AA367" s="124">
        <f>IF(Nominal!Z366="","",IFERROR(Nominal!Z366*(1+0),""))</f>
        <v>1016.1</v>
      </c>
      <c r="AB367" s="124">
        <f>IF(Nominal!AA366="","",IFERROR(Nominal!AA366*(1+0),""))</f>
        <v>683.48</v>
      </c>
      <c r="AC367" s="124">
        <f>IF(Nominal!AB366="","",IFERROR(Nominal!AB366*(1+0),""))</f>
        <v>822.33</v>
      </c>
      <c r="AD367" s="124">
        <f>IF(Nominal!AC366="","",IFERROR(Nominal!AC366*(1+0),""))</f>
        <v>1747.31</v>
      </c>
      <c r="AE367" s="124">
        <f>IF(Nominal!AD366="","",IFERROR(Nominal!AD366*(1+0),""))</f>
        <v>1174.6199999999999</v>
      </c>
      <c r="AF367" s="126">
        <f t="shared" si="128"/>
        <v>7.0334450693319742E-2</v>
      </c>
      <c r="AG367" s="126">
        <f t="shared" si="129"/>
        <v>0.48869402791095545</v>
      </c>
      <c r="AH367" s="126">
        <f t="shared" si="130"/>
        <v>3.3209503160014045E-2</v>
      </c>
      <c r="AI367" s="126">
        <f t="shared" si="131"/>
        <v>-0.71382230073696296</v>
      </c>
      <c r="AJ367" s="126">
        <f t="shared" si="132"/>
        <v>-0.72802642635107484</v>
      </c>
      <c r="AK367" s="126">
        <f t="shared" si="133"/>
        <v>-0.2896493182923971</v>
      </c>
      <c r="AL367" s="126">
        <f t="shared" si="134"/>
        <v>-0.25456600960903014</v>
      </c>
      <c r="AM367" s="126">
        <f t="shared" si="135"/>
        <v>0.18697753029609426</v>
      </c>
      <c r="AN367" s="126">
        <f t="shared" si="136"/>
        <v>-0.18017298428762241</v>
      </c>
      <c r="AO367" s="126">
        <f t="shared" si="137"/>
        <v>0.45960538408953144</v>
      </c>
      <c r="AP367" s="124">
        <f t="shared" si="138"/>
        <v>11188.317373599999</v>
      </c>
      <c r="AQ367" s="124">
        <f t="shared" si="139"/>
        <v>10307</v>
      </c>
      <c r="AR367" s="126">
        <f t="shared" si="140"/>
        <v>-7.8771216812240169E-2</v>
      </c>
      <c r="AS367" s="153" t="s">
        <v>779</v>
      </c>
      <c r="AT367" s="153">
        <f t="shared" si="141"/>
        <v>1</v>
      </c>
      <c r="AU367" s="153">
        <f t="shared" si="142"/>
        <v>1</v>
      </c>
      <c r="AV367" s="153">
        <f t="shared" si="143"/>
        <v>1</v>
      </c>
      <c r="AW367" s="153">
        <f t="shared" si="144"/>
        <v>1</v>
      </c>
      <c r="AX367" s="153">
        <f t="shared" si="145"/>
        <v>1</v>
      </c>
      <c r="AY367" s="153">
        <f t="shared" si="146"/>
        <v>1</v>
      </c>
      <c r="AZ367" s="153">
        <f t="shared" si="147"/>
        <v>1</v>
      </c>
      <c r="BA367" s="153">
        <f t="shared" si="148"/>
        <v>1</v>
      </c>
      <c r="BB367" s="153">
        <f t="shared" si="149"/>
        <v>1</v>
      </c>
      <c r="BC367" s="153">
        <f t="shared" si="150"/>
        <v>1</v>
      </c>
    </row>
    <row r="368" spans="1:55" s="300" customFormat="1" x14ac:dyDescent="0.3">
      <c r="A368" s="300" t="s">
        <v>901</v>
      </c>
      <c r="B368" s="159" t="s">
        <v>1731</v>
      </c>
      <c r="C368" s="300" t="s">
        <v>49</v>
      </c>
      <c r="D368" s="300" t="str">
        <f>VLOOKUP(A368,Countries!$H$2:$Q$217,2,FALSE)</f>
        <v>Lower-Middle Income</v>
      </c>
      <c r="E368" s="300" t="str">
        <f>VLOOKUP(A368,Countries!$H$2:$Q$217,10,FALSE)</f>
        <v>IBRD</v>
      </c>
      <c r="F368" s="300" t="s">
        <v>5</v>
      </c>
      <c r="G368" s="300" t="s">
        <v>767</v>
      </c>
      <c r="H368" s="126">
        <f>VLOOKUP(B368,Inflation!$C$1:$E$196,3,FALSE)/100</f>
        <v>1.661E-2</v>
      </c>
      <c r="I368" s="300" t="str">
        <f t="shared" ref="I368:I382" si="151">A368&amp;F368</f>
        <v>BoliviaTax Revenue</v>
      </c>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6">
        <v>-0.24543370406643944</v>
      </c>
      <c r="AG368" s="126">
        <v>-3.6498676545997172E-2</v>
      </c>
      <c r="AH368" s="126">
        <v>-0.13424389965172523</v>
      </c>
      <c r="AI368" s="126">
        <v>-0.8095807287940181</v>
      </c>
      <c r="AJ368" s="126">
        <v>-0.43916315188608257</v>
      </c>
      <c r="AK368" s="126">
        <v>-0.3473303052833232</v>
      </c>
      <c r="AL368" s="126">
        <v>-9.6811342023245428E-2</v>
      </c>
      <c r="AM368" s="126"/>
      <c r="AN368" s="126"/>
      <c r="AO368" s="126"/>
      <c r="AQ368" s="153"/>
      <c r="AR368" s="126">
        <v>-0.34699999999999998</v>
      </c>
      <c r="AS368" s="153" t="s">
        <v>779</v>
      </c>
      <c r="AV368" s="153"/>
      <c r="AW368" s="153"/>
      <c r="AX368" s="153"/>
      <c r="AY368" s="153"/>
      <c r="AZ368" s="153"/>
    </row>
    <row r="369" spans="1:52" s="300" customFormat="1" x14ac:dyDescent="0.3">
      <c r="A369" s="300" t="s">
        <v>756</v>
      </c>
      <c r="B369" s="159" t="s">
        <v>841</v>
      </c>
      <c r="C369" s="300" t="s">
        <v>49</v>
      </c>
      <c r="D369" s="300" t="str">
        <f>VLOOKUP(A369,Countries!$H$2:$Q$217,2,FALSE)</f>
        <v>Upper-Middle Income</v>
      </c>
      <c r="E369" s="300" t="str">
        <f>VLOOKUP(A369,Countries!$H$2:$Q$217,10,FALSE)</f>
        <v>IBRD</v>
      </c>
      <c r="F369" s="300" t="s">
        <v>5</v>
      </c>
      <c r="G369" s="300" t="s">
        <v>767</v>
      </c>
      <c r="H369" s="126">
        <f>VLOOKUP(B369,Inflation!$C$1:$E$196,3,FALSE)/100</f>
        <v>2.7290000000000002E-2</v>
      </c>
      <c r="I369" s="300" t="str">
        <f t="shared" si="151"/>
        <v>BrazilTax Revenue</v>
      </c>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6">
        <v>4.4241422745904514E-2</v>
      </c>
      <c r="AG369" s="126">
        <v>-2.9166226792747097E-2</v>
      </c>
      <c r="AH369" s="126">
        <v>-1.9644921181202049E-2</v>
      </c>
      <c r="AI369" s="126">
        <v>-0.25707195639915781</v>
      </c>
      <c r="AJ369" s="126">
        <v>-0.30400544346208008</v>
      </c>
      <c r="AK369" s="126">
        <v>-0.23748144071883062</v>
      </c>
      <c r="AL369" s="126">
        <v>-0.12054037045662185</v>
      </c>
      <c r="AM369" s="126">
        <v>1.9667800784096415E-2</v>
      </c>
      <c r="AN369" s="126">
        <v>3.3906892251955444E-2</v>
      </c>
      <c r="AO369" s="126"/>
      <c r="AQ369" s="153"/>
      <c r="AR369" s="126">
        <v>-9.3317744447489026E-2</v>
      </c>
      <c r="AS369" s="153" t="s">
        <v>779</v>
      </c>
      <c r="AV369" s="153"/>
      <c r="AW369" s="153"/>
      <c r="AX369" s="153"/>
      <c r="AY369" s="153"/>
      <c r="AZ369" s="153"/>
    </row>
    <row r="370" spans="1:52" s="300" customFormat="1" x14ac:dyDescent="0.3">
      <c r="A370" s="300" t="s">
        <v>946</v>
      </c>
      <c r="B370" s="159" t="s">
        <v>1742</v>
      </c>
      <c r="C370" s="300" t="s">
        <v>49</v>
      </c>
      <c r="D370" s="300" t="str">
        <f>VLOOKUP(A370,Countries!$H$2:$Q$217,2,FALSE)</f>
        <v>High Income</v>
      </c>
      <c r="E370" s="300" t="str">
        <f>VLOOKUP(A370,Countries!$H$2:$Q$217,10,FALSE)</f>
        <v>IBRD</v>
      </c>
      <c r="F370" s="300" t="s">
        <v>5</v>
      </c>
      <c r="G370" s="300" t="s">
        <v>767</v>
      </c>
      <c r="H370" s="126">
        <f>VLOOKUP(B370,Inflation!$C$1:$E$196,3,FALSE)/100</f>
        <v>2.878E-2</v>
      </c>
      <c r="I370" s="300" t="str">
        <f t="shared" si="151"/>
        <v>ChileTax Revenue</v>
      </c>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6">
        <v>0.13501465927757536</v>
      </c>
      <c r="AG370" s="126">
        <v>-2.4959121979291579E-2</v>
      </c>
      <c r="AH370" s="126">
        <v>-9.6914644493931237E-3</v>
      </c>
      <c r="AI370" s="126">
        <v>-0.398074154598963</v>
      </c>
      <c r="AJ370" s="126">
        <v>-0.29833252366496638</v>
      </c>
      <c r="AK370" s="126">
        <v>-0.34227323103245427</v>
      </c>
      <c r="AL370" s="126">
        <v>-5.7554182311090753E-2</v>
      </c>
      <c r="AM370" s="126">
        <v>-0.2374306933687268</v>
      </c>
      <c r="AN370" s="126">
        <v>-7.552714895849548E-2</v>
      </c>
      <c r="AO370" s="126"/>
      <c r="AQ370" s="153"/>
      <c r="AR370" s="126">
        <v>-0.1563371787125348</v>
      </c>
      <c r="AS370" s="153" t="s">
        <v>779</v>
      </c>
      <c r="AV370" s="153"/>
      <c r="AW370" s="153"/>
      <c r="AX370" s="153"/>
      <c r="AY370" s="153"/>
      <c r="AZ370" s="153"/>
    </row>
    <row r="371" spans="1:52" s="300" customFormat="1" x14ac:dyDescent="0.3">
      <c r="A371" s="300" t="s">
        <v>757</v>
      </c>
      <c r="B371" s="159" t="s">
        <v>842</v>
      </c>
      <c r="C371" s="300" t="s">
        <v>49</v>
      </c>
      <c r="D371" s="300" t="str">
        <f>VLOOKUP(A371,Countries!$H$2:$Q$217,2,FALSE)</f>
        <v>Upper-Middle Income</v>
      </c>
      <c r="E371" s="300" t="str">
        <f>VLOOKUP(A371,Countries!$H$2:$Q$217,10,FALSE)</f>
        <v>IBRD</v>
      </c>
      <c r="F371" s="300" t="s">
        <v>5</v>
      </c>
      <c r="G371" s="300" t="s">
        <v>767</v>
      </c>
      <c r="H371" s="126">
        <f>VLOOKUP(B371,Inflation!$C$1:$E$196,3,FALSE)/100</f>
        <v>2.4399999999999998E-2</v>
      </c>
      <c r="I371" s="300" t="str">
        <f t="shared" si="151"/>
        <v>ColombiaTax Revenue</v>
      </c>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6">
        <v>9.4512781498219595E-2</v>
      </c>
      <c r="AG371" s="126">
        <v>7.1802209663932359E-2</v>
      </c>
      <c r="AH371" s="126">
        <v>7.3983716926493059E-3</v>
      </c>
      <c r="AI371" s="126">
        <v>-0.25973074225192933</v>
      </c>
      <c r="AJ371" s="126">
        <v>-0.19449237921135804</v>
      </c>
      <c r="AK371" s="126">
        <v>-0.15198267190352879</v>
      </c>
      <c r="AL371" s="126">
        <v>-0.22626996267965738</v>
      </c>
      <c r="AM371" s="126">
        <v>-0.1524575120900164</v>
      </c>
      <c r="AN371" s="126">
        <v>-0.16511251417244283</v>
      </c>
      <c r="AO371" s="126"/>
      <c r="AQ371" s="153"/>
      <c r="AR371" s="126">
        <v>-0.11223226793169701</v>
      </c>
      <c r="AS371" s="153" t="s">
        <v>779</v>
      </c>
      <c r="AV371" s="153"/>
      <c r="AW371" s="153"/>
      <c r="AX371" s="153"/>
      <c r="AY371" s="153"/>
      <c r="AZ371" s="153"/>
    </row>
    <row r="372" spans="1:52" s="300" customFormat="1" x14ac:dyDescent="0.3">
      <c r="A372" s="300" t="s">
        <v>758</v>
      </c>
      <c r="B372" s="159" t="s">
        <v>843</v>
      </c>
      <c r="C372" s="300" t="s">
        <v>49</v>
      </c>
      <c r="D372" s="300" t="str">
        <f>VLOOKUP(A372,Countries!$H$2:$Q$217,2,FALSE)</f>
        <v>Upper-Middle Income</v>
      </c>
      <c r="E372" s="300" t="str">
        <f>VLOOKUP(A372,Countries!$H$2:$Q$217,10,FALSE)</f>
        <v>IBRD</v>
      </c>
      <c r="F372" s="300" t="s">
        <v>5</v>
      </c>
      <c r="G372" s="300" t="s">
        <v>767</v>
      </c>
      <c r="H372" s="126">
        <f>VLOOKUP(B372,Inflation!$C$1:$E$196,3,FALSE)/100</f>
        <v>7.8300000000000002E-3</v>
      </c>
      <c r="I372" s="300" t="str">
        <f t="shared" si="151"/>
        <v>Costa RicaTax Revenue</v>
      </c>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6">
        <v>-4.2625490463426133E-2</v>
      </c>
      <c r="AG372" s="126">
        <v>0.14037820403477411</v>
      </c>
      <c r="AH372" s="126">
        <v>2.6500937113644624E-2</v>
      </c>
      <c r="AI372" s="126">
        <v>-0.24120180477460224</v>
      </c>
      <c r="AJ372" s="126">
        <v>-0.30392139235474375</v>
      </c>
      <c r="AK372" s="126">
        <v>-0.36560838167850562</v>
      </c>
      <c r="AL372" s="126">
        <v>-9.8378217104550594E-2</v>
      </c>
      <c r="AM372" s="126">
        <v>-0.12309671078763969</v>
      </c>
      <c r="AN372" s="126">
        <v>-0.11221724885416123</v>
      </c>
      <c r="AO372" s="126"/>
      <c r="AQ372" s="153"/>
      <c r="AR372" s="126">
        <v>-0.12223273753191691</v>
      </c>
      <c r="AS372" s="153" t="s">
        <v>779</v>
      </c>
      <c r="AV372" s="153"/>
      <c r="AW372" s="153"/>
      <c r="AX372" s="153"/>
      <c r="AY372" s="153"/>
      <c r="AZ372" s="153"/>
    </row>
    <row r="373" spans="1:52" s="300" customFormat="1" x14ac:dyDescent="0.3">
      <c r="A373" s="300" t="s">
        <v>759</v>
      </c>
      <c r="B373" s="159" t="s">
        <v>845</v>
      </c>
      <c r="C373" s="300" t="s">
        <v>49</v>
      </c>
      <c r="D373" s="300" t="str">
        <f>VLOOKUP(A373,Countries!$H$2:$Q$217,2,FALSE)</f>
        <v>Upper-Middle Income</v>
      </c>
      <c r="E373" s="300" t="str">
        <f>VLOOKUP(A373,Countries!$H$2:$Q$217,10,FALSE)</f>
        <v>IBRD</v>
      </c>
      <c r="F373" s="300" t="s">
        <v>5</v>
      </c>
      <c r="G373" s="300" t="s">
        <v>767</v>
      </c>
      <c r="H373" s="126">
        <f>VLOOKUP(B373,Inflation!$C$1:$E$196,3,FALSE)/100</f>
        <v>0</v>
      </c>
      <c r="I373" s="300" t="str">
        <f t="shared" si="151"/>
        <v>EcuadorTax Revenue</v>
      </c>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6">
        <v>5.2368472622987383E-2</v>
      </c>
      <c r="AG373" s="126">
        <v>-7.6012331432505964E-2</v>
      </c>
      <c r="AH373" s="126">
        <v>6.1477454447006467E-2</v>
      </c>
      <c r="AI373" s="126">
        <v>-0.35588889818702285</v>
      </c>
      <c r="AJ373" s="126">
        <v>-0.35332635635412785</v>
      </c>
      <c r="AK373" s="126">
        <v>-0.26439182235739794</v>
      </c>
      <c r="AL373" s="126">
        <v>-0.22999156379856017</v>
      </c>
      <c r="AM373" s="126">
        <v>-0.20205325911809127</v>
      </c>
      <c r="AN373" s="126">
        <v>0.15632742401600352</v>
      </c>
      <c r="AO373" s="126"/>
      <c r="AQ373" s="153"/>
      <c r="AR373" s="126">
        <v>-0.15092865035559938</v>
      </c>
      <c r="AS373" s="153" t="s">
        <v>779</v>
      </c>
      <c r="AV373" s="153"/>
      <c r="AW373" s="153"/>
      <c r="AX373" s="153"/>
      <c r="AY373" s="153"/>
      <c r="AZ373" s="153"/>
    </row>
    <row r="374" spans="1:52" s="300" customFormat="1" x14ac:dyDescent="0.3">
      <c r="A374" s="300" t="s">
        <v>760</v>
      </c>
      <c r="B374" s="159" t="s">
        <v>846</v>
      </c>
      <c r="C374" s="300" t="s">
        <v>49</v>
      </c>
      <c r="D374" s="300" t="str">
        <f>VLOOKUP(A374,Countries!$H$2:$Q$217,2,FALSE)</f>
        <v>Lower-Middle Income</v>
      </c>
      <c r="E374" s="300" t="str">
        <f>VLOOKUP(A374,Countries!$H$2:$Q$217,10,FALSE)</f>
        <v>IBRD</v>
      </c>
      <c r="F374" s="300" t="s">
        <v>5</v>
      </c>
      <c r="G374" s="300" t="s">
        <v>767</v>
      </c>
      <c r="H374" s="126">
        <f>VLOOKUP(B374,Inflation!$C$1:$E$196,3,FALSE)/100</f>
        <v>2.14E-3</v>
      </c>
      <c r="I374" s="300" t="str">
        <f t="shared" si="151"/>
        <v>El SalvadorTax Revenue</v>
      </c>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6">
        <v>4.0690230758500402E-2</v>
      </c>
      <c r="AG374" s="126">
        <v>5.6852314612922041E-2</v>
      </c>
      <c r="AH374" s="126">
        <v>4.9442299753089001E-3</v>
      </c>
      <c r="AI374" s="126">
        <v>-0.30476991827490635</v>
      </c>
      <c r="AJ374" s="126">
        <v>-0.29231642740571062</v>
      </c>
      <c r="AK374" s="126">
        <v>-2.17148502585853E-2</v>
      </c>
      <c r="AL374" s="126">
        <v>-7.4985119375754999E-2</v>
      </c>
      <c r="AM374" s="126">
        <v>7.8902458884462581E-3</v>
      </c>
      <c r="AN374" s="126">
        <v>7.6014003402925565E-2</v>
      </c>
      <c r="AO374" s="126"/>
      <c r="AQ374" s="153"/>
      <c r="AR374" s="126">
        <v>-8.3284805131564929E-2</v>
      </c>
      <c r="AS374" s="153" t="s">
        <v>779</v>
      </c>
      <c r="AV374" s="153"/>
      <c r="AW374" s="153"/>
      <c r="AX374" s="153"/>
      <c r="AY374" s="153"/>
      <c r="AZ374" s="153"/>
    </row>
    <row r="375" spans="1:52" s="300" customFormat="1" x14ac:dyDescent="0.3">
      <c r="A375" s="300" t="s">
        <v>762</v>
      </c>
      <c r="B375" s="159" t="s">
        <v>847</v>
      </c>
      <c r="C375" s="300" t="s">
        <v>49</v>
      </c>
      <c r="D375" s="300" t="str">
        <f>VLOOKUP(A375,Countries!$H$2:$Q$217,2,FALSE)</f>
        <v>Lower-Middle Income</v>
      </c>
      <c r="E375" s="300" t="str">
        <f>VLOOKUP(A375,Countries!$H$2:$Q$217,10,FALSE)</f>
        <v>IBRD</v>
      </c>
      <c r="F375" s="300" t="s">
        <v>5</v>
      </c>
      <c r="G375" s="300" t="s">
        <v>767</v>
      </c>
      <c r="H375" s="126">
        <f>VLOOKUP(B375,Inflation!$C$1:$E$196,3,FALSE)/100</f>
        <v>2.1429999999999998E-2</v>
      </c>
      <c r="I375" s="300" t="str">
        <f t="shared" si="151"/>
        <v>GuatemalaTax Revenue</v>
      </c>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6">
        <v>8.0646847194602453E-2</v>
      </c>
      <c r="AG375" s="126">
        <v>7.4077875129297588E-2</v>
      </c>
      <c r="AH375" s="126">
        <v>-0.29484305164549424</v>
      </c>
      <c r="AI375" s="126">
        <v>9.5561871144150531E-2</v>
      </c>
      <c r="AJ375" s="126">
        <v>-0.25684909559788466</v>
      </c>
      <c r="AK375" s="126">
        <v>-0.18638974610360165</v>
      </c>
      <c r="AL375" s="126">
        <v>-0.14958494690473828</v>
      </c>
      <c r="AM375" s="126">
        <v>-0.15548291306044121</v>
      </c>
      <c r="AN375" s="126">
        <v>-4.9367165963298022E-2</v>
      </c>
      <c r="AO375" s="126"/>
      <c r="AQ375" s="153"/>
      <c r="AR375" s="126">
        <v>-8.8252182038907986E-2</v>
      </c>
      <c r="AS375" s="153" t="s">
        <v>779</v>
      </c>
      <c r="AV375" s="153"/>
      <c r="AW375" s="153"/>
      <c r="AX375" s="153"/>
      <c r="AY375" s="153"/>
      <c r="AZ375" s="153"/>
    </row>
    <row r="376" spans="1:52" s="300" customFormat="1" x14ac:dyDescent="0.3">
      <c r="A376" s="300" t="s">
        <v>1054</v>
      </c>
      <c r="B376" s="159" t="s">
        <v>1792</v>
      </c>
      <c r="C376" s="300" t="s">
        <v>49</v>
      </c>
      <c r="D376" s="300" t="str">
        <f>VLOOKUP(A376,Countries!$H$2:$Q$217,2,FALSE)</f>
        <v>Lower-Middle Income</v>
      </c>
      <c r="E376" s="300" t="str">
        <f>VLOOKUP(A376,Countries!$H$2:$Q$217,10,FALSE)</f>
        <v>IDA</v>
      </c>
      <c r="F376" s="300" t="s">
        <v>5</v>
      </c>
      <c r="G376" s="300" t="s">
        <v>767</v>
      </c>
      <c r="H376" s="126">
        <f>VLOOKUP(B376,Inflation!$C$1:$E$196,3,FALSE)/100</f>
        <v>3.2869999999999996E-2</v>
      </c>
      <c r="I376" s="300" t="str">
        <f t="shared" si="151"/>
        <v>HondurasTax Revenue</v>
      </c>
      <c r="J376" s="124" t="e">
        <f>IF(Nominal!#REF!="","",IFERROR(Nominal!#REF!*((1+Real!$H376)),""))</f>
        <v>#REF!</v>
      </c>
      <c r="K376" s="124" t="e">
        <f>IF(Nominal!#REF!="","",IFERROR(Nominal!#REF!*((1+Real!$H376)),""))</f>
        <v>#REF!</v>
      </c>
      <c r="L376" s="124" t="e">
        <f>IF(Nominal!#REF!="","",IFERROR(Nominal!#REF!*((1+Real!$H376)),""))</f>
        <v>#REF!</v>
      </c>
      <c r="M376" s="124" t="e">
        <f>IF(Nominal!#REF!="","",IFERROR(Nominal!#REF!*((1+Real!$H376)),""))</f>
        <v>#REF!</v>
      </c>
      <c r="N376" s="124" t="e">
        <f>IF(Nominal!#REF!="","",IFERROR(Nominal!#REF!*((1+Real!$H376)),""))</f>
        <v>#REF!</v>
      </c>
      <c r="O376" s="124" t="e">
        <f>IF(Nominal!#REF!="","",IFERROR(Nominal!#REF!*((1+Real!$H376)),""))</f>
        <v>#REF!</v>
      </c>
      <c r="P376" s="124" t="e">
        <f>IF(Nominal!#REF!="","",IFERROR(Nominal!#REF!*((1+Real!$H376)),""))</f>
        <v>#REF!</v>
      </c>
      <c r="Q376" s="124" t="e">
        <f>IF(Nominal!#REF!="","",IFERROR(Nominal!#REF!*((1+Real!$H376)),""))</f>
        <v>#REF!</v>
      </c>
      <c r="R376" s="124" t="e">
        <f>IF(Nominal!#REF!="","",IFERROR(Nominal!#REF!*((1+Real!$H376)),""))</f>
        <v>#REF!</v>
      </c>
      <c r="S376" s="124" t="e">
        <f>IF(Nominal!#REF!="","",IFERROR(Nominal!#REF!*((1+Real!$H376)),""))</f>
        <v>#REF!</v>
      </c>
      <c r="T376" s="124" t="e">
        <f>IF(Nominal!#REF!="","",IFERROR(Nominal!#REF!*((1+Real!$H376)),""))</f>
        <v>#REF!</v>
      </c>
      <c r="U376" s="124" t="e">
        <f>IF(Nominal!#REF!="","",IFERROR(Nominal!#REF!*((1+Real!$H376)),""))</f>
        <v>#REF!</v>
      </c>
      <c r="V376" s="124" t="e">
        <f>IF(Nominal!#REF!="","",IFERROR(Nominal!#REF!*(1+0),""))</f>
        <v>#REF!</v>
      </c>
      <c r="W376" s="124" t="e">
        <f>IF(Nominal!#REF!="","",IFERROR(Nominal!#REF!*(1+0),""))</f>
        <v>#REF!</v>
      </c>
      <c r="X376" s="124" t="e">
        <f>IF(Nominal!#REF!="","",IFERROR(Nominal!#REF!*(1+0),""))</f>
        <v>#REF!</v>
      </c>
      <c r="Y376" s="124" t="e">
        <f>IF(Nominal!#REF!="","",IFERROR(Nominal!#REF!*(1+0),""))</f>
        <v>#REF!</v>
      </c>
      <c r="Z376" s="124" t="e">
        <f>IF(Nominal!#REF!="","",IFERROR(Nominal!#REF!*(1+0),""))</f>
        <v>#REF!</v>
      </c>
      <c r="AA376" s="124" t="e">
        <f>IF(Nominal!#REF!="","",IFERROR(Nominal!#REF!*(1+0),""))</f>
        <v>#REF!</v>
      </c>
      <c r="AB376" s="124" t="e">
        <f>IF(Nominal!#REF!="","",IFERROR(Nominal!#REF!*(1+0),""))</f>
        <v>#REF!</v>
      </c>
      <c r="AC376" s="124" t="e">
        <f>IF(Nominal!#REF!="","",IFERROR(Nominal!#REF!*(1+0),""))</f>
        <v>#REF!</v>
      </c>
      <c r="AD376" s="124" t="e">
        <f>IF(Nominal!#REF!="","",IFERROR(Nominal!#REF!*(1+0),""))</f>
        <v>#REF!</v>
      </c>
      <c r="AE376" s="124" t="e">
        <f>IF(Nominal!#REF!="","",IFERROR(Nominal!#REF!*(1+0),""))</f>
        <v>#REF!</v>
      </c>
      <c r="AF376" s="126">
        <v>4.3890728194182743E-2</v>
      </c>
      <c r="AG376" s="126">
        <v>-1.2455648898373965E-2</v>
      </c>
      <c r="AH376" s="126">
        <v>-0.13969351128090607</v>
      </c>
      <c r="AI376" s="126">
        <v>-0.36549863067568666</v>
      </c>
      <c r="AJ376" s="126">
        <v>-0.42091562944864391</v>
      </c>
      <c r="AK376" s="126">
        <v>-0.47866342365127446</v>
      </c>
      <c r="AL376" s="126">
        <v>-0.30341664297915344</v>
      </c>
      <c r="AM376" s="126">
        <v>-0.14965937742939972</v>
      </c>
      <c r="AN376" s="126">
        <v>-0.26805646686409218</v>
      </c>
      <c r="AO376" s="126"/>
      <c r="AQ376" s="153"/>
      <c r="AR376" s="126">
        <v>-0.25680025063361245</v>
      </c>
      <c r="AS376" s="153" t="s">
        <v>779</v>
      </c>
      <c r="AV376" s="153"/>
      <c r="AW376" s="153"/>
      <c r="AX376" s="153"/>
      <c r="AY376" s="153"/>
      <c r="AZ376" s="153"/>
    </row>
    <row r="377" spans="1:52" s="300" customFormat="1" x14ac:dyDescent="0.3">
      <c r="A377" s="300" t="s">
        <v>764</v>
      </c>
      <c r="B377" s="159" t="s">
        <v>848</v>
      </c>
      <c r="C377" s="300" t="s">
        <v>49</v>
      </c>
      <c r="D377" s="300" t="str">
        <f>VLOOKUP(A377,Countries!$H$2:$Q$217,2,FALSE)</f>
        <v>Upper-Middle Income</v>
      </c>
      <c r="E377" s="300" t="str">
        <f>VLOOKUP(A377,Countries!$H$2:$Q$217,10,FALSE)</f>
        <v>IBRD</v>
      </c>
      <c r="F377" s="300" t="s">
        <v>5</v>
      </c>
      <c r="G377" s="300" t="s">
        <v>767</v>
      </c>
      <c r="H377" s="126">
        <f>VLOOKUP(B377,Inflation!$C$1:$E$196,3,FALSE)/100</f>
        <v>-8.3199999999999993E-3</v>
      </c>
      <c r="I377" s="300" t="str">
        <f t="shared" si="151"/>
        <v>PanamaTax Revenue</v>
      </c>
      <c r="J377" s="124" t="e">
        <f>IF(Nominal!#REF!="","",IFERROR(Nominal!#REF!*((1+Real!$H377)),""))</f>
        <v>#REF!</v>
      </c>
      <c r="K377" s="124" t="e">
        <f>IF(Nominal!#REF!="","",IFERROR(Nominal!#REF!*((1+Real!$H377)),""))</f>
        <v>#REF!</v>
      </c>
      <c r="L377" s="124" t="e">
        <f>IF(Nominal!#REF!="","",IFERROR(Nominal!#REF!*((1+Real!$H377)),""))</f>
        <v>#REF!</v>
      </c>
      <c r="M377" s="124" t="e">
        <f>IF(Nominal!#REF!="","",IFERROR(Nominal!#REF!*((1+Real!$H377)),""))</f>
        <v>#REF!</v>
      </c>
      <c r="N377" s="124" t="e">
        <f>IF(Nominal!#REF!="","",IFERROR(Nominal!#REF!*((1+Real!$H377)),""))</f>
        <v>#REF!</v>
      </c>
      <c r="O377" s="124" t="e">
        <f>IF(Nominal!#REF!="","",IFERROR(Nominal!#REF!*((1+Real!$H377)),""))</f>
        <v>#REF!</v>
      </c>
      <c r="P377" s="124" t="e">
        <f>IF(Nominal!#REF!="","",IFERROR(Nominal!#REF!*((1+Real!$H377)),""))</f>
        <v>#REF!</v>
      </c>
      <c r="Q377" s="124" t="e">
        <f>IF(Nominal!#REF!="","",IFERROR(Nominal!#REF!*((1+Real!$H377)),""))</f>
        <v>#REF!</v>
      </c>
      <c r="R377" s="124" t="e">
        <f>IF(Nominal!#REF!="","",IFERROR(Nominal!#REF!*((1+Real!$H377)),""))</f>
        <v>#REF!</v>
      </c>
      <c r="S377" s="124" t="e">
        <f>IF(Nominal!#REF!="","",IFERROR(Nominal!#REF!*((1+Real!$H377)),""))</f>
        <v>#REF!</v>
      </c>
      <c r="T377" s="124" t="e">
        <f>IF(Nominal!#REF!="","",IFERROR(Nominal!#REF!*((1+Real!$H377)),""))</f>
        <v>#REF!</v>
      </c>
      <c r="U377" s="124" t="e">
        <f>IF(Nominal!#REF!="","",IFERROR(Nominal!#REF!*((1+Real!$H377)),""))</f>
        <v>#REF!</v>
      </c>
      <c r="V377" s="124" t="e">
        <f>IF(Nominal!#REF!="","",IFERROR(Nominal!#REF!*(1+0),""))</f>
        <v>#REF!</v>
      </c>
      <c r="W377" s="124" t="e">
        <f>IF(Nominal!#REF!="","",IFERROR(Nominal!#REF!*(1+0),""))</f>
        <v>#REF!</v>
      </c>
      <c r="X377" s="124" t="e">
        <f>IF(Nominal!#REF!="","",IFERROR(Nominal!#REF!*(1+0),""))</f>
        <v>#REF!</v>
      </c>
      <c r="Y377" s="124" t="e">
        <f>IF(Nominal!#REF!="","",IFERROR(Nominal!#REF!*(1+0),""))</f>
        <v>#REF!</v>
      </c>
      <c r="Z377" s="124" t="e">
        <f>IF(Nominal!#REF!="","",IFERROR(Nominal!#REF!*(1+0),""))</f>
        <v>#REF!</v>
      </c>
      <c r="AA377" s="124" t="e">
        <f>IF(Nominal!#REF!="","",IFERROR(Nominal!#REF!*(1+0),""))</f>
        <v>#REF!</v>
      </c>
      <c r="AB377" s="124" t="e">
        <f>IF(Nominal!#REF!="","",IFERROR(Nominal!#REF!*(1+0),""))</f>
        <v>#REF!</v>
      </c>
      <c r="AC377" s="124" t="e">
        <f>IF(Nominal!#REF!="","",IFERROR(Nominal!#REF!*(1+0),""))</f>
        <v>#REF!</v>
      </c>
      <c r="AD377" s="124" t="e">
        <f>IF(Nominal!#REF!="","",IFERROR(Nominal!#REF!*(1+0),""))</f>
        <v>#REF!</v>
      </c>
      <c r="AE377" s="124" t="e">
        <f>IF(Nominal!#REF!="","",IFERROR(Nominal!#REF!*(1+0),""))</f>
        <v>#REF!</v>
      </c>
      <c r="AF377" s="126">
        <v>4.4848975259633335E-2</v>
      </c>
      <c r="AG377" s="126">
        <v>0.10323361955583281</v>
      </c>
      <c r="AH377" s="126">
        <v>-0.41927665763423838</v>
      </c>
      <c r="AI377" s="126">
        <v>-0.53795151203667968</v>
      </c>
      <c r="AJ377" s="126">
        <v>-0.51934550993623163</v>
      </c>
      <c r="AK377" s="126">
        <v>-0.63991352377675004</v>
      </c>
      <c r="AL377" s="126">
        <v>0.24500816581955817</v>
      </c>
      <c r="AM377" s="126">
        <v>-0.37776443292559592</v>
      </c>
      <c r="AN377" s="126">
        <v>-0.28550301015052015</v>
      </c>
      <c r="AO377" s="126"/>
      <c r="AQ377" s="153"/>
      <c r="AR377" s="126">
        <v>-0.30942064960545368</v>
      </c>
      <c r="AS377" s="153" t="s">
        <v>779</v>
      </c>
      <c r="AV377" s="153"/>
      <c r="AW377" s="153"/>
      <c r="AX377" s="153"/>
      <c r="AY377" s="153"/>
      <c r="AZ377" s="153"/>
    </row>
    <row r="378" spans="1:52" s="300" customFormat="1" x14ac:dyDescent="0.3">
      <c r="A378" s="300" t="s">
        <v>1226</v>
      </c>
      <c r="B378" s="159" t="s">
        <v>1869</v>
      </c>
      <c r="C378" s="300" t="s">
        <v>49</v>
      </c>
      <c r="D378" s="300" t="str">
        <f>VLOOKUP(A378,Countries!$H$2:$Q$217,2,FALSE)</f>
        <v>Upper-Middle Income</v>
      </c>
      <c r="E378" s="300" t="str">
        <f>VLOOKUP(A378,Countries!$H$2:$Q$217,10,FALSE)</f>
        <v>IBRD</v>
      </c>
      <c r="F378" s="300" t="s">
        <v>5</v>
      </c>
      <c r="G378" s="300" t="s">
        <v>767</v>
      </c>
      <c r="H378" s="126">
        <f>VLOOKUP(B378,Inflation!$C$1:$E$196,3,FALSE)/100</f>
        <v>2.9089999999999998E-2</v>
      </c>
      <c r="I378" s="300" t="str">
        <f t="shared" si="151"/>
        <v>ParaguayTax Revenue</v>
      </c>
      <c r="J378" s="124">
        <f>IF(Nominal!M367="","",IFERROR(Nominal!M367*((1+Real!$H378)),""))</f>
        <v>140570.7314762898</v>
      </c>
      <c r="K378" s="124">
        <f>IF(Nominal!N367="","",IFERROR(Nominal!N367*((1+Real!$H378)),""))</f>
        <v>117476.42603425591</v>
      </c>
      <c r="L378" s="124">
        <f>IF(Nominal!O367="","",IFERROR(Nominal!O367*((1+Real!$H378)),""))</f>
        <v>183693.48031380959</v>
      </c>
      <c r="M378" s="124">
        <f>IF(Nominal!P367="","",IFERROR(Nominal!P367*((1+Real!$H378)),""))</f>
        <v>153858.57194895903</v>
      </c>
      <c r="N378" s="124">
        <f>IF(Nominal!Q367="","",IFERROR(Nominal!Q367*((1+Real!$H378)),""))</f>
        <v>142952.909430945</v>
      </c>
      <c r="O378" s="124">
        <f>IF(Nominal!R367="","",IFERROR(Nominal!R367*((1+Real!$H378)),""))</f>
        <v>168491.1448961373</v>
      </c>
      <c r="P378" s="124">
        <f>IF(Nominal!S367="","",IFERROR(Nominal!S367*((1+Real!$H378)),""))</f>
        <v>124439.25818461142</v>
      </c>
      <c r="Q378" s="124">
        <f>IF(Nominal!T367="","",IFERROR(Nominal!T367*((1+Real!$H378)),""))</f>
        <v>159874.6911175616</v>
      </c>
      <c r="R378" s="124">
        <f>IF(Nominal!U367="","",IFERROR(Nominal!U367*((1+Real!$H378)),""))</f>
        <v>143193.20042289179</v>
      </c>
      <c r="S378" s="124">
        <f>IF(Nominal!V367="","",IFERROR(Nominal!V367*((1+Real!$H378)),""))</f>
        <v>111631.83981641341</v>
      </c>
      <c r="T378" s="124">
        <f>IF(Nominal!W367="","",IFERROR(Nominal!W367*((1+Real!$H378)),""))</f>
        <v>107874.0764457771</v>
      </c>
      <c r="U378" s="124">
        <f>IF(Nominal!X367="","",IFERROR(Nominal!X367*((1+Real!$H378)),""))</f>
        <v>93273.989225137499</v>
      </c>
      <c r="V378" s="124">
        <f>IF(Nominal!Y367="","",IFERROR(Nominal!Y367*(1+0),""))</f>
        <v>116110.16671</v>
      </c>
      <c r="W378" s="124">
        <f>IF(Nominal!Z367="","",IFERROR(Nominal!Z367*(1+0),""))</f>
        <v>124734.38337000001</v>
      </c>
      <c r="X378" s="124">
        <f>IF(Nominal!AA367="","",IFERROR(Nominal!AA367*(1+0),""))</f>
        <v>148592.11556000001</v>
      </c>
      <c r="Y378" s="124">
        <f>IF(Nominal!AB367="","",IFERROR(Nominal!AB367*(1+0),""))</f>
        <v>118995.71858000002</v>
      </c>
      <c r="Z378" s="124">
        <f>IF(Nominal!AC367="","",IFERROR(Nominal!AC367*(1+0),""))</f>
        <v>127364.68792</v>
      </c>
      <c r="AA378" s="124">
        <f>IF(Nominal!AD367="","",IFERROR(Nominal!AD367*(1+0),""))</f>
        <v>148806.40573000003</v>
      </c>
      <c r="AB378" s="124">
        <f>IF(Nominal!AE367="","",IFERROR(Nominal!AE367*(1+0),""))</f>
        <v>127844.3245</v>
      </c>
      <c r="AC378" s="124">
        <f>IF(Nominal!AF367="","",IFERROR(Nominal!AF367*(1+0),""))</f>
        <v>151446.68115000002</v>
      </c>
      <c r="AD378" s="124" t="e">
        <f>IF(Nominal!#REF!="","",IFERROR(Nominal!#REF!*(1+0),""))</f>
        <v>#REF!</v>
      </c>
      <c r="AE378" s="124" t="e">
        <f>IF(Nominal!#REF!="","",IFERROR(Nominal!#REF!*(1+0),""))</f>
        <v>#REF!</v>
      </c>
      <c r="AF378" s="126">
        <v>1.3307341676273267E-2</v>
      </c>
      <c r="AG378" s="126">
        <v>4.6109932879625434E-2</v>
      </c>
      <c r="AH378" s="126">
        <v>-0.10027607720960419</v>
      </c>
      <c r="AI378" s="126">
        <v>-0.54662363929485236</v>
      </c>
      <c r="AJ378" s="126">
        <v>-0.34022295284300669</v>
      </c>
      <c r="AK378" s="126">
        <v>3.3880972260786281E-3</v>
      </c>
      <c r="AL378" s="126">
        <v>-3.0431840739290693E-2</v>
      </c>
      <c r="AM378" s="126">
        <v>0.17437011321057397</v>
      </c>
      <c r="AN378" s="126">
        <v>0.22548550729849295</v>
      </c>
      <c r="AO378" s="126"/>
      <c r="AQ378" s="153"/>
      <c r="AR378" s="126">
        <v>-8.4389360432850682E-2</v>
      </c>
      <c r="AS378" s="153" t="s">
        <v>779</v>
      </c>
      <c r="AV378" s="153"/>
      <c r="AW378" s="153"/>
      <c r="AX378" s="153"/>
      <c r="AY378" s="153"/>
      <c r="AZ378" s="153"/>
    </row>
    <row r="379" spans="1:52" s="300" customFormat="1" x14ac:dyDescent="0.3">
      <c r="A379" s="300" t="s">
        <v>765</v>
      </c>
      <c r="B379" s="159" t="s">
        <v>849</v>
      </c>
      <c r="C379" s="300" t="s">
        <v>49</v>
      </c>
      <c r="D379" s="300" t="str">
        <f>VLOOKUP(A379,Countries!$H$2:$Q$217,2,FALSE)</f>
        <v>Upper-Middle Income</v>
      </c>
      <c r="E379" s="300" t="str">
        <f>VLOOKUP(A379,Countries!$H$2:$Q$217,10,FALSE)</f>
        <v>IBRD</v>
      </c>
      <c r="F379" s="300" t="s">
        <v>5</v>
      </c>
      <c r="G379" s="300" t="s">
        <v>767</v>
      </c>
      <c r="H379" s="126">
        <f>VLOOKUP(B379,Inflation!$C$1:$E$196,3,FALSE)/100</f>
        <v>1.8120000000000001E-2</v>
      </c>
      <c r="I379" s="300" t="str">
        <f t="shared" si="151"/>
        <v>PeruTax Revenue</v>
      </c>
      <c r="J379" s="124">
        <f>IF(Nominal!M368="","",IFERROR(Nominal!M368*((1+Real!$H379)),""))</f>
        <v>14796.909675104798</v>
      </c>
      <c r="K379" s="124">
        <f>IF(Nominal!N368="","",IFERROR(Nominal!N368*((1+Real!$H379)),""))</f>
        <v>11773.4210079328</v>
      </c>
      <c r="L379" s="124">
        <f>IF(Nominal!O368="","",IFERROR(Nominal!O368*((1+Real!$H379)),""))</f>
        <v>38535.226984251596</v>
      </c>
      <c r="M379" s="124">
        <f>IF(Nominal!P368="","",IFERROR(Nominal!P368*((1+Real!$H379)),""))</f>
        <v>13809.306936340399</v>
      </c>
      <c r="N379" s="124">
        <f>IF(Nominal!Q368="","",IFERROR(Nominal!Q368*((1+Real!$H379)),""))</f>
        <v>12876.721508672799</v>
      </c>
      <c r="O379" s="124">
        <f>IF(Nominal!R368="","",IFERROR(Nominal!R368*((1+Real!$H379)),""))</f>
        <v>37192.503918218797</v>
      </c>
      <c r="P379" s="124">
        <f>IF(Nominal!S368="","",IFERROR(Nominal!S368*((1+Real!$H379)),""))</f>
        <v>12409.4697817956</v>
      </c>
      <c r="Q379" s="124">
        <f>IF(Nominal!T368="","",IFERROR(Nominal!T368*((1+Real!$H379)),""))</f>
        <v>16342.920008128776</v>
      </c>
      <c r="R379" s="124">
        <f>IF(Nominal!U368="","",IFERROR(Nominal!U368*((1+Real!$H379)),""))</f>
        <v>37308.021045343994</v>
      </c>
      <c r="S379" s="124">
        <f>IF(Nominal!V368="","",IFERROR(Nominal!V368*((1+Real!$H379)),""))</f>
        <v>12506.521246118398</v>
      </c>
      <c r="T379" s="124">
        <f>IF(Nominal!W368="","",IFERROR(Nominal!W368*((1+Real!$H379)),""))</f>
        <v>11721.814327567599</v>
      </c>
      <c r="U379" s="124">
        <f>IF(Nominal!X368="","",IFERROR(Nominal!X368*((1+Real!$H379)),""))</f>
        <v>21166.293654662</v>
      </c>
      <c r="V379" s="124">
        <f>IF(Nominal!Y368="","",IFERROR(Nominal!Y368*(1+0),""))</f>
        <v>20905.366849999999</v>
      </c>
      <c r="W379" s="124">
        <f>IF(Nominal!Z368="","",IFERROR(Nominal!Z368*(1+0),""))</f>
        <v>14527.992709999999</v>
      </c>
      <c r="X379" s="124">
        <f>IF(Nominal!AA368="","",IFERROR(Nominal!AA368*(1+0),""))</f>
        <v>36663.64409999999</v>
      </c>
      <c r="Y379" s="124">
        <f>IF(Nominal!AB368="","",IFERROR(Nominal!AB368*(1+0),""))</f>
        <v>12317.17254</v>
      </c>
      <c r="Z379" s="124">
        <f>IF(Nominal!AC368="","",IFERROR(Nominal!AC368*(1+0),""))</f>
        <v>12995.561880000001</v>
      </c>
      <c r="AA379" s="124">
        <f>IF(Nominal!AD368="","",IFERROR(Nominal!AD368*(1+0),""))</f>
        <v>33604.517590000003</v>
      </c>
      <c r="AB379" s="124">
        <f>IF(Nominal!AE368="","",IFERROR(Nominal!AE368*(1+0),""))</f>
        <v>14294.65357</v>
      </c>
      <c r="AC379" s="124">
        <f>IF(Nominal!AF368="","",IFERROR(Nominal!AF368*(1+0),""))</f>
        <v>16705.580209999971</v>
      </c>
      <c r="AD379" s="124" t="e">
        <f>IF(Nominal!#REF!="","",IFERROR(Nominal!#REF!*(1+0),""))</f>
        <v>#REF!</v>
      </c>
      <c r="AE379" s="124" t="e">
        <f>IF(Nominal!#REF!="","",IFERROR(Nominal!#REF!*(1+0),""))</f>
        <v>#REF!</v>
      </c>
      <c r="AF379" s="126">
        <v>4.0159141513959044E-2</v>
      </c>
      <c r="AG379" s="126">
        <v>-4.2215151285256523E-3</v>
      </c>
      <c r="AH379" s="126">
        <v>-0.15863392828394551</v>
      </c>
      <c r="AI379" s="126">
        <v>-0.36557447603316651</v>
      </c>
      <c r="AJ379" s="126">
        <v>-0.21005019374925737</v>
      </c>
      <c r="AK379" s="126">
        <v>-0.38613718852844137</v>
      </c>
      <c r="AL379" s="126">
        <v>-0.19628070439952225</v>
      </c>
      <c r="AM379" s="126">
        <v>-0.15331059382477491</v>
      </c>
      <c r="AN379" s="126">
        <v>-0.15365713319477861</v>
      </c>
      <c r="AO379" s="126"/>
      <c r="AQ379" s="153"/>
      <c r="AR379" s="126">
        <v>-0.18123276115010284</v>
      </c>
      <c r="AS379" s="153" t="s">
        <v>779</v>
      </c>
      <c r="AV379" s="153"/>
      <c r="AW379" s="153"/>
      <c r="AX379" s="153"/>
      <c r="AY379" s="153"/>
      <c r="AZ379" s="153"/>
    </row>
    <row r="380" spans="1:52" s="300" customFormat="1" x14ac:dyDescent="0.3">
      <c r="A380" s="300" t="s">
        <v>790</v>
      </c>
      <c r="B380" s="159" t="s">
        <v>844</v>
      </c>
      <c r="C380" s="300" t="s">
        <v>49</v>
      </c>
      <c r="D380" s="300" t="str">
        <f>VLOOKUP(A380,Countries!$H$2:$Q$217,2,FALSE)</f>
        <v>Upper-Middle Income</v>
      </c>
      <c r="E380" s="300" t="str">
        <f>VLOOKUP(A380,Countries!$H$2:$Q$217,10,FALSE)</f>
        <v>IBRD</v>
      </c>
      <c r="F380" s="300" t="s">
        <v>5</v>
      </c>
      <c r="G380" s="300" t="s">
        <v>767</v>
      </c>
      <c r="H380" s="126">
        <f>VLOOKUP(B380,Inflation!$C$1:$E$196,3,FALSE)/100</f>
        <v>3.3189999999999997E-2</v>
      </c>
      <c r="I380" s="300" t="str">
        <f t="shared" si="151"/>
        <v>Dominican RepublicTax Revenue</v>
      </c>
      <c r="J380" s="124">
        <f>IF(Nominal!M369="","",IFERROR(Nominal!M369*((1+Real!$H380)),""))</f>
        <v>1755.5193513622</v>
      </c>
      <c r="K380" s="124">
        <f>IF(Nominal!N369="","",IFERROR(Nominal!N369*((1+Real!$H380)),""))</f>
        <v>917.2325549845001</v>
      </c>
      <c r="L380" s="124">
        <f>IF(Nominal!O369="","",IFERROR(Nominal!O369*((1+Real!$H380)),""))</f>
        <v>20195.142164395598</v>
      </c>
      <c r="M380" s="124">
        <f>IF(Nominal!P369="","",IFERROR(Nominal!P369*((1+Real!$H380)),""))</f>
        <v>2161.6618459857004</v>
      </c>
      <c r="N380" s="124">
        <f>IF(Nominal!Q369="","",IFERROR(Nominal!Q369*((1+Real!$H380)),""))</f>
        <v>1917.4946037103002</v>
      </c>
      <c r="O380" s="124">
        <f>IF(Nominal!R369="","",IFERROR(Nominal!R369*((1+Real!$H380)),""))</f>
        <v>19123.312945439404</v>
      </c>
      <c r="P380" s="124">
        <f>IF(Nominal!S369="","",IFERROR(Nominal!S369*((1+Real!$H380)),""))</f>
        <v>899.85316267550013</v>
      </c>
      <c r="Q380" s="124">
        <f>IF(Nominal!T369="","",IFERROR(Nominal!T369*((1+Real!$H380)),""))</f>
        <v>2585.8167374355003</v>
      </c>
      <c r="R380" s="124">
        <f>IF(Nominal!U369="","",IFERROR(Nominal!U369*((1+Real!$H380)),""))</f>
        <v>18904.508595930602</v>
      </c>
      <c r="S380" s="124">
        <f>IF(Nominal!V369="","",IFERROR(Nominal!V369*((1+Real!$H380)),""))</f>
        <v>1487.3209775664002</v>
      </c>
      <c r="T380" s="124">
        <f>IF(Nominal!W369="","",IFERROR(Nominal!W369*((1+Real!$H380)),""))</f>
        <v>1136.9400571999001</v>
      </c>
      <c r="U380" s="124">
        <f>IF(Nominal!X369="","",IFERROR(Nominal!X369*((1+Real!$H380)),""))</f>
        <v>10388.008922403102</v>
      </c>
      <c r="V380" s="124">
        <f>IF(Nominal!Y369="","",IFERROR(Nominal!Y369*(1+0),""))</f>
        <v>7468.1929900000005</v>
      </c>
      <c r="W380" s="124">
        <f>IF(Nominal!Z369="","",IFERROR(Nominal!Z369*(1+0),""))</f>
        <v>3543.3186499999997</v>
      </c>
      <c r="X380" s="124">
        <f>IF(Nominal!AA369="","",IFERROR(Nominal!AA369*(1+0),""))</f>
        <v>20256.29279</v>
      </c>
      <c r="Y380" s="124">
        <f>IF(Nominal!AB369="","",IFERROR(Nominal!AB369*(1+0),""))</f>
        <v>1327.54071</v>
      </c>
      <c r="Z380" s="124">
        <f>IF(Nominal!AC369="","",IFERROR(Nominal!AC369*(1+0),""))</f>
        <v>1318.2159099999999</v>
      </c>
      <c r="AA380" s="124">
        <f>IF(Nominal!AD369="","",IFERROR(Nominal!AD369*(1+0),""))</f>
        <v>16719.443470000002</v>
      </c>
      <c r="AB380" s="124">
        <f>IF(Nominal!AE369="","",IFERROR(Nominal!AE369*(1+0),""))</f>
        <v>1475.65481</v>
      </c>
      <c r="AC380" s="124">
        <f>IF(Nominal!AF369="","",IFERROR(Nominal!AF369*(1+0),""))</f>
        <v>2279.235829999976</v>
      </c>
      <c r="AD380" s="124" t="e">
        <f>IF(Nominal!#REF!="","",IFERROR(Nominal!#REF!*(1+0),""))</f>
        <v>#REF!</v>
      </c>
      <c r="AE380" s="124" t="e">
        <f>IF(Nominal!#REF!="","",IFERROR(Nominal!#REF!*(1+0),""))</f>
        <v>#REF!</v>
      </c>
      <c r="AF380" s="126">
        <v>3.9561738099741464E-2</v>
      </c>
      <c r="AG380" s="126">
        <v>3.3072724491642162E-2</v>
      </c>
      <c r="AH380" s="126">
        <v>-0.1561129515713604</v>
      </c>
      <c r="AI380" s="126">
        <v>-0.48996189319124395</v>
      </c>
      <c r="AJ380" s="126">
        <v>-0.38573801764594118</v>
      </c>
      <c r="AK380" s="126">
        <v>-0.21762933911251139</v>
      </c>
      <c r="AL380" s="126">
        <v>-8.017638174178543E-2</v>
      </c>
      <c r="AM380" s="126">
        <v>-8.2665099777124731E-2</v>
      </c>
      <c r="AN380" s="126">
        <v>-6.8355850936936233E-2</v>
      </c>
      <c r="AO380" s="126"/>
      <c r="AQ380" s="153"/>
      <c r="AR380" s="126">
        <v>-0.16648297850878235</v>
      </c>
      <c r="AS380" s="153" t="s">
        <v>779</v>
      </c>
      <c r="AV380" s="153"/>
      <c r="AW380" s="153"/>
      <c r="AX380" s="153"/>
      <c r="AY380" s="153"/>
      <c r="AZ380" s="153"/>
    </row>
    <row r="381" spans="1:52" s="300" customFormat="1" x14ac:dyDescent="0.3">
      <c r="A381" s="300" t="s">
        <v>1335</v>
      </c>
      <c r="B381" s="159" t="s">
        <v>1911</v>
      </c>
      <c r="C381" s="300" t="s">
        <v>49</v>
      </c>
      <c r="D381" s="300" t="str">
        <f>VLOOKUP(A381,Countries!$H$2:$Q$217,2,FALSE)</f>
        <v>High Income</v>
      </c>
      <c r="E381" s="300" t="str">
        <f>VLOOKUP(A381,Countries!$H$2:$Q$217,10,FALSE)</f>
        <v>IBRD</v>
      </c>
      <c r="F381" s="300" t="s">
        <v>5</v>
      </c>
      <c r="G381" s="300" t="s">
        <v>767</v>
      </c>
      <c r="H381" s="126">
        <f>VLOOKUP(B381,Inflation!$C$1:$E$196,3,FALSE)/100</f>
        <v>-3.0000000000000001E-5</v>
      </c>
      <c r="I381" s="300" t="str">
        <f t="shared" si="151"/>
        <v>Trinidad and TobagoTax Revenue</v>
      </c>
      <c r="J381" s="124">
        <f>IF(Nominal!M370="","",IFERROR(Nominal!M370*((1+Real!$H381)),""))</f>
        <v>12834.051126915199</v>
      </c>
      <c r="K381" s="124">
        <f>IF(Nominal!N370="","",IFERROR(Nominal!N370*((1+Real!$H381)),""))</f>
        <v>10675.795606523301</v>
      </c>
      <c r="L381" s="124">
        <f>IF(Nominal!O370="","",IFERROR(Nominal!O370*((1+Real!$H381)),""))</f>
        <v>18302.449600039301</v>
      </c>
      <c r="M381" s="124">
        <f>IF(Nominal!P370="","",IFERROR(Nominal!P370*((1+Real!$H381)),""))</f>
        <v>11470.970500560801</v>
      </c>
      <c r="N381" s="124">
        <f>IF(Nominal!Q370="","",IFERROR(Nominal!Q370*((1+Real!$H381)),""))</f>
        <v>10791.3268204829</v>
      </c>
      <c r="O381" s="124">
        <f>IF(Nominal!R370="","",IFERROR(Nominal!R370*((1+Real!$H381)),""))</f>
        <v>18021.0300828781</v>
      </c>
      <c r="P381" s="124">
        <f>IF(Nominal!S370="","",IFERROR(Nominal!S370*((1+Real!$H381)),""))</f>
        <v>11317.326150029603</v>
      </c>
      <c r="Q381" s="124">
        <f>IF(Nominal!T370="","",IFERROR(Nominal!T370*((1+Real!$H381)),""))</f>
        <v>13548.899810811279</v>
      </c>
      <c r="R381" s="124">
        <f>IF(Nominal!U370="","",IFERROR(Nominal!U370*((1+Real!$H381)),""))</f>
        <v>18346.257055776201</v>
      </c>
      <c r="S381" s="124">
        <f>IF(Nominal!V370="","",IFERROR(Nominal!V370*((1+Real!$H381)),""))</f>
        <v>10844.0684281872</v>
      </c>
      <c r="T381" s="124">
        <f>IF(Nominal!W370="","",IFERROR(Nominal!W370*((1+Real!$H381)),""))</f>
        <v>10412.465636659403</v>
      </c>
      <c r="U381" s="124">
        <f>IF(Nominal!X370="","",IFERROR(Nominal!X370*((1+Real!$H381)),""))</f>
        <v>10734.957801604201</v>
      </c>
      <c r="V381" s="124">
        <f>IF(Nominal!Y370="","",IFERROR(Nominal!Y370*(1+0),""))</f>
        <v>13437.173859999999</v>
      </c>
      <c r="W381" s="124">
        <f>IF(Nominal!Z370="","",IFERROR(Nominal!Z370*(1+0),""))</f>
        <v>10984.674059999999</v>
      </c>
      <c r="X381" s="124">
        <f>IF(Nominal!AA370="","",IFERROR(Nominal!AA370*(1+0),""))</f>
        <v>16407.351309999995</v>
      </c>
      <c r="Y381" s="124">
        <f>IF(Nominal!AB370="","",IFERROR(Nominal!AB370*(1+0),""))</f>
        <v>10989.63183</v>
      </c>
      <c r="Z381" s="124">
        <f>IF(Nominal!AC370="","",IFERROR(Nominal!AC370*(1+0),""))</f>
        <v>11677.34597</v>
      </c>
      <c r="AA381" s="124">
        <f>IF(Nominal!AD370="","",IFERROR(Nominal!AD370*(1+0),""))</f>
        <v>16885.074119999997</v>
      </c>
      <c r="AB381" s="124">
        <f>IF(Nominal!AE370="","",IFERROR(Nominal!AE370*(1+0),""))</f>
        <v>12818.99876</v>
      </c>
      <c r="AC381" s="124">
        <f>IF(Nominal!AF370="","",IFERROR(Nominal!AF370*(1+0),""))</f>
        <v>14426.344379999995</v>
      </c>
      <c r="AD381" s="124" t="e">
        <f>IF(Nominal!#REF!="","",IFERROR(Nominal!#REF!*(1+0),""))</f>
        <v>#REF!</v>
      </c>
      <c r="AE381" s="124" t="e">
        <f>IF(Nominal!#REF!="","",IFERROR(Nominal!#REF!*(1+0),""))</f>
        <v>#REF!</v>
      </c>
      <c r="AF381" s="126">
        <v>-3.1669865642994212E-2</v>
      </c>
      <c r="AG381" s="126">
        <v>-0.12973562278550005</v>
      </c>
      <c r="AH381" s="126">
        <v>-0.35200722553656733</v>
      </c>
      <c r="AI381" s="126">
        <v>-0.22152387253280409</v>
      </c>
      <c r="AJ381" s="126">
        <v>-0.1192434210526315</v>
      </c>
      <c r="AK381" s="126">
        <v>-0.24167485868763819</v>
      </c>
      <c r="AL381" s="126">
        <v>-0.15444290118228948</v>
      </c>
      <c r="AM381" s="126"/>
      <c r="AN381" s="126"/>
      <c r="AO381" s="126"/>
      <c r="AQ381" s="153"/>
      <c r="AR381" s="126">
        <v>-0.20399999999999999</v>
      </c>
      <c r="AS381" s="153" t="s">
        <v>779</v>
      </c>
      <c r="AV381" s="153"/>
      <c r="AW381" s="153"/>
      <c r="AX381" s="153"/>
      <c r="AY381" s="153"/>
      <c r="AZ381" s="153"/>
    </row>
    <row r="382" spans="1:52" s="300" customFormat="1" x14ac:dyDescent="0.3">
      <c r="A382" s="300" t="s">
        <v>766</v>
      </c>
      <c r="B382" s="159" t="s">
        <v>850</v>
      </c>
      <c r="C382" s="300" t="s">
        <v>49</v>
      </c>
      <c r="D382" s="300" t="str">
        <f>VLOOKUP(A382,Countries!$H$2:$Q$217,2,FALSE)</f>
        <v>High Income</v>
      </c>
      <c r="E382" s="300" t="str">
        <f>VLOOKUP(A382,Countries!$H$2:$Q$217,10,FALSE)</f>
        <v>IBRD</v>
      </c>
      <c r="F382" s="300" t="s">
        <v>5</v>
      </c>
      <c r="G382" s="300" t="s">
        <v>767</v>
      </c>
      <c r="H382" s="126">
        <f>VLOOKUP(B382,Inflation!$C$1:$E$196,3,FALSE)/100</f>
        <v>9.9879999999999997E-2</v>
      </c>
      <c r="I382" s="300" t="str">
        <f t="shared" si="151"/>
        <v>UruguayTax Revenue</v>
      </c>
      <c r="J382" s="124">
        <f>IF(Nominal!M371="","",IFERROR(Nominal!M371*((1+Real!$H382)),""))</f>
        <v>2818.3813026767998</v>
      </c>
      <c r="K382" s="124">
        <f>IF(Nominal!N371="","",IFERROR(Nominal!N371*((1+Real!$H382)),""))</f>
        <v>2988.5664829952002</v>
      </c>
      <c r="L382" s="124">
        <f>IF(Nominal!O371="","",IFERROR(Nominal!O371*((1+Real!$H382)),""))</f>
        <v>3260.3172662207999</v>
      </c>
      <c r="M382" s="124">
        <f>IF(Nominal!P371="","",IFERROR(Nominal!P371*((1+Real!$H382)),""))</f>
        <v>2772.3657661012003</v>
      </c>
      <c r="N382" s="124">
        <f>IF(Nominal!Q371="","",IFERROR(Nominal!Q371*((1+Real!$H382)),""))</f>
        <v>2913.8996443572005</v>
      </c>
      <c r="O382" s="124">
        <f>IF(Nominal!R371="","",IFERROR(Nominal!R371*((1+Real!$H382)),""))</f>
        <v>2695.0872734019995</v>
      </c>
      <c r="P382" s="124">
        <f>IF(Nominal!S371="","",IFERROR(Nominal!S371*((1+Real!$H382)),""))</f>
        <v>1540.4501545575999</v>
      </c>
      <c r="Q382" s="124">
        <f>IF(Nominal!T371="","",IFERROR(Nominal!T371*((1+Real!$H382)),""))</f>
        <v>2515.3665404392</v>
      </c>
      <c r="R382" s="124">
        <f>IF(Nominal!U371="","",IFERROR(Nominal!U371*((1+Real!$H382)),""))</f>
        <v>2096.3477315692003</v>
      </c>
      <c r="S382" s="124">
        <f>IF(Nominal!V371="","",IFERROR(Nominal!V371*((1+Real!$H382)),""))</f>
        <v>2042.0405736328</v>
      </c>
      <c r="T382" s="124">
        <f>IF(Nominal!W371="","",IFERROR(Nominal!W371*((1+Real!$H382)),""))</f>
        <v>1371.4329368112001</v>
      </c>
      <c r="U382" s="124">
        <f>IF(Nominal!X371="","",IFERROR(Nominal!X371*((1+Real!$H382)),""))</f>
        <v>470.26542971959992</v>
      </c>
      <c r="V382" s="124">
        <f>IF(Nominal!Y371="","",IFERROR(Nominal!Y371*(1+0),""))</f>
        <v>1077.7550700000004</v>
      </c>
      <c r="W382" s="124">
        <f>IF(Nominal!Z371="","",IFERROR(Nominal!Z371*(1+0),""))</f>
        <v>2347.4567199999992</v>
      </c>
      <c r="X382" s="124">
        <f>IF(Nominal!AA371="","",IFERROR(Nominal!AA371*(1+0),""))</f>
        <v>2557.8854700000002</v>
      </c>
      <c r="Y382" s="124">
        <f>IF(Nominal!AB371="","",IFERROR(Nominal!AB371*(1+0),""))</f>
        <v>1849.6452300000003</v>
      </c>
      <c r="Z382" s="124">
        <f>IF(Nominal!AC371="","",IFERROR(Nominal!AC371*(1+0),""))</f>
        <v>1828.5848399999995</v>
      </c>
      <c r="AA382" s="124">
        <f>IF(Nominal!AD371="","",IFERROR(Nominal!AD371*(1+0),""))</f>
        <v>2602.77187</v>
      </c>
      <c r="AB382" s="124">
        <f>IF(Nominal!AE371="","",IFERROR(Nominal!AE371*(1+0),""))</f>
        <v>1565.8391899999995</v>
      </c>
      <c r="AC382" s="124">
        <f>IF(Nominal!AF371="","",IFERROR(Nominal!AF371*(1+0),""))</f>
        <v>3436.6194800000012</v>
      </c>
      <c r="AD382" s="124" t="e">
        <f>IF(Nominal!#REF!="","",IFERROR(Nominal!#REF!*(1+0),""))</f>
        <v>#REF!</v>
      </c>
      <c r="AE382" s="124" t="e">
        <f>IF(Nominal!#REF!="","",IFERROR(Nominal!#REF!*(1+0),""))</f>
        <v>#REF!</v>
      </c>
      <c r="AF382" s="126">
        <v>1.2795078839074705E-2</v>
      </c>
      <c r="AG382" s="126">
        <v>-3.3557781292748244E-2</v>
      </c>
      <c r="AH382" s="126">
        <v>2.9109938887503829E-2</v>
      </c>
      <c r="AI382" s="126">
        <v>-9.8822518780684585E-2</v>
      </c>
      <c r="AJ382" s="126">
        <v>-0.19243564680364414</v>
      </c>
      <c r="AK382" s="126">
        <v>-3.3583252525995991E-2</v>
      </c>
      <c r="AL382" s="126">
        <v>-3.0492132142084928E-3</v>
      </c>
      <c r="AM382" s="126">
        <v>-2.6085715157447995E-2</v>
      </c>
      <c r="AN382" s="126">
        <v>1.4793946881193988E-2</v>
      </c>
      <c r="AO382" s="153"/>
      <c r="AQ382" s="153"/>
      <c r="AR382" s="126">
        <v>-3.860552658524654E-2</v>
      </c>
      <c r="AS382" s="153" t="s">
        <v>779</v>
      </c>
      <c r="AV382" s="153"/>
      <c r="AW382" s="153"/>
      <c r="AX382" s="153"/>
      <c r="AY382" s="153"/>
      <c r="AZ382" s="153"/>
    </row>
  </sheetData>
  <autoFilter ref="A1:AZ382" xr:uid="{07E4629B-2DB0-4DAA-86E2-AD8D1A5DEEF8}"/>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B3CB-597C-4229-844B-BD21F794F065}">
  <dimension ref="A1:BC384"/>
  <sheetViews>
    <sheetView zoomScale="70" zoomScaleNormal="70" workbookViewId="0">
      <pane xSplit="1" ySplit="1" topLeftCell="B2" activePane="bottomRight" state="frozen"/>
      <selection pane="topRight" activeCell="B1" sqref="B1"/>
      <selection pane="bottomLeft" activeCell="A2" sqref="A2"/>
      <selection pane="bottomRight" activeCell="AD371" sqref="AD371"/>
    </sheetView>
  </sheetViews>
  <sheetFormatPr defaultColWidth="8.88671875" defaultRowHeight="14.4" x14ac:dyDescent="0.3"/>
  <cols>
    <col min="1" max="5" width="18.5546875" style="300" customWidth="1"/>
    <col min="6" max="6" width="17.33203125" style="300" bestFit="1" customWidth="1"/>
    <col min="7" max="7" width="12.109375" style="300" customWidth="1"/>
    <col min="8" max="8" width="12.109375" style="302" customWidth="1"/>
    <col min="9" max="9" width="12.109375" style="300" customWidth="1"/>
    <col min="10" max="11" width="16.33203125" style="124" bestFit="1" customWidth="1"/>
    <col min="12" max="12" width="17.44140625" style="124" bestFit="1" customWidth="1"/>
    <col min="13" max="14" width="16.33203125" style="124" bestFit="1" customWidth="1"/>
    <col min="15" max="15" width="17.44140625" style="124" bestFit="1" customWidth="1"/>
    <col min="16" max="17" width="16.33203125" style="124" bestFit="1" customWidth="1"/>
    <col min="18" max="18" width="17.44140625" style="124" bestFit="1" customWidth="1"/>
    <col min="19" max="20" width="13.88671875" style="124" bestFit="1" customWidth="1"/>
    <col min="21" max="21" width="17.44140625" style="124" bestFit="1" customWidth="1"/>
    <col min="22" max="27" width="16.33203125" style="124" bestFit="1" customWidth="1"/>
    <col min="28" max="28" width="18.33203125" style="124" bestFit="1" customWidth="1"/>
    <col min="29" max="31" width="18.33203125" style="124" customWidth="1"/>
    <col min="32" max="41" width="8.88671875" style="153"/>
    <col min="42" max="42" width="15.44140625" style="153" customWidth="1"/>
    <col min="43" max="43" width="15.33203125" style="153" customWidth="1"/>
    <col min="44" max="44" width="14.5546875" style="126" customWidth="1"/>
    <col min="45" max="45" width="8.88671875" style="153"/>
    <col min="46" max="46" width="6.33203125" style="153" bestFit="1" customWidth="1"/>
    <col min="47" max="47" width="6.6640625" style="153" bestFit="1" customWidth="1"/>
    <col min="48" max="48" width="7" style="153" bestFit="1" customWidth="1"/>
    <col min="49" max="49" width="6.6640625" style="153" bestFit="1" customWidth="1"/>
    <col min="50" max="50" width="7.33203125" style="153" bestFit="1" customWidth="1"/>
    <col min="51" max="51" width="7.44140625" style="153" bestFit="1" customWidth="1"/>
    <col min="52" max="52" width="6" style="153" bestFit="1" customWidth="1"/>
    <col min="53" max="16384" width="8.88671875" style="300"/>
  </cols>
  <sheetData>
    <row r="1" spans="1:55" x14ac:dyDescent="0.3">
      <c r="A1" s="300" t="s">
        <v>33</v>
      </c>
      <c r="B1" s="300" t="s">
        <v>783</v>
      </c>
      <c r="C1" s="300" t="s">
        <v>798</v>
      </c>
      <c r="D1" s="300" t="s">
        <v>784</v>
      </c>
      <c r="E1" s="300" t="s">
        <v>1689</v>
      </c>
      <c r="F1" s="300" t="s">
        <v>34</v>
      </c>
      <c r="G1" s="300" t="s">
        <v>40</v>
      </c>
      <c r="H1" s="302" t="s">
        <v>801</v>
      </c>
      <c r="I1" s="300" t="s">
        <v>1416</v>
      </c>
      <c r="J1" s="154" t="s">
        <v>1405</v>
      </c>
      <c r="K1" s="154" t="s">
        <v>1404</v>
      </c>
      <c r="L1" s="154" t="s">
        <v>1406</v>
      </c>
      <c r="M1" s="154" t="s">
        <v>1407</v>
      </c>
      <c r="N1" s="154" t="s">
        <v>1408</v>
      </c>
      <c r="O1" s="154" t="s">
        <v>1409</v>
      </c>
      <c r="P1" s="154" t="s">
        <v>1410</v>
      </c>
      <c r="Q1" s="154" t="s">
        <v>1411</v>
      </c>
      <c r="R1" s="154" t="s">
        <v>1412</v>
      </c>
      <c r="S1" s="154" t="s">
        <v>1413</v>
      </c>
      <c r="T1" s="154" t="s">
        <v>1414</v>
      </c>
      <c r="U1" s="154" t="s">
        <v>1415</v>
      </c>
      <c r="V1" s="154" t="s">
        <v>748</v>
      </c>
      <c r="W1" s="154" t="s">
        <v>749</v>
      </c>
      <c r="X1" s="154" t="s">
        <v>750</v>
      </c>
      <c r="Y1" s="154" t="s">
        <v>751</v>
      </c>
      <c r="Z1" s="154" t="s">
        <v>752</v>
      </c>
      <c r="AA1" s="154" t="s">
        <v>753</v>
      </c>
      <c r="AB1" s="154" t="s">
        <v>754</v>
      </c>
      <c r="AC1" s="154" t="s">
        <v>2074</v>
      </c>
      <c r="AD1" s="154" t="s">
        <v>2079</v>
      </c>
      <c r="AE1" s="154" t="s">
        <v>2405</v>
      </c>
      <c r="AF1" s="111" t="s">
        <v>1397</v>
      </c>
      <c r="AG1" s="111" t="s">
        <v>1398</v>
      </c>
      <c r="AH1" s="111" t="s">
        <v>1399</v>
      </c>
      <c r="AI1" s="111" t="s">
        <v>1400</v>
      </c>
      <c r="AJ1" s="111" t="s">
        <v>1401</v>
      </c>
      <c r="AK1" s="111" t="s">
        <v>1402</v>
      </c>
      <c r="AL1" s="111" t="s">
        <v>1403</v>
      </c>
      <c r="AM1" s="111" t="s">
        <v>2407</v>
      </c>
      <c r="AN1" s="111" t="s">
        <v>2408</v>
      </c>
      <c r="AO1" s="111" t="s">
        <v>2409</v>
      </c>
      <c r="AP1" s="153" t="s">
        <v>781</v>
      </c>
      <c r="AQ1" s="153" t="s">
        <v>782</v>
      </c>
      <c r="AR1" s="126" t="s">
        <v>732</v>
      </c>
      <c r="AS1" s="111" t="s">
        <v>778</v>
      </c>
      <c r="AT1" s="111">
        <v>43831</v>
      </c>
      <c r="AU1" s="111">
        <v>43862</v>
      </c>
      <c r="AV1" s="111">
        <v>43891</v>
      </c>
      <c r="AW1" s="111">
        <v>43922</v>
      </c>
      <c r="AX1" s="111">
        <v>43952</v>
      </c>
      <c r="AY1" s="111">
        <v>43983</v>
      </c>
      <c r="AZ1" s="111">
        <v>44013</v>
      </c>
      <c r="BA1" s="111">
        <v>44044</v>
      </c>
      <c r="BB1" s="111">
        <v>44075</v>
      </c>
      <c r="BC1" s="111">
        <v>44105</v>
      </c>
    </row>
    <row r="2" spans="1:55" x14ac:dyDescent="0.3">
      <c r="A2" s="300" t="s">
        <v>21</v>
      </c>
      <c r="B2" s="300" t="s">
        <v>803</v>
      </c>
      <c r="C2" s="300" t="s">
        <v>45</v>
      </c>
      <c r="D2" s="300" t="s">
        <v>804</v>
      </c>
      <c r="E2" s="300" t="s">
        <v>102</v>
      </c>
      <c r="F2" s="300" t="s">
        <v>5</v>
      </c>
      <c r="G2" s="300" t="s">
        <v>2070</v>
      </c>
      <c r="H2" s="126">
        <v>7.45E-3</v>
      </c>
      <c r="I2" s="300" t="s">
        <v>1418</v>
      </c>
      <c r="J2" s="124">
        <v>31239.009599999998</v>
      </c>
      <c r="K2" s="124">
        <v>45426.927949999998</v>
      </c>
      <c r="L2" s="124">
        <v>34621.019249999998</v>
      </c>
      <c r="M2" s="124">
        <v>44206.905999999995</v>
      </c>
      <c r="N2" s="124">
        <v>49949.370999999999</v>
      </c>
      <c r="O2" s="124">
        <v>27089.323049999999</v>
      </c>
      <c r="P2" s="124">
        <v>38527.910349999998</v>
      </c>
      <c r="Q2" s="124">
        <v>34740.9058</v>
      </c>
      <c r="R2" s="124">
        <v>29245.266049999998</v>
      </c>
      <c r="S2" s="124">
        <v>41495.858049999995</v>
      </c>
      <c r="T2" s="124">
        <v>40690.905500000001</v>
      </c>
      <c r="U2" s="124">
        <v>36863.60295</v>
      </c>
      <c r="V2" s="124">
        <v>32523</v>
      </c>
      <c r="W2" s="124">
        <v>44971</v>
      </c>
      <c r="X2" s="124">
        <v>34191</v>
      </c>
      <c r="Y2" s="124">
        <v>41665</v>
      </c>
      <c r="Z2" s="124">
        <v>41376</v>
      </c>
      <c r="AA2" s="124">
        <v>17394</v>
      </c>
      <c r="AB2" s="124" t="s">
        <v>102</v>
      </c>
      <c r="AC2" s="124" t="s">
        <v>102</v>
      </c>
      <c r="AD2" s="124" t="s">
        <v>102</v>
      </c>
      <c r="AE2" s="124" t="s">
        <v>102</v>
      </c>
      <c r="AF2" s="126">
        <v>4.1102148129561783E-2</v>
      </c>
      <c r="AG2" s="126">
        <v>-1.0036512935715643E-2</v>
      </c>
      <c r="AH2" s="126">
        <v>-1.2420756503290919E-2</v>
      </c>
      <c r="AI2" s="126">
        <v>-5.7500201439114412E-2</v>
      </c>
      <c r="AJ2" s="126">
        <v>-0.17164122046702049</v>
      </c>
      <c r="AK2" s="126">
        <v>-0.35790200560216656</v>
      </c>
      <c r="AL2" s="126" t="s">
        <v>102</v>
      </c>
      <c r="AM2" s="126" t="s">
        <v>102</v>
      </c>
      <c r="AN2" s="126" t="s">
        <v>102</v>
      </c>
      <c r="AO2" s="126" t="s">
        <v>102</v>
      </c>
      <c r="AP2" s="124">
        <v>232532.55684999999</v>
      </c>
      <c r="AQ2" s="124">
        <v>212120</v>
      </c>
      <c r="AR2" s="126">
        <v>-8.7783651143386099E-2</v>
      </c>
      <c r="AS2" s="153" t="s">
        <v>779</v>
      </c>
      <c r="AT2" s="153">
        <v>1</v>
      </c>
      <c r="AU2" s="153">
        <v>1</v>
      </c>
      <c r="AV2" s="153">
        <v>1</v>
      </c>
      <c r="AW2" s="153">
        <v>1</v>
      </c>
      <c r="AX2" s="153">
        <v>1</v>
      </c>
      <c r="AY2" s="153">
        <v>1</v>
      </c>
      <c r="AZ2" s="153">
        <v>0</v>
      </c>
      <c r="BA2" s="153">
        <v>0</v>
      </c>
      <c r="BB2" s="153">
        <v>0</v>
      </c>
      <c r="BC2" s="153">
        <v>0</v>
      </c>
    </row>
    <row r="3" spans="1:55" x14ac:dyDescent="0.3">
      <c r="A3" s="300" t="s">
        <v>11</v>
      </c>
      <c r="B3" s="300" t="s">
        <v>805</v>
      </c>
      <c r="C3" s="300" t="s">
        <v>45</v>
      </c>
      <c r="D3" s="300" t="s">
        <v>806</v>
      </c>
      <c r="E3" s="300" t="s">
        <v>1696</v>
      </c>
      <c r="F3" s="300" t="s">
        <v>16</v>
      </c>
      <c r="G3" s="300" t="s">
        <v>2071</v>
      </c>
      <c r="H3" s="126">
        <v>2.0739999999999998E-2</v>
      </c>
      <c r="I3" s="300" t="s">
        <v>2659</v>
      </c>
      <c r="J3" s="124">
        <v>57275.354584000008</v>
      </c>
      <c r="K3" s="124">
        <v>47108.37588799998</v>
      </c>
      <c r="L3" s="124">
        <v>56169.07657200002</v>
      </c>
      <c r="M3" s="124">
        <v>99642.189024000007</v>
      </c>
      <c r="N3" s="124">
        <v>66946.968158000018</v>
      </c>
      <c r="O3" s="124">
        <v>56981.58561199993</v>
      </c>
      <c r="P3" s="124">
        <v>65175.366714383024</v>
      </c>
      <c r="Q3" s="124">
        <v>55158.753219617014</v>
      </c>
      <c r="R3" s="124">
        <v>53105.529610000056</v>
      </c>
      <c r="S3" s="124">
        <v>60903.370766000022</v>
      </c>
      <c r="T3" s="124">
        <v>64112.781473999974</v>
      </c>
      <c r="U3" s="124">
        <v>103686.46297799995</v>
      </c>
      <c r="V3" s="124">
        <v>49120</v>
      </c>
      <c r="W3" s="124">
        <v>46500</v>
      </c>
      <c r="X3" s="124">
        <v>52187.5</v>
      </c>
      <c r="Y3" s="124">
        <v>93722.5</v>
      </c>
      <c r="Z3" s="124">
        <v>40280</v>
      </c>
      <c r="AA3" s="124">
        <v>48458.899999999965</v>
      </c>
      <c r="AB3" s="124">
        <v>39361.100000000035</v>
      </c>
      <c r="AC3" s="124">
        <v>38226.799999999988</v>
      </c>
      <c r="AD3" s="124">
        <v>33938.5</v>
      </c>
      <c r="AE3" s="124">
        <v>35251.5</v>
      </c>
      <c r="AF3" s="126">
        <v>-0.14238854815013618</v>
      </c>
      <c r="AG3" s="126">
        <v>-1.2914388928338185E-2</v>
      </c>
      <c r="AH3" s="126">
        <v>-7.0885562216716491E-2</v>
      </c>
      <c r="AI3" s="126">
        <v>-5.9409463822339144E-2</v>
      </c>
      <c r="AJ3" s="126">
        <v>-0.3983297360839988</v>
      </c>
      <c r="AK3" s="126">
        <v>-0.1495691199264407</v>
      </c>
      <c r="AL3" s="126">
        <v>-0.39607397726672472</v>
      </c>
      <c r="AM3" s="126">
        <v>-0.30696765665100706</v>
      </c>
      <c r="AN3" s="126">
        <v>-0.36092342456162607</v>
      </c>
      <c r="AO3" s="126">
        <v>-0.42118967215391734</v>
      </c>
      <c r="AP3" s="124">
        <v>618466.57014800003</v>
      </c>
      <c r="AQ3" s="124">
        <v>477046.8</v>
      </c>
      <c r="AR3" s="126">
        <v>-0.22866194710274812</v>
      </c>
      <c r="AS3" s="153" t="s">
        <v>779</v>
      </c>
      <c r="AT3" s="153">
        <v>1</v>
      </c>
      <c r="AU3" s="153">
        <v>1</v>
      </c>
      <c r="AV3" s="153">
        <v>1</v>
      </c>
      <c r="AW3" s="153">
        <v>1</v>
      </c>
      <c r="AX3" s="153">
        <v>1</v>
      </c>
      <c r="AY3" s="153">
        <v>1</v>
      </c>
      <c r="AZ3" s="153">
        <v>1</v>
      </c>
      <c r="BA3" s="153">
        <v>1</v>
      </c>
      <c r="BB3" s="153">
        <v>1</v>
      </c>
      <c r="BC3" s="153">
        <v>1</v>
      </c>
    </row>
    <row r="4" spans="1:55" x14ac:dyDescent="0.3">
      <c r="A4" s="300" t="s">
        <v>11</v>
      </c>
      <c r="B4" s="300" t="s">
        <v>805</v>
      </c>
      <c r="C4" s="300" t="s">
        <v>45</v>
      </c>
      <c r="D4" s="300" t="s">
        <v>806</v>
      </c>
      <c r="E4" s="300" t="s">
        <v>1696</v>
      </c>
      <c r="F4" s="300" t="s">
        <v>2101</v>
      </c>
      <c r="G4" s="300" t="s">
        <v>2071</v>
      </c>
      <c r="H4" s="126">
        <v>2.0739999999999998E-2</v>
      </c>
      <c r="I4" s="300" t="s">
        <v>2660</v>
      </c>
      <c r="J4" s="124">
        <v>83.598606000000004</v>
      </c>
      <c r="K4" s="124">
        <v>71.96217</v>
      </c>
      <c r="L4" s="124">
        <v>117.487174</v>
      </c>
      <c r="M4" s="124">
        <v>13.26962</v>
      </c>
      <c r="N4" s="124">
        <v>89.314750000000004</v>
      </c>
      <c r="O4" s="124">
        <v>11595.198104000001</v>
      </c>
      <c r="P4" s="124">
        <v>817.61618397675988</v>
      </c>
      <c r="Q4" s="124">
        <v>2200.9161440232388</v>
      </c>
      <c r="R4" s="124">
        <v>856.80915600000151</v>
      </c>
      <c r="S4" s="124">
        <v>3732.2337359999979</v>
      </c>
      <c r="T4" s="124">
        <v>1243.057172000003</v>
      </c>
      <c r="U4" s="124">
        <v>787.60298399999851</v>
      </c>
      <c r="V4" s="124">
        <v>640</v>
      </c>
      <c r="W4" s="124">
        <v>-340</v>
      </c>
      <c r="X4" s="124">
        <v>65</v>
      </c>
      <c r="Y4" s="124">
        <v>28.100000000000023</v>
      </c>
      <c r="Z4" s="124">
        <v>6.8999999999999773</v>
      </c>
      <c r="AA4" s="124">
        <v>8716.7000000000007</v>
      </c>
      <c r="AB4" s="124">
        <v>383.29999999999927</v>
      </c>
      <c r="AC4" s="124">
        <v>286.77185857200129</v>
      </c>
      <c r="AD4" s="124">
        <v>4290.3281414279991</v>
      </c>
      <c r="AE4" s="124">
        <v>1889.6000000000004</v>
      </c>
      <c r="AF4" s="126">
        <v>6.655630047228299</v>
      </c>
      <c r="AG4" s="126">
        <v>-5.7247046607960828</v>
      </c>
      <c r="AH4" s="126">
        <v>-0.44674811907553413</v>
      </c>
      <c r="AI4" s="126">
        <v>1.1176190425950421</v>
      </c>
      <c r="AJ4" s="126">
        <v>-0.92274512328590763</v>
      </c>
      <c r="AK4" s="126">
        <v>-0.24824915263905697</v>
      </c>
      <c r="AL4" s="126">
        <v>-0.53119812509619513</v>
      </c>
      <c r="AM4" s="126">
        <v>-0.869703414484576</v>
      </c>
      <c r="AN4" s="126">
        <v>4.0073322762531163</v>
      </c>
      <c r="AO4" s="126">
        <v>-0.49370802214944626</v>
      </c>
      <c r="AP4" s="124">
        <v>19578.405643999999</v>
      </c>
      <c r="AQ4" s="124">
        <v>15966.7</v>
      </c>
      <c r="AR4" s="126">
        <v>-0.18447394081380891</v>
      </c>
      <c r="AS4" s="153" t="s">
        <v>779</v>
      </c>
      <c r="AT4" s="153">
        <v>1</v>
      </c>
      <c r="AU4" s="153">
        <v>1</v>
      </c>
      <c r="AV4" s="153">
        <v>1</v>
      </c>
      <c r="AW4" s="153">
        <v>1</v>
      </c>
      <c r="AX4" s="153">
        <v>1</v>
      </c>
      <c r="AY4" s="153">
        <v>1</v>
      </c>
      <c r="AZ4" s="153">
        <v>1</v>
      </c>
      <c r="BA4" s="153">
        <v>1</v>
      </c>
      <c r="BB4" s="153">
        <v>1</v>
      </c>
      <c r="BC4" s="153">
        <v>1</v>
      </c>
    </row>
    <row r="5" spans="1:55" x14ac:dyDescent="0.3">
      <c r="A5" s="300" t="s">
        <v>11</v>
      </c>
      <c r="B5" s="300" t="s">
        <v>805</v>
      </c>
      <c r="C5" s="300" t="s">
        <v>45</v>
      </c>
      <c r="D5" s="300" t="s">
        <v>806</v>
      </c>
      <c r="E5" s="300" t="s">
        <v>1696</v>
      </c>
      <c r="F5" s="300" t="s">
        <v>18</v>
      </c>
      <c r="G5" s="300" t="s">
        <v>2071</v>
      </c>
      <c r="H5" s="126">
        <v>2.0739999999999998E-2</v>
      </c>
      <c r="I5" s="300" t="s">
        <v>1420</v>
      </c>
      <c r="J5" s="124">
        <v>29865.32129</v>
      </c>
      <c r="K5" s="124">
        <v>28764.555273999998</v>
      </c>
      <c r="L5" s="124">
        <v>33172.723038000004</v>
      </c>
      <c r="M5" s="124">
        <v>40770.397080000002</v>
      </c>
      <c r="N5" s="124">
        <v>44328.390497999993</v>
      </c>
      <c r="O5" s="124">
        <v>39823.15036</v>
      </c>
      <c r="P5" s="124">
        <v>37843.884703894641</v>
      </c>
      <c r="Q5" s="124">
        <v>39418.681894105364</v>
      </c>
      <c r="R5" s="124">
        <v>49023.386201999987</v>
      </c>
      <c r="S5" s="124">
        <v>53034.996476000022</v>
      </c>
      <c r="T5" s="124">
        <v>54267.233803999974</v>
      </c>
      <c r="U5" s="124">
        <v>93649.832779999997</v>
      </c>
      <c r="V5" s="124">
        <v>30460</v>
      </c>
      <c r="W5" s="124">
        <v>25490</v>
      </c>
      <c r="X5" s="124">
        <v>36024.5</v>
      </c>
      <c r="Y5" s="124">
        <v>40847.600000000006</v>
      </c>
      <c r="Z5" s="124">
        <v>27167.899999999994</v>
      </c>
      <c r="AA5" s="124">
        <v>29530</v>
      </c>
      <c r="AB5" s="124">
        <v>29970</v>
      </c>
      <c r="AC5" s="124">
        <v>35885.799999999988</v>
      </c>
      <c r="AD5" s="124">
        <v>34952.400000000023</v>
      </c>
      <c r="AE5" s="124">
        <v>38647.599999999977</v>
      </c>
      <c r="AF5" s="126">
        <v>1.9912014480792488E-2</v>
      </c>
      <c r="AG5" s="126">
        <v>-0.11383994095538258</v>
      </c>
      <c r="AH5" s="126">
        <v>8.5967526956808163E-2</v>
      </c>
      <c r="AI5" s="126">
        <v>1.8936023568403115E-3</v>
      </c>
      <c r="AJ5" s="126">
        <v>-0.38712189423557453</v>
      </c>
      <c r="AK5" s="126">
        <v>-0.2584715238987938</v>
      </c>
      <c r="AL5" s="126">
        <v>-0.20806227387867274</v>
      </c>
      <c r="AM5" s="126">
        <v>-8.9624556792541554E-2</v>
      </c>
      <c r="AN5" s="126">
        <v>-0.28702599498167503</v>
      </c>
      <c r="AO5" s="126">
        <v>-0.27128118095587672</v>
      </c>
      <c r="AP5" s="124">
        <v>396045.48681599996</v>
      </c>
      <c r="AQ5" s="124">
        <v>328975.8</v>
      </c>
      <c r="AR5" s="126">
        <v>-0.16934844367298671</v>
      </c>
      <c r="AS5" s="153" t="s">
        <v>779</v>
      </c>
      <c r="AT5" s="153">
        <v>1</v>
      </c>
      <c r="AU5" s="153">
        <v>1</v>
      </c>
      <c r="AV5" s="153">
        <v>1</v>
      </c>
      <c r="AW5" s="153">
        <v>1</v>
      </c>
      <c r="AX5" s="153">
        <v>1</v>
      </c>
      <c r="AY5" s="153">
        <v>1</v>
      </c>
      <c r="AZ5" s="153">
        <v>1</v>
      </c>
      <c r="BA5" s="153">
        <v>1</v>
      </c>
      <c r="BB5" s="153">
        <v>1</v>
      </c>
      <c r="BC5" s="153">
        <v>1</v>
      </c>
    </row>
    <row r="6" spans="1:55" x14ac:dyDescent="0.3">
      <c r="A6" s="300" t="s">
        <v>11</v>
      </c>
      <c r="B6" s="300" t="s">
        <v>805</v>
      </c>
      <c r="C6" s="300" t="s">
        <v>45</v>
      </c>
      <c r="D6" s="300" t="s">
        <v>806</v>
      </c>
      <c r="E6" s="300" t="s">
        <v>1696</v>
      </c>
      <c r="F6" s="300" t="s">
        <v>27</v>
      </c>
      <c r="G6" s="300" t="s">
        <v>2071</v>
      </c>
      <c r="H6" s="126">
        <v>2.0739999999999998E-2</v>
      </c>
      <c r="I6" s="300" t="s">
        <v>2661</v>
      </c>
      <c r="J6" s="124">
        <v>496.99830599999996</v>
      </c>
      <c r="K6" s="124">
        <v>9787.6717120000012</v>
      </c>
      <c r="L6" s="124">
        <v>11503.943948</v>
      </c>
      <c r="M6" s="124">
        <v>15132.878796000001</v>
      </c>
      <c r="N6" s="124">
        <v>20453.383971999996</v>
      </c>
      <c r="O6" s="124">
        <v>10711.441411999995</v>
      </c>
      <c r="P6" s="124">
        <v>16251.952226901161</v>
      </c>
      <c r="Q6" s="124">
        <v>10714.467463098837</v>
      </c>
      <c r="R6" s="124">
        <v>14711.92562</v>
      </c>
      <c r="S6" s="124">
        <v>15170.339954000006</v>
      </c>
      <c r="T6" s="124">
        <v>17415.967954000007</v>
      </c>
      <c r="U6" s="124">
        <v>33553.152835999994</v>
      </c>
      <c r="V6" s="124">
        <v>1520</v>
      </c>
      <c r="W6" s="124">
        <v>17540</v>
      </c>
      <c r="X6" s="124">
        <v>10076.900000000001</v>
      </c>
      <c r="Y6" s="124">
        <v>16094.699999999997</v>
      </c>
      <c r="Z6" s="124">
        <v>21398.400000000001</v>
      </c>
      <c r="AA6" s="124">
        <v>8751.1000000000058</v>
      </c>
      <c r="AB6" s="124">
        <v>13038.899999999994</v>
      </c>
      <c r="AC6" s="124">
        <v>9290.3000000000029</v>
      </c>
      <c r="AD6" s="124">
        <v>17606</v>
      </c>
      <c r="AE6" s="124">
        <v>19604</v>
      </c>
      <c r="AF6" s="126">
        <v>2.0583605248747068</v>
      </c>
      <c r="AG6" s="126">
        <v>0.79205029716059994</v>
      </c>
      <c r="AH6" s="126">
        <v>-0.12404823549649641</v>
      </c>
      <c r="AI6" s="126">
        <v>6.355837623269868E-2</v>
      </c>
      <c r="AJ6" s="126">
        <v>4.6203407186493003E-2</v>
      </c>
      <c r="AK6" s="126">
        <v>-0.18301378279526642</v>
      </c>
      <c r="AL6" s="126">
        <v>-0.19770253948831693</v>
      </c>
      <c r="AM6" s="126">
        <v>-0.13292004180363967</v>
      </c>
      <c r="AN6" s="126">
        <v>0.19671621885211787</v>
      </c>
      <c r="AO6" s="126">
        <v>0.29225845033426279</v>
      </c>
      <c r="AP6" s="124">
        <v>124935.00340999999</v>
      </c>
      <c r="AQ6" s="124">
        <v>134920.29999999999</v>
      </c>
      <c r="AR6" s="126">
        <v>7.9923930983786723E-2</v>
      </c>
      <c r="AS6" s="153" t="s">
        <v>779</v>
      </c>
      <c r="AT6" s="153">
        <v>1</v>
      </c>
      <c r="AU6" s="153">
        <v>1</v>
      </c>
      <c r="AV6" s="153">
        <v>1</v>
      </c>
      <c r="AW6" s="153">
        <v>1</v>
      </c>
      <c r="AX6" s="153">
        <v>1</v>
      </c>
      <c r="AY6" s="153">
        <v>1</v>
      </c>
      <c r="AZ6" s="153">
        <v>1</v>
      </c>
      <c r="BA6" s="153">
        <v>1</v>
      </c>
      <c r="BB6" s="153">
        <v>1</v>
      </c>
      <c r="BC6" s="153">
        <v>1</v>
      </c>
    </row>
    <row r="7" spans="1:55" x14ac:dyDescent="0.3">
      <c r="A7" s="300" t="s">
        <v>11</v>
      </c>
      <c r="B7" s="300" t="s">
        <v>805</v>
      </c>
      <c r="C7" s="300" t="s">
        <v>45</v>
      </c>
      <c r="D7" s="300" t="s">
        <v>806</v>
      </c>
      <c r="E7" s="300" t="s">
        <v>1696</v>
      </c>
      <c r="F7" s="300" t="s">
        <v>770</v>
      </c>
      <c r="G7" s="300" t="s">
        <v>2071</v>
      </c>
      <c r="H7" s="126">
        <v>2.0739999999999998E-2</v>
      </c>
      <c r="I7" s="300" t="s">
        <v>2662</v>
      </c>
      <c r="J7" s="124">
        <v>3347.8230519999997</v>
      </c>
      <c r="K7" s="124">
        <v>3102.3350820000005</v>
      </c>
      <c r="L7" s="124">
        <v>3369.8710359999995</v>
      </c>
      <c r="M7" s="124">
        <v>3699.9783519999992</v>
      </c>
      <c r="N7" s="124">
        <v>3286.7828</v>
      </c>
      <c r="O7" s="124">
        <v>2486.3184919999994</v>
      </c>
      <c r="P7" s="124">
        <v>3709.2526527364021</v>
      </c>
      <c r="Q7" s="124">
        <v>3408.0611452635985</v>
      </c>
      <c r="R7" s="124">
        <v>3323.121144000002</v>
      </c>
      <c r="S7" s="124">
        <v>3974.1491160000014</v>
      </c>
      <c r="T7" s="124">
        <v>3827.0604819999953</v>
      </c>
      <c r="U7" s="124">
        <v>4254.3422460000011</v>
      </c>
      <c r="V7" s="124">
        <v>2910</v>
      </c>
      <c r="W7" s="124">
        <v>3070</v>
      </c>
      <c r="X7" s="124">
        <v>3160.7000000000007</v>
      </c>
      <c r="Y7" s="124">
        <v>3285.3999999999996</v>
      </c>
      <c r="Z7" s="124">
        <v>2453.8999999999996</v>
      </c>
      <c r="AA7" s="124">
        <v>2952</v>
      </c>
      <c r="AB7" s="124">
        <v>2818</v>
      </c>
      <c r="AC7" s="124">
        <v>2816.6000000000022</v>
      </c>
      <c r="AD7" s="124">
        <v>3040.2000000000007</v>
      </c>
      <c r="AE7" s="124">
        <v>2589.7999999999993</v>
      </c>
      <c r="AF7" s="126">
        <v>-0.13077843279035997</v>
      </c>
      <c r="AG7" s="126">
        <v>-1.0422820599751225E-2</v>
      </c>
      <c r="AH7" s="126">
        <v>-6.2070932022455845E-2</v>
      </c>
      <c r="AI7" s="126">
        <v>-0.11204885881991766</v>
      </c>
      <c r="AJ7" s="126">
        <v>-0.25340366269410936</v>
      </c>
      <c r="AK7" s="126">
        <v>0.18729760869268419</v>
      </c>
      <c r="AL7" s="126">
        <v>-0.24027822749655628</v>
      </c>
      <c r="AM7" s="126">
        <v>-0.17354769179701715</v>
      </c>
      <c r="AN7" s="126">
        <v>-8.5137174282924999E-2</v>
      </c>
      <c r="AO7" s="126">
        <v>-0.34833849349703205</v>
      </c>
      <c r="AP7" s="124">
        <v>33707.692872000007</v>
      </c>
      <c r="AQ7" s="124">
        <v>29096.600000000002</v>
      </c>
      <c r="AR7" s="126">
        <v>-0.13679645443281893</v>
      </c>
      <c r="AS7" s="153" t="s">
        <v>779</v>
      </c>
      <c r="AT7" s="153">
        <v>1</v>
      </c>
      <c r="AU7" s="153">
        <v>1</v>
      </c>
      <c r="AV7" s="153">
        <v>1</v>
      </c>
      <c r="AW7" s="153">
        <v>1</v>
      </c>
      <c r="AX7" s="153">
        <v>1</v>
      </c>
      <c r="AY7" s="153">
        <v>1</v>
      </c>
      <c r="AZ7" s="153">
        <v>1</v>
      </c>
      <c r="BA7" s="153">
        <v>1</v>
      </c>
      <c r="BB7" s="153">
        <v>1</v>
      </c>
      <c r="BC7" s="153">
        <v>1</v>
      </c>
    </row>
    <row r="8" spans="1:55" x14ac:dyDescent="0.3">
      <c r="A8" s="300" t="s">
        <v>11</v>
      </c>
      <c r="B8" s="300" t="s">
        <v>805</v>
      </c>
      <c r="C8" s="300" t="s">
        <v>45</v>
      </c>
      <c r="D8" s="300" t="s">
        <v>806</v>
      </c>
      <c r="E8" s="300" t="s">
        <v>1696</v>
      </c>
      <c r="F8" s="300" t="s">
        <v>2274</v>
      </c>
      <c r="G8" s="300" t="s">
        <v>2071</v>
      </c>
      <c r="H8" s="126">
        <v>2.0739999999999998E-2</v>
      </c>
      <c r="I8" s="300" t="s">
        <v>2663</v>
      </c>
      <c r="J8" s="124">
        <v>556.91574400000002</v>
      </c>
      <c r="K8" s="124">
        <v>453.51478199999997</v>
      </c>
      <c r="L8" s="124">
        <v>501.69371000000012</v>
      </c>
      <c r="M8" s="124">
        <v>457.18944599999986</v>
      </c>
      <c r="N8" s="124">
        <v>565.28581199999996</v>
      </c>
      <c r="O8" s="124">
        <v>500.1626</v>
      </c>
      <c r="P8" s="124">
        <v>532.25008247740027</v>
      </c>
      <c r="Q8" s="124">
        <v>773.9908955226</v>
      </c>
      <c r="R8" s="124">
        <v>553.34315399999946</v>
      </c>
      <c r="S8" s="124">
        <v>611.32118600000058</v>
      </c>
      <c r="T8" s="124">
        <v>590.80431200000021</v>
      </c>
      <c r="U8" s="124">
        <v>1753.0188759999996</v>
      </c>
      <c r="V8" s="124">
        <v>0</v>
      </c>
      <c r="W8" s="124">
        <v>1046</v>
      </c>
      <c r="X8" s="124">
        <v>414.90000000000009</v>
      </c>
      <c r="Y8" s="124">
        <v>467.73248899999999</v>
      </c>
      <c r="Z8" s="124">
        <v>371.36751099999992</v>
      </c>
      <c r="AA8" s="124">
        <v>509.19999999999982</v>
      </c>
      <c r="AB8" s="124">
        <v>490.80000000000018</v>
      </c>
      <c r="AC8" s="124">
        <v>610.91923513100028</v>
      </c>
      <c r="AD8" s="124">
        <v>513.68076486899963</v>
      </c>
      <c r="AE8" s="124">
        <v>532.30000000000018</v>
      </c>
      <c r="AF8" s="126">
        <v>-1</v>
      </c>
      <c r="AG8" s="126">
        <v>1.3064297824806075</v>
      </c>
      <c r="AH8" s="126">
        <v>-0.17300139162597836</v>
      </c>
      <c r="AI8" s="126">
        <v>2.3060556389134425E-2</v>
      </c>
      <c r="AJ8" s="126">
        <v>-0.34304469859929909</v>
      </c>
      <c r="AK8" s="126">
        <v>1.806892398591942E-2</v>
      </c>
      <c r="AL8" s="126">
        <v>-7.7877080421420303E-2</v>
      </c>
      <c r="AM8" s="126">
        <v>-0.21068937804687413</v>
      </c>
      <c r="AN8" s="126">
        <v>-7.1677744351382841E-2</v>
      </c>
      <c r="AO8" s="126">
        <v>-0.1292629599786197</v>
      </c>
      <c r="AP8" s="124">
        <v>4948.7516680000008</v>
      </c>
      <c r="AQ8" s="124">
        <v>4956.9000000000005</v>
      </c>
      <c r="AR8" s="126">
        <v>1.6465429155981147E-3</v>
      </c>
      <c r="AS8" s="153" t="s">
        <v>779</v>
      </c>
      <c r="AT8" s="153">
        <v>0</v>
      </c>
      <c r="AU8" s="153">
        <v>1</v>
      </c>
      <c r="AV8" s="153">
        <v>1</v>
      </c>
      <c r="AW8" s="153">
        <v>1</v>
      </c>
      <c r="AX8" s="153">
        <v>1</v>
      </c>
      <c r="AY8" s="153">
        <v>1</v>
      </c>
      <c r="AZ8" s="153">
        <v>1</v>
      </c>
      <c r="BA8" s="153">
        <v>1</v>
      </c>
      <c r="BB8" s="153">
        <v>1</v>
      </c>
      <c r="BC8" s="153">
        <v>1</v>
      </c>
    </row>
    <row r="9" spans="1:55" x14ac:dyDescent="0.3">
      <c r="A9" s="300" t="s">
        <v>11</v>
      </c>
      <c r="B9" s="300" t="s">
        <v>805</v>
      </c>
      <c r="C9" s="300" t="s">
        <v>45</v>
      </c>
      <c r="D9" s="300" t="s">
        <v>806</v>
      </c>
      <c r="E9" s="300" t="s">
        <v>1696</v>
      </c>
      <c r="F9" s="300" t="s">
        <v>5</v>
      </c>
      <c r="G9" s="300" t="s">
        <v>2071</v>
      </c>
      <c r="H9" s="126">
        <v>2.0739999999999998E-2</v>
      </c>
      <c r="I9" s="300" t="s">
        <v>1419</v>
      </c>
      <c r="J9" s="124">
        <v>91626.011582000006</v>
      </c>
      <c r="K9" s="124">
        <v>89288.414907999992</v>
      </c>
      <c r="L9" s="124">
        <v>104834.79547800007</v>
      </c>
      <c r="M9" s="124">
        <v>159715.90231799989</v>
      </c>
      <c r="N9" s="124">
        <v>135669.92184199998</v>
      </c>
      <c r="O9" s="124">
        <v>122098.06072799995</v>
      </c>
      <c r="P9" s="124">
        <v>124330.32913078985</v>
      </c>
      <c r="Q9" s="124">
        <v>111674.86419521041</v>
      </c>
      <c r="R9" s="124">
        <v>121574.11488599991</v>
      </c>
      <c r="S9" s="124">
        <v>137426.4112340002</v>
      </c>
      <c r="T9" s="124">
        <v>141456.90519799996</v>
      </c>
      <c r="U9" s="124">
        <v>237684.41269999975</v>
      </c>
      <c r="V9" s="124">
        <v>84650</v>
      </c>
      <c r="W9" s="124">
        <v>93306</v>
      </c>
      <c r="X9" s="124">
        <v>101929.50000000006</v>
      </c>
      <c r="Y9" s="124">
        <v>154446.03248899983</v>
      </c>
      <c r="Z9" s="124">
        <v>91678.467511000112</v>
      </c>
      <c r="AA9" s="124">
        <v>98917.899999999907</v>
      </c>
      <c r="AB9" s="124">
        <v>86062.100000000093</v>
      </c>
      <c r="AC9" s="124">
        <v>87117.191093702917</v>
      </c>
      <c r="AD9" s="124">
        <v>94341.108906297013</v>
      </c>
      <c r="AE9" s="124">
        <v>98515.95000000007</v>
      </c>
      <c r="AF9" s="126">
        <v>-7.6135711481415708E-2</v>
      </c>
      <c r="AG9" s="126">
        <v>4.4995592050095227E-2</v>
      </c>
      <c r="AH9" s="126">
        <v>-2.7713083854965886E-2</v>
      </c>
      <c r="AI9" s="126">
        <v>-3.2995273185180821E-2</v>
      </c>
      <c r="AJ9" s="126">
        <v>-0.32425355402085321</v>
      </c>
      <c r="AK9" s="126">
        <v>-0.18984872150949972</v>
      </c>
      <c r="AL9" s="126">
        <v>-0.30779480275109156</v>
      </c>
      <c r="AM9" s="126">
        <v>-0.21990331735331306</v>
      </c>
      <c r="AN9" s="126">
        <v>-0.22400332509300433</v>
      </c>
      <c r="AO9" s="126">
        <v>-0.28313670483431375</v>
      </c>
      <c r="AP9" s="124">
        <v>1198238.8263020003</v>
      </c>
      <c r="AQ9" s="124">
        <v>990964.25</v>
      </c>
      <c r="AR9" s="126">
        <v>-0.17298269072259181</v>
      </c>
      <c r="AS9" s="153" t="s">
        <v>779</v>
      </c>
      <c r="AT9" s="153">
        <v>1</v>
      </c>
      <c r="AU9" s="153">
        <v>1</v>
      </c>
      <c r="AV9" s="153">
        <v>1</v>
      </c>
      <c r="AW9" s="153">
        <v>1</v>
      </c>
      <c r="AX9" s="153">
        <v>1</v>
      </c>
      <c r="AY9" s="153">
        <v>1</v>
      </c>
      <c r="AZ9" s="153">
        <v>1</v>
      </c>
      <c r="BA9" s="153">
        <v>1</v>
      </c>
      <c r="BB9" s="153">
        <v>1</v>
      </c>
      <c r="BC9" s="153">
        <v>1</v>
      </c>
    </row>
    <row r="10" spans="1:55" x14ac:dyDescent="0.3">
      <c r="A10" s="300" t="s">
        <v>11</v>
      </c>
      <c r="B10" s="300" t="s">
        <v>805</v>
      </c>
      <c r="C10" s="300" t="s">
        <v>45</v>
      </c>
      <c r="D10" s="300" t="s">
        <v>806</v>
      </c>
      <c r="E10" s="300" t="s">
        <v>1696</v>
      </c>
      <c r="F10" s="300" t="s">
        <v>2656</v>
      </c>
      <c r="G10" s="300" t="s">
        <v>2071</v>
      </c>
      <c r="H10" s="126">
        <v>2.0739999999999998E-2</v>
      </c>
      <c r="I10" s="300" t="s">
        <v>2664</v>
      </c>
      <c r="J10" s="124">
        <v>7432.4162359999991</v>
      </c>
      <c r="K10" s="124">
        <v>8831.0341840000001</v>
      </c>
      <c r="L10" s="124">
        <v>10952.233978</v>
      </c>
      <c r="M10" s="124">
        <v>8786.4278459999969</v>
      </c>
      <c r="N10" s="124">
        <v>16450.041692000003</v>
      </c>
      <c r="O10" s="124">
        <v>3252.4859360000014</v>
      </c>
      <c r="P10" s="124">
        <v>13926.900308680522</v>
      </c>
      <c r="Q10" s="124">
        <v>10359.36236331948</v>
      </c>
      <c r="R10" s="124">
        <v>6943.8900720000029</v>
      </c>
      <c r="S10" s="124">
        <v>15652.231307999997</v>
      </c>
      <c r="T10" s="124">
        <v>8698.8483539999906</v>
      </c>
      <c r="U10" s="124">
        <v>11624.421890199996</v>
      </c>
      <c r="V10" s="124">
        <v>7594.4</v>
      </c>
      <c r="W10" s="124">
        <v>9184.1</v>
      </c>
      <c r="X10" s="124">
        <v>11863.3</v>
      </c>
      <c r="Y10" s="124">
        <v>4851.1000000000022</v>
      </c>
      <c r="Z10" s="124">
        <v>5367.1999999999971</v>
      </c>
      <c r="AA10" s="124">
        <v>2843.9000000000015</v>
      </c>
      <c r="AB10" s="124">
        <v>2300.4000000000015</v>
      </c>
      <c r="AC10" s="124">
        <v>6126.0999999999985</v>
      </c>
      <c r="AD10" s="124">
        <v>3169.6999999999971</v>
      </c>
      <c r="AE10" s="124">
        <v>4152.3000000000029</v>
      </c>
      <c r="AF10" s="126">
        <v>2.1794226649391402E-2</v>
      </c>
      <c r="AG10" s="126">
        <v>3.9980121087027636E-2</v>
      </c>
      <c r="AH10" s="126">
        <v>8.3185405263444701E-2</v>
      </c>
      <c r="AI10" s="126">
        <v>-0.44788711806147075</v>
      </c>
      <c r="AJ10" s="126">
        <v>-0.67372727069681659</v>
      </c>
      <c r="AK10" s="126">
        <v>-0.12562266034038272</v>
      </c>
      <c r="AL10" s="126">
        <v>-0.83482325937479562</v>
      </c>
      <c r="AM10" s="126">
        <v>-0.4086412092609728</v>
      </c>
      <c r="AN10" s="126">
        <v>-0.54352675990922628</v>
      </c>
      <c r="AO10" s="126">
        <v>-0.73471513943972167</v>
      </c>
      <c r="AP10" s="124">
        <v>102587.02392400002</v>
      </c>
      <c r="AQ10" s="124">
        <v>57452.5</v>
      </c>
      <c r="AR10" s="126">
        <v>-0.43996328383048933</v>
      </c>
      <c r="AS10" s="153" t="s">
        <v>779</v>
      </c>
      <c r="AT10" s="153">
        <v>1</v>
      </c>
      <c r="AU10" s="153">
        <v>1</v>
      </c>
      <c r="AV10" s="153">
        <v>1</v>
      </c>
      <c r="AW10" s="153">
        <v>1</v>
      </c>
      <c r="AX10" s="153">
        <v>1</v>
      </c>
      <c r="AY10" s="153">
        <v>1</v>
      </c>
      <c r="AZ10" s="153">
        <v>1</v>
      </c>
      <c r="BA10" s="153">
        <v>1</v>
      </c>
      <c r="BB10" s="153">
        <v>1</v>
      </c>
      <c r="BC10" s="153">
        <v>1</v>
      </c>
    </row>
    <row r="11" spans="1:55" x14ac:dyDescent="0.3">
      <c r="A11" s="300" t="s">
        <v>11</v>
      </c>
      <c r="B11" s="300" t="s">
        <v>805</v>
      </c>
      <c r="C11" s="300" t="s">
        <v>45</v>
      </c>
      <c r="D11" s="300" t="s">
        <v>806</v>
      </c>
      <c r="E11" s="300" t="s">
        <v>1696</v>
      </c>
      <c r="F11" s="300" t="s">
        <v>2657</v>
      </c>
      <c r="G11" s="300" t="s">
        <v>2071</v>
      </c>
      <c r="H11" s="126">
        <v>2.0739999999999998E-2</v>
      </c>
      <c r="I11" s="300" t="s">
        <v>2665</v>
      </c>
      <c r="J11" s="124">
        <v>2584.7178279999998</v>
      </c>
      <c r="K11" s="124">
        <v>3017.7157360000006</v>
      </c>
      <c r="L11" s="124">
        <v>2802.5845735999992</v>
      </c>
      <c r="M11" s="124">
        <v>2703.5932083999996</v>
      </c>
      <c r="N11" s="124">
        <v>2799.3794499999999</v>
      </c>
      <c r="O11" s="124">
        <v>2582.8804959999998</v>
      </c>
      <c r="P11" s="124">
        <v>2940.6996821949597</v>
      </c>
      <c r="Q11" s="124">
        <v>2478.7151998050394</v>
      </c>
      <c r="R11" s="124">
        <v>2931.667354000002</v>
      </c>
      <c r="S11" s="124">
        <v>3039.9678680000006</v>
      </c>
      <c r="T11" s="124">
        <v>2867.5648819999992</v>
      </c>
      <c r="U11" s="124">
        <v>3622.6062599999964</v>
      </c>
      <c r="V11" s="124">
        <v>2146</v>
      </c>
      <c r="W11" s="124">
        <v>1992.8000000000002</v>
      </c>
      <c r="X11" s="124">
        <v>2249.6999999999998</v>
      </c>
      <c r="Y11" s="124">
        <v>2301.3999999999996</v>
      </c>
      <c r="Z11" s="124">
        <v>1707.5</v>
      </c>
      <c r="AA11" s="124">
        <v>2419.9000000000015</v>
      </c>
      <c r="AB11" s="124">
        <v>1782.5999999999985</v>
      </c>
      <c r="AC11" s="124">
        <v>2032.2000000000025</v>
      </c>
      <c r="AD11" s="124">
        <v>2928.0999999999985</v>
      </c>
      <c r="AE11" s="124">
        <v>2236.5999999999985</v>
      </c>
      <c r="AF11" s="126">
        <v>-0.16973528918608127</v>
      </c>
      <c r="AG11" s="126">
        <v>-0.3396329626986444</v>
      </c>
      <c r="AH11" s="126">
        <v>-0.1972766776810605</v>
      </c>
      <c r="AI11" s="126">
        <v>-0.14876247179139054</v>
      </c>
      <c r="AJ11" s="126">
        <v>-0.39004338979483466</v>
      </c>
      <c r="AK11" s="126">
        <v>-6.3100285225119582E-2</v>
      </c>
      <c r="AL11" s="126">
        <v>-0.39381773297249689</v>
      </c>
      <c r="AM11" s="126">
        <v>-0.18013977557411881</v>
      </c>
      <c r="AN11" s="126">
        <v>-1.2168345072083614E-3</v>
      </c>
      <c r="AO11" s="126">
        <v>-0.26426853930154826</v>
      </c>
      <c r="AP11" s="124">
        <v>27881.921396000002</v>
      </c>
      <c r="AQ11" s="124">
        <v>21796.799999999999</v>
      </c>
      <c r="AR11" s="126">
        <v>-0.21824612836305415</v>
      </c>
      <c r="AS11" s="153" t="s">
        <v>779</v>
      </c>
      <c r="AT11" s="153">
        <v>1</v>
      </c>
      <c r="AU11" s="153">
        <v>1</v>
      </c>
      <c r="AV11" s="153">
        <v>1</v>
      </c>
      <c r="AW11" s="153">
        <v>1</v>
      </c>
      <c r="AX11" s="153">
        <v>1</v>
      </c>
      <c r="AY11" s="153">
        <v>1</v>
      </c>
      <c r="AZ11" s="153">
        <v>1</v>
      </c>
      <c r="BA11" s="153">
        <v>1</v>
      </c>
      <c r="BB11" s="153">
        <v>1</v>
      </c>
      <c r="BC11" s="153">
        <v>1</v>
      </c>
    </row>
    <row r="12" spans="1:55" x14ac:dyDescent="0.3">
      <c r="A12" s="300" t="s">
        <v>11</v>
      </c>
      <c r="B12" s="300" t="s">
        <v>805</v>
      </c>
      <c r="C12" s="300" t="s">
        <v>45</v>
      </c>
      <c r="D12" s="300" t="s">
        <v>806</v>
      </c>
      <c r="E12" s="300" t="s">
        <v>1696</v>
      </c>
      <c r="F12" s="300" t="s">
        <v>650</v>
      </c>
      <c r="G12" s="300" t="s">
        <v>2071</v>
      </c>
      <c r="H12" s="126">
        <v>2.0739999999999998E-2</v>
      </c>
      <c r="I12" s="300" t="s">
        <v>2666</v>
      </c>
      <c r="J12" s="124">
        <v>18696.077988000001</v>
      </c>
      <c r="K12" s="124">
        <v>22043.901039999997</v>
      </c>
      <c r="L12" s="124">
        <v>30756.876435600003</v>
      </c>
      <c r="M12" s="124">
        <v>24422.286484399996</v>
      </c>
      <c r="N12" s="124">
        <v>65172.819963999988</v>
      </c>
      <c r="O12" s="124">
        <v>52328.134025999992</v>
      </c>
      <c r="P12" s="124">
        <v>32856.760906232783</v>
      </c>
      <c r="Q12" s="124">
        <v>27448.76244176726</v>
      </c>
      <c r="R12" s="124">
        <v>34232.965675999963</v>
      </c>
      <c r="S12" s="124">
        <v>32245.176599999999</v>
      </c>
      <c r="T12" s="124">
        <v>29565.734099999998</v>
      </c>
      <c r="U12" s="124">
        <v>43668.818932200025</v>
      </c>
      <c r="V12" s="124">
        <v>19024.300000000003</v>
      </c>
      <c r="W12" s="124">
        <v>19596.899999999994</v>
      </c>
      <c r="X12" s="124">
        <v>57364.2</v>
      </c>
      <c r="Y12" s="124">
        <v>18518.199999999997</v>
      </c>
      <c r="Z12" s="124">
        <v>22386.900000000009</v>
      </c>
      <c r="AA12" s="124">
        <v>47632.299999999988</v>
      </c>
      <c r="AB12" s="124">
        <v>24286.600000000035</v>
      </c>
      <c r="AC12" s="124">
        <v>23265.299999999959</v>
      </c>
      <c r="AD12" s="124">
        <v>28798.000000000029</v>
      </c>
      <c r="AE12" s="124">
        <v>17959.450000000012</v>
      </c>
      <c r="AF12" s="126">
        <v>1.7555661257439657E-2</v>
      </c>
      <c r="AG12" s="126">
        <v>-0.11100580770888832</v>
      </c>
      <c r="AH12" s="126">
        <v>0.86508536132111757</v>
      </c>
      <c r="AI12" s="126">
        <v>-0.24174994786713763</v>
      </c>
      <c r="AJ12" s="126">
        <v>-0.65649944236928781</v>
      </c>
      <c r="AK12" s="126">
        <v>-8.9738228075681256E-2</v>
      </c>
      <c r="AL12" s="126">
        <v>-0.26083401619199248</v>
      </c>
      <c r="AM12" s="126">
        <v>-0.15240987460336491</v>
      </c>
      <c r="AN12" s="126">
        <v>-0.1587640909478748</v>
      </c>
      <c r="AO12" s="126">
        <v>-0.44303452814707139</v>
      </c>
      <c r="AP12" s="124">
        <v>340203.76156200003</v>
      </c>
      <c r="AQ12" s="124">
        <v>278832.15000000002</v>
      </c>
      <c r="AR12" s="126">
        <v>-0.18039662842121576</v>
      </c>
      <c r="AS12" s="153" t="s">
        <v>779</v>
      </c>
      <c r="AT12" s="153">
        <v>1</v>
      </c>
      <c r="AU12" s="153">
        <v>1</v>
      </c>
      <c r="AV12" s="153">
        <v>1</v>
      </c>
      <c r="AW12" s="153">
        <v>1</v>
      </c>
      <c r="AX12" s="153">
        <v>1</v>
      </c>
      <c r="AY12" s="153">
        <v>1</v>
      </c>
      <c r="AZ12" s="153">
        <v>1</v>
      </c>
      <c r="BA12" s="153">
        <v>1</v>
      </c>
      <c r="BB12" s="153">
        <v>1</v>
      </c>
      <c r="BC12" s="153">
        <v>1</v>
      </c>
    </row>
    <row r="13" spans="1:55" x14ac:dyDescent="0.3">
      <c r="A13" s="300" t="s">
        <v>11</v>
      </c>
      <c r="B13" s="300" t="s">
        <v>805</v>
      </c>
      <c r="C13" s="300" t="s">
        <v>45</v>
      </c>
      <c r="D13" s="300" t="s">
        <v>806</v>
      </c>
      <c r="E13" s="300" t="s">
        <v>1696</v>
      </c>
      <c r="F13" s="300" t="s">
        <v>2658</v>
      </c>
      <c r="G13" s="300" t="s">
        <v>2071</v>
      </c>
      <c r="H13" s="126">
        <v>2.0739999999999998E-2</v>
      </c>
      <c r="I13" s="300" t="s">
        <v>2667</v>
      </c>
      <c r="J13" s="124">
        <v>-4.6954039999999999</v>
      </c>
      <c r="K13" s="124">
        <v>68.695802</v>
      </c>
      <c r="L13" s="124">
        <v>51.036999999999999</v>
      </c>
      <c r="M13" s="124">
        <v>246.61078400000002</v>
      </c>
      <c r="N13" s="124">
        <v>359.30047999999994</v>
      </c>
      <c r="O13" s="124">
        <v>28.784868000000046</v>
      </c>
      <c r="P13" s="124">
        <v>72.383121134520053</v>
      </c>
      <c r="Q13" s="124">
        <v>158.30411886547995</v>
      </c>
      <c r="R13" s="124">
        <v>407.07111199999997</v>
      </c>
      <c r="S13" s="124">
        <v>370.01824999999997</v>
      </c>
      <c r="T13" s="124">
        <v>232.32042400000014</v>
      </c>
      <c r="U13" s="124">
        <v>4951.2014440000003</v>
      </c>
      <c r="V13" s="124">
        <v>0</v>
      </c>
      <c r="W13" s="124">
        <v>28.6</v>
      </c>
      <c r="X13" s="124">
        <v>48.6</v>
      </c>
      <c r="Y13" s="124">
        <v>596.9</v>
      </c>
      <c r="Z13" s="124">
        <v>685.4</v>
      </c>
      <c r="AA13" s="124">
        <v>380</v>
      </c>
      <c r="AB13" s="124">
        <v>720.44999999999982</v>
      </c>
      <c r="AC13" s="124">
        <v>1511.02</v>
      </c>
      <c r="AD13" s="124">
        <v>1708.5300000000002</v>
      </c>
      <c r="AE13" s="124">
        <v>1452.7600000000002</v>
      </c>
      <c r="AF13" s="126">
        <v>-1</v>
      </c>
      <c r="AG13" s="126">
        <v>-0.58367179409303638</v>
      </c>
      <c r="AH13" s="126">
        <v>-4.7749671806728407E-2</v>
      </c>
      <c r="AI13" s="126">
        <v>1.4204132127490414</v>
      </c>
      <c r="AJ13" s="126">
        <v>0.90759555901511768</v>
      </c>
      <c r="AK13" s="126">
        <v>12.201380669871384</v>
      </c>
      <c r="AL13" s="126">
        <v>8.9532872955434328</v>
      </c>
      <c r="AM13" s="126">
        <v>8.5450453900318291</v>
      </c>
      <c r="AN13" s="126">
        <v>3.1971290755704627</v>
      </c>
      <c r="AO13" s="126">
        <v>2.9261847219697952</v>
      </c>
      <c r="AP13" s="124">
        <v>1762.2055359999999</v>
      </c>
      <c r="AQ13" s="124">
        <v>7132.26</v>
      </c>
      <c r="AR13" s="126">
        <v>3.0473485381219465</v>
      </c>
      <c r="AS13" s="153" t="s">
        <v>779</v>
      </c>
      <c r="AT13" s="153">
        <v>0</v>
      </c>
      <c r="AU13" s="153">
        <v>1</v>
      </c>
      <c r="AV13" s="153">
        <v>1</v>
      </c>
      <c r="AW13" s="153">
        <v>1</v>
      </c>
      <c r="AX13" s="153">
        <v>1</v>
      </c>
      <c r="AY13" s="153">
        <v>1</v>
      </c>
      <c r="AZ13" s="153">
        <v>1</v>
      </c>
      <c r="BA13" s="153">
        <v>1</v>
      </c>
      <c r="BB13" s="153">
        <v>1</v>
      </c>
      <c r="BC13" s="153">
        <v>1</v>
      </c>
    </row>
    <row r="14" spans="1:55" x14ac:dyDescent="0.3">
      <c r="A14" s="300" t="s">
        <v>731</v>
      </c>
      <c r="B14" s="300" t="s">
        <v>807</v>
      </c>
      <c r="C14" s="300" t="s">
        <v>45</v>
      </c>
      <c r="D14" s="300" t="s">
        <v>808</v>
      </c>
      <c r="E14" s="300" t="s">
        <v>1696</v>
      </c>
      <c r="F14" s="300" t="s">
        <v>31</v>
      </c>
      <c r="G14" s="300" t="s">
        <v>2070</v>
      </c>
      <c r="H14" s="126">
        <v>-1.1259999999999999E-2</v>
      </c>
      <c r="I14" s="300" t="s">
        <v>1421</v>
      </c>
      <c r="J14" s="124" t="s">
        <v>102</v>
      </c>
      <c r="K14" s="124" t="s">
        <v>102</v>
      </c>
      <c r="L14" s="124">
        <v>19800.936987594905</v>
      </c>
      <c r="M14" s="124" t="s">
        <v>102</v>
      </c>
      <c r="N14" s="124" t="s">
        <v>102</v>
      </c>
      <c r="O14" s="124">
        <v>20295.363656555659</v>
      </c>
      <c r="P14" s="124" t="s">
        <v>102</v>
      </c>
      <c r="Q14" s="124" t="s">
        <v>102</v>
      </c>
      <c r="R14" s="124">
        <v>18524.519981404756</v>
      </c>
      <c r="S14" s="124" t="s">
        <v>102</v>
      </c>
      <c r="T14" s="124" t="s">
        <v>102</v>
      </c>
      <c r="U14" s="124">
        <v>24960.862552112874</v>
      </c>
      <c r="V14" s="124" t="s">
        <v>102</v>
      </c>
      <c r="W14" s="124" t="s">
        <v>102</v>
      </c>
      <c r="X14" s="124">
        <v>15911.466028209999</v>
      </c>
      <c r="Y14" s="124" t="s">
        <v>102</v>
      </c>
      <c r="Z14" s="124" t="s">
        <v>102</v>
      </c>
      <c r="AA14" s="124">
        <v>9234.2873638800011</v>
      </c>
      <c r="AB14" s="124" t="s">
        <v>102</v>
      </c>
      <c r="AC14" s="124" t="s">
        <v>102</v>
      </c>
      <c r="AD14" s="124" t="s">
        <v>102</v>
      </c>
      <c r="AE14" s="124" t="s">
        <v>102</v>
      </c>
      <c r="AF14" s="126" t="s">
        <v>102</v>
      </c>
      <c r="AG14" s="126" t="s">
        <v>102</v>
      </c>
      <c r="AH14" s="126">
        <v>-0.19642863172695421</v>
      </c>
      <c r="AI14" s="126" t="s">
        <v>102</v>
      </c>
      <c r="AJ14" s="126" t="s">
        <v>102</v>
      </c>
      <c r="AK14" s="126">
        <v>-0.54500507997070502</v>
      </c>
      <c r="AL14" s="126" t="s">
        <v>102</v>
      </c>
      <c r="AM14" s="126" t="s">
        <v>102</v>
      </c>
      <c r="AN14" s="126" t="s">
        <v>102</v>
      </c>
      <c r="AO14" s="126" t="s">
        <v>102</v>
      </c>
      <c r="AP14" s="124">
        <v>40096.300644150564</v>
      </c>
      <c r="AQ14" s="124">
        <v>25145.753392090002</v>
      </c>
      <c r="AR14" s="126">
        <v>-0.37286600040100254</v>
      </c>
      <c r="AS14" s="153" t="s">
        <v>779</v>
      </c>
      <c r="AT14" s="153">
        <v>0</v>
      </c>
      <c r="AU14" s="153">
        <v>0</v>
      </c>
      <c r="AV14" s="153">
        <v>1</v>
      </c>
      <c r="AW14" s="153">
        <v>0</v>
      </c>
      <c r="AX14" s="153">
        <v>0</v>
      </c>
      <c r="AY14" s="153">
        <v>1</v>
      </c>
      <c r="AZ14" s="153">
        <v>0</v>
      </c>
      <c r="BA14" s="153">
        <v>0</v>
      </c>
      <c r="BB14" s="153">
        <v>0</v>
      </c>
      <c r="BC14" s="153">
        <v>0</v>
      </c>
    </row>
    <row r="15" spans="1:55" x14ac:dyDescent="0.3">
      <c r="A15" s="300" t="s">
        <v>731</v>
      </c>
      <c r="B15" s="300" t="s">
        <v>807</v>
      </c>
      <c r="C15" s="300" t="s">
        <v>45</v>
      </c>
      <c r="D15" s="300" t="s">
        <v>808</v>
      </c>
      <c r="E15" s="300" t="s">
        <v>1696</v>
      </c>
      <c r="F15" s="300" t="s">
        <v>770</v>
      </c>
      <c r="G15" s="300" t="s">
        <v>2070</v>
      </c>
      <c r="H15" s="126">
        <v>-1.1259999999999999E-2</v>
      </c>
      <c r="I15" s="300" t="s">
        <v>2410</v>
      </c>
      <c r="J15" s="124" t="s">
        <v>102</v>
      </c>
      <c r="K15" s="124" t="s">
        <v>102</v>
      </c>
      <c r="L15" s="124">
        <v>963.49036595742723</v>
      </c>
      <c r="M15" s="124" t="s">
        <v>102</v>
      </c>
      <c r="N15" s="124" t="s">
        <v>102</v>
      </c>
      <c r="O15" s="124">
        <v>1035.1973603461247</v>
      </c>
      <c r="P15" s="124" t="s">
        <v>102</v>
      </c>
      <c r="Q15" s="124" t="s">
        <v>102</v>
      </c>
      <c r="R15" s="124">
        <v>909.00310590793788</v>
      </c>
      <c r="S15" s="124" t="s">
        <v>102</v>
      </c>
      <c r="T15" s="124" t="s">
        <v>102</v>
      </c>
      <c r="U15" s="124">
        <v>907.48423122443398</v>
      </c>
      <c r="V15" s="124" t="s">
        <v>102</v>
      </c>
      <c r="W15" s="124" t="s">
        <v>102</v>
      </c>
      <c r="X15" s="124">
        <v>828.24820186000011</v>
      </c>
      <c r="Y15" s="124" t="s">
        <v>102</v>
      </c>
      <c r="Z15" s="124" t="s">
        <v>102</v>
      </c>
      <c r="AA15" s="124">
        <v>575.10877689999984</v>
      </c>
      <c r="AB15" s="124" t="s">
        <v>102</v>
      </c>
      <c r="AC15" s="124" t="s">
        <v>102</v>
      </c>
      <c r="AD15" s="124" t="s">
        <v>102</v>
      </c>
      <c r="AE15" s="124" t="s">
        <v>102</v>
      </c>
      <c r="AF15" s="126" t="s">
        <v>102</v>
      </c>
      <c r="AG15" s="126" t="s">
        <v>102</v>
      </c>
      <c r="AH15" s="126">
        <v>-0.14036690856066425</v>
      </c>
      <c r="AI15" s="126" t="s">
        <v>102</v>
      </c>
      <c r="AJ15" s="126" t="s">
        <v>102</v>
      </c>
      <c r="AK15" s="126">
        <v>-0.4444452826775866</v>
      </c>
      <c r="AL15" s="126" t="s">
        <v>102</v>
      </c>
      <c r="AM15" s="126" t="s">
        <v>102</v>
      </c>
      <c r="AN15" s="126" t="s">
        <v>102</v>
      </c>
      <c r="AO15" s="126" t="s">
        <v>102</v>
      </c>
      <c r="AP15" s="124">
        <v>1998.6877263035519</v>
      </c>
      <c r="AQ15" s="124">
        <v>1403.3569787599999</v>
      </c>
      <c r="AR15" s="126">
        <v>-0.29786081122566305</v>
      </c>
      <c r="AS15" s="153" t="s">
        <v>779</v>
      </c>
      <c r="AT15" s="153">
        <v>0</v>
      </c>
      <c r="AU15" s="153">
        <v>0</v>
      </c>
      <c r="AV15" s="153">
        <v>1</v>
      </c>
      <c r="AW15" s="153">
        <v>0</v>
      </c>
      <c r="AX15" s="153">
        <v>0</v>
      </c>
      <c r="AY15" s="153">
        <v>1</v>
      </c>
      <c r="AZ15" s="153">
        <v>0</v>
      </c>
      <c r="BA15" s="153">
        <v>0</v>
      </c>
      <c r="BB15" s="153">
        <v>0</v>
      </c>
      <c r="BC15" s="153">
        <v>0</v>
      </c>
    </row>
    <row r="16" spans="1:55" x14ac:dyDescent="0.3">
      <c r="A16" s="300" t="s">
        <v>731</v>
      </c>
      <c r="B16" s="300" t="s">
        <v>807</v>
      </c>
      <c r="C16" s="300" t="s">
        <v>45</v>
      </c>
      <c r="D16" s="300" t="s">
        <v>808</v>
      </c>
      <c r="E16" s="300" t="s">
        <v>1696</v>
      </c>
      <c r="F16" s="300" t="s">
        <v>27</v>
      </c>
      <c r="G16" s="300" t="s">
        <v>2070</v>
      </c>
      <c r="H16" s="126">
        <v>-1.1259999999999999E-2</v>
      </c>
      <c r="I16" s="300" t="s">
        <v>1423</v>
      </c>
      <c r="J16" s="124" t="s">
        <v>102</v>
      </c>
      <c r="K16" s="124" t="s">
        <v>102</v>
      </c>
      <c r="L16" s="124">
        <v>2465.3795769060102</v>
      </c>
      <c r="M16" s="124" t="s">
        <v>102</v>
      </c>
      <c r="N16" s="124" t="s">
        <v>102</v>
      </c>
      <c r="O16" s="124">
        <v>2672.5090659372345</v>
      </c>
      <c r="P16" s="124" t="s">
        <v>102</v>
      </c>
      <c r="Q16" s="124" t="s">
        <v>102</v>
      </c>
      <c r="R16" s="124">
        <v>2655.3852391011774</v>
      </c>
      <c r="S16" s="124" t="s">
        <v>102</v>
      </c>
      <c r="T16" s="124" t="s">
        <v>102</v>
      </c>
      <c r="U16" s="124">
        <v>2599.1450109779048</v>
      </c>
      <c r="V16" s="124" t="s">
        <v>102</v>
      </c>
      <c r="W16" s="124" t="s">
        <v>102</v>
      </c>
      <c r="X16" s="124">
        <v>2385.3002350100001</v>
      </c>
      <c r="Y16" s="124" t="s">
        <v>102</v>
      </c>
      <c r="Z16" s="124" t="s">
        <v>102</v>
      </c>
      <c r="AA16" s="124">
        <v>1319.1438400199997</v>
      </c>
      <c r="AB16" s="124" t="s">
        <v>102</v>
      </c>
      <c r="AC16" s="124" t="s">
        <v>102</v>
      </c>
      <c r="AD16" s="124" t="s">
        <v>102</v>
      </c>
      <c r="AE16" s="124" t="s">
        <v>102</v>
      </c>
      <c r="AF16" s="126" t="s">
        <v>102</v>
      </c>
      <c r="AG16" s="126" t="s">
        <v>102</v>
      </c>
      <c r="AH16" s="126">
        <v>-3.2481546714404022E-2</v>
      </c>
      <c r="AI16" s="126" t="s">
        <v>102</v>
      </c>
      <c r="AJ16" s="126" t="s">
        <v>102</v>
      </c>
      <c r="AK16" s="126">
        <v>-0.50640248265822696</v>
      </c>
      <c r="AL16" s="126" t="s">
        <v>102</v>
      </c>
      <c r="AM16" s="126" t="s">
        <v>102</v>
      </c>
      <c r="AN16" s="126" t="s">
        <v>102</v>
      </c>
      <c r="AO16" s="126" t="s">
        <v>102</v>
      </c>
      <c r="AP16" s="124">
        <v>5137.8886428432452</v>
      </c>
      <c r="AQ16" s="124">
        <v>3704.44407503</v>
      </c>
      <c r="AR16" s="126">
        <v>-0.27899486879886798</v>
      </c>
      <c r="AS16" s="153" t="s">
        <v>779</v>
      </c>
      <c r="AT16" s="153">
        <v>0</v>
      </c>
      <c r="AU16" s="153">
        <v>0</v>
      </c>
      <c r="AV16" s="153">
        <v>1</v>
      </c>
      <c r="AW16" s="153">
        <v>0</v>
      </c>
      <c r="AX16" s="153">
        <v>0</v>
      </c>
      <c r="AY16" s="153">
        <v>1</v>
      </c>
      <c r="AZ16" s="153">
        <v>0</v>
      </c>
      <c r="BA16" s="153">
        <v>0</v>
      </c>
      <c r="BB16" s="153">
        <v>0</v>
      </c>
      <c r="BC16" s="153">
        <v>0</v>
      </c>
    </row>
    <row r="17" spans="1:55" x14ac:dyDescent="0.3">
      <c r="A17" s="300" t="s">
        <v>731</v>
      </c>
      <c r="B17" s="300" t="s">
        <v>807</v>
      </c>
      <c r="C17" s="300" t="s">
        <v>45</v>
      </c>
      <c r="D17" s="300" t="s">
        <v>808</v>
      </c>
      <c r="E17" s="300" t="s">
        <v>1696</v>
      </c>
      <c r="F17" s="300" t="s">
        <v>16</v>
      </c>
      <c r="G17" s="300" t="s">
        <v>2070</v>
      </c>
      <c r="H17" s="126">
        <v>-1.1259999999999999E-2</v>
      </c>
      <c r="I17" s="300" t="s">
        <v>2411</v>
      </c>
      <c r="J17" s="124" t="s">
        <v>102</v>
      </c>
      <c r="K17" s="124" t="s">
        <v>102</v>
      </c>
      <c r="L17" s="124">
        <v>27729.421474441271</v>
      </c>
      <c r="M17" s="124" t="s">
        <v>102</v>
      </c>
      <c r="N17" s="124" t="s">
        <v>102</v>
      </c>
      <c r="O17" s="124">
        <v>28302.367996854617</v>
      </c>
      <c r="P17" s="124" t="s">
        <v>102</v>
      </c>
      <c r="Q17" s="124" t="s">
        <v>102</v>
      </c>
      <c r="R17" s="124">
        <v>31889.09740214757</v>
      </c>
      <c r="S17" s="124" t="s">
        <v>102</v>
      </c>
      <c r="T17" s="124" t="s">
        <v>102</v>
      </c>
      <c r="U17" s="124">
        <v>33905.478226069732</v>
      </c>
      <c r="V17" s="124" t="s">
        <v>102</v>
      </c>
      <c r="W17" s="124" t="s">
        <v>102</v>
      </c>
      <c r="X17" s="124">
        <v>25652.899812689997</v>
      </c>
      <c r="Y17" s="124" t="s">
        <v>102</v>
      </c>
      <c r="Z17" s="124" t="s">
        <v>102</v>
      </c>
      <c r="AA17" s="124">
        <v>16742.545455380001</v>
      </c>
      <c r="AB17" s="124" t="s">
        <v>102</v>
      </c>
      <c r="AC17" s="124" t="s">
        <v>102</v>
      </c>
      <c r="AD17" s="124" t="s">
        <v>102</v>
      </c>
      <c r="AE17" s="124" t="s">
        <v>102</v>
      </c>
      <c r="AF17" s="126" t="s">
        <v>102</v>
      </c>
      <c r="AG17" s="126" t="s">
        <v>102</v>
      </c>
      <c r="AH17" s="126">
        <v>-7.4885141893971469E-2</v>
      </c>
      <c r="AI17" s="126" t="s">
        <v>102</v>
      </c>
      <c r="AJ17" s="126" t="s">
        <v>102</v>
      </c>
      <c r="AK17" s="126">
        <v>-0.40844011860630591</v>
      </c>
      <c r="AL17" s="126" t="s">
        <v>102</v>
      </c>
      <c r="AM17" s="126" t="s">
        <v>102</v>
      </c>
      <c r="AN17" s="126" t="s">
        <v>102</v>
      </c>
      <c r="AO17" s="126" t="s">
        <v>102</v>
      </c>
      <c r="AP17" s="124">
        <v>56031.789471295888</v>
      </c>
      <c r="AQ17" s="124">
        <v>42395.445268069998</v>
      </c>
      <c r="AR17" s="126">
        <v>-0.24336799398869016</v>
      </c>
      <c r="AS17" s="153" t="s">
        <v>779</v>
      </c>
      <c r="AT17" s="153">
        <v>0</v>
      </c>
      <c r="AU17" s="153">
        <v>0</v>
      </c>
      <c r="AV17" s="153">
        <v>1</v>
      </c>
      <c r="AW17" s="153">
        <v>0</v>
      </c>
      <c r="AX17" s="153">
        <v>0</v>
      </c>
      <c r="AY17" s="153">
        <v>1</v>
      </c>
      <c r="AZ17" s="153">
        <v>0</v>
      </c>
      <c r="BA17" s="153">
        <v>0</v>
      </c>
      <c r="BB17" s="153">
        <v>0</v>
      </c>
      <c r="BC17" s="153">
        <v>0</v>
      </c>
    </row>
    <row r="18" spans="1:55" x14ac:dyDescent="0.3">
      <c r="A18" s="300" t="s">
        <v>731</v>
      </c>
      <c r="B18" s="300" t="s">
        <v>807</v>
      </c>
      <c r="C18" s="300" t="s">
        <v>45</v>
      </c>
      <c r="D18" s="300" t="s">
        <v>808</v>
      </c>
      <c r="E18" s="300" t="s">
        <v>1696</v>
      </c>
      <c r="F18" s="300" t="s">
        <v>650</v>
      </c>
      <c r="G18" s="300" t="s">
        <v>2070</v>
      </c>
      <c r="H18" s="126">
        <v>-1.1259999999999999E-2</v>
      </c>
      <c r="I18" s="300" t="s">
        <v>1425</v>
      </c>
      <c r="J18" s="124" t="s">
        <v>102</v>
      </c>
      <c r="K18" s="124" t="s">
        <v>102</v>
      </c>
      <c r="L18" s="124">
        <v>21667.394589583651</v>
      </c>
      <c r="M18" s="124" t="s">
        <v>102</v>
      </c>
      <c r="N18" s="124" t="s">
        <v>102</v>
      </c>
      <c r="O18" s="124">
        <v>18518.590750508734</v>
      </c>
      <c r="P18" s="124" t="s">
        <v>102</v>
      </c>
      <c r="Q18" s="124" t="s">
        <v>102</v>
      </c>
      <c r="R18" s="124">
        <v>22379.254573283277</v>
      </c>
      <c r="S18" s="124" t="s">
        <v>102</v>
      </c>
      <c r="T18" s="124" t="s">
        <v>102</v>
      </c>
      <c r="U18" s="124">
        <v>20339.299085134564</v>
      </c>
      <c r="V18" s="124" t="s">
        <v>102</v>
      </c>
      <c r="W18" s="124" t="s">
        <v>102</v>
      </c>
      <c r="X18" s="124">
        <v>6899.4964358799971</v>
      </c>
      <c r="Y18" s="124" t="s">
        <v>102</v>
      </c>
      <c r="Z18" s="124" t="s">
        <v>102</v>
      </c>
      <c r="AA18" s="124">
        <v>29635.928709250002</v>
      </c>
      <c r="AB18" s="124" t="s">
        <v>102</v>
      </c>
      <c r="AC18" s="124" t="s">
        <v>102</v>
      </c>
      <c r="AD18" s="124" t="s">
        <v>102</v>
      </c>
      <c r="AE18" s="124" t="s">
        <v>102</v>
      </c>
      <c r="AF18" s="126" t="s">
        <v>102</v>
      </c>
      <c r="AG18" s="126" t="s">
        <v>102</v>
      </c>
      <c r="AH18" s="126">
        <v>-0.68157240099384864</v>
      </c>
      <c r="AI18" s="126" t="s">
        <v>102</v>
      </c>
      <c r="AJ18" s="126" t="s">
        <v>102</v>
      </c>
      <c r="AK18" s="126">
        <v>0.60033390815312748</v>
      </c>
      <c r="AL18" s="126" t="s">
        <v>102</v>
      </c>
      <c r="AM18" s="126" t="s">
        <v>102</v>
      </c>
      <c r="AN18" s="126" t="s">
        <v>102</v>
      </c>
      <c r="AO18" s="126" t="s">
        <v>102</v>
      </c>
      <c r="AP18" s="124">
        <v>40185.985340092389</v>
      </c>
      <c r="AQ18" s="124">
        <v>36535.425145130001</v>
      </c>
      <c r="AR18" s="126">
        <v>-9.084162461285554E-2</v>
      </c>
      <c r="AS18" s="153" t="s">
        <v>779</v>
      </c>
      <c r="AT18" s="153">
        <v>0</v>
      </c>
      <c r="AU18" s="153">
        <v>0</v>
      </c>
      <c r="AV18" s="153">
        <v>1</v>
      </c>
      <c r="AW18" s="153">
        <v>0</v>
      </c>
      <c r="AX18" s="153">
        <v>0</v>
      </c>
      <c r="AY18" s="153">
        <v>1</v>
      </c>
      <c r="AZ18" s="153">
        <v>0</v>
      </c>
      <c r="BA18" s="153">
        <v>0</v>
      </c>
      <c r="BB18" s="153">
        <v>0</v>
      </c>
      <c r="BC18" s="153">
        <v>0</v>
      </c>
    </row>
    <row r="19" spans="1:55" x14ac:dyDescent="0.3">
      <c r="A19" s="300" t="s">
        <v>731</v>
      </c>
      <c r="B19" s="300" t="s">
        <v>807</v>
      </c>
      <c r="C19" s="300" t="s">
        <v>45</v>
      </c>
      <c r="D19" s="300" t="s">
        <v>808</v>
      </c>
      <c r="E19" s="300" t="s">
        <v>1696</v>
      </c>
      <c r="F19" s="300" t="s">
        <v>94</v>
      </c>
      <c r="G19" s="300" t="s">
        <v>2070</v>
      </c>
      <c r="H19" s="126">
        <v>-1.1259999999999999E-2</v>
      </c>
      <c r="I19" s="300" t="s">
        <v>1426</v>
      </c>
      <c r="J19" s="124" t="s">
        <v>102</v>
      </c>
      <c r="K19" s="124" t="s">
        <v>102</v>
      </c>
      <c r="L19" s="124">
        <v>3626.7512974109823</v>
      </c>
      <c r="M19" s="124" t="s">
        <v>102</v>
      </c>
      <c r="N19" s="124" t="s">
        <v>102</v>
      </c>
      <c r="O19" s="124">
        <v>3741.3801858938909</v>
      </c>
      <c r="P19" s="124" t="s">
        <v>102</v>
      </c>
      <c r="Q19" s="124" t="s">
        <v>102</v>
      </c>
      <c r="R19" s="124">
        <v>3679.4724512864127</v>
      </c>
      <c r="S19" s="124" t="s">
        <v>102</v>
      </c>
      <c r="T19" s="124" t="s">
        <v>102</v>
      </c>
      <c r="U19" s="124">
        <v>4094.2126192567653</v>
      </c>
      <c r="V19" s="124" t="s">
        <v>102</v>
      </c>
      <c r="W19" s="124" t="s">
        <v>102</v>
      </c>
      <c r="X19" s="124">
        <v>3253.5055178600055</v>
      </c>
      <c r="Y19" s="124" t="s">
        <v>102</v>
      </c>
      <c r="Z19" s="124" t="s">
        <v>102</v>
      </c>
      <c r="AA19" s="124">
        <v>2115.9097443700102</v>
      </c>
      <c r="AB19" s="124" t="s">
        <v>102</v>
      </c>
      <c r="AC19" s="124" t="s">
        <v>102</v>
      </c>
      <c r="AD19" s="124" t="s">
        <v>102</v>
      </c>
      <c r="AE19" s="124" t="s">
        <v>102</v>
      </c>
      <c r="AF19" s="126" t="s">
        <v>102</v>
      </c>
      <c r="AG19" s="126" t="s">
        <v>102</v>
      </c>
      <c r="AH19" s="126">
        <v>-0.10291463321938413</v>
      </c>
      <c r="AI19" s="126" t="s">
        <v>102</v>
      </c>
      <c r="AJ19" s="126" t="s">
        <v>102</v>
      </c>
      <c r="AK19" s="126">
        <v>-0.43445743569509043</v>
      </c>
      <c r="AL19" s="126" t="s">
        <v>102</v>
      </c>
      <c r="AM19" s="126" t="s">
        <v>102</v>
      </c>
      <c r="AN19" s="126" t="s">
        <v>102</v>
      </c>
      <c r="AO19" s="126" t="s">
        <v>102</v>
      </c>
      <c r="AP19" s="124">
        <v>7368.1314833048727</v>
      </c>
      <c r="AQ19" s="124">
        <v>5369.4152622300153</v>
      </c>
      <c r="AR19" s="126">
        <v>-0.27126500464923314</v>
      </c>
      <c r="AS19" s="153" t="s">
        <v>779</v>
      </c>
      <c r="AT19" s="153">
        <v>0</v>
      </c>
      <c r="AU19" s="153">
        <v>0</v>
      </c>
      <c r="AV19" s="153">
        <v>1</v>
      </c>
      <c r="AW19" s="153">
        <v>0</v>
      </c>
      <c r="AX19" s="153">
        <v>0</v>
      </c>
      <c r="AY19" s="153">
        <v>1</v>
      </c>
      <c r="AZ19" s="153">
        <v>0</v>
      </c>
      <c r="BA19" s="153">
        <v>0</v>
      </c>
      <c r="BB19" s="153">
        <v>0</v>
      </c>
      <c r="BC19" s="153">
        <v>0</v>
      </c>
    </row>
    <row r="20" spans="1:55" x14ac:dyDescent="0.3">
      <c r="A20" s="300" t="s">
        <v>731</v>
      </c>
      <c r="B20" s="300" t="s">
        <v>807</v>
      </c>
      <c r="C20" s="300" t="s">
        <v>45</v>
      </c>
      <c r="D20" s="300" t="s">
        <v>808</v>
      </c>
      <c r="E20" s="300" t="s">
        <v>1696</v>
      </c>
      <c r="F20" s="300" t="s">
        <v>30</v>
      </c>
      <c r="G20" s="300" t="s">
        <v>2070</v>
      </c>
      <c r="H20" s="126">
        <v>-1.1259999999999999E-2</v>
      </c>
      <c r="I20" s="300" t="s">
        <v>1427</v>
      </c>
      <c r="J20" s="124" t="s">
        <v>102</v>
      </c>
      <c r="K20" s="124" t="s">
        <v>102</v>
      </c>
      <c r="L20" s="124">
        <v>7928.4844868463642</v>
      </c>
      <c r="M20" s="124" t="s">
        <v>102</v>
      </c>
      <c r="N20" s="124" t="s">
        <v>102</v>
      </c>
      <c r="O20" s="124">
        <v>8007.0043402989577</v>
      </c>
      <c r="P20" s="124" t="s">
        <v>102</v>
      </c>
      <c r="Q20" s="124" t="s">
        <v>102</v>
      </c>
      <c r="R20" s="124">
        <v>13364.577420742815</v>
      </c>
      <c r="S20" s="124" t="s">
        <v>102</v>
      </c>
      <c r="T20" s="124" t="s">
        <v>102</v>
      </c>
      <c r="U20" s="124">
        <v>8944.615673956856</v>
      </c>
      <c r="V20" s="124" t="s">
        <v>102</v>
      </c>
      <c r="W20" s="124" t="s">
        <v>102</v>
      </c>
      <c r="X20" s="124">
        <v>9741.4337844799993</v>
      </c>
      <c r="Y20" s="124" t="s">
        <v>102</v>
      </c>
      <c r="Z20" s="124" t="s">
        <v>102</v>
      </c>
      <c r="AA20" s="124">
        <v>7508.258091499998</v>
      </c>
      <c r="AB20" s="124" t="s">
        <v>102</v>
      </c>
      <c r="AC20" s="124" t="s">
        <v>102</v>
      </c>
      <c r="AD20" s="124" t="s">
        <v>102</v>
      </c>
      <c r="AE20" s="124" t="s">
        <v>102</v>
      </c>
      <c r="AF20" s="126" t="s">
        <v>102</v>
      </c>
      <c r="AG20" s="126" t="s">
        <v>102</v>
      </c>
      <c r="AH20" s="126">
        <v>0.22866277920343819</v>
      </c>
      <c r="AI20" s="126" t="s">
        <v>102</v>
      </c>
      <c r="AJ20" s="126" t="s">
        <v>102</v>
      </c>
      <c r="AK20" s="126">
        <v>-6.2288744654325733E-2</v>
      </c>
      <c r="AL20" s="126" t="s">
        <v>102</v>
      </c>
      <c r="AM20" s="126" t="s">
        <v>102</v>
      </c>
      <c r="AN20" s="126" t="s">
        <v>102</v>
      </c>
      <c r="AO20" s="126" t="s">
        <v>102</v>
      </c>
      <c r="AP20" s="124">
        <v>15935.488827145322</v>
      </c>
      <c r="AQ20" s="124">
        <v>17249.691875979996</v>
      </c>
      <c r="AR20" s="126">
        <v>8.24702061599763E-2</v>
      </c>
      <c r="AS20" s="153" t="s">
        <v>779</v>
      </c>
      <c r="AT20" s="153">
        <v>0</v>
      </c>
      <c r="AU20" s="153">
        <v>0</v>
      </c>
      <c r="AV20" s="153">
        <v>1</v>
      </c>
      <c r="AW20" s="153">
        <v>0</v>
      </c>
      <c r="AX20" s="153">
        <v>0</v>
      </c>
      <c r="AY20" s="153">
        <v>1</v>
      </c>
      <c r="AZ20" s="153">
        <v>0</v>
      </c>
      <c r="BA20" s="153">
        <v>0</v>
      </c>
      <c r="BB20" s="153">
        <v>0</v>
      </c>
      <c r="BC20" s="153">
        <v>0</v>
      </c>
    </row>
    <row r="21" spans="1:55" x14ac:dyDescent="0.3">
      <c r="A21" s="300" t="s">
        <v>731</v>
      </c>
      <c r="B21" s="300" t="s">
        <v>807</v>
      </c>
      <c r="C21" s="300" t="s">
        <v>45</v>
      </c>
      <c r="D21" s="300" t="s">
        <v>808</v>
      </c>
      <c r="E21" s="300" t="s">
        <v>1696</v>
      </c>
      <c r="F21" s="300" t="s">
        <v>5</v>
      </c>
      <c r="G21" s="300" t="s">
        <v>2070</v>
      </c>
      <c r="H21" s="126">
        <v>-1.1259999999999999E-2</v>
      </c>
      <c r="I21" s="300" t="s">
        <v>1428</v>
      </c>
      <c r="J21" s="124" t="s">
        <v>102</v>
      </c>
      <c r="K21" s="124" t="s">
        <v>102</v>
      </c>
      <c r="L21" s="124">
        <v>41303.279290763632</v>
      </c>
      <c r="M21" s="124" t="s">
        <v>102</v>
      </c>
      <c r="N21" s="124" t="s">
        <v>102</v>
      </c>
      <c r="O21" s="124">
        <v>42868.221297240867</v>
      </c>
      <c r="P21" s="124" t="s">
        <v>102</v>
      </c>
      <c r="Q21" s="124" t="s">
        <v>102</v>
      </c>
      <c r="R21" s="124">
        <v>45621.640486790791</v>
      </c>
      <c r="S21" s="124" t="s">
        <v>102</v>
      </c>
      <c r="T21" s="124" t="s">
        <v>102</v>
      </c>
      <c r="U21" s="124">
        <v>48739.765651936083</v>
      </c>
      <c r="V21" s="124" t="s">
        <v>102</v>
      </c>
      <c r="W21" s="124" t="s">
        <v>102</v>
      </c>
      <c r="X21" s="124">
        <v>38422.040705900006</v>
      </c>
      <c r="Y21" s="124" t="s">
        <v>102</v>
      </c>
      <c r="Z21" s="124" t="s">
        <v>102</v>
      </c>
      <c r="AA21" s="124">
        <v>26813.481182300013</v>
      </c>
      <c r="AB21" s="124" t="s">
        <v>102</v>
      </c>
      <c r="AC21" s="124" t="s">
        <v>102</v>
      </c>
      <c r="AD21" s="124" t="s">
        <v>102</v>
      </c>
      <c r="AE21" s="124" t="s">
        <v>102</v>
      </c>
      <c r="AF21" s="126" t="s">
        <v>102</v>
      </c>
      <c r="AG21" s="126" t="s">
        <v>102</v>
      </c>
      <c r="AH21" s="126">
        <v>-6.9758107209369632E-2</v>
      </c>
      <c r="AI21" s="126" t="s">
        <v>102</v>
      </c>
      <c r="AJ21" s="126" t="s">
        <v>102</v>
      </c>
      <c r="AK21" s="126">
        <v>-0.37451379201437002</v>
      </c>
      <c r="AL21" s="126" t="s">
        <v>102</v>
      </c>
      <c r="AM21" s="126" t="s">
        <v>102</v>
      </c>
      <c r="AN21" s="126" t="s">
        <v>102</v>
      </c>
      <c r="AO21" s="126" t="s">
        <v>102</v>
      </c>
      <c r="AP21" s="124">
        <v>84171.500588004506</v>
      </c>
      <c r="AQ21" s="124">
        <v>65235.521888200019</v>
      </c>
      <c r="AR21" s="126">
        <v>-0.22496900456237204</v>
      </c>
      <c r="AS21" s="153" t="s">
        <v>779</v>
      </c>
      <c r="AT21" s="153">
        <v>0</v>
      </c>
      <c r="AU21" s="153">
        <v>0</v>
      </c>
      <c r="AV21" s="153">
        <v>1</v>
      </c>
      <c r="AW21" s="153">
        <v>0</v>
      </c>
      <c r="AX21" s="153">
        <v>0</v>
      </c>
      <c r="AY21" s="153">
        <v>1</v>
      </c>
      <c r="AZ21" s="153">
        <v>0</v>
      </c>
      <c r="BA21" s="153">
        <v>0</v>
      </c>
      <c r="BB21" s="153">
        <v>0</v>
      </c>
      <c r="BC21" s="153">
        <v>0</v>
      </c>
    </row>
    <row r="22" spans="1:55" x14ac:dyDescent="0.3">
      <c r="A22" s="300" t="s">
        <v>731</v>
      </c>
      <c r="B22" s="300" t="s">
        <v>807</v>
      </c>
      <c r="C22" s="300" t="s">
        <v>45</v>
      </c>
      <c r="D22" s="300" t="s">
        <v>808</v>
      </c>
      <c r="E22" s="300" t="s">
        <v>1696</v>
      </c>
      <c r="F22" s="300" t="s">
        <v>18</v>
      </c>
      <c r="G22" s="300" t="s">
        <v>2070</v>
      </c>
      <c r="H22" s="126">
        <v>-1.1259999999999999E-2</v>
      </c>
      <c r="I22" s="300" t="s">
        <v>1429</v>
      </c>
      <c r="J22" s="124" t="s">
        <v>102</v>
      </c>
      <c r="K22" s="124" t="s">
        <v>102</v>
      </c>
      <c r="L22" s="124">
        <v>6518.2365760479443</v>
      </c>
      <c r="M22" s="124" t="s">
        <v>102</v>
      </c>
      <c r="N22" s="124" t="s">
        <v>102</v>
      </c>
      <c r="O22" s="124">
        <v>7116.7666882089907</v>
      </c>
      <c r="P22" s="124" t="s">
        <v>102</v>
      </c>
      <c r="Q22" s="124" t="s">
        <v>102</v>
      </c>
      <c r="R22" s="124">
        <v>6488.6822883476943</v>
      </c>
      <c r="S22" s="124" t="s">
        <v>102</v>
      </c>
      <c r="T22" s="124" t="s">
        <v>102</v>
      </c>
      <c r="U22" s="124">
        <v>7233.4455644072486</v>
      </c>
      <c r="V22" s="124" t="s">
        <v>102</v>
      </c>
      <c r="W22" s="124" t="s">
        <v>102</v>
      </c>
      <c r="X22" s="124">
        <v>6302.0869384800008</v>
      </c>
      <c r="Y22" s="124" t="s">
        <v>102</v>
      </c>
      <c r="Z22" s="124" t="s">
        <v>102</v>
      </c>
      <c r="AA22" s="124">
        <v>6060.7733656300006</v>
      </c>
      <c r="AB22" s="124" t="s">
        <v>102</v>
      </c>
      <c r="AC22" s="124" t="s">
        <v>102</v>
      </c>
      <c r="AD22" s="124" t="s">
        <v>102</v>
      </c>
      <c r="AE22" s="124" t="s">
        <v>102</v>
      </c>
      <c r="AF22" s="126" t="s">
        <v>102</v>
      </c>
      <c r="AG22" s="126" t="s">
        <v>102</v>
      </c>
      <c r="AH22" s="126">
        <v>-3.3160753686389925E-2</v>
      </c>
      <c r="AI22" s="126" t="s">
        <v>102</v>
      </c>
      <c r="AJ22" s="126" t="s">
        <v>102</v>
      </c>
      <c r="AK22" s="126">
        <v>-0.14838105123335749</v>
      </c>
      <c r="AL22" s="126" t="s">
        <v>102</v>
      </c>
      <c r="AM22" s="126" t="s">
        <v>102</v>
      </c>
      <c r="AN22" s="126" t="s">
        <v>102</v>
      </c>
      <c r="AO22" s="126" t="s">
        <v>102</v>
      </c>
      <c r="AP22" s="124">
        <v>13635.003264256935</v>
      </c>
      <c r="AQ22" s="124">
        <v>12362.860304110001</v>
      </c>
      <c r="AR22" s="126">
        <v>-9.3299791389251374E-2</v>
      </c>
      <c r="AS22" s="153" t="s">
        <v>779</v>
      </c>
      <c r="AT22" s="153">
        <v>0</v>
      </c>
      <c r="AU22" s="153">
        <v>0</v>
      </c>
      <c r="AV22" s="153">
        <v>1</v>
      </c>
      <c r="AW22" s="153">
        <v>0</v>
      </c>
      <c r="AX22" s="153">
        <v>0</v>
      </c>
      <c r="AY22" s="153">
        <v>1</v>
      </c>
      <c r="AZ22" s="153">
        <v>0</v>
      </c>
      <c r="BA22" s="153">
        <v>0</v>
      </c>
      <c r="BB22" s="153">
        <v>0</v>
      </c>
      <c r="BC22" s="153">
        <v>0</v>
      </c>
    </row>
    <row r="23" spans="1:55" x14ac:dyDescent="0.3">
      <c r="A23" s="300" t="s">
        <v>37</v>
      </c>
      <c r="B23" s="300" t="s">
        <v>809</v>
      </c>
      <c r="C23" s="300" t="s">
        <v>45</v>
      </c>
      <c r="D23" s="300" t="s">
        <v>806</v>
      </c>
      <c r="E23" s="300" t="s">
        <v>1696</v>
      </c>
      <c r="F23" s="300" t="s">
        <v>31</v>
      </c>
      <c r="G23" s="300" t="s">
        <v>2070</v>
      </c>
      <c r="H23" s="126">
        <v>2.4380000000000002E-2</v>
      </c>
      <c r="I23" s="300" t="s">
        <v>1430</v>
      </c>
      <c r="J23" s="124">
        <v>51378.922019614554</v>
      </c>
      <c r="K23" s="124">
        <v>18956.263303455715</v>
      </c>
      <c r="L23" s="124">
        <v>23474.168570385882</v>
      </c>
      <c r="M23" s="124">
        <v>105595.87428191652</v>
      </c>
      <c r="N23" s="124">
        <v>76516.352240321023</v>
      </c>
      <c r="O23" s="124">
        <v>21291.154001279629</v>
      </c>
      <c r="P23" s="124">
        <v>51366.981356896031</v>
      </c>
      <c r="Q23" s="124">
        <v>78439.420188045813</v>
      </c>
      <c r="R23" s="124">
        <v>17808.990791923359</v>
      </c>
      <c r="S23" s="124">
        <v>47137.121103989346</v>
      </c>
      <c r="T23" s="124">
        <v>85907.862476870228</v>
      </c>
      <c r="U23" s="124">
        <v>23775.590673800561</v>
      </c>
      <c r="V23" s="124">
        <v>49907.353736089994</v>
      </c>
      <c r="W23" s="124">
        <v>17569.226611890001</v>
      </c>
      <c r="X23" s="124">
        <v>15573.365463980001</v>
      </c>
      <c r="Y23" s="124">
        <v>31306.159274069996</v>
      </c>
      <c r="Z23" s="124">
        <v>35368.419812740001</v>
      </c>
      <c r="AA23" s="124">
        <v>114626.52712126999</v>
      </c>
      <c r="AB23" s="124">
        <v>33341.517651610004</v>
      </c>
      <c r="AC23" s="124" t="s">
        <v>102</v>
      </c>
      <c r="AD23" s="124" t="s">
        <v>102</v>
      </c>
      <c r="AE23" s="124" t="s">
        <v>102</v>
      </c>
      <c r="AF23" s="126">
        <v>-2.8641478366610549E-2</v>
      </c>
      <c r="AG23" s="126">
        <v>-7.3170364293940679E-2</v>
      </c>
      <c r="AH23" s="126">
        <v>-0.33657435332441271</v>
      </c>
      <c r="AI23" s="126">
        <v>-0.70352857545845204</v>
      </c>
      <c r="AJ23" s="126">
        <v>-0.53776651947997234</v>
      </c>
      <c r="AK23" s="126">
        <v>4.3837629991488845</v>
      </c>
      <c r="AL23" s="126">
        <v>-0.35091537850055315</v>
      </c>
      <c r="AM23" s="126" t="s">
        <v>102</v>
      </c>
      <c r="AN23" s="126" t="s">
        <v>102</v>
      </c>
      <c r="AO23" s="126" t="s">
        <v>102</v>
      </c>
      <c r="AP23" s="124">
        <v>348579.71577386936</v>
      </c>
      <c r="AQ23" s="124">
        <v>297692.56967165001</v>
      </c>
      <c r="AR23" s="126">
        <v>-0.1459842434871651</v>
      </c>
      <c r="AS23" s="153" t="s">
        <v>779</v>
      </c>
      <c r="AT23" s="153">
        <v>1</v>
      </c>
      <c r="AU23" s="153">
        <v>1</v>
      </c>
      <c r="AV23" s="153">
        <v>1</v>
      </c>
      <c r="AW23" s="153">
        <v>1</v>
      </c>
      <c r="AX23" s="153">
        <v>1</v>
      </c>
      <c r="AY23" s="153">
        <v>1</v>
      </c>
      <c r="AZ23" s="153">
        <v>1</v>
      </c>
      <c r="BA23" s="153">
        <v>0</v>
      </c>
      <c r="BB23" s="153">
        <v>0</v>
      </c>
      <c r="BC23" s="153">
        <v>0</v>
      </c>
    </row>
    <row r="24" spans="1:55" x14ac:dyDescent="0.3">
      <c r="A24" s="300" t="s">
        <v>37</v>
      </c>
      <c r="B24" s="300" t="s">
        <v>809</v>
      </c>
      <c r="C24" s="300" t="s">
        <v>45</v>
      </c>
      <c r="D24" s="300" t="s">
        <v>806</v>
      </c>
      <c r="E24" s="300" t="s">
        <v>1696</v>
      </c>
      <c r="F24" s="300" t="s">
        <v>770</v>
      </c>
      <c r="G24" s="300" t="s">
        <v>2070</v>
      </c>
      <c r="H24" s="126">
        <v>2.4380000000000002E-2</v>
      </c>
      <c r="I24" s="300" t="s">
        <v>2412</v>
      </c>
      <c r="J24" s="124">
        <v>7280.4018293999998</v>
      </c>
      <c r="K24" s="124">
        <v>5545.2147912</v>
      </c>
      <c r="L24" s="124">
        <v>6142.6741824000001</v>
      </c>
      <c r="M24" s="124">
        <v>6385.4215110000005</v>
      </c>
      <c r="N24" s="124">
        <v>6909.2177364000008</v>
      </c>
      <c r="O24" s="124">
        <v>5444.7538445999999</v>
      </c>
      <c r="P24" s="124">
        <v>6534.0385614000006</v>
      </c>
      <c r="Q24" s="124">
        <v>6441.3731466000008</v>
      </c>
      <c r="R24" s="124">
        <v>7150.3363008000015</v>
      </c>
      <c r="S24" s="124">
        <v>6646.6896300000008</v>
      </c>
      <c r="T24" s="124">
        <v>6020.4144294000007</v>
      </c>
      <c r="U24" s="124">
        <v>5111.4410802000002</v>
      </c>
      <c r="V24" s="124">
        <v>6769.7396357500002</v>
      </c>
      <c r="W24" s="124">
        <v>4737.4307099999996</v>
      </c>
      <c r="X24" s="124">
        <v>5460.0565182699956</v>
      </c>
      <c r="Y24" s="124">
        <v>4957.383683100009</v>
      </c>
      <c r="Z24" s="124">
        <v>6546.6037997999938</v>
      </c>
      <c r="AA24" s="124">
        <v>7459.1253141799507</v>
      </c>
      <c r="AB24" s="124">
        <v>4908.9328695300237</v>
      </c>
      <c r="AC24" s="124" t="s">
        <v>102</v>
      </c>
      <c r="AD24" s="124" t="s">
        <v>102</v>
      </c>
      <c r="AE24" s="124" t="s">
        <v>102</v>
      </c>
      <c r="AF24" s="126">
        <v>-7.0142034137157624E-2</v>
      </c>
      <c r="AG24" s="126">
        <v>-0.14567227990553522</v>
      </c>
      <c r="AH24" s="126">
        <v>-0.11112711562756196</v>
      </c>
      <c r="AI24" s="126">
        <v>-0.22364033845533104</v>
      </c>
      <c r="AJ24" s="126">
        <v>-5.2482632684976646E-2</v>
      </c>
      <c r="AK24" s="126">
        <v>0.36996557182796519</v>
      </c>
      <c r="AL24" s="126">
        <v>-0.24871382018929766</v>
      </c>
      <c r="AM24" s="126" t="s">
        <v>102</v>
      </c>
      <c r="AN24" s="126" t="s">
        <v>102</v>
      </c>
      <c r="AO24" s="126" t="s">
        <v>102</v>
      </c>
      <c r="AP24" s="124">
        <v>44241.722456400006</v>
      </c>
      <c r="AQ24" s="124">
        <v>40839.272530629976</v>
      </c>
      <c r="AR24" s="126">
        <v>-7.6905910006626152E-2</v>
      </c>
      <c r="AS24" s="153" t="s">
        <v>779</v>
      </c>
      <c r="AT24" s="153">
        <v>1</v>
      </c>
      <c r="AU24" s="153">
        <v>1</v>
      </c>
      <c r="AV24" s="153">
        <v>1</v>
      </c>
      <c r="AW24" s="153">
        <v>1</v>
      </c>
      <c r="AX24" s="153">
        <v>1</v>
      </c>
      <c r="AY24" s="153">
        <v>1</v>
      </c>
      <c r="AZ24" s="153">
        <v>1</v>
      </c>
      <c r="BA24" s="153">
        <v>0</v>
      </c>
      <c r="BB24" s="153">
        <v>0</v>
      </c>
      <c r="BC24" s="153">
        <v>0</v>
      </c>
    </row>
    <row r="25" spans="1:55" x14ac:dyDescent="0.3">
      <c r="A25" s="300" t="s">
        <v>37</v>
      </c>
      <c r="B25" s="300" t="s">
        <v>809</v>
      </c>
      <c r="C25" s="300" t="s">
        <v>45</v>
      </c>
      <c r="D25" s="300" t="s">
        <v>806</v>
      </c>
      <c r="E25" s="300" t="s">
        <v>1696</v>
      </c>
      <c r="F25" s="300" t="s">
        <v>27</v>
      </c>
      <c r="G25" s="300" t="s">
        <v>2070</v>
      </c>
      <c r="H25" s="126">
        <v>2.4380000000000002E-2</v>
      </c>
      <c r="I25" s="300" t="s">
        <v>1432</v>
      </c>
      <c r="J25" s="124">
        <v>32840.587959625584</v>
      </c>
      <c r="K25" s="124">
        <v>38692.506845739823</v>
      </c>
      <c r="L25" s="124">
        <v>40068.586424645444</v>
      </c>
      <c r="M25" s="124">
        <v>39841.327782616543</v>
      </c>
      <c r="N25" s="124">
        <v>43195.591048707967</v>
      </c>
      <c r="O25" s="124">
        <v>38784.364177926102</v>
      </c>
      <c r="P25" s="124">
        <v>38674.333426275334</v>
      </c>
      <c r="Q25" s="124">
        <v>37859.212615136188</v>
      </c>
      <c r="R25" s="124">
        <v>37547.895749538409</v>
      </c>
      <c r="S25" s="124">
        <v>40050.946637564586</v>
      </c>
      <c r="T25" s="124">
        <v>38188.034907921356</v>
      </c>
      <c r="U25" s="124">
        <v>32218.347606637682</v>
      </c>
      <c r="V25" s="124">
        <v>31796.086796979998</v>
      </c>
      <c r="W25" s="124">
        <v>35379.827910250002</v>
      </c>
      <c r="X25" s="124">
        <v>36728.167476709998</v>
      </c>
      <c r="Y25" s="124">
        <v>15591.467602820001</v>
      </c>
      <c r="Z25" s="124">
        <v>23044.904053600003</v>
      </c>
      <c r="AA25" s="124">
        <v>42232.75288036</v>
      </c>
      <c r="AB25" s="124">
        <v>45120.153455710002</v>
      </c>
      <c r="AC25" s="124" t="s">
        <v>102</v>
      </c>
      <c r="AD25" s="124" t="s">
        <v>102</v>
      </c>
      <c r="AE25" s="124" t="s">
        <v>102</v>
      </c>
      <c r="AF25" s="126">
        <v>-3.1805190696637384E-2</v>
      </c>
      <c r="AG25" s="126">
        <v>-8.5615515911049281E-2</v>
      </c>
      <c r="AH25" s="126">
        <v>-8.3367526683716914E-2</v>
      </c>
      <c r="AI25" s="126">
        <v>-0.60866094403553417</v>
      </c>
      <c r="AJ25" s="126">
        <v>-0.4664986982672783</v>
      </c>
      <c r="AK25" s="126">
        <v>8.8911827627601775E-2</v>
      </c>
      <c r="AL25" s="126">
        <v>0.16666919526156279</v>
      </c>
      <c r="AM25" s="126" t="s">
        <v>102</v>
      </c>
      <c r="AN25" s="126" t="s">
        <v>102</v>
      </c>
      <c r="AO25" s="126" t="s">
        <v>102</v>
      </c>
      <c r="AP25" s="124">
        <v>272097.29766553681</v>
      </c>
      <c r="AQ25" s="124">
        <v>229893.36017643</v>
      </c>
      <c r="AR25" s="126">
        <v>-0.15510605158961954</v>
      </c>
      <c r="AS25" s="153" t="s">
        <v>779</v>
      </c>
      <c r="AT25" s="153">
        <v>1</v>
      </c>
      <c r="AU25" s="153">
        <v>1</v>
      </c>
      <c r="AV25" s="153">
        <v>1</v>
      </c>
      <c r="AW25" s="153">
        <v>1</v>
      </c>
      <c r="AX25" s="153">
        <v>1</v>
      </c>
      <c r="AY25" s="153">
        <v>1</v>
      </c>
      <c r="AZ25" s="153">
        <v>1</v>
      </c>
      <c r="BA25" s="153">
        <v>0</v>
      </c>
      <c r="BB25" s="153">
        <v>0</v>
      </c>
      <c r="BC25" s="153">
        <v>0</v>
      </c>
    </row>
    <row r="26" spans="1:55" x14ac:dyDescent="0.3">
      <c r="A26" s="300" t="s">
        <v>37</v>
      </c>
      <c r="B26" s="300" t="s">
        <v>809</v>
      </c>
      <c r="C26" s="300" t="s">
        <v>45</v>
      </c>
      <c r="D26" s="300" t="s">
        <v>806</v>
      </c>
      <c r="E26" s="300" t="s">
        <v>1696</v>
      </c>
      <c r="F26" s="300" t="s">
        <v>16</v>
      </c>
      <c r="G26" s="300" t="s">
        <v>2070</v>
      </c>
      <c r="H26" s="126">
        <v>2.4380000000000002E-2</v>
      </c>
      <c r="I26" s="300" t="s">
        <v>2413</v>
      </c>
      <c r="J26" s="124">
        <v>91774.6514596942</v>
      </c>
      <c r="K26" s="124">
        <v>60746.381494945483</v>
      </c>
      <c r="L26" s="124">
        <v>68200.513274559329</v>
      </c>
      <c r="M26" s="124">
        <v>152487.17022906689</v>
      </c>
      <c r="N26" s="124">
        <v>126957.4684731794</v>
      </c>
      <c r="O26" s="124">
        <v>79816.72853298024</v>
      </c>
      <c r="P26" s="124">
        <v>92059.801521504574</v>
      </c>
      <c r="Q26" s="124">
        <v>131009.90319171966</v>
      </c>
      <c r="R26" s="124">
        <v>70269.127954543728</v>
      </c>
      <c r="S26" s="124">
        <v>85279.700351110892</v>
      </c>
      <c r="T26" s="124">
        <v>140713.8175244352</v>
      </c>
      <c r="U26" s="124">
        <v>84401.503725911301</v>
      </c>
      <c r="V26" s="124">
        <v>95727.892326009998</v>
      </c>
      <c r="W26" s="124">
        <v>65184.987964990003</v>
      </c>
      <c r="X26" s="124">
        <v>71404.008106359994</v>
      </c>
      <c r="Y26" s="124">
        <v>61185.20437118</v>
      </c>
      <c r="Z26" s="124">
        <v>64379.387197899996</v>
      </c>
      <c r="AA26" s="124">
        <v>187630.01909310001</v>
      </c>
      <c r="AB26" s="124">
        <v>69780.629186790015</v>
      </c>
      <c r="AC26" s="124" t="s">
        <v>102</v>
      </c>
      <c r="AD26" s="124" t="s">
        <v>102</v>
      </c>
      <c r="AE26" s="124" t="s">
        <v>102</v>
      </c>
      <c r="AF26" s="126">
        <v>4.3075520347271398E-2</v>
      </c>
      <c r="AG26" s="126">
        <v>7.3067833191246837E-2</v>
      </c>
      <c r="AH26" s="126">
        <v>4.6971711472377678E-2</v>
      </c>
      <c r="AI26" s="126">
        <v>-0.59875178823721809</v>
      </c>
      <c r="AJ26" s="126">
        <v>-0.49290586861772084</v>
      </c>
      <c r="AK26" s="126">
        <v>1.3507605804160636</v>
      </c>
      <c r="AL26" s="126">
        <v>-0.24200760773430832</v>
      </c>
      <c r="AM26" s="126" t="s">
        <v>102</v>
      </c>
      <c r="AN26" s="126" t="s">
        <v>102</v>
      </c>
      <c r="AO26" s="126" t="s">
        <v>102</v>
      </c>
      <c r="AP26" s="124">
        <v>672042.71498593001</v>
      </c>
      <c r="AQ26" s="124">
        <v>615292.12824632996</v>
      </c>
      <c r="AR26" s="126">
        <v>-8.4444910232808923E-2</v>
      </c>
      <c r="AS26" s="153" t="s">
        <v>779</v>
      </c>
      <c r="AT26" s="153">
        <v>1</v>
      </c>
      <c r="AU26" s="153">
        <v>1</v>
      </c>
      <c r="AV26" s="153">
        <v>1</v>
      </c>
      <c r="AW26" s="153">
        <v>1</v>
      </c>
      <c r="AX26" s="153">
        <v>1</v>
      </c>
      <c r="AY26" s="153">
        <v>1</v>
      </c>
      <c r="AZ26" s="153">
        <v>1</v>
      </c>
      <c r="BA26" s="153">
        <v>0</v>
      </c>
      <c r="BB26" s="153">
        <v>0</v>
      </c>
      <c r="BC26" s="153">
        <v>0</v>
      </c>
    </row>
    <row r="27" spans="1:55" x14ac:dyDescent="0.3">
      <c r="A27" s="300" t="s">
        <v>37</v>
      </c>
      <c r="B27" s="300" t="s">
        <v>809</v>
      </c>
      <c r="C27" s="300" t="s">
        <v>45</v>
      </c>
      <c r="D27" s="300" t="s">
        <v>806</v>
      </c>
      <c r="E27" s="300" t="s">
        <v>1696</v>
      </c>
      <c r="F27" s="300" t="s">
        <v>94</v>
      </c>
      <c r="G27" s="300" t="s">
        <v>2070</v>
      </c>
      <c r="H27" s="126">
        <v>2.4380000000000002E-2</v>
      </c>
      <c r="I27" s="300" t="s">
        <v>1434</v>
      </c>
      <c r="J27" s="124">
        <v>31564.670160500929</v>
      </c>
      <c r="K27" s="124">
        <v>19362.980241391513</v>
      </c>
      <c r="L27" s="124">
        <v>22717.251326606205</v>
      </c>
      <c r="M27" s="124">
        <v>29587.059440763933</v>
      </c>
      <c r="N27" s="124">
        <v>20658.104341576607</v>
      </c>
      <c r="O27" s="124">
        <v>22972.512809190244</v>
      </c>
      <c r="P27" s="124">
        <v>32648.719942059095</v>
      </c>
      <c r="Q27" s="124">
        <v>22579.139392368623</v>
      </c>
      <c r="R27" s="124">
        <v>23906.497973625199</v>
      </c>
      <c r="S27" s="124">
        <v>35400.598324298619</v>
      </c>
      <c r="T27" s="124">
        <v>27597.683213797332</v>
      </c>
      <c r="U27" s="124">
        <v>26025.351718650989</v>
      </c>
      <c r="V27" s="124">
        <v>34109.08368009</v>
      </c>
      <c r="W27" s="124">
        <v>19703.533411650002</v>
      </c>
      <c r="X27" s="124">
        <v>12355.958048819999</v>
      </c>
      <c r="Y27" s="124">
        <v>7929.3701593899996</v>
      </c>
      <c r="Z27" s="124">
        <v>15584.020800260001</v>
      </c>
      <c r="AA27" s="124">
        <v>23533.975196389998</v>
      </c>
      <c r="AB27" s="124">
        <v>32071.306092620001</v>
      </c>
      <c r="AC27" s="124" t="s">
        <v>102</v>
      </c>
      <c r="AD27" s="124" t="s">
        <v>102</v>
      </c>
      <c r="AE27" s="124" t="s">
        <v>102</v>
      </c>
      <c r="AF27" s="126">
        <v>8.0609539293493779E-2</v>
      </c>
      <c r="AG27" s="126">
        <v>1.7587848875169579E-2</v>
      </c>
      <c r="AH27" s="126">
        <v>-0.4560980168252648</v>
      </c>
      <c r="AI27" s="126">
        <v>-0.73199870790588895</v>
      </c>
      <c r="AJ27" s="126">
        <v>-0.24562193400797572</v>
      </c>
      <c r="AK27" s="126">
        <v>2.444061700447234E-2</v>
      </c>
      <c r="AL27" s="126">
        <v>-1.7685650477685378E-2</v>
      </c>
      <c r="AM27" s="126" t="s">
        <v>102</v>
      </c>
      <c r="AN27" s="126" t="s">
        <v>102</v>
      </c>
      <c r="AO27" s="126" t="s">
        <v>102</v>
      </c>
      <c r="AP27" s="124">
        <v>179511.29826208853</v>
      </c>
      <c r="AQ27" s="124">
        <v>145287.24738922002</v>
      </c>
      <c r="AR27" s="126">
        <v>-0.19065123590661689</v>
      </c>
      <c r="AS27" s="153" t="s">
        <v>779</v>
      </c>
      <c r="AT27" s="153">
        <v>1</v>
      </c>
      <c r="AU27" s="153">
        <v>1</v>
      </c>
      <c r="AV27" s="153">
        <v>1</v>
      </c>
      <c r="AW27" s="153">
        <v>1</v>
      </c>
      <c r="AX27" s="153">
        <v>1</v>
      </c>
      <c r="AY27" s="153">
        <v>1</v>
      </c>
      <c r="AZ27" s="153">
        <v>1</v>
      </c>
      <c r="BA27" s="153">
        <v>0</v>
      </c>
      <c r="BB27" s="153">
        <v>0</v>
      </c>
      <c r="BC27" s="153">
        <v>0</v>
      </c>
    </row>
    <row r="28" spans="1:55" x14ac:dyDescent="0.3">
      <c r="A28" s="300" t="s">
        <v>37</v>
      </c>
      <c r="B28" s="300" t="s">
        <v>809</v>
      </c>
      <c r="C28" s="300" t="s">
        <v>45</v>
      </c>
      <c r="D28" s="300" t="s">
        <v>806</v>
      </c>
      <c r="E28" s="300" t="s">
        <v>1696</v>
      </c>
      <c r="F28" s="300" t="s">
        <v>30</v>
      </c>
      <c r="G28" s="300" t="s">
        <v>2070</v>
      </c>
      <c r="H28" s="126">
        <v>2.4380000000000002E-2</v>
      </c>
      <c r="I28" s="300" t="s">
        <v>1435</v>
      </c>
      <c r="J28" s="124">
        <v>40395.729440079653</v>
      </c>
      <c r="K28" s="124">
        <v>41790.118191489761</v>
      </c>
      <c r="L28" s="124">
        <v>44726.344704173447</v>
      </c>
      <c r="M28" s="124">
        <v>46891.295947150378</v>
      </c>
      <c r="N28" s="124">
        <v>50441.116232858389</v>
      </c>
      <c r="O28" s="124">
        <v>58525.574531700608</v>
      </c>
      <c r="P28" s="124">
        <v>40692.820164608544</v>
      </c>
      <c r="Q28" s="124">
        <v>52570.483003673835</v>
      </c>
      <c r="R28" s="124">
        <v>52460.137162620355</v>
      </c>
      <c r="S28" s="124">
        <v>38142.579247121532</v>
      </c>
      <c r="T28" s="124">
        <v>54805.955047564981</v>
      </c>
      <c r="U28" s="124">
        <v>60625.913052110736</v>
      </c>
      <c r="V28" s="124">
        <v>45820.538589920005</v>
      </c>
      <c r="W28" s="124">
        <v>47615.76135310001</v>
      </c>
      <c r="X28" s="124">
        <v>55830.642642380008</v>
      </c>
      <c r="Y28" s="124">
        <v>29879.04509711</v>
      </c>
      <c r="Z28" s="124">
        <v>29010.967385159995</v>
      </c>
      <c r="AA28" s="124">
        <v>73003.491971830008</v>
      </c>
      <c r="AB28" s="124">
        <v>36439.111535180004</v>
      </c>
      <c r="AC28" s="124" t="s">
        <v>102</v>
      </c>
      <c r="AD28" s="124" t="s">
        <v>102</v>
      </c>
      <c r="AE28" s="124" t="s">
        <v>102</v>
      </c>
      <c r="AF28" s="126">
        <v>0.13429164976181837</v>
      </c>
      <c r="AG28" s="126">
        <v>0.13940240931877998</v>
      </c>
      <c r="AH28" s="126">
        <v>0.24827197508877605</v>
      </c>
      <c r="AI28" s="126">
        <v>-0.36280189119136996</v>
      </c>
      <c r="AJ28" s="126">
        <v>-0.42485477023877499</v>
      </c>
      <c r="AK28" s="126">
        <v>0.24737762176580394</v>
      </c>
      <c r="AL28" s="126">
        <v>-0.1045321659256265</v>
      </c>
      <c r="AM28" s="126" t="s">
        <v>102</v>
      </c>
      <c r="AN28" s="126" t="s">
        <v>102</v>
      </c>
      <c r="AO28" s="126" t="s">
        <v>102</v>
      </c>
      <c r="AP28" s="124">
        <v>323462.99921206076</v>
      </c>
      <c r="AQ28" s="124">
        <v>317599.55857468006</v>
      </c>
      <c r="AR28" s="126">
        <v>-1.812708301000034E-2</v>
      </c>
      <c r="AS28" s="153" t="s">
        <v>779</v>
      </c>
      <c r="AT28" s="153">
        <v>1</v>
      </c>
      <c r="AU28" s="153">
        <v>1</v>
      </c>
      <c r="AV28" s="153">
        <v>1</v>
      </c>
      <c r="AW28" s="153">
        <v>1</v>
      </c>
      <c r="AX28" s="153">
        <v>1</v>
      </c>
      <c r="AY28" s="153">
        <v>1</v>
      </c>
      <c r="AZ28" s="153">
        <v>1</v>
      </c>
      <c r="BA28" s="153">
        <v>0</v>
      </c>
      <c r="BB28" s="153">
        <v>0</v>
      </c>
      <c r="BC28" s="153">
        <v>0</v>
      </c>
    </row>
    <row r="29" spans="1:55" x14ac:dyDescent="0.3">
      <c r="A29" s="300" t="s">
        <v>37</v>
      </c>
      <c r="B29" s="300" t="s">
        <v>809</v>
      </c>
      <c r="C29" s="300" t="s">
        <v>45</v>
      </c>
      <c r="D29" s="300" t="s">
        <v>806</v>
      </c>
      <c r="E29" s="300" t="s">
        <v>1696</v>
      </c>
      <c r="F29" s="300" t="s">
        <v>5</v>
      </c>
      <c r="G29" s="300" t="s">
        <v>2070</v>
      </c>
      <c r="H29" s="126">
        <v>2.4380000000000002E-2</v>
      </c>
      <c r="I29" s="300" t="s">
        <v>1436</v>
      </c>
      <c r="J29" s="124">
        <v>239155.66710754778</v>
      </c>
      <c r="K29" s="124">
        <v>184307.27896126045</v>
      </c>
      <c r="L29" s="124">
        <v>202157.12741355877</v>
      </c>
      <c r="M29" s="124">
        <v>296664.20397485694</v>
      </c>
      <c r="N29" s="124">
        <v>270071.35558067192</v>
      </c>
      <c r="O29" s="124">
        <v>216651.92646844749</v>
      </c>
      <c r="P29" s="124">
        <v>241331.57597477175</v>
      </c>
      <c r="Q29" s="124">
        <v>266458.24291590817</v>
      </c>
      <c r="R29" s="124">
        <v>215023.21134043921</v>
      </c>
      <c r="S29" s="124">
        <v>242770.52869117385</v>
      </c>
      <c r="T29" s="124">
        <v>289852.26399192872</v>
      </c>
      <c r="U29" s="124">
        <v>220958.00773882467</v>
      </c>
      <c r="V29" s="124">
        <v>250768.07939658003</v>
      </c>
      <c r="W29" s="124">
        <v>187000.06916810997</v>
      </c>
      <c r="X29" s="124">
        <v>176338.05188735999</v>
      </c>
      <c r="Y29" s="124">
        <v>124930.40293191999</v>
      </c>
      <c r="Z29" s="124">
        <v>145194.45670092996</v>
      </c>
      <c r="AA29" s="124">
        <v>325454.35788181995</v>
      </c>
      <c r="AB29" s="124">
        <v>210482.22450633001</v>
      </c>
      <c r="AC29" s="124" t="s">
        <v>102</v>
      </c>
      <c r="AD29" s="124" t="s">
        <v>102</v>
      </c>
      <c r="AE29" s="124" t="s">
        <v>102</v>
      </c>
      <c r="AF29" s="126">
        <v>4.855587337518609E-2</v>
      </c>
      <c r="AG29" s="126">
        <v>1.4610330216070926E-2</v>
      </c>
      <c r="AH29" s="126">
        <v>-0.12771785915507169</v>
      </c>
      <c r="AI29" s="126">
        <v>-0.57888278647022695</v>
      </c>
      <c r="AJ29" s="126">
        <v>-0.46238483385714146</v>
      </c>
      <c r="AK29" s="126">
        <v>0.50219923352132345</v>
      </c>
      <c r="AL29" s="126">
        <v>-0.1278297352670778</v>
      </c>
      <c r="AM29" s="126" t="s">
        <v>102</v>
      </c>
      <c r="AN29" s="126" t="s">
        <v>102</v>
      </c>
      <c r="AO29" s="126" t="s">
        <v>102</v>
      </c>
      <c r="AP29" s="124">
        <v>1650339.1354811152</v>
      </c>
      <c r="AQ29" s="124">
        <v>1420167.6424730497</v>
      </c>
      <c r="AR29" s="126">
        <v>-0.13946920851571804</v>
      </c>
      <c r="AS29" s="153" t="s">
        <v>779</v>
      </c>
      <c r="AT29" s="153">
        <v>1</v>
      </c>
      <c r="AU29" s="153">
        <v>1</v>
      </c>
      <c r="AV29" s="153">
        <v>1</v>
      </c>
      <c r="AW29" s="153">
        <v>1</v>
      </c>
      <c r="AX29" s="153">
        <v>1</v>
      </c>
      <c r="AY29" s="153">
        <v>1</v>
      </c>
      <c r="AZ29" s="153">
        <v>1</v>
      </c>
      <c r="BA29" s="153">
        <v>0</v>
      </c>
      <c r="BB29" s="153">
        <v>0</v>
      </c>
      <c r="BC29" s="153">
        <v>0</v>
      </c>
    </row>
    <row r="30" spans="1:55" x14ac:dyDescent="0.3">
      <c r="A30" s="300" t="s">
        <v>37</v>
      </c>
      <c r="B30" s="300" t="s">
        <v>809</v>
      </c>
      <c r="C30" s="300" t="s">
        <v>45</v>
      </c>
      <c r="D30" s="300" t="s">
        <v>806</v>
      </c>
      <c r="E30" s="300" t="s">
        <v>1696</v>
      </c>
      <c r="F30" s="300" t="s">
        <v>18</v>
      </c>
      <c r="G30" s="300" t="s">
        <v>2070</v>
      </c>
      <c r="H30" s="126">
        <v>2.4380000000000002E-2</v>
      </c>
      <c r="I30" s="300" t="s">
        <v>1437</v>
      </c>
      <c r="J30" s="124">
        <v>75695.355698327083</v>
      </c>
      <c r="K30" s="124">
        <v>59960.195587983653</v>
      </c>
      <c r="L30" s="124">
        <v>65028.102205347765</v>
      </c>
      <c r="M30" s="124">
        <v>68363.225011409595</v>
      </c>
      <c r="N30" s="124">
        <v>72350.973980807947</v>
      </c>
      <c r="O30" s="124">
        <v>69633.567103750887</v>
      </c>
      <c r="P30" s="124">
        <v>71414.682523532741</v>
      </c>
      <c r="Q30" s="124">
        <v>68568.614570083722</v>
      </c>
      <c r="R30" s="124">
        <v>76149.353361931862</v>
      </c>
      <c r="S30" s="124">
        <v>75392.593748199783</v>
      </c>
      <c r="T30" s="124">
        <v>77332.313916374842</v>
      </c>
      <c r="U30" s="124">
        <v>73201.36360742469</v>
      </c>
      <c r="V30" s="124">
        <v>82365.27695775</v>
      </c>
      <c r="W30" s="124">
        <v>61994.28917122</v>
      </c>
      <c r="X30" s="124">
        <v>50389.861737200008</v>
      </c>
      <c r="Y30" s="124">
        <v>35266.977115429989</v>
      </c>
      <c r="Z30" s="124">
        <v>35639.540849370002</v>
      </c>
      <c r="AA30" s="124">
        <v>64598.485397790042</v>
      </c>
      <c r="AB30" s="124">
        <v>58601.202901679972</v>
      </c>
      <c r="AC30" s="124" t="s">
        <v>102</v>
      </c>
      <c r="AD30" s="124" t="s">
        <v>102</v>
      </c>
      <c r="AE30" s="124" t="s">
        <v>102</v>
      </c>
      <c r="AF30" s="126">
        <v>8.8115330166422978E-2</v>
      </c>
      <c r="AG30" s="126">
        <v>3.3924065178399618E-2</v>
      </c>
      <c r="AH30" s="126">
        <v>-0.22510637665424504</v>
      </c>
      <c r="AI30" s="126">
        <v>-0.48412356044431715</v>
      </c>
      <c r="AJ30" s="126">
        <v>-0.50740758709310729</v>
      </c>
      <c r="AK30" s="126">
        <v>-7.2308254702201299E-2</v>
      </c>
      <c r="AL30" s="126">
        <v>-0.1794236026692472</v>
      </c>
      <c r="AM30" s="126" t="s">
        <v>102</v>
      </c>
      <c r="AN30" s="126" t="s">
        <v>102</v>
      </c>
      <c r="AO30" s="126" t="s">
        <v>102</v>
      </c>
      <c r="AP30" s="124">
        <v>482446.10211115971</v>
      </c>
      <c r="AQ30" s="124">
        <v>388855.63413044001</v>
      </c>
      <c r="AR30" s="126">
        <v>-0.19399155174261445</v>
      </c>
      <c r="AS30" s="153" t="s">
        <v>779</v>
      </c>
      <c r="AT30" s="153">
        <v>1</v>
      </c>
      <c r="AU30" s="153">
        <v>1</v>
      </c>
      <c r="AV30" s="153">
        <v>1</v>
      </c>
      <c r="AW30" s="153">
        <v>1</v>
      </c>
      <c r="AX30" s="153">
        <v>1</v>
      </c>
      <c r="AY30" s="153">
        <v>1</v>
      </c>
      <c r="AZ30" s="153">
        <v>1</v>
      </c>
      <c r="BA30" s="153">
        <v>0</v>
      </c>
      <c r="BB30" s="153">
        <v>0</v>
      </c>
      <c r="BC30" s="153">
        <v>0</v>
      </c>
    </row>
    <row r="31" spans="1:55" x14ac:dyDescent="0.3">
      <c r="A31" s="300" t="s">
        <v>25</v>
      </c>
      <c r="B31" s="300" t="s">
        <v>810</v>
      </c>
      <c r="C31" s="300" t="s">
        <v>44</v>
      </c>
      <c r="D31" s="300" t="s">
        <v>808</v>
      </c>
      <c r="E31" s="300" t="s">
        <v>1696</v>
      </c>
      <c r="F31" s="300" t="s">
        <v>5</v>
      </c>
      <c r="G31" s="300" t="s">
        <v>2070</v>
      </c>
      <c r="H31" s="126">
        <v>1.405E-2</v>
      </c>
      <c r="I31" s="300" t="s">
        <v>1438</v>
      </c>
      <c r="J31" s="124">
        <v>33493.574615499994</v>
      </c>
      <c r="K31" s="124">
        <v>65497.692309999999</v>
      </c>
      <c r="L31" s="124">
        <v>102979.29234399999</v>
      </c>
      <c r="M31" s="124">
        <v>142423.76868199997</v>
      </c>
      <c r="N31" s="124">
        <v>179403.37340400001</v>
      </c>
      <c r="O31" s="124">
        <v>215192.39216149997</v>
      </c>
      <c r="P31" s="124">
        <v>253312.74229049994</v>
      </c>
      <c r="Q31" s="124">
        <v>292513.54241349996</v>
      </c>
      <c r="R31" s="124">
        <v>327940.84953599994</v>
      </c>
      <c r="S31" s="124">
        <v>366092.30666279997</v>
      </c>
      <c r="T31" s="124">
        <v>399950.81150799996</v>
      </c>
      <c r="U31" s="124">
        <v>432259.783054</v>
      </c>
      <c r="V31" s="124">
        <v>34315.479999999996</v>
      </c>
      <c r="W31" s="124">
        <v>66979.11</v>
      </c>
      <c r="X31" s="124">
        <v>97001.31</v>
      </c>
      <c r="Y31" s="124">
        <v>123391.11600000001</v>
      </c>
      <c r="Z31" s="124">
        <v>149689.83000000002</v>
      </c>
      <c r="AA31" s="124">
        <v>182354.54</v>
      </c>
      <c r="AB31" s="124">
        <v>219122.66</v>
      </c>
      <c r="AC31" s="124" t="s">
        <v>102</v>
      </c>
      <c r="AD31" s="124" t="s">
        <v>102</v>
      </c>
      <c r="AE31" s="124" t="s">
        <v>102</v>
      </c>
      <c r="AF31" s="126">
        <v>2.4539195769198198E-2</v>
      </c>
      <c r="AG31" s="126">
        <v>2.2617860839866926E-2</v>
      </c>
      <c r="AH31" s="126">
        <v>-5.8050334275270364E-2</v>
      </c>
      <c r="AI31" s="126">
        <v>-0.1336339633344176</v>
      </c>
      <c r="AJ31" s="126">
        <v>-0.16562421787402967</v>
      </c>
      <c r="AK31" s="126">
        <v>-0.15259764451549684</v>
      </c>
      <c r="AL31" s="126">
        <v>-0.13497182171471908</v>
      </c>
      <c r="AM31" s="126" t="s">
        <v>102</v>
      </c>
      <c r="AN31" s="126" t="s">
        <v>102</v>
      </c>
      <c r="AO31" s="126" t="s">
        <v>102</v>
      </c>
      <c r="AP31" s="124">
        <v>992302.83580749994</v>
      </c>
      <c r="AQ31" s="124">
        <v>872854.04600000009</v>
      </c>
      <c r="AR31" s="126">
        <v>-0.12037533855307062</v>
      </c>
      <c r="AS31" s="153" t="s">
        <v>779</v>
      </c>
      <c r="AT31" s="153">
        <v>1</v>
      </c>
      <c r="AU31" s="153">
        <v>1</v>
      </c>
      <c r="AV31" s="153">
        <v>1</v>
      </c>
      <c r="AW31" s="153">
        <v>1</v>
      </c>
      <c r="AX31" s="153">
        <v>1</v>
      </c>
      <c r="AY31" s="153">
        <v>1</v>
      </c>
      <c r="AZ31" s="153">
        <v>1</v>
      </c>
      <c r="BA31" s="153">
        <v>0</v>
      </c>
      <c r="BB31" s="153">
        <v>0</v>
      </c>
      <c r="BC31" s="153">
        <v>0</v>
      </c>
    </row>
    <row r="32" spans="1:55" x14ac:dyDescent="0.3">
      <c r="A32" s="300" t="s">
        <v>26</v>
      </c>
      <c r="B32" s="300" t="s">
        <v>811</v>
      </c>
      <c r="C32" s="300" t="s">
        <v>44</v>
      </c>
      <c r="D32" s="300" t="s">
        <v>808</v>
      </c>
      <c r="E32" s="300" t="s">
        <v>1696</v>
      </c>
      <c r="F32" s="300" t="s">
        <v>31</v>
      </c>
      <c r="G32" s="300" t="s">
        <v>2070</v>
      </c>
      <c r="H32" s="126">
        <v>1.1979999999999999E-2</v>
      </c>
      <c r="I32" s="300" t="s">
        <v>1439</v>
      </c>
      <c r="J32" s="124">
        <v>15.19588257218</v>
      </c>
      <c r="K32" s="124">
        <v>42.771458161560005</v>
      </c>
      <c r="L32" s="124">
        <v>449.77490668418</v>
      </c>
      <c r="M32" s="124">
        <v>550.14785659384006</v>
      </c>
      <c r="N32" s="124">
        <v>151.54107025800005</v>
      </c>
      <c r="O32" s="124">
        <v>112.06983472135984</v>
      </c>
      <c r="P32" s="124" t="s">
        <v>102</v>
      </c>
      <c r="Q32" s="124" t="s">
        <v>102</v>
      </c>
      <c r="R32" s="124" t="s">
        <v>102</v>
      </c>
      <c r="S32" s="124" t="s">
        <v>102</v>
      </c>
      <c r="T32" s="124" t="s">
        <v>102</v>
      </c>
      <c r="U32" s="124" t="s">
        <v>102</v>
      </c>
      <c r="V32" s="124">
        <v>15.547233</v>
      </c>
      <c r="W32" s="124">
        <v>58.912698999999996</v>
      </c>
      <c r="X32" s="124">
        <v>209.65257000000003</v>
      </c>
      <c r="Y32" s="124">
        <v>275.06692000000004</v>
      </c>
      <c r="Z32" s="124">
        <v>103.55908299999999</v>
      </c>
      <c r="AA32" s="124">
        <v>388.93352400000003</v>
      </c>
      <c r="AB32" s="124" t="s">
        <v>102</v>
      </c>
      <c r="AC32" s="124" t="s">
        <v>102</v>
      </c>
      <c r="AD32" s="124" t="s">
        <v>102</v>
      </c>
      <c r="AE32" s="124" t="s">
        <v>102</v>
      </c>
      <c r="AF32" s="126">
        <v>2.3121422934870392E-2</v>
      </c>
      <c r="AG32" s="126">
        <v>0.3773834592561684</v>
      </c>
      <c r="AH32" s="126">
        <v>-0.53387223945952034</v>
      </c>
      <c r="AI32" s="126">
        <v>-0.50001273893342668</v>
      </c>
      <c r="AJ32" s="126">
        <v>-0.31662695252389528</v>
      </c>
      <c r="AK32" s="126">
        <v>2.470456835838196</v>
      </c>
      <c r="AL32" s="126" t="s">
        <v>102</v>
      </c>
      <c r="AM32" s="126" t="s">
        <v>102</v>
      </c>
      <c r="AN32" s="126" t="s">
        <v>102</v>
      </c>
      <c r="AO32" s="126" t="s">
        <v>102</v>
      </c>
      <c r="AP32" s="124">
        <v>1321.50100899112</v>
      </c>
      <c r="AQ32" s="124">
        <v>1051.6720290000001</v>
      </c>
      <c r="AR32" s="126">
        <v>-0.20418371091302973</v>
      </c>
      <c r="AS32" s="153" t="s">
        <v>779</v>
      </c>
      <c r="AT32" s="153">
        <v>1</v>
      </c>
      <c r="AU32" s="153">
        <v>1</v>
      </c>
      <c r="AV32" s="153">
        <v>1</v>
      </c>
      <c r="AW32" s="153">
        <v>1</v>
      </c>
      <c r="AX32" s="153">
        <v>1</v>
      </c>
      <c r="AY32" s="153">
        <v>1</v>
      </c>
      <c r="AZ32" s="153">
        <v>0</v>
      </c>
      <c r="BA32" s="153">
        <v>0</v>
      </c>
      <c r="BB32" s="153">
        <v>0</v>
      </c>
      <c r="BC32" s="153">
        <v>0</v>
      </c>
    </row>
    <row r="33" spans="1:55" x14ac:dyDescent="0.3">
      <c r="A33" s="300" t="s">
        <v>26</v>
      </c>
      <c r="B33" s="300" t="s">
        <v>811</v>
      </c>
      <c r="C33" s="300" t="s">
        <v>44</v>
      </c>
      <c r="D33" s="300" t="s">
        <v>808</v>
      </c>
      <c r="E33" s="300" t="s">
        <v>1696</v>
      </c>
      <c r="F33" s="300" t="s">
        <v>770</v>
      </c>
      <c r="G33" s="300" t="s">
        <v>2070</v>
      </c>
      <c r="H33" s="126">
        <v>1.1979999999999999E-2</v>
      </c>
      <c r="I33" s="300" t="s">
        <v>2414</v>
      </c>
      <c r="J33" s="124">
        <v>20.128213385360002</v>
      </c>
      <c r="K33" s="124">
        <v>20.232367378939998</v>
      </c>
      <c r="L33" s="124">
        <v>19.384477911979999</v>
      </c>
      <c r="M33" s="124">
        <v>18.077205183919997</v>
      </c>
      <c r="N33" s="124">
        <v>19.993216265340006</v>
      </c>
      <c r="O33" s="124">
        <v>18.320284803880007</v>
      </c>
      <c r="P33" s="124" t="s">
        <v>102</v>
      </c>
      <c r="Q33" s="124" t="s">
        <v>102</v>
      </c>
      <c r="R33" s="124" t="s">
        <v>102</v>
      </c>
      <c r="S33" s="124" t="s">
        <v>102</v>
      </c>
      <c r="T33" s="124" t="s">
        <v>102</v>
      </c>
      <c r="U33" s="124" t="s">
        <v>102</v>
      </c>
      <c r="V33" s="124">
        <v>21.404095999999999</v>
      </c>
      <c r="W33" s="124">
        <v>18.234368999999997</v>
      </c>
      <c r="X33" s="124">
        <v>15.004243000000002</v>
      </c>
      <c r="Y33" s="124">
        <v>14.745950000000008</v>
      </c>
      <c r="Z33" s="124">
        <v>17.390895</v>
      </c>
      <c r="AA33" s="124">
        <v>17.427650999999997</v>
      </c>
      <c r="AB33" s="124" t="s">
        <v>102</v>
      </c>
      <c r="AC33" s="124" t="s">
        <v>102</v>
      </c>
      <c r="AD33" s="124" t="s">
        <v>102</v>
      </c>
      <c r="AE33" s="124" t="s">
        <v>102</v>
      </c>
      <c r="AF33" s="126">
        <v>6.3387772685676802E-2</v>
      </c>
      <c r="AG33" s="126">
        <v>-9.8752575095079065E-2</v>
      </c>
      <c r="AH33" s="126">
        <v>-0.22596610194350003</v>
      </c>
      <c r="AI33" s="126">
        <v>-0.18427932581543088</v>
      </c>
      <c r="AJ33" s="126">
        <v>-0.13016021188403579</v>
      </c>
      <c r="AK33" s="126">
        <v>-4.8723795150333087E-2</v>
      </c>
      <c r="AL33" s="126" t="s">
        <v>102</v>
      </c>
      <c r="AM33" s="126" t="s">
        <v>102</v>
      </c>
      <c r="AN33" s="126" t="s">
        <v>102</v>
      </c>
      <c r="AO33" s="126" t="s">
        <v>102</v>
      </c>
      <c r="AP33" s="124">
        <v>116.13576492942002</v>
      </c>
      <c r="AQ33" s="124">
        <v>104.207204</v>
      </c>
      <c r="AR33" s="126">
        <v>-0.10271220873836273</v>
      </c>
      <c r="AS33" s="153" t="s">
        <v>779</v>
      </c>
      <c r="AT33" s="153">
        <v>1</v>
      </c>
      <c r="AU33" s="153">
        <v>1</v>
      </c>
      <c r="AV33" s="153">
        <v>1</v>
      </c>
      <c r="AW33" s="153">
        <v>1</v>
      </c>
      <c r="AX33" s="153">
        <v>1</v>
      </c>
      <c r="AY33" s="153">
        <v>1</v>
      </c>
      <c r="AZ33" s="153">
        <v>0</v>
      </c>
      <c r="BA33" s="153">
        <v>0</v>
      </c>
      <c r="BB33" s="153">
        <v>0</v>
      </c>
      <c r="BC33" s="153">
        <v>0</v>
      </c>
    </row>
    <row r="34" spans="1:55" x14ac:dyDescent="0.3">
      <c r="A34" s="300" t="s">
        <v>26</v>
      </c>
      <c r="B34" s="300" t="s">
        <v>811</v>
      </c>
      <c r="C34" s="300" t="s">
        <v>44</v>
      </c>
      <c r="D34" s="300" t="s">
        <v>808</v>
      </c>
      <c r="E34" s="300" t="s">
        <v>1696</v>
      </c>
      <c r="F34" s="300" t="s">
        <v>27</v>
      </c>
      <c r="G34" s="300" t="s">
        <v>2070</v>
      </c>
      <c r="H34" s="126">
        <v>1.1979999999999999E-2</v>
      </c>
      <c r="I34" s="300" t="s">
        <v>1441</v>
      </c>
      <c r="J34" s="124">
        <v>413.42855406974002</v>
      </c>
      <c r="K34" s="124">
        <v>451.39382371314008</v>
      </c>
      <c r="L34" s="124">
        <v>426.98451799202007</v>
      </c>
      <c r="M34" s="124">
        <v>446.3528649427999</v>
      </c>
      <c r="N34" s="124">
        <v>493.74994909102008</v>
      </c>
      <c r="O34" s="124">
        <v>651.2689198023603</v>
      </c>
      <c r="P34" s="124" t="s">
        <v>102</v>
      </c>
      <c r="Q34" s="124" t="s">
        <v>102</v>
      </c>
      <c r="R34" s="124" t="s">
        <v>102</v>
      </c>
      <c r="S34" s="124" t="s">
        <v>102</v>
      </c>
      <c r="T34" s="124" t="s">
        <v>102</v>
      </c>
      <c r="U34" s="124" t="s">
        <v>102</v>
      </c>
      <c r="V34" s="124">
        <v>489.034786</v>
      </c>
      <c r="W34" s="124">
        <v>430.99581300000006</v>
      </c>
      <c r="X34" s="124">
        <v>400.59517900000003</v>
      </c>
      <c r="Y34" s="124">
        <v>419.91345799999999</v>
      </c>
      <c r="Z34" s="124">
        <v>356.50997699999971</v>
      </c>
      <c r="AA34" s="124">
        <v>449.31587500000023</v>
      </c>
      <c r="AB34" s="124" t="s">
        <v>102</v>
      </c>
      <c r="AC34" s="124" t="s">
        <v>102</v>
      </c>
      <c r="AD34" s="124" t="s">
        <v>102</v>
      </c>
      <c r="AE34" s="124" t="s">
        <v>102</v>
      </c>
      <c r="AF34" s="126">
        <v>0.18287617337022685</v>
      </c>
      <c r="AG34" s="126">
        <v>-4.5188945088674763E-2</v>
      </c>
      <c r="AH34" s="126">
        <v>-6.1803971525996253E-2</v>
      </c>
      <c r="AI34" s="126">
        <v>-5.9234316657042436E-2</v>
      </c>
      <c r="AJ34" s="126">
        <v>-0.27795440251421866</v>
      </c>
      <c r="AK34" s="126">
        <v>-0.31009163597680428</v>
      </c>
      <c r="AL34" s="126" t="s">
        <v>102</v>
      </c>
      <c r="AM34" s="126" t="s">
        <v>102</v>
      </c>
      <c r="AN34" s="126" t="s">
        <v>102</v>
      </c>
      <c r="AO34" s="126" t="s">
        <v>102</v>
      </c>
      <c r="AP34" s="124">
        <v>2883.1786296110804</v>
      </c>
      <c r="AQ34" s="124">
        <v>2546.365088</v>
      </c>
      <c r="AR34" s="126">
        <v>-0.1168202129940572</v>
      </c>
      <c r="AS34" s="153" t="s">
        <v>779</v>
      </c>
      <c r="AT34" s="153">
        <v>1</v>
      </c>
      <c r="AU34" s="153">
        <v>1</v>
      </c>
      <c r="AV34" s="153">
        <v>1</v>
      </c>
      <c r="AW34" s="153">
        <v>1</v>
      </c>
      <c r="AX34" s="153">
        <v>1</v>
      </c>
      <c r="AY34" s="153">
        <v>1</v>
      </c>
      <c r="AZ34" s="153">
        <v>0</v>
      </c>
      <c r="BA34" s="153">
        <v>0</v>
      </c>
      <c r="BB34" s="153">
        <v>0</v>
      </c>
      <c r="BC34" s="153">
        <v>0</v>
      </c>
    </row>
    <row r="35" spans="1:55" x14ac:dyDescent="0.3">
      <c r="A35" s="300" t="s">
        <v>26</v>
      </c>
      <c r="B35" s="300" t="s">
        <v>811</v>
      </c>
      <c r="C35" s="300" t="s">
        <v>44</v>
      </c>
      <c r="D35" s="300" t="s">
        <v>808</v>
      </c>
      <c r="E35" s="300" t="s">
        <v>1696</v>
      </c>
      <c r="F35" s="300" t="s">
        <v>30</v>
      </c>
      <c r="G35" s="300" t="s">
        <v>2070</v>
      </c>
      <c r="H35" s="126">
        <v>1.1979999999999999E-2</v>
      </c>
      <c r="I35" s="300" t="s">
        <v>1442</v>
      </c>
      <c r="J35" s="124">
        <v>369.27939746796005</v>
      </c>
      <c r="K35" s="124">
        <v>283.26017049428009</v>
      </c>
      <c r="L35" s="124">
        <v>275.45641828168004</v>
      </c>
      <c r="M35" s="124">
        <v>447.63221613068009</v>
      </c>
      <c r="N35" s="124">
        <v>339.65881168260006</v>
      </c>
      <c r="O35" s="124">
        <v>292.12296382479991</v>
      </c>
      <c r="P35" s="124" t="s">
        <v>102</v>
      </c>
      <c r="Q35" s="124" t="s">
        <v>102</v>
      </c>
      <c r="R35" s="124" t="s">
        <v>102</v>
      </c>
      <c r="S35" s="124" t="s">
        <v>102</v>
      </c>
      <c r="T35" s="124" t="s">
        <v>102</v>
      </c>
      <c r="U35" s="124" t="s">
        <v>102</v>
      </c>
      <c r="V35" s="124">
        <v>365.65475199999997</v>
      </c>
      <c r="W35" s="124">
        <v>308.46935000000002</v>
      </c>
      <c r="X35" s="124">
        <v>323.68955700000004</v>
      </c>
      <c r="Y35" s="124">
        <v>428.93461300000001</v>
      </c>
      <c r="Z35" s="124">
        <v>326.69604600000002</v>
      </c>
      <c r="AA35" s="124">
        <v>318.89282100000014</v>
      </c>
      <c r="AB35" s="124" t="s">
        <v>102</v>
      </c>
      <c r="AC35" s="124" t="s">
        <v>102</v>
      </c>
      <c r="AD35" s="124" t="s">
        <v>102</v>
      </c>
      <c r="AE35" s="124" t="s">
        <v>102</v>
      </c>
      <c r="AF35" s="126">
        <v>-9.8154554324265154E-3</v>
      </c>
      <c r="AG35" s="126">
        <v>8.8996555575500444E-2</v>
      </c>
      <c r="AH35" s="126">
        <v>0.17510261339780103</v>
      </c>
      <c r="AI35" s="126">
        <v>-4.1770012203995545E-2</v>
      </c>
      <c r="AJ35" s="126">
        <v>-3.8164078883704371E-2</v>
      </c>
      <c r="AK35" s="126">
        <v>9.1639003057819829E-2</v>
      </c>
      <c r="AL35" s="126" t="s">
        <v>102</v>
      </c>
      <c r="AM35" s="126" t="s">
        <v>102</v>
      </c>
      <c r="AN35" s="126" t="s">
        <v>102</v>
      </c>
      <c r="AO35" s="126" t="s">
        <v>102</v>
      </c>
      <c r="AP35" s="124">
        <v>2007.4099778820002</v>
      </c>
      <c r="AQ35" s="124">
        <v>2072.3371390000002</v>
      </c>
      <c r="AR35" s="126">
        <v>3.2343747332821374E-2</v>
      </c>
      <c r="AS35" s="153" t="s">
        <v>779</v>
      </c>
      <c r="AT35" s="153">
        <v>1</v>
      </c>
      <c r="AU35" s="153">
        <v>1</v>
      </c>
      <c r="AV35" s="153">
        <v>1</v>
      </c>
      <c r="AW35" s="153">
        <v>1</v>
      </c>
      <c r="AX35" s="153">
        <v>1</v>
      </c>
      <c r="AY35" s="153">
        <v>1</v>
      </c>
      <c r="AZ35" s="153">
        <v>0</v>
      </c>
      <c r="BA35" s="153">
        <v>0</v>
      </c>
      <c r="BB35" s="153">
        <v>0</v>
      </c>
      <c r="BC35" s="153">
        <v>0</v>
      </c>
    </row>
    <row r="36" spans="1:55" x14ac:dyDescent="0.3">
      <c r="A36" s="300" t="s">
        <v>26</v>
      </c>
      <c r="B36" s="300" t="s">
        <v>811</v>
      </c>
      <c r="C36" s="300" t="s">
        <v>44</v>
      </c>
      <c r="D36" s="300" t="s">
        <v>808</v>
      </c>
      <c r="E36" s="300" t="s">
        <v>1696</v>
      </c>
      <c r="F36" s="300" t="s">
        <v>5</v>
      </c>
      <c r="G36" s="300" t="s">
        <v>2070</v>
      </c>
      <c r="H36" s="126">
        <v>1.1979999999999999E-2</v>
      </c>
      <c r="I36" s="300" t="s">
        <v>1443</v>
      </c>
      <c r="J36" s="124">
        <v>2233.6397827208802</v>
      </c>
      <c r="K36" s="124">
        <v>1655.8730043983203</v>
      </c>
      <c r="L36" s="124">
        <v>1992.9770442354809</v>
      </c>
      <c r="M36" s="124">
        <v>2379.142345043339</v>
      </c>
      <c r="N36" s="124">
        <v>1867.9567000701011</v>
      </c>
      <c r="O36" s="124">
        <v>1985.8084916292801</v>
      </c>
      <c r="P36" s="124" t="s">
        <v>102</v>
      </c>
      <c r="Q36" s="124" t="s">
        <v>102</v>
      </c>
      <c r="R36" s="124" t="s">
        <v>102</v>
      </c>
      <c r="S36" s="124" t="s">
        <v>102</v>
      </c>
      <c r="T36" s="124" t="s">
        <v>102</v>
      </c>
      <c r="U36" s="124" t="s">
        <v>102</v>
      </c>
      <c r="V36" s="124">
        <v>2269.4210350000003</v>
      </c>
      <c r="W36" s="124">
        <v>1645.8837669999998</v>
      </c>
      <c r="X36" s="124">
        <v>1764.2017449999989</v>
      </c>
      <c r="Y36" s="124">
        <v>1978.8540520000024</v>
      </c>
      <c r="Z36" s="124">
        <v>1509.2082969999992</v>
      </c>
      <c r="AA36" s="124">
        <v>1985.9579830000021</v>
      </c>
      <c r="AB36" s="124" t="s">
        <v>102</v>
      </c>
      <c r="AC36" s="124" t="s">
        <v>102</v>
      </c>
      <c r="AD36" s="124" t="s">
        <v>102</v>
      </c>
      <c r="AE36" s="124" t="s">
        <v>102</v>
      </c>
      <c r="AF36" s="126">
        <v>1.6019258143555076E-2</v>
      </c>
      <c r="AG36" s="126">
        <v>-6.0326108172469315E-3</v>
      </c>
      <c r="AH36" s="126">
        <v>-0.11479073474388245</v>
      </c>
      <c r="AI36" s="126">
        <v>-0.16824898849675379</v>
      </c>
      <c r="AJ36" s="126">
        <v>-0.19205391808955671</v>
      </c>
      <c r="AK36" s="126">
        <v>7.5279852690798702E-5</v>
      </c>
      <c r="AL36" s="126" t="s">
        <v>102</v>
      </c>
      <c r="AM36" s="126" t="s">
        <v>102</v>
      </c>
      <c r="AN36" s="126" t="s">
        <v>102</v>
      </c>
      <c r="AO36" s="126" t="s">
        <v>102</v>
      </c>
      <c r="AP36" s="124">
        <v>12115.397368097401</v>
      </c>
      <c r="AQ36" s="124">
        <v>11153.526879000003</v>
      </c>
      <c r="AR36" s="126">
        <v>-7.939240124556067E-2</v>
      </c>
      <c r="AS36" s="153" t="s">
        <v>779</v>
      </c>
      <c r="AT36" s="153">
        <v>1</v>
      </c>
      <c r="AU36" s="153">
        <v>1</v>
      </c>
      <c r="AV36" s="153">
        <v>1</v>
      </c>
      <c r="AW36" s="153">
        <v>1</v>
      </c>
      <c r="AX36" s="153">
        <v>1</v>
      </c>
      <c r="AY36" s="153">
        <v>1</v>
      </c>
      <c r="AZ36" s="153">
        <v>0</v>
      </c>
      <c r="BA36" s="153">
        <v>0</v>
      </c>
      <c r="BB36" s="153">
        <v>0</v>
      </c>
      <c r="BC36" s="153">
        <v>0</v>
      </c>
    </row>
    <row r="37" spans="1:55" x14ac:dyDescent="0.3">
      <c r="A37" s="300" t="s">
        <v>26</v>
      </c>
      <c r="B37" s="300" t="s">
        <v>811</v>
      </c>
      <c r="C37" s="300" t="s">
        <v>44</v>
      </c>
      <c r="D37" s="300" t="s">
        <v>808</v>
      </c>
      <c r="E37" s="300" t="s">
        <v>1696</v>
      </c>
      <c r="F37" s="300" t="s">
        <v>18</v>
      </c>
      <c r="G37" s="300" t="s">
        <v>2070</v>
      </c>
      <c r="H37" s="126">
        <v>1.1979999999999999E-2</v>
      </c>
      <c r="I37" s="300" t="s">
        <v>1444</v>
      </c>
      <c r="J37" s="124">
        <v>1370.5882788598001</v>
      </c>
      <c r="K37" s="124">
        <v>851.95815481356021</v>
      </c>
      <c r="L37" s="124">
        <v>753.33210704345993</v>
      </c>
      <c r="M37" s="124">
        <v>867.70317821294009</v>
      </c>
      <c r="N37" s="124">
        <v>859.92144870909999</v>
      </c>
      <c r="O37" s="124">
        <v>912.01255351228031</v>
      </c>
      <c r="P37" s="124" t="s">
        <v>102</v>
      </c>
      <c r="Q37" s="124" t="s">
        <v>102</v>
      </c>
      <c r="R37" s="124" t="s">
        <v>102</v>
      </c>
      <c r="S37" s="124" t="s">
        <v>102</v>
      </c>
      <c r="T37" s="124" t="s">
        <v>102</v>
      </c>
      <c r="U37" s="124" t="s">
        <v>102</v>
      </c>
      <c r="V37" s="124">
        <v>1329.420157</v>
      </c>
      <c r="W37" s="124">
        <v>822.46636799999987</v>
      </c>
      <c r="X37" s="124">
        <v>789.04061499999989</v>
      </c>
      <c r="Y37" s="124">
        <v>787.32919600000014</v>
      </c>
      <c r="Z37" s="124">
        <v>696.70691800000031</v>
      </c>
      <c r="AA37" s="124">
        <v>781.54329499999949</v>
      </c>
      <c r="AB37" s="124" t="s">
        <v>102</v>
      </c>
      <c r="AC37" s="124" t="s">
        <v>102</v>
      </c>
      <c r="AD37" s="124" t="s">
        <v>102</v>
      </c>
      <c r="AE37" s="124" t="s">
        <v>102</v>
      </c>
      <c r="AF37" s="126">
        <v>-3.0036826153254464E-2</v>
      </c>
      <c r="AG37" s="126">
        <v>-3.4616473411202019E-2</v>
      </c>
      <c r="AH37" s="126">
        <v>4.7400751438408995E-2</v>
      </c>
      <c r="AI37" s="126">
        <v>-9.2628428973226193E-2</v>
      </c>
      <c r="AJ37" s="126">
        <v>-0.18980167427398706</v>
      </c>
      <c r="AK37" s="126">
        <v>-0.14305642834610832</v>
      </c>
      <c r="AL37" s="126" t="s">
        <v>102</v>
      </c>
      <c r="AM37" s="126" t="s">
        <v>102</v>
      </c>
      <c r="AN37" s="126" t="s">
        <v>102</v>
      </c>
      <c r="AO37" s="126" t="s">
        <v>102</v>
      </c>
      <c r="AP37" s="124">
        <v>5615.5157211511414</v>
      </c>
      <c r="AQ37" s="124">
        <v>5206.5065489999997</v>
      </c>
      <c r="AR37" s="126">
        <v>-7.2835549299699529E-2</v>
      </c>
      <c r="AS37" s="153" t="s">
        <v>779</v>
      </c>
      <c r="AT37" s="153">
        <v>1</v>
      </c>
      <c r="AU37" s="153">
        <v>1</v>
      </c>
      <c r="AV37" s="153">
        <v>1</v>
      </c>
      <c r="AW37" s="153">
        <v>1</v>
      </c>
      <c r="AX37" s="153">
        <v>1</v>
      </c>
      <c r="AY37" s="153">
        <v>1</v>
      </c>
      <c r="AZ37" s="153">
        <v>0</v>
      </c>
      <c r="BA37" s="153">
        <v>0</v>
      </c>
      <c r="BB37" s="153">
        <v>0</v>
      </c>
      <c r="BC37" s="153">
        <v>0</v>
      </c>
    </row>
    <row r="38" spans="1:55" x14ac:dyDescent="0.3">
      <c r="A38" s="300" t="s">
        <v>32</v>
      </c>
      <c r="B38" s="300" t="s">
        <v>813</v>
      </c>
      <c r="C38" s="300" t="s">
        <v>44</v>
      </c>
      <c r="D38" s="300" t="s">
        <v>806</v>
      </c>
      <c r="E38" s="300" t="s">
        <v>1696</v>
      </c>
      <c r="F38" s="300" t="s">
        <v>5</v>
      </c>
      <c r="G38" s="300" t="s">
        <v>2070</v>
      </c>
      <c r="H38" s="126">
        <v>2.7779999999999999E-2</v>
      </c>
      <c r="I38" s="300" t="s">
        <v>1445</v>
      </c>
      <c r="J38" s="124">
        <v>4347.2010659999996</v>
      </c>
      <c r="K38" s="124">
        <v>4321.5065659999973</v>
      </c>
      <c r="L38" s="124">
        <v>5852.0765420000043</v>
      </c>
      <c r="M38" s="124">
        <v>5150.6166920000014</v>
      </c>
      <c r="N38" s="124">
        <v>4966.4385159999965</v>
      </c>
      <c r="O38" s="124">
        <v>5647.9594339999985</v>
      </c>
      <c r="P38" s="124">
        <v>5706.5428940000065</v>
      </c>
      <c r="Q38" s="124">
        <v>4989.9746779999978</v>
      </c>
      <c r="R38" s="124">
        <v>5554.123119999992</v>
      </c>
      <c r="S38" s="124">
        <v>5817.4403559999964</v>
      </c>
      <c r="T38" s="124">
        <v>5857.5237760000118</v>
      </c>
      <c r="U38" s="124">
        <v>6486.5251359999966</v>
      </c>
      <c r="V38" s="124">
        <v>4717</v>
      </c>
      <c r="W38" s="124">
        <v>4848.8999999999996</v>
      </c>
      <c r="X38" s="124">
        <v>5462.1999999999989</v>
      </c>
      <c r="Y38" s="124">
        <v>3843.1000000000022</v>
      </c>
      <c r="Z38" s="124">
        <v>4380.4000000000015</v>
      </c>
      <c r="AA38" s="124">
        <v>5785.2999999999993</v>
      </c>
      <c r="AB38" s="124">
        <v>5022.4000000000087</v>
      </c>
      <c r="AC38" s="124" t="s">
        <v>102</v>
      </c>
      <c r="AD38" s="124" t="s">
        <v>102</v>
      </c>
      <c r="AE38" s="124" t="s">
        <v>102</v>
      </c>
      <c r="AF38" s="126">
        <v>8.5065983465141243E-2</v>
      </c>
      <c r="AG38" s="126">
        <v>0.12203925319686826</v>
      </c>
      <c r="AH38" s="126">
        <v>-6.6621914324237683E-2</v>
      </c>
      <c r="AI38" s="126">
        <v>-0.25385633802469704</v>
      </c>
      <c r="AJ38" s="126">
        <v>-0.11799975256151857</v>
      </c>
      <c r="AK38" s="126">
        <v>2.4316847102907289E-2</v>
      </c>
      <c r="AL38" s="126">
        <v>-0.11988745317577859</v>
      </c>
      <c r="AM38" s="126" t="s">
        <v>102</v>
      </c>
      <c r="AN38" s="126" t="s">
        <v>102</v>
      </c>
      <c r="AO38" s="126" t="s">
        <v>102</v>
      </c>
      <c r="AP38" s="124">
        <v>35992.341710000001</v>
      </c>
      <c r="AQ38" s="124">
        <v>34059.30000000001</v>
      </c>
      <c r="AR38" s="126">
        <v>-5.3707028166575785E-2</v>
      </c>
      <c r="AS38" s="153" t="s">
        <v>779</v>
      </c>
      <c r="AT38" s="153">
        <v>1</v>
      </c>
      <c r="AU38" s="153">
        <v>1</v>
      </c>
      <c r="AV38" s="153">
        <v>1</v>
      </c>
      <c r="AW38" s="153">
        <v>1</v>
      </c>
      <c r="AX38" s="153">
        <v>1</v>
      </c>
      <c r="AY38" s="153">
        <v>1</v>
      </c>
      <c r="AZ38" s="153">
        <v>1</v>
      </c>
      <c r="BA38" s="153">
        <v>0</v>
      </c>
      <c r="BB38" s="153">
        <v>0</v>
      </c>
      <c r="BC38" s="153">
        <v>0</v>
      </c>
    </row>
    <row r="39" spans="1:55" x14ac:dyDescent="0.3">
      <c r="A39" s="300" t="s">
        <v>785</v>
      </c>
      <c r="B39" s="300" t="s">
        <v>815</v>
      </c>
      <c r="C39" s="300" t="s">
        <v>44</v>
      </c>
      <c r="D39" s="300" t="s">
        <v>808</v>
      </c>
      <c r="E39" s="300" t="s">
        <v>1696</v>
      </c>
      <c r="F39" s="300" t="s">
        <v>31</v>
      </c>
      <c r="G39" s="300" t="s">
        <v>2070</v>
      </c>
      <c r="H39" s="126">
        <v>8.7899999999999992E-3</v>
      </c>
      <c r="I39" s="300" t="s">
        <v>1446</v>
      </c>
      <c r="J39" s="124">
        <v>848.39239000000009</v>
      </c>
      <c r="K39" s="124">
        <v>953.30655000000002</v>
      </c>
      <c r="L39" s="124">
        <v>1659.45955</v>
      </c>
      <c r="M39" s="124">
        <v>1399.19173</v>
      </c>
      <c r="N39" s="124">
        <v>879.66488000000004</v>
      </c>
      <c r="O39" s="124">
        <v>852.42755000000011</v>
      </c>
      <c r="P39" s="124">
        <v>836.28691000000003</v>
      </c>
      <c r="Q39" s="124">
        <v>973.48235000000011</v>
      </c>
      <c r="R39" s="124">
        <v>774.75072</v>
      </c>
      <c r="S39" s="124">
        <v>807.03200000000004</v>
      </c>
      <c r="T39" s="124">
        <v>766.68040000000008</v>
      </c>
      <c r="U39" s="124">
        <v>905.89342000000011</v>
      </c>
      <c r="V39" s="124">
        <v>701</v>
      </c>
      <c r="W39" s="124">
        <v>777</v>
      </c>
      <c r="X39" s="124">
        <v>1468</v>
      </c>
      <c r="Y39" s="124">
        <v>1437</v>
      </c>
      <c r="Z39" s="124">
        <v>661</v>
      </c>
      <c r="AA39" s="124">
        <v>699</v>
      </c>
      <c r="AB39" s="124">
        <v>543</v>
      </c>
      <c r="AC39" s="124" t="s">
        <v>102</v>
      </c>
      <c r="AD39" s="124" t="s">
        <v>102</v>
      </c>
      <c r="AE39" s="124" t="s">
        <v>102</v>
      </c>
      <c r="AF39" s="126">
        <v>-0.17373139096639006</v>
      </c>
      <c r="AG39" s="126">
        <v>-0.18494213639883206</v>
      </c>
      <c r="AH39" s="126">
        <v>-0.11537464109926635</v>
      </c>
      <c r="AI39" s="126">
        <v>2.7021507624262468E-2</v>
      </c>
      <c r="AJ39" s="126">
        <v>-0.24857748100617594</v>
      </c>
      <c r="AK39" s="126">
        <v>-0.17998896211179483</v>
      </c>
      <c r="AL39" s="126">
        <v>-0.35070130417322931</v>
      </c>
      <c r="AM39" s="126" t="s">
        <v>102</v>
      </c>
      <c r="AN39" s="126" t="s">
        <v>102</v>
      </c>
      <c r="AO39" s="126" t="s">
        <v>102</v>
      </c>
      <c r="AP39" s="124">
        <v>7428.7295600000007</v>
      </c>
      <c r="AQ39" s="124">
        <v>6286</v>
      </c>
      <c r="AR39" s="126">
        <v>-0.15382570475482493</v>
      </c>
      <c r="AS39" s="153" t="s">
        <v>779</v>
      </c>
      <c r="AT39" s="153">
        <v>1</v>
      </c>
      <c r="AU39" s="153">
        <v>1</v>
      </c>
      <c r="AV39" s="153">
        <v>1</v>
      </c>
      <c r="AW39" s="153">
        <v>1</v>
      </c>
      <c r="AX39" s="153">
        <v>1</v>
      </c>
      <c r="AY39" s="153">
        <v>1</v>
      </c>
      <c r="AZ39" s="153">
        <v>1</v>
      </c>
      <c r="BA39" s="153">
        <v>0</v>
      </c>
      <c r="BB39" s="153">
        <v>0</v>
      </c>
      <c r="BC39" s="153">
        <v>0</v>
      </c>
    </row>
    <row r="40" spans="1:55" x14ac:dyDescent="0.3">
      <c r="A40" s="300" t="s">
        <v>785</v>
      </c>
      <c r="B40" s="300" t="s">
        <v>815</v>
      </c>
      <c r="C40" s="300" t="s">
        <v>44</v>
      </c>
      <c r="D40" s="300" t="s">
        <v>808</v>
      </c>
      <c r="E40" s="300" t="s">
        <v>1696</v>
      </c>
      <c r="F40" s="300" t="s">
        <v>770</v>
      </c>
      <c r="G40" s="300" t="s">
        <v>2070</v>
      </c>
      <c r="H40" s="126">
        <v>8.7899999999999992E-3</v>
      </c>
      <c r="I40" s="300" t="s">
        <v>2415</v>
      </c>
      <c r="J40" s="124">
        <v>457.99066000000005</v>
      </c>
      <c r="K40" s="124">
        <v>464.04340000000002</v>
      </c>
      <c r="L40" s="124">
        <v>498.34226000000001</v>
      </c>
      <c r="M40" s="124">
        <v>557.86087000000009</v>
      </c>
      <c r="N40" s="124">
        <v>451.93792000000002</v>
      </c>
      <c r="O40" s="124">
        <v>449.92034000000001</v>
      </c>
      <c r="P40" s="124">
        <v>550.79934000000003</v>
      </c>
      <c r="Q40" s="124">
        <v>498.34226000000001</v>
      </c>
      <c r="R40" s="124">
        <v>466.06098000000003</v>
      </c>
      <c r="S40" s="124">
        <v>596.1948900000001</v>
      </c>
      <c r="T40" s="124">
        <v>514.48290000000009</v>
      </c>
      <c r="U40" s="124">
        <v>580.05425000000002</v>
      </c>
      <c r="V40" s="124">
        <v>551</v>
      </c>
      <c r="W40" s="124">
        <v>615</v>
      </c>
      <c r="X40" s="124">
        <v>528</v>
      </c>
      <c r="Y40" s="124">
        <v>408</v>
      </c>
      <c r="Z40" s="124">
        <v>388</v>
      </c>
      <c r="AA40" s="124">
        <v>499</v>
      </c>
      <c r="AB40" s="124">
        <v>646</v>
      </c>
      <c r="AC40" s="124" t="s">
        <v>102</v>
      </c>
      <c r="AD40" s="124" t="s">
        <v>102</v>
      </c>
      <c r="AE40" s="124" t="s">
        <v>102</v>
      </c>
      <c r="AF40" s="126">
        <v>0.20308130301172506</v>
      </c>
      <c r="AG40" s="126">
        <v>0.32530707257122926</v>
      </c>
      <c r="AH40" s="126">
        <v>5.9512793476515495E-2</v>
      </c>
      <c r="AI40" s="126">
        <v>-0.26863484796845505</v>
      </c>
      <c r="AJ40" s="126">
        <v>-0.14147500612473504</v>
      </c>
      <c r="AK40" s="126">
        <v>0.10908522161945376</v>
      </c>
      <c r="AL40" s="126">
        <v>0.17284091153776612</v>
      </c>
      <c r="AM40" s="126" t="s">
        <v>102</v>
      </c>
      <c r="AN40" s="126" t="s">
        <v>102</v>
      </c>
      <c r="AO40" s="126" t="s">
        <v>102</v>
      </c>
      <c r="AP40" s="124">
        <v>3430.8947900000003</v>
      </c>
      <c r="AQ40" s="124">
        <v>3635</v>
      </c>
      <c r="AR40" s="126">
        <v>5.9490372772404279E-2</v>
      </c>
      <c r="AS40" s="153" t="s">
        <v>779</v>
      </c>
      <c r="AT40" s="153">
        <v>1</v>
      </c>
      <c r="AU40" s="153">
        <v>1</v>
      </c>
      <c r="AV40" s="153">
        <v>1</v>
      </c>
      <c r="AW40" s="153">
        <v>1</v>
      </c>
      <c r="AX40" s="153">
        <v>1</v>
      </c>
      <c r="AY40" s="153">
        <v>1</v>
      </c>
      <c r="AZ40" s="153">
        <v>1</v>
      </c>
      <c r="BA40" s="153">
        <v>0</v>
      </c>
      <c r="BB40" s="153">
        <v>0</v>
      </c>
      <c r="BC40" s="153">
        <v>0</v>
      </c>
    </row>
    <row r="41" spans="1:55" x14ac:dyDescent="0.3">
      <c r="A41" s="300" t="s">
        <v>785</v>
      </c>
      <c r="B41" s="300" t="s">
        <v>815</v>
      </c>
      <c r="C41" s="300" t="s">
        <v>44</v>
      </c>
      <c r="D41" s="300" t="s">
        <v>808</v>
      </c>
      <c r="E41" s="300" t="s">
        <v>1696</v>
      </c>
      <c r="F41" s="300" t="s">
        <v>27</v>
      </c>
      <c r="G41" s="300" t="s">
        <v>2070</v>
      </c>
      <c r="H41" s="126">
        <v>8.7899999999999992E-3</v>
      </c>
      <c r="I41" s="300" t="s">
        <v>1448</v>
      </c>
      <c r="J41" s="124">
        <v>1888.4548800000002</v>
      </c>
      <c r="K41" s="124">
        <v>1866.2615000000001</v>
      </c>
      <c r="L41" s="124">
        <v>1418.3587400000001</v>
      </c>
      <c r="M41" s="124">
        <v>2071.0458700000004</v>
      </c>
      <c r="N41" s="124">
        <v>2362.5861800000002</v>
      </c>
      <c r="O41" s="124">
        <v>2535.0892700000004</v>
      </c>
      <c r="P41" s="124">
        <v>2359.5598100000002</v>
      </c>
      <c r="Q41" s="124">
        <v>2640.0034300000002</v>
      </c>
      <c r="R41" s="124">
        <v>2254.6456500000004</v>
      </c>
      <c r="S41" s="124">
        <v>2598.6430400000004</v>
      </c>
      <c r="T41" s="124">
        <v>2293.98846</v>
      </c>
      <c r="U41" s="124">
        <v>2027.6679000000001</v>
      </c>
      <c r="V41" s="124">
        <v>1976</v>
      </c>
      <c r="W41" s="124">
        <v>1979</v>
      </c>
      <c r="X41" s="124">
        <v>1246</v>
      </c>
      <c r="Y41" s="124">
        <v>1247</v>
      </c>
      <c r="Z41" s="124">
        <v>1729</v>
      </c>
      <c r="AA41" s="124">
        <v>1616</v>
      </c>
      <c r="AB41" s="124">
        <v>2295</v>
      </c>
      <c r="AC41" s="124" t="s">
        <v>102</v>
      </c>
      <c r="AD41" s="124" t="s">
        <v>102</v>
      </c>
      <c r="AE41" s="124" t="s">
        <v>102</v>
      </c>
      <c r="AF41" s="126">
        <v>4.6358068136634407E-2</v>
      </c>
      <c r="AG41" s="126">
        <v>6.0408736932096564E-2</v>
      </c>
      <c r="AH41" s="126">
        <v>-0.12151984906159927</v>
      </c>
      <c r="AI41" s="126">
        <v>-0.39788875849476008</v>
      </c>
      <c r="AJ41" s="126">
        <v>-0.26817484389077406</v>
      </c>
      <c r="AK41" s="126">
        <v>-0.36254710272983809</v>
      </c>
      <c r="AL41" s="126">
        <v>-2.7360955092721382E-2</v>
      </c>
      <c r="AM41" s="126" t="s">
        <v>102</v>
      </c>
      <c r="AN41" s="126" t="s">
        <v>102</v>
      </c>
      <c r="AO41" s="126" t="s">
        <v>102</v>
      </c>
      <c r="AP41" s="124">
        <v>14501.356250000003</v>
      </c>
      <c r="AQ41" s="124">
        <v>12088</v>
      </c>
      <c r="AR41" s="126">
        <v>-0.16642279579884137</v>
      </c>
      <c r="AS41" s="153" t="s">
        <v>779</v>
      </c>
      <c r="AT41" s="153">
        <v>1</v>
      </c>
      <c r="AU41" s="153">
        <v>1</v>
      </c>
      <c r="AV41" s="153">
        <v>1</v>
      </c>
      <c r="AW41" s="153">
        <v>1</v>
      </c>
      <c r="AX41" s="153">
        <v>1</v>
      </c>
      <c r="AY41" s="153">
        <v>1</v>
      </c>
      <c r="AZ41" s="153">
        <v>1</v>
      </c>
      <c r="BA41" s="153">
        <v>0</v>
      </c>
      <c r="BB41" s="153">
        <v>0</v>
      </c>
      <c r="BC41" s="153">
        <v>0</v>
      </c>
    </row>
    <row r="42" spans="1:55" x14ac:dyDescent="0.3">
      <c r="A42" s="300" t="s">
        <v>785</v>
      </c>
      <c r="B42" s="300" t="s">
        <v>815</v>
      </c>
      <c r="C42" s="300" t="s">
        <v>44</v>
      </c>
      <c r="D42" s="300" t="s">
        <v>808</v>
      </c>
      <c r="E42" s="300" t="s">
        <v>1696</v>
      </c>
      <c r="F42" s="300" t="s">
        <v>94</v>
      </c>
      <c r="G42" s="300" t="s">
        <v>2070</v>
      </c>
      <c r="H42" s="126">
        <v>8.7899999999999992E-3</v>
      </c>
      <c r="I42" s="300" t="s">
        <v>1449</v>
      </c>
      <c r="J42" s="124">
        <v>125.08996</v>
      </c>
      <c r="K42" s="124">
        <v>128.11633</v>
      </c>
      <c r="L42" s="124">
        <v>191.67010000000002</v>
      </c>
      <c r="M42" s="124">
        <v>153.33608000000001</v>
      </c>
      <c r="N42" s="124">
        <v>142.23939000000001</v>
      </c>
      <c r="O42" s="124">
        <v>210.83711000000002</v>
      </c>
      <c r="P42" s="124">
        <v>248.16234000000003</v>
      </c>
      <c r="Q42" s="124">
        <v>232.02170000000001</v>
      </c>
      <c r="R42" s="124">
        <v>209.82832000000002</v>
      </c>
      <c r="S42" s="124">
        <v>280.44362000000001</v>
      </c>
      <c r="T42" s="124">
        <v>196.71405000000001</v>
      </c>
      <c r="U42" s="124">
        <v>190.66131000000001</v>
      </c>
      <c r="V42" s="124">
        <v>152</v>
      </c>
      <c r="W42" s="124">
        <v>152</v>
      </c>
      <c r="X42" s="124">
        <v>112</v>
      </c>
      <c r="Y42" s="124">
        <v>119</v>
      </c>
      <c r="Z42" s="124">
        <v>88</v>
      </c>
      <c r="AA42" s="124">
        <v>93</v>
      </c>
      <c r="AB42" s="124">
        <v>105</v>
      </c>
      <c r="AC42" s="124" t="s">
        <v>102</v>
      </c>
      <c r="AD42" s="124" t="s">
        <v>102</v>
      </c>
      <c r="AE42" s="124" t="s">
        <v>102</v>
      </c>
      <c r="AF42" s="126">
        <v>0.21512549848125295</v>
      </c>
      <c r="AG42" s="126">
        <v>0.18642174654862495</v>
      </c>
      <c r="AH42" s="126">
        <v>-0.41566264117355817</v>
      </c>
      <c r="AI42" s="126">
        <v>-0.22392694530863191</v>
      </c>
      <c r="AJ42" s="126">
        <v>-0.38132468087777943</v>
      </c>
      <c r="AK42" s="126">
        <v>-0.55890118205471517</v>
      </c>
      <c r="AL42" s="126">
        <v>-0.57688986975219536</v>
      </c>
      <c r="AM42" s="126" t="s">
        <v>102</v>
      </c>
      <c r="AN42" s="126" t="s">
        <v>102</v>
      </c>
      <c r="AO42" s="126" t="s">
        <v>102</v>
      </c>
      <c r="AP42" s="124">
        <v>1199.4513100000001</v>
      </c>
      <c r="AQ42" s="124">
        <v>821</v>
      </c>
      <c r="AR42" s="126">
        <v>-0.31552036072227069</v>
      </c>
      <c r="AS42" s="153" t="s">
        <v>779</v>
      </c>
      <c r="AT42" s="153">
        <v>1</v>
      </c>
      <c r="AU42" s="153">
        <v>1</v>
      </c>
      <c r="AV42" s="153">
        <v>1</v>
      </c>
      <c r="AW42" s="153">
        <v>1</v>
      </c>
      <c r="AX42" s="153">
        <v>1</v>
      </c>
      <c r="AY42" s="153">
        <v>1</v>
      </c>
      <c r="AZ42" s="153">
        <v>1</v>
      </c>
      <c r="BA42" s="153">
        <v>0</v>
      </c>
      <c r="BB42" s="153">
        <v>0</v>
      </c>
      <c r="BC42" s="153">
        <v>0</v>
      </c>
    </row>
    <row r="43" spans="1:55" x14ac:dyDescent="0.3">
      <c r="A43" s="300" t="s">
        <v>785</v>
      </c>
      <c r="B43" s="300" t="s">
        <v>815</v>
      </c>
      <c r="C43" s="300" t="s">
        <v>44</v>
      </c>
      <c r="D43" s="300" t="s">
        <v>808</v>
      </c>
      <c r="E43" s="300" t="s">
        <v>1696</v>
      </c>
      <c r="F43" s="300" t="s">
        <v>30</v>
      </c>
      <c r="G43" s="300" t="s">
        <v>2070</v>
      </c>
      <c r="H43" s="126">
        <v>8.7899999999999992E-3</v>
      </c>
      <c r="I43" s="300" t="s">
        <v>1450</v>
      </c>
      <c r="J43" s="124">
        <v>1184.3194600000002</v>
      </c>
      <c r="K43" s="124">
        <v>1369.9368200000001</v>
      </c>
      <c r="L43" s="124">
        <v>1534.36959</v>
      </c>
      <c r="M43" s="124">
        <v>1597.9233600000002</v>
      </c>
      <c r="N43" s="124">
        <v>1672.5738200000001</v>
      </c>
      <c r="O43" s="124">
        <v>1419.3675300000002</v>
      </c>
      <c r="P43" s="124">
        <v>1625.1606900000002</v>
      </c>
      <c r="Q43" s="124">
        <v>1428.4466400000001</v>
      </c>
      <c r="R43" s="124">
        <v>1506.1234700000002</v>
      </c>
      <c r="S43" s="124">
        <v>1626.16948</v>
      </c>
      <c r="T43" s="124">
        <v>1577.74756</v>
      </c>
      <c r="U43" s="124">
        <v>2328.2873200000004</v>
      </c>
      <c r="V43" s="124">
        <v>1404</v>
      </c>
      <c r="W43" s="124">
        <v>1486</v>
      </c>
      <c r="X43" s="124">
        <v>1504</v>
      </c>
      <c r="Y43" s="124">
        <v>1399</v>
      </c>
      <c r="Z43" s="124">
        <v>1232</v>
      </c>
      <c r="AA43" s="124">
        <v>1431</v>
      </c>
      <c r="AB43" s="124">
        <v>1617</v>
      </c>
      <c r="AC43" s="124" t="s">
        <v>102</v>
      </c>
      <c r="AD43" s="124" t="s">
        <v>102</v>
      </c>
      <c r="AE43" s="124" t="s">
        <v>102</v>
      </c>
      <c r="AF43" s="126">
        <v>0.18549094853174145</v>
      </c>
      <c r="AG43" s="126">
        <v>8.4721556721133948E-2</v>
      </c>
      <c r="AH43" s="126">
        <v>-1.9792877933666565E-2</v>
      </c>
      <c r="AI43" s="126">
        <v>-0.12448867384978977</v>
      </c>
      <c r="AJ43" s="126">
        <v>-0.26341068760719932</v>
      </c>
      <c r="AK43" s="126">
        <v>8.195530582554459E-3</v>
      </c>
      <c r="AL43" s="126">
        <v>-5.0214665234120069E-3</v>
      </c>
      <c r="AM43" s="126" t="s">
        <v>102</v>
      </c>
      <c r="AN43" s="126" t="s">
        <v>102</v>
      </c>
      <c r="AO43" s="126" t="s">
        <v>102</v>
      </c>
      <c r="AP43" s="124">
        <v>10403.65127</v>
      </c>
      <c r="AQ43" s="124">
        <v>10073</v>
      </c>
      <c r="AR43" s="126">
        <v>-3.1782233123621439E-2</v>
      </c>
      <c r="AS43" s="153" t="s">
        <v>779</v>
      </c>
      <c r="AT43" s="153">
        <v>1</v>
      </c>
      <c r="AU43" s="153">
        <v>1</v>
      </c>
      <c r="AV43" s="153">
        <v>1</v>
      </c>
      <c r="AW43" s="153">
        <v>1</v>
      </c>
      <c r="AX43" s="153">
        <v>1</v>
      </c>
      <c r="AY43" s="153">
        <v>1</v>
      </c>
      <c r="AZ43" s="153">
        <v>1</v>
      </c>
      <c r="BA43" s="153">
        <v>0</v>
      </c>
      <c r="BB43" s="153">
        <v>0</v>
      </c>
      <c r="BC43" s="153">
        <v>0</v>
      </c>
    </row>
    <row r="44" spans="1:55" x14ac:dyDescent="0.3">
      <c r="A44" s="300" t="s">
        <v>785</v>
      </c>
      <c r="B44" s="300" t="s">
        <v>815</v>
      </c>
      <c r="C44" s="300" t="s">
        <v>44</v>
      </c>
      <c r="D44" s="300" t="s">
        <v>808</v>
      </c>
      <c r="E44" s="300" t="s">
        <v>1696</v>
      </c>
      <c r="F44" s="300" t="s">
        <v>5</v>
      </c>
      <c r="G44" s="300" t="s">
        <v>2070</v>
      </c>
      <c r="H44" s="126">
        <v>8.7899999999999992E-3</v>
      </c>
      <c r="I44" s="300" t="s">
        <v>1451</v>
      </c>
      <c r="J44" s="124">
        <v>8705.8577000000005</v>
      </c>
      <c r="K44" s="124">
        <v>8520.2403400000003</v>
      </c>
      <c r="L44" s="124">
        <v>9592.5841100000016</v>
      </c>
      <c r="M44" s="124">
        <v>10676.024570000001</v>
      </c>
      <c r="N44" s="124">
        <v>9267.7537300000004</v>
      </c>
      <c r="O44" s="124">
        <v>8861.2113600000012</v>
      </c>
      <c r="P44" s="124">
        <v>10627.602650000001</v>
      </c>
      <c r="Q44" s="124">
        <v>10106.058220000001</v>
      </c>
      <c r="R44" s="124">
        <v>9717.6740700000009</v>
      </c>
      <c r="S44" s="124">
        <v>11472.96867</v>
      </c>
      <c r="T44" s="124">
        <v>9287.9295300000013</v>
      </c>
      <c r="U44" s="124">
        <v>10919.142960000001</v>
      </c>
      <c r="V44" s="124">
        <v>9208</v>
      </c>
      <c r="W44" s="124">
        <v>8800</v>
      </c>
      <c r="X44" s="124">
        <v>8394</v>
      </c>
      <c r="Y44" s="124">
        <v>7354</v>
      </c>
      <c r="Z44" s="124">
        <v>6591</v>
      </c>
      <c r="AA44" s="124">
        <v>7449</v>
      </c>
      <c r="AB44" s="124">
        <v>10232</v>
      </c>
      <c r="AC44" s="124" t="s">
        <v>102</v>
      </c>
      <c r="AD44" s="124" t="s">
        <v>102</v>
      </c>
      <c r="AE44" s="124" t="s">
        <v>102</v>
      </c>
      <c r="AF44" s="126">
        <v>5.7678670764398032E-2</v>
      </c>
      <c r="AG44" s="126">
        <v>3.2834714613226477E-2</v>
      </c>
      <c r="AH44" s="126">
        <v>-0.12494903315473785</v>
      </c>
      <c r="AI44" s="126">
        <v>-0.31116681572043264</v>
      </c>
      <c r="AJ44" s="126">
        <v>-0.28882443448354345</v>
      </c>
      <c r="AK44" s="126">
        <v>-0.15937001191223149</v>
      </c>
      <c r="AL44" s="126">
        <v>-3.7224072354643471E-2</v>
      </c>
      <c r="AM44" s="126" t="s">
        <v>102</v>
      </c>
      <c r="AN44" s="126" t="s">
        <v>102</v>
      </c>
      <c r="AO44" s="126" t="s">
        <v>102</v>
      </c>
      <c r="AP44" s="124">
        <v>66251.274460000001</v>
      </c>
      <c r="AQ44" s="124">
        <v>58028</v>
      </c>
      <c r="AR44" s="126">
        <v>-0.1241225097483204</v>
      </c>
      <c r="AS44" s="153" t="s">
        <v>779</v>
      </c>
      <c r="AT44" s="153">
        <v>1</v>
      </c>
      <c r="AU44" s="153">
        <v>1</v>
      </c>
      <c r="AV44" s="153">
        <v>1</v>
      </c>
      <c r="AW44" s="153">
        <v>1</v>
      </c>
      <c r="AX44" s="153">
        <v>1</v>
      </c>
      <c r="AY44" s="153">
        <v>1</v>
      </c>
      <c r="AZ44" s="153">
        <v>1</v>
      </c>
      <c r="BA44" s="153">
        <v>0</v>
      </c>
      <c r="BB44" s="153">
        <v>0</v>
      </c>
      <c r="BC44" s="153">
        <v>0</v>
      </c>
    </row>
    <row r="45" spans="1:55" x14ac:dyDescent="0.3">
      <c r="A45" s="300" t="s">
        <v>785</v>
      </c>
      <c r="B45" s="300" t="s">
        <v>815</v>
      </c>
      <c r="C45" s="300" t="s">
        <v>44</v>
      </c>
      <c r="D45" s="300" t="s">
        <v>808</v>
      </c>
      <c r="E45" s="300" t="s">
        <v>1696</v>
      </c>
      <c r="F45" s="300" t="s">
        <v>18</v>
      </c>
      <c r="G45" s="300" t="s">
        <v>2070</v>
      </c>
      <c r="H45" s="126">
        <v>8.7899999999999992E-3</v>
      </c>
      <c r="I45" s="300" t="s">
        <v>1452</v>
      </c>
      <c r="J45" s="124">
        <v>4201.6103499999999</v>
      </c>
      <c r="K45" s="124">
        <v>3738.5757400000002</v>
      </c>
      <c r="L45" s="124">
        <v>4290.3838700000006</v>
      </c>
      <c r="M45" s="124">
        <v>4896.6666600000008</v>
      </c>
      <c r="N45" s="124">
        <v>3758.7515400000002</v>
      </c>
      <c r="O45" s="124">
        <v>3393.5695600000004</v>
      </c>
      <c r="P45" s="124">
        <v>5007.6335600000002</v>
      </c>
      <c r="Q45" s="124">
        <v>4333.7618400000001</v>
      </c>
      <c r="R45" s="124">
        <v>4506.2649300000003</v>
      </c>
      <c r="S45" s="124">
        <v>5564.4856400000008</v>
      </c>
      <c r="T45" s="124">
        <v>3938.3161600000003</v>
      </c>
      <c r="U45" s="124">
        <v>4886.5787600000003</v>
      </c>
      <c r="V45" s="124">
        <v>4424</v>
      </c>
      <c r="W45" s="124">
        <v>3791</v>
      </c>
      <c r="X45" s="124">
        <v>3536</v>
      </c>
      <c r="Y45" s="124">
        <v>2744</v>
      </c>
      <c r="Z45" s="124">
        <v>2493</v>
      </c>
      <c r="AA45" s="124">
        <v>3111</v>
      </c>
      <c r="AB45" s="124">
        <v>5026</v>
      </c>
      <c r="AC45" s="124" t="s">
        <v>102</v>
      </c>
      <c r="AD45" s="124" t="s">
        <v>102</v>
      </c>
      <c r="AE45" s="124" t="s">
        <v>102</v>
      </c>
      <c r="AF45" s="126">
        <v>5.2929622567214042E-2</v>
      </c>
      <c r="AG45" s="126">
        <v>1.4022521849456973E-2</v>
      </c>
      <c r="AH45" s="126">
        <v>-0.17583132252452749</v>
      </c>
      <c r="AI45" s="126">
        <v>-0.43961878752841232</v>
      </c>
      <c r="AJ45" s="126">
        <v>-0.33674786070057722</v>
      </c>
      <c r="AK45" s="126">
        <v>-8.3266175925976987E-2</v>
      </c>
      <c r="AL45" s="126">
        <v>3.6676884959609113E-3</v>
      </c>
      <c r="AM45" s="126" t="s">
        <v>102</v>
      </c>
      <c r="AN45" s="126" t="s">
        <v>102</v>
      </c>
      <c r="AO45" s="126" t="s">
        <v>102</v>
      </c>
      <c r="AP45" s="124">
        <v>29287.191280000006</v>
      </c>
      <c r="AQ45" s="124">
        <v>25125</v>
      </c>
      <c r="AR45" s="126">
        <v>-0.14211643718946632</v>
      </c>
      <c r="AS45" s="153" t="s">
        <v>779</v>
      </c>
      <c r="AT45" s="153">
        <v>1</v>
      </c>
      <c r="AU45" s="153">
        <v>1</v>
      </c>
      <c r="AV45" s="153">
        <v>1</v>
      </c>
      <c r="AW45" s="153">
        <v>1</v>
      </c>
      <c r="AX45" s="153">
        <v>1</v>
      </c>
      <c r="AY45" s="153">
        <v>1</v>
      </c>
      <c r="AZ45" s="153">
        <v>1</v>
      </c>
      <c r="BA45" s="153">
        <v>0</v>
      </c>
      <c r="BB45" s="153">
        <v>0</v>
      </c>
      <c r="BC45" s="153">
        <v>0</v>
      </c>
    </row>
    <row r="46" spans="1:55" x14ac:dyDescent="0.3">
      <c r="A46" s="300" t="s">
        <v>29</v>
      </c>
      <c r="B46" s="300" t="s">
        <v>814</v>
      </c>
      <c r="C46" s="300" t="s">
        <v>44</v>
      </c>
      <c r="D46" s="300" t="s">
        <v>808</v>
      </c>
      <c r="E46" s="300" t="s">
        <v>1696</v>
      </c>
      <c r="F46" s="300" t="s">
        <v>31</v>
      </c>
      <c r="G46" s="300" t="s">
        <v>2070</v>
      </c>
      <c r="H46" s="126">
        <v>-7.0999999999999991E-4</v>
      </c>
      <c r="I46" s="300" t="s">
        <v>1453</v>
      </c>
      <c r="J46" s="124">
        <v>0.93617797137769998</v>
      </c>
      <c r="K46" s="124">
        <v>1.9611569092728001</v>
      </c>
      <c r="L46" s="124">
        <v>22.449713608396703</v>
      </c>
      <c r="M46" s="124">
        <v>20.393942992584201</v>
      </c>
      <c r="N46" s="124">
        <v>4.7783496612630003</v>
      </c>
      <c r="O46" s="124">
        <v>3.6762030413500004</v>
      </c>
      <c r="P46" s="124">
        <v>3.8879481455094997</v>
      </c>
      <c r="Q46" s="124">
        <v>3.0907982140896002</v>
      </c>
      <c r="R46" s="124">
        <v>2.2411859773714999</v>
      </c>
      <c r="S46" s="124">
        <v>0.68952733775250008</v>
      </c>
      <c r="T46" s="124">
        <v>0.87903316301879997</v>
      </c>
      <c r="U46" s="124">
        <v>7.7802367171269005</v>
      </c>
      <c r="V46" s="124">
        <v>0.67373959999999999</v>
      </c>
      <c r="W46" s="124">
        <v>2.4024030199999999</v>
      </c>
      <c r="X46" s="124">
        <v>21.201257989999998</v>
      </c>
      <c r="Y46" s="124">
        <v>24.40183257</v>
      </c>
      <c r="Z46" s="124">
        <v>4.6910044699999993</v>
      </c>
      <c r="AA46" s="124">
        <v>6.3268936900000003</v>
      </c>
      <c r="AB46" s="124" t="s">
        <v>102</v>
      </c>
      <c r="AC46" s="124" t="s">
        <v>102</v>
      </c>
      <c r="AD46" s="124" t="s">
        <v>102</v>
      </c>
      <c r="AE46" s="124" t="s">
        <v>102</v>
      </c>
      <c r="AF46" s="126">
        <v>-0.28032957343729198</v>
      </c>
      <c r="AG46" s="126">
        <v>0.22499276250711353</v>
      </c>
      <c r="AH46" s="126">
        <v>-5.5611204676114606E-2</v>
      </c>
      <c r="AI46" s="126">
        <v>0.19652352558174641</v>
      </c>
      <c r="AJ46" s="126">
        <v>-1.8279363683049131E-2</v>
      </c>
      <c r="AK46" s="126">
        <v>0.72104032852238631</v>
      </c>
      <c r="AL46" s="126" t="s">
        <v>102</v>
      </c>
      <c r="AM46" s="126" t="s">
        <v>102</v>
      </c>
      <c r="AN46" s="126" t="s">
        <v>102</v>
      </c>
      <c r="AO46" s="126" t="s">
        <v>102</v>
      </c>
      <c r="AP46" s="124">
        <v>54.195544184244405</v>
      </c>
      <c r="AQ46" s="124">
        <v>59.697131339999991</v>
      </c>
      <c r="AR46" s="126">
        <v>0.10151364357653216</v>
      </c>
      <c r="AS46" s="153" t="s">
        <v>779</v>
      </c>
      <c r="AT46" s="153">
        <v>1</v>
      </c>
      <c r="AU46" s="153">
        <v>1</v>
      </c>
      <c r="AV46" s="153">
        <v>1</v>
      </c>
      <c r="AW46" s="153">
        <v>1</v>
      </c>
      <c r="AX46" s="153">
        <v>1</v>
      </c>
      <c r="AY46" s="153">
        <v>1</v>
      </c>
      <c r="AZ46" s="153">
        <v>0</v>
      </c>
      <c r="BA46" s="153">
        <v>0</v>
      </c>
      <c r="BB46" s="153">
        <v>0</v>
      </c>
      <c r="BC46" s="153">
        <v>0</v>
      </c>
    </row>
    <row r="47" spans="1:55" x14ac:dyDescent="0.3">
      <c r="A47" s="300" t="s">
        <v>29</v>
      </c>
      <c r="B47" s="300" t="s">
        <v>814</v>
      </c>
      <c r="C47" s="300" t="s">
        <v>44</v>
      </c>
      <c r="D47" s="300" t="s">
        <v>808</v>
      </c>
      <c r="E47" s="300" t="s">
        <v>1696</v>
      </c>
      <c r="F47" s="300" t="s">
        <v>16</v>
      </c>
      <c r="G47" s="300" t="s">
        <v>2070</v>
      </c>
      <c r="H47" s="126">
        <v>-7.0999999999999991E-4</v>
      </c>
      <c r="I47" s="300" t="s">
        <v>2416</v>
      </c>
      <c r="J47" s="124">
        <v>5.174080732572599</v>
      </c>
      <c r="K47" s="124">
        <v>11.316171279856301</v>
      </c>
      <c r="L47" s="124">
        <v>31.488253265674903</v>
      </c>
      <c r="M47" s="124">
        <v>31.153400150306201</v>
      </c>
      <c r="N47" s="124">
        <v>14.981812465451901</v>
      </c>
      <c r="O47" s="124">
        <v>13.7948067582987</v>
      </c>
      <c r="P47" s="124">
        <v>14.866894225373798</v>
      </c>
      <c r="Q47" s="124">
        <v>13.560564248646099</v>
      </c>
      <c r="R47" s="124">
        <v>12.565868354513398</v>
      </c>
      <c r="S47" s="124">
        <v>11.5067425681064</v>
      </c>
      <c r="T47" s="124">
        <v>10.859805679649801</v>
      </c>
      <c r="U47" s="124">
        <v>26.408050512379504</v>
      </c>
      <c r="V47" s="124">
        <v>4.9914947199999995</v>
      </c>
      <c r="W47" s="124">
        <v>11.917337059999999</v>
      </c>
      <c r="X47" s="124">
        <v>31.18955407</v>
      </c>
      <c r="Y47" s="124">
        <v>31.36191732</v>
      </c>
      <c r="Z47" s="124">
        <v>14.795601969999998</v>
      </c>
      <c r="AA47" s="124">
        <v>16.563665159999999</v>
      </c>
      <c r="AB47" s="124" t="s">
        <v>102</v>
      </c>
      <c r="AC47" s="124" t="s">
        <v>102</v>
      </c>
      <c r="AD47" s="124" t="s">
        <v>102</v>
      </c>
      <c r="AE47" s="124" t="s">
        <v>102</v>
      </c>
      <c r="AF47" s="126">
        <v>-3.528858980169336E-2</v>
      </c>
      <c r="AG47" s="126">
        <v>5.3124485771421877E-2</v>
      </c>
      <c r="AH47" s="126">
        <v>-9.4860516127934173E-3</v>
      </c>
      <c r="AI47" s="126">
        <v>6.693239540074716E-3</v>
      </c>
      <c r="AJ47" s="126">
        <v>-1.2429103346561339E-2</v>
      </c>
      <c r="AK47" s="126">
        <v>0.2007174475304343</v>
      </c>
      <c r="AL47" s="126" t="s">
        <v>102</v>
      </c>
      <c r="AM47" s="126" t="s">
        <v>102</v>
      </c>
      <c r="AN47" s="126" t="s">
        <v>102</v>
      </c>
      <c r="AO47" s="126" t="s">
        <v>102</v>
      </c>
      <c r="AP47" s="124">
        <v>107.90852465216061</v>
      </c>
      <c r="AQ47" s="124">
        <v>110.8195703</v>
      </c>
      <c r="AR47" s="126">
        <v>2.6976975704403727E-2</v>
      </c>
      <c r="AS47" s="153" t="s">
        <v>779</v>
      </c>
      <c r="AT47" s="153">
        <v>1</v>
      </c>
      <c r="AU47" s="153">
        <v>1</v>
      </c>
      <c r="AV47" s="153">
        <v>1</v>
      </c>
      <c r="AW47" s="153">
        <v>1</v>
      </c>
      <c r="AX47" s="153">
        <v>1</v>
      </c>
      <c r="AY47" s="153">
        <v>1</v>
      </c>
      <c r="AZ47" s="153">
        <v>0</v>
      </c>
      <c r="BA47" s="153">
        <v>0</v>
      </c>
      <c r="BB47" s="153">
        <v>0</v>
      </c>
      <c r="BC47" s="153">
        <v>0</v>
      </c>
    </row>
    <row r="48" spans="1:55" x14ac:dyDescent="0.3">
      <c r="A48" s="300" t="s">
        <v>29</v>
      </c>
      <c r="B48" s="300" t="s">
        <v>814</v>
      </c>
      <c r="C48" s="300" t="s">
        <v>44</v>
      </c>
      <c r="D48" s="300" t="s">
        <v>808</v>
      </c>
      <c r="E48" s="300" t="s">
        <v>1696</v>
      </c>
      <c r="F48" s="300" t="s">
        <v>30</v>
      </c>
      <c r="G48" s="300" t="s">
        <v>2070</v>
      </c>
      <c r="H48" s="126">
        <v>-7.0999999999999991E-4</v>
      </c>
      <c r="I48" s="300" t="s">
        <v>1455</v>
      </c>
      <c r="J48" s="124">
        <v>4.2379027611948992</v>
      </c>
      <c r="K48" s="124">
        <v>9.3550143705835005</v>
      </c>
      <c r="L48" s="124">
        <v>9.0385396572782</v>
      </c>
      <c r="M48" s="124">
        <v>10.759457157722</v>
      </c>
      <c r="N48" s="124">
        <v>10.203462804188899</v>
      </c>
      <c r="O48" s="124">
        <v>10.1186037169487</v>
      </c>
      <c r="P48" s="124">
        <v>10.978946079864301</v>
      </c>
      <c r="Q48" s="124">
        <v>10.4697660345565</v>
      </c>
      <c r="R48" s="124">
        <v>10.324682377141899</v>
      </c>
      <c r="S48" s="124">
        <v>10.8172152303539</v>
      </c>
      <c r="T48" s="124">
        <v>9.9807725166310011</v>
      </c>
      <c r="U48" s="124">
        <v>18.6278137952526</v>
      </c>
      <c r="V48" s="124">
        <v>4.3177551200000002</v>
      </c>
      <c r="W48" s="124">
        <v>9.51493404</v>
      </c>
      <c r="X48" s="124">
        <v>9.9882960799999996</v>
      </c>
      <c r="Y48" s="124">
        <v>6.96008475</v>
      </c>
      <c r="Z48" s="124">
        <v>10.104597500000001</v>
      </c>
      <c r="AA48" s="124">
        <v>10.236771470000001</v>
      </c>
      <c r="AB48" s="124" t="s">
        <v>102</v>
      </c>
      <c r="AC48" s="124" t="s">
        <v>102</v>
      </c>
      <c r="AD48" s="124" t="s">
        <v>102</v>
      </c>
      <c r="AE48" s="124" t="s">
        <v>102</v>
      </c>
      <c r="AF48" s="126">
        <v>1.884242355352821E-2</v>
      </c>
      <c r="AG48" s="126">
        <v>1.709454021998737E-2</v>
      </c>
      <c r="AH48" s="126">
        <v>0.10507852581661431</v>
      </c>
      <c r="AI48" s="126">
        <v>-0.35311933976104104</v>
      </c>
      <c r="AJ48" s="126">
        <v>-9.6893874252484344E-3</v>
      </c>
      <c r="AK48" s="126">
        <v>1.1678266721066421E-2</v>
      </c>
      <c r="AL48" s="126" t="s">
        <v>102</v>
      </c>
      <c r="AM48" s="126" t="s">
        <v>102</v>
      </c>
      <c r="AN48" s="126" t="s">
        <v>102</v>
      </c>
      <c r="AO48" s="126" t="s">
        <v>102</v>
      </c>
      <c r="AP48" s="124">
        <v>53.712980467916196</v>
      </c>
      <c r="AQ48" s="124">
        <v>51.122438960000004</v>
      </c>
      <c r="AR48" s="126">
        <v>-4.8229338334028461E-2</v>
      </c>
      <c r="AS48" s="153" t="s">
        <v>779</v>
      </c>
      <c r="AT48" s="153">
        <v>1</v>
      </c>
      <c r="AU48" s="153">
        <v>1</v>
      </c>
      <c r="AV48" s="153">
        <v>1</v>
      </c>
      <c r="AW48" s="153">
        <v>1</v>
      </c>
      <c r="AX48" s="153">
        <v>1</v>
      </c>
      <c r="AY48" s="153">
        <v>1</v>
      </c>
      <c r="AZ48" s="153">
        <v>0</v>
      </c>
      <c r="BA48" s="153">
        <v>0</v>
      </c>
      <c r="BB48" s="153">
        <v>0</v>
      </c>
      <c r="BC48" s="153">
        <v>0</v>
      </c>
    </row>
    <row r="49" spans="1:55" x14ac:dyDescent="0.3">
      <c r="A49" s="300" t="s">
        <v>29</v>
      </c>
      <c r="B49" s="300" t="s">
        <v>814</v>
      </c>
      <c r="C49" s="300" t="s">
        <v>44</v>
      </c>
      <c r="D49" s="300" t="s">
        <v>808</v>
      </c>
      <c r="E49" s="300" t="s">
        <v>1696</v>
      </c>
      <c r="F49" s="300" t="s">
        <v>5</v>
      </c>
      <c r="G49" s="300" t="s">
        <v>2070</v>
      </c>
      <c r="H49" s="126">
        <v>-7.0999999999999991E-4</v>
      </c>
      <c r="I49" s="300" t="s">
        <v>1456</v>
      </c>
      <c r="J49" s="124">
        <v>72.378305311401789</v>
      </c>
      <c r="K49" s="124">
        <v>68.422294095007587</v>
      </c>
      <c r="L49" s="124">
        <v>98.63946173268792</v>
      </c>
      <c r="M49" s="124">
        <v>106.71599632885081</v>
      </c>
      <c r="N49" s="124">
        <v>94.305180778628696</v>
      </c>
      <c r="O49" s="124">
        <v>89.325973187820125</v>
      </c>
      <c r="P49" s="124">
        <v>115.2815633852705</v>
      </c>
      <c r="Q49" s="124">
        <v>118.73273130507761</v>
      </c>
      <c r="R49" s="124">
        <v>114.41897577761129</v>
      </c>
      <c r="S49" s="124">
        <v>101.52885440631191</v>
      </c>
      <c r="T49" s="124">
        <v>87.406487251135502</v>
      </c>
      <c r="U49" s="124">
        <v>104.76017801648112</v>
      </c>
      <c r="V49" s="124">
        <v>73.320205210000012</v>
      </c>
      <c r="W49" s="124">
        <v>69.683087399999991</v>
      </c>
      <c r="X49" s="124">
        <v>105.61373666</v>
      </c>
      <c r="Y49" s="124">
        <v>83.521974920000005</v>
      </c>
      <c r="Z49" s="124">
        <v>69.752758119999996</v>
      </c>
      <c r="AA49" s="124">
        <v>79.960950919999988</v>
      </c>
      <c r="AB49" s="124" t="s">
        <v>102</v>
      </c>
      <c r="AC49" s="124" t="s">
        <v>102</v>
      </c>
      <c r="AD49" s="124" t="s">
        <v>102</v>
      </c>
      <c r="AE49" s="124" t="s">
        <v>102</v>
      </c>
      <c r="AF49" s="126">
        <v>1.3013566628090764E-2</v>
      </c>
      <c r="AG49" s="126">
        <v>1.8426644731346382E-2</v>
      </c>
      <c r="AH49" s="126">
        <v>7.070471396338622E-2</v>
      </c>
      <c r="AI49" s="126">
        <v>-0.21734343684874793</v>
      </c>
      <c r="AJ49" s="126">
        <v>-0.26035073000138648</v>
      </c>
      <c r="AK49" s="126">
        <v>-0.10484097663429753</v>
      </c>
      <c r="AL49" s="126" t="s">
        <v>102</v>
      </c>
      <c r="AM49" s="126" t="s">
        <v>102</v>
      </c>
      <c r="AN49" s="126" t="s">
        <v>102</v>
      </c>
      <c r="AO49" s="126" t="s">
        <v>102</v>
      </c>
      <c r="AP49" s="124">
        <v>529.78721143439702</v>
      </c>
      <c r="AQ49" s="124">
        <v>481.85271323000006</v>
      </c>
      <c r="AR49" s="126">
        <v>-9.0478775572204684E-2</v>
      </c>
      <c r="AS49" s="153" t="s">
        <v>779</v>
      </c>
      <c r="AT49" s="153">
        <v>1</v>
      </c>
      <c r="AU49" s="153">
        <v>1</v>
      </c>
      <c r="AV49" s="153">
        <v>1</v>
      </c>
      <c r="AW49" s="153">
        <v>1</v>
      </c>
      <c r="AX49" s="153">
        <v>1</v>
      </c>
      <c r="AY49" s="153">
        <v>1</v>
      </c>
      <c r="AZ49" s="153">
        <v>0</v>
      </c>
      <c r="BA49" s="153">
        <v>0</v>
      </c>
      <c r="BB49" s="153">
        <v>0</v>
      </c>
      <c r="BC49" s="153">
        <v>0</v>
      </c>
    </row>
    <row r="50" spans="1:55" x14ac:dyDescent="0.3">
      <c r="A50" s="300" t="s">
        <v>29</v>
      </c>
      <c r="B50" s="300" t="s">
        <v>814</v>
      </c>
      <c r="C50" s="300" t="s">
        <v>44</v>
      </c>
      <c r="D50" s="300" t="s">
        <v>808</v>
      </c>
      <c r="E50" s="300" t="s">
        <v>1696</v>
      </c>
      <c r="F50" s="300" t="s">
        <v>18</v>
      </c>
      <c r="G50" s="300" t="s">
        <v>2070</v>
      </c>
      <c r="H50" s="126">
        <v>-7.0999999999999991E-4</v>
      </c>
      <c r="I50" s="300" t="s">
        <v>1457</v>
      </c>
      <c r="J50" s="124">
        <v>49.811831651542199</v>
      </c>
      <c r="K50" s="124">
        <v>38.930704960565997</v>
      </c>
      <c r="L50" s="124">
        <v>50.462364445092206</v>
      </c>
      <c r="M50" s="124">
        <v>55.103687044693402</v>
      </c>
      <c r="N50" s="124">
        <v>56.388277737279395</v>
      </c>
      <c r="O50" s="124">
        <v>52.772592068066693</v>
      </c>
      <c r="P50" s="124">
        <v>71.575626138532598</v>
      </c>
      <c r="Q50" s="124">
        <v>71.639418054092204</v>
      </c>
      <c r="R50" s="124">
        <v>70.766030329963897</v>
      </c>
      <c r="S50" s="124">
        <v>65.862157403540394</v>
      </c>
      <c r="T50" s="124">
        <v>54.725759044222599</v>
      </c>
      <c r="U50" s="124">
        <v>57.196537095402107</v>
      </c>
      <c r="V50" s="124">
        <v>47.781207189999996</v>
      </c>
      <c r="W50" s="124">
        <v>40.097544820000003</v>
      </c>
      <c r="X50" s="124">
        <v>54.96385222</v>
      </c>
      <c r="Y50" s="124">
        <v>35.570662579999997</v>
      </c>
      <c r="Z50" s="124">
        <v>38.250745619999996</v>
      </c>
      <c r="AA50" s="124">
        <v>42.474174049999995</v>
      </c>
      <c r="AB50" s="124" t="s">
        <v>102</v>
      </c>
      <c r="AC50" s="124" t="s">
        <v>102</v>
      </c>
      <c r="AD50" s="124" t="s">
        <v>102</v>
      </c>
      <c r="AE50" s="124" t="s">
        <v>102</v>
      </c>
      <c r="AF50" s="126">
        <v>-4.0765906296066384E-2</v>
      </c>
      <c r="AG50" s="126">
        <v>2.9972225281199787E-2</v>
      </c>
      <c r="AH50" s="126">
        <v>8.9204852456048422E-2</v>
      </c>
      <c r="AI50" s="126">
        <v>-0.35447763139425847</v>
      </c>
      <c r="AJ50" s="126">
        <v>-0.32165430201263834</v>
      </c>
      <c r="AK50" s="126">
        <v>-0.19514709462790231</v>
      </c>
      <c r="AL50" s="126" t="s">
        <v>102</v>
      </c>
      <c r="AM50" s="126" t="s">
        <v>102</v>
      </c>
      <c r="AN50" s="126" t="s">
        <v>102</v>
      </c>
      <c r="AO50" s="126" t="s">
        <v>102</v>
      </c>
      <c r="AP50" s="124">
        <v>303.46945790723987</v>
      </c>
      <c r="AQ50" s="124">
        <v>259.13818648</v>
      </c>
      <c r="AR50" s="126">
        <v>-0.14608149278992816</v>
      </c>
      <c r="AS50" s="153" t="s">
        <v>779</v>
      </c>
      <c r="AT50" s="153">
        <v>1</v>
      </c>
      <c r="AU50" s="153">
        <v>1</v>
      </c>
      <c r="AV50" s="153">
        <v>1</v>
      </c>
      <c r="AW50" s="153">
        <v>1</v>
      </c>
      <c r="AX50" s="153">
        <v>1</v>
      </c>
      <c r="AY50" s="153">
        <v>1</v>
      </c>
      <c r="AZ50" s="153">
        <v>0</v>
      </c>
      <c r="BA50" s="153">
        <v>0</v>
      </c>
      <c r="BB50" s="153">
        <v>0</v>
      </c>
      <c r="BC50" s="153">
        <v>0</v>
      </c>
    </row>
    <row r="51" spans="1:55" x14ac:dyDescent="0.3">
      <c r="A51" s="300" t="s">
        <v>10</v>
      </c>
      <c r="B51" s="300" t="s">
        <v>812</v>
      </c>
      <c r="C51" s="300" t="s">
        <v>44</v>
      </c>
      <c r="D51" s="300" t="s">
        <v>806</v>
      </c>
      <c r="E51" s="300" t="s">
        <v>1689</v>
      </c>
      <c r="F51" s="300" t="s">
        <v>5</v>
      </c>
      <c r="G51" s="300" t="s">
        <v>2070</v>
      </c>
      <c r="H51" s="126">
        <v>7.5300000000000002E-3</v>
      </c>
      <c r="I51" s="300" t="s">
        <v>1467</v>
      </c>
      <c r="J51" s="124">
        <v>127.100834009528</v>
      </c>
      <c r="K51" s="124">
        <v>99.80687573947931</v>
      </c>
      <c r="L51" s="124">
        <v>118.42894657611852</v>
      </c>
      <c r="M51" s="124">
        <v>162.82405869070402</v>
      </c>
      <c r="N51" s="124">
        <v>137.62569754278658</v>
      </c>
      <c r="O51" s="124">
        <v>115.0152304679803</v>
      </c>
      <c r="P51" s="124">
        <v>179.84500113748319</v>
      </c>
      <c r="Q51" s="124">
        <v>150.63515046860303</v>
      </c>
      <c r="R51" s="124">
        <v>139.95796756256499</v>
      </c>
      <c r="S51" s="124">
        <v>164.9611629859441</v>
      </c>
      <c r="T51" s="124">
        <v>121.83218746537381</v>
      </c>
      <c r="U51" s="124">
        <v>156.52522864052401</v>
      </c>
      <c r="V51" s="124">
        <v>139.14545901999998</v>
      </c>
      <c r="W51" s="124">
        <v>108.47626526000001</v>
      </c>
      <c r="X51" s="124">
        <v>104.82472519</v>
      </c>
      <c r="Y51" s="124">
        <v>90.637348749999987</v>
      </c>
      <c r="Z51" s="124">
        <v>116.11016671</v>
      </c>
      <c r="AA51" s="124">
        <v>124.73438337000002</v>
      </c>
      <c r="AB51" s="124" t="s">
        <v>102</v>
      </c>
      <c r="AC51" s="124" t="s">
        <v>102</v>
      </c>
      <c r="AD51" s="124" t="s">
        <v>102</v>
      </c>
      <c r="AE51" s="124" t="s">
        <v>102</v>
      </c>
      <c r="AF51" s="126">
        <v>9.4764327113455921E-2</v>
      </c>
      <c r="AG51" s="126">
        <v>8.6861646116946412E-2</v>
      </c>
      <c r="AH51" s="126">
        <v>-0.11487243431127377</v>
      </c>
      <c r="AI51" s="126">
        <v>-0.44334179187750056</v>
      </c>
      <c r="AJ51" s="126">
        <v>-0.15633367326692457</v>
      </c>
      <c r="AK51" s="126">
        <v>8.450318155668507E-2</v>
      </c>
      <c r="AL51" s="126" t="s">
        <v>102</v>
      </c>
      <c r="AM51" s="126" t="s">
        <v>102</v>
      </c>
      <c r="AN51" s="126" t="s">
        <v>102</v>
      </c>
      <c r="AO51" s="126" t="s">
        <v>102</v>
      </c>
      <c r="AP51" s="124">
        <v>760.80164302659682</v>
      </c>
      <c r="AQ51" s="124">
        <v>683.92834830000004</v>
      </c>
      <c r="AR51" s="126">
        <v>-0.10104249304822989</v>
      </c>
      <c r="AS51" s="153" t="s">
        <v>779</v>
      </c>
      <c r="AT51" s="153">
        <v>1</v>
      </c>
      <c r="AU51" s="153">
        <v>1</v>
      </c>
      <c r="AV51" s="153">
        <v>1</v>
      </c>
      <c r="AW51" s="153">
        <v>1</v>
      </c>
      <c r="AX51" s="153">
        <v>1</v>
      </c>
      <c r="AY51" s="153">
        <v>1</v>
      </c>
      <c r="AZ51" s="153">
        <v>0</v>
      </c>
      <c r="BA51" s="153">
        <v>0</v>
      </c>
      <c r="BB51" s="153">
        <v>0</v>
      </c>
      <c r="BC51" s="153">
        <v>0</v>
      </c>
    </row>
    <row r="52" spans="1:55" x14ac:dyDescent="0.3">
      <c r="A52" s="300" t="s">
        <v>786</v>
      </c>
      <c r="B52" s="300" t="s">
        <v>818</v>
      </c>
      <c r="C52" s="300" t="s">
        <v>42</v>
      </c>
      <c r="D52" s="300" t="s">
        <v>806</v>
      </c>
      <c r="E52" s="300" t="s">
        <v>1696</v>
      </c>
      <c r="F52" s="300" t="s">
        <v>5</v>
      </c>
      <c r="G52" s="300" t="s">
        <v>2070</v>
      </c>
      <c r="H52" s="126">
        <v>5.6829999999999999E-2</v>
      </c>
      <c r="I52" s="300" t="s">
        <v>1468</v>
      </c>
      <c r="J52" s="124">
        <v>56721.408274100017</v>
      </c>
      <c r="K52" s="124">
        <v>57563.416439999994</v>
      </c>
      <c r="L52" s="124">
        <v>59536.518049999999</v>
      </c>
      <c r="M52" s="124">
        <v>86513.160629999998</v>
      </c>
      <c r="N52" s="124">
        <v>69870.201789999992</v>
      </c>
      <c r="O52" s="124" t="s">
        <v>102</v>
      </c>
      <c r="P52" s="124">
        <v>41268.154669999996</v>
      </c>
      <c r="Q52" s="124" t="s">
        <v>102</v>
      </c>
      <c r="R52" s="124" t="s">
        <v>102</v>
      </c>
      <c r="S52" s="124" t="s">
        <v>102</v>
      </c>
      <c r="T52" s="124" t="s">
        <v>102</v>
      </c>
      <c r="U52" s="124" t="s">
        <v>102</v>
      </c>
      <c r="V52" s="124">
        <v>63003.099999999977</v>
      </c>
      <c r="W52" s="124">
        <v>56184</v>
      </c>
      <c r="X52" s="124">
        <v>51551</v>
      </c>
      <c r="Y52" s="124">
        <v>70854</v>
      </c>
      <c r="Z52" s="124">
        <v>56017</v>
      </c>
      <c r="AA52" s="124" t="s">
        <v>102</v>
      </c>
      <c r="AB52" s="124">
        <v>38620</v>
      </c>
      <c r="AC52" s="124" t="s">
        <v>102</v>
      </c>
      <c r="AD52" s="124" t="s">
        <v>102</v>
      </c>
      <c r="AE52" s="124" t="s">
        <v>102</v>
      </c>
      <c r="AF52" s="126">
        <v>0.11074639923508899</v>
      </c>
      <c r="AG52" s="126">
        <v>-2.3963422001503316E-2</v>
      </c>
      <c r="AH52" s="126">
        <v>-0.13412806646323513</v>
      </c>
      <c r="AI52" s="126">
        <v>-0.18100321981034989</v>
      </c>
      <c r="AJ52" s="126">
        <v>-0.19827052785158406</v>
      </c>
      <c r="AK52" s="126" t="s">
        <v>102</v>
      </c>
      <c r="AL52" s="126">
        <v>-6.4169447148192449E-2</v>
      </c>
      <c r="AM52" s="126" t="s">
        <v>102</v>
      </c>
      <c r="AN52" s="126" t="s">
        <v>102</v>
      </c>
      <c r="AO52" s="126" t="s">
        <v>102</v>
      </c>
      <c r="AP52" s="124">
        <v>371472.85985409998</v>
      </c>
      <c r="AQ52" s="124">
        <v>336229.1</v>
      </c>
      <c r="AR52" s="126">
        <v>-9.4875732961870685E-2</v>
      </c>
      <c r="AS52" s="153" t="s">
        <v>779</v>
      </c>
      <c r="AT52" s="153">
        <v>1</v>
      </c>
      <c r="AU52" s="153">
        <v>1</v>
      </c>
      <c r="AV52" s="153">
        <v>1</v>
      </c>
      <c r="AW52" s="153">
        <v>1</v>
      </c>
      <c r="AX52" s="153">
        <v>1</v>
      </c>
      <c r="AY52" s="153">
        <v>0</v>
      </c>
      <c r="AZ52" s="153">
        <v>1</v>
      </c>
      <c r="BA52" s="153">
        <v>0</v>
      </c>
      <c r="BB52" s="153">
        <v>0</v>
      </c>
      <c r="BC52" s="153">
        <v>0</v>
      </c>
    </row>
    <row r="53" spans="1:55" x14ac:dyDescent="0.3">
      <c r="A53" s="300" t="s">
        <v>6</v>
      </c>
      <c r="B53" s="300" t="s">
        <v>819</v>
      </c>
      <c r="C53" s="300" t="s">
        <v>42</v>
      </c>
      <c r="D53" s="300" t="s">
        <v>808</v>
      </c>
      <c r="E53" s="300" t="s">
        <v>1696</v>
      </c>
      <c r="F53" s="300" t="s">
        <v>5</v>
      </c>
      <c r="G53" s="300" t="s">
        <v>2070</v>
      </c>
      <c r="H53" s="126">
        <v>-2.8199999999999996E-3</v>
      </c>
      <c r="I53" s="300" t="s">
        <v>1469</v>
      </c>
      <c r="J53" s="124">
        <v>487.222148</v>
      </c>
      <c r="K53" s="124">
        <v>278.91124599999989</v>
      </c>
      <c r="L53" s="124">
        <v>279.01096399999994</v>
      </c>
      <c r="M53" s="124">
        <v>550.84223199999997</v>
      </c>
      <c r="N53" s="124">
        <v>309.823826</v>
      </c>
      <c r="O53" s="124">
        <v>262.55749400000002</v>
      </c>
      <c r="P53" s="124">
        <v>487.12242999999995</v>
      </c>
      <c r="Q53" s="124" t="s">
        <v>102</v>
      </c>
      <c r="R53" s="124" t="s">
        <v>102</v>
      </c>
      <c r="S53" s="124" t="s">
        <v>102</v>
      </c>
      <c r="T53" s="124" t="s">
        <v>102</v>
      </c>
      <c r="U53" s="124" t="s">
        <v>102</v>
      </c>
      <c r="V53" s="124">
        <v>505.1</v>
      </c>
      <c r="W53" s="124">
        <v>380</v>
      </c>
      <c r="X53" s="124">
        <v>279.69999999999993</v>
      </c>
      <c r="Y53" s="124">
        <v>385.1</v>
      </c>
      <c r="Z53" s="124" t="s">
        <v>102</v>
      </c>
      <c r="AA53" s="124" t="s">
        <v>102</v>
      </c>
      <c r="AB53" s="124" t="s">
        <v>102</v>
      </c>
      <c r="AC53" s="124" t="s">
        <v>102</v>
      </c>
      <c r="AD53" s="124" t="s">
        <v>102</v>
      </c>
      <c r="AE53" s="124" t="s">
        <v>102</v>
      </c>
      <c r="AF53" s="126">
        <v>3.6693430447254663E-2</v>
      </c>
      <c r="AG53" s="126">
        <v>0.36244058082907188</v>
      </c>
      <c r="AH53" s="126">
        <v>2.4695660346881116E-3</v>
      </c>
      <c r="AI53" s="126">
        <v>-0.30088875248040159</v>
      </c>
      <c r="AJ53" s="126" t="s">
        <v>102</v>
      </c>
      <c r="AK53" s="126" t="s">
        <v>102</v>
      </c>
      <c r="AL53" s="126" t="s">
        <v>102</v>
      </c>
      <c r="AM53" s="126" t="s">
        <v>102</v>
      </c>
      <c r="AN53" s="126" t="s">
        <v>102</v>
      </c>
      <c r="AO53" s="126" t="s">
        <v>102</v>
      </c>
      <c r="AP53" s="124">
        <v>1595.98659</v>
      </c>
      <c r="AQ53" s="124">
        <v>1549.9</v>
      </c>
      <c r="AR53" s="126">
        <v>-2.887655215198261E-2</v>
      </c>
      <c r="AS53" s="153" t="s">
        <v>779</v>
      </c>
      <c r="AT53" s="153">
        <v>1</v>
      </c>
      <c r="AU53" s="153">
        <v>1</v>
      </c>
      <c r="AV53" s="153">
        <v>1</v>
      </c>
      <c r="AW53" s="153">
        <v>1</v>
      </c>
      <c r="AX53" s="153">
        <v>0</v>
      </c>
      <c r="AY53" s="153">
        <v>0</v>
      </c>
      <c r="AZ53" s="153">
        <v>0</v>
      </c>
      <c r="BA53" s="153">
        <v>0</v>
      </c>
      <c r="BB53" s="153">
        <v>0</v>
      </c>
      <c r="BC53" s="153">
        <v>0</v>
      </c>
    </row>
    <row r="54" spans="1:55" x14ac:dyDescent="0.3">
      <c r="A54" s="300" t="s">
        <v>36</v>
      </c>
      <c r="B54" s="300" t="s">
        <v>820</v>
      </c>
      <c r="C54" s="300" t="s">
        <v>42</v>
      </c>
      <c r="D54" s="300" t="s">
        <v>808</v>
      </c>
      <c r="E54" s="300" t="s">
        <v>1696</v>
      </c>
      <c r="F54" s="300" t="s">
        <v>5</v>
      </c>
      <c r="G54" s="300" t="s">
        <v>2071</v>
      </c>
      <c r="H54" s="126">
        <v>0.85451999999999995</v>
      </c>
      <c r="I54" s="300" t="s">
        <v>1470</v>
      </c>
      <c r="J54" s="124">
        <v>2524.0017199999998</v>
      </c>
      <c r="K54" s="124">
        <v>1515.14284</v>
      </c>
      <c r="L54" s="124">
        <v>1492.8886</v>
      </c>
      <c r="M54" s="124">
        <v>2088.1895199999999</v>
      </c>
      <c r="N54" s="124">
        <v>2314.4409599999999</v>
      </c>
      <c r="O54" s="124">
        <v>3000.6133599999998</v>
      </c>
      <c r="P54" s="124">
        <v>2590.7644399999999</v>
      </c>
      <c r="Q54" s="124" t="s">
        <v>102</v>
      </c>
      <c r="R54" s="124" t="s">
        <v>102</v>
      </c>
      <c r="S54" s="124" t="s">
        <v>102</v>
      </c>
      <c r="T54" s="124" t="s">
        <v>102</v>
      </c>
      <c r="U54" s="124" t="s">
        <v>102</v>
      </c>
      <c r="V54" s="124">
        <v>1218</v>
      </c>
      <c r="W54" s="124">
        <v>784</v>
      </c>
      <c r="X54" s="124">
        <v>609</v>
      </c>
      <c r="Y54" s="124">
        <v>674</v>
      </c>
      <c r="Z54" s="124" t="s">
        <v>102</v>
      </c>
      <c r="AA54" s="124" t="s">
        <v>102</v>
      </c>
      <c r="AB54" s="124" t="s">
        <v>102</v>
      </c>
      <c r="AC54" s="124" t="s">
        <v>102</v>
      </c>
      <c r="AD54" s="124" t="s">
        <v>102</v>
      </c>
      <c r="AE54" s="124" t="s">
        <v>102</v>
      </c>
      <c r="AF54" s="126">
        <v>-0.51743297544187083</v>
      </c>
      <c r="AG54" s="126">
        <v>-0.48255703732857291</v>
      </c>
      <c r="AH54" s="126">
        <v>-0.59206601215924615</v>
      </c>
      <c r="AI54" s="126">
        <v>-0.67723236155308353</v>
      </c>
      <c r="AJ54" s="126" t="s">
        <v>102</v>
      </c>
      <c r="AK54" s="126" t="s">
        <v>102</v>
      </c>
      <c r="AL54" s="126" t="s">
        <v>102</v>
      </c>
      <c r="AM54" s="126" t="s">
        <v>102</v>
      </c>
      <c r="AN54" s="126" t="s">
        <v>102</v>
      </c>
      <c r="AO54" s="126" t="s">
        <v>102</v>
      </c>
      <c r="AP54" s="124">
        <v>7620.2226799999999</v>
      </c>
      <c r="AQ54" s="124">
        <v>3285</v>
      </c>
      <c r="AR54" s="126">
        <v>-0.56891023557332576</v>
      </c>
      <c r="AS54" s="153" t="s">
        <v>779</v>
      </c>
      <c r="AT54" s="153">
        <v>1</v>
      </c>
      <c r="AU54" s="153">
        <v>1</v>
      </c>
      <c r="AV54" s="153">
        <v>1</v>
      </c>
      <c r="AW54" s="153">
        <v>1</v>
      </c>
      <c r="AX54" s="153">
        <v>0</v>
      </c>
      <c r="AY54" s="153">
        <v>0</v>
      </c>
      <c r="AZ54" s="153">
        <v>0</v>
      </c>
      <c r="BA54" s="153">
        <v>0</v>
      </c>
      <c r="BB54" s="153">
        <v>0</v>
      </c>
      <c r="BC54" s="153">
        <v>0</v>
      </c>
    </row>
    <row r="55" spans="1:55" x14ac:dyDescent="0.3">
      <c r="A55" s="300" t="s">
        <v>15</v>
      </c>
      <c r="B55" s="300" t="s">
        <v>821</v>
      </c>
      <c r="C55" s="300" t="s">
        <v>42</v>
      </c>
      <c r="D55" s="300" t="s">
        <v>806</v>
      </c>
      <c r="E55" s="300" t="s">
        <v>1696</v>
      </c>
      <c r="F55" s="300" t="s">
        <v>31</v>
      </c>
      <c r="G55" s="300" t="s">
        <v>2070</v>
      </c>
      <c r="H55" s="126">
        <v>2E-3</v>
      </c>
      <c r="I55" s="300" t="s">
        <v>1471</v>
      </c>
      <c r="J55" s="124">
        <v>1600.194</v>
      </c>
      <c r="K55" s="124">
        <v>2260.5120000000002</v>
      </c>
      <c r="L55" s="124">
        <v>14933.808000000001</v>
      </c>
      <c r="M55" s="124">
        <v>15796.53</v>
      </c>
      <c r="N55" s="124">
        <v>16969.871999999999</v>
      </c>
      <c r="O55" s="124">
        <v>25546.991999999998</v>
      </c>
      <c r="P55" s="124">
        <v>27391.673999999999</v>
      </c>
      <c r="Q55" s="124" t="s">
        <v>102</v>
      </c>
      <c r="R55" s="124" t="s">
        <v>102</v>
      </c>
      <c r="S55" s="124" t="s">
        <v>102</v>
      </c>
      <c r="T55" s="124" t="s">
        <v>102</v>
      </c>
      <c r="U55" s="124" t="s">
        <v>102</v>
      </c>
      <c r="V55" s="124">
        <v>1784</v>
      </c>
      <c r="W55" s="124">
        <v>2451</v>
      </c>
      <c r="X55" s="124">
        <v>14628</v>
      </c>
      <c r="Y55" s="124">
        <v>15448</v>
      </c>
      <c r="Z55" s="124">
        <v>16485</v>
      </c>
      <c r="AA55" s="124">
        <v>25671</v>
      </c>
      <c r="AB55" s="124">
        <v>27542</v>
      </c>
      <c r="AC55" s="124" t="s">
        <v>102</v>
      </c>
      <c r="AD55" s="124" t="s">
        <v>102</v>
      </c>
      <c r="AE55" s="124" t="s">
        <v>102</v>
      </c>
      <c r="AF55" s="126">
        <v>0.1148648226402549</v>
      </c>
      <c r="AG55" s="126">
        <v>8.4267634942880115E-2</v>
      </c>
      <c r="AH55" s="126">
        <v>-2.0477563391735107E-2</v>
      </c>
      <c r="AI55" s="126">
        <v>-2.2063706396278211E-2</v>
      </c>
      <c r="AJ55" s="126">
        <v>-2.8572519580583721E-2</v>
      </c>
      <c r="AK55" s="126">
        <v>4.8541135488671871E-3</v>
      </c>
      <c r="AL55" s="126">
        <v>5.4880180013824982E-3</v>
      </c>
      <c r="AM55" s="126" t="s">
        <v>102</v>
      </c>
      <c r="AN55" s="126" t="s">
        <v>102</v>
      </c>
      <c r="AO55" s="126" t="s">
        <v>102</v>
      </c>
      <c r="AP55" s="124">
        <v>104499.58199999999</v>
      </c>
      <c r="AQ55" s="124">
        <v>104009</v>
      </c>
      <c r="AR55" s="126">
        <v>-4.6945833716348735E-3</v>
      </c>
      <c r="AS55" s="153" t="s">
        <v>779</v>
      </c>
      <c r="AT55" s="153">
        <v>1</v>
      </c>
      <c r="AU55" s="153">
        <v>1</v>
      </c>
      <c r="AV55" s="153">
        <v>1</v>
      </c>
      <c r="AW55" s="153">
        <v>1</v>
      </c>
      <c r="AX55" s="153">
        <v>1</v>
      </c>
      <c r="AY55" s="153">
        <v>1</v>
      </c>
      <c r="AZ55" s="153">
        <v>1</v>
      </c>
      <c r="BA55" s="153">
        <v>0</v>
      </c>
      <c r="BB55" s="153">
        <v>0</v>
      </c>
      <c r="BC55" s="153">
        <v>0</v>
      </c>
    </row>
    <row r="56" spans="1:55" x14ac:dyDescent="0.3">
      <c r="A56" s="300" t="s">
        <v>15</v>
      </c>
      <c r="B56" s="300" t="s">
        <v>821</v>
      </c>
      <c r="C56" s="300" t="s">
        <v>42</v>
      </c>
      <c r="D56" s="300" t="s">
        <v>806</v>
      </c>
      <c r="E56" s="300" t="s">
        <v>1696</v>
      </c>
      <c r="F56" s="300" t="s">
        <v>27</v>
      </c>
      <c r="G56" s="300" t="s">
        <v>2070</v>
      </c>
      <c r="H56" s="126">
        <v>2E-3</v>
      </c>
      <c r="I56" s="300" t="s">
        <v>1472</v>
      </c>
      <c r="J56" s="124">
        <v>2630.25</v>
      </c>
      <c r="K56" s="124">
        <v>4537.0559999999996</v>
      </c>
      <c r="L56" s="124">
        <v>7247.4660000000003</v>
      </c>
      <c r="M56" s="124">
        <v>9630.2219999999998</v>
      </c>
      <c r="N56" s="124">
        <v>11376.708000000001</v>
      </c>
      <c r="O56" s="124">
        <v>13557.06</v>
      </c>
      <c r="P56" s="124">
        <v>16362.66</v>
      </c>
      <c r="Q56" s="124" t="s">
        <v>102</v>
      </c>
      <c r="R56" s="124" t="s">
        <v>102</v>
      </c>
      <c r="S56" s="124" t="s">
        <v>102</v>
      </c>
      <c r="T56" s="124" t="s">
        <v>102</v>
      </c>
      <c r="U56" s="124" t="s">
        <v>102</v>
      </c>
      <c r="V56" s="124">
        <v>2268</v>
      </c>
      <c r="W56" s="124">
        <v>4779</v>
      </c>
      <c r="X56" s="124">
        <v>7002</v>
      </c>
      <c r="Y56" s="124">
        <v>8392</v>
      </c>
      <c r="Z56" s="124">
        <v>9681</v>
      </c>
      <c r="AA56" s="124">
        <v>11591</v>
      </c>
      <c r="AB56" s="124">
        <v>13669</v>
      </c>
      <c r="AC56" s="124" t="s">
        <v>102</v>
      </c>
      <c r="AD56" s="124" t="s">
        <v>102</v>
      </c>
      <c r="AE56" s="124" t="s">
        <v>102</v>
      </c>
      <c r="AF56" s="126">
        <v>-0.1377245508982036</v>
      </c>
      <c r="AG56" s="126">
        <v>5.3326209771270276E-2</v>
      </c>
      <c r="AH56" s="126">
        <v>-3.38692171857033E-2</v>
      </c>
      <c r="AI56" s="126">
        <v>-0.12857668286359336</v>
      </c>
      <c r="AJ56" s="126">
        <v>-0.14905085021079917</v>
      </c>
      <c r="AK56" s="126">
        <v>-0.14502111814803501</v>
      </c>
      <c r="AL56" s="126">
        <v>-0.16462237802411098</v>
      </c>
      <c r="AM56" s="126" t="s">
        <v>102</v>
      </c>
      <c r="AN56" s="126" t="s">
        <v>102</v>
      </c>
      <c r="AO56" s="126" t="s">
        <v>102</v>
      </c>
      <c r="AP56" s="124">
        <v>65341.421999999991</v>
      </c>
      <c r="AQ56" s="124">
        <v>57382</v>
      </c>
      <c r="AR56" s="126">
        <v>-0.12181280658385416</v>
      </c>
      <c r="AS56" s="153" t="s">
        <v>779</v>
      </c>
      <c r="AT56" s="153">
        <v>1</v>
      </c>
      <c r="AU56" s="153">
        <v>1</v>
      </c>
      <c r="AV56" s="153">
        <v>1</v>
      </c>
      <c r="AW56" s="153">
        <v>1</v>
      </c>
      <c r="AX56" s="153">
        <v>1</v>
      </c>
      <c r="AY56" s="153">
        <v>1</v>
      </c>
      <c r="AZ56" s="153">
        <v>1</v>
      </c>
      <c r="BA56" s="153">
        <v>0</v>
      </c>
      <c r="BB56" s="153">
        <v>0</v>
      </c>
      <c r="BC56" s="153">
        <v>0</v>
      </c>
    </row>
    <row r="57" spans="1:55" x14ac:dyDescent="0.3">
      <c r="A57" s="300" t="s">
        <v>15</v>
      </c>
      <c r="B57" s="300" t="s">
        <v>821</v>
      </c>
      <c r="C57" s="300" t="s">
        <v>42</v>
      </c>
      <c r="D57" s="300" t="s">
        <v>806</v>
      </c>
      <c r="E57" s="300" t="s">
        <v>1696</v>
      </c>
      <c r="F57" s="300" t="s">
        <v>16</v>
      </c>
      <c r="G57" s="300" t="s">
        <v>2070</v>
      </c>
      <c r="H57" s="126">
        <v>2E-3</v>
      </c>
      <c r="I57" s="300" t="s">
        <v>2417</v>
      </c>
      <c r="J57" s="124">
        <v>6262.5</v>
      </c>
      <c r="K57" s="124">
        <v>10714.386</v>
      </c>
      <c r="L57" s="124">
        <v>28840.565999999999</v>
      </c>
      <c r="M57" s="124">
        <v>35042.946000000004</v>
      </c>
      <c r="N57" s="124">
        <v>39745.332000000002</v>
      </c>
      <c r="O57" s="124">
        <v>51510.815999999999</v>
      </c>
      <c r="P57" s="124">
        <v>57365.502</v>
      </c>
      <c r="Q57" s="124" t="s">
        <v>102</v>
      </c>
      <c r="R57" s="124" t="s">
        <v>102</v>
      </c>
      <c r="S57" s="124" t="s">
        <v>102</v>
      </c>
      <c r="T57" s="124" t="s">
        <v>102</v>
      </c>
      <c r="U57" s="124" t="s">
        <v>102</v>
      </c>
      <c r="V57" s="124">
        <v>6523</v>
      </c>
      <c r="W57" s="124">
        <v>11412</v>
      </c>
      <c r="X57" s="124">
        <v>29072</v>
      </c>
      <c r="Y57" s="124">
        <v>32961</v>
      </c>
      <c r="Z57" s="124">
        <v>37145</v>
      </c>
      <c r="AA57" s="124">
        <v>49818</v>
      </c>
      <c r="AB57" s="124">
        <v>55362</v>
      </c>
      <c r="AC57" s="124" t="s">
        <v>102</v>
      </c>
      <c r="AD57" s="124" t="s">
        <v>102</v>
      </c>
      <c r="AE57" s="124" t="s">
        <v>102</v>
      </c>
      <c r="AF57" s="126">
        <v>4.159680638722555E-2</v>
      </c>
      <c r="AG57" s="126">
        <v>6.5110030570113817E-2</v>
      </c>
      <c r="AH57" s="126">
        <v>8.0245997946087853E-3</v>
      </c>
      <c r="AI57" s="126">
        <v>-5.9411272100239616E-2</v>
      </c>
      <c r="AJ57" s="126">
        <v>-6.5424840330935013E-2</v>
      </c>
      <c r="AK57" s="126">
        <v>-3.286331165866211E-2</v>
      </c>
      <c r="AL57" s="126">
        <v>-3.4925206442018068E-2</v>
      </c>
      <c r="AM57" s="126" t="s">
        <v>102</v>
      </c>
      <c r="AN57" s="126" t="s">
        <v>102</v>
      </c>
      <c r="AO57" s="126" t="s">
        <v>102</v>
      </c>
      <c r="AP57" s="124">
        <v>229482.04800000001</v>
      </c>
      <c r="AQ57" s="124">
        <v>222293</v>
      </c>
      <c r="AR57" s="126">
        <v>-3.1327278376041032E-2</v>
      </c>
      <c r="AS57" s="153" t="s">
        <v>779</v>
      </c>
      <c r="AT57" s="153">
        <v>1</v>
      </c>
      <c r="AU57" s="153">
        <v>1</v>
      </c>
      <c r="AV57" s="153">
        <v>1</v>
      </c>
      <c r="AW57" s="153">
        <v>1</v>
      </c>
      <c r="AX57" s="153">
        <v>1</v>
      </c>
      <c r="AY57" s="153">
        <v>1</v>
      </c>
      <c r="AZ57" s="153">
        <v>1</v>
      </c>
      <c r="BA57" s="153">
        <v>0</v>
      </c>
      <c r="BB57" s="153">
        <v>0</v>
      </c>
      <c r="BC57" s="153">
        <v>0</v>
      </c>
    </row>
    <row r="58" spans="1:55" x14ac:dyDescent="0.3">
      <c r="A58" s="300" t="s">
        <v>15</v>
      </c>
      <c r="B58" s="300" t="s">
        <v>821</v>
      </c>
      <c r="C58" s="300" t="s">
        <v>42</v>
      </c>
      <c r="D58" s="300" t="s">
        <v>806</v>
      </c>
      <c r="E58" s="300" t="s">
        <v>1696</v>
      </c>
      <c r="F58" s="300" t="s">
        <v>30</v>
      </c>
      <c r="G58" s="300" t="s">
        <v>2070</v>
      </c>
      <c r="H58" s="126">
        <v>2E-3</v>
      </c>
      <c r="I58" s="300" t="s">
        <v>1474</v>
      </c>
      <c r="J58" s="124">
        <v>4519.0200000000004</v>
      </c>
      <c r="K58" s="124">
        <v>8148.2640000000001</v>
      </c>
      <c r="L58" s="124">
        <v>11512.98</v>
      </c>
      <c r="M58" s="124">
        <v>16669.272000000001</v>
      </c>
      <c r="N58" s="124">
        <v>19984.89</v>
      </c>
      <c r="O58" s="124">
        <v>22834.578000000001</v>
      </c>
      <c r="P58" s="124">
        <v>26529.954000000002</v>
      </c>
      <c r="Q58" s="124" t="s">
        <v>102</v>
      </c>
      <c r="R58" s="124" t="s">
        <v>102</v>
      </c>
      <c r="S58" s="124" t="s">
        <v>102</v>
      </c>
      <c r="T58" s="124" t="s">
        <v>102</v>
      </c>
      <c r="U58" s="124" t="s">
        <v>102</v>
      </c>
      <c r="V58" s="124">
        <v>4613</v>
      </c>
      <c r="W58" s="124">
        <v>8660</v>
      </c>
      <c r="X58" s="124">
        <v>11961</v>
      </c>
      <c r="Y58" s="124">
        <v>14960</v>
      </c>
      <c r="Z58" s="124">
        <v>18034</v>
      </c>
      <c r="AA58" s="124">
        <v>21261</v>
      </c>
      <c r="AB58" s="124">
        <v>24798</v>
      </c>
      <c r="AC58" s="124" t="s">
        <v>102</v>
      </c>
      <c r="AD58" s="124" t="s">
        <v>102</v>
      </c>
      <c r="AE58" s="124" t="s">
        <v>102</v>
      </c>
      <c r="AF58" s="126">
        <v>2.079654438351668E-2</v>
      </c>
      <c r="AG58" s="126">
        <v>6.2803070690885796E-2</v>
      </c>
      <c r="AH58" s="126">
        <v>3.8914338424977761E-2</v>
      </c>
      <c r="AI58" s="126">
        <v>-0.10254029090172628</v>
      </c>
      <c r="AJ58" s="126">
        <v>-9.7618250588319452E-2</v>
      </c>
      <c r="AK58" s="126">
        <v>-6.8912068355281242E-2</v>
      </c>
      <c r="AL58" s="126">
        <v>-6.5282962797447802E-2</v>
      </c>
      <c r="AM58" s="126" t="s">
        <v>102</v>
      </c>
      <c r="AN58" s="126" t="s">
        <v>102</v>
      </c>
      <c r="AO58" s="126" t="s">
        <v>102</v>
      </c>
      <c r="AP58" s="124">
        <v>110198.958</v>
      </c>
      <c r="AQ58" s="124">
        <v>104287</v>
      </c>
      <c r="AR58" s="126">
        <v>-5.3648039031367237E-2</v>
      </c>
      <c r="AS58" s="153" t="s">
        <v>779</v>
      </c>
      <c r="AT58" s="153">
        <v>1</v>
      </c>
      <c r="AU58" s="153">
        <v>1</v>
      </c>
      <c r="AV58" s="153">
        <v>1</v>
      </c>
      <c r="AW58" s="153">
        <v>1</v>
      </c>
      <c r="AX58" s="153">
        <v>1</v>
      </c>
      <c r="AY58" s="153">
        <v>1</v>
      </c>
      <c r="AZ58" s="153">
        <v>1</v>
      </c>
      <c r="BA58" s="153">
        <v>0</v>
      </c>
      <c r="BB58" s="153">
        <v>0</v>
      </c>
      <c r="BC58" s="153">
        <v>0</v>
      </c>
    </row>
    <row r="59" spans="1:55" x14ac:dyDescent="0.3">
      <c r="A59" s="300" t="s">
        <v>15</v>
      </c>
      <c r="B59" s="300" t="s">
        <v>821</v>
      </c>
      <c r="C59" s="300" t="s">
        <v>42</v>
      </c>
      <c r="D59" s="300" t="s">
        <v>806</v>
      </c>
      <c r="E59" s="300" t="s">
        <v>1696</v>
      </c>
      <c r="F59" s="300" t="s">
        <v>5</v>
      </c>
      <c r="G59" s="300" t="s">
        <v>2070</v>
      </c>
      <c r="H59" s="126">
        <v>2E-3</v>
      </c>
      <c r="I59" s="300" t="s">
        <v>1475</v>
      </c>
      <c r="J59" s="124">
        <v>18398.723999999998</v>
      </c>
      <c r="K59" s="124">
        <v>31744.362000000001</v>
      </c>
      <c r="L59" s="124">
        <v>59778.317999999999</v>
      </c>
      <c r="M59" s="124">
        <v>75905.508000000002</v>
      </c>
      <c r="N59" s="124">
        <v>89915.471999999994</v>
      </c>
      <c r="O59" s="124">
        <v>111025.60800000001</v>
      </c>
      <c r="P59" s="124">
        <v>127553.598</v>
      </c>
      <c r="Q59" s="124" t="s">
        <v>102</v>
      </c>
      <c r="R59" s="124" t="s">
        <v>102</v>
      </c>
      <c r="S59" s="124" t="s">
        <v>102</v>
      </c>
      <c r="T59" s="124" t="s">
        <v>102</v>
      </c>
      <c r="U59" s="124" t="s">
        <v>102</v>
      </c>
      <c r="V59" s="124">
        <v>19922</v>
      </c>
      <c r="W59" s="124">
        <v>35043</v>
      </c>
      <c r="X59" s="124">
        <v>61904</v>
      </c>
      <c r="Y59" s="124">
        <v>72703</v>
      </c>
      <c r="Z59" s="124">
        <v>82618</v>
      </c>
      <c r="AA59" s="124">
        <v>102593</v>
      </c>
      <c r="AB59" s="124">
        <v>116892</v>
      </c>
      <c r="AC59" s="124" t="s">
        <v>102</v>
      </c>
      <c r="AD59" s="124" t="s">
        <v>102</v>
      </c>
      <c r="AE59" s="124" t="s">
        <v>102</v>
      </c>
      <c r="AF59" s="126">
        <v>8.2792480608981464E-2</v>
      </c>
      <c r="AG59" s="126">
        <v>0.1039125624890492</v>
      </c>
      <c r="AH59" s="126">
        <v>3.5559414702835912E-2</v>
      </c>
      <c r="AI59" s="126">
        <v>-4.2190719545675152E-2</v>
      </c>
      <c r="AJ59" s="126">
        <v>-8.1159246986992353E-2</v>
      </c>
      <c r="AK59" s="126">
        <v>-7.5951919128423126E-2</v>
      </c>
      <c r="AL59" s="126">
        <v>-8.3585239202738901E-2</v>
      </c>
      <c r="AM59" s="126" t="s">
        <v>102</v>
      </c>
      <c r="AN59" s="126" t="s">
        <v>102</v>
      </c>
      <c r="AO59" s="126" t="s">
        <v>102</v>
      </c>
      <c r="AP59" s="124">
        <v>514321.59</v>
      </c>
      <c r="AQ59" s="124">
        <v>491675</v>
      </c>
      <c r="AR59" s="126">
        <v>-4.4031964514653223E-2</v>
      </c>
      <c r="AS59" s="153" t="s">
        <v>779</v>
      </c>
      <c r="AT59" s="153">
        <v>1</v>
      </c>
      <c r="AU59" s="153">
        <v>1</v>
      </c>
      <c r="AV59" s="153">
        <v>1</v>
      </c>
      <c r="AW59" s="153">
        <v>1</v>
      </c>
      <c r="AX59" s="153">
        <v>1</v>
      </c>
      <c r="AY59" s="153">
        <v>1</v>
      </c>
      <c r="AZ59" s="153">
        <v>1</v>
      </c>
      <c r="BA59" s="153">
        <v>0</v>
      </c>
      <c r="BB59" s="153">
        <v>0</v>
      </c>
      <c r="BC59" s="153">
        <v>0</v>
      </c>
    </row>
    <row r="60" spans="1:55" x14ac:dyDescent="0.3">
      <c r="A60" s="300" t="s">
        <v>15</v>
      </c>
      <c r="B60" s="300" t="s">
        <v>821</v>
      </c>
      <c r="C60" s="300" t="s">
        <v>42</v>
      </c>
      <c r="D60" s="300" t="s">
        <v>806</v>
      </c>
      <c r="E60" s="300" t="s">
        <v>1696</v>
      </c>
      <c r="F60" s="300" t="s">
        <v>18</v>
      </c>
      <c r="G60" s="300" t="s">
        <v>2070</v>
      </c>
      <c r="H60" s="126">
        <v>2E-3</v>
      </c>
      <c r="I60" s="300" t="s">
        <v>1476</v>
      </c>
      <c r="J60" s="124">
        <v>5527.0320000000002</v>
      </c>
      <c r="K60" s="124">
        <v>10573.103999999999</v>
      </c>
      <c r="L60" s="124">
        <v>15893.724</v>
      </c>
      <c r="M60" s="124">
        <v>21663.24</v>
      </c>
      <c r="N60" s="124">
        <v>27227.346000000001</v>
      </c>
      <c r="O60" s="124">
        <v>32397.666000000001</v>
      </c>
      <c r="P60" s="124">
        <v>38254.356</v>
      </c>
      <c r="Q60" s="124" t="s">
        <v>102</v>
      </c>
      <c r="R60" s="124" t="s">
        <v>102</v>
      </c>
      <c r="S60" s="124" t="s">
        <v>102</v>
      </c>
      <c r="T60" s="124" t="s">
        <v>102</v>
      </c>
      <c r="U60" s="124" t="s">
        <v>102</v>
      </c>
      <c r="V60" s="124">
        <v>6853</v>
      </c>
      <c r="W60" s="124">
        <v>12435</v>
      </c>
      <c r="X60" s="124">
        <v>17631</v>
      </c>
      <c r="Y60" s="124">
        <v>22178</v>
      </c>
      <c r="Z60" s="124">
        <v>25770</v>
      </c>
      <c r="AA60" s="124">
        <v>29888</v>
      </c>
      <c r="AB60" s="124">
        <v>34876</v>
      </c>
      <c r="AC60" s="124" t="s">
        <v>102</v>
      </c>
      <c r="AD60" s="124" t="s">
        <v>102</v>
      </c>
      <c r="AE60" s="124" t="s">
        <v>102</v>
      </c>
      <c r="AF60" s="126">
        <v>0.23990597485232576</v>
      </c>
      <c r="AG60" s="126">
        <v>0.17609738824095561</v>
      </c>
      <c r="AH60" s="126">
        <v>0.10930578635944602</v>
      </c>
      <c r="AI60" s="126">
        <v>2.3761911883910181E-2</v>
      </c>
      <c r="AJ60" s="126">
        <v>-5.3525084670389883E-2</v>
      </c>
      <c r="AK60" s="126">
        <v>-7.74644074668836E-2</v>
      </c>
      <c r="AL60" s="126">
        <v>-8.8312975390305873E-2</v>
      </c>
      <c r="AM60" s="126" t="s">
        <v>102</v>
      </c>
      <c r="AN60" s="126" t="s">
        <v>102</v>
      </c>
      <c r="AO60" s="126" t="s">
        <v>102</v>
      </c>
      <c r="AP60" s="124">
        <v>151536.46799999999</v>
      </c>
      <c r="AQ60" s="124">
        <v>149631</v>
      </c>
      <c r="AR60" s="126">
        <v>-1.2574319734045759E-2</v>
      </c>
      <c r="AS60" s="153" t="s">
        <v>779</v>
      </c>
      <c r="AT60" s="153">
        <v>1</v>
      </c>
      <c r="AU60" s="153">
        <v>1</v>
      </c>
      <c r="AV60" s="153">
        <v>1</v>
      </c>
      <c r="AW60" s="153">
        <v>1</v>
      </c>
      <c r="AX60" s="153">
        <v>1</v>
      </c>
      <c r="AY60" s="153">
        <v>1</v>
      </c>
      <c r="AZ60" s="153">
        <v>1</v>
      </c>
      <c r="BA60" s="153">
        <v>0</v>
      </c>
      <c r="BB60" s="153">
        <v>0</v>
      </c>
      <c r="BC60" s="153">
        <v>0</v>
      </c>
    </row>
    <row r="61" spans="1:55" x14ac:dyDescent="0.3">
      <c r="A61" s="300" t="s">
        <v>734</v>
      </c>
      <c r="B61" s="300" t="s">
        <v>823</v>
      </c>
      <c r="C61" s="300" t="s">
        <v>743</v>
      </c>
      <c r="D61" s="300" t="s">
        <v>804</v>
      </c>
      <c r="E61" s="300" t="s">
        <v>102</v>
      </c>
      <c r="F61" s="300" t="s">
        <v>30</v>
      </c>
      <c r="G61" s="300" t="s">
        <v>2070</v>
      </c>
      <c r="H61" s="126">
        <v>6.1599999999999997E-3</v>
      </c>
      <c r="I61" s="300" t="s">
        <v>2645</v>
      </c>
      <c r="J61" s="124">
        <v>13480.53168</v>
      </c>
      <c r="K61" s="124">
        <v>13102.21552</v>
      </c>
      <c r="L61" s="124">
        <v>12745.028719999998</v>
      </c>
      <c r="M61" s="124">
        <v>13974.55624</v>
      </c>
      <c r="N61" s="124">
        <v>12460.28544</v>
      </c>
      <c r="O61" s="124">
        <v>14454.494559999999</v>
      </c>
      <c r="P61" s="124">
        <v>12060.839919999999</v>
      </c>
      <c r="Q61" s="124">
        <v>12583.036959999999</v>
      </c>
      <c r="R61" s="124">
        <v>14457.51304</v>
      </c>
      <c r="S61" s="124">
        <v>12678.622159999999</v>
      </c>
      <c r="T61" s="124">
        <v>14193.89912</v>
      </c>
      <c r="U61" s="124">
        <v>16553.34432</v>
      </c>
      <c r="V61" s="124">
        <v>14288</v>
      </c>
      <c r="W61" s="124">
        <v>15202</v>
      </c>
      <c r="X61" s="124">
        <v>12259</v>
      </c>
      <c r="Y61" s="124">
        <v>12442</v>
      </c>
      <c r="Z61" s="124">
        <v>13137</v>
      </c>
      <c r="AA61" s="124">
        <v>12066</v>
      </c>
      <c r="AB61" s="124">
        <v>12836</v>
      </c>
      <c r="AC61" s="124">
        <v>14060</v>
      </c>
      <c r="AD61" s="124">
        <v>14282</v>
      </c>
      <c r="AE61" s="124">
        <v>12313</v>
      </c>
      <c r="AF61" s="126">
        <v>5.9898848143947983E-2</v>
      </c>
      <c r="AG61" s="126">
        <v>0.16026178754232553</v>
      </c>
      <c r="AH61" s="126">
        <v>-3.8134768518591343E-2</v>
      </c>
      <c r="AI61" s="126">
        <v>-0.10966761403222919</v>
      </c>
      <c r="AJ61" s="126">
        <v>5.4309715717074325E-2</v>
      </c>
      <c r="AK61" s="126">
        <v>-0.16524234383191047</v>
      </c>
      <c r="AL61" s="126">
        <v>6.4270820700852285E-2</v>
      </c>
      <c r="AM61" s="126">
        <v>0.11737731079508811</v>
      </c>
      <c r="AN61" s="126">
        <v>-1.2139919190416987E-2</v>
      </c>
      <c r="AO61" s="126">
        <v>-2.8837688779267085E-2</v>
      </c>
      <c r="AP61" s="124">
        <v>131997.12423999998</v>
      </c>
      <c r="AQ61" s="124">
        <v>132885</v>
      </c>
      <c r="AR61" s="126">
        <v>6.726478058610352E-3</v>
      </c>
      <c r="AS61" s="153" t="s">
        <v>779</v>
      </c>
      <c r="AT61" s="153">
        <v>1</v>
      </c>
      <c r="AU61" s="153">
        <v>1</v>
      </c>
      <c r="AV61" s="153">
        <v>1</v>
      </c>
      <c r="AW61" s="153">
        <v>1</v>
      </c>
      <c r="AX61" s="153">
        <v>1</v>
      </c>
      <c r="AY61" s="153">
        <v>1</v>
      </c>
      <c r="AZ61" s="153">
        <v>1</v>
      </c>
      <c r="BA61" s="153">
        <v>1</v>
      </c>
      <c r="BB61" s="153">
        <v>1</v>
      </c>
      <c r="BC61" s="153">
        <v>1</v>
      </c>
    </row>
    <row r="62" spans="1:55" x14ac:dyDescent="0.3">
      <c r="A62" s="300" t="s">
        <v>734</v>
      </c>
      <c r="B62" s="300" t="s">
        <v>823</v>
      </c>
      <c r="C62" s="300" t="s">
        <v>743</v>
      </c>
      <c r="D62" s="300" t="s">
        <v>804</v>
      </c>
      <c r="E62" s="300" t="s">
        <v>102</v>
      </c>
      <c r="F62" s="300" t="s">
        <v>31</v>
      </c>
      <c r="G62" s="300" t="s">
        <v>2070</v>
      </c>
      <c r="H62" s="126">
        <v>6.1599999999999997E-3</v>
      </c>
      <c r="I62" s="300" t="s">
        <v>2646</v>
      </c>
      <c r="J62" s="124">
        <v>3826.4264799999996</v>
      </c>
      <c r="K62" s="124">
        <v>9235.5426399999997</v>
      </c>
      <c r="L62" s="124">
        <v>4768.1922399999994</v>
      </c>
      <c r="M62" s="124">
        <v>4558.9109600000002</v>
      </c>
      <c r="N62" s="124">
        <v>4303.3463199999997</v>
      </c>
      <c r="O62" s="124">
        <v>4295.2970399999995</v>
      </c>
      <c r="P62" s="124">
        <v>4651.47768</v>
      </c>
      <c r="Q62" s="124">
        <v>2845.4204799999998</v>
      </c>
      <c r="R62" s="124">
        <v>3500.4306399999996</v>
      </c>
      <c r="S62" s="124">
        <v>2879.6299199999999</v>
      </c>
      <c r="T62" s="124">
        <v>3470.2458399999996</v>
      </c>
      <c r="U62" s="124">
        <v>4998.6028799999995</v>
      </c>
      <c r="V62" s="124">
        <v>4049</v>
      </c>
      <c r="W62" s="124">
        <v>7200</v>
      </c>
      <c r="X62" s="124">
        <v>4032</v>
      </c>
      <c r="Y62" s="124">
        <v>1183</v>
      </c>
      <c r="Z62" s="124">
        <v>1389</v>
      </c>
      <c r="AA62" s="124">
        <v>1570</v>
      </c>
      <c r="AB62" s="124">
        <v>1519</v>
      </c>
      <c r="AC62" s="124">
        <v>2508</v>
      </c>
      <c r="AD62" s="124">
        <v>10396</v>
      </c>
      <c r="AE62" s="124">
        <v>3860</v>
      </c>
      <c r="AF62" s="126">
        <v>5.8167462817683716E-2</v>
      </c>
      <c r="AG62" s="126">
        <v>-0.22040314460613</v>
      </c>
      <c r="AH62" s="126">
        <v>-0.15439650981857214</v>
      </c>
      <c r="AI62" s="126">
        <v>-0.74050820242385262</v>
      </c>
      <c r="AJ62" s="126">
        <v>-0.67722792991478309</v>
      </c>
      <c r="AK62" s="126">
        <v>-0.63448395177810557</v>
      </c>
      <c r="AL62" s="126">
        <v>-0.67343710869961648</v>
      </c>
      <c r="AM62" s="126">
        <v>-0.11858369698667516</v>
      </c>
      <c r="AN62" s="126">
        <v>1.9699202952925818</v>
      </c>
      <c r="AO62" s="126">
        <v>0.34045002560606824</v>
      </c>
      <c r="AP62" s="124">
        <v>44864.674400000004</v>
      </c>
      <c r="AQ62" s="124">
        <v>37706</v>
      </c>
      <c r="AR62" s="126">
        <v>-0.15956149232635472</v>
      </c>
      <c r="AS62" s="153" t="s">
        <v>779</v>
      </c>
      <c r="AT62" s="153">
        <v>1</v>
      </c>
      <c r="AU62" s="153">
        <v>1</v>
      </c>
      <c r="AV62" s="153">
        <v>1</v>
      </c>
      <c r="AW62" s="153">
        <v>1</v>
      </c>
      <c r="AX62" s="153">
        <v>1</v>
      </c>
      <c r="AY62" s="153">
        <v>1</v>
      </c>
      <c r="AZ62" s="153">
        <v>1</v>
      </c>
      <c r="BA62" s="153">
        <v>1</v>
      </c>
      <c r="BB62" s="153">
        <v>1</v>
      </c>
      <c r="BC62" s="153">
        <v>1</v>
      </c>
    </row>
    <row r="63" spans="1:55" x14ac:dyDescent="0.3">
      <c r="A63" s="300" t="s">
        <v>734</v>
      </c>
      <c r="B63" s="300" t="s">
        <v>823</v>
      </c>
      <c r="C63" s="300" t="s">
        <v>743</v>
      </c>
      <c r="D63" s="300" t="s">
        <v>804</v>
      </c>
      <c r="E63" s="300" t="s">
        <v>102</v>
      </c>
      <c r="F63" s="300" t="s">
        <v>2644</v>
      </c>
      <c r="G63" s="300" t="s">
        <v>2070</v>
      </c>
      <c r="H63" s="126">
        <v>6.1599999999999997E-3</v>
      </c>
      <c r="I63" s="300" t="s">
        <v>2647</v>
      </c>
      <c r="J63" s="124">
        <v>1620.9237599999999</v>
      </c>
      <c r="K63" s="124">
        <v>930.69799999999998</v>
      </c>
      <c r="L63" s="124">
        <v>360.20527999999996</v>
      </c>
      <c r="M63" s="124">
        <v>739.52760000000001</v>
      </c>
      <c r="N63" s="124">
        <v>757.63847999999996</v>
      </c>
      <c r="O63" s="124">
        <v>642.93624</v>
      </c>
      <c r="P63" s="124">
        <v>801.90951999999993</v>
      </c>
      <c r="Q63" s="124">
        <v>620.80071999999996</v>
      </c>
      <c r="R63" s="124">
        <v>507.10463999999996</v>
      </c>
      <c r="S63" s="124">
        <v>1177.2071999999998</v>
      </c>
      <c r="T63" s="124">
        <v>1129.91768</v>
      </c>
      <c r="U63" s="124">
        <v>763.67543999999998</v>
      </c>
      <c r="V63" s="124">
        <v>1397</v>
      </c>
      <c r="W63" s="124">
        <v>692</v>
      </c>
      <c r="X63" s="124">
        <v>141</v>
      </c>
      <c r="Y63" s="124">
        <v>932</v>
      </c>
      <c r="Z63" s="124">
        <v>717</v>
      </c>
      <c r="AA63" s="124">
        <v>399</v>
      </c>
      <c r="AB63" s="124">
        <v>621</v>
      </c>
      <c r="AC63" s="124">
        <v>607</v>
      </c>
      <c r="AD63" s="124">
        <v>459</v>
      </c>
      <c r="AE63" s="124">
        <v>674</v>
      </c>
      <c r="AF63" s="126">
        <v>-0.13814576942224593</v>
      </c>
      <c r="AG63" s="126">
        <v>-0.25647202422268017</v>
      </c>
      <c r="AH63" s="126">
        <v>-0.60855654309120621</v>
      </c>
      <c r="AI63" s="126">
        <v>0.26026398473836537</v>
      </c>
      <c r="AJ63" s="126">
        <v>-5.3638352687682862E-2</v>
      </c>
      <c r="AK63" s="126">
        <v>-0.3794096907649816</v>
      </c>
      <c r="AL63" s="126">
        <v>-0.2255984191333705</v>
      </c>
      <c r="AM63" s="126">
        <v>-2.2230515454299018E-2</v>
      </c>
      <c r="AN63" s="126">
        <v>-9.4861368257249556E-2</v>
      </c>
      <c r="AO63" s="126">
        <v>-0.42745847969669221</v>
      </c>
      <c r="AP63" s="124">
        <v>8158.9514399999998</v>
      </c>
      <c r="AQ63" s="124">
        <v>6639</v>
      </c>
      <c r="AR63" s="126">
        <v>-0.18629249740944651</v>
      </c>
      <c r="AS63" s="153" t="s">
        <v>779</v>
      </c>
      <c r="AT63" s="153">
        <v>1</v>
      </c>
      <c r="AU63" s="153">
        <v>1</v>
      </c>
      <c r="AV63" s="153">
        <v>1</v>
      </c>
      <c r="AW63" s="153">
        <v>1</v>
      </c>
      <c r="AX63" s="153">
        <v>1</v>
      </c>
      <c r="AY63" s="153">
        <v>1</v>
      </c>
      <c r="AZ63" s="153">
        <v>1</v>
      </c>
      <c r="BA63" s="153">
        <v>1</v>
      </c>
      <c r="BB63" s="153">
        <v>1</v>
      </c>
      <c r="BC63" s="153">
        <v>1</v>
      </c>
    </row>
    <row r="64" spans="1:55" x14ac:dyDescent="0.3">
      <c r="A64" s="300" t="s">
        <v>734</v>
      </c>
      <c r="B64" s="300" t="s">
        <v>823</v>
      </c>
      <c r="C64" s="300" t="s">
        <v>743</v>
      </c>
      <c r="D64" s="300" t="s">
        <v>804</v>
      </c>
      <c r="E64" s="300" t="s">
        <v>102</v>
      </c>
      <c r="F64" s="300" t="s">
        <v>16</v>
      </c>
      <c r="G64" s="300" t="s">
        <v>2070</v>
      </c>
      <c r="H64" s="126">
        <v>6.1599999999999997E-3</v>
      </c>
      <c r="I64" s="300" t="s">
        <v>2648</v>
      </c>
      <c r="J64" s="124">
        <v>18927.88192</v>
      </c>
      <c r="K64" s="124">
        <v>23268.456159999998</v>
      </c>
      <c r="L64" s="124">
        <v>17873.426240000001</v>
      </c>
      <c r="M64" s="124">
        <v>19272.9948</v>
      </c>
      <c r="N64" s="124">
        <v>17521.270239999998</v>
      </c>
      <c r="O64" s="124">
        <v>19392.72784</v>
      </c>
      <c r="P64" s="124">
        <v>17514.22712</v>
      </c>
      <c r="Q64" s="124">
        <v>16049.258159999999</v>
      </c>
      <c r="R64" s="124">
        <v>18465.048319999998</v>
      </c>
      <c r="S64" s="124">
        <v>16735.459279999999</v>
      </c>
      <c r="T64" s="124">
        <v>18794.06264</v>
      </c>
      <c r="U64" s="124">
        <v>22315.622639999998</v>
      </c>
      <c r="V64" s="124">
        <v>19734</v>
      </c>
      <c r="W64" s="124">
        <v>23094</v>
      </c>
      <c r="X64" s="124">
        <v>16432</v>
      </c>
      <c r="Y64" s="124">
        <v>14557</v>
      </c>
      <c r="Z64" s="124">
        <v>15243</v>
      </c>
      <c r="AA64" s="124">
        <v>14035</v>
      </c>
      <c r="AB64" s="124">
        <v>14976</v>
      </c>
      <c r="AC64" s="124">
        <v>17175</v>
      </c>
      <c r="AD64" s="124">
        <v>25137</v>
      </c>
      <c r="AE64" s="124">
        <v>16847</v>
      </c>
      <c r="AF64" s="126">
        <v>4.258892164517477E-2</v>
      </c>
      <c r="AG64" s="126">
        <v>-7.4975391061784099E-3</v>
      </c>
      <c r="AH64" s="126">
        <v>-8.064633051575458E-2</v>
      </c>
      <c r="AI64" s="126">
        <v>-0.24469444676029281</v>
      </c>
      <c r="AJ64" s="126">
        <v>-0.13002882832083973</v>
      </c>
      <c r="AK64" s="126">
        <v>-0.27627510086275719</v>
      </c>
      <c r="AL64" s="126">
        <v>-0.14492372986881763</v>
      </c>
      <c r="AM64" s="126">
        <v>7.0142920549793222E-2</v>
      </c>
      <c r="AN64" s="126">
        <v>0.36132868782008165</v>
      </c>
      <c r="AO64" s="126">
        <v>6.6649333091981259E-3</v>
      </c>
      <c r="AP64" s="124">
        <v>185020.75008</v>
      </c>
      <c r="AQ64" s="124">
        <v>177230</v>
      </c>
      <c r="AR64" s="126">
        <v>-4.2107439714904424E-2</v>
      </c>
      <c r="AS64" s="153" t="s">
        <v>779</v>
      </c>
      <c r="AT64" s="153">
        <v>1</v>
      </c>
      <c r="AU64" s="153">
        <v>1</v>
      </c>
      <c r="AV64" s="153">
        <v>1</v>
      </c>
      <c r="AW64" s="153">
        <v>1</v>
      </c>
      <c r="AX64" s="153">
        <v>1</v>
      </c>
      <c r="AY64" s="153">
        <v>1</v>
      </c>
      <c r="AZ64" s="153">
        <v>1</v>
      </c>
      <c r="BA64" s="153">
        <v>1</v>
      </c>
      <c r="BB64" s="153">
        <v>1</v>
      </c>
      <c r="BC64" s="153">
        <v>1</v>
      </c>
    </row>
    <row r="65" spans="1:55" x14ac:dyDescent="0.3">
      <c r="A65" s="300" t="s">
        <v>734</v>
      </c>
      <c r="B65" s="300" t="s">
        <v>823</v>
      </c>
      <c r="C65" s="300" t="s">
        <v>743</v>
      </c>
      <c r="D65" s="300" t="s">
        <v>804</v>
      </c>
      <c r="E65" s="300" t="s">
        <v>102</v>
      </c>
      <c r="F65" s="300" t="s">
        <v>18</v>
      </c>
      <c r="G65" s="300" t="s">
        <v>2070</v>
      </c>
      <c r="H65" s="126">
        <v>6.1599999999999997E-3</v>
      </c>
      <c r="I65" s="300" t="s">
        <v>2649</v>
      </c>
      <c r="J65" s="124">
        <v>3481.3136</v>
      </c>
      <c r="K65" s="124">
        <v>2526.46776</v>
      </c>
      <c r="L65" s="124">
        <v>2265.8723199999999</v>
      </c>
      <c r="M65" s="124">
        <v>3418.9316799999997</v>
      </c>
      <c r="N65" s="124">
        <v>3835.4819199999997</v>
      </c>
      <c r="O65" s="124">
        <v>2988.2952</v>
      </c>
      <c r="P65" s="124">
        <v>4171.5393599999998</v>
      </c>
      <c r="Q65" s="124">
        <v>3136.2007199999998</v>
      </c>
      <c r="R65" s="124">
        <v>3345.482</v>
      </c>
      <c r="S65" s="124">
        <v>3883.7775999999999</v>
      </c>
      <c r="T65" s="124">
        <v>2599.9174399999997</v>
      </c>
      <c r="U65" s="124">
        <v>3340.4512</v>
      </c>
      <c r="V65" s="124">
        <v>3655</v>
      </c>
      <c r="W65" s="124">
        <v>2301</v>
      </c>
      <c r="X65" s="124">
        <v>2565</v>
      </c>
      <c r="Y65" s="124">
        <v>1351</v>
      </c>
      <c r="Z65" s="124">
        <v>-3342</v>
      </c>
      <c r="AA65" s="124">
        <v>3441</v>
      </c>
      <c r="AB65" s="124">
        <v>3861</v>
      </c>
      <c r="AC65" s="124">
        <v>3059</v>
      </c>
      <c r="AD65" s="124">
        <v>3365</v>
      </c>
      <c r="AE65" s="124">
        <v>3453</v>
      </c>
      <c r="AF65" s="126">
        <v>4.9891052618758633E-2</v>
      </c>
      <c r="AG65" s="126">
        <v>-8.9242286630247761E-2</v>
      </c>
      <c r="AH65" s="126">
        <v>0.13201435816118715</v>
      </c>
      <c r="AI65" s="126">
        <v>-0.60484732470582736</v>
      </c>
      <c r="AJ65" s="126">
        <v>-1.8713377014171926</v>
      </c>
      <c r="AK65" s="126">
        <v>0.1514926637769923</v>
      </c>
      <c r="AL65" s="126">
        <v>-7.4442390014989521E-2</v>
      </c>
      <c r="AM65" s="126">
        <v>-2.4616000980957564E-2</v>
      </c>
      <c r="AN65" s="126">
        <v>5.8341369046373678E-3</v>
      </c>
      <c r="AO65" s="126">
        <v>-0.11091716477277172</v>
      </c>
      <c r="AP65" s="124">
        <v>33053.362159999997</v>
      </c>
      <c r="AQ65" s="124">
        <v>23709</v>
      </c>
      <c r="AR65" s="126">
        <v>-0.28270534521623375</v>
      </c>
      <c r="AS65" s="153" t="s">
        <v>779</v>
      </c>
      <c r="AT65" s="153">
        <v>1</v>
      </c>
      <c r="AU65" s="153">
        <v>1</v>
      </c>
      <c r="AV65" s="153">
        <v>1</v>
      </c>
      <c r="AW65" s="153">
        <v>1</v>
      </c>
      <c r="AX65" s="153">
        <v>1</v>
      </c>
      <c r="AY65" s="153">
        <v>1</v>
      </c>
      <c r="AZ65" s="153">
        <v>1</v>
      </c>
      <c r="BA65" s="153">
        <v>1</v>
      </c>
      <c r="BB65" s="153">
        <v>1</v>
      </c>
      <c r="BC65" s="153">
        <v>1</v>
      </c>
    </row>
    <row r="66" spans="1:55" x14ac:dyDescent="0.3">
      <c r="A66" s="300" t="s">
        <v>734</v>
      </c>
      <c r="B66" s="300" t="s">
        <v>823</v>
      </c>
      <c r="C66" s="300" t="s">
        <v>743</v>
      </c>
      <c r="D66" s="300" t="s">
        <v>804</v>
      </c>
      <c r="E66" s="300" t="s">
        <v>102</v>
      </c>
      <c r="F66" s="300" t="s">
        <v>27</v>
      </c>
      <c r="G66" s="300" t="s">
        <v>2070</v>
      </c>
      <c r="H66" s="126">
        <v>6.1599999999999997E-3</v>
      </c>
      <c r="I66" s="300" t="s">
        <v>2650</v>
      </c>
      <c r="J66" s="124">
        <v>1126.8991999999998</v>
      </c>
      <c r="K66" s="124">
        <v>853.22367999999994</v>
      </c>
      <c r="L66" s="124">
        <v>901.51936000000001</v>
      </c>
      <c r="M66" s="124">
        <v>1042.38176</v>
      </c>
      <c r="N66" s="124">
        <v>1016.2216</v>
      </c>
      <c r="O66" s="124">
        <v>906.55016000000001</v>
      </c>
      <c r="P66" s="124">
        <v>1173.18256</v>
      </c>
      <c r="Q66" s="124">
        <v>1058.4803199999999</v>
      </c>
      <c r="R66" s="124">
        <v>1163.12096</v>
      </c>
      <c r="S66" s="124">
        <v>1004.1476799999999</v>
      </c>
      <c r="T66" s="124">
        <v>916.61176</v>
      </c>
      <c r="U66" s="124">
        <v>915.60559999999998</v>
      </c>
      <c r="V66" s="124">
        <v>986</v>
      </c>
      <c r="W66" s="124">
        <v>911</v>
      </c>
      <c r="X66" s="124">
        <v>798</v>
      </c>
      <c r="Y66" s="124">
        <v>770</v>
      </c>
      <c r="Z66" s="124">
        <v>955</v>
      </c>
      <c r="AA66" s="124">
        <v>837</v>
      </c>
      <c r="AB66" s="124">
        <v>860</v>
      </c>
      <c r="AC66" s="124">
        <v>950</v>
      </c>
      <c r="AD66" s="124">
        <v>970</v>
      </c>
      <c r="AE66" s="124">
        <v>811</v>
      </c>
      <c r="AF66" s="126">
        <v>-0.12503265598200786</v>
      </c>
      <c r="AG66" s="126">
        <v>6.7715326419444971E-2</v>
      </c>
      <c r="AH66" s="126">
        <v>-0.11482766160451618</v>
      </c>
      <c r="AI66" s="126">
        <v>-0.26130710499001825</v>
      </c>
      <c r="AJ66" s="126">
        <v>-6.0244340407643343E-2</v>
      </c>
      <c r="AK66" s="126">
        <v>-7.6719593761916061E-2</v>
      </c>
      <c r="AL66" s="126">
        <v>-0.26695125778207951</v>
      </c>
      <c r="AM66" s="126">
        <v>-0.10248685587276664</v>
      </c>
      <c r="AN66" s="126">
        <v>-0.16603686687926247</v>
      </c>
      <c r="AO66" s="126">
        <v>-0.19234987427347333</v>
      </c>
      <c r="AP66" s="124">
        <v>10245.727279999999</v>
      </c>
      <c r="AQ66" s="124">
        <v>8848</v>
      </c>
      <c r="AR66" s="126">
        <v>-0.136420504060108</v>
      </c>
      <c r="AS66" s="153" t="s">
        <v>779</v>
      </c>
      <c r="AT66" s="153">
        <v>1</v>
      </c>
      <c r="AU66" s="153">
        <v>1</v>
      </c>
      <c r="AV66" s="153">
        <v>1</v>
      </c>
      <c r="AW66" s="153">
        <v>1</v>
      </c>
      <c r="AX66" s="153">
        <v>1</v>
      </c>
      <c r="AY66" s="153">
        <v>1</v>
      </c>
      <c r="AZ66" s="153">
        <v>1</v>
      </c>
      <c r="BA66" s="153">
        <v>1</v>
      </c>
      <c r="BB66" s="153">
        <v>1</v>
      </c>
      <c r="BC66" s="153">
        <v>1</v>
      </c>
    </row>
    <row r="67" spans="1:55" x14ac:dyDescent="0.3">
      <c r="A67" s="300" t="s">
        <v>734</v>
      </c>
      <c r="B67" s="300" t="s">
        <v>823</v>
      </c>
      <c r="C67" s="300" t="s">
        <v>743</v>
      </c>
      <c r="D67" s="300" t="s">
        <v>804</v>
      </c>
      <c r="E67" s="300" t="s">
        <v>102</v>
      </c>
      <c r="F67" s="300" t="s">
        <v>770</v>
      </c>
      <c r="G67" s="300" t="s">
        <v>2070</v>
      </c>
      <c r="H67" s="126">
        <v>6.1599999999999997E-3</v>
      </c>
      <c r="I67" s="300" t="s">
        <v>2651</v>
      </c>
      <c r="J67" s="124">
        <v>518.17239999999993</v>
      </c>
      <c r="K67" s="124">
        <v>497.04303999999996</v>
      </c>
      <c r="L67" s="124">
        <v>565.46191999999996</v>
      </c>
      <c r="M67" s="124">
        <v>517.16624000000002</v>
      </c>
      <c r="N67" s="124">
        <v>514.14775999999995</v>
      </c>
      <c r="O67" s="124">
        <v>435.66727999999995</v>
      </c>
      <c r="P67" s="124">
        <v>469.87671999999998</v>
      </c>
      <c r="Q67" s="124">
        <v>444.72271999999998</v>
      </c>
      <c r="R67" s="124">
        <v>444.72271999999998</v>
      </c>
      <c r="S67" s="124">
        <v>415.54407999999995</v>
      </c>
      <c r="T67" s="124">
        <v>355.17447999999996</v>
      </c>
      <c r="U67" s="124">
        <v>321.97119999999995</v>
      </c>
      <c r="V67" s="124">
        <v>408</v>
      </c>
      <c r="W67" s="124">
        <v>293</v>
      </c>
      <c r="X67" s="124">
        <v>377</v>
      </c>
      <c r="Y67" s="124">
        <v>212</v>
      </c>
      <c r="Z67" s="124">
        <v>282</v>
      </c>
      <c r="AA67" s="124">
        <v>282</v>
      </c>
      <c r="AB67" s="124">
        <v>331</v>
      </c>
      <c r="AC67" s="124">
        <v>374</v>
      </c>
      <c r="AD67" s="124">
        <v>411</v>
      </c>
      <c r="AE67" s="124">
        <v>418</v>
      </c>
      <c r="AF67" s="126">
        <v>-0.21261726792086946</v>
      </c>
      <c r="AG67" s="126">
        <v>-0.4105138259254168</v>
      </c>
      <c r="AH67" s="126">
        <v>-0.33328843788455281</v>
      </c>
      <c r="AI67" s="126">
        <v>-0.59007378362516472</v>
      </c>
      <c r="AJ67" s="126">
        <v>-0.45151953983033977</v>
      </c>
      <c r="AK67" s="126">
        <v>-0.35271705508846102</v>
      </c>
      <c r="AL67" s="126">
        <v>-0.2955599077136658</v>
      </c>
      <c r="AM67" s="126">
        <v>-0.15902655029632842</v>
      </c>
      <c r="AN67" s="126">
        <v>-7.5828642170564134E-2</v>
      </c>
      <c r="AO67" s="126">
        <v>5.9101311225515452E-3</v>
      </c>
      <c r="AP67" s="124">
        <v>4822.524879999999</v>
      </c>
      <c r="AQ67" s="124">
        <v>3388</v>
      </c>
      <c r="AR67" s="126">
        <v>-0.2974634482341954</v>
      </c>
      <c r="AS67" s="153" t="s">
        <v>779</v>
      </c>
      <c r="AT67" s="153">
        <v>1</v>
      </c>
      <c r="AU67" s="153">
        <v>1</v>
      </c>
      <c r="AV67" s="153">
        <v>1</v>
      </c>
      <c r="AW67" s="153">
        <v>1</v>
      </c>
      <c r="AX67" s="153">
        <v>1</v>
      </c>
      <c r="AY67" s="153">
        <v>1</v>
      </c>
      <c r="AZ67" s="153">
        <v>1</v>
      </c>
      <c r="BA67" s="153">
        <v>1</v>
      </c>
      <c r="BB67" s="153">
        <v>1</v>
      </c>
      <c r="BC67" s="153">
        <v>1</v>
      </c>
    </row>
    <row r="68" spans="1:55" x14ac:dyDescent="0.3">
      <c r="A68" s="300" t="s">
        <v>734</v>
      </c>
      <c r="B68" s="300" t="s">
        <v>823</v>
      </c>
      <c r="C68" s="300" t="s">
        <v>743</v>
      </c>
      <c r="D68" s="300" t="s">
        <v>804</v>
      </c>
      <c r="E68" s="300" t="s">
        <v>102</v>
      </c>
      <c r="F68" s="300" t="s">
        <v>5</v>
      </c>
      <c r="G68" s="300" t="s">
        <v>2070</v>
      </c>
      <c r="H68" s="126">
        <v>6.1599999999999997E-3</v>
      </c>
      <c r="I68" s="300" t="s">
        <v>1477</v>
      </c>
      <c r="J68" s="124">
        <v>24054.26712</v>
      </c>
      <c r="K68" s="124">
        <v>27145.190639999997</v>
      </c>
      <c r="L68" s="124">
        <v>21606.279839999999</v>
      </c>
      <c r="M68" s="124">
        <v>24251.474479999997</v>
      </c>
      <c r="N68" s="124">
        <v>22887.121519999997</v>
      </c>
      <c r="O68" s="124">
        <v>23723.24048</v>
      </c>
      <c r="P68" s="124">
        <v>23328.82576</v>
      </c>
      <c r="Q68" s="124">
        <v>20688.661919999999</v>
      </c>
      <c r="R68" s="124">
        <v>23418.374</v>
      </c>
      <c r="S68" s="124">
        <v>22038.928639999998</v>
      </c>
      <c r="T68" s="124">
        <v>22665.766319999999</v>
      </c>
      <c r="U68" s="124">
        <v>26893.65064</v>
      </c>
      <c r="V68" s="124">
        <v>24783</v>
      </c>
      <c r="W68" s="124">
        <v>26599</v>
      </c>
      <c r="X68" s="124">
        <v>20172</v>
      </c>
      <c r="Y68" s="124">
        <v>16890</v>
      </c>
      <c r="Z68" s="124">
        <v>13138</v>
      </c>
      <c r="AA68" s="124">
        <v>18595</v>
      </c>
      <c r="AB68" s="124">
        <v>20028</v>
      </c>
      <c r="AC68" s="124">
        <v>21558</v>
      </c>
      <c r="AD68" s="124">
        <v>29883</v>
      </c>
      <c r="AE68" s="124">
        <v>21529</v>
      </c>
      <c r="AF68" s="126">
        <v>3.029536823402498E-2</v>
      </c>
      <c r="AG68" s="126">
        <v>-2.0121083224044625E-2</v>
      </c>
      <c r="AH68" s="126">
        <v>-6.6382544825912021E-2</v>
      </c>
      <c r="AI68" s="126">
        <v>-0.30354750124867452</v>
      </c>
      <c r="AJ68" s="126">
        <v>-0.4259653845714364</v>
      </c>
      <c r="AK68" s="126">
        <v>-0.21616947669199701</v>
      </c>
      <c r="AL68" s="126">
        <v>-0.14149129467371871</v>
      </c>
      <c r="AM68" s="126">
        <v>4.2020024463718504E-2</v>
      </c>
      <c r="AN68" s="126">
        <v>0.27604931068228733</v>
      </c>
      <c r="AO68" s="126">
        <v>-2.3137632882684368E-2</v>
      </c>
      <c r="AP68" s="124">
        <v>233142.36440000002</v>
      </c>
      <c r="AQ68" s="124">
        <v>213175</v>
      </c>
      <c r="AR68" s="126">
        <v>-8.5644513606039502E-2</v>
      </c>
      <c r="AS68" s="153" t="s">
        <v>779</v>
      </c>
      <c r="AT68" s="153">
        <v>1</v>
      </c>
      <c r="AU68" s="153">
        <v>1</v>
      </c>
      <c r="AV68" s="153">
        <v>1</v>
      </c>
      <c r="AW68" s="153">
        <v>1</v>
      </c>
      <c r="AX68" s="153">
        <v>1</v>
      </c>
      <c r="AY68" s="153">
        <v>1</v>
      </c>
      <c r="AZ68" s="153">
        <v>1</v>
      </c>
      <c r="BA68" s="153">
        <v>1</v>
      </c>
      <c r="BB68" s="153">
        <v>1</v>
      </c>
      <c r="BC68" s="153">
        <v>1</v>
      </c>
    </row>
    <row r="69" spans="1:55" x14ac:dyDescent="0.3">
      <c r="A69" s="300" t="s">
        <v>734</v>
      </c>
      <c r="B69" s="300" t="s">
        <v>823</v>
      </c>
      <c r="C69" s="300" t="s">
        <v>743</v>
      </c>
      <c r="D69" s="300" t="s">
        <v>804</v>
      </c>
      <c r="E69" s="300" t="s">
        <v>102</v>
      </c>
      <c r="F69" s="300" t="s">
        <v>650</v>
      </c>
      <c r="G69" s="300" t="s">
        <v>2070</v>
      </c>
      <c r="H69" s="126">
        <v>6.1599999999999997E-3</v>
      </c>
      <c r="I69" s="300" t="s">
        <v>2652</v>
      </c>
      <c r="J69" s="124">
        <v>5220.9642399999993</v>
      </c>
      <c r="K69" s="124">
        <v>5092.1757600000001</v>
      </c>
      <c r="L69" s="124">
        <v>6361.9496799999997</v>
      </c>
      <c r="M69" s="124">
        <v>4852.7096799999999</v>
      </c>
      <c r="N69" s="124">
        <v>4872.8328799999999</v>
      </c>
      <c r="O69" s="124">
        <v>4307.3709600000002</v>
      </c>
      <c r="P69" s="124">
        <v>4687.6994399999994</v>
      </c>
      <c r="Q69" s="124">
        <v>4057.8432799999996</v>
      </c>
      <c r="R69" s="124">
        <v>4001.4983199999997</v>
      </c>
      <c r="S69" s="124">
        <v>3582.9357599999998</v>
      </c>
      <c r="T69" s="124">
        <v>3655.3792799999997</v>
      </c>
      <c r="U69" s="124">
        <v>3584.9480799999997</v>
      </c>
      <c r="V69" s="124">
        <v>5543</v>
      </c>
      <c r="W69" s="124">
        <v>5560</v>
      </c>
      <c r="X69" s="124">
        <v>5618</v>
      </c>
      <c r="Y69" s="124">
        <v>1791</v>
      </c>
      <c r="Z69" s="124">
        <v>625</v>
      </c>
      <c r="AA69" s="124">
        <v>1319</v>
      </c>
      <c r="AB69" s="124">
        <v>1557</v>
      </c>
      <c r="AC69" s="124">
        <v>1699</v>
      </c>
      <c r="AD69" s="124">
        <v>1765</v>
      </c>
      <c r="AE69" s="124">
        <v>2538</v>
      </c>
      <c r="AF69" s="126">
        <v>6.1681280544453737E-2</v>
      </c>
      <c r="AG69" s="126">
        <v>9.1871188672403542E-2</v>
      </c>
      <c r="AH69" s="126">
        <v>-0.11693737256972453</v>
      </c>
      <c r="AI69" s="126">
        <v>-0.63092784895386533</v>
      </c>
      <c r="AJ69" s="126">
        <v>-0.87173785446957497</v>
      </c>
      <c r="AK69" s="126">
        <v>-0.69378072790832945</v>
      </c>
      <c r="AL69" s="126">
        <v>-0.66785413187668019</v>
      </c>
      <c r="AM69" s="126">
        <v>-0.58130467769075589</v>
      </c>
      <c r="AN69" s="126">
        <v>-0.5589152215363169</v>
      </c>
      <c r="AO69" s="126">
        <v>-0.29164233745569579</v>
      </c>
      <c r="AP69" s="124">
        <v>47037.979999999996</v>
      </c>
      <c r="AQ69" s="124">
        <v>28015</v>
      </c>
      <c r="AR69" s="126">
        <v>-0.40441745159974979</v>
      </c>
      <c r="AS69" s="153" t="s">
        <v>779</v>
      </c>
      <c r="AT69" s="153">
        <v>1</v>
      </c>
      <c r="AU69" s="153">
        <v>1</v>
      </c>
      <c r="AV69" s="153">
        <v>1</v>
      </c>
      <c r="AW69" s="153">
        <v>1</v>
      </c>
      <c r="AX69" s="153">
        <v>1</v>
      </c>
      <c r="AY69" s="153">
        <v>1</v>
      </c>
      <c r="AZ69" s="153">
        <v>1</v>
      </c>
      <c r="BA69" s="153">
        <v>1</v>
      </c>
      <c r="BB69" s="153">
        <v>1</v>
      </c>
      <c r="BC69" s="153">
        <v>1</v>
      </c>
    </row>
    <row r="70" spans="1:55" x14ac:dyDescent="0.3">
      <c r="A70" s="300" t="s">
        <v>734</v>
      </c>
      <c r="B70" s="300" t="s">
        <v>823</v>
      </c>
      <c r="C70" s="300" t="s">
        <v>743</v>
      </c>
      <c r="D70" s="300" t="s">
        <v>804</v>
      </c>
      <c r="E70" s="300" t="s">
        <v>102</v>
      </c>
      <c r="F70" s="300" t="s">
        <v>776</v>
      </c>
      <c r="G70" s="300" t="s">
        <v>2070</v>
      </c>
      <c r="H70" s="126">
        <v>6.1599999999999997E-3</v>
      </c>
      <c r="I70" s="300" t="s">
        <v>2653</v>
      </c>
      <c r="J70" s="124">
        <v>29275.231359999998</v>
      </c>
      <c r="K70" s="124">
        <v>32237.366399999999</v>
      </c>
      <c r="L70" s="124">
        <v>27968.229519999997</v>
      </c>
      <c r="M70" s="124">
        <v>29104.184159999997</v>
      </c>
      <c r="N70" s="124">
        <v>27759.954399999999</v>
      </c>
      <c r="O70" s="124">
        <v>28030.611439999997</v>
      </c>
      <c r="P70" s="124">
        <v>28016.5252</v>
      </c>
      <c r="Q70" s="124">
        <v>24746.5052</v>
      </c>
      <c r="R70" s="124">
        <v>27419.872319999999</v>
      </c>
      <c r="S70" s="124">
        <v>25621.864399999999</v>
      </c>
      <c r="T70" s="124">
        <v>26321.1456</v>
      </c>
      <c r="U70" s="124">
        <v>30478.598719999998</v>
      </c>
      <c r="V70" s="124">
        <v>30326</v>
      </c>
      <c r="W70" s="124">
        <v>32159</v>
      </c>
      <c r="X70" s="124">
        <v>25790</v>
      </c>
      <c r="Y70" s="124">
        <v>18681</v>
      </c>
      <c r="Z70" s="124">
        <v>13763</v>
      </c>
      <c r="AA70" s="124">
        <v>19914</v>
      </c>
      <c r="AB70" s="124">
        <v>21585</v>
      </c>
      <c r="AC70" s="124">
        <v>23257</v>
      </c>
      <c r="AD70" s="124">
        <v>31648</v>
      </c>
      <c r="AE70" s="124">
        <v>24067</v>
      </c>
      <c r="AF70" s="126">
        <v>3.589275271913691E-2</v>
      </c>
      <c r="AG70" s="126">
        <v>-2.4309181782293165E-3</v>
      </c>
      <c r="AH70" s="126">
        <v>-7.7882281337914208E-2</v>
      </c>
      <c r="AI70" s="126">
        <v>-0.35813352824798778</v>
      </c>
      <c r="AJ70" s="126">
        <v>-0.50421388300263204</v>
      </c>
      <c r="AK70" s="126">
        <v>-0.28956241134353217</v>
      </c>
      <c r="AL70" s="126">
        <v>-0.22956184445028893</v>
      </c>
      <c r="AM70" s="126">
        <v>-6.0190527428495219E-2</v>
      </c>
      <c r="AN70" s="126">
        <v>0.15419939344196049</v>
      </c>
      <c r="AO70" s="126">
        <v>-6.0685060842020487E-2</v>
      </c>
      <c r="AP70" s="124">
        <v>280180.3444</v>
      </c>
      <c r="AQ70" s="124">
        <v>241190</v>
      </c>
      <c r="AR70" s="126">
        <v>-0.13916159780407494</v>
      </c>
      <c r="AS70" s="153" t="s">
        <v>779</v>
      </c>
      <c r="AT70" s="153">
        <v>1</v>
      </c>
      <c r="AU70" s="153">
        <v>1</v>
      </c>
      <c r="AV70" s="153">
        <v>1</v>
      </c>
      <c r="AW70" s="153">
        <v>1</v>
      </c>
      <c r="AX70" s="153">
        <v>1</v>
      </c>
      <c r="AY70" s="153">
        <v>1</v>
      </c>
      <c r="AZ70" s="153">
        <v>1</v>
      </c>
      <c r="BA70" s="153">
        <v>1</v>
      </c>
      <c r="BB70" s="153">
        <v>1</v>
      </c>
      <c r="BC70" s="153">
        <v>1</v>
      </c>
    </row>
    <row r="71" spans="1:55" x14ac:dyDescent="0.3">
      <c r="A71" s="300" t="s">
        <v>788</v>
      </c>
      <c r="B71" s="300" t="s">
        <v>736</v>
      </c>
      <c r="C71" s="300" t="s">
        <v>743</v>
      </c>
      <c r="D71" s="300" t="s">
        <v>804</v>
      </c>
      <c r="E71" s="300" t="s">
        <v>102</v>
      </c>
      <c r="F71" s="300" t="s">
        <v>30</v>
      </c>
      <c r="G71" s="300" t="s">
        <v>2070</v>
      </c>
      <c r="H71" s="126">
        <v>1.52E-2</v>
      </c>
      <c r="I71" s="300" t="s">
        <v>1483</v>
      </c>
      <c r="J71" s="124">
        <v>200132.46720000001</v>
      </c>
      <c r="K71" s="124">
        <v>57522.247200000005</v>
      </c>
      <c r="L71" s="124">
        <v>98713.987200000003</v>
      </c>
      <c r="M71" s="124">
        <v>337867.69680000003</v>
      </c>
      <c r="N71" s="124">
        <v>105268.11840000001</v>
      </c>
      <c r="O71" s="124">
        <v>143294.46480000002</v>
      </c>
      <c r="P71" s="124">
        <v>129363.89040000002</v>
      </c>
      <c r="Q71" s="124">
        <v>107592.92640000001</v>
      </c>
      <c r="R71" s="124">
        <v>185753.17440000002</v>
      </c>
      <c r="S71" s="124">
        <v>128310.11280000002</v>
      </c>
      <c r="T71" s="124">
        <v>107371.61280000002</v>
      </c>
      <c r="U71" s="124">
        <v>155027.1312</v>
      </c>
      <c r="V71" s="124">
        <v>216660</v>
      </c>
      <c r="W71" s="124">
        <v>69626</v>
      </c>
      <c r="X71" s="124">
        <v>98316</v>
      </c>
      <c r="Y71" s="124">
        <v>75257</v>
      </c>
      <c r="Z71" s="124">
        <v>47760</v>
      </c>
      <c r="AA71" s="124">
        <v>92116</v>
      </c>
      <c r="AB71" s="124">
        <v>373106</v>
      </c>
      <c r="AC71" s="124">
        <v>89485</v>
      </c>
      <c r="AD71" s="124">
        <v>161478</v>
      </c>
      <c r="AE71" s="124">
        <v>108748</v>
      </c>
      <c r="AF71" s="126">
        <v>8.2582966328413832E-2</v>
      </c>
      <c r="AG71" s="126">
        <v>0.2104186360785987</v>
      </c>
      <c r="AH71" s="126">
        <v>-4.0317204409306166E-3</v>
      </c>
      <c r="AI71" s="126">
        <v>-0.77725896641563752</v>
      </c>
      <c r="AJ71" s="126">
        <v>-0.54630138045670629</v>
      </c>
      <c r="AK71" s="126">
        <v>-0.35715590878846015</v>
      </c>
      <c r="AL71" s="126">
        <v>1.8841587775872883</v>
      </c>
      <c r="AM71" s="126">
        <v>-0.16830034283740802</v>
      </c>
      <c r="AN71" s="126">
        <v>-0.13068511199558813</v>
      </c>
      <c r="AO71" s="126">
        <v>-0.15245963371953342</v>
      </c>
      <c r="AP71" s="124">
        <v>1493819.0856000001</v>
      </c>
      <c r="AQ71" s="124">
        <v>1332552</v>
      </c>
      <c r="AR71" s="126">
        <v>-0.10795623590203787</v>
      </c>
      <c r="AS71" s="153" t="s">
        <v>779</v>
      </c>
      <c r="AT71" s="153">
        <v>1</v>
      </c>
      <c r="AU71" s="153">
        <v>1</v>
      </c>
      <c r="AV71" s="153">
        <v>1</v>
      </c>
      <c r="AW71" s="153">
        <v>1</v>
      </c>
      <c r="AX71" s="153">
        <v>1</v>
      </c>
      <c r="AY71" s="153">
        <v>1</v>
      </c>
      <c r="AZ71" s="153">
        <v>1</v>
      </c>
      <c r="BA71" s="153">
        <v>1</v>
      </c>
      <c r="BB71" s="153">
        <v>1</v>
      </c>
      <c r="BC71" s="153">
        <v>1</v>
      </c>
    </row>
    <row r="72" spans="1:55" x14ac:dyDescent="0.3">
      <c r="A72" s="300" t="s">
        <v>788</v>
      </c>
      <c r="B72" s="300" t="s">
        <v>736</v>
      </c>
      <c r="C72" s="300" t="s">
        <v>743</v>
      </c>
      <c r="D72" s="300" t="s">
        <v>804</v>
      </c>
      <c r="E72" s="300" t="s">
        <v>102</v>
      </c>
      <c r="F72" s="300" t="s">
        <v>31</v>
      </c>
      <c r="G72" s="300" t="s">
        <v>2070</v>
      </c>
      <c r="H72" s="126">
        <v>1.52E-2</v>
      </c>
      <c r="I72" s="300" t="s">
        <v>1478</v>
      </c>
      <c r="J72" s="124">
        <v>6856.6608000000006</v>
      </c>
      <c r="K72" s="124">
        <v>-679.16880000000003</v>
      </c>
      <c r="L72" s="124">
        <v>8926.6536000000015</v>
      </c>
      <c r="M72" s="124">
        <v>45367.257600000004</v>
      </c>
      <c r="N72" s="124">
        <v>417.24720000000002</v>
      </c>
      <c r="O72" s="124">
        <v>52048.288800000002</v>
      </c>
      <c r="P72" s="124">
        <v>7072.8984000000009</v>
      </c>
      <c r="Q72" s="124">
        <v>-1417.2192000000002</v>
      </c>
      <c r="R72" s="124">
        <v>61234.833600000005</v>
      </c>
      <c r="S72" s="124">
        <v>6670.8792000000003</v>
      </c>
      <c r="T72" s="124">
        <v>540.08640000000003</v>
      </c>
      <c r="U72" s="124">
        <v>59197.327200000007</v>
      </c>
      <c r="V72" s="124">
        <v>10492</v>
      </c>
      <c r="W72" s="124">
        <v>-2041</v>
      </c>
      <c r="X72" s="124">
        <v>10390</v>
      </c>
      <c r="Y72" s="124">
        <v>3940</v>
      </c>
      <c r="Z72" s="124">
        <v>-1795</v>
      </c>
      <c r="AA72" s="124">
        <v>5707</v>
      </c>
      <c r="AB72" s="124">
        <v>67991</v>
      </c>
      <c r="AC72" s="124">
        <v>2088</v>
      </c>
      <c r="AD72" s="124">
        <v>49660</v>
      </c>
      <c r="AE72" s="124">
        <v>9152</v>
      </c>
      <c r="AF72" s="126">
        <v>0.53019090575400774</v>
      </c>
      <c r="AG72" s="126">
        <v>2.0051439347626099</v>
      </c>
      <c r="AH72" s="126">
        <v>0.16393000844123695</v>
      </c>
      <c r="AI72" s="126">
        <v>-0.91315322528995013</v>
      </c>
      <c r="AJ72" s="126">
        <v>-5.3020061009396819</v>
      </c>
      <c r="AK72" s="126">
        <v>-0.89035182267125756</v>
      </c>
      <c r="AL72" s="126">
        <v>8.6128908058399354</v>
      </c>
      <c r="AM72" s="126">
        <v>-2.4733077282610902</v>
      </c>
      <c r="AN72" s="126">
        <v>-0.18902368014273505</v>
      </c>
      <c r="AO72" s="126">
        <v>0.37193310291093257</v>
      </c>
      <c r="AP72" s="124">
        <v>186498.33120000002</v>
      </c>
      <c r="AQ72" s="124">
        <v>155584</v>
      </c>
      <c r="AR72" s="126">
        <v>-0.16576197224439299</v>
      </c>
      <c r="AS72" s="153" t="s">
        <v>779</v>
      </c>
      <c r="AT72" s="153">
        <v>1</v>
      </c>
      <c r="AU72" s="153">
        <v>1</v>
      </c>
      <c r="AV72" s="153">
        <v>1</v>
      </c>
      <c r="AW72" s="153">
        <v>1</v>
      </c>
      <c r="AX72" s="153">
        <v>1</v>
      </c>
      <c r="AY72" s="153">
        <v>1</v>
      </c>
      <c r="AZ72" s="153">
        <v>1</v>
      </c>
      <c r="BA72" s="153">
        <v>1</v>
      </c>
      <c r="BB72" s="153">
        <v>1</v>
      </c>
      <c r="BC72" s="153">
        <v>1</v>
      </c>
    </row>
    <row r="73" spans="1:55" x14ac:dyDescent="0.3">
      <c r="A73" s="300" t="s">
        <v>788</v>
      </c>
      <c r="B73" s="300" t="s">
        <v>736</v>
      </c>
      <c r="C73" s="300" t="s">
        <v>743</v>
      </c>
      <c r="D73" s="300" t="s">
        <v>804</v>
      </c>
      <c r="E73" s="300" t="s">
        <v>102</v>
      </c>
      <c r="F73" s="300" t="s">
        <v>16</v>
      </c>
      <c r="G73" s="300" t="s">
        <v>2070</v>
      </c>
      <c r="H73" s="126">
        <v>1.52E-2</v>
      </c>
      <c r="I73" s="300" t="s">
        <v>2419</v>
      </c>
      <c r="J73" s="124">
        <v>206989.12800000003</v>
      </c>
      <c r="K73" s="124">
        <v>56843.078400000006</v>
      </c>
      <c r="L73" s="124">
        <v>107640.64080000001</v>
      </c>
      <c r="M73" s="124">
        <v>383234.95440000005</v>
      </c>
      <c r="N73" s="124">
        <v>105685.3656</v>
      </c>
      <c r="O73" s="124">
        <v>195342.75360000003</v>
      </c>
      <c r="P73" s="124">
        <v>136436.78880000001</v>
      </c>
      <c r="Q73" s="124">
        <v>106175.7072</v>
      </c>
      <c r="R73" s="124">
        <v>246988.00800000003</v>
      </c>
      <c r="S73" s="124">
        <v>134980.99200000003</v>
      </c>
      <c r="T73" s="124">
        <v>107911.69920000002</v>
      </c>
      <c r="U73" s="124">
        <v>214224.45840000003</v>
      </c>
      <c r="V73" s="124">
        <v>227152</v>
      </c>
      <c r="W73" s="124">
        <v>67585</v>
      </c>
      <c r="X73" s="124">
        <v>108706</v>
      </c>
      <c r="Y73" s="124">
        <v>79197</v>
      </c>
      <c r="Z73" s="124">
        <v>45965</v>
      </c>
      <c r="AA73" s="124">
        <v>97823</v>
      </c>
      <c r="AB73" s="124">
        <v>441097</v>
      </c>
      <c r="AC73" s="124">
        <v>91573</v>
      </c>
      <c r="AD73" s="124">
        <v>211138</v>
      </c>
      <c r="AE73" s="124">
        <v>117900</v>
      </c>
      <c r="AF73" s="126">
        <v>9.7410294902058672E-2</v>
      </c>
      <c r="AG73" s="126">
        <v>0.18897501511811143</v>
      </c>
      <c r="AH73" s="126">
        <v>9.8973695444591926E-3</v>
      </c>
      <c r="AI73" s="126">
        <v>-0.79334609463274997</v>
      </c>
      <c r="AJ73" s="126">
        <v>-0.56507696463889601</v>
      </c>
      <c r="AK73" s="126">
        <v>-0.4992238094466997</v>
      </c>
      <c r="AL73" s="126">
        <v>2.2329769989426782</v>
      </c>
      <c r="AM73" s="126">
        <v>-0.13753341122082965</v>
      </c>
      <c r="AN73" s="126">
        <v>-0.14514877985493135</v>
      </c>
      <c r="AO73" s="126">
        <v>-0.12654368401737648</v>
      </c>
      <c r="AP73" s="124">
        <v>1680317.4168000002</v>
      </c>
      <c r="AQ73" s="124">
        <v>1488136</v>
      </c>
      <c r="AR73" s="126">
        <v>-0.11437209117667238</v>
      </c>
      <c r="AS73" s="153" t="s">
        <v>779</v>
      </c>
      <c r="AT73" s="153">
        <v>1</v>
      </c>
      <c r="AU73" s="153">
        <v>1</v>
      </c>
      <c r="AV73" s="153">
        <v>1</v>
      </c>
      <c r="AW73" s="153">
        <v>1</v>
      </c>
      <c r="AX73" s="153">
        <v>1</v>
      </c>
      <c r="AY73" s="153">
        <v>1</v>
      </c>
      <c r="AZ73" s="153">
        <v>1</v>
      </c>
      <c r="BA73" s="153">
        <v>1</v>
      </c>
      <c r="BB73" s="153">
        <v>1</v>
      </c>
      <c r="BC73" s="153">
        <v>1</v>
      </c>
    </row>
    <row r="74" spans="1:55" x14ac:dyDescent="0.3">
      <c r="A74" s="300" t="s">
        <v>788</v>
      </c>
      <c r="B74" s="300" t="s">
        <v>736</v>
      </c>
      <c r="C74" s="300" t="s">
        <v>743</v>
      </c>
      <c r="D74" s="300" t="s">
        <v>804</v>
      </c>
      <c r="E74" s="300" t="s">
        <v>102</v>
      </c>
      <c r="F74" s="300" t="s">
        <v>27</v>
      </c>
      <c r="G74" s="300" t="s">
        <v>2070</v>
      </c>
      <c r="H74" s="126">
        <v>1.52E-2</v>
      </c>
      <c r="I74" s="300" t="s">
        <v>1480</v>
      </c>
      <c r="J74" s="124">
        <v>6878.9952000000003</v>
      </c>
      <c r="K74" s="124">
        <v>5434.365600000001</v>
      </c>
      <c r="L74" s="124">
        <v>7960.1832000000004</v>
      </c>
      <c r="M74" s="124">
        <v>7200.8136000000004</v>
      </c>
      <c r="N74" s="124">
        <v>7708.4136000000008</v>
      </c>
      <c r="O74" s="124">
        <v>7218.072000000001</v>
      </c>
      <c r="P74" s="124">
        <v>7987.5936000000011</v>
      </c>
      <c r="Q74" s="124">
        <v>7985.5632000000005</v>
      </c>
      <c r="R74" s="124">
        <v>12168.187200000002</v>
      </c>
      <c r="S74" s="124">
        <v>6128.7624000000005</v>
      </c>
      <c r="T74" s="124">
        <v>7627.1976000000004</v>
      </c>
      <c r="U74" s="124">
        <v>7123.6584000000012</v>
      </c>
      <c r="V74" s="124">
        <v>6308</v>
      </c>
      <c r="W74" s="124">
        <v>6685</v>
      </c>
      <c r="X74" s="124">
        <v>6415</v>
      </c>
      <c r="Y74" s="124">
        <v>353</v>
      </c>
      <c r="Z74" s="124">
        <v>2701</v>
      </c>
      <c r="AA74" s="124">
        <v>3678</v>
      </c>
      <c r="AB74" s="124">
        <v>6226</v>
      </c>
      <c r="AC74" s="124">
        <v>7652</v>
      </c>
      <c r="AD74" s="124">
        <v>26198</v>
      </c>
      <c r="AE74" s="124">
        <v>4747</v>
      </c>
      <c r="AF74" s="126">
        <v>-8.300561105203276E-2</v>
      </c>
      <c r="AG74" s="126">
        <v>0.23013438771951575</v>
      </c>
      <c r="AH74" s="126">
        <v>-0.19411402491339649</v>
      </c>
      <c r="AI74" s="126">
        <v>-0.95097776173514614</v>
      </c>
      <c r="AJ74" s="126">
        <v>-0.64960364866773623</v>
      </c>
      <c r="AK74" s="126">
        <v>-0.49044564808996094</v>
      </c>
      <c r="AL74" s="126">
        <v>-0.22054121531671325</v>
      </c>
      <c r="AM74" s="126">
        <v>-4.1770779548773777E-2</v>
      </c>
      <c r="AN74" s="126">
        <v>1.1529912031596616</v>
      </c>
      <c r="AO74" s="126">
        <v>-0.22545537089184603</v>
      </c>
      <c r="AP74" s="124">
        <v>76670.949600000007</v>
      </c>
      <c r="AQ74" s="124">
        <v>70963</v>
      </c>
      <c r="AR74" s="126">
        <v>-7.4447357568661263E-2</v>
      </c>
      <c r="AS74" s="153" t="s">
        <v>779</v>
      </c>
      <c r="AT74" s="153">
        <v>1</v>
      </c>
      <c r="AU74" s="153">
        <v>1</v>
      </c>
      <c r="AV74" s="153">
        <v>1</v>
      </c>
      <c r="AW74" s="153">
        <v>1</v>
      </c>
      <c r="AX74" s="153">
        <v>1</v>
      </c>
      <c r="AY74" s="153">
        <v>1</v>
      </c>
      <c r="AZ74" s="153">
        <v>1</v>
      </c>
      <c r="BA74" s="153">
        <v>1</v>
      </c>
      <c r="BB74" s="153">
        <v>1</v>
      </c>
      <c r="BC74" s="153">
        <v>1</v>
      </c>
    </row>
    <row r="75" spans="1:55" x14ac:dyDescent="0.3">
      <c r="A75" s="300" t="s">
        <v>788</v>
      </c>
      <c r="B75" s="300" t="s">
        <v>736</v>
      </c>
      <c r="C75" s="300" t="s">
        <v>743</v>
      </c>
      <c r="D75" s="300" t="s">
        <v>804</v>
      </c>
      <c r="E75" s="300" t="s">
        <v>102</v>
      </c>
      <c r="F75" s="300" t="s">
        <v>770</v>
      </c>
      <c r="G75" s="300" t="s">
        <v>2070</v>
      </c>
      <c r="H75" s="126">
        <v>1.52E-2</v>
      </c>
      <c r="I75" s="300" t="s">
        <v>2418</v>
      </c>
      <c r="J75" s="124">
        <v>6728.7456000000011</v>
      </c>
      <c r="K75" s="124">
        <v>5153.1552000000001</v>
      </c>
      <c r="L75" s="124">
        <v>5241.4776000000002</v>
      </c>
      <c r="M75" s="124">
        <v>5316.6024000000007</v>
      </c>
      <c r="N75" s="124">
        <v>5008.9968000000008</v>
      </c>
      <c r="O75" s="124">
        <v>5691.2112000000006</v>
      </c>
      <c r="P75" s="124">
        <v>6571.3896000000004</v>
      </c>
      <c r="Q75" s="124">
        <v>7111.4760000000006</v>
      </c>
      <c r="R75" s="124">
        <v>6936.8616000000011</v>
      </c>
      <c r="S75" s="124">
        <v>7874.9064000000008</v>
      </c>
      <c r="T75" s="124">
        <v>7045.4880000000003</v>
      </c>
      <c r="U75" s="124">
        <v>6547.0248000000011</v>
      </c>
      <c r="V75" s="124">
        <v>6918</v>
      </c>
      <c r="W75" s="124">
        <v>6286</v>
      </c>
      <c r="X75" s="124">
        <v>4815</v>
      </c>
      <c r="Y75" s="124">
        <v>4114</v>
      </c>
      <c r="Z75" s="124">
        <v>3833</v>
      </c>
      <c r="AA75" s="124">
        <v>4480</v>
      </c>
      <c r="AB75" s="124">
        <v>5013</v>
      </c>
      <c r="AC75" s="124">
        <v>5896</v>
      </c>
      <c r="AD75" s="124">
        <v>6049</v>
      </c>
      <c r="AE75" s="124">
        <v>6156</v>
      </c>
      <c r="AF75" s="126">
        <v>2.8126252833811826E-2</v>
      </c>
      <c r="AG75" s="126">
        <v>0.21983517981371875</v>
      </c>
      <c r="AH75" s="126">
        <v>-8.1365911017152903E-2</v>
      </c>
      <c r="AI75" s="126">
        <v>-0.22619754300227538</v>
      </c>
      <c r="AJ75" s="126">
        <v>-0.23477691181595498</v>
      </c>
      <c r="AK75" s="126">
        <v>-0.21282134108816775</v>
      </c>
      <c r="AL75" s="126">
        <v>-0.23714764986693229</v>
      </c>
      <c r="AM75" s="126">
        <v>-0.17091754229361111</v>
      </c>
      <c r="AN75" s="126">
        <v>-0.12799182846606036</v>
      </c>
      <c r="AO75" s="126">
        <v>-0.21827642294262706</v>
      </c>
      <c r="AP75" s="124">
        <v>61634.822400000012</v>
      </c>
      <c r="AQ75" s="124">
        <v>53560</v>
      </c>
      <c r="AR75" s="126">
        <v>-0.1310107190314547</v>
      </c>
      <c r="AS75" s="153" t="s">
        <v>779</v>
      </c>
      <c r="AT75" s="153">
        <v>1</v>
      </c>
      <c r="AU75" s="153">
        <v>1</v>
      </c>
      <c r="AV75" s="153">
        <v>1</v>
      </c>
      <c r="AW75" s="153">
        <v>1</v>
      </c>
      <c r="AX75" s="153">
        <v>1</v>
      </c>
      <c r="AY75" s="153">
        <v>1</v>
      </c>
      <c r="AZ75" s="153">
        <v>1</v>
      </c>
      <c r="BA75" s="153">
        <v>1</v>
      </c>
      <c r="BB75" s="153">
        <v>1</v>
      </c>
      <c r="BC75" s="153">
        <v>1</v>
      </c>
    </row>
    <row r="76" spans="1:55" x14ac:dyDescent="0.3">
      <c r="A76" s="300" t="s">
        <v>788</v>
      </c>
      <c r="B76" s="300" t="s">
        <v>736</v>
      </c>
      <c r="C76" s="300" t="s">
        <v>743</v>
      </c>
      <c r="D76" s="300" t="s">
        <v>804</v>
      </c>
      <c r="E76" s="300" t="s">
        <v>102</v>
      </c>
      <c r="F76" s="300" t="s">
        <v>94</v>
      </c>
      <c r="G76" s="300" t="s">
        <v>2070</v>
      </c>
      <c r="H76" s="126">
        <v>1.52E-2</v>
      </c>
      <c r="I76" s="300" t="s">
        <v>1482</v>
      </c>
      <c r="J76" s="124">
        <v>7737.8544000000011</v>
      </c>
      <c r="K76" s="124">
        <v>5703.3936000000003</v>
      </c>
      <c r="L76" s="124">
        <v>7464.7656000000006</v>
      </c>
      <c r="M76" s="124">
        <v>10749.952800000001</v>
      </c>
      <c r="N76" s="124">
        <v>8480.9808000000012</v>
      </c>
      <c r="O76" s="124">
        <v>8194.6944000000003</v>
      </c>
      <c r="P76" s="124">
        <v>8897.2128000000012</v>
      </c>
      <c r="Q76" s="124">
        <v>12878.827200000002</v>
      </c>
      <c r="R76" s="124">
        <v>8414.9928</v>
      </c>
      <c r="S76" s="124">
        <v>9087.0552000000007</v>
      </c>
      <c r="T76" s="124">
        <v>7817.0400000000009</v>
      </c>
      <c r="U76" s="124">
        <v>8352.0504000000001</v>
      </c>
      <c r="V76" s="124">
        <v>10867</v>
      </c>
      <c r="W76" s="124">
        <v>7476</v>
      </c>
      <c r="X76" s="124">
        <v>8966</v>
      </c>
      <c r="Y76" s="124">
        <v>18752</v>
      </c>
      <c r="Z76" s="124">
        <v>9607</v>
      </c>
      <c r="AA76" s="124">
        <v>8588</v>
      </c>
      <c r="AB76" s="124">
        <v>12623</v>
      </c>
      <c r="AC76" s="124">
        <v>17725</v>
      </c>
      <c r="AD76" s="124">
        <v>14681</v>
      </c>
      <c r="AE76" s="124">
        <v>13028</v>
      </c>
      <c r="AF76" s="126">
        <v>0.40439447917241744</v>
      </c>
      <c r="AG76" s="126">
        <v>0.31079853931175283</v>
      </c>
      <c r="AH76" s="126">
        <v>0.20110938245669754</v>
      </c>
      <c r="AI76" s="126">
        <v>0.74437975206737639</v>
      </c>
      <c r="AJ76" s="126">
        <v>0.13276992679903232</v>
      </c>
      <c r="AK76" s="126">
        <v>4.7995151594670778E-2</v>
      </c>
      <c r="AL76" s="126">
        <v>0.41875891739939031</v>
      </c>
      <c r="AM76" s="126">
        <v>0.37628991559107167</v>
      </c>
      <c r="AN76" s="126">
        <v>0.74462419029045401</v>
      </c>
      <c r="AO76" s="126">
        <v>0.43368778039336647</v>
      </c>
      <c r="AP76" s="124">
        <v>87609.729600000021</v>
      </c>
      <c r="AQ76" s="124">
        <v>122313</v>
      </c>
      <c r="AR76" s="126">
        <v>0.39611205922498327</v>
      </c>
      <c r="AS76" s="153" t="s">
        <v>779</v>
      </c>
      <c r="AT76" s="153">
        <v>1</v>
      </c>
      <c r="AU76" s="153">
        <v>1</v>
      </c>
      <c r="AV76" s="153">
        <v>1</v>
      </c>
      <c r="AW76" s="153">
        <v>1</v>
      </c>
      <c r="AX76" s="153">
        <v>1</v>
      </c>
      <c r="AY76" s="153">
        <v>1</v>
      </c>
      <c r="AZ76" s="153">
        <v>1</v>
      </c>
      <c r="BA76" s="153">
        <v>1</v>
      </c>
      <c r="BB76" s="153">
        <v>1</v>
      </c>
      <c r="BC76" s="153">
        <v>1</v>
      </c>
    </row>
    <row r="77" spans="1:55" x14ac:dyDescent="0.3">
      <c r="A77" s="300" t="s">
        <v>788</v>
      </c>
      <c r="B77" s="300" t="s">
        <v>736</v>
      </c>
      <c r="C77" s="300" t="s">
        <v>743</v>
      </c>
      <c r="D77" s="300" t="s">
        <v>804</v>
      </c>
      <c r="E77" s="300" t="s">
        <v>102</v>
      </c>
      <c r="F77" s="300" t="s">
        <v>5</v>
      </c>
      <c r="G77" s="300" t="s">
        <v>2070</v>
      </c>
      <c r="H77" s="126">
        <v>1.52E-2</v>
      </c>
      <c r="I77" s="300" t="s">
        <v>1484</v>
      </c>
      <c r="J77" s="124">
        <v>228334.72320000004</v>
      </c>
      <c r="K77" s="124">
        <v>73133.992800000007</v>
      </c>
      <c r="L77" s="124">
        <v>128307.06720000002</v>
      </c>
      <c r="M77" s="124">
        <v>406502.32320000004</v>
      </c>
      <c r="N77" s="124">
        <v>126883.75680000002</v>
      </c>
      <c r="O77" s="124">
        <v>216446.73120000001</v>
      </c>
      <c r="P77" s="124">
        <v>159892.98480000001</v>
      </c>
      <c r="Q77" s="124">
        <v>134151.5736</v>
      </c>
      <c r="R77" s="124">
        <v>274508.04960000003</v>
      </c>
      <c r="S77" s="124">
        <v>158071.71600000001</v>
      </c>
      <c r="T77" s="124">
        <v>130401.42480000001</v>
      </c>
      <c r="U77" s="124">
        <v>236247.19200000001</v>
      </c>
      <c r="V77" s="124">
        <v>251245</v>
      </c>
      <c r="W77" s="124">
        <v>88032</v>
      </c>
      <c r="X77" s="124">
        <v>128902</v>
      </c>
      <c r="Y77" s="124">
        <v>102416</v>
      </c>
      <c r="Z77" s="124">
        <v>62106</v>
      </c>
      <c r="AA77" s="124">
        <v>114569</v>
      </c>
      <c r="AB77" s="124">
        <v>464959</v>
      </c>
      <c r="AC77" s="124">
        <v>122846</v>
      </c>
      <c r="AD77" s="124">
        <v>258066</v>
      </c>
      <c r="AE77" s="124">
        <v>141831</v>
      </c>
      <c r="AF77" s="126">
        <v>0.10033636793792719</v>
      </c>
      <c r="AG77" s="126">
        <v>0.20370838005169042</v>
      </c>
      <c r="AH77" s="126">
        <v>4.6367890170275856E-3</v>
      </c>
      <c r="AI77" s="126">
        <v>-0.74805556043621646</v>
      </c>
      <c r="AJ77" s="126">
        <v>-0.51052836417907832</v>
      </c>
      <c r="AK77" s="126">
        <v>-0.47068269700900894</v>
      </c>
      <c r="AL77" s="126">
        <v>1.9079387102666683</v>
      </c>
      <c r="AM77" s="126">
        <v>-8.427462531084319E-2</v>
      </c>
      <c r="AN77" s="126">
        <v>-5.9896420611193713E-2</v>
      </c>
      <c r="AO77" s="126">
        <v>-0.10274270698750441</v>
      </c>
      <c r="AP77" s="124">
        <v>1906232.9184000001</v>
      </c>
      <c r="AQ77" s="124">
        <v>1734972</v>
      </c>
      <c r="AR77" s="126">
        <v>-8.9842598324106293E-2</v>
      </c>
      <c r="AS77" s="153" t="s">
        <v>779</v>
      </c>
      <c r="AT77" s="153">
        <v>1</v>
      </c>
      <c r="AU77" s="153">
        <v>1</v>
      </c>
      <c r="AV77" s="153">
        <v>1</v>
      </c>
      <c r="AW77" s="153">
        <v>1</v>
      </c>
      <c r="AX77" s="153">
        <v>1</v>
      </c>
      <c r="AY77" s="153">
        <v>1</v>
      </c>
      <c r="AZ77" s="153">
        <v>1</v>
      </c>
      <c r="BA77" s="153">
        <v>1</v>
      </c>
      <c r="BB77" s="153">
        <v>1</v>
      </c>
      <c r="BC77" s="153">
        <v>1</v>
      </c>
    </row>
    <row r="78" spans="1:55" x14ac:dyDescent="0.3">
      <c r="A78" s="300" t="s">
        <v>788</v>
      </c>
      <c r="B78" s="300" t="s">
        <v>736</v>
      </c>
      <c r="C78" s="300" t="s">
        <v>743</v>
      </c>
      <c r="D78" s="300" t="s">
        <v>804</v>
      </c>
      <c r="E78" s="300" t="s">
        <v>102</v>
      </c>
      <c r="F78" s="300" t="s">
        <v>1603</v>
      </c>
      <c r="G78" s="300">
        <v>0</v>
      </c>
      <c r="H78" s="126">
        <v>1.52E-2</v>
      </c>
      <c r="I78" s="300" t="s">
        <v>2654</v>
      </c>
      <c r="J78" s="124">
        <v>116552.06640000001</v>
      </c>
      <c r="K78" s="124">
        <v>96196.291200000007</v>
      </c>
      <c r="L78" s="124">
        <v>103338.22320000001</v>
      </c>
      <c r="M78" s="124">
        <v>136799.21520000001</v>
      </c>
      <c r="N78" s="124">
        <v>108234.53280000002</v>
      </c>
      <c r="O78" s="124">
        <v>121937.70240000001</v>
      </c>
      <c r="P78" s="124">
        <v>94839.984000000011</v>
      </c>
      <c r="Q78" s="124">
        <v>96870.384000000005</v>
      </c>
      <c r="R78" s="124">
        <v>104612.29920000001</v>
      </c>
      <c r="S78" s="124">
        <v>90787.305600000007</v>
      </c>
      <c r="T78" s="124">
        <v>97713.000000000015</v>
      </c>
      <c r="U78" s="124">
        <v>103955.46480000002</v>
      </c>
      <c r="V78" s="124">
        <v>120623</v>
      </c>
      <c r="W78" s="124">
        <v>99518</v>
      </c>
      <c r="X78" s="124">
        <v>107165</v>
      </c>
      <c r="Y78" s="124">
        <v>139045</v>
      </c>
      <c r="Z78" s="124">
        <v>111249</v>
      </c>
      <c r="AA78" s="124">
        <v>125789</v>
      </c>
      <c r="AB78" s="124">
        <v>98100</v>
      </c>
      <c r="AC78" s="124">
        <v>99962</v>
      </c>
      <c r="AD78" s="124">
        <v>114681</v>
      </c>
      <c r="AE78" s="124">
        <v>95346</v>
      </c>
      <c r="AF78" s="126">
        <v>3.4928025952184999E-2</v>
      </c>
      <c r="AG78" s="126">
        <v>3.453052876117528E-2</v>
      </c>
      <c r="AH78" s="126">
        <v>3.703157148922212E-2</v>
      </c>
      <c r="AI78" s="126">
        <v>1.6416649735282941E-2</v>
      </c>
      <c r="AJ78" s="126">
        <v>2.7851251555455359E-2</v>
      </c>
      <c r="AK78" s="126">
        <v>3.1584141116308181E-2</v>
      </c>
      <c r="AL78" s="126">
        <v>3.4373856494956688E-2</v>
      </c>
      <c r="AM78" s="126">
        <v>3.1914976201601455E-2</v>
      </c>
      <c r="AN78" s="126">
        <v>9.6247772747546978E-2</v>
      </c>
      <c r="AO78" s="126">
        <v>5.0212905536432095E-2</v>
      </c>
      <c r="AP78" s="124">
        <v>1070168.0040000002</v>
      </c>
      <c r="AQ78" s="124">
        <v>1111478</v>
      </c>
      <c r="AR78" s="126">
        <v>3.8601411970451513E-2</v>
      </c>
      <c r="AS78" s="153" t="s">
        <v>779</v>
      </c>
      <c r="AT78" s="153">
        <v>1</v>
      </c>
      <c r="AU78" s="153">
        <v>1</v>
      </c>
      <c r="AV78" s="153">
        <v>1</v>
      </c>
      <c r="AW78" s="153">
        <v>1</v>
      </c>
      <c r="AX78" s="153">
        <v>1</v>
      </c>
      <c r="AY78" s="153">
        <v>1</v>
      </c>
      <c r="AZ78" s="153">
        <v>1</v>
      </c>
      <c r="BA78" s="153">
        <v>1</v>
      </c>
      <c r="BB78" s="153">
        <v>1</v>
      </c>
      <c r="BC78" s="153">
        <v>1</v>
      </c>
    </row>
    <row r="79" spans="1:55" x14ac:dyDescent="0.3">
      <c r="A79" s="300" t="s">
        <v>788</v>
      </c>
      <c r="B79" s="300" t="s">
        <v>736</v>
      </c>
      <c r="C79" s="300" t="s">
        <v>743</v>
      </c>
      <c r="D79" s="300" t="s">
        <v>804</v>
      </c>
      <c r="E79" s="300" t="s">
        <v>102</v>
      </c>
      <c r="F79" s="300" t="s">
        <v>776</v>
      </c>
      <c r="G79" s="300">
        <v>0</v>
      </c>
      <c r="H79" s="126">
        <v>1.52E-2</v>
      </c>
      <c r="I79" s="300" t="s">
        <v>2655</v>
      </c>
      <c r="J79" s="124">
        <v>344886.78960000002</v>
      </c>
      <c r="K79" s="124">
        <v>169330.28400000001</v>
      </c>
      <c r="L79" s="124">
        <v>231645.29040000003</v>
      </c>
      <c r="M79" s="124">
        <v>543301.53840000008</v>
      </c>
      <c r="N79" s="124">
        <v>235118.28960000002</v>
      </c>
      <c r="O79" s="124">
        <v>338384.43360000005</v>
      </c>
      <c r="P79" s="124">
        <v>254732.96880000003</v>
      </c>
      <c r="Q79" s="124">
        <v>231021.95760000002</v>
      </c>
      <c r="R79" s="124">
        <v>379120.34880000004</v>
      </c>
      <c r="S79" s="124">
        <v>248859.02160000004</v>
      </c>
      <c r="T79" s="124">
        <v>228114.42480000004</v>
      </c>
      <c r="U79" s="124">
        <v>340202.65680000006</v>
      </c>
      <c r="V79" s="124">
        <v>371868</v>
      </c>
      <c r="W79" s="124">
        <v>187550</v>
      </c>
      <c r="X79" s="124">
        <v>236067</v>
      </c>
      <c r="Y79" s="124">
        <v>241461</v>
      </c>
      <c r="Z79" s="124">
        <v>173355</v>
      </c>
      <c r="AA79" s="124">
        <v>240358</v>
      </c>
      <c r="AB79" s="124">
        <v>563059</v>
      </c>
      <c r="AC79" s="124">
        <v>222808</v>
      </c>
      <c r="AD79" s="124">
        <v>372747</v>
      </c>
      <c r="AE79" s="124">
        <v>237177</v>
      </c>
      <c r="AF79" s="126">
        <v>7.8232078506958222E-2</v>
      </c>
      <c r="AG79" s="126">
        <v>0.10759868565507151</v>
      </c>
      <c r="AH79" s="126">
        <v>1.9088277565948615E-2</v>
      </c>
      <c r="AI79" s="126">
        <v>-0.5555672440923094</v>
      </c>
      <c r="AJ79" s="126">
        <v>-0.26269028115624748</v>
      </c>
      <c r="AK79" s="126">
        <v>-0.28968954794142765</v>
      </c>
      <c r="AL79" s="126">
        <v>1.2103891877540114</v>
      </c>
      <c r="AM79" s="126">
        <v>-3.55548783558573E-2</v>
      </c>
      <c r="AN79" s="126">
        <v>-1.6810885567533101E-2</v>
      </c>
      <c r="AO79" s="126">
        <v>-4.6942327125182405E-2</v>
      </c>
      <c r="AP79" s="124">
        <v>2976400.9224</v>
      </c>
      <c r="AQ79" s="124">
        <v>2846450</v>
      </c>
      <c r="AR79" s="126">
        <v>-4.3660422701124225E-2</v>
      </c>
      <c r="AS79" s="153" t="s">
        <v>779</v>
      </c>
      <c r="AT79" s="153">
        <v>1</v>
      </c>
      <c r="AU79" s="153">
        <v>1</v>
      </c>
      <c r="AV79" s="153">
        <v>1</v>
      </c>
      <c r="AW79" s="153">
        <v>1</v>
      </c>
      <c r="AX79" s="153">
        <v>1</v>
      </c>
      <c r="AY79" s="153">
        <v>1</v>
      </c>
      <c r="AZ79" s="153">
        <v>1</v>
      </c>
      <c r="BA79" s="153">
        <v>1</v>
      </c>
      <c r="BB79" s="153">
        <v>1</v>
      </c>
      <c r="BC79" s="153">
        <v>1</v>
      </c>
    </row>
    <row r="80" spans="1:55" x14ac:dyDescent="0.3">
      <c r="A80" s="300" t="s">
        <v>22</v>
      </c>
      <c r="B80" s="300" t="s">
        <v>826</v>
      </c>
      <c r="C80" s="300" t="s">
        <v>43</v>
      </c>
      <c r="D80" s="300" t="s">
        <v>806</v>
      </c>
      <c r="E80" s="300" t="s">
        <v>1689</v>
      </c>
      <c r="F80" s="300" t="s">
        <v>5</v>
      </c>
      <c r="G80" s="300" t="s">
        <v>2071</v>
      </c>
      <c r="H80" s="126">
        <v>5.6479999999999995E-2</v>
      </c>
      <c r="I80" s="300" t="s">
        <v>1486</v>
      </c>
      <c r="J80" s="124">
        <v>196.17304345200003</v>
      </c>
      <c r="K80" s="124">
        <v>174.48626223888002</v>
      </c>
      <c r="L80" s="124">
        <v>207.77449543536</v>
      </c>
      <c r="M80" s="124">
        <v>203.98971288528</v>
      </c>
      <c r="N80" s="124">
        <v>213.26647254240001</v>
      </c>
      <c r="O80" s="124">
        <v>314.19237037151998</v>
      </c>
      <c r="P80" s="124">
        <v>164.23441380095997</v>
      </c>
      <c r="Q80" s="124">
        <v>148.24383467423999</v>
      </c>
      <c r="R80" s="124">
        <v>185.79308307984005</v>
      </c>
      <c r="S80" s="124">
        <v>184.24986478368004</v>
      </c>
      <c r="T80" s="124">
        <v>192.33784039392003</v>
      </c>
      <c r="U80" s="124">
        <v>225.54943441824003</v>
      </c>
      <c r="V80" s="124">
        <v>198.82450800000001</v>
      </c>
      <c r="W80" s="124">
        <v>185.729017</v>
      </c>
      <c r="X80" s="124">
        <v>200.62768299999999</v>
      </c>
      <c r="Y80" s="124">
        <v>87.354761000000011</v>
      </c>
      <c r="Z80" s="124">
        <v>131.44726600000001</v>
      </c>
      <c r="AA80" s="124">
        <v>292.14613900000001</v>
      </c>
      <c r="AB80" s="124" t="s">
        <v>102</v>
      </c>
      <c r="AC80" s="124" t="s">
        <v>102</v>
      </c>
      <c r="AD80" s="124" t="s">
        <v>102</v>
      </c>
      <c r="AE80" s="124" t="s">
        <v>102</v>
      </c>
      <c r="AF80" s="126">
        <v>1.351594745813659E-2</v>
      </c>
      <c r="AG80" s="126">
        <v>6.4433466662997887E-2</v>
      </c>
      <c r="AH80" s="126">
        <v>-3.4396966867299768E-2</v>
      </c>
      <c r="AI80" s="126">
        <v>-0.57176879282571125</v>
      </c>
      <c r="AJ80" s="126">
        <v>-0.38364776969869618</v>
      </c>
      <c r="AK80" s="126">
        <v>-7.0167939932631679E-2</v>
      </c>
      <c r="AL80" s="126" t="s">
        <v>102</v>
      </c>
      <c r="AM80" s="126" t="s">
        <v>102</v>
      </c>
      <c r="AN80" s="126" t="s">
        <v>102</v>
      </c>
      <c r="AO80" s="126" t="s">
        <v>102</v>
      </c>
      <c r="AP80" s="124">
        <v>1309.88235692544</v>
      </c>
      <c r="AQ80" s="124">
        <v>1096.1293740000001</v>
      </c>
      <c r="AR80" s="126">
        <v>-0.16318487060712963</v>
      </c>
      <c r="AS80" s="153" t="s">
        <v>779</v>
      </c>
      <c r="AT80" s="153">
        <v>1</v>
      </c>
      <c r="AU80" s="153">
        <v>1</v>
      </c>
      <c r="AV80" s="153">
        <v>1</v>
      </c>
      <c r="AW80" s="153">
        <v>1</v>
      </c>
      <c r="AX80" s="153">
        <v>1</v>
      </c>
      <c r="AY80" s="153">
        <v>1</v>
      </c>
      <c r="AZ80" s="153">
        <v>0</v>
      </c>
      <c r="BA80" s="153">
        <v>0</v>
      </c>
      <c r="BB80" s="153">
        <v>0</v>
      </c>
      <c r="BC80" s="153">
        <v>0</v>
      </c>
    </row>
    <row r="81" spans="1:55" x14ac:dyDescent="0.3">
      <c r="A81" s="300" t="s">
        <v>23</v>
      </c>
      <c r="B81" s="300" t="s">
        <v>829</v>
      </c>
      <c r="C81" s="300" t="s">
        <v>43</v>
      </c>
      <c r="D81" s="300" t="s">
        <v>806</v>
      </c>
      <c r="E81" s="300" t="s">
        <v>1696</v>
      </c>
      <c r="F81" s="300" t="s">
        <v>5</v>
      </c>
      <c r="G81" s="300" t="s">
        <v>2071</v>
      </c>
      <c r="H81" s="126">
        <v>4.6649999999999997E-2</v>
      </c>
      <c r="I81" s="300" t="s">
        <v>1493</v>
      </c>
      <c r="J81" s="124" t="s">
        <v>102</v>
      </c>
      <c r="K81" s="124" t="s">
        <v>102</v>
      </c>
      <c r="L81" s="124" t="s">
        <v>102</v>
      </c>
      <c r="M81" s="124">
        <v>577.25887450000005</v>
      </c>
      <c r="N81" s="124" t="s">
        <v>102</v>
      </c>
      <c r="O81" s="124" t="s">
        <v>102</v>
      </c>
      <c r="P81" s="124" t="s">
        <v>102</v>
      </c>
      <c r="Q81" s="124" t="s">
        <v>102</v>
      </c>
      <c r="R81" s="124" t="s">
        <v>102</v>
      </c>
      <c r="S81" s="124" t="s">
        <v>102</v>
      </c>
      <c r="T81" s="124" t="s">
        <v>102</v>
      </c>
      <c r="U81" s="124" t="s">
        <v>102</v>
      </c>
      <c r="V81" s="124" t="s">
        <v>102</v>
      </c>
      <c r="W81" s="124" t="s">
        <v>102</v>
      </c>
      <c r="X81" s="124" t="s">
        <v>102</v>
      </c>
      <c r="Y81" s="124">
        <v>408.48399999999998</v>
      </c>
      <c r="Z81" s="124" t="s">
        <v>102</v>
      </c>
      <c r="AA81" s="124" t="s">
        <v>102</v>
      </c>
      <c r="AB81" s="124" t="s">
        <v>102</v>
      </c>
      <c r="AC81" s="124" t="s">
        <v>102</v>
      </c>
      <c r="AD81" s="124" t="s">
        <v>102</v>
      </c>
      <c r="AE81" s="124" t="s">
        <v>102</v>
      </c>
      <c r="AF81" s="126" t="s">
        <v>102</v>
      </c>
      <c r="AG81" s="126" t="s">
        <v>102</v>
      </c>
      <c r="AH81" s="126" t="s">
        <v>102</v>
      </c>
      <c r="AI81" s="126">
        <v>-0.29237294038343981</v>
      </c>
      <c r="AJ81" s="126" t="s">
        <v>102</v>
      </c>
      <c r="AK81" s="126" t="s">
        <v>102</v>
      </c>
      <c r="AL81" s="126" t="s">
        <v>102</v>
      </c>
      <c r="AM81" s="126" t="s">
        <v>102</v>
      </c>
      <c r="AN81" s="126" t="s">
        <v>102</v>
      </c>
      <c r="AO81" s="126" t="s">
        <v>102</v>
      </c>
      <c r="AP81" s="124">
        <v>577.25887450000005</v>
      </c>
      <c r="AQ81" s="124">
        <v>408.48399999999998</v>
      </c>
      <c r="AR81" s="126">
        <v>-0.29237294038343981</v>
      </c>
      <c r="AS81" s="153" t="s">
        <v>779</v>
      </c>
      <c r="AT81" s="153">
        <v>0</v>
      </c>
      <c r="AU81" s="153">
        <v>0</v>
      </c>
      <c r="AV81" s="153">
        <v>0</v>
      </c>
      <c r="AW81" s="153">
        <v>1</v>
      </c>
      <c r="AX81" s="153">
        <v>0</v>
      </c>
      <c r="AY81" s="153">
        <v>0</v>
      </c>
      <c r="AZ81" s="153">
        <v>0</v>
      </c>
      <c r="BA81" s="153">
        <v>0</v>
      </c>
      <c r="BB81" s="153">
        <v>0</v>
      </c>
      <c r="BC81" s="153">
        <v>0</v>
      </c>
    </row>
    <row r="82" spans="1:55" x14ac:dyDescent="0.3">
      <c r="A82" s="300" t="s">
        <v>50</v>
      </c>
      <c r="B82" s="300" t="s">
        <v>830</v>
      </c>
      <c r="C82" s="300" t="s">
        <v>46</v>
      </c>
      <c r="D82" s="300" t="s">
        <v>806</v>
      </c>
      <c r="E82" s="300" t="s">
        <v>1689</v>
      </c>
      <c r="F82" s="300" t="s">
        <v>31</v>
      </c>
      <c r="G82" s="300" t="s">
        <v>2069</v>
      </c>
      <c r="H82" s="126">
        <v>0.10596999999999999</v>
      </c>
      <c r="I82" s="300" t="s">
        <v>1495</v>
      </c>
      <c r="J82" s="124">
        <v>606127066.33790493</v>
      </c>
      <c r="K82" s="124">
        <v>507847409.23019755</v>
      </c>
      <c r="L82" s="124">
        <v>814646576.14159536</v>
      </c>
      <c r="M82" s="124">
        <v>1094580447.3311269</v>
      </c>
      <c r="N82" s="124">
        <v>583815397.55141997</v>
      </c>
      <c r="O82" s="124">
        <v>1132296161.7212324</v>
      </c>
      <c r="P82" s="124">
        <v>681457164.68556559</v>
      </c>
      <c r="Q82" s="124">
        <v>507198177.4860462</v>
      </c>
      <c r="R82" s="124">
        <v>1243577341.8721287</v>
      </c>
      <c r="S82" s="124" t="s">
        <v>102</v>
      </c>
      <c r="T82" s="124" t="s">
        <v>102</v>
      </c>
      <c r="U82" s="124" t="s">
        <v>102</v>
      </c>
      <c r="V82" s="124">
        <v>932845129.68993473</v>
      </c>
      <c r="W82" s="124">
        <v>241344058.50716695</v>
      </c>
      <c r="X82" s="124">
        <v>824012763.85914683</v>
      </c>
      <c r="Y82" s="124">
        <v>879712344.67092001</v>
      </c>
      <c r="Z82" s="124">
        <v>645144413.20775032</v>
      </c>
      <c r="AA82" s="124">
        <v>1016766715.6895386</v>
      </c>
      <c r="AB82" s="124" t="s">
        <v>102</v>
      </c>
      <c r="AC82" s="124" t="s">
        <v>102</v>
      </c>
      <c r="AD82" s="124" t="s">
        <v>102</v>
      </c>
      <c r="AE82" s="124" t="s">
        <v>102</v>
      </c>
      <c r="AF82" s="126">
        <v>0.53902569526550459</v>
      </c>
      <c r="AG82" s="126">
        <v>-0.52477052334873631</v>
      </c>
      <c r="AH82" s="126">
        <v>1.1497240633984464E-2</v>
      </c>
      <c r="AI82" s="126">
        <v>-0.1963017914161645</v>
      </c>
      <c r="AJ82" s="126">
        <v>0.10504864365268603</v>
      </c>
      <c r="AK82" s="126">
        <v>-0.10203112042354232</v>
      </c>
      <c r="AL82" s="126" t="s">
        <v>102</v>
      </c>
      <c r="AM82" s="126" t="s">
        <v>102</v>
      </c>
      <c r="AN82" s="126" t="s">
        <v>102</v>
      </c>
      <c r="AO82" s="126" t="s">
        <v>102</v>
      </c>
      <c r="AP82" s="124">
        <v>4739313058.3134775</v>
      </c>
      <c r="AQ82" s="124">
        <v>4539825425.6244574</v>
      </c>
      <c r="AR82" s="126">
        <v>-4.2092098630008928E-2</v>
      </c>
      <c r="AS82" s="153" t="s">
        <v>779</v>
      </c>
      <c r="AT82" s="153">
        <v>1</v>
      </c>
      <c r="AU82" s="153">
        <v>1</v>
      </c>
      <c r="AV82" s="153">
        <v>1</v>
      </c>
      <c r="AW82" s="153">
        <v>1</v>
      </c>
      <c r="AX82" s="153">
        <v>1</v>
      </c>
      <c r="AY82" s="153">
        <v>1</v>
      </c>
      <c r="AZ82" s="153">
        <v>0</v>
      </c>
      <c r="BA82" s="153">
        <v>0</v>
      </c>
      <c r="BB82" s="153">
        <v>0</v>
      </c>
      <c r="BC82" s="153">
        <v>0</v>
      </c>
    </row>
    <row r="83" spans="1:55" x14ac:dyDescent="0.3">
      <c r="A83" s="300" t="s">
        <v>50</v>
      </c>
      <c r="B83" s="300" t="s">
        <v>830</v>
      </c>
      <c r="C83" s="300" t="s">
        <v>46</v>
      </c>
      <c r="D83" s="300" t="s">
        <v>806</v>
      </c>
      <c r="E83" s="300" t="s">
        <v>1689</v>
      </c>
      <c r="F83" s="300" t="s">
        <v>770</v>
      </c>
      <c r="G83" s="300" t="s">
        <v>2069</v>
      </c>
      <c r="H83" s="126">
        <v>0.10596999999999999</v>
      </c>
      <c r="I83" s="300" t="s">
        <v>2422</v>
      </c>
      <c r="J83" s="124">
        <v>568522285.53822982</v>
      </c>
      <c r="K83" s="124">
        <v>502256860.00863504</v>
      </c>
      <c r="L83" s="124">
        <v>524150743.42442733</v>
      </c>
      <c r="M83" s="124">
        <v>494515748.55440927</v>
      </c>
      <c r="N83" s="124">
        <v>515855376.46504456</v>
      </c>
      <c r="O83" s="124">
        <v>458581634.20687771</v>
      </c>
      <c r="P83" s="124">
        <v>496182427.90326214</v>
      </c>
      <c r="Q83" s="124">
        <v>468400883.92850375</v>
      </c>
      <c r="R83" s="124">
        <v>438222190.7779786</v>
      </c>
      <c r="S83" s="124" t="s">
        <v>102</v>
      </c>
      <c r="T83" s="124" t="s">
        <v>102</v>
      </c>
      <c r="U83" s="124" t="s">
        <v>102</v>
      </c>
      <c r="V83" s="124">
        <v>424259550.57999998</v>
      </c>
      <c r="W83" s="124">
        <v>182509890.73000002</v>
      </c>
      <c r="X83" s="124">
        <v>222935656.41</v>
      </c>
      <c r="Y83" s="124">
        <v>304276695.82000005</v>
      </c>
      <c r="Z83" s="124">
        <v>521651634.33999991</v>
      </c>
      <c r="AA83" s="124">
        <v>341600000</v>
      </c>
      <c r="AB83" s="124" t="s">
        <v>102</v>
      </c>
      <c r="AC83" s="124" t="s">
        <v>102</v>
      </c>
      <c r="AD83" s="124" t="s">
        <v>102</v>
      </c>
      <c r="AE83" s="124" t="s">
        <v>102</v>
      </c>
      <c r="AF83" s="126">
        <v>-0.25375036058903799</v>
      </c>
      <c r="AG83" s="126">
        <v>-0.63662041225905364</v>
      </c>
      <c r="AH83" s="126">
        <v>-0.57467263147716363</v>
      </c>
      <c r="AI83" s="126">
        <v>-0.38469766289652979</v>
      </c>
      <c r="AJ83" s="126">
        <v>1.1236207160764414E-2</v>
      </c>
      <c r="AK83" s="126">
        <v>-0.25509445970115835</v>
      </c>
      <c r="AL83" s="126" t="s">
        <v>102</v>
      </c>
      <c r="AM83" s="126" t="s">
        <v>102</v>
      </c>
      <c r="AN83" s="126" t="s">
        <v>102</v>
      </c>
      <c r="AO83" s="126" t="s">
        <v>102</v>
      </c>
      <c r="AP83" s="124">
        <v>3063882648.1976237</v>
      </c>
      <c r="AQ83" s="124">
        <v>1997233427.8799999</v>
      </c>
      <c r="AR83" s="126">
        <v>-0.34813644737506405</v>
      </c>
      <c r="AS83" s="153" t="s">
        <v>779</v>
      </c>
      <c r="AT83" s="153">
        <v>1</v>
      </c>
      <c r="AU83" s="153">
        <v>1</v>
      </c>
      <c r="AV83" s="153">
        <v>1</v>
      </c>
      <c r="AW83" s="153">
        <v>1</v>
      </c>
      <c r="AX83" s="153">
        <v>1</v>
      </c>
      <c r="AY83" s="153">
        <v>1</v>
      </c>
      <c r="AZ83" s="153">
        <v>0</v>
      </c>
      <c r="BA83" s="153">
        <v>0</v>
      </c>
      <c r="BB83" s="153">
        <v>0</v>
      </c>
      <c r="BC83" s="153">
        <v>0</v>
      </c>
    </row>
    <row r="84" spans="1:55" x14ac:dyDescent="0.3">
      <c r="A84" s="300" t="s">
        <v>50</v>
      </c>
      <c r="B84" s="300" t="s">
        <v>830</v>
      </c>
      <c r="C84" s="300" t="s">
        <v>46</v>
      </c>
      <c r="D84" s="300" t="s">
        <v>806</v>
      </c>
      <c r="E84" s="300" t="s">
        <v>1689</v>
      </c>
      <c r="F84" s="300" t="s">
        <v>27</v>
      </c>
      <c r="G84" s="300" t="s">
        <v>2069</v>
      </c>
      <c r="H84" s="126">
        <v>0.10596999999999999</v>
      </c>
      <c r="I84" s="300" t="s">
        <v>1497</v>
      </c>
      <c r="J84" s="124">
        <v>348050479.69349223</v>
      </c>
      <c r="K84" s="124">
        <v>272561412.59188884</v>
      </c>
      <c r="L84" s="124">
        <v>410525802.32866615</v>
      </c>
      <c r="M84" s="124">
        <v>379136521.98617864</v>
      </c>
      <c r="N84" s="124">
        <v>389608717.87047958</v>
      </c>
      <c r="O84" s="124">
        <v>280759921.83227879</v>
      </c>
      <c r="P84" s="124">
        <v>432499494.40507919</v>
      </c>
      <c r="Q84" s="124">
        <v>368828082.95219117</v>
      </c>
      <c r="R84" s="124">
        <v>311128878.04936635</v>
      </c>
      <c r="S84" s="124" t="s">
        <v>102</v>
      </c>
      <c r="T84" s="124" t="s">
        <v>102</v>
      </c>
      <c r="U84" s="124" t="s">
        <v>102</v>
      </c>
      <c r="V84" s="124">
        <v>421506011.68116194</v>
      </c>
      <c r="W84" s="124">
        <v>352831675.75242406</v>
      </c>
      <c r="X84" s="124">
        <v>243613396.44747642</v>
      </c>
      <c r="Y84" s="124">
        <v>245834676.20042044</v>
      </c>
      <c r="Z84" s="124">
        <v>110464387.38676277</v>
      </c>
      <c r="AA84" s="124">
        <v>34528186.040343031</v>
      </c>
      <c r="AB84" s="124" t="s">
        <v>102</v>
      </c>
      <c r="AC84" s="124" t="s">
        <v>102</v>
      </c>
      <c r="AD84" s="124" t="s">
        <v>102</v>
      </c>
      <c r="AE84" s="124" t="s">
        <v>102</v>
      </c>
      <c r="AF84" s="126">
        <v>0.21104850093112273</v>
      </c>
      <c r="AG84" s="126">
        <v>0.29450340162686689</v>
      </c>
      <c r="AH84" s="126">
        <v>-0.40658201003297717</v>
      </c>
      <c r="AI84" s="126">
        <v>-0.35159326009383418</v>
      </c>
      <c r="AJ84" s="126">
        <v>-0.71647352248548712</v>
      </c>
      <c r="AK84" s="126">
        <v>-0.87701882157892319</v>
      </c>
      <c r="AL84" s="126" t="s">
        <v>102</v>
      </c>
      <c r="AM84" s="126" t="s">
        <v>102</v>
      </c>
      <c r="AN84" s="126" t="s">
        <v>102</v>
      </c>
      <c r="AO84" s="126" t="s">
        <v>102</v>
      </c>
      <c r="AP84" s="124">
        <v>2080642856.3029842</v>
      </c>
      <c r="AQ84" s="124">
        <v>1408778333.5085888</v>
      </c>
      <c r="AR84" s="126">
        <v>-0.32291198883993294</v>
      </c>
      <c r="AS84" s="153" t="s">
        <v>779</v>
      </c>
      <c r="AT84" s="153">
        <v>1</v>
      </c>
      <c r="AU84" s="153">
        <v>1</v>
      </c>
      <c r="AV84" s="153">
        <v>1</v>
      </c>
      <c r="AW84" s="153">
        <v>1</v>
      </c>
      <c r="AX84" s="153">
        <v>1</v>
      </c>
      <c r="AY84" s="153">
        <v>1</v>
      </c>
      <c r="AZ84" s="153">
        <v>0</v>
      </c>
      <c r="BA84" s="153">
        <v>0</v>
      </c>
      <c r="BB84" s="153">
        <v>0</v>
      </c>
      <c r="BC84" s="153">
        <v>0</v>
      </c>
    </row>
    <row r="85" spans="1:55" x14ac:dyDescent="0.3">
      <c r="A85" s="300" t="s">
        <v>50</v>
      </c>
      <c r="B85" s="300" t="s">
        <v>830</v>
      </c>
      <c r="C85" s="300" t="s">
        <v>46</v>
      </c>
      <c r="D85" s="300" t="s">
        <v>806</v>
      </c>
      <c r="E85" s="300" t="s">
        <v>1689</v>
      </c>
      <c r="F85" s="300" t="s">
        <v>30</v>
      </c>
      <c r="G85" s="300" t="s">
        <v>2069</v>
      </c>
      <c r="H85" s="126">
        <v>0.10596999999999999</v>
      </c>
      <c r="I85" s="300" t="s">
        <v>1498</v>
      </c>
      <c r="J85" s="124">
        <v>985759902.18651521</v>
      </c>
      <c r="K85" s="124">
        <v>584332669.32226205</v>
      </c>
      <c r="L85" s="124">
        <v>542448677.00579941</v>
      </c>
      <c r="M85" s="124">
        <v>1116320905.6134477</v>
      </c>
      <c r="N85" s="124">
        <v>1161508458.5304163</v>
      </c>
      <c r="O85" s="124">
        <v>741423027.3465457</v>
      </c>
      <c r="P85" s="124">
        <v>1285790539.8783536</v>
      </c>
      <c r="Q85" s="124">
        <v>1249385718.7090926</v>
      </c>
      <c r="R85" s="124">
        <v>861607654.82960045</v>
      </c>
      <c r="S85" s="124" t="s">
        <v>102</v>
      </c>
      <c r="T85" s="124" t="s">
        <v>102</v>
      </c>
      <c r="U85" s="124" t="s">
        <v>102</v>
      </c>
      <c r="V85" s="124">
        <v>981476175.38897467</v>
      </c>
      <c r="W85" s="124">
        <v>877723531.98283291</v>
      </c>
      <c r="X85" s="124">
        <v>931448063.93933952</v>
      </c>
      <c r="Y85" s="124">
        <v>1499232353.2872896</v>
      </c>
      <c r="Z85" s="124">
        <v>793348727.34308803</v>
      </c>
      <c r="AA85" s="124">
        <v>678995312.23343229</v>
      </c>
      <c r="AB85" s="124" t="s">
        <v>102</v>
      </c>
      <c r="AC85" s="124" t="s">
        <v>102</v>
      </c>
      <c r="AD85" s="124" t="s">
        <v>102</v>
      </c>
      <c r="AE85" s="124" t="s">
        <v>102</v>
      </c>
      <c r="AF85" s="126">
        <v>-4.345608690350263E-3</v>
      </c>
      <c r="AG85" s="126">
        <v>0.50209560078312943</v>
      </c>
      <c r="AH85" s="126">
        <v>0.71711740377123501</v>
      </c>
      <c r="AI85" s="126">
        <v>0.34301198315678055</v>
      </c>
      <c r="AJ85" s="126">
        <v>-0.3169668963522983</v>
      </c>
      <c r="AK85" s="126">
        <v>-8.4199860013161293E-2</v>
      </c>
      <c r="AL85" s="126" t="s">
        <v>102</v>
      </c>
      <c r="AM85" s="126" t="s">
        <v>102</v>
      </c>
      <c r="AN85" s="126" t="s">
        <v>102</v>
      </c>
      <c r="AO85" s="126" t="s">
        <v>102</v>
      </c>
      <c r="AP85" s="124">
        <v>5131793640.0049858</v>
      </c>
      <c r="AQ85" s="124">
        <v>5762224164.1749573</v>
      </c>
      <c r="AR85" s="126">
        <v>0.12284798812942116</v>
      </c>
      <c r="AS85" s="153" t="s">
        <v>779</v>
      </c>
      <c r="AT85" s="153">
        <v>1</v>
      </c>
      <c r="AU85" s="153">
        <v>1</v>
      </c>
      <c r="AV85" s="153">
        <v>1</v>
      </c>
      <c r="AW85" s="153">
        <v>1</v>
      </c>
      <c r="AX85" s="153">
        <v>1</v>
      </c>
      <c r="AY85" s="153">
        <v>1</v>
      </c>
      <c r="AZ85" s="153">
        <v>0</v>
      </c>
      <c r="BA85" s="153">
        <v>0</v>
      </c>
      <c r="BB85" s="153">
        <v>0</v>
      </c>
      <c r="BC85" s="153">
        <v>0</v>
      </c>
    </row>
    <row r="86" spans="1:55" x14ac:dyDescent="0.3">
      <c r="A86" s="300" t="s">
        <v>50</v>
      </c>
      <c r="B86" s="300" t="s">
        <v>830</v>
      </c>
      <c r="C86" s="300" t="s">
        <v>46</v>
      </c>
      <c r="D86" s="300" t="s">
        <v>806</v>
      </c>
      <c r="E86" s="300" t="s">
        <v>1689</v>
      </c>
      <c r="F86" s="300" t="s">
        <v>5</v>
      </c>
      <c r="G86" s="300" t="s">
        <v>2069</v>
      </c>
      <c r="H86" s="126">
        <v>0.10596999999999999</v>
      </c>
      <c r="I86" s="300" t="s">
        <v>1499</v>
      </c>
      <c r="J86" s="124">
        <v>3427266516.7028909</v>
      </c>
      <c r="K86" s="124">
        <v>2853959768.0605626</v>
      </c>
      <c r="L86" s="124">
        <v>3353149527.6762223</v>
      </c>
      <c r="M86" s="124">
        <v>4169842393.5840917</v>
      </c>
      <c r="N86" s="124">
        <v>3606590837.0599861</v>
      </c>
      <c r="O86" s="124">
        <v>3362790956.9312563</v>
      </c>
      <c r="P86" s="124">
        <v>3820650322.8693509</v>
      </c>
      <c r="Q86" s="124">
        <v>3644364724.6473179</v>
      </c>
      <c r="R86" s="124">
        <v>3832450677.2776818</v>
      </c>
      <c r="S86" s="124" t="s">
        <v>102</v>
      </c>
      <c r="T86" s="124" t="s">
        <v>102</v>
      </c>
      <c r="U86" s="124" t="s">
        <v>102</v>
      </c>
      <c r="V86" s="124">
        <v>3724815660.9989095</v>
      </c>
      <c r="W86" s="124">
        <v>2251120040.9399996</v>
      </c>
      <c r="X86" s="124">
        <v>2810905461.3684864</v>
      </c>
      <c r="Y86" s="124">
        <v>3615065271.4992766</v>
      </c>
      <c r="Z86" s="124">
        <v>3005187829.95223</v>
      </c>
      <c r="AA86" s="124">
        <v>2588999336.9789095</v>
      </c>
      <c r="AB86" s="124" t="s">
        <v>102</v>
      </c>
      <c r="AC86" s="124" t="s">
        <v>102</v>
      </c>
      <c r="AD86" s="124" t="s">
        <v>102</v>
      </c>
      <c r="AE86" s="124" t="s">
        <v>102</v>
      </c>
      <c r="AF86" s="126">
        <v>8.6818210035870716E-2</v>
      </c>
      <c r="AG86" s="126">
        <v>-0.21122923100287042</v>
      </c>
      <c r="AH86" s="126">
        <v>-0.16171186576445887</v>
      </c>
      <c r="AI86" s="126">
        <v>-0.13304510571872458</v>
      </c>
      <c r="AJ86" s="126">
        <v>-0.16675110492933173</v>
      </c>
      <c r="AK86" s="126">
        <v>-0.23010399095948472</v>
      </c>
      <c r="AL86" s="126" t="s">
        <v>102</v>
      </c>
      <c r="AM86" s="126" t="s">
        <v>102</v>
      </c>
      <c r="AN86" s="126" t="s">
        <v>102</v>
      </c>
      <c r="AO86" s="126" t="s">
        <v>102</v>
      </c>
      <c r="AP86" s="124">
        <v>20773600000.015011</v>
      </c>
      <c r="AQ86" s="124">
        <v>17996093601.737812</v>
      </c>
      <c r="AR86" s="126">
        <v>-0.1337036622576343</v>
      </c>
      <c r="AS86" s="153" t="s">
        <v>779</v>
      </c>
      <c r="AT86" s="153">
        <v>1</v>
      </c>
      <c r="AU86" s="153">
        <v>1</v>
      </c>
      <c r="AV86" s="153">
        <v>1</v>
      </c>
      <c r="AW86" s="153">
        <v>1</v>
      </c>
      <c r="AX86" s="153">
        <v>1</v>
      </c>
      <c r="AY86" s="153">
        <v>1</v>
      </c>
      <c r="AZ86" s="153">
        <v>0</v>
      </c>
      <c r="BA86" s="153">
        <v>0</v>
      </c>
      <c r="BB86" s="153">
        <v>0</v>
      </c>
      <c r="BC86" s="153">
        <v>0</v>
      </c>
    </row>
    <row r="87" spans="1:55" x14ac:dyDescent="0.3">
      <c r="A87" s="300" t="s">
        <v>50</v>
      </c>
      <c r="B87" s="300" t="s">
        <v>830</v>
      </c>
      <c r="C87" s="300" t="s">
        <v>46</v>
      </c>
      <c r="D87" s="300" t="s">
        <v>806</v>
      </c>
      <c r="E87" s="300" t="s">
        <v>1689</v>
      </c>
      <c r="F87" s="300" t="s">
        <v>18</v>
      </c>
      <c r="G87" s="300" t="s">
        <v>2069</v>
      </c>
      <c r="H87" s="126">
        <v>0.10596999999999999</v>
      </c>
      <c r="I87" s="300" t="s">
        <v>1500</v>
      </c>
      <c r="J87" s="124">
        <v>1183567758.5670776</v>
      </c>
      <c r="K87" s="124">
        <v>1153839971.6690183</v>
      </c>
      <c r="L87" s="124">
        <v>1234483947.6312094</v>
      </c>
      <c r="M87" s="124">
        <v>1293753438.7394681</v>
      </c>
      <c r="N87" s="124">
        <v>1148347339.6491125</v>
      </c>
      <c r="O87" s="124">
        <v>936780383.41652036</v>
      </c>
      <c r="P87" s="124">
        <v>1154508730.8219798</v>
      </c>
      <c r="Q87" s="124">
        <v>1222364138.2555838</v>
      </c>
      <c r="R87" s="124">
        <v>1169699630.3099558</v>
      </c>
      <c r="S87" s="124" t="s">
        <v>102</v>
      </c>
      <c r="T87" s="124" t="s">
        <v>102</v>
      </c>
      <c r="U87" s="124" t="s">
        <v>102</v>
      </c>
      <c r="V87" s="124">
        <v>1164122873.3588381</v>
      </c>
      <c r="W87" s="124">
        <v>718092589.94757569</v>
      </c>
      <c r="X87" s="124">
        <v>724700591.39252365</v>
      </c>
      <c r="Y87" s="124">
        <v>890218250.85957944</v>
      </c>
      <c r="Z87" s="124">
        <v>1086830663.2332373</v>
      </c>
      <c r="AA87" s="124">
        <v>727430642.12965751</v>
      </c>
      <c r="AB87" s="124" t="s">
        <v>102</v>
      </c>
      <c r="AC87" s="124" t="s">
        <v>102</v>
      </c>
      <c r="AD87" s="124" t="s">
        <v>102</v>
      </c>
      <c r="AE87" s="124" t="s">
        <v>102</v>
      </c>
      <c r="AF87" s="126">
        <v>-1.6429042669919548E-2</v>
      </c>
      <c r="AG87" s="126">
        <v>-0.37764975422990266</v>
      </c>
      <c r="AH87" s="126">
        <v>-0.41295260032897468</v>
      </c>
      <c r="AI87" s="126">
        <v>-0.31191042728594537</v>
      </c>
      <c r="AJ87" s="126">
        <v>-5.3569746967561359E-2</v>
      </c>
      <c r="AK87" s="126">
        <v>-0.22347793035903032</v>
      </c>
      <c r="AL87" s="126" t="s">
        <v>102</v>
      </c>
      <c r="AM87" s="126" t="s">
        <v>102</v>
      </c>
      <c r="AN87" s="126" t="s">
        <v>102</v>
      </c>
      <c r="AO87" s="126" t="s">
        <v>102</v>
      </c>
      <c r="AP87" s="124">
        <v>6950772839.6724062</v>
      </c>
      <c r="AQ87" s="124">
        <v>5311395610.9214115</v>
      </c>
      <c r="AR87" s="126">
        <v>-0.23585538853953678</v>
      </c>
      <c r="AS87" s="153" t="s">
        <v>779</v>
      </c>
      <c r="AT87" s="153">
        <v>1</v>
      </c>
      <c r="AU87" s="153">
        <v>1</v>
      </c>
      <c r="AV87" s="153">
        <v>1</v>
      </c>
      <c r="AW87" s="153">
        <v>1</v>
      </c>
      <c r="AX87" s="153">
        <v>1</v>
      </c>
      <c r="AY87" s="153">
        <v>1</v>
      </c>
      <c r="AZ87" s="153">
        <v>0</v>
      </c>
      <c r="BA87" s="153">
        <v>0</v>
      </c>
      <c r="BB87" s="153">
        <v>0</v>
      </c>
      <c r="BC87" s="153">
        <v>0</v>
      </c>
    </row>
    <row r="88" spans="1:55" x14ac:dyDescent="0.3">
      <c r="A88" s="300" t="s">
        <v>50</v>
      </c>
      <c r="B88" s="300" t="s">
        <v>830</v>
      </c>
      <c r="C88" s="300" t="s">
        <v>46</v>
      </c>
      <c r="D88" s="300" t="s">
        <v>806</v>
      </c>
      <c r="E88" s="300" t="s">
        <v>1689</v>
      </c>
      <c r="F88" s="300" t="s">
        <v>653</v>
      </c>
      <c r="G88" s="300" t="s">
        <v>2069</v>
      </c>
      <c r="H88" s="126">
        <v>0.10596999999999999</v>
      </c>
      <c r="I88" s="300" t="s">
        <v>1501</v>
      </c>
      <c r="J88" s="124">
        <v>840795258.42212832</v>
      </c>
      <c r="K88" s="124">
        <v>806164578.89342391</v>
      </c>
      <c r="L88" s="124">
        <v>886418231.87239254</v>
      </c>
      <c r="M88" s="124">
        <v>872727118.84804988</v>
      </c>
      <c r="N88" s="124">
        <v>800098784.12810266</v>
      </c>
      <c r="O88" s="124">
        <v>647785437.25083327</v>
      </c>
      <c r="P88" s="124">
        <v>783458146.26302838</v>
      </c>
      <c r="Q88" s="124">
        <v>836585263.4449544</v>
      </c>
      <c r="R88" s="124">
        <v>824741264.83699334</v>
      </c>
      <c r="S88" s="124" t="s">
        <v>102</v>
      </c>
      <c r="T88" s="124" t="s">
        <v>102</v>
      </c>
      <c r="U88" s="124" t="s">
        <v>102</v>
      </c>
      <c r="V88" s="124">
        <v>795727333.95906687</v>
      </c>
      <c r="W88" s="124">
        <v>483354035.95968252</v>
      </c>
      <c r="X88" s="124">
        <v>538615955.1047008</v>
      </c>
      <c r="Y88" s="124">
        <v>605530850.10999072</v>
      </c>
      <c r="Z88" s="124">
        <v>739195122.77678013</v>
      </c>
      <c r="AA88" s="124">
        <v>480710480.49468678</v>
      </c>
      <c r="AB88" s="124" t="s">
        <v>102</v>
      </c>
      <c r="AC88" s="124" t="s">
        <v>102</v>
      </c>
      <c r="AD88" s="124" t="s">
        <v>102</v>
      </c>
      <c r="AE88" s="124" t="s">
        <v>102</v>
      </c>
      <c r="AF88" s="126">
        <v>-5.3601544503994722E-2</v>
      </c>
      <c r="AG88" s="126">
        <v>-0.40042759429699204</v>
      </c>
      <c r="AH88" s="126">
        <v>-0.39236814436118328</v>
      </c>
      <c r="AI88" s="126">
        <v>-0.30616244524490432</v>
      </c>
      <c r="AJ88" s="126">
        <v>-7.6120177357464069E-2</v>
      </c>
      <c r="AK88" s="126">
        <v>-0.25791712370874476</v>
      </c>
      <c r="AL88" s="126" t="s">
        <v>102</v>
      </c>
      <c r="AM88" s="126" t="s">
        <v>102</v>
      </c>
      <c r="AN88" s="126" t="s">
        <v>102</v>
      </c>
      <c r="AO88" s="126" t="s">
        <v>102</v>
      </c>
      <c r="AP88" s="124">
        <v>4853989409.4149303</v>
      </c>
      <c r="AQ88" s="124">
        <v>3643133778.4049077</v>
      </c>
      <c r="AR88" s="126">
        <v>-0.24945576285383195</v>
      </c>
      <c r="AS88" s="153" t="s">
        <v>779</v>
      </c>
      <c r="AT88" s="153">
        <v>1</v>
      </c>
      <c r="AU88" s="153">
        <v>1</v>
      </c>
      <c r="AV88" s="153">
        <v>1</v>
      </c>
      <c r="AW88" s="153">
        <v>1</v>
      </c>
      <c r="AX88" s="153">
        <v>1</v>
      </c>
      <c r="AY88" s="153">
        <v>1</v>
      </c>
      <c r="AZ88" s="153">
        <v>0</v>
      </c>
      <c r="BA88" s="153">
        <v>0</v>
      </c>
      <c r="BB88" s="153">
        <v>0</v>
      </c>
      <c r="BC88" s="153">
        <v>0</v>
      </c>
    </row>
    <row r="89" spans="1:55" x14ac:dyDescent="0.3">
      <c r="A89" s="300" t="s">
        <v>66</v>
      </c>
      <c r="B89" s="300" t="s">
        <v>833</v>
      </c>
      <c r="C89" s="300" t="s">
        <v>46</v>
      </c>
      <c r="D89" s="300" t="s">
        <v>825</v>
      </c>
      <c r="E89" s="300" t="s">
        <v>1689</v>
      </c>
      <c r="F89" s="300" t="s">
        <v>770</v>
      </c>
      <c r="G89" s="300" t="s">
        <v>2070</v>
      </c>
      <c r="H89" s="126">
        <v>0.15695999999999999</v>
      </c>
      <c r="I89" s="300" t="s">
        <v>2423</v>
      </c>
      <c r="J89" s="124">
        <v>62316.585167634534</v>
      </c>
      <c r="K89" s="124">
        <v>73659.643724806287</v>
      </c>
      <c r="L89" s="124">
        <v>63707.013134306115</v>
      </c>
      <c r="M89" s="124">
        <v>60124.556034405046</v>
      </c>
      <c r="N89" s="124">
        <v>75075.808786071939</v>
      </c>
      <c r="O89" s="124">
        <v>60765.453945626083</v>
      </c>
      <c r="P89" s="124">
        <v>66944.851316438275</v>
      </c>
      <c r="Q89" s="124">
        <v>72036.713490414026</v>
      </c>
      <c r="R89" s="124">
        <v>55611.401757704363</v>
      </c>
      <c r="S89" s="124">
        <v>66529.42827916675</v>
      </c>
      <c r="T89" s="124">
        <v>99714.850994748282</v>
      </c>
      <c r="U89" s="124">
        <v>66199.133690041752</v>
      </c>
      <c r="V89" s="124">
        <v>59404.399350489999</v>
      </c>
      <c r="W89" s="124">
        <v>47281.940867229998</v>
      </c>
      <c r="X89" s="124">
        <v>49238.080399220002</v>
      </c>
      <c r="Y89" s="124">
        <v>43106.829837860001</v>
      </c>
      <c r="Z89" s="124">
        <v>50575.698100483001</v>
      </c>
      <c r="AA89" s="124">
        <v>49153.62578183</v>
      </c>
      <c r="AB89" s="124">
        <v>59706.764000000003</v>
      </c>
      <c r="AC89" s="124" t="s">
        <v>102</v>
      </c>
      <c r="AD89" s="124" t="s">
        <v>102</v>
      </c>
      <c r="AE89" s="124" t="s">
        <v>102</v>
      </c>
      <c r="AF89" s="126">
        <v>-4.6732114882588938E-2</v>
      </c>
      <c r="AG89" s="126">
        <v>-0.35810250394536047</v>
      </c>
      <c r="AH89" s="126">
        <v>-0.22711679645980165</v>
      </c>
      <c r="AI89" s="126">
        <v>-0.283041195128443</v>
      </c>
      <c r="AJ89" s="126">
        <v>-0.32633828501803896</v>
      </c>
      <c r="AK89" s="126">
        <v>-0.19109259307412621</v>
      </c>
      <c r="AL89" s="126">
        <v>-0.10812014925875207</v>
      </c>
      <c r="AM89" s="126" t="s">
        <v>102</v>
      </c>
      <c r="AN89" s="126" t="s">
        <v>102</v>
      </c>
      <c r="AO89" s="126" t="s">
        <v>102</v>
      </c>
      <c r="AP89" s="124">
        <v>462593.91210928833</v>
      </c>
      <c r="AQ89" s="124">
        <v>358467.33833711297</v>
      </c>
      <c r="AR89" s="126">
        <v>-0.22509283206384983</v>
      </c>
      <c r="AS89" s="153" t="s">
        <v>779</v>
      </c>
      <c r="AT89" s="153">
        <v>1</v>
      </c>
      <c r="AU89" s="153">
        <v>1</v>
      </c>
      <c r="AV89" s="153">
        <v>1</v>
      </c>
      <c r="AW89" s="153">
        <v>1</v>
      </c>
      <c r="AX89" s="153">
        <v>1</v>
      </c>
      <c r="AY89" s="153">
        <v>1</v>
      </c>
      <c r="AZ89" s="153">
        <v>1</v>
      </c>
      <c r="BA89" s="153">
        <v>0</v>
      </c>
      <c r="BB89" s="153">
        <v>0</v>
      </c>
      <c r="BC89" s="153">
        <v>0</v>
      </c>
    </row>
    <row r="90" spans="1:55" x14ac:dyDescent="0.3">
      <c r="A90" s="300" t="s">
        <v>66</v>
      </c>
      <c r="B90" s="300" t="s">
        <v>833</v>
      </c>
      <c r="C90" s="300" t="s">
        <v>46</v>
      </c>
      <c r="D90" s="300" t="s">
        <v>825</v>
      </c>
      <c r="E90" s="300" t="s">
        <v>1689</v>
      </c>
      <c r="F90" s="300" t="s">
        <v>27</v>
      </c>
      <c r="G90" s="300" t="s">
        <v>2070</v>
      </c>
      <c r="H90" s="126">
        <v>0.15695999999999999</v>
      </c>
      <c r="I90" s="300" t="s">
        <v>1506</v>
      </c>
      <c r="J90" s="124">
        <v>45379.85334851643</v>
      </c>
      <c r="K90" s="124">
        <v>63256.181884344376</v>
      </c>
      <c r="L90" s="124">
        <v>73404.939772236365</v>
      </c>
      <c r="M90" s="124">
        <v>59534.026920057695</v>
      </c>
      <c r="N90" s="124">
        <v>74902.166908956657</v>
      </c>
      <c r="O90" s="124">
        <v>26892.768562056444</v>
      </c>
      <c r="P90" s="124">
        <v>53487.892416040901</v>
      </c>
      <c r="Q90" s="124">
        <v>45967.654974310863</v>
      </c>
      <c r="R90" s="124">
        <v>56772.184288419085</v>
      </c>
      <c r="S90" s="124">
        <v>63498.901025478212</v>
      </c>
      <c r="T90" s="124">
        <v>61945.004750947832</v>
      </c>
      <c r="U90" s="124">
        <v>72408.471563757994</v>
      </c>
      <c r="V90" s="124">
        <v>59775.600649510001</v>
      </c>
      <c r="W90" s="124">
        <v>44758.059132770002</v>
      </c>
      <c r="X90" s="124">
        <v>53681.919600779998</v>
      </c>
      <c r="Y90" s="124">
        <v>36883.170162139999</v>
      </c>
      <c r="Z90" s="124">
        <v>39914.301899516999</v>
      </c>
      <c r="AA90" s="124">
        <v>66296.374218170007</v>
      </c>
      <c r="AB90" s="124">
        <v>51793.235999999997</v>
      </c>
      <c r="AC90" s="124" t="s">
        <v>102</v>
      </c>
      <c r="AD90" s="124" t="s">
        <v>102</v>
      </c>
      <c r="AE90" s="124" t="s">
        <v>102</v>
      </c>
      <c r="AF90" s="126">
        <v>0.31722771756079726</v>
      </c>
      <c r="AG90" s="126">
        <v>-0.29243185725935472</v>
      </c>
      <c r="AH90" s="126">
        <v>-0.26868791436453326</v>
      </c>
      <c r="AI90" s="126">
        <v>-0.38046908515584327</v>
      </c>
      <c r="AJ90" s="126">
        <v>-0.46711418979329788</v>
      </c>
      <c r="AK90" s="126">
        <v>1.4652119422062373</v>
      </c>
      <c r="AL90" s="126">
        <v>-3.1682991037662943E-2</v>
      </c>
      <c r="AM90" s="126" t="s">
        <v>102</v>
      </c>
      <c r="AN90" s="126" t="s">
        <v>102</v>
      </c>
      <c r="AO90" s="126" t="s">
        <v>102</v>
      </c>
      <c r="AP90" s="124">
        <v>396857.82981220889</v>
      </c>
      <c r="AQ90" s="124">
        <v>353102.66166288703</v>
      </c>
      <c r="AR90" s="126">
        <v>-0.11025401255161474</v>
      </c>
      <c r="AS90" s="153" t="s">
        <v>779</v>
      </c>
      <c r="AT90" s="153">
        <v>1</v>
      </c>
      <c r="AU90" s="153">
        <v>1</v>
      </c>
      <c r="AV90" s="153">
        <v>1</v>
      </c>
      <c r="AW90" s="153">
        <v>1</v>
      </c>
      <c r="AX90" s="153">
        <v>1</v>
      </c>
      <c r="AY90" s="153">
        <v>1</v>
      </c>
      <c r="AZ90" s="153">
        <v>1</v>
      </c>
      <c r="BA90" s="153">
        <v>0</v>
      </c>
      <c r="BB90" s="153">
        <v>0</v>
      </c>
      <c r="BC90" s="153">
        <v>0</v>
      </c>
    </row>
    <row r="91" spans="1:55" x14ac:dyDescent="0.3">
      <c r="A91" s="300" t="s">
        <v>66</v>
      </c>
      <c r="B91" s="300" t="s">
        <v>833</v>
      </c>
      <c r="C91" s="300" t="s">
        <v>46</v>
      </c>
      <c r="D91" s="300" t="s">
        <v>825</v>
      </c>
      <c r="E91" s="300" t="s">
        <v>1689</v>
      </c>
      <c r="F91" s="300" t="s">
        <v>16</v>
      </c>
      <c r="G91" s="300" t="s">
        <v>2070</v>
      </c>
      <c r="H91" s="126">
        <v>0.15695999999999999</v>
      </c>
      <c r="I91" s="300" t="s">
        <v>2424</v>
      </c>
      <c r="J91" s="124">
        <v>148453.92187318264</v>
      </c>
      <c r="K91" s="124">
        <v>143989.60976344021</v>
      </c>
      <c r="L91" s="124">
        <v>223662.35309831603</v>
      </c>
      <c r="M91" s="124">
        <v>197357.21763864718</v>
      </c>
      <c r="N91" s="124">
        <v>160450.92824820094</v>
      </c>
      <c r="O91" s="124">
        <v>238378.44100636159</v>
      </c>
      <c r="P91" s="124">
        <v>155050.58792048</v>
      </c>
      <c r="Q91" s="124">
        <v>173036.65568559998</v>
      </c>
      <c r="R91" s="124">
        <v>212810.45070768002</v>
      </c>
      <c r="S91" s="124">
        <v>156028.00971071998</v>
      </c>
      <c r="T91" s="124">
        <v>131131.9659507199</v>
      </c>
      <c r="U91" s="124">
        <v>230139.24602591997</v>
      </c>
      <c r="V91" s="124">
        <v>149539.546</v>
      </c>
      <c r="W91" s="124">
        <v>127894.74900000001</v>
      </c>
      <c r="X91" s="124">
        <v>187296.03399999999</v>
      </c>
      <c r="Y91" s="124">
        <v>140035.67599999998</v>
      </c>
      <c r="Z91" s="124">
        <v>126379.871</v>
      </c>
      <c r="AA91" s="124">
        <v>217597.51199999999</v>
      </c>
      <c r="AB91" s="124">
        <v>160387.40599999999</v>
      </c>
      <c r="AC91" s="124" t="s">
        <v>102</v>
      </c>
      <c r="AD91" s="124" t="s">
        <v>102</v>
      </c>
      <c r="AE91" s="124" t="s">
        <v>102</v>
      </c>
      <c r="AF91" s="126">
        <v>7.3128692938456722E-3</v>
      </c>
      <c r="AG91" s="126">
        <v>-0.11177793168467061</v>
      </c>
      <c r="AH91" s="126">
        <v>-0.16259472635669883</v>
      </c>
      <c r="AI91" s="126">
        <v>-0.29044563114788408</v>
      </c>
      <c r="AJ91" s="126">
        <v>-0.21234565371598568</v>
      </c>
      <c r="AK91" s="126">
        <v>-8.7176209889748488E-2</v>
      </c>
      <c r="AL91" s="126">
        <v>3.441985065066025E-2</v>
      </c>
      <c r="AM91" s="126" t="s">
        <v>102</v>
      </c>
      <c r="AN91" s="126" t="s">
        <v>102</v>
      </c>
      <c r="AO91" s="126" t="s">
        <v>102</v>
      </c>
      <c r="AP91" s="124">
        <v>1267343.0595486285</v>
      </c>
      <c r="AQ91" s="124">
        <v>1109130.794</v>
      </c>
      <c r="AR91" s="126">
        <v>-0.12483775750898635</v>
      </c>
      <c r="AS91" s="153" t="s">
        <v>779</v>
      </c>
      <c r="AT91" s="153">
        <v>1</v>
      </c>
      <c r="AU91" s="153">
        <v>1</v>
      </c>
      <c r="AV91" s="153">
        <v>1</v>
      </c>
      <c r="AW91" s="153">
        <v>1</v>
      </c>
      <c r="AX91" s="153">
        <v>1</v>
      </c>
      <c r="AY91" s="153">
        <v>1</v>
      </c>
      <c r="AZ91" s="153">
        <v>1</v>
      </c>
      <c r="BA91" s="153">
        <v>0</v>
      </c>
      <c r="BB91" s="153">
        <v>0</v>
      </c>
      <c r="BC91" s="153">
        <v>0</v>
      </c>
    </row>
    <row r="92" spans="1:55" x14ac:dyDescent="0.3">
      <c r="A92" s="300" t="s">
        <v>66</v>
      </c>
      <c r="B92" s="300" t="s">
        <v>833</v>
      </c>
      <c r="C92" s="300" t="s">
        <v>46</v>
      </c>
      <c r="D92" s="300" t="s">
        <v>825</v>
      </c>
      <c r="E92" s="300" t="s">
        <v>1689</v>
      </c>
      <c r="F92" s="300" t="s">
        <v>5</v>
      </c>
      <c r="G92" s="300" t="s">
        <v>2070</v>
      </c>
      <c r="H92" s="126">
        <v>0.15695999999999999</v>
      </c>
      <c r="I92" s="300" t="s">
        <v>1508</v>
      </c>
      <c r="J92" s="124">
        <v>355432.67498290492</v>
      </c>
      <c r="K92" s="124">
        <v>364545.83739205933</v>
      </c>
      <c r="L92" s="124">
        <v>458556.48418983124</v>
      </c>
      <c r="M92" s="124">
        <v>409425.69070277578</v>
      </c>
      <c r="N92" s="124">
        <v>429805.02975758957</v>
      </c>
      <c r="O92" s="124">
        <v>420062.55793089158</v>
      </c>
      <c r="P92" s="124">
        <v>371395.9554518392</v>
      </c>
      <c r="Q92" s="124">
        <v>393047.19313784485</v>
      </c>
      <c r="R92" s="124">
        <v>424674.75758756342</v>
      </c>
      <c r="S92" s="124">
        <v>379030.404738085</v>
      </c>
      <c r="T92" s="124">
        <v>403949.05257593602</v>
      </c>
      <c r="U92" s="124">
        <v>473161.6339723597</v>
      </c>
      <c r="V92" s="124">
        <v>354549.54599999997</v>
      </c>
      <c r="W92" s="124">
        <v>295084.74900000001</v>
      </c>
      <c r="X92" s="124">
        <v>375496.03399999999</v>
      </c>
      <c r="Y92" s="124">
        <v>289155.67599999998</v>
      </c>
      <c r="Z92" s="124">
        <v>292139.87099999998</v>
      </c>
      <c r="AA92" s="124">
        <v>407517.51199999999</v>
      </c>
      <c r="AB92" s="124">
        <v>364647.40599999996</v>
      </c>
      <c r="AC92" s="124" t="s">
        <v>102</v>
      </c>
      <c r="AD92" s="124" t="s">
        <v>102</v>
      </c>
      <c r="AE92" s="124" t="s">
        <v>102</v>
      </c>
      <c r="AF92" s="126">
        <v>-2.4846589665607549E-3</v>
      </c>
      <c r="AG92" s="126">
        <v>-0.19054143887358607</v>
      </c>
      <c r="AH92" s="126">
        <v>-0.18113461057383337</v>
      </c>
      <c r="AI92" s="126">
        <v>-0.29375297504251219</v>
      </c>
      <c r="AJ92" s="126">
        <v>-0.32029676068526436</v>
      </c>
      <c r="AK92" s="126">
        <v>-2.9864708705972055E-2</v>
      </c>
      <c r="AL92" s="126">
        <v>-1.8170767216969211E-2</v>
      </c>
      <c r="AM92" s="126" t="s">
        <v>102</v>
      </c>
      <c r="AN92" s="126" t="s">
        <v>102</v>
      </c>
      <c r="AO92" s="126" t="s">
        <v>102</v>
      </c>
      <c r="AP92" s="124">
        <v>2809224.2304078913</v>
      </c>
      <c r="AQ92" s="124">
        <v>2378590.7939999998</v>
      </c>
      <c r="AR92" s="126">
        <v>-0.15329265344737711</v>
      </c>
      <c r="AS92" s="153" t="s">
        <v>779</v>
      </c>
      <c r="AT92" s="153">
        <v>1</v>
      </c>
      <c r="AU92" s="153">
        <v>1</v>
      </c>
      <c r="AV92" s="153">
        <v>1</v>
      </c>
      <c r="AW92" s="153">
        <v>1</v>
      </c>
      <c r="AX92" s="153">
        <v>1</v>
      </c>
      <c r="AY92" s="153">
        <v>1</v>
      </c>
      <c r="AZ92" s="153">
        <v>1</v>
      </c>
      <c r="BA92" s="153">
        <v>0</v>
      </c>
      <c r="BB92" s="153">
        <v>0</v>
      </c>
      <c r="BC92" s="153">
        <v>0</v>
      </c>
    </row>
    <row r="93" spans="1:55" x14ac:dyDescent="0.3">
      <c r="A93" s="300" t="s">
        <v>66</v>
      </c>
      <c r="B93" s="300" t="s">
        <v>833</v>
      </c>
      <c r="C93" s="300" t="s">
        <v>46</v>
      </c>
      <c r="D93" s="300" t="s">
        <v>825</v>
      </c>
      <c r="E93" s="300" t="s">
        <v>1689</v>
      </c>
      <c r="F93" s="300" t="s">
        <v>18</v>
      </c>
      <c r="G93" s="300" t="s">
        <v>2070</v>
      </c>
      <c r="H93" s="126">
        <v>0.15695999999999999</v>
      </c>
      <c r="I93" s="300" t="s">
        <v>1509</v>
      </c>
      <c r="J93" s="124">
        <v>99282.314593571355</v>
      </c>
      <c r="K93" s="124">
        <v>83640.402019468471</v>
      </c>
      <c r="L93" s="124">
        <v>97782.17818497277</v>
      </c>
      <c r="M93" s="124">
        <v>92409.890109665823</v>
      </c>
      <c r="N93" s="124">
        <v>119376.12581435997</v>
      </c>
      <c r="O93" s="124">
        <v>94025.89441684747</v>
      </c>
      <c r="P93" s="124">
        <v>95912.623798879999</v>
      </c>
      <c r="Q93" s="124">
        <v>102006.16898752001</v>
      </c>
      <c r="R93" s="124">
        <v>99480.720833760002</v>
      </c>
      <c r="S93" s="124">
        <v>92974.065722719984</v>
      </c>
      <c r="T93" s="124">
        <v>111157.23087951999</v>
      </c>
      <c r="U93" s="124">
        <v>104414.78269263999</v>
      </c>
      <c r="V93" s="124">
        <v>85830</v>
      </c>
      <c r="W93" s="124">
        <v>75150</v>
      </c>
      <c r="X93" s="124">
        <v>85280</v>
      </c>
      <c r="Y93" s="124">
        <v>69130</v>
      </c>
      <c r="Z93" s="124">
        <v>75270</v>
      </c>
      <c r="AA93" s="124">
        <v>74470</v>
      </c>
      <c r="AB93" s="124">
        <v>92760</v>
      </c>
      <c r="AC93" s="124" t="s">
        <v>102</v>
      </c>
      <c r="AD93" s="124" t="s">
        <v>102</v>
      </c>
      <c r="AE93" s="124" t="s">
        <v>102</v>
      </c>
      <c r="AF93" s="126">
        <v>-0.13549557792483624</v>
      </c>
      <c r="AG93" s="126">
        <v>-0.10151077487040547</v>
      </c>
      <c r="AH93" s="126">
        <v>-0.12785743186578055</v>
      </c>
      <c r="AI93" s="126">
        <v>-0.25191989820612082</v>
      </c>
      <c r="AJ93" s="126">
        <v>-0.36947191503725585</v>
      </c>
      <c r="AK93" s="126">
        <v>-0.20798413605245603</v>
      </c>
      <c r="AL93" s="126">
        <v>-3.2869748256400141E-2</v>
      </c>
      <c r="AM93" s="126" t="s">
        <v>102</v>
      </c>
      <c r="AN93" s="126" t="s">
        <v>102</v>
      </c>
      <c r="AO93" s="126" t="s">
        <v>102</v>
      </c>
      <c r="AP93" s="124">
        <v>682429.42893776589</v>
      </c>
      <c r="AQ93" s="124">
        <v>557890</v>
      </c>
      <c r="AR93" s="126">
        <v>-0.18249422380804631</v>
      </c>
      <c r="AS93" s="153" t="s">
        <v>779</v>
      </c>
      <c r="AT93" s="153">
        <v>1</v>
      </c>
      <c r="AU93" s="153">
        <v>1</v>
      </c>
      <c r="AV93" s="153">
        <v>1</v>
      </c>
      <c r="AW93" s="153">
        <v>1</v>
      </c>
      <c r="AX93" s="153">
        <v>1</v>
      </c>
      <c r="AY93" s="153">
        <v>1</v>
      </c>
      <c r="AZ93" s="153">
        <v>1</v>
      </c>
      <c r="BA93" s="153">
        <v>0</v>
      </c>
      <c r="BB93" s="153">
        <v>0</v>
      </c>
      <c r="BC93" s="153">
        <v>0</v>
      </c>
    </row>
    <row r="94" spans="1:55" x14ac:dyDescent="0.3">
      <c r="A94" s="300" t="s">
        <v>646</v>
      </c>
      <c r="B94" s="300" t="s">
        <v>836</v>
      </c>
      <c r="C94" s="300" t="s">
        <v>647</v>
      </c>
      <c r="D94" s="300" t="s">
        <v>804</v>
      </c>
      <c r="E94" s="300" t="s">
        <v>102</v>
      </c>
      <c r="F94" s="300" t="s">
        <v>648</v>
      </c>
      <c r="G94" s="300" t="s">
        <v>2070</v>
      </c>
      <c r="H94" s="126">
        <v>4.9499999999999995E-3</v>
      </c>
      <c r="I94" s="300" t="s">
        <v>1513</v>
      </c>
      <c r="J94" s="124">
        <v>-40.198</v>
      </c>
      <c r="K94" s="124">
        <v>149.73755</v>
      </c>
      <c r="L94" s="124">
        <v>11.054449999999999</v>
      </c>
      <c r="M94" s="124">
        <v>1789.8159499999999</v>
      </c>
      <c r="N94" s="124">
        <v>332.63844999999998</v>
      </c>
      <c r="O94" s="124">
        <v>0</v>
      </c>
      <c r="P94" s="124">
        <v>1937.5436</v>
      </c>
      <c r="Q94" s="124">
        <v>293.44540000000001</v>
      </c>
      <c r="R94" s="124">
        <v>0</v>
      </c>
      <c r="S94" s="124">
        <v>1642.0883000000001</v>
      </c>
      <c r="T94" s="124">
        <v>273.34640000000002</v>
      </c>
      <c r="U94" s="124">
        <v>1761.6773499999999</v>
      </c>
      <c r="V94" s="124">
        <v>69</v>
      </c>
      <c r="W94" s="124">
        <v>170</v>
      </c>
      <c r="X94" s="124">
        <v>6</v>
      </c>
      <c r="Y94" s="124">
        <v>975</v>
      </c>
      <c r="Z94" s="124">
        <v>197</v>
      </c>
      <c r="AA94" s="124">
        <v>-2</v>
      </c>
      <c r="AB94" s="124">
        <v>650</v>
      </c>
      <c r="AC94" s="124" t="s">
        <v>102</v>
      </c>
      <c r="AD94" s="124" t="s">
        <v>102</v>
      </c>
      <c r="AE94" s="124" t="s">
        <v>102</v>
      </c>
      <c r="AF94" s="126">
        <v>-2.7165033086223196</v>
      </c>
      <c r="AG94" s="126">
        <v>0.13531976448125405</v>
      </c>
      <c r="AH94" s="126">
        <v>-0.4572321553763416</v>
      </c>
      <c r="AI94" s="126">
        <v>-0.45525125083391954</v>
      </c>
      <c r="AJ94" s="126">
        <v>-0.40776539813722673</v>
      </c>
      <c r="AK94" s="126" t="s">
        <v>102</v>
      </c>
      <c r="AL94" s="126">
        <v>-0.66452367833167725</v>
      </c>
      <c r="AM94" s="126" t="s">
        <v>102</v>
      </c>
      <c r="AN94" s="126" t="s">
        <v>102</v>
      </c>
      <c r="AO94" s="126" t="s">
        <v>102</v>
      </c>
      <c r="AP94" s="124">
        <v>4180.5920000000006</v>
      </c>
      <c r="AQ94" s="124">
        <v>2065</v>
      </c>
      <c r="AR94" s="126">
        <v>-0.50605081768323723</v>
      </c>
      <c r="AS94" s="153" t="s">
        <v>779</v>
      </c>
      <c r="AT94" s="153">
        <v>1</v>
      </c>
      <c r="AU94" s="153">
        <v>1</v>
      </c>
      <c r="AV94" s="153">
        <v>1</v>
      </c>
      <c r="AW94" s="153">
        <v>1</v>
      </c>
      <c r="AX94" s="153">
        <v>1</v>
      </c>
      <c r="AY94" s="153">
        <v>1</v>
      </c>
      <c r="AZ94" s="153">
        <v>1</v>
      </c>
      <c r="BA94" s="153">
        <v>0</v>
      </c>
      <c r="BB94" s="153">
        <v>0</v>
      </c>
      <c r="BC94" s="153">
        <v>0</v>
      </c>
    </row>
    <row r="95" spans="1:55" x14ac:dyDescent="0.3">
      <c r="A95" s="300" t="s">
        <v>646</v>
      </c>
      <c r="B95" s="300" t="s">
        <v>836</v>
      </c>
      <c r="C95" s="300" t="s">
        <v>647</v>
      </c>
      <c r="D95" s="300" t="s">
        <v>804</v>
      </c>
      <c r="E95" s="300" t="s">
        <v>102</v>
      </c>
      <c r="F95" s="300" t="s">
        <v>31</v>
      </c>
      <c r="G95" s="300" t="s">
        <v>2070</v>
      </c>
      <c r="H95" s="126">
        <v>4.9499999999999995E-3</v>
      </c>
      <c r="I95" s="300" t="s">
        <v>1514</v>
      </c>
      <c r="J95" s="124">
        <v>328.61865</v>
      </c>
      <c r="K95" s="124">
        <v>-33.163350000000001</v>
      </c>
      <c r="L95" s="124">
        <v>8943.0500499999998</v>
      </c>
      <c r="M95" s="124">
        <v>-43.212850000000003</v>
      </c>
      <c r="N95" s="124">
        <v>-38.188099999999999</v>
      </c>
      <c r="O95" s="124">
        <v>8206.4217000000008</v>
      </c>
      <c r="P95" s="124">
        <v>-39.193049999999999</v>
      </c>
      <c r="Q95" s="124">
        <v>71.35145</v>
      </c>
      <c r="R95" s="124">
        <v>7611.4912999999997</v>
      </c>
      <c r="S95" s="124">
        <v>-144.71280000000002</v>
      </c>
      <c r="T95" s="124">
        <v>-625.07889999999998</v>
      </c>
      <c r="U95" s="124">
        <v>7932.07035</v>
      </c>
      <c r="V95" s="124">
        <v>1071</v>
      </c>
      <c r="W95" s="124">
        <v>11</v>
      </c>
      <c r="X95" s="124">
        <v>7412</v>
      </c>
      <c r="Y95" s="124">
        <v>-2481</v>
      </c>
      <c r="Z95" s="124">
        <v>-225</v>
      </c>
      <c r="AA95" s="124">
        <v>5054</v>
      </c>
      <c r="AB95" s="124">
        <v>-262</v>
      </c>
      <c r="AC95" s="124" t="s">
        <v>102</v>
      </c>
      <c r="AD95" s="124" t="s">
        <v>102</v>
      </c>
      <c r="AE95" s="124" t="s">
        <v>102</v>
      </c>
      <c r="AF95" s="126">
        <v>2.2590968284971042</v>
      </c>
      <c r="AG95" s="126">
        <v>-1.3316914606033468</v>
      </c>
      <c r="AH95" s="126">
        <v>-0.17119998674277798</v>
      </c>
      <c r="AI95" s="126">
        <v>56.413477703969996</v>
      </c>
      <c r="AJ95" s="126">
        <v>4.8918877870331334</v>
      </c>
      <c r="AK95" s="126">
        <v>-0.38414083692530698</v>
      </c>
      <c r="AL95" s="126">
        <v>5.6848586675443737</v>
      </c>
      <c r="AM95" s="126" t="s">
        <v>102</v>
      </c>
      <c r="AN95" s="126" t="s">
        <v>102</v>
      </c>
      <c r="AO95" s="126" t="s">
        <v>102</v>
      </c>
      <c r="AP95" s="124">
        <v>17324.333050000001</v>
      </c>
      <c r="AQ95" s="124">
        <v>10580</v>
      </c>
      <c r="AR95" s="126">
        <v>-0.38929827950865908</v>
      </c>
      <c r="AS95" s="153" t="s">
        <v>779</v>
      </c>
      <c r="AT95" s="153">
        <v>1</v>
      </c>
      <c r="AU95" s="153">
        <v>1</v>
      </c>
      <c r="AV95" s="153">
        <v>1</v>
      </c>
      <c r="AW95" s="153">
        <v>1</v>
      </c>
      <c r="AX95" s="153">
        <v>1</v>
      </c>
      <c r="AY95" s="153">
        <v>1</v>
      </c>
      <c r="AZ95" s="153">
        <v>1</v>
      </c>
      <c r="BA95" s="153">
        <v>0</v>
      </c>
      <c r="BB95" s="153">
        <v>0</v>
      </c>
      <c r="BC95" s="153">
        <v>0</v>
      </c>
    </row>
    <row r="96" spans="1:55" x14ac:dyDescent="0.3">
      <c r="A96" s="300" t="s">
        <v>646</v>
      </c>
      <c r="B96" s="300" t="s">
        <v>836</v>
      </c>
      <c r="C96" s="300" t="s">
        <v>647</v>
      </c>
      <c r="D96" s="300" t="s">
        <v>804</v>
      </c>
      <c r="E96" s="300" t="s">
        <v>102</v>
      </c>
      <c r="F96" s="300" t="s">
        <v>16</v>
      </c>
      <c r="G96" s="300" t="s">
        <v>2070</v>
      </c>
      <c r="H96" s="126">
        <v>4.9499999999999995E-3</v>
      </c>
      <c r="I96" s="300" t="s">
        <v>2425</v>
      </c>
      <c r="J96" s="124">
        <v>22828.444200000002</v>
      </c>
      <c r="K96" s="124">
        <v>18445.857250000001</v>
      </c>
      <c r="L96" s="124">
        <v>42131.523800000003</v>
      </c>
      <c r="M96" s="124">
        <v>20409.529549999999</v>
      </c>
      <c r="N96" s="124">
        <v>19677.925950000001</v>
      </c>
      <c r="O96" s="124">
        <v>48974.228349999998</v>
      </c>
      <c r="P96" s="124">
        <v>21508.94485</v>
      </c>
      <c r="Q96" s="124">
        <v>18318.618520600001</v>
      </c>
      <c r="R96" s="124">
        <v>40447.227599999998</v>
      </c>
      <c r="S96" s="124">
        <v>17646.921999999999</v>
      </c>
      <c r="T96" s="124">
        <v>17927.303049999999</v>
      </c>
      <c r="U96" s="124">
        <v>37533.877549999997</v>
      </c>
      <c r="V96" s="124">
        <v>25542</v>
      </c>
      <c r="W96" s="124">
        <v>19517</v>
      </c>
      <c r="X96" s="124">
        <v>41261</v>
      </c>
      <c r="Y96" s="124">
        <v>16251</v>
      </c>
      <c r="Z96" s="124">
        <v>15507</v>
      </c>
      <c r="AA96" s="124">
        <v>38170</v>
      </c>
      <c r="AB96" s="124">
        <v>21773</v>
      </c>
      <c r="AC96" s="124" t="s">
        <v>102</v>
      </c>
      <c r="AD96" s="124" t="s">
        <v>102</v>
      </c>
      <c r="AE96" s="124" t="s">
        <v>102</v>
      </c>
      <c r="AF96" s="126">
        <v>0.11886731203521955</v>
      </c>
      <c r="AG96" s="126">
        <v>5.8069556512479192E-2</v>
      </c>
      <c r="AH96" s="126">
        <v>-2.0662053528669254E-2</v>
      </c>
      <c r="AI96" s="126">
        <v>-0.20375430701684152</v>
      </c>
      <c r="AJ96" s="126">
        <v>-0.21195963236155996</v>
      </c>
      <c r="AK96" s="126">
        <v>-0.22061048665813227</v>
      </c>
      <c r="AL96" s="126">
        <v>1.2276527362986853E-2</v>
      </c>
      <c r="AM96" s="126" t="s">
        <v>102</v>
      </c>
      <c r="AN96" s="126" t="s">
        <v>102</v>
      </c>
      <c r="AO96" s="126" t="s">
        <v>102</v>
      </c>
      <c r="AP96" s="124">
        <v>193976.45395</v>
      </c>
      <c r="AQ96" s="124">
        <v>178021</v>
      </c>
      <c r="AR96" s="126">
        <v>-8.2254591343920158E-2</v>
      </c>
      <c r="AS96" s="153" t="s">
        <v>779</v>
      </c>
      <c r="AT96" s="153">
        <v>1</v>
      </c>
      <c r="AU96" s="153">
        <v>1</v>
      </c>
      <c r="AV96" s="153">
        <v>1</v>
      </c>
      <c r="AW96" s="153">
        <v>1</v>
      </c>
      <c r="AX96" s="153">
        <v>1</v>
      </c>
      <c r="AY96" s="153">
        <v>1</v>
      </c>
      <c r="AZ96" s="153">
        <v>1</v>
      </c>
      <c r="BA96" s="153">
        <v>0</v>
      </c>
      <c r="BB96" s="153">
        <v>0</v>
      </c>
      <c r="BC96" s="153">
        <v>0</v>
      </c>
    </row>
    <row r="97" spans="1:55" x14ac:dyDescent="0.3">
      <c r="A97" s="300" t="s">
        <v>646</v>
      </c>
      <c r="B97" s="300" t="s">
        <v>836</v>
      </c>
      <c r="C97" s="300" t="s">
        <v>647</v>
      </c>
      <c r="D97" s="300" t="s">
        <v>804</v>
      </c>
      <c r="E97" s="300" t="s">
        <v>102</v>
      </c>
      <c r="F97" s="300" t="s">
        <v>94</v>
      </c>
      <c r="G97" s="300" t="s">
        <v>2070</v>
      </c>
      <c r="H97" s="126">
        <v>4.9499999999999995E-3</v>
      </c>
      <c r="I97" s="300" t="s">
        <v>1516</v>
      </c>
      <c r="J97" s="124">
        <v>6803.5114999999996</v>
      </c>
      <c r="K97" s="124">
        <v>11437.335950000001</v>
      </c>
      <c r="L97" s="124">
        <v>12409.122600000001</v>
      </c>
      <c r="M97" s="124">
        <v>10065.5792</v>
      </c>
      <c r="N97" s="124">
        <v>11225.291499999999</v>
      </c>
      <c r="O97" s="124">
        <v>11583.0537</v>
      </c>
      <c r="P97" s="124">
        <v>10804.21745</v>
      </c>
      <c r="Q97" s="124">
        <v>11213.232099999999</v>
      </c>
      <c r="R97" s="124">
        <v>11286.59345</v>
      </c>
      <c r="S97" s="124">
        <v>10874.56395</v>
      </c>
      <c r="T97" s="124">
        <v>10581.118549999999</v>
      </c>
      <c r="U97" s="124">
        <v>17785.605100000001</v>
      </c>
      <c r="V97" s="124">
        <v>6042</v>
      </c>
      <c r="W97" s="124">
        <v>12576</v>
      </c>
      <c r="X97" s="124">
        <v>11885</v>
      </c>
      <c r="Y97" s="124">
        <v>9999</v>
      </c>
      <c r="Z97" s="124">
        <v>9363</v>
      </c>
      <c r="AA97" s="124">
        <v>10485</v>
      </c>
      <c r="AB97" s="124">
        <v>10647</v>
      </c>
      <c r="AC97" s="124" t="s">
        <v>102</v>
      </c>
      <c r="AD97" s="124" t="s">
        <v>102</v>
      </c>
      <c r="AE97" s="124" t="s">
        <v>102</v>
      </c>
      <c r="AF97" s="126">
        <v>-0.11192918539198467</v>
      </c>
      <c r="AG97" s="126">
        <v>9.9556754735354205E-2</v>
      </c>
      <c r="AH97" s="126">
        <v>-4.2236878214097148E-2</v>
      </c>
      <c r="AI97" s="126">
        <v>-6.6145423603641337E-3</v>
      </c>
      <c r="AJ97" s="126">
        <v>-0.16590139329566625</v>
      </c>
      <c r="AK97" s="126">
        <v>-9.4798291403932658E-2</v>
      </c>
      <c r="AL97" s="126">
        <v>-1.4551488872523581E-2</v>
      </c>
      <c r="AM97" s="126" t="s">
        <v>102</v>
      </c>
      <c r="AN97" s="126" t="s">
        <v>102</v>
      </c>
      <c r="AO97" s="126" t="s">
        <v>102</v>
      </c>
      <c r="AP97" s="124">
        <v>74328.111900000004</v>
      </c>
      <c r="AQ97" s="124">
        <v>70997</v>
      </c>
      <c r="AR97" s="126">
        <v>-4.4816312628546712E-2</v>
      </c>
      <c r="AS97" s="153" t="s">
        <v>779</v>
      </c>
      <c r="AT97" s="153">
        <v>1</v>
      </c>
      <c r="AU97" s="153">
        <v>1</v>
      </c>
      <c r="AV97" s="153">
        <v>1</v>
      </c>
      <c r="AW97" s="153">
        <v>1</v>
      </c>
      <c r="AX97" s="153">
        <v>1</v>
      </c>
      <c r="AY97" s="153">
        <v>1</v>
      </c>
      <c r="AZ97" s="153">
        <v>1</v>
      </c>
      <c r="BA97" s="153">
        <v>0</v>
      </c>
      <c r="BB97" s="153">
        <v>0</v>
      </c>
      <c r="BC97" s="153">
        <v>0</v>
      </c>
    </row>
    <row r="98" spans="1:55" x14ac:dyDescent="0.3">
      <c r="A98" s="300" t="s">
        <v>646</v>
      </c>
      <c r="B98" s="300" t="s">
        <v>836</v>
      </c>
      <c r="C98" s="300" t="s">
        <v>647</v>
      </c>
      <c r="D98" s="300" t="s">
        <v>804</v>
      </c>
      <c r="E98" s="300" t="s">
        <v>102</v>
      </c>
      <c r="F98" s="300" t="s">
        <v>30</v>
      </c>
      <c r="G98" s="300" t="s">
        <v>2070</v>
      </c>
      <c r="H98" s="126">
        <v>4.9499999999999995E-3</v>
      </c>
      <c r="I98" s="300" t="s">
        <v>1517</v>
      </c>
      <c r="J98" s="124">
        <v>22499.825550000001</v>
      </c>
      <c r="K98" s="124">
        <v>18479.0206</v>
      </c>
      <c r="L98" s="124">
        <v>33188.473749999997</v>
      </c>
      <c r="M98" s="124">
        <v>20452.742399999999</v>
      </c>
      <c r="N98" s="124">
        <v>19716.11405</v>
      </c>
      <c r="O98" s="124">
        <v>40767.806649999999</v>
      </c>
      <c r="P98" s="124">
        <v>21548.137900000002</v>
      </c>
      <c r="Q98" s="124">
        <v>18247.267070599999</v>
      </c>
      <c r="R98" s="124">
        <v>32835.736299999997</v>
      </c>
      <c r="S98" s="124">
        <v>17791.6348</v>
      </c>
      <c r="T98" s="124">
        <v>18552.381949999999</v>
      </c>
      <c r="U98" s="124">
        <v>29601.807199999999</v>
      </c>
      <c r="V98" s="124">
        <v>24471</v>
      </c>
      <c r="W98" s="124">
        <v>19506</v>
      </c>
      <c r="X98" s="124">
        <v>33849</v>
      </c>
      <c r="Y98" s="124">
        <v>18732</v>
      </c>
      <c r="Z98" s="124">
        <v>15732</v>
      </c>
      <c r="AA98" s="124">
        <v>33116</v>
      </c>
      <c r="AB98" s="124">
        <v>22035</v>
      </c>
      <c r="AC98" s="124" t="s">
        <v>102</v>
      </c>
      <c r="AD98" s="124" t="s">
        <v>102</v>
      </c>
      <c r="AE98" s="124" t="s">
        <v>102</v>
      </c>
      <c r="AF98" s="126">
        <v>8.760843259071395E-2</v>
      </c>
      <c r="AG98" s="126">
        <v>5.5575423732143046E-2</v>
      </c>
      <c r="AH98" s="126">
        <v>1.9902278573446081E-2</v>
      </c>
      <c r="AI98" s="126">
        <v>-8.4132600232622062E-2</v>
      </c>
      <c r="AJ98" s="126">
        <v>-0.20207400098702513</v>
      </c>
      <c r="AK98" s="126">
        <v>-0.18769237981558173</v>
      </c>
      <c r="AL98" s="126">
        <v>2.2594161140949372E-2</v>
      </c>
      <c r="AM98" s="126" t="s">
        <v>102</v>
      </c>
      <c r="AN98" s="126" t="s">
        <v>102</v>
      </c>
      <c r="AO98" s="126" t="s">
        <v>102</v>
      </c>
      <c r="AP98" s="124">
        <v>176652.12090000001</v>
      </c>
      <c r="AQ98" s="124">
        <v>167441</v>
      </c>
      <c r="AR98" s="126">
        <v>-5.2142713334386061E-2</v>
      </c>
      <c r="AS98" s="153" t="s">
        <v>779</v>
      </c>
      <c r="AT98" s="153">
        <v>1</v>
      </c>
      <c r="AU98" s="153">
        <v>1</v>
      </c>
      <c r="AV98" s="153">
        <v>1</v>
      </c>
      <c r="AW98" s="153">
        <v>1</v>
      </c>
      <c r="AX98" s="153">
        <v>1</v>
      </c>
      <c r="AY98" s="153">
        <v>1</v>
      </c>
      <c r="AZ98" s="153">
        <v>1</v>
      </c>
      <c r="BA98" s="153">
        <v>0</v>
      </c>
      <c r="BB98" s="153">
        <v>0</v>
      </c>
      <c r="BC98" s="153">
        <v>0</v>
      </c>
    </row>
    <row r="99" spans="1:55" x14ac:dyDescent="0.3">
      <c r="A99" s="300" t="s">
        <v>646</v>
      </c>
      <c r="B99" s="300" t="s">
        <v>836</v>
      </c>
      <c r="C99" s="300" t="s">
        <v>647</v>
      </c>
      <c r="D99" s="300" t="s">
        <v>804</v>
      </c>
      <c r="E99" s="300" t="s">
        <v>102</v>
      </c>
      <c r="F99" s="300" t="s">
        <v>5</v>
      </c>
      <c r="G99" s="300" t="s">
        <v>2070</v>
      </c>
      <c r="H99" s="126">
        <v>4.9499999999999995E-3</v>
      </c>
      <c r="I99" s="300" t="s">
        <v>1518</v>
      </c>
      <c r="J99" s="124">
        <v>48939.055099999998</v>
      </c>
      <c r="K99" s="124">
        <v>55093.368900000001</v>
      </c>
      <c r="L99" s="124">
        <v>70844.955199999997</v>
      </c>
      <c r="M99" s="124">
        <v>50650.484949999998</v>
      </c>
      <c r="N99" s="124">
        <v>52238.305950000002</v>
      </c>
      <c r="O99" s="124">
        <v>80561.816749999998</v>
      </c>
      <c r="P99" s="124">
        <v>53360.835100000004</v>
      </c>
      <c r="Q99" s="124">
        <v>51055.8697206</v>
      </c>
      <c r="R99" s="124">
        <v>72752.350300000006</v>
      </c>
      <c r="S99" s="124">
        <v>49663.624049999999</v>
      </c>
      <c r="T99" s="124">
        <v>50886.648200000003</v>
      </c>
      <c r="U99" s="124">
        <v>78482.575200000007</v>
      </c>
      <c r="V99" s="124">
        <v>51037</v>
      </c>
      <c r="W99" s="124">
        <v>58477</v>
      </c>
      <c r="X99" s="124">
        <v>67613</v>
      </c>
      <c r="Y99" s="124">
        <v>38648</v>
      </c>
      <c r="Z99" s="124">
        <v>41572</v>
      </c>
      <c r="AA99" s="124">
        <v>64987</v>
      </c>
      <c r="AB99" s="124">
        <v>53015</v>
      </c>
      <c r="AC99" s="124" t="s">
        <v>102</v>
      </c>
      <c r="AD99" s="124" t="s">
        <v>102</v>
      </c>
      <c r="AE99" s="124" t="s">
        <v>102</v>
      </c>
      <c r="AF99" s="126">
        <v>4.2868520769621526E-2</v>
      </c>
      <c r="AG99" s="126">
        <v>6.1416304131657461E-2</v>
      </c>
      <c r="AH99" s="126">
        <v>-4.5620117775160889E-2</v>
      </c>
      <c r="AI99" s="126">
        <v>-0.23696683184471659</v>
      </c>
      <c r="AJ99" s="126">
        <v>-0.20418552546878679</v>
      </c>
      <c r="AK99" s="126">
        <v>-0.1933275263433033</v>
      </c>
      <c r="AL99" s="126">
        <v>-6.4810661106014782E-3</v>
      </c>
      <c r="AM99" s="126" t="s">
        <v>102</v>
      </c>
      <c r="AN99" s="126" t="s">
        <v>102</v>
      </c>
      <c r="AO99" s="126" t="s">
        <v>102</v>
      </c>
      <c r="AP99" s="124">
        <v>411688.82195000001</v>
      </c>
      <c r="AQ99" s="124">
        <v>375349</v>
      </c>
      <c r="AR99" s="126">
        <v>-8.8270120567940799E-2</v>
      </c>
      <c r="AS99" s="153" t="s">
        <v>779</v>
      </c>
      <c r="AT99" s="153">
        <v>1</v>
      </c>
      <c r="AU99" s="153">
        <v>1</v>
      </c>
      <c r="AV99" s="153">
        <v>1</v>
      </c>
      <c r="AW99" s="153">
        <v>1</v>
      </c>
      <c r="AX99" s="153">
        <v>1</v>
      </c>
      <c r="AY99" s="153">
        <v>1</v>
      </c>
      <c r="AZ99" s="153">
        <v>1</v>
      </c>
      <c r="BA99" s="153">
        <v>0</v>
      </c>
      <c r="BB99" s="153">
        <v>0</v>
      </c>
      <c r="BC99" s="153">
        <v>0</v>
      </c>
    </row>
    <row r="100" spans="1:55" x14ac:dyDescent="0.3">
      <c r="A100" s="300" t="s">
        <v>646</v>
      </c>
      <c r="B100" s="300" t="s">
        <v>836</v>
      </c>
      <c r="C100" s="300" t="s">
        <v>647</v>
      </c>
      <c r="D100" s="300" t="s">
        <v>804</v>
      </c>
      <c r="E100" s="300" t="s">
        <v>102</v>
      </c>
      <c r="F100" s="300" t="s">
        <v>18</v>
      </c>
      <c r="G100" s="300" t="s">
        <v>2070</v>
      </c>
      <c r="H100" s="126">
        <v>4.9499999999999995E-3</v>
      </c>
      <c r="I100" s="300" t="s">
        <v>1519</v>
      </c>
      <c r="J100" s="124">
        <v>19347.297399999999</v>
      </c>
      <c r="K100" s="124">
        <v>25060.438150000002</v>
      </c>
      <c r="L100" s="124">
        <v>16293.254350000001</v>
      </c>
      <c r="M100" s="124">
        <v>18385.560249999999</v>
      </c>
      <c r="N100" s="124">
        <v>21002.450049999999</v>
      </c>
      <c r="O100" s="124">
        <v>20004.5347</v>
      </c>
      <c r="P100" s="124">
        <v>19110.129199999999</v>
      </c>
      <c r="Q100" s="124">
        <v>21230.573700000001</v>
      </c>
      <c r="R100" s="124">
        <v>21018.52925</v>
      </c>
      <c r="S100" s="124">
        <v>19500.049800000001</v>
      </c>
      <c r="T100" s="124">
        <v>22104.8802</v>
      </c>
      <c r="U100" s="124">
        <v>21401.415199999999</v>
      </c>
      <c r="V100" s="124">
        <v>19384</v>
      </c>
      <c r="W100" s="124">
        <v>26214</v>
      </c>
      <c r="X100" s="124">
        <v>14461</v>
      </c>
      <c r="Y100" s="124">
        <v>11423</v>
      </c>
      <c r="Z100" s="124">
        <v>16505</v>
      </c>
      <c r="AA100" s="124">
        <v>16334</v>
      </c>
      <c r="AB100" s="124">
        <v>19945</v>
      </c>
      <c r="AC100" s="124" t="s">
        <v>102</v>
      </c>
      <c r="AD100" s="124" t="s">
        <v>102</v>
      </c>
      <c r="AE100" s="124" t="s">
        <v>102</v>
      </c>
      <c r="AF100" s="126">
        <v>1.8970401519749487E-3</v>
      </c>
      <c r="AG100" s="126">
        <v>4.6031192395572629E-2</v>
      </c>
      <c r="AH100" s="126">
        <v>-0.11245478101801074</v>
      </c>
      <c r="AI100" s="126">
        <v>-0.37869720342082036</v>
      </c>
      <c r="AJ100" s="126">
        <v>-0.21413930466650483</v>
      </c>
      <c r="AK100" s="126">
        <v>-0.18348513249848297</v>
      </c>
      <c r="AL100" s="126">
        <v>4.3687344615126966E-2</v>
      </c>
      <c r="AM100" s="126" t="s">
        <v>102</v>
      </c>
      <c r="AN100" s="126" t="s">
        <v>102</v>
      </c>
      <c r="AO100" s="126" t="s">
        <v>102</v>
      </c>
      <c r="AP100" s="124">
        <v>139203.66409999999</v>
      </c>
      <c r="AQ100" s="124">
        <v>124266</v>
      </c>
      <c r="AR100" s="126">
        <v>-0.10730798069560293</v>
      </c>
      <c r="AS100" s="153" t="s">
        <v>779</v>
      </c>
      <c r="AT100" s="153">
        <v>1</v>
      </c>
      <c r="AU100" s="153">
        <v>1</v>
      </c>
      <c r="AV100" s="153">
        <v>1</v>
      </c>
      <c r="AW100" s="153">
        <v>1</v>
      </c>
      <c r="AX100" s="153">
        <v>1</v>
      </c>
      <c r="AY100" s="153">
        <v>1</v>
      </c>
      <c r="AZ100" s="153">
        <v>1</v>
      </c>
      <c r="BA100" s="153">
        <v>0</v>
      </c>
      <c r="BB100" s="153">
        <v>0</v>
      </c>
      <c r="BC100" s="153">
        <v>0</v>
      </c>
    </row>
    <row r="101" spans="1:55" x14ac:dyDescent="0.3">
      <c r="A101" s="300" t="s">
        <v>761</v>
      </c>
      <c r="B101" s="300" t="s">
        <v>838</v>
      </c>
      <c r="C101" s="300" t="s">
        <v>647</v>
      </c>
      <c r="D101" s="300" t="s">
        <v>804</v>
      </c>
      <c r="E101" s="300" t="s">
        <v>102</v>
      </c>
      <c r="F101" s="300" t="s">
        <v>31</v>
      </c>
      <c r="G101" s="300" t="s">
        <v>2070</v>
      </c>
      <c r="H101" s="126">
        <v>-2.2599999999999999E-3</v>
      </c>
      <c r="I101" s="300" t="s">
        <v>1520</v>
      </c>
      <c r="J101" s="124">
        <v>-4272.3226800000002</v>
      </c>
      <c r="K101" s="124">
        <v>-238.45985999999999</v>
      </c>
      <c r="L101" s="124">
        <v>-580.68467999999996</v>
      </c>
      <c r="M101" s="124">
        <v>5133.3723</v>
      </c>
      <c r="N101" s="124">
        <v>1169.3512799999999</v>
      </c>
      <c r="O101" s="124">
        <v>393.10955999999999</v>
      </c>
      <c r="P101" s="124">
        <v>772.25076000000001</v>
      </c>
      <c r="Q101" s="124">
        <v>5841.7676999999994</v>
      </c>
      <c r="R101" s="124">
        <v>201.54347999999999</v>
      </c>
      <c r="S101" s="124">
        <v>11586.75462</v>
      </c>
      <c r="T101" s="124">
        <v>-223.49375999999998</v>
      </c>
      <c r="U101" s="124">
        <v>3894.17922</v>
      </c>
      <c r="V101" s="124">
        <v>-3614</v>
      </c>
      <c r="W101" s="124">
        <v>-698</v>
      </c>
      <c r="X101" s="124">
        <v>52</v>
      </c>
      <c r="Y101" s="124">
        <v>1572</v>
      </c>
      <c r="Z101" s="124">
        <v>532</v>
      </c>
      <c r="AA101" s="124">
        <v>-153</v>
      </c>
      <c r="AB101" s="124" t="s">
        <v>102</v>
      </c>
      <c r="AC101" s="124" t="s">
        <v>102</v>
      </c>
      <c r="AD101" s="124" t="s">
        <v>102</v>
      </c>
      <c r="AE101" s="124" t="s">
        <v>102</v>
      </c>
      <c r="AF101" s="126">
        <v>-0.15409011193882954</v>
      </c>
      <c r="AG101" s="126">
        <v>1.9271173773229593</v>
      </c>
      <c r="AH101" s="126">
        <v>-1.0895494608192522</v>
      </c>
      <c r="AI101" s="126">
        <v>-0.69376855834126816</v>
      </c>
      <c r="AJ101" s="126">
        <v>-0.54504689129856676</v>
      </c>
      <c r="AK101" s="126">
        <v>-1.3892044752104222</v>
      </c>
      <c r="AL101" s="126" t="s">
        <v>102</v>
      </c>
      <c r="AM101" s="126" t="s">
        <v>102</v>
      </c>
      <c r="AN101" s="126" t="s">
        <v>102</v>
      </c>
      <c r="AO101" s="126" t="s">
        <v>102</v>
      </c>
      <c r="AP101" s="124">
        <v>1604.3659199999993</v>
      </c>
      <c r="AQ101" s="124">
        <v>-2309</v>
      </c>
      <c r="AR101" s="126">
        <v>-2.4391978607972433</v>
      </c>
      <c r="AS101" s="153" t="s">
        <v>779</v>
      </c>
      <c r="AT101" s="153">
        <v>1</v>
      </c>
      <c r="AU101" s="153">
        <v>1</v>
      </c>
      <c r="AV101" s="153">
        <v>1</v>
      </c>
      <c r="AW101" s="153">
        <v>1</v>
      </c>
      <c r="AX101" s="153">
        <v>1</v>
      </c>
      <c r="AY101" s="153">
        <v>1</v>
      </c>
      <c r="AZ101" s="153">
        <v>0</v>
      </c>
      <c r="BA101" s="153">
        <v>0</v>
      </c>
      <c r="BB101" s="153">
        <v>0</v>
      </c>
      <c r="BC101" s="153">
        <v>0</v>
      </c>
    </row>
    <row r="102" spans="1:55" x14ac:dyDescent="0.3">
      <c r="A102" s="300" t="s">
        <v>761</v>
      </c>
      <c r="B102" s="300" t="s">
        <v>838</v>
      </c>
      <c r="C102" s="300" t="s">
        <v>647</v>
      </c>
      <c r="D102" s="300" t="s">
        <v>804</v>
      </c>
      <c r="E102" s="300" t="s">
        <v>102</v>
      </c>
      <c r="F102" s="300" t="s">
        <v>94</v>
      </c>
      <c r="G102" s="300" t="s">
        <v>2070</v>
      </c>
      <c r="H102" s="126">
        <v>-2.2599999999999999E-3</v>
      </c>
      <c r="I102" s="300" t="s">
        <v>1521</v>
      </c>
      <c r="J102" s="124">
        <v>701.41121999999996</v>
      </c>
      <c r="K102" s="124">
        <v>585.67337999999995</v>
      </c>
      <c r="L102" s="124">
        <v>606.62591999999995</v>
      </c>
      <c r="M102" s="124">
        <v>976.78746000000001</v>
      </c>
      <c r="N102" s="124">
        <v>776.24171999999999</v>
      </c>
      <c r="O102" s="124">
        <v>735.33438000000001</v>
      </c>
      <c r="P102" s="124">
        <v>973.79423999999995</v>
      </c>
      <c r="Q102" s="124">
        <v>616.60331999999994</v>
      </c>
      <c r="R102" s="124">
        <v>846.08352000000002</v>
      </c>
      <c r="S102" s="124">
        <v>687.44286</v>
      </c>
      <c r="T102" s="124">
        <v>867.03606000000002</v>
      </c>
      <c r="U102" s="124">
        <v>872.02476000000001</v>
      </c>
      <c r="V102" s="124">
        <v>786</v>
      </c>
      <c r="W102" s="124">
        <v>888</v>
      </c>
      <c r="X102" s="124">
        <v>388</v>
      </c>
      <c r="Y102" s="124">
        <v>804</v>
      </c>
      <c r="Z102" s="124">
        <v>723</v>
      </c>
      <c r="AA102" s="124">
        <v>524</v>
      </c>
      <c r="AB102" s="124" t="s">
        <v>102</v>
      </c>
      <c r="AC102" s="124" t="s">
        <v>102</v>
      </c>
      <c r="AD102" s="124" t="s">
        <v>102</v>
      </c>
      <c r="AE102" s="124" t="s">
        <v>102</v>
      </c>
      <c r="AF102" s="126">
        <v>0.12059798530168943</v>
      </c>
      <c r="AG102" s="126">
        <v>0.51620345114541499</v>
      </c>
      <c r="AH102" s="126">
        <v>-0.36039660158273484</v>
      </c>
      <c r="AI102" s="126">
        <v>-0.17689360999781878</v>
      </c>
      <c r="AJ102" s="126">
        <v>-6.8589098766811948E-2</v>
      </c>
      <c r="AK102" s="126">
        <v>-0.28739901974935539</v>
      </c>
      <c r="AL102" s="126" t="s">
        <v>102</v>
      </c>
      <c r="AM102" s="126" t="s">
        <v>102</v>
      </c>
      <c r="AN102" s="126" t="s">
        <v>102</v>
      </c>
      <c r="AO102" s="126" t="s">
        <v>102</v>
      </c>
      <c r="AP102" s="124">
        <v>4382.0740800000003</v>
      </c>
      <c r="AQ102" s="124">
        <v>4113</v>
      </c>
      <c r="AR102" s="126">
        <v>-6.1403361761515521E-2</v>
      </c>
      <c r="AS102" s="153" t="s">
        <v>779</v>
      </c>
      <c r="AT102" s="153">
        <v>1</v>
      </c>
      <c r="AU102" s="153">
        <v>1</v>
      </c>
      <c r="AV102" s="153">
        <v>1</v>
      </c>
      <c r="AW102" s="153">
        <v>1</v>
      </c>
      <c r="AX102" s="153">
        <v>1</v>
      </c>
      <c r="AY102" s="153">
        <v>1</v>
      </c>
      <c r="AZ102" s="153">
        <v>0</v>
      </c>
      <c r="BA102" s="153">
        <v>0</v>
      </c>
      <c r="BB102" s="153">
        <v>0</v>
      </c>
      <c r="BC102" s="153">
        <v>0</v>
      </c>
    </row>
    <row r="103" spans="1:55" x14ac:dyDescent="0.3">
      <c r="A103" s="300" t="s">
        <v>761</v>
      </c>
      <c r="B103" s="300" t="s">
        <v>838</v>
      </c>
      <c r="C103" s="300" t="s">
        <v>647</v>
      </c>
      <c r="D103" s="300" t="s">
        <v>804</v>
      </c>
      <c r="E103" s="300" t="s">
        <v>102</v>
      </c>
      <c r="F103" s="300" t="s">
        <v>30</v>
      </c>
      <c r="G103" s="300" t="s">
        <v>2070</v>
      </c>
      <c r="H103" s="126">
        <v>-2.2599999999999999E-3</v>
      </c>
      <c r="I103" s="300" t="s">
        <v>1522</v>
      </c>
      <c r="J103" s="124">
        <v>12075.647219999999</v>
      </c>
      <c r="K103" s="124">
        <v>5218.1801999999998</v>
      </c>
      <c r="L103" s="124">
        <v>4606.5655799999995</v>
      </c>
      <c r="M103" s="124">
        <v>6130.11456</v>
      </c>
      <c r="N103" s="124">
        <v>5050.5598799999998</v>
      </c>
      <c r="O103" s="124">
        <v>2464.4177999999997</v>
      </c>
      <c r="P103" s="124">
        <v>18933.114239999999</v>
      </c>
      <c r="Q103" s="124">
        <v>5119.4039400000001</v>
      </c>
      <c r="R103" s="124">
        <v>4101.7091399999999</v>
      </c>
      <c r="S103" s="124">
        <v>9741.9333599999991</v>
      </c>
      <c r="T103" s="124">
        <v>7908.0872399999998</v>
      </c>
      <c r="U103" s="124">
        <v>5346.8886599999996</v>
      </c>
      <c r="V103" s="124">
        <v>12661</v>
      </c>
      <c r="W103" s="124">
        <v>5784</v>
      </c>
      <c r="X103" s="124">
        <v>5114</v>
      </c>
      <c r="Y103" s="124">
        <v>5343</v>
      </c>
      <c r="Z103" s="124">
        <v>4247</v>
      </c>
      <c r="AA103" s="124">
        <v>2301</v>
      </c>
      <c r="AB103" s="124" t="s">
        <v>102</v>
      </c>
      <c r="AC103" s="124" t="s">
        <v>102</v>
      </c>
      <c r="AD103" s="124" t="s">
        <v>102</v>
      </c>
      <c r="AE103" s="124" t="s">
        <v>102</v>
      </c>
      <c r="AF103" s="126">
        <v>4.8473822507047466E-2</v>
      </c>
      <c r="AG103" s="126">
        <v>0.10843239947903682</v>
      </c>
      <c r="AH103" s="126">
        <v>0.11015460676454769</v>
      </c>
      <c r="AI103" s="126">
        <v>-0.12840128064425602</v>
      </c>
      <c r="AJ103" s="126">
        <v>-0.15910312897824702</v>
      </c>
      <c r="AK103" s="126">
        <v>-6.6310915300157189E-2</v>
      </c>
      <c r="AL103" s="126" t="s">
        <v>102</v>
      </c>
      <c r="AM103" s="126" t="s">
        <v>102</v>
      </c>
      <c r="AN103" s="126" t="s">
        <v>102</v>
      </c>
      <c r="AO103" s="126" t="s">
        <v>102</v>
      </c>
      <c r="AP103" s="124">
        <v>35545.485240000002</v>
      </c>
      <c r="AQ103" s="124">
        <v>35450</v>
      </c>
      <c r="AR103" s="126">
        <v>-2.6862832046121699E-3</v>
      </c>
      <c r="AS103" s="153" t="s">
        <v>779</v>
      </c>
      <c r="AT103" s="153">
        <v>1</v>
      </c>
      <c r="AU103" s="153">
        <v>1</v>
      </c>
      <c r="AV103" s="153">
        <v>1</v>
      </c>
      <c r="AW103" s="153">
        <v>1</v>
      </c>
      <c r="AX103" s="153">
        <v>1</v>
      </c>
      <c r="AY103" s="153">
        <v>1</v>
      </c>
      <c r="AZ103" s="153">
        <v>0</v>
      </c>
      <c r="BA103" s="153">
        <v>0</v>
      </c>
      <c r="BB103" s="153">
        <v>0</v>
      </c>
      <c r="BC103" s="153">
        <v>0</v>
      </c>
    </row>
    <row r="104" spans="1:55" x14ac:dyDescent="0.3">
      <c r="A104" s="300" t="s">
        <v>761</v>
      </c>
      <c r="B104" s="300" t="s">
        <v>838</v>
      </c>
      <c r="C104" s="300" t="s">
        <v>647</v>
      </c>
      <c r="D104" s="300" t="s">
        <v>804</v>
      </c>
      <c r="E104" s="300" t="s">
        <v>102</v>
      </c>
      <c r="F104" s="300" t="s">
        <v>777</v>
      </c>
      <c r="G104" s="300" t="s">
        <v>2070</v>
      </c>
      <c r="H104" s="126">
        <v>-2.2599999999999999E-3</v>
      </c>
      <c r="I104" s="300" t="s">
        <v>1523</v>
      </c>
      <c r="J104" s="124">
        <v>1644.2755199999999</v>
      </c>
      <c r="K104" s="124">
        <v>1734.07212</v>
      </c>
      <c r="L104" s="124">
        <v>1560.4653599999999</v>
      </c>
      <c r="M104" s="124">
        <v>1836.83934</v>
      </c>
      <c r="N104" s="124">
        <v>1751.0337</v>
      </c>
      <c r="O104" s="124">
        <v>1814.88906</v>
      </c>
      <c r="P104" s="124">
        <v>1798.9252199999999</v>
      </c>
      <c r="Q104" s="124">
        <v>2023.4167199999999</v>
      </c>
      <c r="R104" s="124">
        <v>1848.81222</v>
      </c>
      <c r="S104" s="124">
        <v>1825.8642</v>
      </c>
      <c r="T104" s="124">
        <v>1854.7986599999999</v>
      </c>
      <c r="U104" s="124">
        <v>1638.28908</v>
      </c>
      <c r="V104" s="124">
        <v>1736</v>
      </c>
      <c r="W104" s="124">
        <v>1811</v>
      </c>
      <c r="X104" s="124">
        <v>1633</v>
      </c>
      <c r="Y104" s="124">
        <v>1698</v>
      </c>
      <c r="Z104" s="124">
        <v>945</v>
      </c>
      <c r="AA104" s="124">
        <v>1205</v>
      </c>
      <c r="AB104" s="124" t="s">
        <v>102</v>
      </c>
      <c r="AC104" s="124" t="s">
        <v>102</v>
      </c>
      <c r="AD104" s="124" t="s">
        <v>102</v>
      </c>
      <c r="AE104" s="124" t="s">
        <v>102</v>
      </c>
      <c r="AF104" s="126">
        <v>5.5784130387102088E-2</v>
      </c>
      <c r="AG104" s="126">
        <v>4.4362560883569227E-2</v>
      </c>
      <c r="AH104" s="126">
        <v>4.6482697956204605E-2</v>
      </c>
      <c r="AI104" s="126">
        <v>-7.5586000896518249E-2</v>
      </c>
      <c r="AJ104" s="126">
        <v>-0.46031878198574933</v>
      </c>
      <c r="AK104" s="126">
        <v>-0.33604757086364273</v>
      </c>
      <c r="AL104" s="126" t="s">
        <v>102</v>
      </c>
      <c r="AM104" s="126" t="s">
        <v>102</v>
      </c>
      <c r="AN104" s="126" t="s">
        <v>102</v>
      </c>
      <c r="AO104" s="126" t="s">
        <v>102</v>
      </c>
      <c r="AP104" s="124">
        <v>10341.5751</v>
      </c>
      <c r="AQ104" s="124">
        <v>9028</v>
      </c>
      <c r="AR104" s="126">
        <v>-0.12701886195266329</v>
      </c>
      <c r="AS104" s="153" t="s">
        <v>779</v>
      </c>
      <c r="AT104" s="153">
        <v>1</v>
      </c>
      <c r="AU104" s="153">
        <v>1</v>
      </c>
      <c r="AV104" s="153">
        <v>1</v>
      </c>
      <c r="AW104" s="153">
        <v>1</v>
      </c>
      <c r="AX104" s="153">
        <v>1</v>
      </c>
      <c r="AY104" s="153">
        <v>1</v>
      </c>
      <c r="AZ104" s="153">
        <v>0</v>
      </c>
      <c r="BA104" s="153">
        <v>0</v>
      </c>
      <c r="BB104" s="153">
        <v>0</v>
      </c>
      <c r="BC104" s="153">
        <v>0</v>
      </c>
    </row>
    <row r="105" spans="1:55" x14ac:dyDescent="0.3">
      <c r="A105" s="300" t="s">
        <v>761</v>
      </c>
      <c r="B105" s="300" t="s">
        <v>838</v>
      </c>
      <c r="C105" s="300" t="s">
        <v>647</v>
      </c>
      <c r="D105" s="300" t="s">
        <v>804</v>
      </c>
      <c r="E105" s="300" t="s">
        <v>102</v>
      </c>
      <c r="F105" s="300" t="s">
        <v>18</v>
      </c>
      <c r="G105" s="300" t="s">
        <v>2070</v>
      </c>
      <c r="H105" s="126">
        <v>-2.2599999999999999E-3</v>
      </c>
      <c r="I105" s="300" t="s">
        <v>1525</v>
      </c>
      <c r="J105" s="124">
        <v>3358.39284</v>
      </c>
      <c r="K105" s="124">
        <v>13010.5296</v>
      </c>
      <c r="L105" s="124">
        <v>3293.5397399999997</v>
      </c>
      <c r="M105" s="124">
        <v>6762.6817199999996</v>
      </c>
      <c r="N105" s="124">
        <v>5703.0818399999998</v>
      </c>
      <c r="O105" s="124">
        <v>3257.6210999999998</v>
      </c>
      <c r="P105" s="124">
        <v>10164.975119999999</v>
      </c>
      <c r="Q105" s="124">
        <v>4222.4356799999996</v>
      </c>
      <c r="R105" s="124">
        <v>4160.5757999999996</v>
      </c>
      <c r="S105" s="124">
        <v>9969.4180799999995</v>
      </c>
      <c r="T105" s="124">
        <v>4303.2526200000002</v>
      </c>
      <c r="U105" s="124">
        <v>3169.8199799999998</v>
      </c>
      <c r="V105" s="124">
        <v>3201</v>
      </c>
      <c r="W105" s="124">
        <v>13429</v>
      </c>
      <c r="X105" s="124">
        <v>3832</v>
      </c>
      <c r="Y105" s="124">
        <v>4796</v>
      </c>
      <c r="Z105" s="124">
        <v>4035</v>
      </c>
      <c r="AA105" s="124">
        <v>2226</v>
      </c>
      <c r="AB105" s="124" t="s">
        <v>102</v>
      </c>
      <c r="AC105" s="124" t="s">
        <v>102</v>
      </c>
      <c r="AD105" s="124" t="s">
        <v>102</v>
      </c>
      <c r="AE105" s="124" t="s">
        <v>102</v>
      </c>
      <c r="AF105" s="126">
        <v>-4.686552392721275E-2</v>
      </c>
      <c r="AG105" s="126">
        <v>3.2163978935953547E-2</v>
      </c>
      <c r="AH105" s="126">
        <v>0.16348983237105266</v>
      </c>
      <c r="AI105" s="126">
        <v>-0.29081388144938453</v>
      </c>
      <c r="AJ105" s="126">
        <v>-0.29248779638764572</v>
      </c>
      <c r="AK105" s="126">
        <v>-0.3166792786306547</v>
      </c>
      <c r="AL105" s="126" t="s">
        <v>102</v>
      </c>
      <c r="AM105" s="126" t="s">
        <v>102</v>
      </c>
      <c r="AN105" s="126" t="s">
        <v>102</v>
      </c>
      <c r="AO105" s="126" t="s">
        <v>102</v>
      </c>
      <c r="AP105" s="124">
        <v>35385.846839999998</v>
      </c>
      <c r="AQ105" s="124">
        <v>31519</v>
      </c>
      <c r="AR105" s="126">
        <v>-0.10927665112790044</v>
      </c>
      <c r="AS105" s="153" t="s">
        <v>779</v>
      </c>
      <c r="AT105" s="153">
        <v>1</v>
      </c>
      <c r="AU105" s="153">
        <v>1</v>
      </c>
      <c r="AV105" s="153">
        <v>1</v>
      </c>
      <c r="AW105" s="153">
        <v>1</v>
      </c>
      <c r="AX105" s="153">
        <v>1</v>
      </c>
      <c r="AY105" s="153">
        <v>1</v>
      </c>
      <c r="AZ105" s="153">
        <v>0</v>
      </c>
      <c r="BA105" s="153">
        <v>0</v>
      </c>
      <c r="BB105" s="153">
        <v>0</v>
      </c>
      <c r="BC105" s="153">
        <v>0</v>
      </c>
    </row>
    <row r="106" spans="1:55" x14ac:dyDescent="0.3">
      <c r="A106" s="300" t="s">
        <v>649</v>
      </c>
      <c r="B106" s="300" t="s">
        <v>835</v>
      </c>
      <c r="C106" s="300" t="s">
        <v>647</v>
      </c>
      <c r="D106" s="300" t="s">
        <v>804</v>
      </c>
      <c r="E106" s="300" t="s">
        <v>102</v>
      </c>
      <c r="F106" s="300" t="s">
        <v>31</v>
      </c>
      <c r="G106" s="300" t="s">
        <v>2070</v>
      </c>
      <c r="H106" s="126">
        <v>4.5799999999999999E-3</v>
      </c>
      <c r="I106" s="300" t="s">
        <v>1526</v>
      </c>
      <c r="J106" s="124">
        <v>-229.04424</v>
      </c>
      <c r="K106" s="124">
        <v>-466.12512000000004</v>
      </c>
      <c r="L106" s="124">
        <v>8869.4368200000008</v>
      </c>
      <c r="M106" s="124">
        <v>7221.92562</v>
      </c>
      <c r="N106" s="124">
        <v>4775.7733200000002</v>
      </c>
      <c r="O106" s="124">
        <v>11901.259260000001</v>
      </c>
      <c r="P106" s="124">
        <v>8107.9651800000001</v>
      </c>
      <c r="Q106" s="124">
        <v>6716.6218800000006</v>
      </c>
      <c r="R106" s="124">
        <v>18113.581979999999</v>
      </c>
      <c r="S106" s="124">
        <v>16805.61882</v>
      </c>
      <c r="T106" s="124">
        <v>15283.680120000001</v>
      </c>
      <c r="U106" s="124">
        <v>33619.274279999998</v>
      </c>
      <c r="V106" s="124">
        <v>-575</v>
      </c>
      <c r="W106" s="124">
        <v>-1470</v>
      </c>
      <c r="X106" s="124">
        <v>6073</v>
      </c>
      <c r="Y106" s="124" t="s">
        <v>102</v>
      </c>
      <c r="Z106" s="124" t="s">
        <v>102</v>
      </c>
      <c r="AA106" s="124" t="s">
        <v>102</v>
      </c>
      <c r="AB106" s="124" t="s">
        <v>102</v>
      </c>
      <c r="AC106" s="124" t="s">
        <v>102</v>
      </c>
      <c r="AD106" s="124" t="s">
        <v>102</v>
      </c>
      <c r="AE106" s="124" t="s">
        <v>102</v>
      </c>
      <c r="AF106" s="126">
        <v>1.5104320457916776</v>
      </c>
      <c r="AG106" s="126">
        <v>2.153659686909815</v>
      </c>
      <c r="AH106" s="126">
        <v>-0.31528910761213363</v>
      </c>
      <c r="AI106" s="126" t="s">
        <v>102</v>
      </c>
      <c r="AJ106" s="126" t="s">
        <v>102</v>
      </c>
      <c r="AK106" s="126" t="s">
        <v>102</v>
      </c>
      <c r="AL106" s="126" t="s">
        <v>102</v>
      </c>
      <c r="AM106" s="126" t="s">
        <v>102</v>
      </c>
      <c r="AN106" s="126" t="s">
        <v>102</v>
      </c>
      <c r="AO106" s="126" t="s">
        <v>102</v>
      </c>
      <c r="AP106" s="124">
        <v>8174.2674600000009</v>
      </c>
      <c r="AQ106" s="124">
        <v>4028</v>
      </c>
      <c r="AR106" s="126">
        <v>-0.50723413202337286</v>
      </c>
      <c r="AS106" s="153" t="s">
        <v>779</v>
      </c>
      <c r="AT106" s="153">
        <v>1</v>
      </c>
      <c r="AU106" s="153">
        <v>1</v>
      </c>
      <c r="AV106" s="153">
        <v>1</v>
      </c>
      <c r="AW106" s="153">
        <v>0</v>
      </c>
      <c r="AX106" s="153">
        <v>0</v>
      </c>
      <c r="AY106" s="153">
        <v>0</v>
      </c>
      <c r="AZ106" s="153">
        <v>0</v>
      </c>
      <c r="BA106" s="153">
        <v>0</v>
      </c>
      <c r="BB106" s="153">
        <v>0</v>
      </c>
      <c r="BC106" s="153">
        <v>0</v>
      </c>
    </row>
    <row r="107" spans="1:55" x14ac:dyDescent="0.3">
      <c r="A107" s="300" t="s">
        <v>649</v>
      </c>
      <c r="B107" s="300" t="s">
        <v>835</v>
      </c>
      <c r="C107" s="300" t="s">
        <v>647</v>
      </c>
      <c r="D107" s="300" t="s">
        <v>804</v>
      </c>
      <c r="E107" s="300" t="s">
        <v>102</v>
      </c>
      <c r="F107" s="300" t="s">
        <v>27</v>
      </c>
      <c r="G107" s="300" t="s">
        <v>2070</v>
      </c>
      <c r="H107" s="126">
        <v>4.5799999999999999E-3</v>
      </c>
      <c r="I107" s="300" t="s">
        <v>1527</v>
      </c>
      <c r="J107" s="124">
        <v>1261.7524800000001</v>
      </c>
      <c r="K107" s="124">
        <v>1193.4410399999999</v>
      </c>
      <c r="L107" s="124">
        <v>2270.3508000000002</v>
      </c>
      <c r="M107" s="124">
        <v>3307.0773600000002</v>
      </c>
      <c r="N107" s="124">
        <v>4362.8909400000002</v>
      </c>
      <c r="O107" s="124">
        <v>5422.7228400000004</v>
      </c>
      <c r="P107" s="124">
        <v>6550.86618</v>
      </c>
      <c r="Q107" s="124">
        <v>7835.7240000000002</v>
      </c>
      <c r="R107" s="124">
        <v>8618.2918200000004</v>
      </c>
      <c r="S107" s="124">
        <v>9703.2382200000011</v>
      </c>
      <c r="T107" s="124">
        <v>11315.589120000001</v>
      </c>
      <c r="U107" s="124">
        <v>13439.27124</v>
      </c>
      <c r="V107" s="124">
        <v>132</v>
      </c>
      <c r="W107" s="124">
        <v>974</v>
      </c>
      <c r="X107" s="124">
        <v>2279</v>
      </c>
      <c r="Y107" s="124" t="s">
        <v>102</v>
      </c>
      <c r="Z107" s="124" t="s">
        <v>102</v>
      </c>
      <c r="AA107" s="124" t="s">
        <v>102</v>
      </c>
      <c r="AB107" s="124" t="s">
        <v>102</v>
      </c>
      <c r="AC107" s="124" t="s">
        <v>102</v>
      </c>
      <c r="AD107" s="124" t="s">
        <v>102</v>
      </c>
      <c r="AE107" s="124" t="s">
        <v>102</v>
      </c>
      <c r="AF107" s="126">
        <v>-0.89538360170292675</v>
      </c>
      <c r="AG107" s="126">
        <v>-0.18387254388369279</v>
      </c>
      <c r="AH107" s="126">
        <v>3.8096315335937672E-3</v>
      </c>
      <c r="AI107" s="126" t="s">
        <v>102</v>
      </c>
      <c r="AJ107" s="126" t="s">
        <v>102</v>
      </c>
      <c r="AK107" s="126" t="s">
        <v>102</v>
      </c>
      <c r="AL107" s="126" t="s">
        <v>102</v>
      </c>
      <c r="AM107" s="126" t="s">
        <v>102</v>
      </c>
      <c r="AN107" s="126" t="s">
        <v>102</v>
      </c>
      <c r="AO107" s="126" t="s">
        <v>102</v>
      </c>
      <c r="AP107" s="124">
        <v>4725.54432</v>
      </c>
      <c r="AQ107" s="124">
        <v>3385</v>
      </c>
      <c r="AR107" s="126">
        <v>-0.2836804036153871</v>
      </c>
      <c r="AS107" s="153" t="s">
        <v>779</v>
      </c>
      <c r="AT107" s="153">
        <v>1</v>
      </c>
      <c r="AU107" s="153">
        <v>1</v>
      </c>
      <c r="AV107" s="153">
        <v>1</v>
      </c>
      <c r="AW107" s="153">
        <v>0</v>
      </c>
      <c r="AX107" s="153">
        <v>0</v>
      </c>
      <c r="AY107" s="153">
        <v>0</v>
      </c>
      <c r="AZ107" s="153">
        <v>0</v>
      </c>
      <c r="BA107" s="153">
        <v>0</v>
      </c>
      <c r="BB107" s="153">
        <v>0</v>
      </c>
      <c r="BC107" s="153">
        <v>0</v>
      </c>
    </row>
    <row r="108" spans="1:55" x14ac:dyDescent="0.3">
      <c r="A108" s="300" t="s">
        <v>649</v>
      </c>
      <c r="B108" s="300" t="s">
        <v>835</v>
      </c>
      <c r="C108" s="300" t="s">
        <v>647</v>
      </c>
      <c r="D108" s="300" t="s">
        <v>804</v>
      </c>
      <c r="E108" s="300" t="s">
        <v>102</v>
      </c>
      <c r="F108" s="300" t="s">
        <v>16</v>
      </c>
      <c r="G108" s="300" t="s">
        <v>2070</v>
      </c>
      <c r="H108" s="126">
        <v>4.5799999999999999E-3</v>
      </c>
      <c r="I108" s="300" t="s">
        <v>2426</v>
      </c>
      <c r="J108" s="124">
        <v>-3175.4773800000003</v>
      </c>
      <c r="K108" s="124">
        <v>2852.0026200000002</v>
      </c>
      <c r="L108" s="124">
        <v>19549.126800000002</v>
      </c>
      <c r="M108" s="124">
        <v>25569.57474</v>
      </c>
      <c r="N108" s="124">
        <v>30499.0488</v>
      </c>
      <c r="O108" s="124">
        <v>44418.509279999998</v>
      </c>
      <c r="P108" s="124">
        <v>40476.537360000002</v>
      </c>
      <c r="Q108" s="124">
        <v>46115.244899999998</v>
      </c>
      <c r="R108" s="124">
        <v>67640.380560000005</v>
      </c>
      <c r="S108" s="124">
        <v>73931.060519999999</v>
      </c>
      <c r="T108" s="124">
        <v>80273.978640000001</v>
      </c>
      <c r="U108" s="124">
        <v>105690.85722000001</v>
      </c>
      <c r="V108" s="124">
        <v>1429</v>
      </c>
      <c r="W108" s="124">
        <v>7160</v>
      </c>
      <c r="X108" s="124">
        <v>21212</v>
      </c>
      <c r="Y108" s="124" t="s">
        <v>102</v>
      </c>
      <c r="Z108" s="124" t="s">
        <v>102</v>
      </c>
      <c r="AA108" s="124" t="s">
        <v>102</v>
      </c>
      <c r="AB108" s="124" t="s">
        <v>102</v>
      </c>
      <c r="AC108" s="124" t="s">
        <v>102</v>
      </c>
      <c r="AD108" s="124" t="s">
        <v>102</v>
      </c>
      <c r="AE108" s="124" t="s">
        <v>102</v>
      </c>
      <c r="AF108" s="126">
        <v>-1.450011078334307</v>
      </c>
      <c r="AG108" s="126">
        <v>1.5105166277862674</v>
      </c>
      <c r="AH108" s="126">
        <v>8.5061251942976701E-2</v>
      </c>
      <c r="AI108" s="126" t="s">
        <v>102</v>
      </c>
      <c r="AJ108" s="126" t="s">
        <v>102</v>
      </c>
      <c r="AK108" s="126" t="s">
        <v>102</v>
      </c>
      <c r="AL108" s="126" t="s">
        <v>102</v>
      </c>
      <c r="AM108" s="126" t="s">
        <v>102</v>
      </c>
      <c r="AN108" s="126" t="s">
        <v>102</v>
      </c>
      <c r="AO108" s="126" t="s">
        <v>102</v>
      </c>
      <c r="AP108" s="124">
        <v>19225.652040000001</v>
      </c>
      <c r="AQ108" s="124">
        <v>29801</v>
      </c>
      <c r="AR108" s="126">
        <v>0.55006446272914022</v>
      </c>
      <c r="AS108" s="153" t="s">
        <v>779</v>
      </c>
      <c r="AT108" s="153">
        <v>1</v>
      </c>
      <c r="AU108" s="153">
        <v>1</v>
      </c>
      <c r="AV108" s="153">
        <v>1</v>
      </c>
      <c r="AW108" s="153">
        <v>0</v>
      </c>
      <c r="AX108" s="153">
        <v>0</v>
      </c>
      <c r="AY108" s="153">
        <v>0</v>
      </c>
      <c r="AZ108" s="153">
        <v>0</v>
      </c>
      <c r="BA108" s="153">
        <v>0</v>
      </c>
      <c r="BB108" s="153">
        <v>0</v>
      </c>
      <c r="BC108" s="153">
        <v>0</v>
      </c>
    </row>
    <row r="109" spans="1:55" x14ac:dyDescent="0.3">
      <c r="A109" s="300" t="s">
        <v>649</v>
      </c>
      <c r="B109" s="300" t="s">
        <v>835</v>
      </c>
      <c r="C109" s="300" t="s">
        <v>647</v>
      </c>
      <c r="D109" s="300" t="s">
        <v>804</v>
      </c>
      <c r="E109" s="300" t="s">
        <v>102</v>
      </c>
      <c r="F109" s="300" t="s">
        <v>2102</v>
      </c>
      <c r="G109" s="300" t="s">
        <v>2070</v>
      </c>
      <c r="H109" s="126">
        <v>4.5799999999999999E-3</v>
      </c>
      <c r="I109" s="300" t="s">
        <v>2427</v>
      </c>
      <c r="J109" s="124">
        <v>386.76330000000002</v>
      </c>
      <c r="K109" s="124">
        <v>736.35714000000007</v>
      </c>
      <c r="L109" s="124">
        <v>1352.1646800000001</v>
      </c>
      <c r="M109" s="124">
        <v>1861.4867400000001</v>
      </c>
      <c r="N109" s="124">
        <v>2732.4576000000002</v>
      </c>
      <c r="O109" s="124">
        <v>7534.35</v>
      </c>
      <c r="P109" s="124">
        <v>8005.49802</v>
      </c>
      <c r="Q109" s="124">
        <v>8437.4674200000009</v>
      </c>
      <c r="R109" s="124">
        <v>9380.7680400000008</v>
      </c>
      <c r="S109" s="124">
        <v>9924.2458200000001</v>
      </c>
      <c r="T109" s="124">
        <v>10481.78772</v>
      </c>
      <c r="U109" s="124">
        <v>14030.968860000001</v>
      </c>
      <c r="V109" s="124">
        <v>458</v>
      </c>
      <c r="W109" s="124">
        <v>2890</v>
      </c>
      <c r="X109" s="124">
        <v>3352</v>
      </c>
      <c r="Y109" s="124" t="s">
        <v>102</v>
      </c>
      <c r="Z109" s="124" t="s">
        <v>102</v>
      </c>
      <c r="AA109" s="124" t="s">
        <v>102</v>
      </c>
      <c r="AB109" s="124" t="s">
        <v>102</v>
      </c>
      <c r="AC109" s="124" t="s">
        <v>102</v>
      </c>
      <c r="AD109" s="124" t="s">
        <v>102</v>
      </c>
      <c r="AE109" s="124" t="s">
        <v>102</v>
      </c>
      <c r="AF109" s="126">
        <v>0.18418681400225922</v>
      </c>
      <c r="AG109" s="126">
        <v>2.9247259828294729</v>
      </c>
      <c r="AH109" s="126">
        <v>1.478987988356566</v>
      </c>
      <c r="AI109" s="126" t="s">
        <v>102</v>
      </c>
      <c r="AJ109" s="126" t="s">
        <v>102</v>
      </c>
      <c r="AK109" s="126" t="s">
        <v>102</v>
      </c>
      <c r="AL109" s="126" t="s">
        <v>102</v>
      </c>
      <c r="AM109" s="126" t="s">
        <v>102</v>
      </c>
      <c r="AN109" s="126" t="s">
        <v>102</v>
      </c>
      <c r="AO109" s="126" t="s">
        <v>102</v>
      </c>
      <c r="AP109" s="124">
        <v>2475.2851200000005</v>
      </c>
      <c r="AQ109" s="124">
        <v>6700</v>
      </c>
      <c r="AR109" s="126">
        <v>1.7067588884467575</v>
      </c>
      <c r="AS109" s="153" t="s">
        <v>779</v>
      </c>
      <c r="AT109" s="153">
        <v>1</v>
      </c>
      <c r="AU109" s="153">
        <v>1</v>
      </c>
      <c r="AV109" s="153">
        <v>1</v>
      </c>
      <c r="AW109" s="153">
        <v>0</v>
      </c>
      <c r="AX109" s="153">
        <v>0</v>
      </c>
      <c r="AY109" s="153">
        <v>0</v>
      </c>
      <c r="AZ109" s="153">
        <v>0</v>
      </c>
      <c r="BA109" s="153">
        <v>0</v>
      </c>
      <c r="BB109" s="153">
        <v>0</v>
      </c>
      <c r="BC109" s="153">
        <v>0</v>
      </c>
    </row>
    <row r="110" spans="1:55" x14ac:dyDescent="0.3">
      <c r="A110" s="300" t="s">
        <v>649</v>
      </c>
      <c r="B110" s="300" t="s">
        <v>835</v>
      </c>
      <c r="C110" s="300" t="s">
        <v>647</v>
      </c>
      <c r="D110" s="300" t="s">
        <v>804</v>
      </c>
      <c r="E110" s="300" t="s">
        <v>102</v>
      </c>
      <c r="F110" s="300" t="s">
        <v>94</v>
      </c>
      <c r="G110" s="300" t="s">
        <v>2070</v>
      </c>
      <c r="H110" s="126">
        <v>4.5799999999999999E-3</v>
      </c>
      <c r="I110" s="300" t="s">
        <v>1530</v>
      </c>
      <c r="J110" s="124">
        <v>3227.7155400000001</v>
      </c>
      <c r="K110" s="124">
        <v>5381.5350600000002</v>
      </c>
      <c r="L110" s="124">
        <v>7661.9316600000002</v>
      </c>
      <c r="M110" s="124">
        <v>12464.82864</v>
      </c>
      <c r="N110" s="124">
        <v>15588.067860000001</v>
      </c>
      <c r="O110" s="124">
        <v>20735.535780000002</v>
      </c>
      <c r="P110" s="124">
        <v>25647.931980000001</v>
      </c>
      <c r="Q110" s="124">
        <v>28833.455160000001</v>
      </c>
      <c r="R110" s="124">
        <v>27229.140900000002</v>
      </c>
      <c r="S110" s="124">
        <v>33363.106379999997</v>
      </c>
      <c r="T110" s="124">
        <v>30691.928159999999</v>
      </c>
      <c r="U110" s="124">
        <v>33880.465080000002</v>
      </c>
      <c r="V110" s="124">
        <v>3459</v>
      </c>
      <c r="W110" s="124">
        <v>6137</v>
      </c>
      <c r="X110" s="124">
        <v>8101</v>
      </c>
      <c r="Y110" s="124" t="s">
        <v>102</v>
      </c>
      <c r="Z110" s="124" t="s">
        <v>102</v>
      </c>
      <c r="AA110" s="124" t="s">
        <v>102</v>
      </c>
      <c r="AB110" s="124" t="s">
        <v>102</v>
      </c>
      <c r="AC110" s="124" t="s">
        <v>102</v>
      </c>
      <c r="AD110" s="124" t="s">
        <v>102</v>
      </c>
      <c r="AE110" s="124" t="s">
        <v>102</v>
      </c>
      <c r="AF110" s="126">
        <v>7.1655775465269106E-2</v>
      </c>
      <c r="AG110" s="126">
        <v>0.14038093807382904</v>
      </c>
      <c r="AH110" s="126">
        <v>5.7305175702911423E-2</v>
      </c>
      <c r="AI110" s="126" t="s">
        <v>102</v>
      </c>
      <c r="AJ110" s="126" t="s">
        <v>102</v>
      </c>
      <c r="AK110" s="126" t="s">
        <v>102</v>
      </c>
      <c r="AL110" s="126" t="s">
        <v>102</v>
      </c>
      <c r="AM110" s="126" t="s">
        <v>102</v>
      </c>
      <c r="AN110" s="126" t="s">
        <v>102</v>
      </c>
      <c r="AO110" s="126" t="s">
        <v>102</v>
      </c>
      <c r="AP110" s="124">
        <v>16271.18226</v>
      </c>
      <c r="AQ110" s="124">
        <v>17697</v>
      </c>
      <c r="AR110" s="126">
        <v>8.7628404452523193E-2</v>
      </c>
      <c r="AS110" s="153" t="s">
        <v>779</v>
      </c>
      <c r="AT110" s="153">
        <v>1</v>
      </c>
      <c r="AU110" s="153">
        <v>1</v>
      </c>
      <c r="AV110" s="153">
        <v>1</v>
      </c>
      <c r="AW110" s="153">
        <v>0</v>
      </c>
      <c r="AX110" s="153">
        <v>0</v>
      </c>
      <c r="AY110" s="153">
        <v>0</v>
      </c>
      <c r="AZ110" s="153">
        <v>0</v>
      </c>
      <c r="BA110" s="153">
        <v>0</v>
      </c>
      <c r="BB110" s="153">
        <v>0</v>
      </c>
      <c r="BC110" s="153">
        <v>0</v>
      </c>
    </row>
    <row r="111" spans="1:55" x14ac:dyDescent="0.3">
      <c r="A111" s="300" t="s">
        <v>649</v>
      </c>
      <c r="B111" s="300" t="s">
        <v>835</v>
      </c>
      <c r="C111" s="300" t="s">
        <v>647</v>
      </c>
      <c r="D111" s="300" t="s">
        <v>804</v>
      </c>
      <c r="E111" s="300" t="s">
        <v>102</v>
      </c>
      <c r="F111" s="300" t="s">
        <v>30</v>
      </c>
      <c r="G111" s="300" t="s">
        <v>2070</v>
      </c>
      <c r="H111" s="126">
        <v>4.5799999999999999E-3</v>
      </c>
      <c r="I111" s="300" t="s">
        <v>1531</v>
      </c>
      <c r="J111" s="124">
        <v>-2946.4331400000001</v>
      </c>
      <c r="K111" s="124">
        <v>3318.1277399999999</v>
      </c>
      <c r="L111" s="124">
        <v>10679.689980000001</v>
      </c>
      <c r="M111" s="124">
        <v>18347.649120000002</v>
      </c>
      <c r="N111" s="124">
        <v>25723.27548</v>
      </c>
      <c r="O111" s="124">
        <v>32517.250019999999</v>
      </c>
      <c r="P111" s="124">
        <v>32368.572179999999</v>
      </c>
      <c r="Q111" s="124">
        <v>39398.623019999999</v>
      </c>
      <c r="R111" s="124">
        <v>49526.798580000002</v>
      </c>
      <c r="S111" s="124">
        <v>57125.441700000003</v>
      </c>
      <c r="T111" s="124">
        <v>64990.298520000004</v>
      </c>
      <c r="U111" s="124">
        <v>72071.582940000008</v>
      </c>
      <c r="V111" s="124">
        <v>2004</v>
      </c>
      <c r="W111" s="124">
        <v>8630</v>
      </c>
      <c r="X111" s="124">
        <v>15139</v>
      </c>
      <c r="Y111" s="124" t="s">
        <v>102</v>
      </c>
      <c r="Z111" s="124" t="s">
        <v>102</v>
      </c>
      <c r="AA111" s="124" t="s">
        <v>102</v>
      </c>
      <c r="AB111" s="124" t="s">
        <v>102</v>
      </c>
      <c r="AC111" s="124" t="s">
        <v>102</v>
      </c>
      <c r="AD111" s="124" t="s">
        <v>102</v>
      </c>
      <c r="AE111" s="124" t="s">
        <v>102</v>
      </c>
      <c r="AF111" s="126">
        <v>-1.6801443999506467</v>
      </c>
      <c r="AG111" s="126">
        <v>1.6008643054833085</v>
      </c>
      <c r="AH111" s="126">
        <v>0.41755051207956495</v>
      </c>
      <c r="AI111" s="126" t="s">
        <v>102</v>
      </c>
      <c r="AJ111" s="126" t="s">
        <v>102</v>
      </c>
      <c r="AK111" s="126" t="s">
        <v>102</v>
      </c>
      <c r="AL111" s="126" t="s">
        <v>102</v>
      </c>
      <c r="AM111" s="126" t="s">
        <v>102</v>
      </c>
      <c r="AN111" s="126" t="s">
        <v>102</v>
      </c>
      <c r="AO111" s="126" t="s">
        <v>102</v>
      </c>
      <c r="AP111" s="124">
        <v>11051.384580000002</v>
      </c>
      <c r="AQ111" s="124">
        <v>25773</v>
      </c>
      <c r="AR111" s="126">
        <v>1.3321059740009515</v>
      </c>
      <c r="AS111" s="153" t="s">
        <v>779</v>
      </c>
      <c r="AT111" s="153">
        <v>1</v>
      </c>
      <c r="AU111" s="153">
        <v>1</v>
      </c>
      <c r="AV111" s="153">
        <v>1</v>
      </c>
      <c r="AW111" s="153">
        <v>0</v>
      </c>
      <c r="AX111" s="153">
        <v>0</v>
      </c>
      <c r="AY111" s="153">
        <v>0</v>
      </c>
      <c r="AZ111" s="153">
        <v>0</v>
      </c>
      <c r="BA111" s="153">
        <v>0</v>
      </c>
      <c r="BB111" s="153">
        <v>0</v>
      </c>
      <c r="BC111" s="153">
        <v>0</v>
      </c>
    </row>
    <row r="112" spans="1:55" x14ac:dyDescent="0.3">
      <c r="A112" s="300" t="s">
        <v>649</v>
      </c>
      <c r="B112" s="300" t="s">
        <v>835</v>
      </c>
      <c r="C112" s="300" t="s">
        <v>647</v>
      </c>
      <c r="D112" s="300" t="s">
        <v>804</v>
      </c>
      <c r="E112" s="300" t="s">
        <v>102</v>
      </c>
      <c r="F112" s="300" t="s">
        <v>5</v>
      </c>
      <c r="G112" s="300" t="s">
        <v>2070</v>
      </c>
      <c r="H112" s="126">
        <v>4.5799999999999999E-3</v>
      </c>
      <c r="I112" s="300" t="s">
        <v>1532</v>
      </c>
      <c r="J112" s="124">
        <v>32307.292799999999</v>
      </c>
      <c r="K112" s="124">
        <v>25035.138180000002</v>
      </c>
      <c r="L112" s="124">
        <v>35691.722820000003</v>
      </c>
      <c r="M112" s="124">
        <v>31081.7052</v>
      </c>
      <c r="N112" s="124">
        <v>35589.255660000003</v>
      </c>
      <c r="O112" s="124">
        <v>41342.48532</v>
      </c>
      <c r="P112" s="124">
        <v>34638.922980000003</v>
      </c>
      <c r="Q112" s="124">
        <v>27356.722560000002</v>
      </c>
      <c r="R112" s="124">
        <v>46756.166940000003</v>
      </c>
      <c r="S112" s="124">
        <v>33269.680440000004</v>
      </c>
      <c r="T112" s="124">
        <v>30757.225860000002</v>
      </c>
      <c r="U112" s="124">
        <v>49455.473400000003</v>
      </c>
      <c r="V112" s="124">
        <v>34304</v>
      </c>
      <c r="W112" s="124">
        <v>24658</v>
      </c>
      <c r="X112" s="124">
        <v>33772</v>
      </c>
      <c r="Y112" s="124">
        <v>26049</v>
      </c>
      <c r="Z112" s="124">
        <v>29077</v>
      </c>
      <c r="AA112" s="124">
        <v>40420</v>
      </c>
      <c r="AB112" s="124" t="s">
        <v>102</v>
      </c>
      <c r="AC112" s="124" t="s">
        <v>102</v>
      </c>
      <c r="AD112" s="124" t="s">
        <v>102</v>
      </c>
      <c r="AE112" s="124" t="s">
        <v>102</v>
      </c>
      <c r="AF112" s="126">
        <v>6.180360615049741E-2</v>
      </c>
      <c r="AG112" s="126">
        <v>-1.5064353840926222E-2</v>
      </c>
      <c r="AH112" s="126">
        <v>-5.3786218997651694E-2</v>
      </c>
      <c r="AI112" s="126">
        <v>-0.16191856809709398</v>
      </c>
      <c r="AJ112" s="126">
        <v>-0.182983755609122</v>
      </c>
      <c r="AK112" s="126">
        <v>-2.2313252646998818E-2</v>
      </c>
      <c r="AL112" s="126" t="s">
        <v>102</v>
      </c>
      <c r="AM112" s="126" t="s">
        <v>102</v>
      </c>
      <c r="AN112" s="126" t="s">
        <v>102</v>
      </c>
      <c r="AO112" s="126" t="s">
        <v>102</v>
      </c>
      <c r="AP112" s="124">
        <v>201047.59998</v>
      </c>
      <c r="AQ112" s="124">
        <v>188280</v>
      </c>
      <c r="AR112" s="126">
        <v>-6.3505358836763559E-2</v>
      </c>
      <c r="AS112" s="153" t="s">
        <v>779</v>
      </c>
      <c r="AT112" s="153">
        <v>1</v>
      </c>
      <c r="AU112" s="153">
        <v>1</v>
      </c>
      <c r="AV112" s="153">
        <v>1</v>
      </c>
      <c r="AW112" s="153">
        <v>1</v>
      </c>
      <c r="AX112" s="153">
        <v>1</v>
      </c>
      <c r="AY112" s="153">
        <v>1</v>
      </c>
      <c r="AZ112" s="153">
        <v>0</v>
      </c>
      <c r="BA112" s="153">
        <v>0</v>
      </c>
      <c r="BB112" s="153">
        <v>0</v>
      </c>
      <c r="BC112" s="153">
        <v>0</v>
      </c>
    </row>
    <row r="113" spans="1:55" x14ac:dyDescent="0.3">
      <c r="A113" s="300" t="s">
        <v>649</v>
      </c>
      <c r="B113" s="300" t="s">
        <v>835</v>
      </c>
      <c r="C113" s="300" t="s">
        <v>647</v>
      </c>
      <c r="D113" s="300" t="s">
        <v>804</v>
      </c>
      <c r="E113" s="300" t="s">
        <v>102</v>
      </c>
      <c r="F113" s="300" t="s">
        <v>18</v>
      </c>
      <c r="G113" s="300" t="s">
        <v>2070</v>
      </c>
      <c r="H113" s="126">
        <v>4.5799999999999999E-3</v>
      </c>
      <c r="I113" s="300" t="s">
        <v>1533</v>
      </c>
      <c r="J113" s="124">
        <v>17524.898100000002</v>
      </c>
      <c r="K113" s="124">
        <v>26372.23416</v>
      </c>
      <c r="L113" s="124">
        <v>34686.13824</v>
      </c>
      <c r="M113" s="124">
        <v>45331.672500000001</v>
      </c>
      <c r="N113" s="124">
        <v>56166.067800000004</v>
      </c>
      <c r="O113" s="124">
        <v>65229.388559999999</v>
      </c>
      <c r="P113" s="124">
        <v>76797.127260000008</v>
      </c>
      <c r="Q113" s="124">
        <v>87216.631020000001</v>
      </c>
      <c r="R113" s="124">
        <v>97496.498160000003</v>
      </c>
      <c r="S113" s="124">
        <v>106972.7013</v>
      </c>
      <c r="T113" s="124">
        <v>119177.34372</v>
      </c>
      <c r="U113" s="124">
        <v>129567.71466</v>
      </c>
      <c r="V113" s="124">
        <v>15417</v>
      </c>
      <c r="W113" s="124">
        <v>22571</v>
      </c>
      <c r="X113" s="124">
        <v>26271</v>
      </c>
      <c r="Y113" s="124" t="s">
        <v>102</v>
      </c>
      <c r="Z113" s="124" t="s">
        <v>102</v>
      </c>
      <c r="AA113" s="124" t="s">
        <v>102</v>
      </c>
      <c r="AB113" s="124" t="s">
        <v>102</v>
      </c>
      <c r="AC113" s="124" t="s">
        <v>102</v>
      </c>
      <c r="AD113" s="124" t="s">
        <v>102</v>
      </c>
      <c r="AE113" s="124" t="s">
        <v>102</v>
      </c>
      <c r="AF113" s="126">
        <v>-0.1202801915293306</v>
      </c>
      <c r="AG113" s="126">
        <v>-0.14413773732395829</v>
      </c>
      <c r="AH113" s="126">
        <v>-0.24260810418773215</v>
      </c>
      <c r="AI113" s="126" t="s">
        <v>102</v>
      </c>
      <c r="AJ113" s="126" t="s">
        <v>102</v>
      </c>
      <c r="AK113" s="126" t="s">
        <v>102</v>
      </c>
      <c r="AL113" s="126" t="s">
        <v>102</v>
      </c>
      <c r="AM113" s="126" t="s">
        <v>102</v>
      </c>
      <c r="AN113" s="126" t="s">
        <v>102</v>
      </c>
      <c r="AO113" s="126" t="s">
        <v>102</v>
      </c>
      <c r="AP113" s="124">
        <v>78583.270499999999</v>
      </c>
      <c r="AQ113" s="124">
        <v>64259</v>
      </c>
      <c r="AR113" s="126">
        <v>-0.1822814246449567</v>
      </c>
      <c r="AS113" s="153" t="s">
        <v>779</v>
      </c>
      <c r="AT113" s="153">
        <v>1</v>
      </c>
      <c r="AU113" s="153">
        <v>1</v>
      </c>
      <c r="AV113" s="153">
        <v>1</v>
      </c>
      <c r="AW113" s="153">
        <v>0</v>
      </c>
      <c r="AX113" s="153">
        <v>0</v>
      </c>
      <c r="AY113" s="153">
        <v>0</v>
      </c>
      <c r="AZ113" s="153">
        <v>0</v>
      </c>
      <c r="BA113" s="153">
        <v>0</v>
      </c>
      <c r="BB113" s="153">
        <v>0</v>
      </c>
      <c r="BC113" s="153">
        <v>0</v>
      </c>
    </row>
    <row r="114" spans="1:55" x14ac:dyDescent="0.3">
      <c r="A114" s="300" t="s">
        <v>789</v>
      </c>
      <c r="B114" s="300" t="s">
        <v>839</v>
      </c>
      <c r="C114" s="300" t="s">
        <v>647</v>
      </c>
      <c r="D114" s="300" t="s">
        <v>804</v>
      </c>
      <c r="E114" s="300" t="s">
        <v>102</v>
      </c>
      <c r="F114" s="300" t="s">
        <v>31</v>
      </c>
      <c r="G114" s="300" t="s">
        <v>2070</v>
      </c>
      <c r="H114" s="126">
        <v>7.7200000000000003E-3</v>
      </c>
      <c r="I114" s="300" t="s">
        <v>1534</v>
      </c>
      <c r="J114" s="124">
        <v>9822.8822485386154</v>
      </c>
      <c r="K114" s="124">
        <v>2031.9429278637665</v>
      </c>
      <c r="L114" s="124">
        <v>2189.6705417691533</v>
      </c>
      <c r="M114" s="124">
        <v>7340.0792926333088</v>
      </c>
      <c r="N114" s="124">
        <v>2205.191267125957</v>
      </c>
      <c r="O114" s="124">
        <v>2829.928006120163</v>
      </c>
      <c r="P114" s="124">
        <v>9210.4041650129675</v>
      </c>
      <c r="Q114" s="124">
        <v>2144.2268799218682</v>
      </c>
      <c r="R114" s="124">
        <v>3987.6189527223087</v>
      </c>
      <c r="S114" s="124">
        <v>8564.5296252134012</v>
      </c>
      <c r="T114" s="124">
        <v>2158.2374240231807</v>
      </c>
      <c r="U114" s="124">
        <v>6152.1436879952771</v>
      </c>
      <c r="V114" s="124">
        <v>8575.0247469599981</v>
      </c>
      <c r="W114" s="124">
        <v>1877.8936652300001</v>
      </c>
      <c r="X114" s="124">
        <v>6523.9253242733339</v>
      </c>
      <c r="Y114" s="124">
        <v>3265</v>
      </c>
      <c r="Z114" s="124">
        <v>836.72504832333323</v>
      </c>
      <c r="AA114" s="124">
        <v>4743.66</v>
      </c>
      <c r="AB114" s="124">
        <v>2960.9350127633329</v>
      </c>
      <c r="AC114" s="124" t="s">
        <v>102</v>
      </c>
      <c r="AD114" s="124" t="s">
        <v>102</v>
      </c>
      <c r="AE114" s="124" t="s">
        <v>102</v>
      </c>
      <c r="AF114" s="126">
        <v>-0.1270357793166324</v>
      </c>
      <c r="AG114" s="126">
        <v>-7.581377435424444E-2</v>
      </c>
      <c r="AH114" s="126">
        <v>1.9794095503528588</v>
      </c>
      <c r="AI114" s="126">
        <v>-0.55518191700233577</v>
      </c>
      <c r="AJ114" s="126">
        <v>-0.6205657709619703</v>
      </c>
      <c r="AK114" s="126">
        <v>0.67624758995320422</v>
      </c>
      <c r="AL114" s="126">
        <v>-0.67852279229929269</v>
      </c>
      <c r="AM114" s="126" t="s">
        <v>102</v>
      </c>
      <c r="AN114" s="126" t="s">
        <v>102</v>
      </c>
      <c r="AO114" s="126" t="s">
        <v>102</v>
      </c>
      <c r="AP114" s="124">
        <v>35630.098449063931</v>
      </c>
      <c r="AQ114" s="124">
        <v>28783.163797549998</v>
      </c>
      <c r="AR114" s="126">
        <v>-0.19216715500525974</v>
      </c>
      <c r="AS114" s="153" t="s">
        <v>779</v>
      </c>
      <c r="AT114" s="153">
        <v>1</v>
      </c>
      <c r="AU114" s="153">
        <v>1</v>
      </c>
      <c r="AV114" s="153">
        <v>1</v>
      </c>
      <c r="AW114" s="153">
        <v>1</v>
      </c>
      <c r="AX114" s="153">
        <v>1</v>
      </c>
      <c r="AY114" s="153">
        <v>1</v>
      </c>
      <c r="AZ114" s="153">
        <v>1</v>
      </c>
      <c r="BA114" s="153">
        <v>0</v>
      </c>
      <c r="BB114" s="153">
        <v>0</v>
      </c>
      <c r="BC114" s="153">
        <v>0</v>
      </c>
    </row>
    <row r="115" spans="1:55" x14ac:dyDescent="0.3">
      <c r="A115" s="300" t="s">
        <v>789</v>
      </c>
      <c r="B115" s="300" t="s">
        <v>839</v>
      </c>
      <c r="C115" s="300" t="s">
        <v>647</v>
      </c>
      <c r="D115" s="300" t="s">
        <v>804</v>
      </c>
      <c r="E115" s="300" t="s">
        <v>102</v>
      </c>
      <c r="F115" s="300" t="s">
        <v>770</v>
      </c>
      <c r="G115" s="300" t="s">
        <v>2070</v>
      </c>
      <c r="H115" s="126">
        <v>7.7200000000000003E-3</v>
      </c>
      <c r="I115" s="300" t="s">
        <v>2428</v>
      </c>
      <c r="J115" s="124">
        <v>265.23190399999999</v>
      </c>
      <c r="K115" s="124">
        <v>302.61831599999999</v>
      </c>
      <c r="L115" s="124">
        <v>272.33200112711819</v>
      </c>
      <c r="M115" s="124">
        <v>262.61183199999999</v>
      </c>
      <c r="N115" s="124">
        <v>260.29407600000002</v>
      </c>
      <c r="O115" s="124">
        <v>271.98362799999995</v>
      </c>
      <c r="P115" s="124">
        <v>267.65043200000002</v>
      </c>
      <c r="Q115" s="124">
        <v>293.04497600000002</v>
      </c>
      <c r="R115" s="124">
        <v>303.32371999999998</v>
      </c>
      <c r="S115" s="124">
        <v>318.64106399999997</v>
      </c>
      <c r="T115" s="124">
        <v>311.08316399999995</v>
      </c>
      <c r="U115" s="124">
        <v>265.03035999999997</v>
      </c>
      <c r="V115" s="124">
        <v>237.8</v>
      </c>
      <c r="W115" s="124">
        <v>276</v>
      </c>
      <c r="X115" s="124">
        <v>233.5</v>
      </c>
      <c r="Y115" s="124">
        <v>208.2</v>
      </c>
      <c r="Z115" s="124">
        <v>194.4</v>
      </c>
      <c r="AA115" s="124">
        <v>192.9</v>
      </c>
      <c r="AB115" s="124">
        <v>208.7</v>
      </c>
      <c r="AC115" s="124" t="s">
        <v>102</v>
      </c>
      <c r="AD115" s="124" t="s">
        <v>102</v>
      </c>
      <c r="AE115" s="124" t="s">
        <v>102</v>
      </c>
      <c r="AF115" s="126">
        <v>-0.1034261097036048</v>
      </c>
      <c r="AG115" s="126">
        <v>-8.7960029491407229E-2</v>
      </c>
      <c r="AH115" s="126">
        <v>-0.14259066494720288</v>
      </c>
      <c r="AI115" s="126">
        <v>-0.2071948989716503</v>
      </c>
      <c r="AJ115" s="126">
        <v>-0.25315242287726902</v>
      </c>
      <c r="AK115" s="126">
        <v>-0.29076613390861877</v>
      </c>
      <c r="AL115" s="126">
        <v>-0.22025158547100732</v>
      </c>
      <c r="AM115" s="126" t="s">
        <v>102</v>
      </c>
      <c r="AN115" s="126" t="s">
        <v>102</v>
      </c>
      <c r="AO115" s="126" t="s">
        <v>102</v>
      </c>
      <c r="AP115" s="124">
        <v>1902.7221891271183</v>
      </c>
      <c r="AQ115" s="124">
        <v>1551.5000000000002</v>
      </c>
      <c r="AR115" s="126">
        <v>-0.18458931689246907</v>
      </c>
      <c r="AS115" s="153" t="s">
        <v>779</v>
      </c>
      <c r="AT115" s="153">
        <v>1</v>
      </c>
      <c r="AU115" s="153">
        <v>1</v>
      </c>
      <c r="AV115" s="153">
        <v>1</v>
      </c>
      <c r="AW115" s="153">
        <v>1</v>
      </c>
      <c r="AX115" s="153">
        <v>1</v>
      </c>
      <c r="AY115" s="153">
        <v>1</v>
      </c>
      <c r="AZ115" s="153">
        <v>1</v>
      </c>
      <c r="BA115" s="153">
        <v>0</v>
      </c>
      <c r="BB115" s="153">
        <v>0</v>
      </c>
      <c r="BC115" s="153">
        <v>0</v>
      </c>
    </row>
    <row r="116" spans="1:55" x14ac:dyDescent="0.3">
      <c r="A116" s="300" t="s">
        <v>789</v>
      </c>
      <c r="B116" s="300" t="s">
        <v>839</v>
      </c>
      <c r="C116" s="300" t="s">
        <v>647</v>
      </c>
      <c r="D116" s="300" t="s">
        <v>804</v>
      </c>
      <c r="E116" s="300" t="s">
        <v>102</v>
      </c>
      <c r="F116" s="300" t="s">
        <v>27</v>
      </c>
      <c r="G116" s="300" t="s">
        <v>2070</v>
      </c>
      <c r="H116" s="126">
        <v>7.7200000000000003E-3</v>
      </c>
      <c r="I116" s="300" t="s">
        <v>1536</v>
      </c>
      <c r="J116" s="124">
        <v>5091.5567057017906</v>
      </c>
      <c r="K116" s="124">
        <v>5964.0915512562324</v>
      </c>
      <c r="L116" s="124">
        <v>4311.4917032039339</v>
      </c>
      <c r="M116" s="124">
        <v>5474.4844446914221</v>
      </c>
      <c r="N116" s="124">
        <v>6051.9058137267511</v>
      </c>
      <c r="O116" s="124">
        <v>4782.3822513255145</v>
      </c>
      <c r="P116" s="124">
        <v>5710.839703195712</v>
      </c>
      <c r="Q116" s="124">
        <v>6375.6934317169589</v>
      </c>
      <c r="R116" s="124">
        <v>4928.7065320879783</v>
      </c>
      <c r="S116" s="124">
        <v>5561.0855250055001</v>
      </c>
      <c r="T116" s="124">
        <v>6350.8568115825665</v>
      </c>
      <c r="U116" s="124">
        <v>5037.5419200495608</v>
      </c>
      <c r="V116" s="124">
        <v>5589.5527825999989</v>
      </c>
      <c r="W116" s="124">
        <v>5511.5487644199993</v>
      </c>
      <c r="X116" s="124">
        <v>3839.5337546400006</v>
      </c>
      <c r="Y116" s="124">
        <v>4346.5883436899994</v>
      </c>
      <c r="Z116" s="124">
        <v>3841.1935303999999</v>
      </c>
      <c r="AA116" s="124">
        <v>3898.5734558300005</v>
      </c>
      <c r="AB116" s="124">
        <v>4914.2063423899999</v>
      </c>
      <c r="AC116" s="124" t="s">
        <v>102</v>
      </c>
      <c r="AD116" s="124" t="s">
        <v>102</v>
      </c>
      <c r="AE116" s="124" t="s">
        <v>102</v>
      </c>
      <c r="AF116" s="126">
        <v>9.780821577426925E-2</v>
      </c>
      <c r="AG116" s="126">
        <v>-7.5877907464534614E-2</v>
      </c>
      <c r="AH116" s="126">
        <v>-0.10946511811984105</v>
      </c>
      <c r="AI116" s="126">
        <v>-0.20602782095675465</v>
      </c>
      <c r="AJ116" s="126">
        <v>-0.36529191817765572</v>
      </c>
      <c r="AK116" s="126">
        <v>-0.18480513456458905</v>
      </c>
      <c r="AL116" s="126">
        <v>-0.13949496084786381</v>
      </c>
      <c r="AM116" s="126" t="s">
        <v>102</v>
      </c>
      <c r="AN116" s="126" t="s">
        <v>102</v>
      </c>
      <c r="AO116" s="126" t="s">
        <v>102</v>
      </c>
      <c r="AP116" s="124">
        <v>37386.752173101355</v>
      </c>
      <c r="AQ116" s="124">
        <v>31941.196973969996</v>
      </c>
      <c r="AR116" s="126">
        <v>-0.14565467398500778</v>
      </c>
      <c r="AS116" s="153" t="s">
        <v>779</v>
      </c>
      <c r="AT116" s="153">
        <v>1</v>
      </c>
      <c r="AU116" s="153">
        <v>1</v>
      </c>
      <c r="AV116" s="153">
        <v>1</v>
      </c>
      <c r="AW116" s="153">
        <v>1</v>
      </c>
      <c r="AX116" s="153">
        <v>1</v>
      </c>
      <c r="AY116" s="153">
        <v>1</v>
      </c>
      <c r="AZ116" s="153">
        <v>1</v>
      </c>
      <c r="BA116" s="153">
        <v>0</v>
      </c>
      <c r="BB116" s="153">
        <v>0</v>
      </c>
      <c r="BC116" s="153">
        <v>0</v>
      </c>
    </row>
    <row r="117" spans="1:55" x14ac:dyDescent="0.3">
      <c r="A117" s="300" t="s">
        <v>789</v>
      </c>
      <c r="B117" s="300" t="s">
        <v>839</v>
      </c>
      <c r="C117" s="300" t="s">
        <v>647</v>
      </c>
      <c r="D117" s="300" t="s">
        <v>804</v>
      </c>
      <c r="E117" s="300" t="s">
        <v>102</v>
      </c>
      <c r="F117" s="300" t="s">
        <v>16</v>
      </c>
      <c r="G117" s="300" t="s">
        <v>2070</v>
      </c>
      <c r="H117" s="126">
        <v>7.7200000000000003E-3</v>
      </c>
      <c r="I117" s="300" t="s">
        <v>1537</v>
      </c>
      <c r="J117" s="124">
        <v>45238.706908828957</v>
      </c>
      <c r="K117" s="124">
        <v>21570.610452966077</v>
      </c>
      <c r="L117" s="124">
        <v>17638.965679591409</v>
      </c>
      <c r="M117" s="124">
        <v>25832.901899066175</v>
      </c>
      <c r="N117" s="124">
        <v>15667.364155752395</v>
      </c>
      <c r="O117" s="124">
        <v>15971.700032468238</v>
      </c>
      <c r="P117" s="124">
        <v>32230.463144530582</v>
      </c>
      <c r="Q117" s="124">
        <v>16546.48797254821</v>
      </c>
      <c r="R117" s="124">
        <v>16600.856947672459</v>
      </c>
      <c r="S117" s="124">
        <v>21611.644402314287</v>
      </c>
      <c r="T117" s="124">
        <v>14626.291443321077</v>
      </c>
      <c r="U117" s="124">
        <v>19966.004472723776</v>
      </c>
      <c r="V117" s="124">
        <v>45082.099987520567</v>
      </c>
      <c r="W117" s="124">
        <v>21412.668353415229</v>
      </c>
      <c r="X117" s="124">
        <v>21299.516994162303</v>
      </c>
      <c r="Y117" s="124">
        <v>17851.984495353609</v>
      </c>
      <c r="Z117" s="124">
        <v>12143.753045273439</v>
      </c>
      <c r="AA117" s="124">
        <v>17600.859216936482</v>
      </c>
      <c r="AB117" s="124">
        <v>21465.685806921905</v>
      </c>
      <c r="AC117" s="124" t="s">
        <v>102</v>
      </c>
      <c r="AD117" s="124" t="s">
        <v>102</v>
      </c>
      <c r="AE117" s="124" t="s">
        <v>102</v>
      </c>
      <c r="AF117" s="126">
        <v>-3.4617904005082461E-3</v>
      </c>
      <c r="AG117" s="126">
        <v>-7.3220968824797526E-3</v>
      </c>
      <c r="AH117" s="126">
        <v>0.20752641515744971</v>
      </c>
      <c r="AI117" s="126">
        <v>-0.3089438977818077</v>
      </c>
      <c r="AJ117" s="126">
        <v>-0.22490133473952828</v>
      </c>
      <c r="AK117" s="126">
        <v>0.10200286639220565</v>
      </c>
      <c r="AL117" s="126">
        <v>-0.33399387682815318</v>
      </c>
      <c r="AM117" s="126" t="s">
        <v>102</v>
      </c>
      <c r="AN117" s="126" t="s">
        <v>102</v>
      </c>
      <c r="AO117" s="126" t="s">
        <v>102</v>
      </c>
      <c r="AP117" s="124">
        <v>174150.71227320383</v>
      </c>
      <c r="AQ117" s="124">
        <v>156856.56789958355</v>
      </c>
      <c r="AR117" s="126">
        <v>-9.9305619528501282E-2</v>
      </c>
      <c r="AS117" s="153" t="s">
        <v>779</v>
      </c>
      <c r="AT117" s="153">
        <v>1</v>
      </c>
      <c r="AU117" s="153">
        <v>1</v>
      </c>
      <c r="AV117" s="153">
        <v>1</v>
      </c>
      <c r="AW117" s="153">
        <v>1</v>
      </c>
      <c r="AX117" s="153">
        <v>1</v>
      </c>
      <c r="AY117" s="153">
        <v>1</v>
      </c>
      <c r="AZ117" s="153">
        <v>1</v>
      </c>
      <c r="BA117" s="153">
        <v>0</v>
      </c>
      <c r="BB117" s="153">
        <v>0</v>
      </c>
      <c r="BC117" s="153">
        <v>0</v>
      </c>
    </row>
    <row r="118" spans="1:55" x14ac:dyDescent="0.3">
      <c r="A118" s="300" t="s">
        <v>789</v>
      </c>
      <c r="B118" s="300" t="s">
        <v>839</v>
      </c>
      <c r="C118" s="300" t="s">
        <v>647</v>
      </c>
      <c r="D118" s="300" t="s">
        <v>804</v>
      </c>
      <c r="E118" s="300" t="s">
        <v>102</v>
      </c>
      <c r="F118" s="300" t="s">
        <v>94</v>
      </c>
      <c r="G118" s="300" t="s">
        <v>2070</v>
      </c>
      <c r="H118" s="126">
        <v>7.7200000000000003E-3</v>
      </c>
      <c r="I118" s="300" t="s">
        <v>1538</v>
      </c>
      <c r="J118" s="124">
        <v>2976.0037079276117</v>
      </c>
      <c r="K118" s="124">
        <v>1789.0485259004945</v>
      </c>
      <c r="L118" s="124">
        <v>2064.8350744306053</v>
      </c>
      <c r="M118" s="124">
        <v>3079.0551682704954</v>
      </c>
      <c r="N118" s="124">
        <v>1858.3716259627399</v>
      </c>
      <c r="O118" s="124">
        <v>1720.1345977148144</v>
      </c>
      <c r="P118" s="124">
        <v>3405.5381176887954</v>
      </c>
      <c r="Q118" s="124">
        <v>2086.0492764728906</v>
      </c>
      <c r="R118" s="124">
        <v>1953.5893974458008</v>
      </c>
      <c r="S118" s="124">
        <v>3216.6316889398249</v>
      </c>
      <c r="T118" s="124">
        <v>2017.105815707883</v>
      </c>
      <c r="U118" s="124">
        <v>2355.7904118751408</v>
      </c>
      <c r="V118" s="124">
        <v>2869.92672262</v>
      </c>
      <c r="W118" s="124">
        <v>1856.7355384199998</v>
      </c>
      <c r="X118" s="124">
        <v>2443.9308256200002</v>
      </c>
      <c r="Y118" s="124">
        <v>2517.1753561200003</v>
      </c>
      <c r="Z118" s="124">
        <v>1225.4170929799998</v>
      </c>
      <c r="AA118" s="124">
        <v>1841.7745527777881</v>
      </c>
      <c r="AB118" s="124">
        <v>2331.6943287000004</v>
      </c>
      <c r="AC118" s="124" t="s">
        <v>102</v>
      </c>
      <c r="AD118" s="124" t="s">
        <v>102</v>
      </c>
      <c r="AE118" s="124" t="s">
        <v>102</v>
      </c>
      <c r="AF118" s="126">
        <v>-3.5644103878311413E-2</v>
      </c>
      <c r="AG118" s="126">
        <v>3.7834084173561419E-2</v>
      </c>
      <c r="AH118" s="126">
        <v>0.18359614086560086</v>
      </c>
      <c r="AI118" s="126">
        <v>-0.18248449002818709</v>
      </c>
      <c r="AJ118" s="126">
        <v>-0.34059631784080563</v>
      </c>
      <c r="AK118" s="126">
        <v>7.0715370311469516E-2</v>
      </c>
      <c r="AL118" s="126">
        <v>-0.31532279242775602</v>
      </c>
      <c r="AM118" s="126" t="s">
        <v>102</v>
      </c>
      <c r="AN118" s="126" t="s">
        <v>102</v>
      </c>
      <c r="AO118" s="126" t="s">
        <v>102</v>
      </c>
      <c r="AP118" s="124">
        <v>16892.986817895555</v>
      </c>
      <c r="AQ118" s="124">
        <v>15086.654417237791</v>
      </c>
      <c r="AR118" s="126">
        <v>-0.10692794709010423</v>
      </c>
      <c r="AS118" s="153" t="s">
        <v>779</v>
      </c>
      <c r="AT118" s="153">
        <v>1</v>
      </c>
      <c r="AU118" s="153">
        <v>1</v>
      </c>
      <c r="AV118" s="153">
        <v>1</v>
      </c>
      <c r="AW118" s="153">
        <v>1</v>
      </c>
      <c r="AX118" s="153">
        <v>1</v>
      </c>
      <c r="AY118" s="153">
        <v>1</v>
      </c>
      <c r="AZ118" s="153">
        <v>1</v>
      </c>
      <c r="BA118" s="153">
        <v>0</v>
      </c>
      <c r="BB118" s="153">
        <v>0</v>
      </c>
      <c r="BC118" s="153">
        <v>0</v>
      </c>
    </row>
    <row r="119" spans="1:55" x14ac:dyDescent="0.3">
      <c r="A119" s="300" t="s">
        <v>789</v>
      </c>
      <c r="B119" s="300" t="s">
        <v>839</v>
      </c>
      <c r="C119" s="300" t="s">
        <v>647</v>
      </c>
      <c r="D119" s="300" t="s">
        <v>804</v>
      </c>
      <c r="E119" s="300" t="s">
        <v>102</v>
      </c>
      <c r="F119" s="300" t="s">
        <v>30</v>
      </c>
      <c r="G119" s="300" t="s">
        <v>2070</v>
      </c>
      <c r="H119" s="126">
        <v>7.7200000000000003E-3</v>
      </c>
      <c r="I119" s="300" t="s">
        <v>1539</v>
      </c>
      <c r="J119" s="124">
        <v>35415.824660290345</v>
      </c>
      <c r="K119" s="124">
        <v>19538.667525102312</v>
      </c>
      <c r="L119" s="124">
        <v>15449.295137822255</v>
      </c>
      <c r="M119" s="124">
        <v>18492.822606432866</v>
      </c>
      <c r="N119" s="124">
        <v>13462.172888626439</v>
      </c>
      <c r="O119" s="124">
        <v>13141.772026348075</v>
      </c>
      <c r="P119" s="124">
        <v>23020.058979517613</v>
      </c>
      <c r="Q119" s="124">
        <v>14402.261092626341</v>
      </c>
      <c r="R119" s="124">
        <v>12613.23799495015</v>
      </c>
      <c r="S119" s="124">
        <v>13047.114777100889</v>
      </c>
      <c r="T119" s="124">
        <v>12468.054019297895</v>
      </c>
      <c r="U119" s="124">
        <v>13813.8607847285</v>
      </c>
      <c r="V119" s="124">
        <v>36507.075240560567</v>
      </c>
      <c r="W119" s="124">
        <v>19534.774688185229</v>
      </c>
      <c r="X119" s="124">
        <v>14775.591669888969</v>
      </c>
      <c r="Y119" s="124">
        <v>14586.984495353607</v>
      </c>
      <c r="Z119" s="124">
        <v>11307.027996950106</v>
      </c>
      <c r="AA119" s="124">
        <v>12857.199216936482</v>
      </c>
      <c r="AB119" s="124">
        <v>18504.750794158572</v>
      </c>
      <c r="AC119" s="124" t="s">
        <v>102</v>
      </c>
      <c r="AD119" s="124" t="s">
        <v>102</v>
      </c>
      <c r="AE119" s="124" t="s">
        <v>102</v>
      </c>
      <c r="AF119" s="126">
        <v>3.0812513635854313E-2</v>
      </c>
      <c r="AG119" s="126">
        <v>-1.9923758424576703E-4</v>
      </c>
      <c r="AH119" s="126">
        <v>-4.3607391918091883E-2</v>
      </c>
      <c r="AI119" s="126">
        <v>-0.21120832628982147</v>
      </c>
      <c r="AJ119" s="126">
        <v>-0.16008893285697692</v>
      </c>
      <c r="AK119" s="126">
        <v>-2.1654066806291419E-2</v>
      </c>
      <c r="AL119" s="126">
        <v>-0.19614668187325643</v>
      </c>
      <c r="AM119" s="126" t="s">
        <v>102</v>
      </c>
      <c r="AN119" s="126" t="s">
        <v>102</v>
      </c>
      <c r="AO119" s="126" t="s">
        <v>102</v>
      </c>
      <c r="AP119" s="124">
        <v>138520.6138241399</v>
      </c>
      <c r="AQ119" s="124">
        <v>128073.40410203353</v>
      </c>
      <c r="AR119" s="126">
        <v>-7.5419891911320314E-2</v>
      </c>
      <c r="AS119" s="153" t="s">
        <v>779</v>
      </c>
      <c r="AT119" s="153">
        <v>1</v>
      </c>
      <c r="AU119" s="153">
        <v>1</v>
      </c>
      <c r="AV119" s="153">
        <v>1</v>
      </c>
      <c r="AW119" s="153">
        <v>1</v>
      </c>
      <c r="AX119" s="153">
        <v>1</v>
      </c>
      <c r="AY119" s="153">
        <v>1</v>
      </c>
      <c r="AZ119" s="153">
        <v>1</v>
      </c>
      <c r="BA119" s="153">
        <v>0</v>
      </c>
      <c r="BB119" s="153">
        <v>0</v>
      </c>
      <c r="BC119" s="153">
        <v>0</v>
      </c>
    </row>
    <row r="120" spans="1:55" x14ac:dyDescent="0.3">
      <c r="A120" s="300" t="s">
        <v>789</v>
      </c>
      <c r="B120" s="300" t="s">
        <v>839</v>
      </c>
      <c r="C120" s="300" t="s">
        <v>647</v>
      </c>
      <c r="D120" s="300" t="s">
        <v>804</v>
      </c>
      <c r="E120" s="300" t="s">
        <v>102</v>
      </c>
      <c r="F120" s="300" t="s">
        <v>5</v>
      </c>
      <c r="G120" s="300" t="s">
        <v>2070</v>
      </c>
      <c r="H120" s="126">
        <v>7.7200000000000003E-3</v>
      </c>
      <c r="I120" s="300" t="s">
        <v>1540</v>
      </c>
      <c r="J120" s="124">
        <v>67378.441839022053</v>
      </c>
      <c r="K120" s="124">
        <v>43103.03908991022</v>
      </c>
      <c r="L120" s="124">
        <v>32283.335882188418</v>
      </c>
      <c r="M120" s="124">
        <v>47791.047232875819</v>
      </c>
      <c r="N120" s="124">
        <v>34917.296904698233</v>
      </c>
      <c r="O120" s="124">
        <v>30927.038112869719</v>
      </c>
      <c r="P120" s="124">
        <v>55359.54872666017</v>
      </c>
      <c r="Q120" s="124">
        <v>37843.208727995931</v>
      </c>
      <c r="R120" s="124">
        <v>32104.205896898307</v>
      </c>
      <c r="S120" s="124">
        <v>44381.946504659754</v>
      </c>
      <c r="T120" s="124">
        <v>36437.219278247205</v>
      </c>
      <c r="U120" s="124">
        <v>35305.642621364648</v>
      </c>
      <c r="V120" s="124">
        <v>68255.215026450562</v>
      </c>
      <c r="W120" s="124">
        <v>41642.905098175223</v>
      </c>
      <c r="X120" s="124">
        <v>30178.975707092301</v>
      </c>
      <c r="Y120" s="124">
        <v>25821.096006423613</v>
      </c>
      <c r="Z120" s="124">
        <v>18039.847216623439</v>
      </c>
      <c r="AA120" s="124">
        <v>24612.481274954269</v>
      </c>
      <c r="AB120" s="124">
        <v>39664.101149848575</v>
      </c>
      <c r="AC120" s="124" t="s">
        <v>102</v>
      </c>
      <c r="AD120" s="124" t="s">
        <v>102</v>
      </c>
      <c r="AE120" s="124" t="s">
        <v>102</v>
      </c>
      <c r="AF120" s="126">
        <v>1.3012666418188499E-2</v>
      </c>
      <c r="AG120" s="126">
        <v>-3.3875430191575365E-2</v>
      </c>
      <c r="AH120" s="126">
        <v>-6.5184099399627063E-2</v>
      </c>
      <c r="AI120" s="126">
        <v>-0.45970851233699084</v>
      </c>
      <c r="AJ120" s="126">
        <v>-0.48335498976737457</v>
      </c>
      <c r="AK120" s="126">
        <v>-0.20417593223347708</v>
      </c>
      <c r="AL120" s="126">
        <v>-0.28351834395017289</v>
      </c>
      <c r="AM120" s="126" t="s">
        <v>102</v>
      </c>
      <c r="AN120" s="126" t="s">
        <v>102</v>
      </c>
      <c r="AO120" s="126" t="s">
        <v>102</v>
      </c>
      <c r="AP120" s="124">
        <v>311759.7477882246</v>
      </c>
      <c r="AQ120" s="124">
        <v>248214.62147956798</v>
      </c>
      <c r="AR120" s="126">
        <v>-0.20382723157648372</v>
      </c>
      <c r="AS120" s="153" t="s">
        <v>779</v>
      </c>
      <c r="AT120" s="153">
        <v>1</v>
      </c>
      <c r="AU120" s="153">
        <v>1</v>
      </c>
      <c r="AV120" s="153">
        <v>1</v>
      </c>
      <c r="AW120" s="153">
        <v>1</v>
      </c>
      <c r="AX120" s="153">
        <v>1</v>
      </c>
      <c r="AY120" s="153">
        <v>1</v>
      </c>
      <c r="AZ120" s="153">
        <v>1</v>
      </c>
      <c r="BA120" s="153">
        <v>0</v>
      </c>
      <c r="BB120" s="153">
        <v>0</v>
      </c>
      <c r="BC120" s="153">
        <v>0</v>
      </c>
    </row>
    <row r="121" spans="1:55" x14ac:dyDescent="0.3">
      <c r="A121" s="300" t="s">
        <v>789</v>
      </c>
      <c r="B121" s="300" t="s">
        <v>839</v>
      </c>
      <c r="C121" s="300" t="s">
        <v>647</v>
      </c>
      <c r="D121" s="300" t="s">
        <v>804</v>
      </c>
      <c r="E121" s="300" t="s">
        <v>102</v>
      </c>
      <c r="F121" s="300" t="s">
        <v>18</v>
      </c>
      <c r="G121" s="300" t="s">
        <v>2070</v>
      </c>
      <c r="H121" s="126">
        <v>7.7200000000000003E-3</v>
      </c>
      <c r="I121" s="300" t="s">
        <v>1541</v>
      </c>
      <c r="J121" s="124">
        <v>13806.942612563693</v>
      </c>
      <c r="K121" s="124">
        <v>13476.670243787414</v>
      </c>
      <c r="L121" s="124">
        <v>7995.7114238353533</v>
      </c>
      <c r="M121" s="124">
        <v>13141.993888847726</v>
      </c>
      <c r="N121" s="124">
        <v>11079.361233256346</v>
      </c>
      <c r="O121" s="124">
        <v>8180.837603361153</v>
      </c>
      <c r="P121" s="124">
        <v>13745.057329245077</v>
      </c>
      <c r="Q121" s="124">
        <v>12541.933071257869</v>
      </c>
      <c r="R121" s="124">
        <v>8317.729299692066</v>
      </c>
      <c r="S121" s="124">
        <v>13673.943824400141</v>
      </c>
      <c r="T121" s="124">
        <v>13131.882043635675</v>
      </c>
      <c r="U121" s="124">
        <v>7681.2754567161674</v>
      </c>
      <c r="V121" s="124">
        <v>14475.835533709998</v>
      </c>
      <c r="W121" s="124">
        <v>12585.952441919997</v>
      </c>
      <c r="X121" s="124">
        <v>2362.4941326699991</v>
      </c>
      <c r="Y121" s="124">
        <v>897.14781126000105</v>
      </c>
      <c r="Z121" s="124">
        <v>635.08354797000197</v>
      </c>
      <c r="AA121" s="124">
        <v>1078.3740494099995</v>
      </c>
      <c r="AB121" s="124">
        <v>10743.814671836666</v>
      </c>
      <c r="AC121" s="124" t="s">
        <v>102</v>
      </c>
      <c r="AD121" s="124" t="s">
        <v>102</v>
      </c>
      <c r="AE121" s="124" t="s">
        <v>102</v>
      </c>
      <c r="AF121" s="126">
        <v>4.8446128872705191E-2</v>
      </c>
      <c r="AG121" s="126">
        <v>-6.6093314279766335E-2</v>
      </c>
      <c r="AH121" s="126">
        <v>-0.70452984013062758</v>
      </c>
      <c r="AI121" s="126">
        <v>-0.9317342696361075</v>
      </c>
      <c r="AJ121" s="126">
        <v>-0.94267868565710233</v>
      </c>
      <c r="AK121" s="126">
        <v>-0.86818292921901519</v>
      </c>
      <c r="AL121" s="126">
        <v>-0.21835068312321465</v>
      </c>
      <c r="AM121" s="126" t="s">
        <v>102</v>
      </c>
      <c r="AN121" s="126" t="s">
        <v>102</v>
      </c>
      <c r="AO121" s="126" t="s">
        <v>102</v>
      </c>
      <c r="AP121" s="124">
        <v>81426.574334896766</v>
      </c>
      <c r="AQ121" s="124">
        <v>42778.70218877666</v>
      </c>
      <c r="AR121" s="126">
        <v>-0.47463463202033407</v>
      </c>
      <c r="AS121" s="153" t="s">
        <v>779</v>
      </c>
      <c r="AT121" s="153">
        <v>1</v>
      </c>
      <c r="AU121" s="153">
        <v>1</v>
      </c>
      <c r="AV121" s="153">
        <v>1</v>
      </c>
      <c r="AW121" s="153">
        <v>1</v>
      </c>
      <c r="AX121" s="153">
        <v>1</v>
      </c>
      <c r="AY121" s="153">
        <v>1</v>
      </c>
      <c r="AZ121" s="153">
        <v>1</v>
      </c>
      <c r="BA121" s="153">
        <v>0</v>
      </c>
      <c r="BB121" s="153">
        <v>0</v>
      </c>
      <c r="BC121" s="153">
        <v>0</v>
      </c>
    </row>
    <row r="122" spans="1:55" x14ac:dyDescent="0.3">
      <c r="A122" s="300" t="s">
        <v>48</v>
      </c>
      <c r="B122" s="300" t="s">
        <v>817</v>
      </c>
      <c r="C122" s="300" t="s">
        <v>49</v>
      </c>
      <c r="D122" s="300" t="s">
        <v>808</v>
      </c>
      <c r="E122" s="300" t="s">
        <v>1696</v>
      </c>
      <c r="F122" s="300" t="s">
        <v>770</v>
      </c>
      <c r="G122" s="300" t="s">
        <v>2070</v>
      </c>
      <c r="H122" s="126">
        <v>3.3959999999999997E-2</v>
      </c>
      <c r="I122" s="300" t="s">
        <v>2429</v>
      </c>
      <c r="J122" s="124">
        <v>6485.1615196399998</v>
      </c>
      <c r="K122" s="124">
        <v>5728.73602888</v>
      </c>
      <c r="L122" s="124">
        <v>5194.0422261599997</v>
      </c>
      <c r="M122" s="124">
        <v>5363.3759232799994</v>
      </c>
      <c r="N122" s="124">
        <v>5546.0766552799996</v>
      </c>
      <c r="O122" s="124">
        <v>4727.74177556</v>
      </c>
      <c r="P122" s="124">
        <v>5822.2029110000003</v>
      </c>
      <c r="Q122" s="124">
        <v>5845.1454494399995</v>
      </c>
      <c r="R122" s="124">
        <v>6090.9239452000002</v>
      </c>
      <c r="S122" s="124">
        <v>5966.40207448</v>
      </c>
      <c r="T122" s="124">
        <v>5143.072134</v>
      </c>
      <c r="U122" s="124">
        <v>5026.3308122799999</v>
      </c>
      <c r="V122" s="124">
        <v>5336.7889999999998</v>
      </c>
      <c r="W122" s="124">
        <v>4885.3630000000003</v>
      </c>
      <c r="X122" s="124">
        <v>4342.2340000000004</v>
      </c>
      <c r="Y122" s="124">
        <v>4287.01</v>
      </c>
      <c r="Z122" s="124">
        <v>4503.268</v>
      </c>
      <c r="AA122" s="124">
        <v>4148.1480000000001</v>
      </c>
      <c r="AB122" s="124" t="s">
        <v>102</v>
      </c>
      <c r="AC122" s="124" t="s">
        <v>102</v>
      </c>
      <c r="AD122" s="124" t="s">
        <v>102</v>
      </c>
      <c r="AE122" s="124" t="s">
        <v>102</v>
      </c>
      <c r="AF122" s="126">
        <v>-0.17707693419234188</v>
      </c>
      <c r="AG122" s="126">
        <v>-0.14721799444560615</v>
      </c>
      <c r="AH122" s="126">
        <v>-0.16399717004028835</v>
      </c>
      <c r="AI122" s="126">
        <v>-0.2006881372249108</v>
      </c>
      <c r="AJ122" s="126">
        <v>-0.18802636892644109</v>
      </c>
      <c r="AK122" s="126">
        <v>-0.12259421158664002</v>
      </c>
      <c r="AL122" s="126" t="s">
        <v>102</v>
      </c>
      <c r="AM122" s="126" t="s">
        <v>102</v>
      </c>
      <c r="AN122" s="126" t="s">
        <v>102</v>
      </c>
      <c r="AO122" s="126" t="s">
        <v>102</v>
      </c>
      <c r="AP122" s="124">
        <v>33045.134128799997</v>
      </c>
      <c r="AQ122" s="124">
        <v>27502.812000000002</v>
      </c>
      <c r="AR122" s="126">
        <v>-0.16771976494928692</v>
      </c>
      <c r="AS122" s="153" t="s">
        <v>779</v>
      </c>
      <c r="AT122" s="153">
        <v>1</v>
      </c>
      <c r="AU122" s="153">
        <v>1</v>
      </c>
      <c r="AV122" s="153">
        <v>1</v>
      </c>
      <c r="AW122" s="153">
        <v>1</v>
      </c>
      <c r="AX122" s="153">
        <v>1</v>
      </c>
      <c r="AY122" s="153">
        <v>1</v>
      </c>
      <c r="AZ122" s="153">
        <v>0</v>
      </c>
      <c r="BA122" s="153">
        <v>0</v>
      </c>
      <c r="BB122" s="153">
        <v>0</v>
      </c>
      <c r="BC122" s="153">
        <v>0</v>
      </c>
    </row>
    <row r="123" spans="1:55" x14ac:dyDescent="0.3">
      <c r="A123" s="300" t="s">
        <v>48</v>
      </c>
      <c r="B123" s="300" t="s">
        <v>817</v>
      </c>
      <c r="C123" s="300" t="s">
        <v>49</v>
      </c>
      <c r="D123" s="300" t="s">
        <v>808</v>
      </c>
      <c r="E123" s="300" t="s">
        <v>1696</v>
      </c>
      <c r="F123" s="300" t="s">
        <v>27</v>
      </c>
      <c r="G123" s="300" t="s">
        <v>2070</v>
      </c>
      <c r="H123" s="126">
        <v>3.3959999999999997E-2</v>
      </c>
      <c r="I123" s="300" t="s">
        <v>1544</v>
      </c>
      <c r="J123" s="124">
        <v>47886.372633439998</v>
      </c>
      <c r="K123" s="124">
        <v>42870.69781292</v>
      </c>
      <c r="L123" s="124">
        <v>37779.566659520002</v>
      </c>
      <c r="M123" s="124">
        <v>36320.625318440005</v>
      </c>
      <c r="N123" s="124">
        <v>38363.424226280003</v>
      </c>
      <c r="O123" s="124">
        <v>38425.22194756</v>
      </c>
      <c r="P123" s="124">
        <v>38623.652313040002</v>
      </c>
      <c r="Q123" s="124">
        <v>47547.538771640007</v>
      </c>
      <c r="R123" s="124">
        <v>36596.446555959999</v>
      </c>
      <c r="S123" s="124">
        <v>41350.716643240004</v>
      </c>
      <c r="T123" s="124">
        <v>39308.448156879997</v>
      </c>
      <c r="U123" s="124">
        <v>41915.178154360001</v>
      </c>
      <c r="V123" s="124">
        <v>63363.135000000002</v>
      </c>
      <c r="W123" s="124">
        <v>34460.490000000005</v>
      </c>
      <c r="X123" s="124">
        <v>36266.333000000006</v>
      </c>
      <c r="Y123" s="124">
        <v>35533.521000000001</v>
      </c>
      <c r="Z123" s="124">
        <v>28053.291000000001</v>
      </c>
      <c r="AA123" s="124">
        <v>32423.23</v>
      </c>
      <c r="AB123" s="124" t="s">
        <v>102</v>
      </c>
      <c r="AC123" s="124" t="s">
        <v>102</v>
      </c>
      <c r="AD123" s="124" t="s">
        <v>102</v>
      </c>
      <c r="AE123" s="124" t="s">
        <v>102</v>
      </c>
      <c r="AF123" s="126">
        <v>0.32319763463880069</v>
      </c>
      <c r="AG123" s="126">
        <v>-0.19617613526191308</v>
      </c>
      <c r="AH123" s="126">
        <v>-4.0054288424154781E-2</v>
      </c>
      <c r="AI123" s="126">
        <v>-2.1671001298548424E-2</v>
      </c>
      <c r="AJ123" s="126">
        <v>-0.26874903463954286</v>
      </c>
      <c r="AK123" s="126">
        <v>-0.15619927858194521</v>
      </c>
      <c r="AL123" s="126" t="s">
        <v>102</v>
      </c>
      <c r="AM123" s="126" t="s">
        <v>102</v>
      </c>
      <c r="AN123" s="126" t="s">
        <v>102</v>
      </c>
      <c r="AO123" s="126" t="s">
        <v>102</v>
      </c>
      <c r="AP123" s="124">
        <v>241645.90859816002</v>
      </c>
      <c r="AQ123" s="124">
        <v>230100.00000000003</v>
      </c>
      <c r="AR123" s="126">
        <v>-4.7780277618356112E-2</v>
      </c>
      <c r="AS123" s="153" t="s">
        <v>779</v>
      </c>
      <c r="AT123" s="153">
        <v>1</v>
      </c>
      <c r="AU123" s="153">
        <v>1</v>
      </c>
      <c r="AV123" s="153">
        <v>1</v>
      </c>
      <c r="AW123" s="153">
        <v>1</v>
      </c>
      <c r="AX123" s="153">
        <v>1</v>
      </c>
      <c r="AY123" s="153">
        <v>1</v>
      </c>
      <c r="AZ123" s="153">
        <v>0</v>
      </c>
      <c r="BA123" s="153">
        <v>0</v>
      </c>
      <c r="BB123" s="153">
        <v>0</v>
      </c>
      <c r="BC123" s="153">
        <v>0</v>
      </c>
    </row>
    <row r="124" spans="1:55" x14ac:dyDescent="0.3">
      <c r="A124" s="300" t="s">
        <v>48</v>
      </c>
      <c r="B124" s="300" t="s">
        <v>817</v>
      </c>
      <c r="C124" s="300" t="s">
        <v>49</v>
      </c>
      <c r="D124" s="300" t="s">
        <v>808</v>
      </c>
      <c r="E124" s="300" t="s">
        <v>1696</v>
      </c>
      <c r="F124" s="300" t="s">
        <v>16</v>
      </c>
      <c r="G124" s="300" t="s">
        <v>2070</v>
      </c>
      <c r="H124" s="126">
        <v>3.3959999999999997E-2</v>
      </c>
      <c r="I124" s="300" t="s">
        <v>2430</v>
      </c>
      <c r="J124" s="124">
        <v>177942.77584532002</v>
      </c>
      <c r="K124" s="124">
        <v>139278.16424083998</v>
      </c>
      <c r="L124" s="124">
        <v>162841.53879304</v>
      </c>
      <c r="M124" s="124">
        <v>211386.99682095999</v>
      </c>
      <c r="N124" s="124">
        <v>122189.48236328</v>
      </c>
      <c r="O124" s="124">
        <v>145204.65132347998</v>
      </c>
      <c r="P124" s="124">
        <v>128420.37760952</v>
      </c>
      <c r="Q124" s="124">
        <v>125627.41073684</v>
      </c>
      <c r="R124" s="124">
        <v>130209.16976791999</v>
      </c>
      <c r="S124" s="124">
        <v>119747.68242728</v>
      </c>
      <c r="T124" s="124">
        <v>123888.05013812</v>
      </c>
      <c r="U124" s="124">
        <v>158412.49048416002</v>
      </c>
      <c r="V124" s="124">
        <v>178972.66500000001</v>
      </c>
      <c r="W124" s="124">
        <v>135828.826</v>
      </c>
      <c r="X124" s="124">
        <v>227795.39199999999</v>
      </c>
      <c r="Y124" s="124">
        <v>154114.861</v>
      </c>
      <c r="Z124" s="124">
        <v>124189.389</v>
      </c>
      <c r="AA124" s="124">
        <v>147545.80900000001</v>
      </c>
      <c r="AB124" s="124" t="s">
        <v>102</v>
      </c>
      <c r="AC124" s="124" t="s">
        <v>102</v>
      </c>
      <c r="AD124" s="124" t="s">
        <v>102</v>
      </c>
      <c r="AE124" s="124" t="s">
        <v>102</v>
      </c>
      <c r="AF124" s="126">
        <v>5.7877547980662936E-3</v>
      </c>
      <c r="AG124" s="126">
        <v>-2.4765822120367535E-2</v>
      </c>
      <c r="AH124" s="126">
        <v>0.39887766775227856</v>
      </c>
      <c r="AI124" s="126">
        <v>-0.27093499923019482</v>
      </c>
      <c r="AJ124" s="126">
        <v>1.6367256805083292E-2</v>
      </c>
      <c r="AK124" s="126">
        <v>1.6123158970331539E-2</v>
      </c>
      <c r="AL124" s="126" t="s">
        <v>102</v>
      </c>
      <c r="AM124" s="126" t="s">
        <v>102</v>
      </c>
      <c r="AN124" s="126" t="s">
        <v>102</v>
      </c>
      <c r="AO124" s="126" t="s">
        <v>102</v>
      </c>
      <c r="AP124" s="124">
        <v>958843.60938691988</v>
      </c>
      <c r="AQ124" s="124">
        <v>968446.94200000004</v>
      </c>
      <c r="AR124" s="126">
        <v>1.0015535921671819E-2</v>
      </c>
      <c r="AS124" s="153" t="s">
        <v>779</v>
      </c>
      <c r="AT124" s="153">
        <v>1</v>
      </c>
      <c r="AU124" s="153">
        <v>1</v>
      </c>
      <c r="AV124" s="153">
        <v>1</v>
      </c>
      <c r="AW124" s="153">
        <v>1</v>
      </c>
      <c r="AX124" s="153">
        <v>1</v>
      </c>
      <c r="AY124" s="153">
        <v>1</v>
      </c>
      <c r="AZ124" s="153">
        <v>0</v>
      </c>
      <c r="BA124" s="153">
        <v>0</v>
      </c>
      <c r="BB124" s="153">
        <v>0</v>
      </c>
      <c r="BC124" s="153">
        <v>0</v>
      </c>
    </row>
    <row r="125" spans="1:55" x14ac:dyDescent="0.3">
      <c r="A125" s="300" t="s">
        <v>48</v>
      </c>
      <c r="B125" s="300" t="s">
        <v>817</v>
      </c>
      <c r="C125" s="300" t="s">
        <v>49</v>
      </c>
      <c r="D125" s="300" t="s">
        <v>808</v>
      </c>
      <c r="E125" s="300" t="s">
        <v>1696</v>
      </c>
      <c r="F125" s="300" t="s">
        <v>94</v>
      </c>
      <c r="G125" s="300" t="s">
        <v>2070</v>
      </c>
      <c r="H125" s="126">
        <v>3.3959999999999997E-2</v>
      </c>
      <c r="I125" s="300" t="s">
        <v>1546</v>
      </c>
      <c r="J125" s="124">
        <v>3255.4530448400001</v>
      </c>
      <c r="K125" s="124">
        <v>2615.2612014400001</v>
      </c>
      <c r="L125" s="124">
        <v>3571.2327005200004</v>
      </c>
      <c r="M125" s="124">
        <v>4108.6706330799998</v>
      </c>
      <c r="N125" s="124">
        <v>3434.0768725600001</v>
      </c>
      <c r="O125" s="124">
        <v>6948.17604536</v>
      </c>
      <c r="P125" s="124">
        <v>3991.26447508</v>
      </c>
      <c r="Q125" s="124">
        <v>3918.5832908399998</v>
      </c>
      <c r="R125" s="124">
        <v>3484.3511096400002</v>
      </c>
      <c r="S125" s="124">
        <v>4193.63112628</v>
      </c>
      <c r="T125" s="124">
        <v>3272.6746825999999</v>
      </c>
      <c r="U125" s="124">
        <v>4520.8877379599999</v>
      </c>
      <c r="V125" s="124">
        <v>3805.1350000000002</v>
      </c>
      <c r="W125" s="124">
        <v>3818.2629999999999</v>
      </c>
      <c r="X125" s="124">
        <v>8100.7669999999998</v>
      </c>
      <c r="Y125" s="124">
        <v>5278.7709999999997</v>
      </c>
      <c r="Z125" s="124">
        <v>7151.4090000000006</v>
      </c>
      <c r="AA125" s="124">
        <v>4835.7370000000001</v>
      </c>
      <c r="AB125" s="124" t="s">
        <v>102</v>
      </c>
      <c r="AC125" s="124" t="s">
        <v>102</v>
      </c>
      <c r="AD125" s="124" t="s">
        <v>102</v>
      </c>
      <c r="AE125" s="124" t="s">
        <v>102</v>
      </c>
      <c r="AF125" s="126">
        <v>0.16884960329293155</v>
      </c>
      <c r="AG125" s="126">
        <v>0.45999298192379784</v>
      </c>
      <c r="AH125" s="126">
        <v>1.2683391644628652</v>
      </c>
      <c r="AI125" s="126">
        <v>0.28478806685043351</v>
      </c>
      <c r="AJ125" s="126">
        <v>1.0824836674866984</v>
      </c>
      <c r="AK125" s="126">
        <v>-0.30402785300333446</v>
      </c>
      <c r="AL125" s="126" t="s">
        <v>102</v>
      </c>
      <c r="AM125" s="126" t="s">
        <v>102</v>
      </c>
      <c r="AN125" s="126" t="s">
        <v>102</v>
      </c>
      <c r="AO125" s="126" t="s">
        <v>102</v>
      </c>
      <c r="AP125" s="124">
        <v>23932.870497799999</v>
      </c>
      <c r="AQ125" s="124">
        <v>32990.082000000002</v>
      </c>
      <c r="AR125" s="126">
        <v>0.37844233950259237</v>
      </c>
      <c r="AS125" s="153" t="s">
        <v>779</v>
      </c>
      <c r="AT125" s="153">
        <v>1</v>
      </c>
      <c r="AU125" s="153">
        <v>1</v>
      </c>
      <c r="AV125" s="153">
        <v>1</v>
      </c>
      <c r="AW125" s="153">
        <v>1</v>
      </c>
      <c r="AX125" s="153">
        <v>1</v>
      </c>
      <c r="AY125" s="153">
        <v>1</v>
      </c>
      <c r="AZ125" s="153">
        <v>0</v>
      </c>
      <c r="BA125" s="153">
        <v>0</v>
      </c>
      <c r="BB125" s="153">
        <v>0</v>
      </c>
      <c r="BC125" s="153">
        <v>0</v>
      </c>
    </row>
    <row r="126" spans="1:55" x14ac:dyDescent="0.3">
      <c r="A126" s="300" t="s">
        <v>48</v>
      </c>
      <c r="B126" s="300" t="s">
        <v>817</v>
      </c>
      <c r="C126" s="300" t="s">
        <v>49</v>
      </c>
      <c r="D126" s="300" t="s">
        <v>808</v>
      </c>
      <c r="E126" s="300" t="s">
        <v>1696</v>
      </c>
      <c r="F126" s="300" t="s">
        <v>776</v>
      </c>
      <c r="G126" s="300" t="s">
        <v>2070</v>
      </c>
      <c r="H126" s="126">
        <v>3.3959999999999997E-2</v>
      </c>
      <c r="I126" s="300" t="s">
        <v>1548</v>
      </c>
      <c r="J126" s="124">
        <v>461139.135068968</v>
      </c>
      <c r="K126" s="124">
        <v>420285.441239996</v>
      </c>
      <c r="L126" s="124">
        <v>457941.51254428399</v>
      </c>
      <c r="M126" s="124">
        <v>507646.934314396</v>
      </c>
      <c r="N126" s="124">
        <v>427117.54741726001</v>
      </c>
      <c r="O126" s="124">
        <v>437428.491629444</v>
      </c>
      <c r="P126" s="124">
        <v>441757.41611153603</v>
      </c>
      <c r="Q126" s="124">
        <v>442349.36327794002</v>
      </c>
      <c r="R126" s="124">
        <v>515621.89416037605</v>
      </c>
      <c r="S126" s="124">
        <v>404565.49917047197</v>
      </c>
      <c r="T126" s="124">
        <v>489962.44787585997</v>
      </c>
      <c r="U126" s="124">
        <v>562042.65940921998</v>
      </c>
      <c r="V126" s="124">
        <v>540290.00650000002</v>
      </c>
      <c r="W126" s="124">
        <v>394830.12809999997</v>
      </c>
      <c r="X126" s="124">
        <v>527806.92700000003</v>
      </c>
      <c r="Y126" s="124">
        <v>406332.29210000002</v>
      </c>
      <c r="Z126" s="124">
        <v>326882.92859999998</v>
      </c>
      <c r="AA126" s="124">
        <v>406897.96340000001</v>
      </c>
      <c r="AB126" s="124">
        <v>395152.92920000001</v>
      </c>
      <c r="AC126" s="124" t="s">
        <v>102</v>
      </c>
      <c r="AD126" s="124" t="s">
        <v>102</v>
      </c>
      <c r="AE126" s="124" t="s">
        <v>102</v>
      </c>
      <c r="AF126" s="126">
        <v>0.17164206073985505</v>
      </c>
      <c r="AG126" s="126">
        <v>-6.056672594913954E-2</v>
      </c>
      <c r="AH126" s="126">
        <v>0.15256405576238272</v>
      </c>
      <c r="AI126" s="126">
        <v>-0.19957698031059076</v>
      </c>
      <c r="AJ126" s="126">
        <v>-0.23467689263381805</v>
      </c>
      <c r="AK126" s="126">
        <v>-6.9795472434171321E-2</v>
      </c>
      <c r="AL126" s="126">
        <v>-0.1054979163038413</v>
      </c>
      <c r="AM126" s="126" t="s">
        <v>102</v>
      </c>
      <c r="AN126" s="126" t="s">
        <v>102</v>
      </c>
      <c r="AO126" s="126" t="s">
        <v>102</v>
      </c>
      <c r="AP126" s="124">
        <v>3153316.4783258839</v>
      </c>
      <c r="AQ126" s="124">
        <v>2998193.1749</v>
      </c>
      <c r="AR126" s="126">
        <v>-4.9193699551603472E-2</v>
      </c>
      <c r="AS126" s="153" t="s">
        <v>779</v>
      </c>
      <c r="AT126" s="153">
        <v>1</v>
      </c>
      <c r="AU126" s="153">
        <v>1</v>
      </c>
      <c r="AV126" s="153">
        <v>1</v>
      </c>
      <c r="AW126" s="153">
        <v>1</v>
      </c>
      <c r="AX126" s="153">
        <v>1</v>
      </c>
      <c r="AY126" s="153">
        <v>1</v>
      </c>
      <c r="AZ126" s="153">
        <v>1</v>
      </c>
      <c r="BA126" s="153">
        <v>0</v>
      </c>
      <c r="BB126" s="153">
        <v>0</v>
      </c>
      <c r="BC126" s="153">
        <v>0</v>
      </c>
    </row>
    <row r="127" spans="1:55" x14ac:dyDescent="0.3">
      <c r="A127" s="300" t="s">
        <v>48</v>
      </c>
      <c r="B127" s="300" t="s">
        <v>817</v>
      </c>
      <c r="C127" s="300" t="s">
        <v>49</v>
      </c>
      <c r="D127" s="300" t="s">
        <v>808</v>
      </c>
      <c r="E127" s="300" t="s">
        <v>1696</v>
      </c>
      <c r="F127" s="300" t="s">
        <v>18</v>
      </c>
      <c r="G127" s="300" t="s">
        <v>2070</v>
      </c>
      <c r="H127" s="126">
        <v>3.3959999999999997E-2</v>
      </c>
      <c r="I127" s="300" t="s">
        <v>1549</v>
      </c>
      <c r="J127" s="124">
        <v>93743.75799672</v>
      </c>
      <c r="K127" s="124">
        <v>77565.546140520004</v>
      </c>
      <c r="L127" s="124">
        <v>80375.597134280004</v>
      </c>
      <c r="M127" s="124">
        <v>69083.359122239999</v>
      </c>
      <c r="N127" s="124">
        <v>91301.172251120006</v>
      </c>
      <c r="O127" s="124">
        <v>82093.872186720007</v>
      </c>
      <c r="P127" s="124">
        <v>96271.078832239989</v>
      </c>
      <c r="Q127" s="124">
        <v>69731.240526159992</v>
      </c>
      <c r="R127" s="124">
        <v>74747.056999200009</v>
      </c>
      <c r="S127" s="124">
        <v>76685.51279968</v>
      </c>
      <c r="T127" s="124">
        <v>72624.047610400012</v>
      </c>
      <c r="U127" s="124">
        <v>80800.295170319994</v>
      </c>
      <c r="V127" s="124">
        <v>113122.951</v>
      </c>
      <c r="W127" s="124">
        <v>84759.994999999995</v>
      </c>
      <c r="X127" s="124">
        <v>99874.915999999997</v>
      </c>
      <c r="Y127" s="124">
        <v>73902.589000000007</v>
      </c>
      <c r="Z127" s="124">
        <v>57704.824999999997</v>
      </c>
      <c r="AA127" s="124">
        <v>60433.084000000003</v>
      </c>
      <c r="AB127" s="124" t="s">
        <v>102</v>
      </c>
      <c r="AC127" s="124" t="s">
        <v>102</v>
      </c>
      <c r="AD127" s="124" t="s">
        <v>102</v>
      </c>
      <c r="AE127" s="124" t="s">
        <v>102</v>
      </c>
      <c r="AF127" s="126">
        <v>0.20672515607874456</v>
      </c>
      <c r="AG127" s="126">
        <v>9.2753151591897745E-2</v>
      </c>
      <c r="AH127" s="126">
        <v>0.24260247588759226</v>
      </c>
      <c r="AI127" s="126">
        <v>6.9759634432839182E-2</v>
      </c>
      <c r="AJ127" s="126">
        <v>-0.36797279183573545</v>
      </c>
      <c r="AK127" s="126">
        <v>-0.26385389810159282</v>
      </c>
      <c r="AL127" s="126" t="s">
        <v>102</v>
      </c>
      <c r="AM127" s="126" t="s">
        <v>102</v>
      </c>
      <c r="AN127" s="126" t="s">
        <v>102</v>
      </c>
      <c r="AO127" s="126" t="s">
        <v>102</v>
      </c>
      <c r="AP127" s="124">
        <v>494163.30483160005</v>
      </c>
      <c r="AQ127" s="124">
        <v>489798.36</v>
      </c>
      <c r="AR127" s="126">
        <v>-8.8330007285497263E-3</v>
      </c>
      <c r="AS127" s="153" t="s">
        <v>779</v>
      </c>
      <c r="AT127" s="153">
        <v>1</v>
      </c>
      <c r="AU127" s="153">
        <v>1</v>
      </c>
      <c r="AV127" s="153">
        <v>1</v>
      </c>
      <c r="AW127" s="153">
        <v>1</v>
      </c>
      <c r="AX127" s="153">
        <v>1</v>
      </c>
      <c r="AY127" s="153">
        <v>1</v>
      </c>
      <c r="AZ127" s="153">
        <v>0</v>
      </c>
      <c r="BA127" s="153">
        <v>0</v>
      </c>
      <c r="BB127" s="153">
        <v>0</v>
      </c>
      <c r="BC127" s="153">
        <v>0</v>
      </c>
    </row>
    <row r="128" spans="1:55" x14ac:dyDescent="0.3">
      <c r="A128" s="300" t="s">
        <v>24</v>
      </c>
      <c r="B128" s="300" t="s">
        <v>824</v>
      </c>
      <c r="C128" s="300" t="s">
        <v>43</v>
      </c>
      <c r="D128" s="300" t="s">
        <v>825</v>
      </c>
      <c r="E128" s="300" t="s">
        <v>1689</v>
      </c>
      <c r="F128" s="300" t="s">
        <v>5</v>
      </c>
      <c r="G128" s="300" t="s">
        <v>2070</v>
      </c>
      <c r="H128" s="126">
        <v>5.4429999999999999E-2</v>
      </c>
      <c r="I128" s="300" t="s">
        <v>1485</v>
      </c>
      <c r="J128" s="124">
        <v>11456.910733042852</v>
      </c>
      <c r="K128" s="124">
        <v>9715.9767476626384</v>
      </c>
      <c r="L128" s="124">
        <v>10217.24130072243</v>
      </c>
      <c r="M128" s="124">
        <v>11663.724265836618</v>
      </c>
      <c r="N128" s="124">
        <v>10267.561261543444</v>
      </c>
      <c r="O128" s="124">
        <v>10583.533695020149</v>
      </c>
      <c r="P128" s="124">
        <v>11967.350315599295</v>
      </c>
      <c r="Q128" s="124">
        <v>8072.328188902583</v>
      </c>
      <c r="R128" s="124">
        <v>9000.0956174879939</v>
      </c>
      <c r="S128" s="124">
        <v>11578.005810607316</v>
      </c>
      <c r="T128" s="124">
        <v>10712.607184188641</v>
      </c>
      <c r="U128" s="124">
        <v>13946.667529193479</v>
      </c>
      <c r="V128" s="124">
        <v>8625.098203810001</v>
      </c>
      <c r="W128" s="124">
        <v>8888.6742972799984</v>
      </c>
      <c r="X128" s="124">
        <v>9420.1302580600004</v>
      </c>
      <c r="Y128" s="124">
        <v>6656.7185805299996</v>
      </c>
      <c r="Z128" s="124">
        <v>6346.84061182</v>
      </c>
      <c r="AA128" s="124">
        <v>6004.6353559400004</v>
      </c>
      <c r="AB128" s="124">
        <v>10270.442802920001</v>
      </c>
      <c r="AC128" s="124" t="s">
        <v>102</v>
      </c>
      <c r="AD128" s="124" t="s">
        <v>102</v>
      </c>
      <c r="AE128" s="124" t="s">
        <v>102</v>
      </c>
      <c r="AF128" s="126">
        <v>-0.24717068983226226</v>
      </c>
      <c r="AG128" s="126">
        <v>-8.5148665118168709E-2</v>
      </c>
      <c r="AH128" s="126">
        <v>-7.8016268697311458E-2</v>
      </c>
      <c r="AI128" s="126">
        <v>-0.42928018282910552</v>
      </c>
      <c r="AJ128" s="126">
        <v>-0.3818551016986162</v>
      </c>
      <c r="AK128" s="126">
        <v>-0.43264362083853425</v>
      </c>
      <c r="AL128" s="126">
        <v>-0.14179475555816193</v>
      </c>
      <c r="AM128" s="126" t="s">
        <v>102</v>
      </c>
      <c r="AN128" s="126" t="s">
        <v>102</v>
      </c>
      <c r="AO128" s="126" t="s">
        <v>102</v>
      </c>
      <c r="AP128" s="124">
        <v>75872.298319427427</v>
      </c>
      <c r="AQ128" s="124">
        <v>56212.540110360002</v>
      </c>
      <c r="AR128" s="126">
        <v>-0.25911641856819118</v>
      </c>
      <c r="AS128" s="153" t="s">
        <v>779</v>
      </c>
      <c r="AT128" s="153">
        <v>1</v>
      </c>
      <c r="AU128" s="153">
        <v>1</v>
      </c>
      <c r="AV128" s="153">
        <v>1</v>
      </c>
      <c r="AW128" s="153">
        <v>1</v>
      </c>
      <c r="AX128" s="153">
        <v>1</v>
      </c>
      <c r="AY128" s="153">
        <v>1</v>
      </c>
      <c r="AZ128" s="153">
        <v>1</v>
      </c>
      <c r="BA128" s="153">
        <v>0</v>
      </c>
      <c r="BB128" s="153">
        <v>0</v>
      </c>
      <c r="BC128" s="153">
        <v>0</v>
      </c>
    </row>
    <row r="129" spans="1:55" x14ac:dyDescent="0.3">
      <c r="A129" s="300" t="s">
        <v>24</v>
      </c>
      <c r="B129" s="300" t="s">
        <v>824</v>
      </c>
      <c r="C129" s="300" t="s">
        <v>43</v>
      </c>
      <c r="D129" s="300" t="s">
        <v>825</v>
      </c>
      <c r="E129" s="300" t="s">
        <v>1689</v>
      </c>
      <c r="F129" s="300" t="s">
        <v>770</v>
      </c>
      <c r="G129" s="300" t="s">
        <v>2070</v>
      </c>
      <c r="H129" s="126">
        <v>5.4429999999999999E-2</v>
      </c>
      <c r="I129" s="300" t="s">
        <v>2431</v>
      </c>
      <c r="J129" s="124">
        <v>3499.9810892945602</v>
      </c>
      <c r="K129" s="124">
        <v>3219.2272067697299</v>
      </c>
      <c r="L129" s="124">
        <v>3280.2707523130998</v>
      </c>
      <c r="M129" s="124">
        <v>3309.7781460266901</v>
      </c>
      <c r="N129" s="124">
        <v>3621.9393047834101</v>
      </c>
      <c r="O129" s="124">
        <v>2961.5049202970399</v>
      </c>
      <c r="P129" s="124">
        <v>3668.3198328683402</v>
      </c>
      <c r="Q129" s="124">
        <v>2632.63032164691</v>
      </c>
      <c r="R129" s="124">
        <v>3051.4263806604499</v>
      </c>
      <c r="S129" s="124">
        <v>2752.3666401309001</v>
      </c>
      <c r="T129" s="124">
        <v>3380.52316880018</v>
      </c>
      <c r="U129" s="124">
        <v>3747.6811430399898</v>
      </c>
      <c r="V129" s="124">
        <v>2398.6670290000002</v>
      </c>
      <c r="W129" s="124">
        <v>3047.183704</v>
      </c>
      <c r="X129" s="124">
        <v>2534.4740489999999</v>
      </c>
      <c r="Y129" s="124">
        <v>1160.562717</v>
      </c>
      <c r="Z129" s="124">
        <v>1789.5745099999999</v>
      </c>
      <c r="AA129" s="124">
        <v>1911.4604489999999</v>
      </c>
      <c r="AB129" s="124">
        <v>3014.0894309999999</v>
      </c>
      <c r="AC129" s="124" t="s">
        <v>102</v>
      </c>
      <c r="AD129" s="124" t="s">
        <v>102</v>
      </c>
      <c r="AE129" s="124" t="s">
        <v>102</v>
      </c>
      <c r="AF129" s="126">
        <v>-0.3146628602260636</v>
      </c>
      <c r="AG129" s="126">
        <v>-5.3442485329379272E-2</v>
      </c>
      <c r="AH129" s="126">
        <v>-0.22735827607742365</v>
      </c>
      <c r="AI129" s="126">
        <v>-0.64935332043532035</v>
      </c>
      <c r="AJ129" s="126">
        <v>-0.50590709578248561</v>
      </c>
      <c r="AK129" s="126">
        <v>-0.35456448648807926</v>
      </c>
      <c r="AL129" s="126">
        <v>-0.17834606350471441</v>
      </c>
      <c r="AM129" s="126" t="s">
        <v>102</v>
      </c>
      <c r="AN129" s="126" t="s">
        <v>102</v>
      </c>
      <c r="AO129" s="126" t="s">
        <v>102</v>
      </c>
      <c r="AP129" s="124">
        <v>23561.021252352872</v>
      </c>
      <c r="AQ129" s="124">
        <v>15856.011889000001</v>
      </c>
      <c r="AR129" s="126">
        <v>-0.32702357341931543</v>
      </c>
      <c r="AS129" s="153" t="s">
        <v>779</v>
      </c>
      <c r="AT129" s="153">
        <v>1</v>
      </c>
      <c r="AU129" s="153">
        <v>1</v>
      </c>
      <c r="AV129" s="153">
        <v>1</v>
      </c>
      <c r="AW129" s="153">
        <v>1</v>
      </c>
      <c r="AX129" s="153">
        <v>1</v>
      </c>
      <c r="AY129" s="153">
        <v>1</v>
      </c>
      <c r="AZ129" s="153">
        <v>1</v>
      </c>
      <c r="BA129" s="153">
        <v>0</v>
      </c>
      <c r="BB129" s="153">
        <v>0</v>
      </c>
      <c r="BC129" s="153">
        <v>0</v>
      </c>
    </row>
    <row r="130" spans="1:55" x14ac:dyDescent="0.3">
      <c r="A130" s="300" t="s">
        <v>24</v>
      </c>
      <c r="B130" s="300" t="s">
        <v>824</v>
      </c>
      <c r="C130" s="300" t="s">
        <v>43</v>
      </c>
      <c r="D130" s="300" t="s">
        <v>825</v>
      </c>
      <c r="E130" s="300" t="s">
        <v>1689</v>
      </c>
      <c r="F130" s="300" t="s">
        <v>650</v>
      </c>
      <c r="G130" s="300" t="s">
        <v>2070</v>
      </c>
      <c r="H130" s="126">
        <v>5.4429999999999999E-2</v>
      </c>
      <c r="I130" s="300" t="s">
        <v>2432</v>
      </c>
      <c r="J130" s="124">
        <v>3765.8503726026252</v>
      </c>
      <c r="K130" s="124">
        <v>4524.0793364497822</v>
      </c>
      <c r="L130" s="124">
        <v>4782.5682694725201</v>
      </c>
      <c r="M130" s="124">
        <v>4706.3675987169145</v>
      </c>
      <c r="N130" s="124">
        <v>13105.680973482038</v>
      </c>
      <c r="O130" s="124">
        <v>3461.241109137045</v>
      </c>
      <c r="P130" s="124">
        <v>4750.1564580668646</v>
      </c>
      <c r="Q130" s="124">
        <v>3860.8583906223303</v>
      </c>
      <c r="R130" s="124">
        <v>6961.179330717031</v>
      </c>
      <c r="S130" s="124">
        <v>9306.3107533913408</v>
      </c>
      <c r="T130" s="124">
        <v>5181.8111143344677</v>
      </c>
      <c r="U130" s="124">
        <v>25057.820543256636</v>
      </c>
      <c r="V130" s="124">
        <v>3230.0439889999998</v>
      </c>
      <c r="W130" s="124">
        <v>3749.4903997400002</v>
      </c>
      <c r="X130" s="124">
        <v>3545.7653713499999</v>
      </c>
      <c r="Y130" s="124">
        <v>14788.416942059999</v>
      </c>
      <c r="Z130" s="124">
        <v>2590.051504</v>
      </c>
      <c r="AA130" s="124">
        <v>2586.3960335000002</v>
      </c>
      <c r="AB130" s="124">
        <v>3823.2288255900003</v>
      </c>
      <c r="AC130" s="124" t="s">
        <v>102</v>
      </c>
      <c r="AD130" s="124" t="s">
        <v>102</v>
      </c>
      <c r="AE130" s="124" t="s">
        <v>102</v>
      </c>
      <c r="AF130" s="126">
        <v>-0.14228031668510585</v>
      </c>
      <c r="AG130" s="126">
        <v>-0.17121471112786266</v>
      </c>
      <c r="AH130" s="126">
        <v>-0.25860642826933028</v>
      </c>
      <c r="AI130" s="126">
        <v>2.1422145915868813</v>
      </c>
      <c r="AJ130" s="126">
        <v>-0.80237184857157018</v>
      </c>
      <c r="AK130" s="126">
        <v>-0.25275473393853248</v>
      </c>
      <c r="AL130" s="126">
        <v>-0.19513623196615487</v>
      </c>
      <c r="AM130" s="126" t="s">
        <v>102</v>
      </c>
      <c r="AN130" s="126" t="s">
        <v>102</v>
      </c>
      <c r="AO130" s="126" t="s">
        <v>102</v>
      </c>
      <c r="AP130" s="124">
        <v>39095.944117927793</v>
      </c>
      <c r="AQ130" s="124">
        <v>34313.393065240001</v>
      </c>
      <c r="AR130" s="126">
        <v>-0.12232857296557037</v>
      </c>
      <c r="AS130" s="153" t="s">
        <v>779</v>
      </c>
      <c r="AT130" s="153">
        <v>1</v>
      </c>
      <c r="AU130" s="153">
        <v>1</v>
      </c>
      <c r="AV130" s="153">
        <v>1</v>
      </c>
      <c r="AW130" s="153">
        <v>1</v>
      </c>
      <c r="AX130" s="153">
        <v>1</v>
      </c>
      <c r="AY130" s="153">
        <v>1</v>
      </c>
      <c r="AZ130" s="153">
        <v>1</v>
      </c>
      <c r="BA130" s="153">
        <v>0</v>
      </c>
      <c r="BB130" s="153">
        <v>0</v>
      </c>
      <c r="BC130" s="153">
        <v>0</v>
      </c>
    </row>
    <row r="131" spans="1:55" x14ac:dyDescent="0.3">
      <c r="A131" s="300" t="s">
        <v>24</v>
      </c>
      <c r="B131" s="300" t="s">
        <v>824</v>
      </c>
      <c r="C131" s="300" t="s">
        <v>43</v>
      </c>
      <c r="D131" s="300" t="s">
        <v>825</v>
      </c>
      <c r="E131" s="300" t="s">
        <v>1689</v>
      </c>
      <c r="F131" s="300" t="s">
        <v>776</v>
      </c>
      <c r="G131" s="300" t="s">
        <v>2070</v>
      </c>
      <c r="H131" s="126">
        <v>5.4429999999999999E-2</v>
      </c>
      <c r="I131" s="300" t="s">
        <v>2433</v>
      </c>
      <c r="J131" s="124">
        <v>15222.761105645477</v>
      </c>
      <c r="K131" s="124">
        <v>14240.056084112421</v>
      </c>
      <c r="L131" s="124">
        <v>14999.80957019495</v>
      </c>
      <c r="M131" s="124">
        <v>16370.091864553531</v>
      </c>
      <c r="N131" s="124">
        <v>23373.242235025482</v>
      </c>
      <c r="O131" s="124">
        <v>14044.774804157194</v>
      </c>
      <c r="P131" s="124">
        <v>16717.506773666159</v>
      </c>
      <c r="Q131" s="124">
        <v>11933.186579524914</v>
      </c>
      <c r="R131" s="124">
        <v>15961.274948205024</v>
      </c>
      <c r="S131" s="124">
        <v>20884.316563998655</v>
      </c>
      <c r="T131" s="124">
        <v>15894.418298523107</v>
      </c>
      <c r="U131" s="124">
        <v>39004.488072450113</v>
      </c>
      <c r="V131" s="124">
        <v>11893.136737509998</v>
      </c>
      <c r="W131" s="124">
        <v>12461.657434819999</v>
      </c>
      <c r="X131" s="124">
        <v>13094.900937529999</v>
      </c>
      <c r="Y131" s="124">
        <v>21461.783545420003</v>
      </c>
      <c r="Z131" s="124">
        <v>9003.1188049599987</v>
      </c>
      <c r="AA131" s="124">
        <v>8631.2859674700012</v>
      </c>
      <c r="AB131" s="124">
        <v>14578.60930283</v>
      </c>
      <c r="AC131" s="124">
        <v>9152.3255910799999</v>
      </c>
      <c r="AD131" s="124" t="s">
        <v>102</v>
      </c>
      <c r="AE131" s="124" t="s">
        <v>102</v>
      </c>
      <c r="AF131" s="126">
        <v>-0.21872670437563804</v>
      </c>
      <c r="AG131" s="126">
        <v>-0.12488705372983569</v>
      </c>
      <c r="AH131" s="126">
        <v>-0.12699552109315163</v>
      </c>
      <c r="AI131" s="126">
        <v>0.31103623137824948</v>
      </c>
      <c r="AJ131" s="126">
        <v>-0.61481087157567882</v>
      </c>
      <c r="AK131" s="126">
        <v>-0.38544504359620085</v>
      </c>
      <c r="AL131" s="126">
        <v>-0.12794356836782647</v>
      </c>
      <c r="AM131" s="126">
        <v>-0.23303590955464859</v>
      </c>
      <c r="AN131" s="126" t="s">
        <v>102</v>
      </c>
      <c r="AO131" s="126" t="s">
        <v>102</v>
      </c>
      <c r="AP131" s="124">
        <v>126901.42901688012</v>
      </c>
      <c r="AQ131" s="124">
        <v>100276.81832162</v>
      </c>
      <c r="AR131" s="126">
        <v>-0.20980544428478093</v>
      </c>
      <c r="AS131" s="153" t="s">
        <v>779</v>
      </c>
      <c r="AT131" s="153">
        <v>1</v>
      </c>
      <c r="AU131" s="153">
        <v>1</v>
      </c>
      <c r="AV131" s="153">
        <v>1</v>
      </c>
      <c r="AW131" s="153">
        <v>1</v>
      </c>
      <c r="AX131" s="153">
        <v>1</v>
      </c>
      <c r="AY131" s="153">
        <v>1</v>
      </c>
      <c r="AZ131" s="153">
        <v>1</v>
      </c>
      <c r="BA131" s="153">
        <v>1</v>
      </c>
      <c r="BB131" s="153">
        <v>0</v>
      </c>
      <c r="BC131" s="153">
        <v>0</v>
      </c>
    </row>
    <row r="132" spans="1:55" x14ac:dyDescent="0.3">
      <c r="A132" s="300" t="s">
        <v>755</v>
      </c>
      <c r="B132" s="300" t="s">
        <v>840</v>
      </c>
      <c r="C132" s="300" t="s">
        <v>49</v>
      </c>
      <c r="D132" s="300" t="s">
        <v>808</v>
      </c>
      <c r="E132" s="300" t="s">
        <v>1696</v>
      </c>
      <c r="F132" s="300" t="s">
        <v>5</v>
      </c>
      <c r="G132" s="300" t="s">
        <v>2076</v>
      </c>
      <c r="H132" s="126">
        <v>0.46600000000000003</v>
      </c>
      <c r="I132" s="300" t="s">
        <v>1550</v>
      </c>
      <c r="J132" s="124">
        <v>377219233.05557638</v>
      </c>
      <c r="K132" s="124">
        <v>362707993.01507276</v>
      </c>
      <c r="L132" s="124">
        <v>358920980.0745343</v>
      </c>
      <c r="M132" s="124">
        <v>394326981.6522519</v>
      </c>
      <c r="N132" s="124">
        <v>523451352.78071797</v>
      </c>
      <c r="O132" s="124">
        <v>535536392.25644934</v>
      </c>
      <c r="P132" s="124">
        <v>483288169.5990386</v>
      </c>
      <c r="Q132" s="124">
        <v>534653623.00906593</v>
      </c>
      <c r="R132" s="124">
        <v>495240730.83467287</v>
      </c>
      <c r="S132" s="124">
        <v>521170891.4265579</v>
      </c>
      <c r="T132" s="124">
        <v>545879107.52787852</v>
      </c>
      <c r="U132" s="124">
        <v>565715894.18169737</v>
      </c>
      <c r="V132" s="124">
        <v>379989131.30453002</v>
      </c>
      <c r="W132" s="124">
        <v>352354767.67020011</v>
      </c>
      <c r="X132" s="124">
        <v>327168340.52590007</v>
      </c>
      <c r="Y132" s="124">
        <v>301440353.14327997</v>
      </c>
      <c r="Z132" s="124">
        <v>401770849.85249007</v>
      </c>
      <c r="AA132" s="124">
        <v>437042387.2135601</v>
      </c>
      <c r="AB132" s="124">
        <v>416335749.2017501</v>
      </c>
      <c r="AC132" s="124">
        <v>498424415.46844018</v>
      </c>
      <c r="AD132" s="124">
        <v>488320450.19347012</v>
      </c>
      <c r="AE132" s="124" t="s">
        <v>102</v>
      </c>
      <c r="AF132" s="126">
        <v>7.342940142571008E-3</v>
      </c>
      <c r="AG132" s="126">
        <v>-2.8544243700861626E-2</v>
      </c>
      <c r="AH132" s="126">
        <v>-8.8466936488472786E-2</v>
      </c>
      <c r="AI132" s="126">
        <v>-0.23555737454173642</v>
      </c>
      <c r="AJ132" s="126">
        <v>-0.23245809239354814</v>
      </c>
      <c r="AK132" s="126">
        <v>-0.18391654884160322</v>
      </c>
      <c r="AL132" s="126">
        <v>-0.13853519413238641</v>
      </c>
      <c r="AM132" s="126">
        <v>-6.7762016343825324E-2</v>
      </c>
      <c r="AN132" s="126">
        <v>-1.3973569236802047E-2</v>
      </c>
      <c r="AO132" s="126" t="s">
        <v>102</v>
      </c>
      <c r="AP132" s="124">
        <v>4065345456.2773805</v>
      </c>
      <c r="AQ132" s="124">
        <v>3602846444.5736208</v>
      </c>
      <c r="AR132" s="126">
        <v>-0.11376622643214879</v>
      </c>
      <c r="AS132" s="153" t="s">
        <v>779</v>
      </c>
      <c r="AT132" s="153">
        <v>1</v>
      </c>
      <c r="AU132" s="153">
        <v>1</v>
      </c>
      <c r="AV132" s="153">
        <v>1</v>
      </c>
      <c r="AW132" s="153">
        <v>1</v>
      </c>
      <c r="AX132" s="153">
        <v>1</v>
      </c>
      <c r="AY132" s="153">
        <v>1</v>
      </c>
      <c r="AZ132" s="153">
        <v>1</v>
      </c>
      <c r="BA132" s="153">
        <v>1</v>
      </c>
      <c r="BB132" s="153">
        <v>1</v>
      </c>
      <c r="BC132" s="153">
        <v>0</v>
      </c>
    </row>
    <row r="133" spans="1:55" x14ac:dyDescent="0.3">
      <c r="A133" s="300" t="s">
        <v>755</v>
      </c>
      <c r="B133" s="300" t="s">
        <v>840</v>
      </c>
      <c r="C133" s="300" t="s">
        <v>49</v>
      </c>
      <c r="D133" s="300" t="s">
        <v>808</v>
      </c>
      <c r="E133" s="300" t="s">
        <v>1696</v>
      </c>
      <c r="F133" s="300" t="s">
        <v>18</v>
      </c>
      <c r="G133" s="300" t="s">
        <v>2076</v>
      </c>
      <c r="H133" s="126">
        <v>0.46600000000000003</v>
      </c>
      <c r="I133" s="300" t="s">
        <v>2434</v>
      </c>
      <c r="J133" s="124">
        <v>168212407.43940055</v>
      </c>
      <c r="K133" s="124">
        <v>152144087.425401</v>
      </c>
      <c r="L133" s="124">
        <v>158909928.67490208</v>
      </c>
      <c r="M133" s="124">
        <v>171815292.41879505</v>
      </c>
      <c r="N133" s="124">
        <v>184970261.32155481</v>
      </c>
      <c r="O133" s="124">
        <v>186780344.23439896</v>
      </c>
      <c r="P133" s="124">
        <v>192067191.41280192</v>
      </c>
      <c r="Q133" s="124">
        <v>207284881.63276574</v>
      </c>
      <c r="R133" s="124">
        <v>204023321.27062029</v>
      </c>
      <c r="S133" s="124">
        <v>214403906.32745221</v>
      </c>
      <c r="T133" s="124">
        <v>209112993.10570586</v>
      </c>
      <c r="U133" s="124">
        <v>197062443.59597617</v>
      </c>
      <c r="V133" s="124">
        <v>170695561.11151001</v>
      </c>
      <c r="W133" s="124">
        <v>141997328.63857001</v>
      </c>
      <c r="X133" s="124">
        <v>136170375.87968999</v>
      </c>
      <c r="Y133" s="124">
        <v>126884223.70460002</v>
      </c>
      <c r="Z133" s="124">
        <v>130755877.03122</v>
      </c>
      <c r="AA133" s="124">
        <v>141481983.25011003</v>
      </c>
      <c r="AB133" s="124">
        <v>144184895.7726</v>
      </c>
      <c r="AC133" s="124">
        <v>157976708.91207001</v>
      </c>
      <c r="AD133" s="124">
        <v>170865869.13049001</v>
      </c>
      <c r="AE133" s="124" t="s">
        <v>102</v>
      </c>
      <c r="AF133" s="126">
        <v>1.4762012564406252E-2</v>
      </c>
      <c r="AG133" s="126">
        <v>-6.6691771980992229E-2</v>
      </c>
      <c r="AH133" s="126">
        <v>-0.14309711787570345</v>
      </c>
      <c r="AI133" s="126">
        <v>-0.26150797220469052</v>
      </c>
      <c r="AJ133" s="126">
        <v>-0.29309784125831873</v>
      </c>
      <c r="AK133" s="126">
        <v>-0.242522098189529</v>
      </c>
      <c r="AL133" s="126">
        <v>-0.24929971270986373</v>
      </c>
      <c r="AM133" s="126">
        <v>-0.23787635804550417</v>
      </c>
      <c r="AN133" s="126">
        <v>-0.16251795105398578</v>
      </c>
      <c r="AO133" s="126" t="s">
        <v>102</v>
      </c>
      <c r="AP133" s="124">
        <v>1626207715.8306406</v>
      </c>
      <c r="AQ133" s="124">
        <v>1321012823.43086</v>
      </c>
      <c r="AR133" s="126">
        <v>-0.18767276125232987</v>
      </c>
      <c r="AS133" s="153" t="s">
        <v>779</v>
      </c>
      <c r="AT133" s="153">
        <v>1</v>
      </c>
      <c r="AU133" s="153">
        <v>1</v>
      </c>
      <c r="AV133" s="153">
        <v>1</v>
      </c>
      <c r="AW133" s="153">
        <v>1</v>
      </c>
      <c r="AX133" s="153">
        <v>1</v>
      </c>
      <c r="AY133" s="153">
        <v>1</v>
      </c>
      <c r="AZ133" s="153">
        <v>1</v>
      </c>
      <c r="BA133" s="153">
        <v>1</v>
      </c>
      <c r="BB133" s="153">
        <v>1</v>
      </c>
      <c r="BC133" s="153">
        <v>0</v>
      </c>
    </row>
    <row r="134" spans="1:55" x14ac:dyDescent="0.3">
      <c r="A134" s="300" t="s">
        <v>755</v>
      </c>
      <c r="B134" s="300" t="s">
        <v>840</v>
      </c>
      <c r="C134" s="300" t="s">
        <v>49</v>
      </c>
      <c r="D134" s="300" t="s">
        <v>808</v>
      </c>
      <c r="E134" s="300" t="s">
        <v>1696</v>
      </c>
      <c r="F134" s="300" t="s">
        <v>16</v>
      </c>
      <c r="G134" s="300" t="s">
        <v>2076</v>
      </c>
      <c r="H134" s="126">
        <v>0.46600000000000003</v>
      </c>
      <c r="I134" s="300" t="s">
        <v>2435</v>
      </c>
      <c r="J134" s="124">
        <v>99741196.543166429</v>
      </c>
      <c r="K134" s="124">
        <v>99011166.53942354</v>
      </c>
      <c r="L134" s="124">
        <v>88364872.24492541</v>
      </c>
      <c r="M134" s="124">
        <v>101020314.26079735</v>
      </c>
      <c r="N134" s="124">
        <v>177405046.39907289</v>
      </c>
      <c r="O134" s="124">
        <v>195703887.73001218</v>
      </c>
      <c r="P134" s="124">
        <v>138527385.81853911</v>
      </c>
      <c r="Q134" s="124">
        <v>143127257.645731</v>
      </c>
      <c r="R134" s="124">
        <v>118841235.01872551</v>
      </c>
      <c r="S134" s="124">
        <v>112767693.0016744</v>
      </c>
      <c r="T134" s="124">
        <v>122116518.10491255</v>
      </c>
      <c r="U134" s="124">
        <v>135199546.14849874</v>
      </c>
      <c r="V134" s="124">
        <v>96378483.733950004</v>
      </c>
      <c r="W134" s="124">
        <v>90852056.921090007</v>
      </c>
      <c r="X134" s="124">
        <v>74107038.787690014</v>
      </c>
      <c r="Y134" s="124">
        <v>68749608.620220006</v>
      </c>
      <c r="Z134" s="124">
        <v>135307912.45431998</v>
      </c>
      <c r="AA134" s="124">
        <v>148610182.33983001</v>
      </c>
      <c r="AB134" s="124">
        <v>104171588.66621999</v>
      </c>
      <c r="AC134" s="124">
        <v>135298514.35471001</v>
      </c>
      <c r="AD134" s="124">
        <v>114607316.85043001</v>
      </c>
      <c r="AE134" s="124" t="s">
        <v>102</v>
      </c>
      <c r="AF134" s="126">
        <v>-3.371438207843331E-2</v>
      </c>
      <c r="AG134" s="126">
        <v>-8.2405953828296727E-2</v>
      </c>
      <c r="AH134" s="126">
        <v>-0.16135182561817363</v>
      </c>
      <c r="AI134" s="126">
        <v>-0.31944768610862007</v>
      </c>
      <c r="AJ134" s="126">
        <v>-0.23729389213684116</v>
      </c>
      <c r="AK134" s="126">
        <v>-0.24063755675181772</v>
      </c>
      <c r="AL134" s="126">
        <v>-0.2480072582711027</v>
      </c>
      <c r="AM134" s="126">
        <v>-5.4697780281647797E-2</v>
      </c>
      <c r="AN134" s="126">
        <v>-3.5626675939781124E-2</v>
      </c>
      <c r="AO134" s="126" t="s">
        <v>102</v>
      </c>
      <c r="AP134" s="124">
        <v>1161742362.2003934</v>
      </c>
      <c r="AQ134" s="124">
        <v>968082702.72845995</v>
      </c>
      <c r="AR134" s="126">
        <v>-0.16669759644912421</v>
      </c>
      <c r="AS134" s="153" t="s">
        <v>779</v>
      </c>
      <c r="AT134" s="153">
        <v>1</v>
      </c>
      <c r="AU134" s="153">
        <v>1</v>
      </c>
      <c r="AV134" s="153">
        <v>1</v>
      </c>
      <c r="AW134" s="153">
        <v>1</v>
      </c>
      <c r="AX134" s="153">
        <v>1</v>
      </c>
      <c r="AY134" s="153">
        <v>1</v>
      </c>
      <c r="AZ134" s="153">
        <v>1</v>
      </c>
      <c r="BA134" s="153">
        <v>1</v>
      </c>
      <c r="BB134" s="153">
        <v>1</v>
      </c>
      <c r="BC134" s="153">
        <v>0</v>
      </c>
    </row>
    <row r="135" spans="1:55" x14ac:dyDescent="0.3">
      <c r="A135" s="300" t="s">
        <v>755</v>
      </c>
      <c r="B135" s="300" t="s">
        <v>840</v>
      </c>
      <c r="C135" s="300" t="s">
        <v>49</v>
      </c>
      <c r="D135" s="300" t="s">
        <v>808</v>
      </c>
      <c r="E135" s="300" t="s">
        <v>1696</v>
      </c>
      <c r="F135" s="300" t="s">
        <v>770</v>
      </c>
      <c r="G135" s="300" t="s">
        <v>2076</v>
      </c>
      <c r="H135" s="126">
        <v>0.46600000000000003</v>
      </c>
      <c r="I135" s="300" t="s">
        <v>2436</v>
      </c>
      <c r="J135" s="124">
        <v>40557681.414470576</v>
      </c>
      <c r="K135" s="124">
        <v>40610597.064281844</v>
      </c>
      <c r="L135" s="124">
        <v>44282339.015193112</v>
      </c>
      <c r="M135" s="124">
        <v>51619163.867172927</v>
      </c>
      <c r="N135" s="124">
        <v>82124182.808964089</v>
      </c>
      <c r="O135" s="124">
        <v>64824086.95557756</v>
      </c>
      <c r="P135" s="124">
        <v>69592099.634292647</v>
      </c>
      <c r="Q135" s="124">
        <v>87344933.841732055</v>
      </c>
      <c r="R135" s="124">
        <v>78093229.016169831</v>
      </c>
      <c r="S135" s="124">
        <v>91126100.940923452</v>
      </c>
      <c r="T135" s="124">
        <v>107678818.57333437</v>
      </c>
      <c r="U135" s="124">
        <v>120342088.82900931</v>
      </c>
      <c r="V135" s="124">
        <v>44047240.307000004</v>
      </c>
      <c r="W135" s="124">
        <v>36166417.669220008</v>
      </c>
      <c r="X135" s="124">
        <v>45986340.956029996</v>
      </c>
      <c r="Y135" s="124">
        <v>43404713.457910001</v>
      </c>
      <c r="Z135" s="124">
        <v>41926629.438369997</v>
      </c>
      <c r="AA135" s="124">
        <v>54797378.149269998</v>
      </c>
      <c r="AB135" s="124">
        <v>53400089.283459999</v>
      </c>
      <c r="AC135" s="124">
        <v>58404702.464439996</v>
      </c>
      <c r="AD135" s="124">
        <v>71950731.436589986</v>
      </c>
      <c r="AE135" s="124" t="s">
        <v>102</v>
      </c>
      <c r="AF135" s="126">
        <v>8.6039407846534049E-2</v>
      </c>
      <c r="AG135" s="126">
        <v>-0.10943398315536257</v>
      </c>
      <c r="AH135" s="126">
        <v>3.8480395993812505E-2</v>
      </c>
      <c r="AI135" s="126">
        <v>-0.15913567353396987</v>
      </c>
      <c r="AJ135" s="126">
        <v>-0.48947279590106818</v>
      </c>
      <c r="AK135" s="126">
        <v>-0.15467566574718797</v>
      </c>
      <c r="AL135" s="126">
        <v>-0.23267023751146848</v>
      </c>
      <c r="AM135" s="126">
        <v>-0.33133268415694722</v>
      </c>
      <c r="AN135" s="126">
        <v>-7.8655955925551385E-2</v>
      </c>
      <c r="AO135" s="126" t="s">
        <v>102</v>
      </c>
      <c r="AP135" s="124">
        <v>559048313.6178546</v>
      </c>
      <c r="AQ135" s="124">
        <v>450084243.16228998</v>
      </c>
      <c r="AR135" s="126">
        <v>-0.19490993497576053</v>
      </c>
      <c r="AS135" s="153" t="s">
        <v>779</v>
      </c>
      <c r="AT135" s="153">
        <v>1</v>
      </c>
      <c r="AU135" s="153">
        <v>1</v>
      </c>
      <c r="AV135" s="153">
        <v>1</v>
      </c>
      <c r="AW135" s="153">
        <v>1</v>
      </c>
      <c r="AX135" s="153">
        <v>1</v>
      </c>
      <c r="AY135" s="153">
        <v>1</v>
      </c>
      <c r="AZ135" s="153">
        <v>1</v>
      </c>
      <c r="BA135" s="153">
        <v>1</v>
      </c>
      <c r="BB135" s="153">
        <v>1</v>
      </c>
      <c r="BC135" s="153">
        <v>0</v>
      </c>
    </row>
    <row r="136" spans="1:55" x14ac:dyDescent="0.3">
      <c r="A136" s="300" t="s">
        <v>755</v>
      </c>
      <c r="B136" s="300" t="s">
        <v>840</v>
      </c>
      <c r="C136" s="300" t="s">
        <v>49</v>
      </c>
      <c r="D136" s="300" t="s">
        <v>808</v>
      </c>
      <c r="E136" s="300" t="s">
        <v>1696</v>
      </c>
      <c r="F136" s="300" t="s">
        <v>1603</v>
      </c>
      <c r="G136" s="300" t="s">
        <v>2076</v>
      </c>
      <c r="H136" s="126">
        <v>0.46600000000000003</v>
      </c>
      <c r="I136" s="300" t="s">
        <v>2437</v>
      </c>
      <c r="J136" s="124">
        <v>214641275.31611049</v>
      </c>
      <c r="K136" s="124">
        <v>168786569.82716116</v>
      </c>
      <c r="L136" s="124">
        <v>168052998.5407269</v>
      </c>
      <c r="M136" s="124">
        <v>184978366.50740531</v>
      </c>
      <c r="N136" s="124">
        <v>172553306.307385</v>
      </c>
      <c r="O136" s="124">
        <v>180578851.3302888</v>
      </c>
      <c r="P136" s="124">
        <v>246720584.3813369</v>
      </c>
      <c r="Q136" s="124">
        <v>193104875.98049659</v>
      </c>
      <c r="R136" s="124">
        <v>179612811.08988678</v>
      </c>
      <c r="S136" s="124">
        <v>192266709.45864359</v>
      </c>
      <c r="T136" s="124">
        <v>208497080.94346678</v>
      </c>
      <c r="U136" s="124">
        <v>216301821.14200801</v>
      </c>
      <c r="V136" s="124">
        <v>203310620.88730994</v>
      </c>
      <c r="W136" s="124">
        <v>165101369.50526991</v>
      </c>
      <c r="X136" s="124">
        <v>162600368.33625001</v>
      </c>
      <c r="Y136" s="124">
        <v>139223035.76939997</v>
      </c>
      <c r="Z136" s="124">
        <v>141922855.71618</v>
      </c>
      <c r="AA136" s="124">
        <v>154637682.44237998</v>
      </c>
      <c r="AB136" s="124">
        <v>204229206.98721001</v>
      </c>
      <c r="AC136" s="124">
        <v>163225502.19332999</v>
      </c>
      <c r="AD136" s="124">
        <v>168463729.62668994</v>
      </c>
      <c r="AE136" s="124" t="s">
        <v>102</v>
      </c>
      <c r="AF136" s="126">
        <v>-5.2788795687658215E-2</v>
      </c>
      <c r="AG136" s="126">
        <v>-2.1833492591649465E-2</v>
      </c>
      <c r="AH136" s="126">
        <v>-3.2445896543497096E-2</v>
      </c>
      <c r="AI136" s="126">
        <v>-0.24735503725065924</v>
      </c>
      <c r="AJ136" s="126">
        <v>-0.17751297408720859</v>
      </c>
      <c r="AK136" s="126">
        <v>-0.14365563130347403</v>
      </c>
      <c r="AL136" s="126">
        <v>-0.17222469499525528</v>
      </c>
      <c r="AM136" s="126">
        <v>-0.1547313273963335</v>
      </c>
      <c r="AN136" s="126">
        <v>-6.2072863263730745E-2</v>
      </c>
      <c r="AO136" s="126" t="s">
        <v>102</v>
      </c>
      <c r="AP136" s="124">
        <v>1709029639.280798</v>
      </c>
      <c r="AQ136" s="124">
        <v>1502714371.4640198</v>
      </c>
      <c r="AR136" s="126">
        <v>-0.12072070786531283</v>
      </c>
      <c r="AS136" s="153" t="s">
        <v>779</v>
      </c>
      <c r="AT136" s="153">
        <v>1</v>
      </c>
      <c r="AU136" s="153">
        <v>1</v>
      </c>
      <c r="AV136" s="153">
        <v>1</v>
      </c>
      <c r="AW136" s="153">
        <v>1</v>
      </c>
      <c r="AX136" s="153">
        <v>1</v>
      </c>
      <c r="AY136" s="153">
        <v>1</v>
      </c>
      <c r="AZ136" s="153">
        <v>1</v>
      </c>
      <c r="BA136" s="153">
        <v>1</v>
      </c>
      <c r="BB136" s="153">
        <v>1</v>
      </c>
      <c r="BC136" s="153">
        <v>0</v>
      </c>
    </row>
    <row r="137" spans="1:55" x14ac:dyDescent="0.3">
      <c r="A137" s="300" t="s">
        <v>1875</v>
      </c>
      <c r="B137" s="300" t="s">
        <v>1874</v>
      </c>
      <c r="C137" s="300" t="s">
        <v>44</v>
      </c>
      <c r="D137" s="300" t="s">
        <v>808</v>
      </c>
      <c r="E137" s="300" t="s">
        <v>1696</v>
      </c>
      <c r="F137" s="300" t="s">
        <v>18</v>
      </c>
      <c r="G137" s="300" t="s">
        <v>2071</v>
      </c>
      <c r="H137" s="126">
        <v>3.2199999999999999E-2</v>
      </c>
      <c r="I137" s="300" t="s">
        <v>2438</v>
      </c>
      <c r="J137" s="124">
        <v>574.44054494585953</v>
      </c>
      <c r="K137" s="124">
        <v>966.97900973089702</v>
      </c>
      <c r="L137" s="124">
        <v>1727.0873877930369</v>
      </c>
      <c r="M137" s="124">
        <v>2286.0336572431042</v>
      </c>
      <c r="N137" s="124">
        <v>2743.5749042942925</v>
      </c>
      <c r="O137" s="124">
        <v>3467.1206649591159</v>
      </c>
      <c r="P137" s="124">
        <v>4122.002744364836</v>
      </c>
      <c r="Q137" s="124">
        <v>4567.8539953989075</v>
      </c>
      <c r="R137" s="124">
        <v>5359.4312247368198</v>
      </c>
      <c r="S137" s="124">
        <v>5959.5736673602796</v>
      </c>
      <c r="T137" s="124">
        <v>6369.172227861417</v>
      </c>
      <c r="U137" s="124">
        <v>7323.9024259385506</v>
      </c>
      <c r="V137" s="124">
        <v>539.88382180245003</v>
      </c>
      <c r="W137" s="124">
        <v>916.62870601010002</v>
      </c>
      <c r="X137" s="124">
        <v>1730.6087602510802</v>
      </c>
      <c r="Y137" s="124">
        <v>2191.3192497642799</v>
      </c>
      <c r="Z137" s="124">
        <v>2633.4910510366699</v>
      </c>
      <c r="AA137" s="124">
        <v>3333.67776912827</v>
      </c>
      <c r="AB137" s="124">
        <v>3910.12180467484</v>
      </c>
      <c r="AC137" s="124">
        <v>4325.1704723963103</v>
      </c>
      <c r="AD137" s="124" t="s">
        <v>102</v>
      </c>
      <c r="AE137" s="124" t="s">
        <v>102</v>
      </c>
      <c r="AF137" s="126">
        <v>-6.0157179794240387E-2</v>
      </c>
      <c r="AG137" s="126">
        <v>-5.2069696667778873E-2</v>
      </c>
      <c r="AH137" s="126">
        <v>2.0389080963315255E-3</v>
      </c>
      <c r="AI137" s="126">
        <v>-4.1431764216913324E-2</v>
      </c>
      <c r="AJ137" s="126">
        <v>-4.012423830139189E-2</v>
      </c>
      <c r="AK137" s="126">
        <v>-3.8488102585959284E-2</v>
      </c>
      <c r="AL137" s="126">
        <v>-5.1402425672728409E-2</v>
      </c>
      <c r="AM137" s="126">
        <v>-5.3128563926746926E-2</v>
      </c>
      <c r="AN137" s="126" t="s">
        <v>102</v>
      </c>
      <c r="AO137" s="126" t="s">
        <v>102</v>
      </c>
      <c r="AP137" s="124">
        <v>20455.092908730046</v>
      </c>
      <c r="AQ137" s="124">
        <v>19580.901635064001</v>
      </c>
      <c r="AR137" s="126">
        <v>-4.2737096212012236E-2</v>
      </c>
      <c r="AS137" s="153" t="s">
        <v>779</v>
      </c>
      <c r="AT137" s="153">
        <v>1</v>
      </c>
      <c r="AU137" s="153">
        <v>1</v>
      </c>
      <c r="AV137" s="153">
        <v>1</v>
      </c>
      <c r="AW137" s="153">
        <v>1</v>
      </c>
      <c r="AX137" s="153">
        <v>1</v>
      </c>
      <c r="AY137" s="153">
        <v>1</v>
      </c>
      <c r="AZ137" s="153">
        <v>1</v>
      </c>
      <c r="BA137" s="153">
        <v>1</v>
      </c>
      <c r="BB137" s="153">
        <v>0</v>
      </c>
      <c r="BC137" s="153">
        <v>0</v>
      </c>
    </row>
    <row r="138" spans="1:55" x14ac:dyDescent="0.3">
      <c r="A138" s="300" t="s">
        <v>1875</v>
      </c>
      <c r="B138" s="300" t="s">
        <v>1874</v>
      </c>
      <c r="C138" s="300" t="s">
        <v>44</v>
      </c>
      <c r="D138" s="300" t="s">
        <v>808</v>
      </c>
      <c r="E138" s="300" t="s">
        <v>1696</v>
      </c>
      <c r="F138" s="300" t="s">
        <v>27</v>
      </c>
      <c r="G138" s="300" t="s">
        <v>2071</v>
      </c>
      <c r="H138" s="126">
        <v>3.2199999999999999E-2</v>
      </c>
      <c r="I138" s="300" t="s">
        <v>2439</v>
      </c>
      <c r="J138" s="124">
        <v>134.97946427474966</v>
      </c>
      <c r="K138" s="124">
        <v>241.78587981292605</v>
      </c>
      <c r="L138" s="124">
        <v>363.52895385548231</v>
      </c>
      <c r="M138" s="124">
        <v>501.50686039135269</v>
      </c>
      <c r="N138" s="124">
        <v>650.76156726068837</v>
      </c>
      <c r="O138" s="124">
        <v>800.34156702990663</v>
      </c>
      <c r="P138" s="124">
        <v>987.31220627990604</v>
      </c>
      <c r="Q138" s="124">
        <v>1149.5286192445799</v>
      </c>
      <c r="R138" s="124">
        <v>1362.5719820260358</v>
      </c>
      <c r="S138" s="124">
        <v>1515.681544689352</v>
      </c>
      <c r="T138" s="124">
        <v>1674.8720520020865</v>
      </c>
      <c r="U138" s="124">
        <v>1850.0367862693427</v>
      </c>
      <c r="V138" s="124">
        <v>167.78376089592999</v>
      </c>
      <c r="W138" s="124">
        <v>272.19</v>
      </c>
      <c r="X138" s="124">
        <v>399.11149192959999</v>
      </c>
      <c r="Y138" s="124">
        <v>546.01618989279007</v>
      </c>
      <c r="Z138" s="124">
        <v>682.23100020871993</v>
      </c>
      <c r="AA138" s="124">
        <v>821.67595489675989</v>
      </c>
      <c r="AB138" s="124">
        <v>991.14938175174996</v>
      </c>
      <c r="AC138" s="124">
        <v>1156.1949603163398</v>
      </c>
      <c r="AD138" s="124" t="s">
        <v>102</v>
      </c>
      <c r="AE138" s="124" t="s">
        <v>102</v>
      </c>
      <c r="AF138" s="126">
        <v>0.24303175892302725</v>
      </c>
      <c r="AG138" s="126">
        <v>0.1257481214808662</v>
      </c>
      <c r="AH138" s="126">
        <v>9.7880891457859498E-2</v>
      </c>
      <c r="AI138" s="126">
        <v>8.8751187704001422E-2</v>
      </c>
      <c r="AJ138" s="126">
        <v>4.835785413772789E-2</v>
      </c>
      <c r="AK138" s="126">
        <v>2.6656603562433805E-2</v>
      </c>
      <c r="AL138" s="126">
        <v>3.8864864097062218E-3</v>
      </c>
      <c r="AM138" s="126">
        <v>5.79919539205622E-3</v>
      </c>
      <c r="AN138" s="126" t="s">
        <v>102</v>
      </c>
      <c r="AO138" s="126" t="s">
        <v>102</v>
      </c>
      <c r="AP138" s="124">
        <v>4829.7451181495917</v>
      </c>
      <c r="AQ138" s="124">
        <v>5036.3527398918886</v>
      </c>
      <c r="AR138" s="126">
        <v>4.2778162550626275E-2</v>
      </c>
      <c r="AS138" s="153" t="s">
        <v>779</v>
      </c>
      <c r="AT138" s="153">
        <v>1</v>
      </c>
      <c r="AU138" s="153">
        <v>1</v>
      </c>
      <c r="AV138" s="153">
        <v>1</v>
      </c>
      <c r="AW138" s="153">
        <v>1</v>
      </c>
      <c r="AX138" s="153">
        <v>1</v>
      </c>
      <c r="AY138" s="153">
        <v>1</v>
      </c>
      <c r="AZ138" s="153">
        <v>1</v>
      </c>
      <c r="BA138" s="153">
        <v>1</v>
      </c>
      <c r="BB138" s="153">
        <v>0</v>
      </c>
      <c r="BC138" s="153">
        <v>0</v>
      </c>
    </row>
    <row r="139" spans="1:55" x14ac:dyDescent="0.3">
      <c r="A139" s="300" t="s">
        <v>1875</v>
      </c>
      <c r="B139" s="300" t="s">
        <v>1874</v>
      </c>
      <c r="C139" s="300" t="s">
        <v>44</v>
      </c>
      <c r="D139" s="300" t="s">
        <v>808</v>
      </c>
      <c r="E139" s="300" t="s">
        <v>1696</v>
      </c>
      <c r="F139" s="300" t="s">
        <v>31</v>
      </c>
      <c r="G139" s="300" t="s">
        <v>2071</v>
      </c>
      <c r="H139" s="126">
        <v>3.2199999999999999E-2</v>
      </c>
      <c r="I139" s="300" t="s">
        <v>2440</v>
      </c>
      <c r="J139" s="124">
        <v>198.85765377237155</v>
      </c>
      <c r="K139" s="124">
        <v>354.8488007906318</v>
      </c>
      <c r="L139" s="124">
        <v>1173.5018523456797</v>
      </c>
      <c r="M139" s="124">
        <v>1937.8971277021553</v>
      </c>
      <c r="N139" s="124">
        <v>2283.1745668628128</v>
      </c>
      <c r="O139" s="124">
        <v>2452.1683349222485</v>
      </c>
      <c r="P139" s="124">
        <v>3028.1085142429984</v>
      </c>
      <c r="Q139" s="124">
        <v>3361.0088922359632</v>
      </c>
      <c r="R139" s="124">
        <v>3573.2250029692027</v>
      </c>
      <c r="S139" s="124">
        <v>4115.8465616198191</v>
      </c>
      <c r="T139" s="124">
        <v>4369.3352254455003</v>
      </c>
      <c r="U139" s="124">
        <v>4689.4781760526603</v>
      </c>
      <c r="V139" s="124">
        <v>171.66265573742001</v>
      </c>
      <c r="W139" s="124">
        <v>302.55469529667999</v>
      </c>
      <c r="X139" s="124">
        <v>1203.9633144078998</v>
      </c>
      <c r="Y139" s="124">
        <v>1703.5727612073401</v>
      </c>
      <c r="Z139" s="124">
        <v>1900.09627650996</v>
      </c>
      <c r="AA139" s="124">
        <v>2077.7388036040502</v>
      </c>
      <c r="AB139" s="124">
        <v>2476.0036623351402</v>
      </c>
      <c r="AC139" s="124">
        <v>2711.1337683145298</v>
      </c>
      <c r="AD139" s="124" t="s">
        <v>102</v>
      </c>
      <c r="AE139" s="124" t="s">
        <v>102</v>
      </c>
      <c r="AF139" s="126">
        <v>-0.13675610427386978</v>
      </c>
      <c r="AG139" s="126">
        <v>-0.14737010630284311</v>
      </c>
      <c r="AH139" s="126">
        <v>2.595774518918019E-2</v>
      </c>
      <c r="AI139" s="126">
        <v>-0.12091682429637701</v>
      </c>
      <c r="AJ139" s="126">
        <v>-0.16778318045090174</v>
      </c>
      <c r="AK139" s="126">
        <v>-0.15269324131863501</v>
      </c>
      <c r="AL139" s="126">
        <v>-0.18232664031390555</v>
      </c>
      <c r="AM139" s="126">
        <v>-0.19335715696041908</v>
      </c>
      <c r="AN139" s="126" t="s">
        <v>102</v>
      </c>
      <c r="AO139" s="126" t="s">
        <v>102</v>
      </c>
      <c r="AP139" s="124">
        <v>14789.565742874862</v>
      </c>
      <c r="AQ139" s="124">
        <v>12546.725937413021</v>
      </c>
      <c r="AR139" s="126">
        <v>-0.15165014608643052</v>
      </c>
      <c r="AS139" s="153" t="s">
        <v>779</v>
      </c>
      <c r="AT139" s="153">
        <v>1</v>
      </c>
      <c r="AU139" s="153">
        <v>1</v>
      </c>
      <c r="AV139" s="153">
        <v>1</v>
      </c>
      <c r="AW139" s="153">
        <v>1</v>
      </c>
      <c r="AX139" s="153">
        <v>1</v>
      </c>
      <c r="AY139" s="153">
        <v>1</v>
      </c>
      <c r="AZ139" s="153">
        <v>1</v>
      </c>
      <c r="BA139" s="153">
        <v>1</v>
      </c>
      <c r="BB139" s="153">
        <v>0</v>
      </c>
      <c r="BC139" s="153">
        <v>0</v>
      </c>
    </row>
    <row r="140" spans="1:55" x14ac:dyDescent="0.3">
      <c r="A140" s="300" t="s">
        <v>1875</v>
      </c>
      <c r="B140" s="300" t="s">
        <v>1874</v>
      </c>
      <c r="C140" s="300" t="s">
        <v>44</v>
      </c>
      <c r="D140" s="300" t="s">
        <v>808</v>
      </c>
      <c r="E140" s="300" t="s">
        <v>1696</v>
      </c>
      <c r="F140" s="300" t="s">
        <v>30</v>
      </c>
      <c r="G140" s="300" t="s">
        <v>2071</v>
      </c>
      <c r="H140" s="126">
        <v>3.2199999999999999E-2</v>
      </c>
      <c r="I140" s="300" t="s">
        <v>2441</v>
      </c>
      <c r="J140" s="124">
        <v>207.49500712484127</v>
      </c>
      <c r="K140" s="124">
        <v>521.73500696578117</v>
      </c>
      <c r="L140" s="124">
        <v>834.86890172698543</v>
      </c>
      <c r="M140" s="124">
        <v>1198.7014557531124</v>
      </c>
      <c r="N140" s="124">
        <v>1512.8011666109437</v>
      </c>
      <c r="O140" s="124">
        <v>1833.3923854630464</v>
      </c>
      <c r="P140" s="124">
        <v>2255.570405473894</v>
      </c>
      <c r="Q140" s="124">
        <v>2552.5250180762464</v>
      </c>
      <c r="R140" s="124">
        <v>2849.8708361773829</v>
      </c>
      <c r="S140" s="124">
        <v>3188.5056130428165</v>
      </c>
      <c r="T140" s="124">
        <v>3513.708144832473</v>
      </c>
      <c r="U140" s="124">
        <v>4083.8068968797024</v>
      </c>
      <c r="V140" s="124">
        <v>216.27159289005999</v>
      </c>
      <c r="W140" s="124">
        <v>540.24262842827</v>
      </c>
      <c r="X140" s="124">
        <v>905.72255936117006</v>
      </c>
      <c r="Y140" s="124">
        <v>1192.5403619860701</v>
      </c>
      <c r="Z140" s="124">
        <v>1454.4950053800501</v>
      </c>
      <c r="AA140" s="124">
        <v>1773.61587501912</v>
      </c>
      <c r="AB140" s="124">
        <v>2207.62476404875</v>
      </c>
      <c r="AC140" s="124">
        <v>2537.1428976172101</v>
      </c>
      <c r="AD140" s="124" t="s">
        <v>102</v>
      </c>
      <c r="AE140" s="124" t="s">
        <v>102</v>
      </c>
      <c r="AF140" s="126">
        <v>4.2297816640658799E-2</v>
      </c>
      <c r="AG140" s="126">
        <v>3.5473221492501233E-2</v>
      </c>
      <c r="AH140" s="126">
        <v>8.4868004410774939E-2</v>
      </c>
      <c r="AI140" s="126">
        <v>-5.1398066945463504E-3</v>
      </c>
      <c r="AJ140" s="126">
        <v>-3.8541853693512235E-2</v>
      </c>
      <c r="AK140" s="126">
        <v>-3.2604319139696337E-2</v>
      </c>
      <c r="AL140" s="126">
        <v>-2.1256548369666454E-2</v>
      </c>
      <c r="AM140" s="126">
        <v>-6.0262369027157597E-3</v>
      </c>
      <c r="AN140" s="126" t="s">
        <v>102</v>
      </c>
      <c r="AO140" s="126" t="s">
        <v>102</v>
      </c>
      <c r="AP140" s="124">
        <v>10917.089347194851</v>
      </c>
      <c r="AQ140" s="124">
        <v>10827.6556847307</v>
      </c>
      <c r="AR140" s="126">
        <v>-8.1920793738974925E-3</v>
      </c>
      <c r="AS140" s="153" t="s">
        <v>779</v>
      </c>
      <c r="AT140" s="153">
        <v>1</v>
      </c>
      <c r="AU140" s="153">
        <v>1</v>
      </c>
      <c r="AV140" s="153">
        <v>1</v>
      </c>
      <c r="AW140" s="153">
        <v>1</v>
      </c>
      <c r="AX140" s="153">
        <v>1</v>
      </c>
      <c r="AY140" s="153">
        <v>1</v>
      </c>
      <c r="AZ140" s="153">
        <v>1</v>
      </c>
      <c r="BA140" s="153">
        <v>1</v>
      </c>
      <c r="BB140" s="153">
        <v>0</v>
      </c>
      <c r="BC140" s="153">
        <v>0</v>
      </c>
    </row>
    <row r="141" spans="1:55" x14ac:dyDescent="0.3">
      <c r="A141" s="300" t="s">
        <v>1875</v>
      </c>
      <c r="B141" s="300" t="s">
        <v>1874</v>
      </c>
      <c r="C141" s="300" t="s">
        <v>44</v>
      </c>
      <c r="D141" s="300" t="s">
        <v>808</v>
      </c>
      <c r="E141" s="300" t="s">
        <v>1696</v>
      </c>
      <c r="F141" s="300" t="s">
        <v>770</v>
      </c>
      <c r="G141" s="300" t="s">
        <v>2071</v>
      </c>
      <c r="H141" s="126">
        <v>3.2199999999999999E-2</v>
      </c>
      <c r="I141" s="300" t="s">
        <v>2442</v>
      </c>
      <c r="J141" s="124">
        <v>43.713704927614565</v>
      </c>
      <c r="K141" s="124">
        <v>99.456051468672982</v>
      </c>
      <c r="L141" s="124">
        <v>160.42971189116341</v>
      </c>
      <c r="M141" s="124">
        <v>227.06898317096866</v>
      </c>
      <c r="N141" s="124">
        <v>288.99686278627848</v>
      </c>
      <c r="O141" s="124">
        <v>346.70187322600492</v>
      </c>
      <c r="P141" s="124">
        <v>413.4932169816625</v>
      </c>
      <c r="Q141" s="124">
        <v>477.74327752707097</v>
      </c>
      <c r="R141" s="124">
        <v>538.76249701899826</v>
      </c>
      <c r="S141" s="124">
        <v>605.12607673387095</v>
      </c>
      <c r="T141" s="124">
        <v>668.08537783435793</v>
      </c>
      <c r="U141" s="124">
        <v>739.97400497848821</v>
      </c>
      <c r="V141" s="124">
        <v>38.309030769230006</v>
      </c>
      <c r="W141" s="124">
        <v>87.964581651420005</v>
      </c>
      <c r="X141" s="124">
        <v>155.59421547579998</v>
      </c>
      <c r="Y141" s="124">
        <v>200.82861951929999</v>
      </c>
      <c r="Z141" s="124">
        <v>243.01009945442001</v>
      </c>
      <c r="AA141" s="124">
        <v>292.37922030108001</v>
      </c>
      <c r="AB141" s="124">
        <v>350.34596434931001</v>
      </c>
      <c r="AC141" s="124">
        <v>408.09794905378004</v>
      </c>
      <c r="AD141" s="124" t="s">
        <v>102</v>
      </c>
      <c r="AE141" s="124" t="s">
        <v>102</v>
      </c>
      <c r="AF141" s="126">
        <v>-0.12363797960694815</v>
      </c>
      <c r="AG141" s="126">
        <v>-0.11554319367758734</v>
      </c>
      <c r="AH141" s="126">
        <v>-3.0140903192819146E-2</v>
      </c>
      <c r="AI141" s="126">
        <v>-0.11556119768198957</v>
      </c>
      <c r="AJ141" s="126">
        <v>-0.15912547592555359</v>
      </c>
      <c r="AK141" s="126">
        <v>-0.15668404793853982</v>
      </c>
      <c r="AL141" s="126">
        <v>-0.15271653811712449</v>
      </c>
      <c r="AM141" s="126">
        <v>-0.14577981888891053</v>
      </c>
      <c r="AN141" s="126" t="s">
        <v>102</v>
      </c>
      <c r="AO141" s="126" t="s">
        <v>102</v>
      </c>
      <c r="AP141" s="124">
        <v>2057.6036819794363</v>
      </c>
      <c r="AQ141" s="124">
        <v>1776.5296805743399</v>
      </c>
      <c r="AR141" s="126">
        <v>-0.13660259449706091</v>
      </c>
      <c r="AS141" s="153" t="s">
        <v>779</v>
      </c>
      <c r="AT141" s="153">
        <v>1</v>
      </c>
      <c r="AU141" s="153">
        <v>1</v>
      </c>
      <c r="AV141" s="153">
        <v>1</v>
      </c>
      <c r="AW141" s="153">
        <v>1</v>
      </c>
      <c r="AX141" s="153">
        <v>1</v>
      </c>
      <c r="AY141" s="153">
        <v>1</v>
      </c>
      <c r="AZ141" s="153">
        <v>1</v>
      </c>
      <c r="BA141" s="153">
        <v>1</v>
      </c>
      <c r="BB141" s="153">
        <v>0</v>
      </c>
      <c r="BC141" s="153">
        <v>0</v>
      </c>
    </row>
    <row r="142" spans="1:55" x14ac:dyDescent="0.3">
      <c r="A142" s="300" t="s">
        <v>1875</v>
      </c>
      <c r="B142" s="300" t="s">
        <v>1874</v>
      </c>
      <c r="C142" s="300" t="s">
        <v>44</v>
      </c>
      <c r="D142" s="300" t="s">
        <v>808</v>
      </c>
      <c r="E142" s="300" t="s">
        <v>1696</v>
      </c>
      <c r="F142" s="300" t="s">
        <v>1603</v>
      </c>
      <c r="G142" s="300" t="s">
        <v>2071</v>
      </c>
      <c r="H142" s="126">
        <v>3.2199999999999999E-2</v>
      </c>
      <c r="I142" s="300" t="s">
        <v>2443</v>
      </c>
      <c r="J142" s="124">
        <v>440.18811864282787</v>
      </c>
      <c r="K142" s="124">
        <v>1085.8371750416861</v>
      </c>
      <c r="L142" s="124">
        <v>1751.0420684162032</v>
      </c>
      <c r="M142" s="124">
        <v>2448.8877008726608</v>
      </c>
      <c r="N142" s="124">
        <v>3136.8638441951894</v>
      </c>
      <c r="O142" s="124">
        <v>3844.2936125234842</v>
      </c>
      <c r="P142" s="124">
        <v>4558.4060041488356</v>
      </c>
      <c r="Q142" s="124">
        <v>5221.8825660393386</v>
      </c>
      <c r="R142" s="124">
        <v>5867.7551500227819</v>
      </c>
      <c r="S142" s="124">
        <v>6516.3793760742947</v>
      </c>
      <c r="T142" s="124">
        <v>7164.05411064089</v>
      </c>
      <c r="U142" s="124">
        <v>8430.1806512929743</v>
      </c>
      <c r="V142" s="124">
        <v>479.72990340142997</v>
      </c>
      <c r="W142" s="124">
        <v>1156.6099999999999</v>
      </c>
      <c r="X142" s="124">
        <v>1901.4990721970501</v>
      </c>
      <c r="Y142" s="124">
        <v>2557.4381671941101</v>
      </c>
      <c r="Z142" s="124">
        <v>3166.1607065448798</v>
      </c>
      <c r="AA142" s="124">
        <v>3842.4121222127401</v>
      </c>
      <c r="AB142" s="124">
        <v>4513.5525573228206</v>
      </c>
      <c r="AC142" s="124">
        <v>5153.49306967138</v>
      </c>
      <c r="AD142" s="124" t="s">
        <v>102</v>
      </c>
      <c r="AE142" s="124" t="s">
        <v>102</v>
      </c>
      <c r="AF142" s="126">
        <v>8.9829286807004E-2</v>
      </c>
      <c r="AG142" s="126">
        <v>6.517811932124791E-2</v>
      </c>
      <c r="AH142" s="126">
        <v>8.5924265609982439E-2</v>
      </c>
      <c r="AI142" s="126">
        <v>4.4326436970861208E-2</v>
      </c>
      <c r="AJ142" s="126">
        <v>9.339539044356247E-3</v>
      </c>
      <c r="AK142" s="126">
        <v>-4.8942419606421003E-4</v>
      </c>
      <c r="AL142" s="126">
        <v>-9.839721776689396E-3</v>
      </c>
      <c r="AM142" s="126">
        <v>-1.3096712823978776E-2</v>
      </c>
      <c r="AN142" s="126" t="s">
        <v>102</v>
      </c>
      <c r="AO142" s="126" t="s">
        <v>102</v>
      </c>
      <c r="AP142" s="124">
        <v>22487.401089880226</v>
      </c>
      <c r="AQ142" s="124">
        <v>22770.895598544412</v>
      </c>
      <c r="AR142" s="126">
        <v>1.2606815146449435E-2</v>
      </c>
      <c r="AS142" s="153" t="s">
        <v>779</v>
      </c>
      <c r="AT142" s="153">
        <v>1</v>
      </c>
      <c r="AU142" s="153">
        <v>1</v>
      </c>
      <c r="AV142" s="153">
        <v>1</v>
      </c>
      <c r="AW142" s="153">
        <v>1</v>
      </c>
      <c r="AX142" s="153">
        <v>1</v>
      </c>
      <c r="AY142" s="153">
        <v>1</v>
      </c>
      <c r="AZ142" s="153">
        <v>1</v>
      </c>
      <c r="BA142" s="153">
        <v>1</v>
      </c>
      <c r="BB142" s="153">
        <v>0</v>
      </c>
      <c r="BC142" s="153">
        <v>0</v>
      </c>
    </row>
    <row r="143" spans="1:55" x14ac:dyDescent="0.3">
      <c r="A143" s="300" t="s">
        <v>1875</v>
      </c>
      <c r="B143" s="300" t="s">
        <v>1874</v>
      </c>
      <c r="C143" s="300" t="s">
        <v>44</v>
      </c>
      <c r="D143" s="300" t="s">
        <v>808</v>
      </c>
      <c r="E143" s="300" t="s">
        <v>1696</v>
      </c>
      <c r="F143" s="300" t="s">
        <v>94</v>
      </c>
      <c r="G143" s="300" t="s">
        <v>2071</v>
      </c>
      <c r="H143" s="126">
        <v>3.2199999999999999E-2</v>
      </c>
      <c r="I143" s="300" t="s">
        <v>2444</v>
      </c>
      <c r="J143" s="124">
        <v>237.67183468554487</v>
      </c>
      <c r="K143" s="124">
        <v>524.91798126496064</v>
      </c>
      <c r="L143" s="124">
        <v>905.24102417889208</v>
      </c>
      <c r="M143" s="124">
        <v>1589.8125525636433</v>
      </c>
      <c r="N143" s="124">
        <v>1976.7100960814116</v>
      </c>
      <c r="O143" s="124">
        <v>2183.2619993999347</v>
      </c>
      <c r="P143" s="124">
        <v>2931.5024434836937</v>
      </c>
      <c r="Q143" s="124">
        <v>3571.8238302619025</v>
      </c>
      <c r="R143" s="124">
        <v>3799.3845687051512</v>
      </c>
      <c r="S143" s="124">
        <v>4402.6832217524134</v>
      </c>
      <c r="T143" s="124">
        <v>4802.7023256402563</v>
      </c>
      <c r="U143" s="124">
        <v>5472.6182533566707</v>
      </c>
      <c r="V143" s="124">
        <v>360.58195587585965</v>
      </c>
      <c r="W143" s="124">
        <v>633.58046738370967</v>
      </c>
      <c r="X143" s="124">
        <v>1138.9086833179192</v>
      </c>
      <c r="Y143" s="124">
        <v>2572.950022947789</v>
      </c>
      <c r="Z143" s="124">
        <v>2857.7630238720776</v>
      </c>
      <c r="AA143" s="124">
        <v>3073.5212837124113</v>
      </c>
      <c r="AB143" s="124">
        <v>3562.7065799852062</v>
      </c>
      <c r="AC143" s="124">
        <v>3972.5906756929908</v>
      </c>
      <c r="AD143" s="124" t="s">
        <v>102</v>
      </c>
      <c r="AE143" s="124" t="s">
        <v>102</v>
      </c>
      <c r="AF143" s="126">
        <v>0.51714213992975977</v>
      </c>
      <c r="AG143" s="126">
        <v>0.20700850417981762</v>
      </c>
      <c r="AH143" s="126">
        <v>0.25812756260243258</v>
      </c>
      <c r="AI143" s="126">
        <v>0.61839835696277079</v>
      </c>
      <c r="AJ143" s="126">
        <v>0.4457168147910241</v>
      </c>
      <c r="AK143" s="126">
        <v>0.40776566649223167</v>
      </c>
      <c r="AL143" s="126">
        <v>0.21531762250602521</v>
      </c>
      <c r="AM143" s="126">
        <v>0.11220229901475914</v>
      </c>
      <c r="AN143" s="126" t="s">
        <v>102</v>
      </c>
      <c r="AO143" s="126" t="s">
        <v>102</v>
      </c>
      <c r="AP143" s="124">
        <v>13920.941761919985</v>
      </c>
      <c r="AQ143" s="124">
        <v>18172.602692787965</v>
      </c>
      <c r="AR143" s="126">
        <v>0.30541474877067426</v>
      </c>
      <c r="AS143" s="153" t="s">
        <v>779</v>
      </c>
      <c r="AT143" s="153">
        <v>1</v>
      </c>
      <c r="AU143" s="153">
        <v>1</v>
      </c>
      <c r="AV143" s="153">
        <v>1</v>
      </c>
      <c r="AW143" s="153">
        <v>1</v>
      </c>
      <c r="AX143" s="153">
        <v>1</v>
      </c>
      <c r="AY143" s="153">
        <v>1</v>
      </c>
      <c r="AZ143" s="153">
        <v>1</v>
      </c>
      <c r="BA143" s="153">
        <v>1</v>
      </c>
      <c r="BB143" s="153">
        <v>0</v>
      </c>
      <c r="BC143" s="153">
        <v>0</v>
      </c>
    </row>
    <row r="144" spans="1:55" x14ac:dyDescent="0.3">
      <c r="A144" s="300" t="s">
        <v>1875</v>
      </c>
      <c r="B144" s="300" t="s">
        <v>1874</v>
      </c>
      <c r="C144" s="300" t="s">
        <v>44</v>
      </c>
      <c r="D144" s="300" t="s">
        <v>808</v>
      </c>
      <c r="E144" s="300" t="s">
        <v>1696</v>
      </c>
      <c r="F144" s="300" t="s">
        <v>5</v>
      </c>
      <c r="G144" s="300" t="s">
        <v>2071</v>
      </c>
      <c r="H144" s="126">
        <v>3.2199999999999999E-2</v>
      </c>
      <c r="I144" s="300" t="s">
        <v>2445</v>
      </c>
      <c r="J144" s="124">
        <v>1837.3463283738092</v>
      </c>
      <c r="K144" s="124">
        <v>3795.5599050755554</v>
      </c>
      <c r="L144" s="124">
        <v>6915.6999002074435</v>
      </c>
      <c r="M144" s="124">
        <v>10189.908337696997</v>
      </c>
      <c r="N144" s="124">
        <v>12592.883008091618</v>
      </c>
      <c r="O144" s="124">
        <v>14927.280437523741</v>
      </c>
      <c r="P144" s="124">
        <v>18296.395534975825</v>
      </c>
      <c r="Q144" s="124">
        <v>20902.366198784006</v>
      </c>
      <c r="R144" s="124">
        <v>23351.001261656373</v>
      </c>
      <c r="S144" s="124">
        <v>26303.796061272849</v>
      </c>
      <c r="T144" s="124">
        <v>28561.92946425698</v>
      </c>
      <c r="U144" s="124">
        <v>32589.997194768392</v>
      </c>
      <c r="V144" s="124">
        <v>1974.2227213723797</v>
      </c>
      <c r="W144" s="124">
        <v>3909.7710787701794</v>
      </c>
      <c r="X144" s="124">
        <v>7435.4080969405195</v>
      </c>
      <c r="Y144" s="124">
        <v>10964.665372511679</v>
      </c>
      <c r="Z144" s="124">
        <v>12937.247163006778</v>
      </c>
      <c r="AA144" s="124">
        <v>15215.021028874431</v>
      </c>
      <c r="AB144" s="124">
        <v>18011.504714467817</v>
      </c>
      <c r="AC144" s="124">
        <v>20263.82379306254</v>
      </c>
      <c r="AD144" s="124" t="s">
        <v>102</v>
      </c>
      <c r="AE144" s="124" t="s">
        <v>102</v>
      </c>
      <c r="AF144" s="126">
        <v>7.4496784239755434E-2</v>
      </c>
      <c r="AG144" s="126">
        <v>3.0090731420652016E-2</v>
      </c>
      <c r="AH144" s="126">
        <v>7.514903830883217E-2</v>
      </c>
      <c r="AI144" s="126">
        <v>7.6031796277157018E-2</v>
      </c>
      <c r="AJ144" s="126">
        <v>2.7345934580182075E-2</v>
      </c>
      <c r="AK144" s="126">
        <v>1.9276156333700042E-2</v>
      </c>
      <c r="AL144" s="126">
        <v>-1.5570871320714717E-2</v>
      </c>
      <c r="AM144" s="126">
        <v>-3.0548809625132924E-2</v>
      </c>
      <c r="AN144" s="126" t="s">
        <v>102</v>
      </c>
      <c r="AO144" s="126" t="s">
        <v>102</v>
      </c>
      <c r="AP144" s="124">
        <v>89457.439650728993</v>
      </c>
      <c r="AQ144" s="124">
        <v>90711.663969006302</v>
      </c>
      <c r="AR144" s="126">
        <v>1.4020346694184517E-2</v>
      </c>
      <c r="AS144" s="153" t="s">
        <v>779</v>
      </c>
      <c r="AT144" s="153">
        <v>1</v>
      </c>
      <c r="AU144" s="153">
        <v>1</v>
      </c>
      <c r="AV144" s="153">
        <v>1</v>
      </c>
      <c r="AW144" s="153">
        <v>1</v>
      </c>
      <c r="AX144" s="153">
        <v>1</v>
      </c>
      <c r="AY144" s="153">
        <v>1</v>
      </c>
      <c r="AZ144" s="153">
        <v>1</v>
      </c>
      <c r="BA144" s="153">
        <v>1</v>
      </c>
      <c r="BB144" s="153">
        <v>0</v>
      </c>
      <c r="BC144" s="153">
        <v>0</v>
      </c>
    </row>
    <row r="145" spans="1:55" x14ac:dyDescent="0.3">
      <c r="A145" s="300" t="s">
        <v>1875</v>
      </c>
      <c r="B145" s="300" t="s">
        <v>1874</v>
      </c>
      <c r="C145" s="300" t="s">
        <v>44</v>
      </c>
      <c r="D145" s="300" t="s">
        <v>808</v>
      </c>
      <c r="E145" s="300" t="s">
        <v>1696</v>
      </c>
      <c r="F145" s="300" t="s">
        <v>2080</v>
      </c>
      <c r="G145" s="300" t="s">
        <v>2071</v>
      </c>
      <c r="H145" s="126">
        <v>3.2199999999999999E-2</v>
      </c>
      <c r="I145" s="300" t="s">
        <v>2446</v>
      </c>
      <c r="J145" s="124">
        <v>702.67970891945731</v>
      </c>
      <c r="K145" s="124">
        <v>1411.43028</v>
      </c>
      <c r="L145" s="124">
        <v>2057.5878411184831</v>
      </c>
      <c r="M145" s="124">
        <v>2810.2674510769807</v>
      </c>
      <c r="N145" s="124">
        <v>3530.4776370976692</v>
      </c>
      <c r="O145" s="124">
        <v>4254.6266866676069</v>
      </c>
      <c r="P145" s="124">
        <v>4936.9093800000001</v>
      </c>
      <c r="Q145" s="124">
        <v>5581.6323268032538</v>
      </c>
      <c r="R145" s="124">
        <v>6201.4915647489379</v>
      </c>
      <c r="S145" s="124">
        <v>6891.7144504022199</v>
      </c>
      <c r="T145" s="124">
        <v>7499.3545437604607</v>
      </c>
      <c r="U145" s="124">
        <v>8179.4117047836589</v>
      </c>
      <c r="V145" s="124">
        <v>615.94278835503997</v>
      </c>
      <c r="W145" s="124">
        <v>1224.2689212298201</v>
      </c>
      <c r="X145" s="124">
        <v>1787.9315960053402</v>
      </c>
      <c r="Y145" s="124">
        <v>2222.4923023032202</v>
      </c>
      <c r="Z145" s="124">
        <v>2436.72728473392</v>
      </c>
      <c r="AA145" s="124">
        <v>2661.0467613135702</v>
      </c>
      <c r="AB145" s="124">
        <v>3002.0715489285799</v>
      </c>
      <c r="AC145" s="124">
        <v>3406.9509945788595</v>
      </c>
      <c r="AD145" s="124" t="s">
        <v>102</v>
      </c>
      <c r="AE145" s="124" t="s">
        <v>102</v>
      </c>
      <c r="AF145" s="126">
        <v>-0.12343734914132738</v>
      </c>
      <c r="AG145" s="126">
        <v>-0.13260404103713855</v>
      </c>
      <c r="AH145" s="126">
        <v>-0.13105454830378496</v>
      </c>
      <c r="AI145" s="126">
        <v>-0.20915274400253508</v>
      </c>
      <c r="AJ145" s="126">
        <v>-0.30980237372722697</v>
      </c>
      <c r="AK145" s="126">
        <v>-0.37455223283107641</v>
      </c>
      <c r="AL145" s="126">
        <v>-0.39191277014515913</v>
      </c>
      <c r="AM145" s="126">
        <v>-0.38961386291631483</v>
      </c>
      <c r="AN145" s="126" t="s">
        <v>102</v>
      </c>
      <c r="AO145" s="126" t="s">
        <v>102</v>
      </c>
      <c r="AP145" s="124">
        <v>25285.611311683449</v>
      </c>
      <c r="AQ145" s="124">
        <v>17357.43219744835</v>
      </c>
      <c r="AR145" s="126">
        <v>-0.31354508366470901</v>
      </c>
      <c r="AS145" s="153" t="s">
        <v>779</v>
      </c>
      <c r="AT145" s="153">
        <v>1</v>
      </c>
      <c r="AU145" s="153">
        <v>1</v>
      </c>
      <c r="AV145" s="153">
        <v>1</v>
      </c>
      <c r="AW145" s="153">
        <v>1</v>
      </c>
      <c r="AX145" s="153">
        <v>1</v>
      </c>
      <c r="AY145" s="153">
        <v>1</v>
      </c>
      <c r="AZ145" s="153">
        <v>1</v>
      </c>
      <c r="BA145" s="153">
        <v>1</v>
      </c>
      <c r="BB145" s="153">
        <v>0</v>
      </c>
      <c r="BC145" s="153">
        <v>0</v>
      </c>
    </row>
    <row r="146" spans="1:55" x14ac:dyDescent="0.3">
      <c r="A146" s="300" t="s">
        <v>1875</v>
      </c>
      <c r="B146" s="300" t="s">
        <v>1874</v>
      </c>
      <c r="C146" s="300" t="s">
        <v>44</v>
      </c>
      <c r="D146" s="300" t="s">
        <v>808</v>
      </c>
      <c r="E146" s="300" t="s">
        <v>1696</v>
      </c>
      <c r="F146" s="300" t="s">
        <v>776</v>
      </c>
      <c r="G146" s="300" t="s">
        <v>2071</v>
      </c>
      <c r="H146" s="126">
        <v>3.2199999999999999E-2</v>
      </c>
      <c r="I146" s="300" t="s">
        <v>2447</v>
      </c>
      <c r="J146" s="124">
        <v>2540.0260372932667</v>
      </c>
      <c r="K146" s="124">
        <v>5206.9901850755559</v>
      </c>
      <c r="L146" s="124">
        <v>8973.2877413259266</v>
      </c>
      <c r="M146" s="124">
        <v>13000.175788773979</v>
      </c>
      <c r="N146" s="124">
        <v>16123.360645189287</v>
      </c>
      <c r="O146" s="124">
        <v>19181.907124191348</v>
      </c>
      <c r="P146" s="124">
        <v>23233.304914975826</v>
      </c>
      <c r="Q146" s="124">
        <v>26483.99852558726</v>
      </c>
      <c r="R146" s="124">
        <v>29552.492826405309</v>
      </c>
      <c r="S146" s="124">
        <v>33195.510511675071</v>
      </c>
      <c r="T146" s="124">
        <v>36061.284008017436</v>
      </c>
      <c r="U146" s="124">
        <v>40769.408899552051</v>
      </c>
      <c r="V146" s="124">
        <v>2590.1655097274197</v>
      </c>
      <c r="W146" s="124">
        <v>5134.0399999999991</v>
      </c>
      <c r="X146" s="124">
        <v>9223.3396929458595</v>
      </c>
      <c r="Y146" s="124">
        <v>13187.1576748149</v>
      </c>
      <c r="Z146" s="124">
        <v>15373.974447740697</v>
      </c>
      <c r="AA146" s="124">
        <v>17876.067790188001</v>
      </c>
      <c r="AB146" s="124">
        <v>21013.576263396397</v>
      </c>
      <c r="AC146" s="124">
        <v>23670.7747876414</v>
      </c>
      <c r="AD146" s="124" t="s">
        <v>102</v>
      </c>
      <c r="AE146" s="124" t="s">
        <v>102</v>
      </c>
      <c r="AF146" s="126">
        <v>1.9739747426992239E-2</v>
      </c>
      <c r="AG146" s="126">
        <v>-1.4010048508378038E-2</v>
      </c>
      <c r="AH146" s="126">
        <v>2.786625803475954E-2</v>
      </c>
      <c r="AI146" s="126">
        <v>1.4383027512780677E-2</v>
      </c>
      <c r="AJ146" s="126">
        <v>-4.6478287866877403E-2</v>
      </c>
      <c r="AK146" s="126">
        <v>-6.8076616446363772E-2</v>
      </c>
      <c r="AL146" s="126">
        <v>-9.5540804879146873E-2</v>
      </c>
      <c r="AM146" s="126">
        <v>-0.10622352720749063</v>
      </c>
      <c r="AN146" s="126" t="s">
        <v>102</v>
      </c>
      <c r="AO146" s="126" t="s">
        <v>102</v>
      </c>
      <c r="AP146" s="124">
        <v>114743.05096241245</v>
      </c>
      <c r="AQ146" s="124">
        <v>108069.09616645466</v>
      </c>
      <c r="AR146" s="126">
        <v>-5.8164348428769296E-2</v>
      </c>
      <c r="AS146" s="153" t="s">
        <v>779</v>
      </c>
      <c r="AT146" s="153">
        <v>1</v>
      </c>
      <c r="AU146" s="153">
        <v>1</v>
      </c>
      <c r="AV146" s="153">
        <v>1</v>
      </c>
      <c r="AW146" s="153">
        <v>1</v>
      </c>
      <c r="AX146" s="153">
        <v>1</v>
      </c>
      <c r="AY146" s="153">
        <v>1</v>
      </c>
      <c r="AZ146" s="153">
        <v>1</v>
      </c>
      <c r="BA146" s="153">
        <v>1</v>
      </c>
      <c r="BB146" s="153">
        <v>0</v>
      </c>
      <c r="BC146" s="153">
        <v>0</v>
      </c>
    </row>
    <row r="147" spans="1:55" x14ac:dyDescent="0.3">
      <c r="A147" s="300" t="s">
        <v>1875</v>
      </c>
      <c r="B147" s="300" t="s">
        <v>1874</v>
      </c>
      <c r="C147" s="300" t="s">
        <v>44</v>
      </c>
      <c r="D147" s="300" t="s">
        <v>808</v>
      </c>
      <c r="E147" s="300" t="s">
        <v>1696</v>
      </c>
      <c r="F147" s="300" t="s">
        <v>650</v>
      </c>
      <c r="G147" s="300" t="s">
        <v>2071</v>
      </c>
      <c r="H147" s="126">
        <v>3.2199999999999999E-2</v>
      </c>
      <c r="I147" s="300" t="s">
        <v>2448</v>
      </c>
      <c r="J147" s="124">
        <v>702.67970891945731</v>
      </c>
      <c r="K147" s="124">
        <v>1411.43028</v>
      </c>
      <c r="L147" s="124">
        <v>2057.5878411184831</v>
      </c>
      <c r="M147" s="124">
        <v>2810.2674510769807</v>
      </c>
      <c r="N147" s="124">
        <v>3530.4776370976692</v>
      </c>
      <c r="O147" s="124">
        <v>4254.6266866676069</v>
      </c>
      <c r="P147" s="124">
        <v>4936.9093800000001</v>
      </c>
      <c r="Q147" s="124">
        <v>5581.6323268032538</v>
      </c>
      <c r="R147" s="124">
        <v>6201.4915647489379</v>
      </c>
      <c r="S147" s="124">
        <v>6891.7144504022199</v>
      </c>
      <c r="T147" s="124">
        <v>7499.3545437604607</v>
      </c>
      <c r="U147" s="124">
        <v>8179.4117047836589</v>
      </c>
      <c r="V147" s="124">
        <v>615.94278835503997</v>
      </c>
      <c r="W147" s="124">
        <v>1224.2689212298201</v>
      </c>
      <c r="X147" s="124">
        <v>1787.9315960053402</v>
      </c>
      <c r="Y147" s="124">
        <v>2222.4923023032202</v>
      </c>
      <c r="Z147" s="124">
        <v>2436.72728473392</v>
      </c>
      <c r="AA147" s="124">
        <v>2661.0467613135702</v>
      </c>
      <c r="AB147" s="124">
        <v>3002.0715489285799</v>
      </c>
      <c r="AC147" s="124">
        <v>3406.9509945788595</v>
      </c>
      <c r="AD147" s="124" t="s">
        <v>102</v>
      </c>
      <c r="AE147" s="124" t="s">
        <v>102</v>
      </c>
      <c r="AF147" s="126">
        <v>-0.12343734914132738</v>
      </c>
      <c r="AG147" s="126">
        <v>-0.13260404103713855</v>
      </c>
      <c r="AH147" s="126">
        <v>-0.13105454830378496</v>
      </c>
      <c r="AI147" s="126">
        <v>-0.20915274400253508</v>
      </c>
      <c r="AJ147" s="126">
        <v>-0.30980237372722697</v>
      </c>
      <c r="AK147" s="126">
        <v>-0.37455223283107641</v>
      </c>
      <c r="AL147" s="126">
        <v>-0.39191277014515913</v>
      </c>
      <c r="AM147" s="126">
        <v>-0.38961386291631483</v>
      </c>
      <c r="AN147" s="126" t="s">
        <v>102</v>
      </c>
      <c r="AO147" s="126" t="s">
        <v>102</v>
      </c>
      <c r="AP147" s="124">
        <v>25285.611311683449</v>
      </c>
      <c r="AQ147" s="124">
        <v>17357.43219744835</v>
      </c>
      <c r="AR147" s="126">
        <v>-0.31354508366470901</v>
      </c>
      <c r="AS147" s="153" t="s">
        <v>779</v>
      </c>
      <c r="AT147" s="153">
        <v>1</v>
      </c>
      <c r="AU147" s="153">
        <v>1</v>
      </c>
      <c r="AV147" s="153">
        <v>1</v>
      </c>
      <c r="AW147" s="153">
        <v>1</v>
      </c>
      <c r="AX147" s="153">
        <v>1</v>
      </c>
      <c r="AY147" s="153">
        <v>1</v>
      </c>
      <c r="AZ147" s="153">
        <v>1</v>
      </c>
      <c r="BA147" s="153">
        <v>1</v>
      </c>
      <c r="BB147" s="153">
        <v>0</v>
      </c>
      <c r="BC147" s="153">
        <v>0</v>
      </c>
    </row>
    <row r="148" spans="1:55" x14ac:dyDescent="0.3">
      <c r="A148" s="300" t="s">
        <v>1875</v>
      </c>
      <c r="B148" s="300" t="s">
        <v>1874</v>
      </c>
      <c r="C148" s="300" t="s">
        <v>44</v>
      </c>
      <c r="D148" s="300" t="s">
        <v>808</v>
      </c>
      <c r="E148" s="300" t="s">
        <v>1696</v>
      </c>
      <c r="F148" s="300" t="s">
        <v>2081</v>
      </c>
      <c r="G148" s="300" t="s">
        <v>2071</v>
      </c>
      <c r="H148" s="126">
        <v>3.2199999999999999E-2</v>
      </c>
      <c r="I148" s="300" t="s">
        <v>2449</v>
      </c>
      <c r="J148" s="124">
        <v>1842.3275983004216</v>
      </c>
      <c r="K148" s="124">
        <v>4623.2199505827157</v>
      </c>
      <c r="L148" s="124">
        <v>7595.5727048186009</v>
      </c>
      <c r="M148" s="124">
        <v>11049.368253986868</v>
      </c>
      <c r="N148" s="124">
        <v>13491.545786804236</v>
      </c>
      <c r="O148" s="124">
        <v>16459.63121636265</v>
      </c>
      <c r="P148" s="124">
        <v>19561.813501783286</v>
      </c>
      <c r="Q148" s="124">
        <v>22373.482542596674</v>
      </c>
      <c r="R148" s="124">
        <v>25430.400729300727</v>
      </c>
      <c r="S148" s="124">
        <v>28595.633070015396</v>
      </c>
      <c r="T148" s="124">
        <v>31720.370051067272</v>
      </c>
      <c r="U148" s="124">
        <v>38585.9505327023</v>
      </c>
      <c r="V148" s="124">
        <v>2222.3520651027502</v>
      </c>
      <c r="W148" s="124">
        <v>5070.5963281771501</v>
      </c>
      <c r="X148" s="124">
        <v>8601.9419106969908</v>
      </c>
      <c r="Y148" s="124">
        <v>12244.694912215</v>
      </c>
      <c r="Z148" s="124">
        <v>14986.506190861699</v>
      </c>
      <c r="AA148" s="124">
        <v>18725.885344797302</v>
      </c>
      <c r="AB148" s="124">
        <v>22278.8976209791</v>
      </c>
      <c r="AC148" s="124">
        <v>25237.420719063</v>
      </c>
      <c r="AD148" s="124" t="s">
        <v>102</v>
      </c>
      <c r="AE148" s="124" t="s">
        <v>102</v>
      </c>
      <c r="AF148" s="126">
        <v>0.20627409975994906</v>
      </c>
      <c r="AG148" s="126">
        <v>9.6767270944581943E-2</v>
      </c>
      <c r="AH148" s="126">
        <v>0.13249418378155386</v>
      </c>
      <c r="AI148" s="126">
        <v>0.10818054306379286</v>
      </c>
      <c r="AJ148" s="126">
        <v>0.11080719938849772</v>
      </c>
      <c r="AK148" s="126">
        <v>0.13768559566399946</v>
      </c>
      <c r="AL148" s="126">
        <v>0.13889735320031141</v>
      </c>
      <c r="AM148" s="126">
        <v>0.1280059182120486</v>
      </c>
      <c r="AN148" s="126" t="s">
        <v>102</v>
      </c>
      <c r="AO148" s="126" t="s">
        <v>102</v>
      </c>
      <c r="AP148" s="124">
        <v>96996.961555235452</v>
      </c>
      <c r="AQ148" s="124">
        <v>109368.295091893</v>
      </c>
      <c r="AR148" s="126">
        <v>0.12754351619161416</v>
      </c>
      <c r="AS148" s="153" t="s">
        <v>779</v>
      </c>
      <c r="AT148" s="153">
        <v>1</v>
      </c>
      <c r="AU148" s="153">
        <v>1</v>
      </c>
      <c r="AV148" s="153">
        <v>1</v>
      </c>
      <c r="AW148" s="153">
        <v>1</v>
      </c>
      <c r="AX148" s="153">
        <v>1</v>
      </c>
      <c r="AY148" s="153">
        <v>1</v>
      </c>
      <c r="AZ148" s="153">
        <v>1</v>
      </c>
      <c r="BA148" s="153">
        <v>1</v>
      </c>
      <c r="BB148" s="153">
        <v>0</v>
      </c>
      <c r="BC148" s="153">
        <v>0</v>
      </c>
    </row>
    <row r="149" spans="1:55" x14ac:dyDescent="0.3">
      <c r="A149" s="300" t="s">
        <v>1875</v>
      </c>
      <c r="B149" s="300" t="s">
        <v>1874</v>
      </c>
      <c r="C149" s="300" t="s">
        <v>44</v>
      </c>
      <c r="D149" s="300" t="s">
        <v>808</v>
      </c>
      <c r="E149" s="300" t="s">
        <v>1696</v>
      </c>
      <c r="F149" s="300" t="s">
        <v>2082</v>
      </c>
      <c r="G149" s="300" t="s">
        <v>2071</v>
      </c>
      <c r="H149" s="126">
        <v>3.2199999999999999E-2</v>
      </c>
      <c r="I149" s="300" t="s">
        <v>2450</v>
      </c>
      <c r="J149" s="124">
        <v>697.69843899284479</v>
      </c>
      <c r="K149" s="124">
        <v>583.77023449284081</v>
      </c>
      <c r="L149" s="124">
        <v>1377.7150365073242</v>
      </c>
      <c r="M149" s="124">
        <v>1950.807534787112</v>
      </c>
      <c r="N149" s="124">
        <v>2631.8148583850507</v>
      </c>
      <c r="O149" s="124">
        <v>2722.2759078286986</v>
      </c>
      <c r="P149" s="124">
        <v>3671.4914131925361</v>
      </c>
      <c r="Q149" s="124">
        <v>4110.5159829905879</v>
      </c>
      <c r="R149" s="124">
        <v>4122.0920971045807</v>
      </c>
      <c r="S149" s="124">
        <v>4599.8774416596652</v>
      </c>
      <c r="T149" s="124">
        <v>4340.9139569501722</v>
      </c>
      <c r="U149" s="124">
        <v>2183.4583668497448</v>
      </c>
      <c r="V149" s="124">
        <v>367.8134446246695</v>
      </c>
      <c r="W149" s="124">
        <v>63.443671822849865</v>
      </c>
      <c r="X149" s="124">
        <v>621.39778224886868</v>
      </c>
      <c r="Y149" s="124">
        <v>942.46276259990009</v>
      </c>
      <c r="Z149" s="124">
        <v>387.46825687899945</v>
      </c>
      <c r="AA149" s="124">
        <v>-849.81755460930071</v>
      </c>
      <c r="AB149" s="124">
        <v>-1265.3213575827031</v>
      </c>
      <c r="AC149" s="124">
        <v>-1566.6459314216008</v>
      </c>
      <c r="AD149" s="124" t="s">
        <v>102</v>
      </c>
      <c r="AE149" s="124" t="s">
        <v>102</v>
      </c>
      <c r="AF149" s="126">
        <v>-0.47281887980769643</v>
      </c>
      <c r="AG149" s="126">
        <v>-0.89132081755081682</v>
      </c>
      <c r="AH149" s="126">
        <v>-0.54896494138280738</v>
      </c>
      <c r="AI149" s="126">
        <v>-0.51688583020428547</v>
      </c>
      <c r="AJ149" s="126">
        <v>-0.85277526052240626</v>
      </c>
      <c r="AK149" s="126">
        <v>-1.3121717207889922</v>
      </c>
      <c r="AL149" s="126">
        <v>-1.3446341595777958</v>
      </c>
      <c r="AM149" s="126">
        <v>-1.3811312102676205</v>
      </c>
      <c r="AN149" s="126" t="s">
        <v>102</v>
      </c>
      <c r="AO149" s="126" t="s">
        <v>102</v>
      </c>
      <c r="AP149" s="124">
        <v>17746.089407176994</v>
      </c>
      <c r="AQ149" s="124">
        <v>-1299.198925438317</v>
      </c>
      <c r="AR149" s="126">
        <v>-1.0732104350219764</v>
      </c>
      <c r="AS149" s="153" t="s">
        <v>779</v>
      </c>
      <c r="AT149" s="153">
        <v>1</v>
      </c>
      <c r="AU149" s="153">
        <v>1</v>
      </c>
      <c r="AV149" s="153">
        <v>1</v>
      </c>
      <c r="AW149" s="153">
        <v>1</v>
      </c>
      <c r="AX149" s="153">
        <v>1</v>
      </c>
      <c r="AY149" s="153">
        <v>1</v>
      </c>
      <c r="AZ149" s="153">
        <v>1</v>
      </c>
      <c r="BA149" s="153">
        <v>1</v>
      </c>
      <c r="BB149" s="153">
        <v>0</v>
      </c>
      <c r="BC149" s="153">
        <v>0</v>
      </c>
    </row>
    <row r="150" spans="1:55" x14ac:dyDescent="0.3">
      <c r="A150" s="300" t="s">
        <v>1875</v>
      </c>
      <c r="B150" s="300" t="s">
        <v>1874</v>
      </c>
      <c r="C150" s="300" t="s">
        <v>44</v>
      </c>
      <c r="D150" s="300" t="s">
        <v>808</v>
      </c>
      <c r="E150" s="300" t="s">
        <v>1696</v>
      </c>
      <c r="F150" s="300" t="s">
        <v>16</v>
      </c>
      <c r="G150" s="300" t="s">
        <v>2071</v>
      </c>
      <c r="H150" s="126">
        <v>3.2199999999999999E-2</v>
      </c>
      <c r="I150" s="300" t="s">
        <v>2451</v>
      </c>
      <c r="J150" s="124">
        <v>406.35266089721279</v>
      </c>
      <c r="K150" s="124">
        <v>876.58380775641308</v>
      </c>
      <c r="L150" s="124">
        <v>2008.3707540726652</v>
      </c>
      <c r="M150" s="124">
        <v>3136.5985834552675</v>
      </c>
      <c r="N150" s="124">
        <v>3795.975733473756</v>
      </c>
      <c r="O150" s="124">
        <v>4285.5607203852942</v>
      </c>
      <c r="P150" s="124">
        <v>5283.6789197168928</v>
      </c>
      <c r="Q150" s="124">
        <v>5913.5339103122087</v>
      </c>
      <c r="R150" s="124">
        <v>6423.0958391465847</v>
      </c>
      <c r="S150" s="124">
        <v>7304.3521746626357</v>
      </c>
      <c r="T150" s="124">
        <v>7883.0433702779737</v>
      </c>
      <c r="U150" s="124">
        <v>8773.2850729323636</v>
      </c>
      <c r="V150" s="124">
        <v>387.93424862747997</v>
      </c>
      <c r="W150" s="124">
        <v>842.79732372495005</v>
      </c>
      <c r="X150" s="124">
        <v>2109.68587376907</v>
      </c>
      <c r="Y150" s="124">
        <v>2896.1131231934105</v>
      </c>
      <c r="Z150" s="124">
        <v>3354.5912818900101</v>
      </c>
      <c r="AA150" s="124">
        <v>3851.35467862317</v>
      </c>
      <c r="AB150" s="124">
        <v>4683.6284263838897</v>
      </c>
      <c r="AC150" s="124">
        <v>5248.2766659317404</v>
      </c>
      <c r="AD150" s="124" t="s">
        <v>102</v>
      </c>
      <c r="AE150" s="124" t="s">
        <v>102</v>
      </c>
      <c r="AF150" s="126">
        <v>-4.5326176107880249E-2</v>
      </c>
      <c r="AG150" s="126">
        <v>-3.8543358584204754E-2</v>
      </c>
      <c r="AH150" s="126">
        <v>5.0446422549697729E-2</v>
      </c>
      <c r="AI150" s="126">
        <v>-7.6670780102482544E-2</v>
      </c>
      <c r="AJ150" s="126">
        <v>-0.11627694236596928</v>
      </c>
      <c r="AK150" s="126">
        <v>-0.10131837350867982</v>
      </c>
      <c r="AL150" s="126">
        <v>-0.11356679738691514</v>
      </c>
      <c r="AM150" s="126">
        <v>-0.11249740924295228</v>
      </c>
      <c r="AN150" s="126" t="s">
        <v>102</v>
      </c>
      <c r="AO150" s="126" t="s">
        <v>102</v>
      </c>
      <c r="AP150" s="124">
        <v>25706.655090069711</v>
      </c>
      <c r="AQ150" s="124">
        <v>23374.381622143723</v>
      </c>
      <c r="AR150" s="126">
        <v>-9.0726446507890024E-2</v>
      </c>
      <c r="AS150" s="153" t="s">
        <v>779</v>
      </c>
      <c r="AT150" s="153">
        <v>1</v>
      </c>
      <c r="AU150" s="153">
        <v>1</v>
      </c>
      <c r="AV150" s="153">
        <v>1</v>
      </c>
      <c r="AW150" s="153">
        <v>1</v>
      </c>
      <c r="AX150" s="153">
        <v>1</v>
      </c>
      <c r="AY150" s="153">
        <v>1</v>
      </c>
      <c r="AZ150" s="153">
        <v>1</v>
      </c>
      <c r="BA150" s="153">
        <v>1</v>
      </c>
      <c r="BB150" s="153">
        <v>0</v>
      </c>
      <c r="BC150" s="153">
        <v>0</v>
      </c>
    </row>
    <row r="151" spans="1:55" x14ac:dyDescent="0.3">
      <c r="A151" s="300" t="s">
        <v>1816</v>
      </c>
      <c r="B151" s="300" t="s">
        <v>1815</v>
      </c>
      <c r="C151" s="300" t="s">
        <v>45</v>
      </c>
      <c r="D151" s="300" t="s">
        <v>804</v>
      </c>
      <c r="E151" s="300" t="s">
        <v>102</v>
      </c>
      <c r="F151" s="300" t="s">
        <v>776</v>
      </c>
      <c r="G151" s="300" t="s">
        <v>2071</v>
      </c>
      <c r="H151" s="126">
        <v>5.0000000000000001E-3</v>
      </c>
      <c r="I151" s="300" t="s">
        <v>2452</v>
      </c>
      <c r="J151" s="124">
        <v>49345.499999999993</v>
      </c>
      <c r="K151" s="124">
        <v>73452.434999999998</v>
      </c>
      <c r="L151" s="124">
        <v>114626.27999999998</v>
      </c>
      <c r="M151" s="124">
        <v>161842.18499999997</v>
      </c>
      <c r="N151" s="124">
        <v>204860.20499999999</v>
      </c>
      <c r="O151" s="124">
        <v>233151.95999999996</v>
      </c>
      <c r="P151" s="124">
        <v>278891.51999999996</v>
      </c>
      <c r="Q151" s="124">
        <v>309367.13999999996</v>
      </c>
      <c r="R151" s="124">
        <v>339776.43</v>
      </c>
      <c r="S151" s="124">
        <v>384542.14499999996</v>
      </c>
      <c r="T151" s="124">
        <v>411666.08999999997</v>
      </c>
      <c r="U151" s="124">
        <v>446072.26499999996</v>
      </c>
      <c r="V151" s="124">
        <v>49003</v>
      </c>
      <c r="W151" s="124">
        <v>73056</v>
      </c>
      <c r="X151" s="124">
        <v>111402</v>
      </c>
      <c r="Y151" s="124">
        <v>155748</v>
      </c>
      <c r="Z151" s="124">
        <v>185162</v>
      </c>
      <c r="AA151" s="124">
        <v>210754</v>
      </c>
      <c r="AB151" s="124">
        <v>261424</v>
      </c>
      <c r="AC151" s="124">
        <v>296469</v>
      </c>
      <c r="AD151" s="124" t="s">
        <v>102</v>
      </c>
      <c r="AE151" s="124" t="s">
        <v>102</v>
      </c>
      <c r="AF151" s="126">
        <v>-6.9408558024539784E-3</v>
      </c>
      <c r="AG151" s="126">
        <v>-5.3971662069473621E-3</v>
      </c>
      <c r="AH151" s="126">
        <v>-2.8128628094709038E-2</v>
      </c>
      <c r="AI151" s="126">
        <v>-3.7655108277239148E-2</v>
      </c>
      <c r="AJ151" s="126">
        <v>-9.6154375126198802E-2</v>
      </c>
      <c r="AK151" s="126">
        <v>-9.6065930563054097E-2</v>
      </c>
      <c r="AL151" s="126">
        <v>-6.2631950946374998E-2</v>
      </c>
      <c r="AM151" s="126">
        <v>-4.1692016805663194E-2</v>
      </c>
      <c r="AN151" s="126" t="s">
        <v>102</v>
      </c>
      <c r="AO151" s="126" t="s">
        <v>102</v>
      </c>
      <c r="AP151" s="124">
        <v>1425537.2249999996</v>
      </c>
      <c r="AQ151" s="124">
        <v>1343018</v>
      </c>
      <c r="AR151" s="126">
        <v>-5.7886404895529577E-2</v>
      </c>
      <c r="AS151" s="153" t="s">
        <v>779</v>
      </c>
      <c r="AT151" s="153">
        <v>1</v>
      </c>
      <c r="AU151" s="153">
        <v>1</v>
      </c>
      <c r="AV151" s="153">
        <v>1</v>
      </c>
      <c r="AW151" s="153">
        <v>1</v>
      </c>
      <c r="AX151" s="153">
        <v>1</v>
      </c>
      <c r="AY151" s="153">
        <v>1</v>
      </c>
      <c r="AZ151" s="153">
        <v>1</v>
      </c>
      <c r="BA151" s="153">
        <v>1</v>
      </c>
      <c r="BB151" s="153">
        <v>0</v>
      </c>
      <c r="BC151" s="153">
        <v>0</v>
      </c>
    </row>
    <row r="152" spans="1:55" x14ac:dyDescent="0.3">
      <c r="A152" s="300" t="s">
        <v>1816</v>
      </c>
      <c r="B152" s="300" t="s">
        <v>1815</v>
      </c>
      <c r="C152" s="300" t="s">
        <v>45</v>
      </c>
      <c r="D152" s="300" t="s">
        <v>804</v>
      </c>
      <c r="E152" s="300" t="s">
        <v>102</v>
      </c>
      <c r="F152" s="300" t="s">
        <v>5</v>
      </c>
      <c r="G152" s="300" t="s">
        <v>2071</v>
      </c>
      <c r="H152" s="126">
        <v>5.0000000000000001E-3</v>
      </c>
      <c r="I152" s="300" t="s">
        <v>2453</v>
      </c>
      <c r="J152" s="124">
        <v>37268.414999999994</v>
      </c>
      <c r="K152" s="124">
        <v>49418.864999999998</v>
      </c>
      <c r="L152" s="124">
        <v>78353.819999999992</v>
      </c>
      <c r="M152" s="124">
        <v>109902.77999999998</v>
      </c>
      <c r="N152" s="124">
        <v>140229.65999999997</v>
      </c>
      <c r="O152" s="124">
        <v>156982.00499999998</v>
      </c>
      <c r="P152" s="124">
        <v>190302.77999999997</v>
      </c>
      <c r="Q152" s="124">
        <v>210560.56499999997</v>
      </c>
      <c r="R152" s="124">
        <v>229235.47499999998</v>
      </c>
      <c r="S152" s="124">
        <v>261712.04999999996</v>
      </c>
      <c r="T152" s="124">
        <v>277977.97499999998</v>
      </c>
      <c r="U152" s="124">
        <v>294921.26999999996</v>
      </c>
      <c r="V152" s="124">
        <v>36470</v>
      </c>
      <c r="W152" s="124">
        <v>46758</v>
      </c>
      <c r="X152" s="124">
        <v>69510</v>
      </c>
      <c r="Y152" s="124">
        <v>100664</v>
      </c>
      <c r="Z152" s="124">
        <v>118221</v>
      </c>
      <c r="AA152" s="124">
        <v>132950</v>
      </c>
      <c r="AB152" s="124">
        <v>168546</v>
      </c>
      <c r="AC152" s="124">
        <v>192524</v>
      </c>
      <c r="AD152" s="124" t="s">
        <v>102</v>
      </c>
      <c r="AE152" s="124" t="s">
        <v>102</v>
      </c>
      <c r="AF152" s="126">
        <v>-2.1423368823170873E-2</v>
      </c>
      <c r="AG152" s="126">
        <v>-5.3843102224221423E-2</v>
      </c>
      <c r="AH152" s="126">
        <v>-0.11287031059876843</v>
      </c>
      <c r="AI152" s="126">
        <v>-8.4063205680511316E-2</v>
      </c>
      <c r="AJ152" s="126">
        <v>-0.15694725352682148</v>
      </c>
      <c r="AK152" s="126">
        <v>-0.15308764211541304</v>
      </c>
      <c r="AL152" s="126">
        <v>-0.1143271790354296</v>
      </c>
      <c r="AM152" s="126">
        <v>-8.5659748300922239E-2</v>
      </c>
      <c r="AN152" s="126" t="s">
        <v>102</v>
      </c>
      <c r="AO152" s="126" t="s">
        <v>102</v>
      </c>
      <c r="AP152" s="124">
        <v>973018.8899999999</v>
      </c>
      <c r="AQ152" s="124">
        <v>865643</v>
      </c>
      <c r="AR152" s="126">
        <v>-0.1103533457608412</v>
      </c>
      <c r="AS152" s="153" t="s">
        <v>779</v>
      </c>
      <c r="AT152" s="153">
        <v>1</v>
      </c>
      <c r="AU152" s="153">
        <v>1</v>
      </c>
      <c r="AV152" s="153">
        <v>1</v>
      </c>
      <c r="AW152" s="153">
        <v>1</v>
      </c>
      <c r="AX152" s="153">
        <v>1</v>
      </c>
      <c r="AY152" s="153">
        <v>1</v>
      </c>
      <c r="AZ152" s="153">
        <v>1</v>
      </c>
      <c r="BA152" s="153">
        <v>1</v>
      </c>
      <c r="BB152" s="153">
        <v>0</v>
      </c>
      <c r="BC152" s="153">
        <v>0</v>
      </c>
    </row>
    <row r="153" spans="1:55" x14ac:dyDescent="0.3">
      <c r="A153" s="300" t="s">
        <v>1816</v>
      </c>
      <c r="B153" s="300" t="s">
        <v>1815</v>
      </c>
      <c r="C153" s="300" t="s">
        <v>45</v>
      </c>
      <c r="D153" s="300" t="s">
        <v>804</v>
      </c>
      <c r="E153" s="300" t="s">
        <v>102</v>
      </c>
      <c r="F153" s="300" t="s">
        <v>16</v>
      </c>
      <c r="G153" s="300" t="s">
        <v>2071</v>
      </c>
      <c r="H153" s="126">
        <v>5.0000000000000001E-3</v>
      </c>
      <c r="I153" s="300" t="s">
        <v>2454</v>
      </c>
      <c r="J153" s="124">
        <v>10944.449999999999</v>
      </c>
      <c r="K153" s="124">
        <v>20400.494999999999</v>
      </c>
      <c r="L153" s="124">
        <v>42962.744999999995</v>
      </c>
      <c r="M153" s="124">
        <v>51307.259999999995</v>
      </c>
      <c r="N153" s="124">
        <v>77926.694999999992</v>
      </c>
      <c r="O153" s="124">
        <v>87731.474999999991</v>
      </c>
      <c r="P153" s="124">
        <v>96848.834999999992</v>
      </c>
      <c r="Q153" s="124">
        <v>115160.93999999999</v>
      </c>
      <c r="R153" s="124">
        <v>127147.57499999998</v>
      </c>
      <c r="S153" s="124">
        <v>136720.19999999998</v>
      </c>
      <c r="T153" s="124">
        <v>149138.98499999999</v>
      </c>
      <c r="U153" s="124">
        <v>156514.68</v>
      </c>
      <c r="V153" s="124">
        <v>10897</v>
      </c>
      <c r="W153" s="124">
        <v>20939</v>
      </c>
      <c r="X153" s="124">
        <v>37590</v>
      </c>
      <c r="Y153" s="124">
        <v>50505</v>
      </c>
      <c r="Z153" s="124">
        <v>62722</v>
      </c>
      <c r="AA153" s="124">
        <v>70108</v>
      </c>
      <c r="AB153" s="124">
        <v>79728</v>
      </c>
      <c r="AC153" s="124">
        <v>100189</v>
      </c>
      <c r="AD153" s="124" t="s">
        <v>102</v>
      </c>
      <c r="AE153" s="124" t="s">
        <v>102</v>
      </c>
      <c r="AF153" s="126">
        <v>-4.3355307941467056E-3</v>
      </c>
      <c r="AG153" s="126">
        <v>2.6396663414294655E-2</v>
      </c>
      <c r="AH153" s="126">
        <v>-0.12505590599483335</v>
      </c>
      <c r="AI153" s="126">
        <v>-1.563638362290239E-2</v>
      </c>
      <c r="AJ153" s="126">
        <v>-0.19511535809391112</v>
      </c>
      <c r="AK153" s="126">
        <v>-0.20087972988029659</v>
      </c>
      <c r="AL153" s="126">
        <v>-0.17677894628262686</v>
      </c>
      <c r="AM153" s="126">
        <v>-0.13000883806610114</v>
      </c>
      <c r="AN153" s="126" t="s">
        <v>102</v>
      </c>
      <c r="AO153" s="126" t="s">
        <v>102</v>
      </c>
      <c r="AP153" s="124">
        <v>503282.89499999996</v>
      </c>
      <c r="AQ153" s="124">
        <v>432678</v>
      </c>
      <c r="AR153" s="126">
        <v>-0.14028868396173083</v>
      </c>
      <c r="AS153" s="153" t="s">
        <v>779</v>
      </c>
      <c r="AT153" s="153">
        <v>1</v>
      </c>
      <c r="AU153" s="153">
        <v>1</v>
      </c>
      <c r="AV153" s="153">
        <v>1</v>
      </c>
      <c r="AW153" s="153">
        <v>1</v>
      </c>
      <c r="AX153" s="153">
        <v>1</v>
      </c>
      <c r="AY153" s="153">
        <v>1</v>
      </c>
      <c r="AZ153" s="153">
        <v>1</v>
      </c>
      <c r="BA153" s="153">
        <v>1</v>
      </c>
      <c r="BB153" s="153">
        <v>0</v>
      </c>
      <c r="BC153" s="153">
        <v>0</v>
      </c>
    </row>
    <row r="154" spans="1:55" x14ac:dyDescent="0.3">
      <c r="A154" s="300" t="s">
        <v>1816</v>
      </c>
      <c r="B154" s="300" t="s">
        <v>1815</v>
      </c>
      <c r="C154" s="300" t="s">
        <v>45</v>
      </c>
      <c r="D154" s="300" t="s">
        <v>804</v>
      </c>
      <c r="E154" s="300" t="s">
        <v>102</v>
      </c>
      <c r="F154" s="300" t="s">
        <v>2101</v>
      </c>
      <c r="G154" s="300" t="s">
        <v>2071</v>
      </c>
      <c r="H154" s="126">
        <v>5.0000000000000001E-3</v>
      </c>
      <c r="I154" s="300" t="s">
        <v>2455</v>
      </c>
      <c r="J154" s="124">
        <v>875.3549999999999</v>
      </c>
      <c r="K154" s="124">
        <v>2428.08</v>
      </c>
      <c r="L154" s="124">
        <v>3602.9249999999997</v>
      </c>
      <c r="M154" s="124">
        <v>4637.07</v>
      </c>
      <c r="N154" s="124">
        <v>5686.2899999999991</v>
      </c>
      <c r="O154" s="124">
        <v>6732.494999999999</v>
      </c>
      <c r="P154" s="124">
        <v>7841.0099999999993</v>
      </c>
      <c r="Q154" s="124">
        <v>8983.6949999999997</v>
      </c>
      <c r="R154" s="124">
        <v>10001.759999999998</v>
      </c>
      <c r="S154" s="124">
        <v>11013.794999999998</v>
      </c>
      <c r="T154" s="124">
        <v>12354.464999999998</v>
      </c>
      <c r="U154" s="124">
        <v>15551.369999999999</v>
      </c>
      <c r="V154" s="124">
        <v>843</v>
      </c>
      <c r="W154" s="124">
        <v>2193</v>
      </c>
      <c r="X154" s="124">
        <v>3517</v>
      </c>
      <c r="Y154" s="124">
        <v>4699</v>
      </c>
      <c r="Z154" s="124">
        <v>6097</v>
      </c>
      <c r="AA154" s="124">
        <v>8167</v>
      </c>
      <c r="AB154" s="124">
        <v>10088</v>
      </c>
      <c r="AC154" s="124">
        <v>12098</v>
      </c>
      <c r="AD154" s="124" t="s">
        <v>102</v>
      </c>
      <c r="AE154" s="124" t="s">
        <v>102</v>
      </c>
      <c r="AF154" s="126">
        <v>-3.6962146786160936E-2</v>
      </c>
      <c r="AG154" s="126">
        <v>-9.6817238311752471E-2</v>
      </c>
      <c r="AH154" s="126">
        <v>-2.3848678504270762E-2</v>
      </c>
      <c r="AI154" s="126">
        <v>1.3355416243446895E-2</v>
      </c>
      <c r="AJ154" s="126">
        <v>7.2228113585483852E-2</v>
      </c>
      <c r="AK154" s="126">
        <v>0.21307182552679227</v>
      </c>
      <c r="AL154" s="126">
        <v>0.28656894966337254</v>
      </c>
      <c r="AM154" s="126">
        <v>0.34666192474254753</v>
      </c>
      <c r="AN154" s="126" t="s">
        <v>102</v>
      </c>
      <c r="AO154" s="126" t="s">
        <v>102</v>
      </c>
      <c r="AP154" s="124">
        <v>40786.92</v>
      </c>
      <c r="AQ154" s="124">
        <v>47702</v>
      </c>
      <c r="AR154" s="126">
        <v>0.16954160794686143</v>
      </c>
      <c r="AS154" s="153" t="s">
        <v>779</v>
      </c>
      <c r="AT154" s="153">
        <v>1</v>
      </c>
      <c r="AU154" s="153">
        <v>1</v>
      </c>
      <c r="AV154" s="153">
        <v>1</v>
      </c>
      <c r="AW154" s="153">
        <v>1</v>
      </c>
      <c r="AX154" s="153">
        <v>1</v>
      </c>
      <c r="AY154" s="153">
        <v>1</v>
      </c>
      <c r="AZ154" s="153">
        <v>1</v>
      </c>
      <c r="BA154" s="153">
        <v>1</v>
      </c>
      <c r="BB154" s="153">
        <v>0</v>
      </c>
      <c r="BC154" s="153">
        <v>0</v>
      </c>
    </row>
    <row r="155" spans="1:55" x14ac:dyDescent="0.3">
      <c r="A155" s="300" t="s">
        <v>1816</v>
      </c>
      <c r="B155" s="300" t="s">
        <v>1815</v>
      </c>
      <c r="C155" s="300" t="s">
        <v>45</v>
      </c>
      <c r="D155" s="300" t="s">
        <v>804</v>
      </c>
      <c r="E155" s="300" t="s">
        <v>102</v>
      </c>
      <c r="F155" s="300" t="s">
        <v>1589</v>
      </c>
      <c r="G155" s="300" t="s">
        <v>2071</v>
      </c>
      <c r="H155" s="126">
        <v>5.0000000000000001E-3</v>
      </c>
      <c r="I155" s="300" t="s">
        <v>2456</v>
      </c>
      <c r="J155" s="124">
        <v>20785.409999999996</v>
      </c>
      <c r="K155" s="124">
        <v>20134.169999999998</v>
      </c>
      <c r="L155" s="124">
        <v>23249.67</v>
      </c>
      <c r="M155" s="124">
        <v>43229.069999999992</v>
      </c>
      <c r="N155" s="124">
        <v>43829.054999999993</v>
      </c>
      <c r="O155" s="124">
        <v>48197.789999999994</v>
      </c>
      <c r="P155" s="124">
        <v>69678.659999999989</v>
      </c>
      <c r="Q155" s="124">
        <v>68605.319999999992</v>
      </c>
      <c r="R155" s="124">
        <v>72994.154999999999</v>
      </c>
      <c r="S155" s="124">
        <v>93322.29</v>
      </c>
      <c r="T155" s="124">
        <v>94270.00499999999</v>
      </c>
      <c r="U155" s="124">
        <v>99107.069999999992</v>
      </c>
      <c r="V155" s="124">
        <v>21527</v>
      </c>
      <c r="W155" s="124">
        <v>18657</v>
      </c>
      <c r="X155" s="124">
        <v>21821</v>
      </c>
      <c r="Y155" s="124">
        <v>37204</v>
      </c>
      <c r="Z155" s="124">
        <v>38795</v>
      </c>
      <c r="AA155" s="124">
        <v>42724</v>
      </c>
      <c r="AB155" s="124">
        <v>64606</v>
      </c>
      <c r="AC155" s="124">
        <v>64177</v>
      </c>
      <c r="AD155" s="124" t="s">
        <v>102</v>
      </c>
      <c r="AE155" s="124" t="s">
        <v>102</v>
      </c>
      <c r="AF155" s="126">
        <v>3.5678391718037022E-2</v>
      </c>
      <c r="AG155" s="126">
        <v>-7.3366322028670578E-2</v>
      </c>
      <c r="AH155" s="126">
        <v>-6.1449044222993202E-2</v>
      </c>
      <c r="AI155" s="126">
        <v>-0.13937542491661267</v>
      </c>
      <c r="AJ155" s="126">
        <v>-0.11485657174219234</v>
      </c>
      <c r="AK155" s="126">
        <v>-0.11356931510760129</v>
      </c>
      <c r="AL155" s="126">
        <v>-7.2800768556685644E-2</v>
      </c>
      <c r="AM155" s="126">
        <v>-6.4547763934342015E-2</v>
      </c>
      <c r="AN155" s="126" t="s">
        <v>102</v>
      </c>
      <c r="AO155" s="126" t="s">
        <v>102</v>
      </c>
      <c r="AP155" s="124">
        <v>337709.14499999996</v>
      </c>
      <c r="AQ155" s="124">
        <v>309511</v>
      </c>
      <c r="AR155" s="126">
        <v>-8.3498316280419246E-2</v>
      </c>
      <c r="AS155" s="153" t="s">
        <v>779</v>
      </c>
      <c r="AT155" s="153">
        <v>1</v>
      </c>
      <c r="AU155" s="153">
        <v>1</v>
      </c>
      <c r="AV155" s="153">
        <v>1</v>
      </c>
      <c r="AW155" s="153">
        <v>1</v>
      </c>
      <c r="AX155" s="153">
        <v>1</v>
      </c>
      <c r="AY155" s="153">
        <v>1</v>
      </c>
      <c r="AZ155" s="153">
        <v>1</v>
      </c>
      <c r="BA155" s="153">
        <v>1</v>
      </c>
      <c r="BB155" s="153">
        <v>0</v>
      </c>
      <c r="BC155" s="153">
        <v>0</v>
      </c>
    </row>
    <row r="156" spans="1:55" x14ac:dyDescent="0.3">
      <c r="A156" s="300" t="s">
        <v>1816</v>
      </c>
      <c r="B156" s="300" t="s">
        <v>1815</v>
      </c>
      <c r="C156" s="300" t="s">
        <v>45</v>
      </c>
      <c r="D156" s="300" t="s">
        <v>804</v>
      </c>
      <c r="E156" s="300" t="s">
        <v>102</v>
      </c>
      <c r="F156" s="300" t="s">
        <v>770</v>
      </c>
      <c r="G156" s="300" t="s">
        <v>2071</v>
      </c>
      <c r="H156" s="126">
        <v>5.0000000000000001E-3</v>
      </c>
      <c r="I156" s="300" t="s">
        <v>2457</v>
      </c>
      <c r="J156" s="124">
        <v>955.75499999999988</v>
      </c>
      <c r="K156" s="124">
        <v>1405.9949999999999</v>
      </c>
      <c r="L156" s="124">
        <v>2012.0099999999998</v>
      </c>
      <c r="M156" s="124">
        <v>2728.5749999999998</v>
      </c>
      <c r="N156" s="124">
        <v>3533.5799999999995</v>
      </c>
      <c r="O156" s="124">
        <v>4110.45</v>
      </c>
      <c r="P156" s="124">
        <v>4784.8049999999994</v>
      </c>
      <c r="Q156" s="124">
        <v>5518.454999999999</v>
      </c>
      <c r="R156" s="124">
        <v>6127.4849999999997</v>
      </c>
      <c r="S156" s="124">
        <v>6824.954999999999</v>
      </c>
      <c r="T156" s="124">
        <v>7458.1049999999996</v>
      </c>
      <c r="U156" s="124">
        <v>7921.4099999999989</v>
      </c>
      <c r="V156" s="124">
        <v>726</v>
      </c>
      <c r="W156" s="124">
        <v>1318</v>
      </c>
      <c r="X156" s="124">
        <v>1679</v>
      </c>
      <c r="Y156" s="124">
        <v>2196</v>
      </c>
      <c r="Z156" s="124">
        <v>3090</v>
      </c>
      <c r="AA156" s="124">
        <v>3518</v>
      </c>
      <c r="AB156" s="124">
        <v>3939</v>
      </c>
      <c r="AC156" s="124">
        <v>4429</v>
      </c>
      <c r="AD156" s="124" t="s">
        <v>102</v>
      </c>
      <c r="AE156" s="124" t="s">
        <v>102</v>
      </c>
      <c r="AF156" s="126">
        <v>-0.24039110441483424</v>
      </c>
      <c r="AG156" s="126">
        <v>-6.258557107244328E-2</v>
      </c>
      <c r="AH156" s="126">
        <v>-0.16551110580961317</v>
      </c>
      <c r="AI156" s="126">
        <v>-0.19518429949699012</v>
      </c>
      <c r="AJ156" s="126">
        <v>-0.12553274582717797</v>
      </c>
      <c r="AK156" s="126">
        <v>-0.14413263754576747</v>
      </c>
      <c r="AL156" s="126">
        <v>-0.1767689592365832</v>
      </c>
      <c r="AM156" s="126">
        <v>-0.19742029245504389</v>
      </c>
      <c r="AN156" s="126" t="s">
        <v>102</v>
      </c>
      <c r="AO156" s="126" t="s">
        <v>102</v>
      </c>
      <c r="AP156" s="124">
        <v>25049.624999999996</v>
      </c>
      <c r="AQ156" s="124">
        <v>20895</v>
      </c>
      <c r="AR156" s="126">
        <v>-0.165855776284076</v>
      </c>
      <c r="AS156" s="153" t="s">
        <v>779</v>
      </c>
      <c r="AT156" s="153">
        <v>1</v>
      </c>
      <c r="AU156" s="153">
        <v>1</v>
      </c>
      <c r="AV156" s="153">
        <v>1</v>
      </c>
      <c r="AW156" s="153">
        <v>1</v>
      </c>
      <c r="AX156" s="153">
        <v>1</v>
      </c>
      <c r="AY156" s="153">
        <v>1</v>
      </c>
      <c r="AZ156" s="153">
        <v>1</v>
      </c>
      <c r="BA156" s="153">
        <v>1</v>
      </c>
      <c r="BB156" s="153">
        <v>0</v>
      </c>
      <c r="BC156" s="153">
        <v>0</v>
      </c>
    </row>
    <row r="157" spans="1:55" x14ac:dyDescent="0.3">
      <c r="A157" s="300" t="s">
        <v>1816</v>
      </c>
      <c r="B157" s="300" t="s">
        <v>1815</v>
      </c>
      <c r="C157" s="300" t="s">
        <v>45</v>
      </c>
      <c r="D157" s="300" t="s">
        <v>804</v>
      </c>
      <c r="E157" s="300" t="s">
        <v>102</v>
      </c>
      <c r="F157" s="300" t="s">
        <v>94</v>
      </c>
      <c r="G157" s="300" t="s">
        <v>2071</v>
      </c>
      <c r="H157" s="126">
        <v>5.0000000000000001E-3</v>
      </c>
      <c r="I157" s="300" t="s">
        <v>2458</v>
      </c>
      <c r="J157" s="124">
        <v>3832.0649999999996</v>
      </c>
      <c r="K157" s="124">
        <v>5520.4649999999992</v>
      </c>
      <c r="L157" s="124">
        <v>7105.3499999999995</v>
      </c>
      <c r="M157" s="124">
        <v>8754.5549999999985</v>
      </c>
      <c r="N157" s="124">
        <v>10243.964999999998</v>
      </c>
      <c r="O157" s="124">
        <v>11746.439999999999</v>
      </c>
      <c r="P157" s="124">
        <v>12847.919999999998</v>
      </c>
      <c r="Q157" s="124">
        <v>14160.449999999999</v>
      </c>
      <c r="R157" s="124">
        <v>15009.674999999999</v>
      </c>
      <c r="S157" s="124">
        <v>16004.624999999998</v>
      </c>
      <c r="T157" s="124">
        <v>17127.21</v>
      </c>
      <c r="U157" s="124">
        <v>18545.264999999999</v>
      </c>
      <c r="V157" s="124">
        <v>2634</v>
      </c>
      <c r="W157" s="124">
        <v>4016</v>
      </c>
      <c r="X157" s="124">
        <v>5510</v>
      </c>
      <c r="Y157" s="124">
        <v>6919</v>
      </c>
      <c r="Z157" s="124">
        <v>8869</v>
      </c>
      <c r="AA157" s="124">
        <v>9896</v>
      </c>
      <c r="AB157" s="124">
        <v>12082</v>
      </c>
      <c r="AC157" s="124">
        <v>13660</v>
      </c>
      <c r="AD157" s="124" t="s">
        <v>102</v>
      </c>
      <c r="AE157" s="124" t="s">
        <v>102</v>
      </c>
      <c r="AF157" s="126">
        <v>-0.31264213942091268</v>
      </c>
      <c r="AG157" s="126">
        <v>-0.27252504997314525</v>
      </c>
      <c r="AH157" s="126">
        <v>-0.22452799650967223</v>
      </c>
      <c r="AI157" s="126">
        <v>-0.20966856682035795</v>
      </c>
      <c r="AJ157" s="126">
        <v>-0.13422195409687543</v>
      </c>
      <c r="AK157" s="126">
        <v>-0.15753198415860456</v>
      </c>
      <c r="AL157" s="126">
        <v>-5.9614318893641799E-2</v>
      </c>
      <c r="AM157" s="126">
        <v>-3.5341390986868282E-2</v>
      </c>
      <c r="AN157" s="126" t="s">
        <v>102</v>
      </c>
      <c r="AO157" s="126" t="s">
        <v>102</v>
      </c>
      <c r="AP157" s="124">
        <v>74211.209999999992</v>
      </c>
      <c r="AQ157" s="124">
        <v>63586</v>
      </c>
      <c r="AR157" s="126">
        <v>-0.14317526961223234</v>
      </c>
      <c r="AS157" s="153" t="s">
        <v>779</v>
      </c>
      <c r="AT157" s="153">
        <v>1</v>
      </c>
      <c r="AU157" s="153">
        <v>1</v>
      </c>
      <c r="AV157" s="153">
        <v>1</v>
      </c>
      <c r="AW157" s="153">
        <v>1</v>
      </c>
      <c r="AX157" s="153">
        <v>1</v>
      </c>
      <c r="AY157" s="153">
        <v>1</v>
      </c>
      <c r="AZ157" s="153">
        <v>1</v>
      </c>
      <c r="BA157" s="153">
        <v>1</v>
      </c>
      <c r="BB157" s="153">
        <v>0</v>
      </c>
      <c r="BC157" s="153">
        <v>0</v>
      </c>
    </row>
    <row r="158" spans="1:55" x14ac:dyDescent="0.3">
      <c r="A158" s="300" t="s">
        <v>1816</v>
      </c>
      <c r="B158" s="300" t="s">
        <v>1815</v>
      </c>
      <c r="C158" s="300" t="s">
        <v>45</v>
      </c>
      <c r="D158" s="300" t="s">
        <v>804</v>
      </c>
      <c r="E158" s="300" t="s">
        <v>102</v>
      </c>
      <c r="F158" s="300" t="s">
        <v>1603</v>
      </c>
      <c r="G158" s="300" t="s">
        <v>2071</v>
      </c>
      <c r="H158" s="126">
        <v>5.0000000000000001E-3</v>
      </c>
      <c r="I158" s="300" t="s">
        <v>2459</v>
      </c>
      <c r="J158" s="124">
        <v>5199.87</v>
      </c>
      <c r="K158" s="124">
        <v>10426.874999999998</v>
      </c>
      <c r="L158" s="124">
        <v>16207.634999999998</v>
      </c>
      <c r="M158" s="124">
        <v>23046.659999999996</v>
      </c>
      <c r="N158" s="124">
        <v>29733.929999999997</v>
      </c>
      <c r="O158" s="124">
        <v>35300.624999999993</v>
      </c>
      <c r="P158" s="124">
        <v>40698.479999999996</v>
      </c>
      <c r="Q158" s="124">
        <v>46634.009999999995</v>
      </c>
      <c r="R158" s="124">
        <v>52194.674999999996</v>
      </c>
      <c r="S158" s="124">
        <v>57817.649999999994</v>
      </c>
      <c r="T158" s="124">
        <v>63936.09</v>
      </c>
      <c r="U158" s="124">
        <v>69897.749999999985</v>
      </c>
      <c r="V158" s="124">
        <v>5618</v>
      </c>
      <c r="W158" s="124">
        <v>11304</v>
      </c>
      <c r="X158" s="124">
        <v>19117</v>
      </c>
      <c r="Y158" s="124">
        <v>24702</v>
      </c>
      <c r="Z158" s="124">
        <v>31519</v>
      </c>
      <c r="AA158" s="124">
        <v>37437</v>
      </c>
      <c r="AB158" s="124">
        <v>43082</v>
      </c>
      <c r="AC158" s="124">
        <v>49406</v>
      </c>
      <c r="AD158" s="124" t="s">
        <v>102</v>
      </c>
      <c r="AE158" s="124" t="s">
        <v>102</v>
      </c>
      <c r="AF158" s="126">
        <v>8.0411625675257295E-2</v>
      </c>
      <c r="AG158" s="126">
        <v>8.4121560870347251E-2</v>
      </c>
      <c r="AH158" s="126">
        <v>0.17950583166513817</v>
      </c>
      <c r="AI158" s="126">
        <v>7.1825592081455794E-2</v>
      </c>
      <c r="AJ158" s="126">
        <v>6.003478181323503E-2</v>
      </c>
      <c r="AK158" s="126">
        <v>6.0519466723323104E-2</v>
      </c>
      <c r="AL158" s="126">
        <v>5.8565332169653615E-2</v>
      </c>
      <c r="AM158" s="126">
        <v>5.944138194420779E-2</v>
      </c>
      <c r="AN158" s="126" t="s">
        <v>102</v>
      </c>
      <c r="AO158" s="126" t="s">
        <v>102</v>
      </c>
      <c r="AP158" s="124">
        <v>207248.08499999996</v>
      </c>
      <c r="AQ158" s="124">
        <v>222185</v>
      </c>
      <c r="AR158" s="126">
        <v>7.2072632178965798E-2</v>
      </c>
      <c r="AS158" s="153" t="s">
        <v>779</v>
      </c>
      <c r="AT158" s="153">
        <v>1</v>
      </c>
      <c r="AU158" s="153">
        <v>1</v>
      </c>
      <c r="AV158" s="153">
        <v>1</v>
      </c>
      <c r="AW158" s="153">
        <v>1</v>
      </c>
      <c r="AX158" s="153">
        <v>1</v>
      </c>
      <c r="AY158" s="153">
        <v>1</v>
      </c>
      <c r="AZ158" s="153">
        <v>1</v>
      </c>
      <c r="BA158" s="153">
        <v>1</v>
      </c>
      <c r="BB158" s="153">
        <v>0</v>
      </c>
      <c r="BC158" s="153">
        <v>0</v>
      </c>
    </row>
    <row r="159" spans="1:55" x14ac:dyDescent="0.3">
      <c r="A159" s="300" t="s">
        <v>1816</v>
      </c>
      <c r="B159" s="300" t="s">
        <v>1815</v>
      </c>
      <c r="C159" s="300" t="s">
        <v>45</v>
      </c>
      <c r="D159" s="300" t="s">
        <v>804</v>
      </c>
      <c r="E159" s="300" t="s">
        <v>102</v>
      </c>
      <c r="F159" s="300" t="s">
        <v>650</v>
      </c>
      <c r="G159" s="300" t="s">
        <v>2071</v>
      </c>
      <c r="H159" s="126">
        <v>5.0000000000000001E-3</v>
      </c>
      <c r="I159" s="300" t="s">
        <v>2460</v>
      </c>
      <c r="J159" s="124">
        <v>6752.5949999999993</v>
      </c>
      <c r="K159" s="124">
        <v>13136.354999999998</v>
      </c>
      <c r="L159" s="124">
        <v>19485.945</v>
      </c>
      <c r="M159" s="124">
        <v>28139.999999999996</v>
      </c>
      <c r="N159" s="124">
        <v>33906.689999999995</v>
      </c>
      <c r="O159" s="124">
        <v>39332.684999999998</v>
      </c>
      <c r="P159" s="124">
        <v>46191.81</v>
      </c>
      <c r="Q159" s="124">
        <v>50305.274999999994</v>
      </c>
      <c r="R159" s="124">
        <v>56301.104999999996</v>
      </c>
      <c r="S159" s="124">
        <v>62838.62999999999</v>
      </c>
      <c r="T159" s="124">
        <v>67382.234999999986</v>
      </c>
      <c r="U159" s="124">
        <v>78533.714999999997</v>
      </c>
      <c r="V159" s="124">
        <v>6757</v>
      </c>
      <c r="W159" s="124">
        <v>14630</v>
      </c>
      <c r="X159" s="124">
        <v>22169</v>
      </c>
      <c r="Y159" s="124">
        <v>29524</v>
      </c>
      <c r="Z159" s="124">
        <v>34070</v>
      </c>
      <c r="AA159" s="124">
        <v>38904</v>
      </c>
      <c r="AB159" s="124">
        <v>47899</v>
      </c>
      <c r="AC159" s="124">
        <v>52511</v>
      </c>
      <c r="AD159" s="124" t="s">
        <v>102</v>
      </c>
      <c r="AE159" s="124" t="s">
        <v>102</v>
      </c>
      <c r="AF159" s="126">
        <v>6.5234180341048969E-4</v>
      </c>
      <c r="AG159" s="126">
        <v>0.11370315433771412</v>
      </c>
      <c r="AH159" s="126">
        <v>0.13769180812118686</v>
      </c>
      <c r="AI159" s="126">
        <v>4.9182658137882154E-2</v>
      </c>
      <c r="AJ159" s="126">
        <v>4.8164536261134597E-3</v>
      </c>
      <c r="AK159" s="126">
        <v>-1.0898950834401407E-2</v>
      </c>
      <c r="AL159" s="126">
        <v>3.6958716274595051E-2</v>
      </c>
      <c r="AM159" s="126">
        <v>4.3846793402878843E-2</v>
      </c>
      <c r="AN159" s="126" t="s">
        <v>102</v>
      </c>
      <c r="AO159" s="126" t="s">
        <v>102</v>
      </c>
      <c r="AP159" s="124">
        <v>237251.35499999998</v>
      </c>
      <c r="AQ159" s="124">
        <v>246464</v>
      </c>
      <c r="AR159" s="126">
        <v>3.8830737131090441E-2</v>
      </c>
      <c r="AS159" s="153" t="s">
        <v>779</v>
      </c>
      <c r="AT159" s="153">
        <v>1</v>
      </c>
      <c r="AU159" s="153">
        <v>1</v>
      </c>
      <c r="AV159" s="153">
        <v>1</v>
      </c>
      <c r="AW159" s="153">
        <v>1</v>
      </c>
      <c r="AX159" s="153">
        <v>1</v>
      </c>
      <c r="AY159" s="153">
        <v>1</v>
      </c>
      <c r="AZ159" s="153">
        <v>1</v>
      </c>
      <c r="BA159" s="153">
        <v>1</v>
      </c>
      <c r="BB159" s="153">
        <v>0</v>
      </c>
      <c r="BC159" s="153">
        <v>0</v>
      </c>
    </row>
    <row r="160" spans="1:55" x14ac:dyDescent="0.3">
      <c r="A160" s="300" t="s">
        <v>1816</v>
      </c>
      <c r="B160" s="300" t="s">
        <v>1815</v>
      </c>
      <c r="C160" s="300" t="s">
        <v>45</v>
      </c>
      <c r="D160" s="300" t="s">
        <v>804</v>
      </c>
      <c r="E160" s="300" t="s">
        <v>102</v>
      </c>
      <c r="F160" s="300" t="s">
        <v>2083</v>
      </c>
      <c r="G160" s="300" t="s">
        <v>2071</v>
      </c>
      <c r="H160" s="126">
        <v>5.0000000000000001E-3</v>
      </c>
      <c r="I160" s="300" t="s">
        <v>2461</v>
      </c>
      <c r="J160" s="124">
        <v>39497.504999999997</v>
      </c>
      <c r="K160" s="124">
        <v>77351.834999999992</v>
      </c>
      <c r="L160" s="124">
        <v>115553.89499999999</v>
      </c>
      <c r="M160" s="124">
        <v>165999.87</v>
      </c>
      <c r="N160" s="124">
        <v>197679.47999999998</v>
      </c>
      <c r="O160" s="124">
        <v>238723.67999999996</v>
      </c>
      <c r="P160" s="124">
        <v>268749.06</v>
      </c>
      <c r="Q160" s="124">
        <v>294292.13999999996</v>
      </c>
      <c r="R160" s="124">
        <v>325231.06499999994</v>
      </c>
      <c r="S160" s="124">
        <v>352714.8</v>
      </c>
      <c r="T160" s="124">
        <v>372337.42499999999</v>
      </c>
      <c r="U160" s="124">
        <v>389035.49999999994</v>
      </c>
      <c r="V160" s="124">
        <v>46203</v>
      </c>
      <c r="W160" s="124">
        <v>89292</v>
      </c>
      <c r="X160" s="124">
        <v>136101</v>
      </c>
      <c r="Y160" s="124">
        <v>171174</v>
      </c>
      <c r="Z160" s="124">
        <v>215024</v>
      </c>
      <c r="AA160" s="124">
        <v>261084</v>
      </c>
      <c r="AB160" s="124">
        <v>293478</v>
      </c>
      <c r="AC160" s="124">
        <v>321221</v>
      </c>
      <c r="AD160" s="124" t="s">
        <v>102</v>
      </c>
      <c r="AE160" s="124" t="s">
        <v>102</v>
      </c>
      <c r="AF160" s="126">
        <v>0.1697700905411621</v>
      </c>
      <c r="AG160" s="126">
        <v>0.15436175496030585</v>
      </c>
      <c r="AH160" s="126">
        <v>0.17781404079888447</v>
      </c>
      <c r="AI160" s="126">
        <v>3.1169482241160819E-2</v>
      </c>
      <c r="AJ160" s="126">
        <v>8.7740619309601683E-2</v>
      </c>
      <c r="AK160" s="126">
        <v>9.3666116407052871E-2</v>
      </c>
      <c r="AL160" s="126">
        <v>9.2014982303566015E-2</v>
      </c>
      <c r="AM160" s="126">
        <v>9.1503836969618182E-2</v>
      </c>
      <c r="AN160" s="126" t="s">
        <v>102</v>
      </c>
      <c r="AO160" s="126" t="s">
        <v>102</v>
      </c>
      <c r="AP160" s="124">
        <v>1397847.4649999999</v>
      </c>
      <c r="AQ160" s="124">
        <v>1533577</v>
      </c>
      <c r="AR160" s="126">
        <v>9.7098959935517828E-2</v>
      </c>
      <c r="AS160" s="153" t="s">
        <v>779</v>
      </c>
      <c r="AT160" s="153">
        <v>1</v>
      </c>
      <c r="AU160" s="153">
        <v>1</v>
      </c>
      <c r="AV160" s="153">
        <v>1</v>
      </c>
      <c r="AW160" s="153">
        <v>1</v>
      </c>
      <c r="AX160" s="153">
        <v>1</v>
      </c>
      <c r="AY160" s="153">
        <v>1</v>
      </c>
      <c r="AZ160" s="153">
        <v>1</v>
      </c>
      <c r="BA160" s="153">
        <v>1</v>
      </c>
      <c r="BB160" s="153">
        <v>0</v>
      </c>
      <c r="BC160" s="153">
        <v>0</v>
      </c>
    </row>
    <row r="161" spans="1:55" x14ac:dyDescent="0.3">
      <c r="A161" s="300" t="s">
        <v>1816</v>
      </c>
      <c r="B161" s="300" t="s">
        <v>1815</v>
      </c>
      <c r="C161" s="300" t="s">
        <v>45</v>
      </c>
      <c r="D161" s="300" t="s">
        <v>804</v>
      </c>
      <c r="E161" s="300" t="s">
        <v>102</v>
      </c>
      <c r="F161" s="300" t="s">
        <v>2084</v>
      </c>
      <c r="G161" s="300" t="s">
        <v>2071</v>
      </c>
      <c r="H161" s="126">
        <v>5.0000000000000001E-3</v>
      </c>
      <c r="I161" s="300" t="s">
        <v>2462</v>
      </c>
      <c r="J161" s="124">
        <v>2270.2949999999996</v>
      </c>
      <c r="K161" s="124">
        <v>5496.3449999999993</v>
      </c>
      <c r="L161" s="124">
        <v>9324.39</v>
      </c>
      <c r="M161" s="124">
        <v>12512.249999999998</v>
      </c>
      <c r="N161" s="124">
        <v>15511.169999999998</v>
      </c>
      <c r="O161" s="124">
        <v>20220.599999999999</v>
      </c>
      <c r="P161" s="124">
        <v>21399.464999999997</v>
      </c>
      <c r="Q161" s="124">
        <v>23324.039999999997</v>
      </c>
      <c r="R161" s="124">
        <v>25790.309999999998</v>
      </c>
      <c r="S161" s="124">
        <v>27142.034999999996</v>
      </c>
      <c r="T161" s="124">
        <v>29481.674999999996</v>
      </c>
      <c r="U161" s="124">
        <v>49845.99</v>
      </c>
      <c r="V161" s="124">
        <v>2243</v>
      </c>
      <c r="W161" s="124">
        <v>6577</v>
      </c>
      <c r="X161" s="124">
        <v>11680</v>
      </c>
      <c r="Y161" s="124">
        <v>13895</v>
      </c>
      <c r="Z161" s="124">
        <v>15915</v>
      </c>
      <c r="AA161" s="124">
        <v>21337</v>
      </c>
      <c r="AB161" s="124">
        <v>22494</v>
      </c>
      <c r="AC161" s="124">
        <v>23857</v>
      </c>
      <c r="AD161" s="124" t="s">
        <v>102</v>
      </c>
      <c r="AE161" s="124" t="s">
        <v>102</v>
      </c>
      <c r="AF161" s="126">
        <v>-1.2022666657857072E-2</v>
      </c>
      <c r="AG161" s="126">
        <v>0.19661338580456664</v>
      </c>
      <c r="AH161" s="126">
        <v>0.25262885829528803</v>
      </c>
      <c r="AI161" s="126">
        <v>0.11051169853543544</v>
      </c>
      <c r="AJ161" s="126">
        <v>2.6034786544148623E-2</v>
      </c>
      <c r="AK161" s="126">
        <v>5.521102242267794E-2</v>
      </c>
      <c r="AL161" s="126">
        <v>5.1147774021453513E-2</v>
      </c>
      <c r="AM161" s="126">
        <v>2.2850243782809618E-2</v>
      </c>
      <c r="AN161" s="126" t="s">
        <v>102</v>
      </c>
      <c r="AO161" s="126" t="s">
        <v>102</v>
      </c>
      <c r="AP161" s="124">
        <v>110058.55499999998</v>
      </c>
      <c r="AQ161" s="124">
        <v>117998</v>
      </c>
      <c r="AR161" s="126">
        <v>7.2138372160165318E-2</v>
      </c>
      <c r="AS161" s="153" t="s">
        <v>779</v>
      </c>
      <c r="AT161" s="153">
        <v>1</v>
      </c>
      <c r="AU161" s="153">
        <v>1</v>
      </c>
      <c r="AV161" s="153">
        <v>1</v>
      </c>
      <c r="AW161" s="153">
        <v>1</v>
      </c>
      <c r="AX161" s="153">
        <v>1</v>
      </c>
      <c r="AY161" s="153">
        <v>1</v>
      </c>
      <c r="AZ161" s="153">
        <v>1</v>
      </c>
      <c r="BA161" s="153">
        <v>1</v>
      </c>
      <c r="BB161" s="153">
        <v>0</v>
      </c>
      <c r="BC161" s="153">
        <v>0</v>
      </c>
    </row>
    <row r="162" spans="1:55" x14ac:dyDescent="0.3">
      <c r="A162" s="300" t="s">
        <v>1816</v>
      </c>
      <c r="B162" s="300" t="s">
        <v>1815</v>
      </c>
      <c r="C162" s="300" t="s">
        <v>45</v>
      </c>
      <c r="D162" s="300" t="s">
        <v>804</v>
      </c>
      <c r="E162" s="300" t="s">
        <v>102</v>
      </c>
      <c r="F162" s="300" t="s">
        <v>2081</v>
      </c>
      <c r="G162" s="300" t="s">
        <v>2071</v>
      </c>
      <c r="H162" s="126">
        <v>5.0000000000000001E-3</v>
      </c>
      <c r="I162" s="300" t="s">
        <v>2463</v>
      </c>
      <c r="J162" s="124">
        <v>42417.03</v>
      </c>
      <c r="K162" s="124">
        <v>85315.454999999987</v>
      </c>
      <c r="L162" s="124">
        <v>132033.88499999998</v>
      </c>
      <c r="M162" s="124">
        <v>187864.65</v>
      </c>
      <c r="N162" s="124">
        <v>224059.72499999998</v>
      </c>
      <c r="O162" s="124">
        <v>271836.42</v>
      </c>
      <c r="P162" s="124">
        <v>303302.96999999997</v>
      </c>
      <c r="Q162" s="124">
        <v>331818.83999999997</v>
      </c>
      <c r="R162" s="124">
        <v>366455.16</v>
      </c>
      <c r="S162" s="124">
        <v>395994.11999999994</v>
      </c>
      <c r="T162" s="124">
        <v>419612.62499999994</v>
      </c>
      <c r="U162" s="124">
        <v>458129.24999999994</v>
      </c>
      <c r="V162" s="124">
        <v>48698</v>
      </c>
      <c r="W162" s="124">
        <v>99305</v>
      </c>
      <c r="X162" s="124">
        <v>156693</v>
      </c>
      <c r="Y162" s="124">
        <v>199094</v>
      </c>
      <c r="Z162" s="124">
        <v>246441</v>
      </c>
      <c r="AA162" s="124">
        <v>300725</v>
      </c>
      <c r="AB162" s="124">
        <v>337031</v>
      </c>
      <c r="AC162" s="124">
        <v>367357</v>
      </c>
      <c r="AD162" s="124" t="s">
        <v>102</v>
      </c>
      <c r="AE162" s="124" t="s">
        <v>102</v>
      </c>
      <c r="AF162" s="126">
        <v>0.14807660979564108</v>
      </c>
      <c r="AG162" s="126">
        <v>0.16397433501350975</v>
      </c>
      <c r="AH162" s="126">
        <v>0.18676353422456685</v>
      </c>
      <c r="AI162" s="126">
        <v>5.9773618932566643E-2</v>
      </c>
      <c r="AJ162" s="126">
        <v>9.988977269341924E-2</v>
      </c>
      <c r="AK162" s="126">
        <v>0.10627192632981268</v>
      </c>
      <c r="AL162" s="126">
        <v>0.11120243893424463</v>
      </c>
      <c r="AM162" s="126">
        <v>0.1071010916679717</v>
      </c>
      <c r="AN162" s="126" t="s">
        <v>102</v>
      </c>
      <c r="AO162" s="126" t="s">
        <v>102</v>
      </c>
      <c r="AP162" s="124">
        <v>1578648.9749999996</v>
      </c>
      <c r="AQ162" s="124">
        <v>1755344</v>
      </c>
      <c r="AR162" s="126">
        <v>0.11192800160022934</v>
      </c>
      <c r="AS162" s="153" t="s">
        <v>779</v>
      </c>
      <c r="AT162" s="153">
        <v>1</v>
      </c>
      <c r="AU162" s="153">
        <v>1</v>
      </c>
      <c r="AV162" s="153">
        <v>1</v>
      </c>
      <c r="AW162" s="153">
        <v>1</v>
      </c>
      <c r="AX162" s="153">
        <v>1</v>
      </c>
      <c r="AY162" s="153">
        <v>1</v>
      </c>
      <c r="AZ162" s="153">
        <v>1</v>
      </c>
      <c r="BA162" s="153">
        <v>1</v>
      </c>
      <c r="BB162" s="153">
        <v>0</v>
      </c>
      <c r="BC162" s="153">
        <v>0</v>
      </c>
    </row>
    <row r="163" spans="1:55" x14ac:dyDescent="0.3">
      <c r="A163" s="300" t="s">
        <v>1816</v>
      </c>
      <c r="B163" s="300" t="s">
        <v>1815</v>
      </c>
      <c r="C163" s="300" t="s">
        <v>45</v>
      </c>
      <c r="D163" s="300" t="s">
        <v>804</v>
      </c>
      <c r="E163" s="300" t="s">
        <v>102</v>
      </c>
      <c r="F163" s="300" t="s">
        <v>2082</v>
      </c>
      <c r="G163" s="300" t="s">
        <v>2071</v>
      </c>
      <c r="H163" s="126">
        <v>5.0000000000000001E-3</v>
      </c>
      <c r="I163" s="300" t="s">
        <v>2464</v>
      </c>
      <c r="J163" s="124">
        <v>6928.4699999999993</v>
      </c>
      <c r="K163" s="124">
        <v>-11863.019999999999</v>
      </c>
      <c r="L163" s="124">
        <v>-17407.605</v>
      </c>
      <c r="M163" s="124">
        <v>-26022.464999999997</v>
      </c>
      <c r="N163" s="124">
        <v>-19199.519999999997</v>
      </c>
      <c r="O163" s="124">
        <v>-38684.46</v>
      </c>
      <c r="P163" s="124">
        <v>-24411.449999999997</v>
      </c>
      <c r="Q163" s="124">
        <v>-22451.699999999997</v>
      </c>
      <c r="R163" s="124">
        <v>-26678.729999999996</v>
      </c>
      <c r="S163" s="124">
        <v>-11451.974999999999</v>
      </c>
      <c r="T163" s="124">
        <v>-7946.5349999999989</v>
      </c>
      <c r="U163" s="124">
        <v>-12056.984999999999</v>
      </c>
      <c r="V163" s="124">
        <v>305</v>
      </c>
      <c r="W163" s="124">
        <v>-26249</v>
      </c>
      <c r="X163" s="124">
        <v>-45291</v>
      </c>
      <c r="Y163" s="124">
        <v>-43346</v>
      </c>
      <c r="Z163" s="124">
        <v>-61279</v>
      </c>
      <c r="AA163" s="124">
        <v>-89971</v>
      </c>
      <c r="AB163" s="124">
        <v>-75607</v>
      </c>
      <c r="AC163" s="124">
        <v>-70888</v>
      </c>
      <c r="AD163" s="124" t="s">
        <v>102</v>
      </c>
      <c r="AE163" s="124" t="s">
        <v>102</v>
      </c>
      <c r="AF163" s="126">
        <v>-0.95597873700831493</v>
      </c>
      <c r="AG163" s="126">
        <v>1.2126743443069306</v>
      </c>
      <c r="AH163" s="126">
        <v>1.6017938711270161</v>
      </c>
      <c r="AI163" s="126">
        <v>0.66571460466946564</v>
      </c>
      <c r="AJ163" s="126">
        <v>2.1916943756927263</v>
      </c>
      <c r="AK163" s="126">
        <v>1.3257659535637825</v>
      </c>
      <c r="AL163" s="126">
        <v>2.0971941445510205</v>
      </c>
      <c r="AM163" s="126">
        <v>2.1573555677298382</v>
      </c>
      <c r="AN163" s="126" t="s">
        <v>102</v>
      </c>
      <c r="AO163" s="126" t="s">
        <v>102</v>
      </c>
      <c r="AP163" s="124">
        <v>-153111.74999999997</v>
      </c>
      <c r="AQ163" s="124">
        <v>-412326</v>
      </c>
      <c r="AR163" s="126">
        <v>1.6929742492003395</v>
      </c>
      <c r="AS163" s="153" t="s">
        <v>779</v>
      </c>
      <c r="AT163" s="153">
        <v>1</v>
      </c>
      <c r="AU163" s="153">
        <v>1</v>
      </c>
      <c r="AV163" s="153">
        <v>1</v>
      </c>
      <c r="AW163" s="153">
        <v>1</v>
      </c>
      <c r="AX163" s="153">
        <v>1</v>
      </c>
      <c r="AY163" s="153">
        <v>1</v>
      </c>
      <c r="AZ163" s="153">
        <v>1</v>
      </c>
      <c r="BA163" s="153">
        <v>1</v>
      </c>
      <c r="BB163" s="153">
        <v>0</v>
      </c>
      <c r="BC163" s="153">
        <v>0</v>
      </c>
    </row>
    <row r="164" spans="1:55" x14ac:dyDescent="0.3">
      <c r="A164" s="300" t="s">
        <v>864</v>
      </c>
      <c r="B164" s="300" t="s">
        <v>1705</v>
      </c>
      <c r="C164" s="300" t="s">
        <v>49</v>
      </c>
      <c r="D164" s="300" t="s">
        <v>804</v>
      </c>
      <c r="E164" s="300" t="s">
        <v>102</v>
      </c>
      <c r="F164" s="300" t="s">
        <v>1651</v>
      </c>
      <c r="G164" s="300" t="s">
        <v>2070</v>
      </c>
      <c r="H164" s="126" t="e">
        <v>#N/A</v>
      </c>
      <c r="I164" s="300" t="s">
        <v>2465</v>
      </c>
      <c r="J164" s="124" t="s">
        <v>102</v>
      </c>
      <c r="K164" s="124" t="s">
        <v>102</v>
      </c>
      <c r="L164" s="124" t="s">
        <v>102</v>
      </c>
      <c r="M164" s="124" t="s">
        <v>102</v>
      </c>
      <c r="N164" s="124" t="s">
        <v>102</v>
      </c>
      <c r="O164" s="124" t="s">
        <v>102</v>
      </c>
      <c r="P164" s="124" t="s">
        <v>102</v>
      </c>
      <c r="Q164" s="124" t="s">
        <v>102</v>
      </c>
      <c r="R164" s="124" t="s">
        <v>102</v>
      </c>
      <c r="S164" s="124" t="s">
        <v>102</v>
      </c>
      <c r="T164" s="124" t="s">
        <v>102</v>
      </c>
      <c r="U164" s="124" t="s">
        <v>102</v>
      </c>
      <c r="V164" s="124">
        <v>0.02</v>
      </c>
      <c r="W164" s="124">
        <v>0</v>
      </c>
      <c r="X164" s="124">
        <v>0.53</v>
      </c>
      <c r="Y164" s="124">
        <v>0.33</v>
      </c>
      <c r="Z164" s="124">
        <v>-0.06</v>
      </c>
      <c r="AA164" s="124">
        <v>0</v>
      </c>
      <c r="AB164" s="124" t="s">
        <v>102</v>
      </c>
      <c r="AC164" s="124" t="s">
        <v>102</v>
      </c>
      <c r="AD164" s="124" t="s">
        <v>102</v>
      </c>
      <c r="AE164" s="124" t="s">
        <v>102</v>
      </c>
      <c r="AF164" s="126" t="s">
        <v>102</v>
      </c>
      <c r="AG164" s="126" t="s">
        <v>102</v>
      </c>
      <c r="AH164" s="126" t="s">
        <v>102</v>
      </c>
      <c r="AI164" s="126" t="s">
        <v>102</v>
      </c>
      <c r="AJ164" s="126" t="s">
        <v>102</v>
      </c>
      <c r="AK164" s="126" t="s">
        <v>102</v>
      </c>
      <c r="AL164" s="126" t="s">
        <v>102</v>
      </c>
      <c r="AM164" s="126" t="s">
        <v>102</v>
      </c>
      <c r="AN164" s="126" t="s">
        <v>102</v>
      </c>
      <c r="AO164" s="126" t="s">
        <v>102</v>
      </c>
      <c r="AP164" s="124">
        <v>0</v>
      </c>
      <c r="AQ164" s="124">
        <v>0.82000000000000006</v>
      </c>
      <c r="AR164" s="126" t="s">
        <v>102</v>
      </c>
      <c r="AS164" s="153" t="s">
        <v>779</v>
      </c>
      <c r="AT164" s="153">
        <v>1</v>
      </c>
      <c r="AU164" s="153">
        <v>0</v>
      </c>
      <c r="AV164" s="153">
        <v>1</v>
      </c>
      <c r="AW164" s="153">
        <v>1</v>
      </c>
      <c r="AX164" s="153">
        <v>1</v>
      </c>
      <c r="AY164" s="153">
        <v>0</v>
      </c>
      <c r="AZ164" s="153">
        <v>0</v>
      </c>
      <c r="BA164" s="153">
        <v>0</v>
      </c>
      <c r="BB164" s="153">
        <v>0</v>
      </c>
      <c r="BC164" s="153">
        <v>0</v>
      </c>
    </row>
    <row r="165" spans="1:55" x14ac:dyDescent="0.3">
      <c r="A165" s="300" t="s">
        <v>864</v>
      </c>
      <c r="B165" s="300" t="s">
        <v>1705</v>
      </c>
      <c r="C165" s="300" t="s">
        <v>49</v>
      </c>
      <c r="D165" s="300" t="s">
        <v>804</v>
      </c>
      <c r="E165" s="300" t="s">
        <v>102</v>
      </c>
      <c r="F165" s="300" t="s">
        <v>776</v>
      </c>
      <c r="G165" s="300" t="s">
        <v>2070</v>
      </c>
      <c r="H165" s="126" t="e">
        <v>#N/A</v>
      </c>
      <c r="I165" s="300" t="s">
        <v>2466</v>
      </c>
      <c r="J165" s="124" t="s">
        <v>102</v>
      </c>
      <c r="K165" s="124" t="s">
        <v>102</v>
      </c>
      <c r="L165" s="124" t="s">
        <v>102</v>
      </c>
      <c r="M165" s="124" t="s">
        <v>102</v>
      </c>
      <c r="N165" s="124" t="s">
        <v>102</v>
      </c>
      <c r="O165" s="124" t="s">
        <v>102</v>
      </c>
      <c r="P165" s="124" t="s">
        <v>102</v>
      </c>
      <c r="Q165" s="124" t="s">
        <v>102</v>
      </c>
      <c r="R165" s="124" t="s">
        <v>102</v>
      </c>
      <c r="S165" s="124" t="s">
        <v>102</v>
      </c>
      <c r="T165" s="124" t="s">
        <v>102</v>
      </c>
      <c r="U165" s="124" t="s">
        <v>102</v>
      </c>
      <c r="V165" s="124">
        <v>24.19</v>
      </c>
      <c r="W165" s="124">
        <v>19.55</v>
      </c>
      <c r="X165" s="124">
        <v>10.41</v>
      </c>
      <c r="Y165" s="124">
        <v>11.88</v>
      </c>
      <c r="Z165" s="124">
        <v>11.45</v>
      </c>
      <c r="AA165" s="124">
        <v>12.29</v>
      </c>
      <c r="AB165" s="124" t="s">
        <v>102</v>
      </c>
      <c r="AC165" s="124" t="s">
        <v>102</v>
      </c>
      <c r="AD165" s="124" t="s">
        <v>102</v>
      </c>
      <c r="AE165" s="124" t="s">
        <v>102</v>
      </c>
      <c r="AF165" s="126" t="s">
        <v>102</v>
      </c>
      <c r="AG165" s="126" t="s">
        <v>102</v>
      </c>
      <c r="AH165" s="126" t="s">
        <v>102</v>
      </c>
      <c r="AI165" s="126" t="s">
        <v>102</v>
      </c>
      <c r="AJ165" s="126" t="s">
        <v>102</v>
      </c>
      <c r="AK165" s="126" t="s">
        <v>102</v>
      </c>
      <c r="AL165" s="126" t="s">
        <v>102</v>
      </c>
      <c r="AM165" s="126" t="s">
        <v>102</v>
      </c>
      <c r="AN165" s="126" t="s">
        <v>102</v>
      </c>
      <c r="AO165" s="126" t="s">
        <v>102</v>
      </c>
      <c r="AP165" s="124">
        <v>0</v>
      </c>
      <c r="AQ165" s="124">
        <v>89.77000000000001</v>
      </c>
      <c r="AR165" s="126" t="s">
        <v>102</v>
      </c>
      <c r="AS165" s="153" t="s">
        <v>779</v>
      </c>
      <c r="AT165" s="153">
        <v>1</v>
      </c>
      <c r="AU165" s="153">
        <v>1</v>
      </c>
      <c r="AV165" s="153">
        <v>1</v>
      </c>
      <c r="AW165" s="153">
        <v>1</v>
      </c>
      <c r="AX165" s="153">
        <v>1</v>
      </c>
      <c r="AY165" s="153">
        <v>1</v>
      </c>
      <c r="AZ165" s="153">
        <v>0</v>
      </c>
      <c r="BA165" s="153">
        <v>0</v>
      </c>
      <c r="BB165" s="153">
        <v>0</v>
      </c>
      <c r="BC165" s="153">
        <v>0</v>
      </c>
    </row>
    <row r="166" spans="1:55" x14ac:dyDescent="0.3">
      <c r="A166" s="300" t="s">
        <v>864</v>
      </c>
      <c r="B166" s="300" t="s">
        <v>1705</v>
      </c>
      <c r="C166" s="300" t="s">
        <v>49</v>
      </c>
      <c r="D166" s="300" t="s">
        <v>804</v>
      </c>
      <c r="E166" s="300" t="s">
        <v>102</v>
      </c>
      <c r="F166" s="300" t="s">
        <v>650</v>
      </c>
      <c r="G166" s="300" t="s">
        <v>2070</v>
      </c>
      <c r="H166" s="126" t="e">
        <v>#N/A</v>
      </c>
      <c r="I166" s="300" t="s">
        <v>2467</v>
      </c>
      <c r="J166" s="124" t="s">
        <v>102</v>
      </c>
      <c r="K166" s="124" t="s">
        <v>102</v>
      </c>
      <c r="L166" s="124" t="s">
        <v>102</v>
      </c>
      <c r="M166" s="124" t="s">
        <v>102</v>
      </c>
      <c r="N166" s="124" t="s">
        <v>102</v>
      </c>
      <c r="O166" s="124" t="s">
        <v>102</v>
      </c>
      <c r="P166" s="124" t="s">
        <v>102</v>
      </c>
      <c r="Q166" s="124" t="s">
        <v>102</v>
      </c>
      <c r="R166" s="124" t="s">
        <v>102</v>
      </c>
      <c r="S166" s="124" t="s">
        <v>102</v>
      </c>
      <c r="T166" s="124" t="s">
        <v>102</v>
      </c>
      <c r="U166" s="124" t="s">
        <v>102</v>
      </c>
      <c r="V166" s="124">
        <v>2.78</v>
      </c>
      <c r="W166" s="124">
        <v>2.44</v>
      </c>
      <c r="X166" s="124">
        <v>1.45</v>
      </c>
      <c r="Y166" s="124">
        <v>2.11</v>
      </c>
      <c r="Z166" s="124">
        <v>2.11</v>
      </c>
      <c r="AA166" s="124">
        <v>2.84</v>
      </c>
      <c r="AB166" s="124" t="s">
        <v>102</v>
      </c>
      <c r="AC166" s="124" t="s">
        <v>102</v>
      </c>
      <c r="AD166" s="124" t="s">
        <v>102</v>
      </c>
      <c r="AE166" s="124" t="s">
        <v>102</v>
      </c>
      <c r="AF166" s="126" t="s">
        <v>102</v>
      </c>
      <c r="AG166" s="126" t="s">
        <v>102</v>
      </c>
      <c r="AH166" s="126" t="s">
        <v>102</v>
      </c>
      <c r="AI166" s="126" t="s">
        <v>102</v>
      </c>
      <c r="AJ166" s="126" t="s">
        <v>102</v>
      </c>
      <c r="AK166" s="126" t="s">
        <v>102</v>
      </c>
      <c r="AL166" s="126" t="s">
        <v>102</v>
      </c>
      <c r="AM166" s="126" t="s">
        <v>102</v>
      </c>
      <c r="AN166" s="126" t="s">
        <v>102</v>
      </c>
      <c r="AO166" s="126" t="s">
        <v>102</v>
      </c>
      <c r="AP166" s="124">
        <v>0</v>
      </c>
      <c r="AQ166" s="124">
        <v>13.729999999999999</v>
      </c>
      <c r="AR166" s="126" t="s">
        <v>102</v>
      </c>
      <c r="AS166" s="153" t="s">
        <v>779</v>
      </c>
      <c r="AT166" s="153">
        <v>1</v>
      </c>
      <c r="AU166" s="153">
        <v>1</v>
      </c>
      <c r="AV166" s="153">
        <v>1</v>
      </c>
      <c r="AW166" s="153">
        <v>1</v>
      </c>
      <c r="AX166" s="153">
        <v>1</v>
      </c>
      <c r="AY166" s="153">
        <v>1</v>
      </c>
      <c r="AZ166" s="153">
        <v>0</v>
      </c>
      <c r="BA166" s="153">
        <v>0</v>
      </c>
      <c r="BB166" s="153">
        <v>0</v>
      </c>
      <c r="BC166" s="153">
        <v>0</v>
      </c>
    </row>
    <row r="167" spans="1:55" x14ac:dyDescent="0.3">
      <c r="A167" s="300" t="s">
        <v>864</v>
      </c>
      <c r="B167" s="300" t="s">
        <v>1705</v>
      </c>
      <c r="C167" s="300" t="s">
        <v>49</v>
      </c>
      <c r="D167" s="300" t="s">
        <v>804</v>
      </c>
      <c r="E167" s="300" t="s">
        <v>102</v>
      </c>
      <c r="F167" s="300" t="s">
        <v>5</v>
      </c>
      <c r="G167" s="300" t="s">
        <v>2070</v>
      </c>
      <c r="H167" s="126" t="e">
        <v>#N/A</v>
      </c>
      <c r="I167" s="300" t="s">
        <v>2468</v>
      </c>
      <c r="J167" s="124" t="s">
        <v>102</v>
      </c>
      <c r="K167" s="124" t="s">
        <v>102</v>
      </c>
      <c r="L167" s="124" t="s">
        <v>102</v>
      </c>
      <c r="M167" s="124" t="s">
        <v>102</v>
      </c>
      <c r="N167" s="124" t="s">
        <v>102</v>
      </c>
      <c r="O167" s="124" t="s">
        <v>102</v>
      </c>
      <c r="P167" s="124" t="s">
        <v>102</v>
      </c>
      <c r="Q167" s="124" t="s">
        <v>102</v>
      </c>
      <c r="R167" s="124" t="s">
        <v>102</v>
      </c>
      <c r="S167" s="124" t="s">
        <v>102</v>
      </c>
      <c r="T167" s="124" t="s">
        <v>102</v>
      </c>
      <c r="U167" s="124" t="s">
        <v>102</v>
      </c>
      <c r="V167" s="124">
        <v>21.41</v>
      </c>
      <c r="W167" s="124">
        <v>17.11</v>
      </c>
      <c r="X167" s="124">
        <v>8.9600000000000009</v>
      </c>
      <c r="Y167" s="124">
        <v>9.77</v>
      </c>
      <c r="Z167" s="124">
        <v>9.34</v>
      </c>
      <c r="AA167" s="124">
        <v>9.44</v>
      </c>
      <c r="AB167" s="124" t="s">
        <v>102</v>
      </c>
      <c r="AC167" s="124" t="s">
        <v>102</v>
      </c>
      <c r="AD167" s="124" t="s">
        <v>102</v>
      </c>
      <c r="AE167" s="124" t="s">
        <v>102</v>
      </c>
      <c r="AF167" s="126" t="s">
        <v>102</v>
      </c>
      <c r="AG167" s="126" t="s">
        <v>102</v>
      </c>
      <c r="AH167" s="126" t="s">
        <v>102</v>
      </c>
      <c r="AI167" s="126" t="s">
        <v>102</v>
      </c>
      <c r="AJ167" s="126" t="s">
        <v>102</v>
      </c>
      <c r="AK167" s="126" t="s">
        <v>102</v>
      </c>
      <c r="AL167" s="126" t="s">
        <v>102</v>
      </c>
      <c r="AM167" s="126" t="s">
        <v>102</v>
      </c>
      <c r="AN167" s="126" t="s">
        <v>102</v>
      </c>
      <c r="AO167" s="126" t="s">
        <v>102</v>
      </c>
      <c r="AP167" s="124">
        <v>0</v>
      </c>
      <c r="AQ167" s="124">
        <v>76.03</v>
      </c>
      <c r="AR167" s="126" t="s">
        <v>102</v>
      </c>
      <c r="AS167" s="153" t="s">
        <v>779</v>
      </c>
      <c r="AT167" s="153">
        <v>1</v>
      </c>
      <c r="AU167" s="153">
        <v>1</v>
      </c>
      <c r="AV167" s="153">
        <v>1</v>
      </c>
      <c r="AW167" s="153">
        <v>1</v>
      </c>
      <c r="AX167" s="153">
        <v>1</v>
      </c>
      <c r="AY167" s="153">
        <v>1</v>
      </c>
      <c r="AZ167" s="153">
        <v>0</v>
      </c>
      <c r="BA167" s="153">
        <v>0</v>
      </c>
      <c r="BB167" s="153">
        <v>0</v>
      </c>
      <c r="BC167" s="153">
        <v>0</v>
      </c>
    </row>
    <row r="168" spans="1:55" x14ac:dyDescent="0.3">
      <c r="A168" s="300" t="s">
        <v>864</v>
      </c>
      <c r="B168" s="300" t="s">
        <v>1705</v>
      </c>
      <c r="C168" s="300" t="s">
        <v>49</v>
      </c>
      <c r="D168" s="300" t="s">
        <v>804</v>
      </c>
      <c r="E168" s="300" t="s">
        <v>102</v>
      </c>
      <c r="F168" s="300" t="s">
        <v>18</v>
      </c>
      <c r="G168" s="300" t="s">
        <v>2070</v>
      </c>
      <c r="H168" s="126" t="e">
        <v>#N/A</v>
      </c>
      <c r="I168" s="300" t="s">
        <v>2469</v>
      </c>
      <c r="J168" s="124" t="s">
        <v>102</v>
      </c>
      <c r="K168" s="124" t="s">
        <v>102</v>
      </c>
      <c r="L168" s="124" t="s">
        <v>102</v>
      </c>
      <c r="M168" s="124" t="s">
        <v>102</v>
      </c>
      <c r="N168" s="124" t="s">
        <v>102</v>
      </c>
      <c r="O168" s="124" t="s">
        <v>102</v>
      </c>
      <c r="P168" s="124" t="s">
        <v>102</v>
      </c>
      <c r="Q168" s="124" t="s">
        <v>102</v>
      </c>
      <c r="R168" s="124" t="s">
        <v>102</v>
      </c>
      <c r="S168" s="124" t="s">
        <v>102</v>
      </c>
      <c r="T168" s="124" t="s">
        <v>102</v>
      </c>
      <c r="U168" s="124" t="s">
        <v>102</v>
      </c>
      <c r="V168" s="124">
        <v>12.2</v>
      </c>
      <c r="W168" s="124">
        <v>8.1300000000000008</v>
      </c>
      <c r="X168" s="124">
        <v>2.88</v>
      </c>
      <c r="Y168" s="124">
        <v>4.05</v>
      </c>
      <c r="Z168" s="124">
        <v>2.97</v>
      </c>
      <c r="AA168" s="124">
        <v>2.2599999999999998</v>
      </c>
      <c r="AB168" s="124" t="s">
        <v>102</v>
      </c>
      <c r="AC168" s="124" t="s">
        <v>102</v>
      </c>
      <c r="AD168" s="124" t="s">
        <v>102</v>
      </c>
      <c r="AE168" s="124" t="s">
        <v>102</v>
      </c>
      <c r="AF168" s="126" t="s">
        <v>102</v>
      </c>
      <c r="AG168" s="126" t="s">
        <v>102</v>
      </c>
      <c r="AH168" s="126" t="s">
        <v>102</v>
      </c>
      <c r="AI168" s="126" t="s">
        <v>102</v>
      </c>
      <c r="AJ168" s="126" t="s">
        <v>102</v>
      </c>
      <c r="AK168" s="126" t="s">
        <v>102</v>
      </c>
      <c r="AL168" s="126" t="s">
        <v>102</v>
      </c>
      <c r="AM168" s="126" t="s">
        <v>102</v>
      </c>
      <c r="AN168" s="126" t="s">
        <v>102</v>
      </c>
      <c r="AO168" s="126" t="s">
        <v>102</v>
      </c>
      <c r="AP168" s="124">
        <v>0</v>
      </c>
      <c r="AQ168" s="124">
        <v>32.489999999999995</v>
      </c>
      <c r="AR168" s="126" t="s">
        <v>102</v>
      </c>
      <c r="AS168" s="153" t="s">
        <v>779</v>
      </c>
      <c r="AT168" s="153">
        <v>1</v>
      </c>
      <c r="AU168" s="153">
        <v>1</v>
      </c>
      <c r="AV168" s="153">
        <v>1</v>
      </c>
      <c r="AW168" s="153">
        <v>1</v>
      </c>
      <c r="AX168" s="153">
        <v>1</v>
      </c>
      <c r="AY168" s="153">
        <v>1</v>
      </c>
      <c r="AZ168" s="153">
        <v>0</v>
      </c>
      <c r="BA168" s="153">
        <v>0</v>
      </c>
      <c r="BB168" s="153">
        <v>0</v>
      </c>
      <c r="BC168" s="153">
        <v>0</v>
      </c>
    </row>
    <row r="169" spans="1:55" x14ac:dyDescent="0.3">
      <c r="A169" s="300" t="s">
        <v>864</v>
      </c>
      <c r="B169" s="300" t="s">
        <v>1705</v>
      </c>
      <c r="C169" s="300" t="s">
        <v>49</v>
      </c>
      <c r="D169" s="300" t="s">
        <v>804</v>
      </c>
      <c r="E169" s="300" t="s">
        <v>102</v>
      </c>
      <c r="F169" s="300" t="s">
        <v>16</v>
      </c>
      <c r="G169" s="300" t="s">
        <v>2070</v>
      </c>
      <c r="H169" s="126" t="e">
        <v>#N/A</v>
      </c>
      <c r="I169" s="300" t="s">
        <v>2470</v>
      </c>
      <c r="J169" s="124" t="s">
        <v>102</v>
      </c>
      <c r="K169" s="124" t="s">
        <v>102</v>
      </c>
      <c r="L169" s="124" t="s">
        <v>102</v>
      </c>
      <c r="M169" s="124" t="s">
        <v>102</v>
      </c>
      <c r="N169" s="124" t="s">
        <v>102</v>
      </c>
      <c r="O169" s="124" t="s">
        <v>102</v>
      </c>
      <c r="P169" s="124" t="s">
        <v>102</v>
      </c>
      <c r="Q169" s="124" t="s">
        <v>102</v>
      </c>
      <c r="R169" s="124" t="s">
        <v>102</v>
      </c>
      <c r="S169" s="124" t="s">
        <v>102</v>
      </c>
      <c r="T169" s="124" t="s">
        <v>102</v>
      </c>
      <c r="U169" s="124" t="s">
        <v>102</v>
      </c>
      <c r="V169" s="124">
        <v>1.45</v>
      </c>
      <c r="W169" s="124">
        <v>1.22</v>
      </c>
      <c r="X169" s="124">
        <v>1.38</v>
      </c>
      <c r="Y169" s="124">
        <v>1.07</v>
      </c>
      <c r="Z169" s="124">
        <v>0.99</v>
      </c>
      <c r="AA169" s="124">
        <v>0.84</v>
      </c>
      <c r="AB169" s="124" t="s">
        <v>102</v>
      </c>
      <c r="AC169" s="124" t="s">
        <v>102</v>
      </c>
      <c r="AD169" s="124" t="s">
        <v>102</v>
      </c>
      <c r="AE169" s="124" t="s">
        <v>102</v>
      </c>
      <c r="AF169" s="126" t="s">
        <v>102</v>
      </c>
      <c r="AG169" s="126" t="s">
        <v>102</v>
      </c>
      <c r="AH169" s="126" t="s">
        <v>102</v>
      </c>
      <c r="AI169" s="126" t="s">
        <v>102</v>
      </c>
      <c r="AJ169" s="126" t="s">
        <v>102</v>
      </c>
      <c r="AK169" s="126" t="s">
        <v>102</v>
      </c>
      <c r="AL169" s="126" t="s">
        <v>102</v>
      </c>
      <c r="AM169" s="126" t="s">
        <v>102</v>
      </c>
      <c r="AN169" s="126" t="s">
        <v>102</v>
      </c>
      <c r="AO169" s="126" t="s">
        <v>102</v>
      </c>
      <c r="AP169" s="124">
        <v>0</v>
      </c>
      <c r="AQ169" s="124">
        <v>6.95</v>
      </c>
      <c r="AR169" s="126" t="s">
        <v>102</v>
      </c>
      <c r="AS169" s="153" t="s">
        <v>779</v>
      </c>
      <c r="AT169" s="153">
        <v>1</v>
      </c>
      <c r="AU169" s="153">
        <v>1</v>
      </c>
      <c r="AV169" s="153">
        <v>1</v>
      </c>
      <c r="AW169" s="153">
        <v>1</v>
      </c>
      <c r="AX169" s="153">
        <v>1</v>
      </c>
      <c r="AY169" s="153">
        <v>1</v>
      </c>
      <c r="AZ169" s="153">
        <v>0</v>
      </c>
      <c r="BA169" s="153">
        <v>0</v>
      </c>
      <c r="BB169" s="153">
        <v>0</v>
      </c>
      <c r="BC169" s="153">
        <v>0</v>
      </c>
    </row>
    <row r="170" spans="1:55" x14ac:dyDescent="0.3">
      <c r="A170" s="300" t="s">
        <v>864</v>
      </c>
      <c r="B170" s="300" t="s">
        <v>1705</v>
      </c>
      <c r="C170" s="300" t="s">
        <v>49</v>
      </c>
      <c r="D170" s="300" t="s">
        <v>804</v>
      </c>
      <c r="E170" s="300" t="s">
        <v>102</v>
      </c>
      <c r="F170" s="300" t="s">
        <v>2101</v>
      </c>
      <c r="G170" s="300" t="s">
        <v>2070</v>
      </c>
      <c r="H170" s="126" t="e">
        <v>#N/A</v>
      </c>
      <c r="I170" s="300" t="s">
        <v>2471</v>
      </c>
      <c r="J170" s="124" t="s">
        <v>102</v>
      </c>
      <c r="K170" s="124" t="s">
        <v>102</v>
      </c>
      <c r="L170" s="124" t="s">
        <v>102</v>
      </c>
      <c r="M170" s="124" t="s">
        <v>102</v>
      </c>
      <c r="N170" s="124" t="s">
        <v>102</v>
      </c>
      <c r="O170" s="124" t="s">
        <v>102</v>
      </c>
      <c r="P170" s="124" t="s">
        <v>102</v>
      </c>
      <c r="Q170" s="124" t="s">
        <v>102</v>
      </c>
      <c r="R170" s="124" t="s">
        <v>102</v>
      </c>
      <c r="S170" s="124" t="s">
        <v>102</v>
      </c>
      <c r="T170" s="124" t="s">
        <v>102</v>
      </c>
      <c r="U170" s="124" t="s">
        <v>102</v>
      </c>
      <c r="V170" s="124">
        <v>0.23</v>
      </c>
      <c r="W170" s="124">
        <v>0.15</v>
      </c>
      <c r="X170" s="124">
        <v>0.16</v>
      </c>
      <c r="Y170" s="124">
        <v>0.34</v>
      </c>
      <c r="Z170" s="124">
        <v>1.1399999999999999</v>
      </c>
      <c r="AA170" s="124">
        <v>0.57999999999999996</v>
      </c>
      <c r="AB170" s="124" t="s">
        <v>102</v>
      </c>
      <c r="AC170" s="124" t="s">
        <v>102</v>
      </c>
      <c r="AD170" s="124" t="s">
        <v>102</v>
      </c>
      <c r="AE170" s="124" t="s">
        <v>102</v>
      </c>
      <c r="AF170" s="126" t="s">
        <v>102</v>
      </c>
      <c r="AG170" s="126" t="s">
        <v>102</v>
      </c>
      <c r="AH170" s="126" t="s">
        <v>102</v>
      </c>
      <c r="AI170" s="126" t="s">
        <v>102</v>
      </c>
      <c r="AJ170" s="126" t="s">
        <v>102</v>
      </c>
      <c r="AK170" s="126" t="s">
        <v>102</v>
      </c>
      <c r="AL170" s="126" t="s">
        <v>102</v>
      </c>
      <c r="AM170" s="126" t="s">
        <v>102</v>
      </c>
      <c r="AN170" s="126" t="s">
        <v>102</v>
      </c>
      <c r="AO170" s="126" t="s">
        <v>102</v>
      </c>
      <c r="AP170" s="124">
        <v>0</v>
      </c>
      <c r="AQ170" s="124">
        <v>2.6</v>
      </c>
      <c r="AR170" s="126" t="s">
        <v>102</v>
      </c>
      <c r="AS170" s="153" t="s">
        <v>779</v>
      </c>
      <c r="AT170" s="153">
        <v>1</v>
      </c>
      <c r="AU170" s="153">
        <v>1</v>
      </c>
      <c r="AV170" s="153">
        <v>1</v>
      </c>
      <c r="AW170" s="153">
        <v>1</v>
      </c>
      <c r="AX170" s="153">
        <v>1</v>
      </c>
      <c r="AY170" s="153">
        <v>1</v>
      </c>
      <c r="AZ170" s="153">
        <v>0</v>
      </c>
      <c r="BA170" s="153">
        <v>0</v>
      </c>
      <c r="BB170" s="153">
        <v>0</v>
      </c>
      <c r="BC170" s="153">
        <v>0</v>
      </c>
    </row>
    <row r="171" spans="1:55" x14ac:dyDescent="0.3">
      <c r="A171" s="300" t="s">
        <v>864</v>
      </c>
      <c r="B171" s="300" t="s">
        <v>1705</v>
      </c>
      <c r="C171" s="300" t="s">
        <v>49</v>
      </c>
      <c r="D171" s="300" t="s">
        <v>804</v>
      </c>
      <c r="E171" s="300" t="s">
        <v>102</v>
      </c>
      <c r="F171" s="300" t="s">
        <v>1656</v>
      </c>
      <c r="G171" s="300" t="s">
        <v>2070</v>
      </c>
      <c r="H171" s="126" t="e">
        <v>#N/A</v>
      </c>
      <c r="I171" s="300" t="s">
        <v>2472</v>
      </c>
      <c r="J171" s="124" t="s">
        <v>102</v>
      </c>
      <c r="K171" s="124" t="s">
        <v>102</v>
      </c>
      <c r="L171" s="124" t="s">
        <v>102</v>
      </c>
      <c r="M171" s="124" t="s">
        <v>102</v>
      </c>
      <c r="N171" s="124" t="s">
        <v>102</v>
      </c>
      <c r="O171" s="124" t="s">
        <v>102</v>
      </c>
      <c r="P171" s="124" t="s">
        <v>102</v>
      </c>
      <c r="Q171" s="124" t="s">
        <v>102</v>
      </c>
      <c r="R171" s="124" t="s">
        <v>102</v>
      </c>
      <c r="S171" s="124" t="s">
        <v>102</v>
      </c>
      <c r="T171" s="124" t="s">
        <v>102</v>
      </c>
      <c r="U171" s="124" t="s">
        <v>102</v>
      </c>
      <c r="V171" s="124" t="s">
        <v>102</v>
      </c>
      <c r="W171" s="124">
        <v>7.61</v>
      </c>
      <c r="X171" s="124">
        <v>4.54</v>
      </c>
      <c r="Y171" s="124">
        <v>4.32</v>
      </c>
      <c r="Z171" s="124">
        <v>4.2300000000000004</v>
      </c>
      <c r="AA171" s="124">
        <v>5.77</v>
      </c>
      <c r="AB171" s="124" t="s">
        <v>102</v>
      </c>
      <c r="AC171" s="124" t="s">
        <v>102</v>
      </c>
      <c r="AD171" s="124" t="s">
        <v>102</v>
      </c>
      <c r="AE171" s="124" t="s">
        <v>102</v>
      </c>
      <c r="AF171" s="126" t="s">
        <v>102</v>
      </c>
      <c r="AG171" s="126" t="s">
        <v>102</v>
      </c>
      <c r="AH171" s="126" t="s">
        <v>102</v>
      </c>
      <c r="AI171" s="126" t="s">
        <v>102</v>
      </c>
      <c r="AJ171" s="126" t="s">
        <v>102</v>
      </c>
      <c r="AK171" s="126" t="s">
        <v>102</v>
      </c>
      <c r="AL171" s="126" t="s">
        <v>102</v>
      </c>
      <c r="AM171" s="126" t="s">
        <v>102</v>
      </c>
      <c r="AN171" s="126" t="s">
        <v>102</v>
      </c>
      <c r="AO171" s="126" t="s">
        <v>102</v>
      </c>
      <c r="AP171" s="124">
        <v>0</v>
      </c>
      <c r="AQ171" s="124">
        <v>26.47</v>
      </c>
      <c r="AR171" s="126" t="s">
        <v>102</v>
      </c>
      <c r="AS171" s="153" t="s">
        <v>779</v>
      </c>
      <c r="AT171" s="153">
        <v>0</v>
      </c>
      <c r="AU171" s="153">
        <v>1</v>
      </c>
      <c r="AV171" s="153">
        <v>1</v>
      </c>
      <c r="AW171" s="153">
        <v>1</v>
      </c>
      <c r="AX171" s="153">
        <v>1</v>
      </c>
      <c r="AY171" s="153">
        <v>1</v>
      </c>
      <c r="AZ171" s="153">
        <v>0</v>
      </c>
      <c r="BA171" s="153">
        <v>0</v>
      </c>
      <c r="BB171" s="153">
        <v>0</v>
      </c>
      <c r="BC171" s="153">
        <v>0</v>
      </c>
    </row>
    <row r="172" spans="1:55" x14ac:dyDescent="0.3">
      <c r="A172" s="300" t="s">
        <v>864</v>
      </c>
      <c r="B172" s="300" t="s">
        <v>1705</v>
      </c>
      <c r="C172" s="300" t="s">
        <v>49</v>
      </c>
      <c r="D172" s="300" t="s">
        <v>804</v>
      </c>
      <c r="E172" s="300" t="s">
        <v>102</v>
      </c>
      <c r="F172" s="300" t="s">
        <v>1657</v>
      </c>
      <c r="G172" s="300" t="s">
        <v>2070</v>
      </c>
      <c r="H172" s="126" t="e">
        <v>#N/A</v>
      </c>
      <c r="I172" s="300" t="s">
        <v>2473</v>
      </c>
      <c r="J172" s="124" t="s">
        <v>102</v>
      </c>
      <c r="K172" s="124" t="s">
        <v>102</v>
      </c>
      <c r="L172" s="124" t="s">
        <v>102</v>
      </c>
      <c r="M172" s="124" t="s">
        <v>102</v>
      </c>
      <c r="N172" s="124" t="s">
        <v>102</v>
      </c>
      <c r="O172" s="124" t="s">
        <v>102</v>
      </c>
      <c r="P172" s="124" t="s">
        <v>102</v>
      </c>
      <c r="Q172" s="124" t="s">
        <v>102</v>
      </c>
      <c r="R172" s="124" t="s">
        <v>102</v>
      </c>
      <c r="S172" s="124" t="s">
        <v>102</v>
      </c>
      <c r="T172" s="124" t="s">
        <v>102</v>
      </c>
      <c r="U172" s="124" t="s">
        <v>102</v>
      </c>
      <c r="V172" s="124">
        <v>6.94</v>
      </c>
      <c r="W172" s="124">
        <v>4.1399999999999997</v>
      </c>
      <c r="X172" s="124">
        <v>1.43</v>
      </c>
      <c r="Y172" s="124">
        <v>1.97</v>
      </c>
      <c r="Z172" s="124">
        <v>0.44</v>
      </c>
      <c r="AA172" s="124">
        <v>0.4</v>
      </c>
      <c r="AB172" s="124" t="s">
        <v>102</v>
      </c>
      <c r="AC172" s="124" t="s">
        <v>102</v>
      </c>
      <c r="AD172" s="124" t="s">
        <v>102</v>
      </c>
      <c r="AE172" s="124" t="s">
        <v>102</v>
      </c>
      <c r="AF172" s="126" t="s">
        <v>102</v>
      </c>
      <c r="AG172" s="126" t="s">
        <v>102</v>
      </c>
      <c r="AH172" s="126" t="s">
        <v>102</v>
      </c>
      <c r="AI172" s="126" t="s">
        <v>102</v>
      </c>
      <c r="AJ172" s="126" t="s">
        <v>102</v>
      </c>
      <c r="AK172" s="126" t="s">
        <v>102</v>
      </c>
      <c r="AL172" s="126" t="s">
        <v>102</v>
      </c>
      <c r="AM172" s="126" t="s">
        <v>102</v>
      </c>
      <c r="AN172" s="126" t="s">
        <v>102</v>
      </c>
      <c r="AO172" s="126" t="s">
        <v>102</v>
      </c>
      <c r="AP172" s="124">
        <v>0</v>
      </c>
      <c r="AQ172" s="124">
        <v>15.32</v>
      </c>
      <c r="AR172" s="126" t="s">
        <v>102</v>
      </c>
      <c r="AS172" s="153" t="s">
        <v>779</v>
      </c>
      <c r="AT172" s="153">
        <v>1</v>
      </c>
      <c r="AU172" s="153">
        <v>1</v>
      </c>
      <c r="AV172" s="153">
        <v>1</v>
      </c>
      <c r="AW172" s="153">
        <v>1</v>
      </c>
      <c r="AX172" s="153">
        <v>1</v>
      </c>
      <c r="AY172" s="153">
        <v>1</v>
      </c>
      <c r="AZ172" s="153">
        <v>0</v>
      </c>
      <c r="BA172" s="153">
        <v>0</v>
      </c>
      <c r="BB172" s="153">
        <v>0</v>
      </c>
      <c r="BC172" s="153">
        <v>0</v>
      </c>
    </row>
    <row r="173" spans="1:55" x14ac:dyDescent="0.3">
      <c r="A173" s="300" t="s">
        <v>864</v>
      </c>
      <c r="B173" s="300" t="s">
        <v>1705</v>
      </c>
      <c r="C173" s="300" t="s">
        <v>49</v>
      </c>
      <c r="D173" s="300" t="s">
        <v>804</v>
      </c>
      <c r="E173" s="300" t="s">
        <v>102</v>
      </c>
      <c r="F173" s="300" t="s">
        <v>1658</v>
      </c>
      <c r="G173" s="300" t="s">
        <v>2070</v>
      </c>
      <c r="H173" s="126" t="e">
        <v>#N/A</v>
      </c>
      <c r="I173" s="300" t="s">
        <v>2474</v>
      </c>
      <c r="J173" s="124" t="s">
        <v>102</v>
      </c>
      <c r="K173" s="124" t="s">
        <v>102</v>
      </c>
      <c r="L173" s="124" t="s">
        <v>102</v>
      </c>
      <c r="M173" s="124" t="s">
        <v>102</v>
      </c>
      <c r="N173" s="124" t="s">
        <v>102</v>
      </c>
      <c r="O173" s="124" t="s">
        <v>102</v>
      </c>
      <c r="P173" s="124" t="s">
        <v>102</v>
      </c>
      <c r="Q173" s="124" t="s">
        <v>102</v>
      </c>
      <c r="R173" s="124" t="s">
        <v>102</v>
      </c>
      <c r="S173" s="124" t="s">
        <v>102</v>
      </c>
      <c r="T173" s="124" t="s">
        <v>102</v>
      </c>
      <c r="U173" s="124" t="s">
        <v>102</v>
      </c>
      <c r="V173" s="124">
        <v>3.48</v>
      </c>
      <c r="W173" s="124">
        <v>2.02</v>
      </c>
      <c r="X173" s="124">
        <v>1.22</v>
      </c>
      <c r="Y173" s="124">
        <v>0.82</v>
      </c>
      <c r="Z173" s="124">
        <v>0.83</v>
      </c>
      <c r="AA173" s="124">
        <v>0.91</v>
      </c>
      <c r="AB173" s="124" t="s">
        <v>102</v>
      </c>
      <c r="AC173" s="124" t="s">
        <v>102</v>
      </c>
      <c r="AD173" s="124" t="s">
        <v>102</v>
      </c>
      <c r="AE173" s="124" t="s">
        <v>102</v>
      </c>
      <c r="AF173" s="126" t="s">
        <v>102</v>
      </c>
      <c r="AG173" s="126" t="s">
        <v>102</v>
      </c>
      <c r="AH173" s="126" t="s">
        <v>102</v>
      </c>
      <c r="AI173" s="126" t="s">
        <v>102</v>
      </c>
      <c r="AJ173" s="126" t="s">
        <v>102</v>
      </c>
      <c r="AK173" s="126" t="s">
        <v>102</v>
      </c>
      <c r="AL173" s="126" t="s">
        <v>102</v>
      </c>
      <c r="AM173" s="126" t="s">
        <v>102</v>
      </c>
      <c r="AN173" s="126" t="s">
        <v>102</v>
      </c>
      <c r="AO173" s="126" t="s">
        <v>102</v>
      </c>
      <c r="AP173" s="124">
        <v>0</v>
      </c>
      <c r="AQ173" s="124">
        <v>9.2799999999999994</v>
      </c>
      <c r="AR173" s="126" t="s">
        <v>102</v>
      </c>
      <c r="AS173" s="153" t="s">
        <v>779</v>
      </c>
      <c r="AT173" s="153">
        <v>1</v>
      </c>
      <c r="AU173" s="153">
        <v>1</v>
      </c>
      <c r="AV173" s="153">
        <v>1</v>
      </c>
      <c r="AW173" s="153">
        <v>1</v>
      </c>
      <c r="AX173" s="153">
        <v>1</v>
      </c>
      <c r="AY173" s="153">
        <v>1</v>
      </c>
      <c r="AZ173" s="153">
        <v>0</v>
      </c>
      <c r="BA173" s="153">
        <v>0</v>
      </c>
      <c r="BB173" s="153">
        <v>0</v>
      </c>
      <c r="BC173" s="153">
        <v>0</v>
      </c>
    </row>
    <row r="174" spans="1:55" x14ac:dyDescent="0.3">
      <c r="A174" s="300" t="s">
        <v>864</v>
      </c>
      <c r="B174" s="300" t="s">
        <v>1705</v>
      </c>
      <c r="C174" s="300" t="s">
        <v>49</v>
      </c>
      <c r="D174" s="300" t="s">
        <v>804</v>
      </c>
      <c r="E174" s="300" t="s">
        <v>102</v>
      </c>
      <c r="F174" s="300" t="s">
        <v>1659</v>
      </c>
      <c r="G174" s="300" t="s">
        <v>2070</v>
      </c>
      <c r="H174" s="126" t="e">
        <v>#N/A</v>
      </c>
      <c r="I174" s="300" t="s">
        <v>2475</v>
      </c>
      <c r="J174" s="124" t="s">
        <v>102</v>
      </c>
      <c r="K174" s="124" t="s">
        <v>102</v>
      </c>
      <c r="L174" s="124" t="s">
        <v>102</v>
      </c>
      <c r="M174" s="124" t="s">
        <v>102</v>
      </c>
      <c r="N174" s="124" t="s">
        <v>102</v>
      </c>
      <c r="O174" s="124" t="s">
        <v>102</v>
      </c>
      <c r="P174" s="124" t="s">
        <v>102</v>
      </c>
      <c r="Q174" s="124" t="s">
        <v>102</v>
      </c>
      <c r="R174" s="124" t="s">
        <v>102</v>
      </c>
      <c r="S174" s="124" t="s">
        <v>102</v>
      </c>
      <c r="T174" s="124" t="s">
        <v>102</v>
      </c>
      <c r="U174" s="124" t="s">
        <v>102</v>
      </c>
      <c r="V174" s="124">
        <v>0.56000000000000005</v>
      </c>
      <c r="W174" s="124">
        <v>0.48</v>
      </c>
      <c r="X174" s="124">
        <v>0.08</v>
      </c>
      <c r="Y174" s="124">
        <v>0.08</v>
      </c>
      <c r="Z174" s="124">
        <v>0.95</v>
      </c>
      <c r="AA174" s="124">
        <v>0.22</v>
      </c>
      <c r="AB174" s="124" t="s">
        <v>102</v>
      </c>
      <c r="AC174" s="124" t="s">
        <v>102</v>
      </c>
      <c r="AD174" s="124" t="s">
        <v>102</v>
      </c>
      <c r="AE174" s="124" t="s">
        <v>102</v>
      </c>
      <c r="AF174" s="126" t="s">
        <v>102</v>
      </c>
      <c r="AG174" s="126" t="s">
        <v>102</v>
      </c>
      <c r="AH174" s="126" t="s">
        <v>102</v>
      </c>
      <c r="AI174" s="126" t="s">
        <v>102</v>
      </c>
      <c r="AJ174" s="126" t="s">
        <v>102</v>
      </c>
      <c r="AK174" s="126" t="s">
        <v>102</v>
      </c>
      <c r="AL174" s="126" t="s">
        <v>102</v>
      </c>
      <c r="AM174" s="126" t="s">
        <v>102</v>
      </c>
      <c r="AN174" s="126" t="s">
        <v>102</v>
      </c>
      <c r="AO174" s="126" t="s">
        <v>102</v>
      </c>
      <c r="AP174" s="124">
        <v>0</v>
      </c>
      <c r="AQ174" s="124">
        <v>2.3700000000000006</v>
      </c>
      <c r="AR174" s="126" t="s">
        <v>102</v>
      </c>
      <c r="AS174" s="153" t="s">
        <v>779</v>
      </c>
      <c r="AT174" s="153">
        <v>1</v>
      </c>
      <c r="AU174" s="153">
        <v>1</v>
      </c>
      <c r="AV174" s="153">
        <v>1</v>
      </c>
      <c r="AW174" s="153">
        <v>1</v>
      </c>
      <c r="AX174" s="153">
        <v>1</v>
      </c>
      <c r="AY174" s="153">
        <v>1</v>
      </c>
      <c r="AZ174" s="153">
        <v>0</v>
      </c>
      <c r="BA174" s="153">
        <v>0</v>
      </c>
      <c r="BB174" s="153">
        <v>0</v>
      </c>
      <c r="BC174" s="153">
        <v>0</v>
      </c>
    </row>
    <row r="175" spans="1:55" x14ac:dyDescent="0.3">
      <c r="A175" s="300" t="s">
        <v>864</v>
      </c>
      <c r="B175" s="300" t="s">
        <v>1705</v>
      </c>
      <c r="C175" s="300" t="s">
        <v>49</v>
      </c>
      <c r="D175" s="300" t="s">
        <v>804</v>
      </c>
      <c r="E175" s="300" t="s">
        <v>102</v>
      </c>
      <c r="F175" s="300" t="s">
        <v>770</v>
      </c>
      <c r="G175" s="300" t="s">
        <v>2070</v>
      </c>
      <c r="H175" s="126" t="e">
        <v>#N/A</v>
      </c>
      <c r="I175" s="300" t="s">
        <v>2476</v>
      </c>
      <c r="J175" s="124" t="s">
        <v>102</v>
      </c>
      <c r="K175" s="124" t="s">
        <v>102</v>
      </c>
      <c r="L175" s="124" t="s">
        <v>102</v>
      </c>
      <c r="M175" s="124" t="s">
        <v>102</v>
      </c>
      <c r="N175" s="124" t="s">
        <v>102</v>
      </c>
      <c r="O175" s="124" t="s">
        <v>102</v>
      </c>
      <c r="P175" s="124" t="s">
        <v>102</v>
      </c>
      <c r="Q175" s="124" t="s">
        <v>102</v>
      </c>
      <c r="R175" s="124" t="s">
        <v>102</v>
      </c>
      <c r="S175" s="124" t="s">
        <v>102</v>
      </c>
      <c r="T175" s="124" t="s">
        <v>102</v>
      </c>
      <c r="U175" s="124" t="s">
        <v>102</v>
      </c>
      <c r="V175" s="124">
        <v>3.33</v>
      </c>
      <c r="W175" s="124">
        <v>5.96</v>
      </c>
      <c r="X175" s="124">
        <v>2.08</v>
      </c>
      <c r="Y175" s="124">
        <v>1.78</v>
      </c>
      <c r="Z175" s="124">
        <v>1.9</v>
      </c>
      <c r="AA175" s="124">
        <v>2.58</v>
      </c>
      <c r="AB175" s="124" t="s">
        <v>102</v>
      </c>
      <c r="AC175" s="124" t="s">
        <v>102</v>
      </c>
      <c r="AD175" s="124" t="s">
        <v>102</v>
      </c>
      <c r="AE175" s="124" t="s">
        <v>102</v>
      </c>
      <c r="AF175" s="126" t="s">
        <v>102</v>
      </c>
      <c r="AG175" s="126" t="s">
        <v>102</v>
      </c>
      <c r="AH175" s="126" t="s">
        <v>102</v>
      </c>
      <c r="AI175" s="126" t="s">
        <v>102</v>
      </c>
      <c r="AJ175" s="126" t="s">
        <v>102</v>
      </c>
      <c r="AK175" s="126" t="s">
        <v>102</v>
      </c>
      <c r="AL175" s="126" t="s">
        <v>102</v>
      </c>
      <c r="AM175" s="126" t="s">
        <v>102</v>
      </c>
      <c r="AN175" s="126" t="s">
        <v>102</v>
      </c>
      <c r="AO175" s="126" t="s">
        <v>102</v>
      </c>
      <c r="AP175" s="124">
        <v>0</v>
      </c>
      <c r="AQ175" s="124">
        <v>17.63</v>
      </c>
      <c r="AR175" s="126" t="s">
        <v>102</v>
      </c>
      <c r="AS175" s="153" t="s">
        <v>779</v>
      </c>
      <c r="AT175" s="153">
        <v>1</v>
      </c>
      <c r="AU175" s="153">
        <v>1</v>
      </c>
      <c r="AV175" s="153">
        <v>1</v>
      </c>
      <c r="AW175" s="153">
        <v>1</v>
      </c>
      <c r="AX175" s="153">
        <v>1</v>
      </c>
      <c r="AY175" s="153">
        <v>1</v>
      </c>
      <c r="AZ175" s="153">
        <v>0</v>
      </c>
      <c r="BA175" s="153">
        <v>0</v>
      </c>
      <c r="BB175" s="153">
        <v>0</v>
      </c>
      <c r="BC175" s="153">
        <v>0</v>
      </c>
    </row>
    <row r="176" spans="1:55" x14ac:dyDescent="0.3">
      <c r="A176" s="300" t="s">
        <v>1713</v>
      </c>
      <c r="B176" s="300" t="s">
        <v>1712</v>
      </c>
      <c r="C176" s="300" t="s">
        <v>49</v>
      </c>
      <c r="D176" s="300" t="s">
        <v>804</v>
      </c>
      <c r="E176" s="300" t="s">
        <v>1696</v>
      </c>
      <c r="F176" s="300" t="s">
        <v>1651</v>
      </c>
      <c r="G176" s="300" t="s">
        <v>2070</v>
      </c>
      <c r="H176" s="126">
        <v>9.9100000000000004E-3</v>
      </c>
      <c r="I176" s="300" t="s">
        <v>2477</v>
      </c>
      <c r="J176" s="124">
        <v>0</v>
      </c>
      <c r="K176" s="124">
        <v>0.17168470000000002</v>
      </c>
      <c r="L176" s="124">
        <v>0.81802710000000012</v>
      </c>
      <c r="M176" s="124">
        <v>0.23227930000000002</v>
      </c>
      <c r="N176" s="124">
        <v>0.57564870000000001</v>
      </c>
      <c r="O176" s="124">
        <v>0.20198200000000002</v>
      </c>
      <c r="P176" s="124">
        <v>0.17168470000000002</v>
      </c>
      <c r="Q176" s="124">
        <v>0.1817838</v>
      </c>
      <c r="R176" s="124">
        <v>0.28277480000000005</v>
      </c>
      <c r="S176" s="124">
        <v>0.1817838</v>
      </c>
      <c r="T176" s="124">
        <v>0.13128830000000002</v>
      </c>
      <c r="U176" s="124">
        <v>0.22218020000000002</v>
      </c>
      <c r="V176" s="124">
        <v>0.36</v>
      </c>
      <c r="W176" s="124">
        <v>0.13</v>
      </c>
      <c r="X176" s="124">
        <v>0.1</v>
      </c>
      <c r="Y176" s="124">
        <v>7.0000000000000007E-2</v>
      </c>
      <c r="Z176" s="124">
        <v>0.47</v>
      </c>
      <c r="AA176" s="124">
        <v>0.12</v>
      </c>
      <c r="AB176" s="124" t="s">
        <v>102</v>
      </c>
      <c r="AC176" s="124" t="s">
        <v>102</v>
      </c>
      <c r="AD176" s="124" t="s">
        <v>102</v>
      </c>
      <c r="AE176" s="124" t="s">
        <v>102</v>
      </c>
      <c r="AF176" s="126" t="s">
        <v>102</v>
      </c>
      <c r="AG176" s="126">
        <v>-0.24279798957041607</v>
      </c>
      <c r="AH176" s="126">
        <v>-0.87775466118420775</v>
      </c>
      <c r="AI176" s="126">
        <v>-0.69863866474541636</v>
      </c>
      <c r="AJ176" s="126">
        <v>-0.1835298160145242</v>
      </c>
      <c r="AK176" s="126">
        <v>-0.40588765335524957</v>
      </c>
      <c r="AL176" s="126" t="s">
        <v>102</v>
      </c>
      <c r="AM176" s="126" t="s">
        <v>102</v>
      </c>
      <c r="AN176" s="126" t="s">
        <v>102</v>
      </c>
      <c r="AO176" s="126" t="s">
        <v>102</v>
      </c>
      <c r="AP176" s="124">
        <v>1.9996218000000003</v>
      </c>
      <c r="AQ176" s="124">
        <v>1.25</v>
      </c>
      <c r="AR176" s="126">
        <v>-0.37488179014651679</v>
      </c>
      <c r="AS176" s="153" t="s">
        <v>779</v>
      </c>
      <c r="AT176" s="153">
        <v>1</v>
      </c>
      <c r="AU176" s="153">
        <v>1</v>
      </c>
      <c r="AV176" s="153">
        <v>1</v>
      </c>
      <c r="AW176" s="153">
        <v>1</v>
      </c>
      <c r="AX176" s="153">
        <v>1</v>
      </c>
      <c r="AY176" s="153">
        <v>1</v>
      </c>
      <c r="AZ176" s="153">
        <v>0</v>
      </c>
      <c r="BA176" s="153">
        <v>0</v>
      </c>
      <c r="BB176" s="153">
        <v>0</v>
      </c>
      <c r="BC176" s="153">
        <v>0</v>
      </c>
    </row>
    <row r="177" spans="1:55" x14ac:dyDescent="0.3">
      <c r="A177" s="300" t="s">
        <v>1713</v>
      </c>
      <c r="B177" s="300" t="s">
        <v>1712</v>
      </c>
      <c r="C177" s="300" t="s">
        <v>49</v>
      </c>
      <c r="D177" s="300" t="s">
        <v>804</v>
      </c>
      <c r="E177" s="300" t="s">
        <v>1696</v>
      </c>
      <c r="F177" s="300" t="s">
        <v>776</v>
      </c>
      <c r="G177" s="300" t="s">
        <v>2070</v>
      </c>
      <c r="H177" s="126">
        <v>9.9100000000000004E-3</v>
      </c>
      <c r="I177" s="300" t="s">
        <v>2478</v>
      </c>
      <c r="J177" s="124">
        <v>71.239051400000008</v>
      </c>
      <c r="K177" s="124">
        <v>52.979878600000006</v>
      </c>
      <c r="L177" s="124">
        <v>73.137682200000015</v>
      </c>
      <c r="M177" s="124">
        <v>88.437818699999994</v>
      </c>
      <c r="N177" s="124">
        <v>84.32748500000001</v>
      </c>
      <c r="O177" s="124">
        <v>67.754861900000009</v>
      </c>
      <c r="P177" s="124">
        <v>77.177322200000006</v>
      </c>
      <c r="Q177" s="124">
        <v>60.008852200000007</v>
      </c>
      <c r="R177" s="124">
        <v>64.290870600000005</v>
      </c>
      <c r="S177" s="124">
        <v>68.269915999999995</v>
      </c>
      <c r="T177" s="124">
        <v>62.210456000000008</v>
      </c>
      <c r="U177" s="124">
        <v>84.569863400000003</v>
      </c>
      <c r="V177" s="124">
        <v>94.18</v>
      </c>
      <c r="W177" s="124">
        <v>59.22</v>
      </c>
      <c r="X177" s="124">
        <v>93.55</v>
      </c>
      <c r="Y177" s="124">
        <v>50.5</v>
      </c>
      <c r="Z177" s="124">
        <v>45.28</v>
      </c>
      <c r="AA177" s="124">
        <v>50.9</v>
      </c>
      <c r="AB177" s="124" t="s">
        <v>102</v>
      </c>
      <c r="AC177" s="124" t="s">
        <v>102</v>
      </c>
      <c r="AD177" s="124" t="s">
        <v>102</v>
      </c>
      <c r="AE177" s="124" t="s">
        <v>102</v>
      </c>
      <c r="AF177" s="126">
        <v>0.32202771021176169</v>
      </c>
      <c r="AG177" s="126">
        <v>0.11778285577271956</v>
      </c>
      <c r="AH177" s="126">
        <v>0.2790944036779987</v>
      </c>
      <c r="AI177" s="126">
        <v>-0.42897732279776363</v>
      </c>
      <c r="AJ177" s="126">
        <v>-0.4630457673438263</v>
      </c>
      <c r="AK177" s="126">
        <v>-0.24876239766935468</v>
      </c>
      <c r="AL177" s="126" t="s">
        <v>102</v>
      </c>
      <c r="AM177" s="126" t="s">
        <v>102</v>
      </c>
      <c r="AN177" s="126" t="s">
        <v>102</v>
      </c>
      <c r="AO177" s="126" t="s">
        <v>102</v>
      </c>
      <c r="AP177" s="124">
        <v>437.87677780000001</v>
      </c>
      <c r="AQ177" s="124">
        <v>393.63</v>
      </c>
      <c r="AR177" s="126">
        <v>-0.10104846852648054</v>
      </c>
      <c r="AS177" s="153" t="s">
        <v>779</v>
      </c>
      <c r="AT177" s="153">
        <v>1</v>
      </c>
      <c r="AU177" s="153">
        <v>1</v>
      </c>
      <c r="AV177" s="153">
        <v>1</v>
      </c>
      <c r="AW177" s="153">
        <v>1</v>
      </c>
      <c r="AX177" s="153">
        <v>1</v>
      </c>
      <c r="AY177" s="153">
        <v>1</v>
      </c>
      <c r="AZ177" s="153">
        <v>0</v>
      </c>
      <c r="BA177" s="153">
        <v>0</v>
      </c>
      <c r="BB177" s="153">
        <v>0</v>
      </c>
      <c r="BC177" s="153">
        <v>0</v>
      </c>
    </row>
    <row r="178" spans="1:55" x14ac:dyDescent="0.3">
      <c r="A178" s="300" t="s">
        <v>1713</v>
      </c>
      <c r="B178" s="300" t="s">
        <v>1712</v>
      </c>
      <c r="C178" s="300" t="s">
        <v>49</v>
      </c>
      <c r="D178" s="300" t="s">
        <v>804</v>
      </c>
      <c r="E178" s="300" t="s">
        <v>1696</v>
      </c>
      <c r="F178" s="300" t="s">
        <v>650</v>
      </c>
      <c r="G178" s="300" t="s">
        <v>2070</v>
      </c>
      <c r="H178" s="126">
        <v>9.9100000000000004E-3</v>
      </c>
      <c r="I178" s="300" t="s">
        <v>2479</v>
      </c>
      <c r="J178" s="124">
        <v>15.138550900000002</v>
      </c>
      <c r="K178" s="124">
        <v>8.7458206000000001</v>
      </c>
      <c r="L178" s="124">
        <v>11.775550600000001</v>
      </c>
      <c r="M178" s="124">
        <v>13.118730900000001</v>
      </c>
      <c r="N178" s="124">
        <v>18.097587200000003</v>
      </c>
      <c r="O178" s="124">
        <v>14.108442700000001</v>
      </c>
      <c r="P178" s="124">
        <v>15.6637041</v>
      </c>
      <c r="Q178" s="124">
        <v>18.309668300000002</v>
      </c>
      <c r="R178" s="124">
        <v>17.986497100000001</v>
      </c>
      <c r="S178" s="124">
        <v>17.895605200000002</v>
      </c>
      <c r="T178" s="124">
        <v>12.7450642</v>
      </c>
      <c r="U178" s="124">
        <v>11.927037100000002</v>
      </c>
      <c r="V178" s="124">
        <v>23.93</v>
      </c>
      <c r="W178" s="124">
        <v>6.92</v>
      </c>
      <c r="X178" s="124">
        <v>9.7899999999999991</v>
      </c>
      <c r="Y178" s="124">
        <v>10.84</v>
      </c>
      <c r="Z178" s="124">
        <v>11.25</v>
      </c>
      <c r="AA178" s="124">
        <v>9.43</v>
      </c>
      <c r="AB178" s="124" t="s">
        <v>102</v>
      </c>
      <c r="AC178" s="124" t="s">
        <v>102</v>
      </c>
      <c r="AD178" s="124" t="s">
        <v>102</v>
      </c>
      <c r="AE178" s="124" t="s">
        <v>102</v>
      </c>
      <c r="AF178" s="126">
        <v>0.58073253893805621</v>
      </c>
      <c r="AG178" s="126">
        <v>-0.20876492710129455</v>
      </c>
      <c r="AH178" s="126">
        <v>-0.1686163702612769</v>
      </c>
      <c r="AI178" s="126">
        <v>-0.17370055970886641</v>
      </c>
      <c r="AJ178" s="126">
        <v>-0.37837017301400278</v>
      </c>
      <c r="AK178" s="126">
        <v>-0.3316058901383922</v>
      </c>
      <c r="AL178" s="126" t="s">
        <v>102</v>
      </c>
      <c r="AM178" s="126" t="s">
        <v>102</v>
      </c>
      <c r="AN178" s="126" t="s">
        <v>102</v>
      </c>
      <c r="AO178" s="126" t="s">
        <v>102</v>
      </c>
      <c r="AP178" s="124">
        <v>80.98468290000001</v>
      </c>
      <c r="AQ178" s="124">
        <v>72.16</v>
      </c>
      <c r="AR178" s="126">
        <v>-0.10896730818711414</v>
      </c>
      <c r="AS178" s="153" t="s">
        <v>779</v>
      </c>
      <c r="AT178" s="153">
        <v>1</v>
      </c>
      <c r="AU178" s="153">
        <v>1</v>
      </c>
      <c r="AV178" s="153">
        <v>1</v>
      </c>
      <c r="AW178" s="153">
        <v>1</v>
      </c>
      <c r="AX178" s="153">
        <v>1</v>
      </c>
      <c r="AY178" s="153">
        <v>1</v>
      </c>
      <c r="AZ178" s="153">
        <v>0</v>
      </c>
      <c r="BA178" s="153">
        <v>0</v>
      </c>
      <c r="BB178" s="153">
        <v>0</v>
      </c>
      <c r="BC178" s="153">
        <v>0</v>
      </c>
    </row>
    <row r="179" spans="1:55" x14ac:dyDescent="0.3">
      <c r="A179" s="300" t="s">
        <v>1713</v>
      </c>
      <c r="B179" s="300" t="s">
        <v>1712</v>
      </c>
      <c r="C179" s="300" t="s">
        <v>49</v>
      </c>
      <c r="D179" s="300" t="s">
        <v>804</v>
      </c>
      <c r="E179" s="300" t="s">
        <v>1696</v>
      </c>
      <c r="F179" s="300" t="s">
        <v>2103</v>
      </c>
      <c r="G179" s="300" t="s">
        <v>2070</v>
      </c>
      <c r="H179" s="126">
        <v>9.9100000000000004E-3</v>
      </c>
      <c r="I179" s="300" t="s">
        <v>2480</v>
      </c>
      <c r="J179" s="124">
        <v>9.4729558000000011</v>
      </c>
      <c r="K179" s="124">
        <v>5.9281717000000009</v>
      </c>
      <c r="L179" s="124">
        <v>8.1196763999999995</v>
      </c>
      <c r="M179" s="124">
        <v>7.3723430000000008</v>
      </c>
      <c r="N179" s="124">
        <v>11.189802800000001</v>
      </c>
      <c r="O179" s="124">
        <v>7.7864061000000007</v>
      </c>
      <c r="P179" s="124">
        <v>11.260496500000002</v>
      </c>
      <c r="Q179" s="124">
        <v>13.1591273</v>
      </c>
      <c r="R179" s="124">
        <v>14.189235500000002</v>
      </c>
      <c r="S179" s="124">
        <v>11.4422803</v>
      </c>
      <c r="T179" s="124">
        <v>7.1400637000000007</v>
      </c>
      <c r="U179" s="124">
        <v>6.2614420000000006</v>
      </c>
      <c r="V179" s="124">
        <v>6.48</v>
      </c>
      <c r="W179" s="124">
        <v>4.13</v>
      </c>
      <c r="X179" s="124">
        <v>5.52</v>
      </c>
      <c r="Y179" s="124">
        <v>8.23</v>
      </c>
      <c r="Z179" s="124">
        <v>8.2200000000000006</v>
      </c>
      <c r="AA179" s="124">
        <v>8.26</v>
      </c>
      <c r="AB179" s="124" t="s">
        <v>102</v>
      </c>
      <c r="AC179" s="124" t="s">
        <v>102</v>
      </c>
      <c r="AD179" s="124" t="s">
        <v>102</v>
      </c>
      <c r="AE179" s="124" t="s">
        <v>102</v>
      </c>
      <c r="AF179" s="126">
        <v>-0.31594740471606553</v>
      </c>
      <c r="AG179" s="126">
        <v>-0.30332652139613309</v>
      </c>
      <c r="AH179" s="126">
        <v>-0.32016995160053424</v>
      </c>
      <c r="AI179" s="126">
        <v>0.11633438650372067</v>
      </c>
      <c r="AJ179" s="126">
        <v>-0.26540260387788067</v>
      </c>
      <c r="AK179" s="126">
        <v>6.0823169754785723E-2</v>
      </c>
      <c r="AL179" s="126" t="s">
        <v>102</v>
      </c>
      <c r="AM179" s="126" t="s">
        <v>102</v>
      </c>
      <c r="AN179" s="126" t="s">
        <v>102</v>
      </c>
      <c r="AO179" s="126" t="s">
        <v>102</v>
      </c>
      <c r="AP179" s="124">
        <v>49.869355800000001</v>
      </c>
      <c r="AQ179" s="124">
        <v>40.839999999999996</v>
      </c>
      <c r="AR179" s="126">
        <v>-0.18106020531350045</v>
      </c>
      <c r="AS179" s="153" t="s">
        <v>779</v>
      </c>
      <c r="AT179" s="153">
        <v>1</v>
      </c>
      <c r="AU179" s="153">
        <v>1</v>
      </c>
      <c r="AV179" s="153">
        <v>1</v>
      </c>
      <c r="AW179" s="153">
        <v>1</v>
      </c>
      <c r="AX179" s="153">
        <v>1</v>
      </c>
      <c r="AY179" s="153">
        <v>1</v>
      </c>
      <c r="AZ179" s="153">
        <v>0</v>
      </c>
      <c r="BA179" s="153">
        <v>0</v>
      </c>
      <c r="BB179" s="153">
        <v>0</v>
      </c>
      <c r="BC179" s="153">
        <v>0</v>
      </c>
    </row>
    <row r="180" spans="1:55" x14ac:dyDescent="0.3">
      <c r="A180" s="300" t="s">
        <v>1713</v>
      </c>
      <c r="B180" s="300" t="s">
        <v>1712</v>
      </c>
      <c r="C180" s="300" t="s">
        <v>49</v>
      </c>
      <c r="D180" s="300" t="s">
        <v>804</v>
      </c>
      <c r="E180" s="300" t="s">
        <v>1696</v>
      </c>
      <c r="F180" s="300" t="s">
        <v>5</v>
      </c>
      <c r="G180" s="300" t="s">
        <v>2070</v>
      </c>
      <c r="H180" s="126">
        <v>9.9100000000000004E-3</v>
      </c>
      <c r="I180" s="300" t="s">
        <v>2481</v>
      </c>
      <c r="J180" s="124">
        <v>56.100500500000003</v>
      </c>
      <c r="K180" s="124">
        <v>44.2239589</v>
      </c>
      <c r="L180" s="124">
        <v>61.362131600000005</v>
      </c>
      <c r="M180" s="124">
        <v>75.319087800000005</v>
      </c>
      <c r="N180" s="124">
        <v>66.229897800000003</v>
      </c>
      <c r="O180" s="124">
        <v>53.646419200000004</v>
      </c>
      <c r="P180" s="124">
        <v>61.523717200000007</v>
      </c>
      <c r="Q180" s="124">
        <v>41.699183900000001</v>
      </c>
      <c r="R180" s="124">
        <v>46.304373500000004</v>
      </c>
      <c r="S180" s="124">
        <v>50.374310800000003</v>
      </c>
      <c r="T180" s="124">
        <v>49.465391799999999</v>
      </c>
      <c r="U180" s="124">
        <v>72.652925400000001</v>
      </c>
      <c r="V180" s="124">
        <v>70.239999999999995</v>
      </c>
      <c r="W180" s="124">
        <v>52.3</v>
      </c>
      <c r="X180" s="124">
        <v>83.75</v>
      </c>
      <c r="Y180" s="124">
        <v>39.659999999999997</v>
      </c>
      <c r="Z180" s="124">
        <v>34.03</v>
      </c>
      <c r="AA180" s="124">
        <v>41.48</v>
      </c>
      <c r="AB180" s="124" t="s">
        <v>102</v>
      </c>
      <c r="AC180" s="124" t="s">
        <v>102</v>
      </c>
      <c r="AD180" s="124" t="s">
        <v>102</v>
      </c>
      <c r="AE180" s="124" t="s">
        <v>102</v>
      </c>
      <c r="AF180" s="126">
        <v>0.25203874072389054</v>
      </c>
      <c r="AG180" s="126">
        <v>0.18261687331660389</v>
      </c>
      <c r="AH180" s="126">
        <v>0.36484828372552808</v>
      </c>
      <c r="AI180" s="126">
        <v>-0.47344025056023059</v>
      </c>
      <c r="AJ180" s="126">
        <v>-0.48618371565719071</v>
      </c>
      <c r="AK180" s="126">
        <v>-0.22678902676881751</v>
      </c>
      <c r="AL180" s="126" t="s">
        <v>102</v>
      </c>
      <c r="AM180" s="126" t="s">
        <v>102</v>
      </c>
      <c r="AN180" s="126" t="s">
        <v>102</v>
      </c>
      <c r="AO180" s="126" t="s">
        <v>102</v>
      </c>
      <c r="AP180" s="124">
        <v>356.88199580000003</v>
      </c>
      <c r="AQ180" s="124">
        <v>321.46000000000004</v>
      </c>
      <c r="AR180" s="126">
        <v>-9.9254084590612981E-2</v>
      </c>
      <c r="AS180" s="153" t="s">
        <v>779</v>
      </c>
      <c r="AT180" s="153">
        <v>1</v>
      </c>
      <c r="AU180" s="153">
        <v>1</v>
      </c>
      <c r="AV180" s="153">
        <v>1</v>
      </c>
      <c r="AW180" s="153">
        <v>1</v>
      </c>
      <c r="AX180" s="153">
        <v>1</v>
      </c>
      <c r="AY180" s="153">
        <v>1</v>
      </c>
      <c r="AZ180" s="153">
        <v>0</v>
      </c>
      <c r="BA180" s="153">
        <v>0</v>
      </c>
      <c r="BB180" s="153">
        <v>0</v>
      </c>
      <c r="BC180" s="153">
        <v>0</v>
      </c>
    </row>
    <row r="181" spans="1:55" x14ac:dyDescent="0.3">
      <c r="A181" s="300" t="s">
        <v>1713</v>
      </c>
      <c r="B181" s="300" t="s">
        <v>1712</v>
      </c>
      <c r="C181" s="300" t="s">
        <v>49</v>
      </c>
      <c r="D181" s="300" t="s">
        <v>804</v>
      </c>
      <c r="E181" s="300" t="s">
        <v>1696</v>
      </c>
      <c r="F181" s="300" t="s">
        <v>18</v>
      </c>
      <c r="G181" s="300" t="s">
        <v>2070</v>
      </c>
      <c r="H181" s="126">
        <v>9.9100000000000004E-3</v>
      </c>
      <c r="I181" s="300" t="s">
        <v>2482</v>
      </c>
      <c r="J181" s="124">
        <v>26.702020400000002</v>
      </c>
      <c r="K181" s="124">
        <v>19.087299000000002</v>
      </c>
      <c r="L181" s="124">
        <v>27.206975400000005</v>
      </c>
      <c r="M181" s="124">
        <v>36.245669900000003</v>
      </c>
      <c r="N181" s="124">
        <v>29.388381000000003</v>
      </c>
      <c r="O181" s="124">
        <v>22.329110100000001</v>
      </c>
      <c r="P181" s="124">
        <v>33.185642600000001</v>
      </c>
      <c r="Q181" s="124">
        <v>19.188290000000002</v>
      </c>
      <c r="R181" s="124">
        <v>23.571299400000001</v>
      </c>
      <c r="S181" s="124">
        <v>14.966866200000002</v>
      </c>
      <c r="T181" s="124">
        <v>23.429912000000002</v>
      </c>
      <c r="U181" s="124">
        <v>33.286633600000002</v>
      </c>
      <c r="V181" s="124">
        <v>35.270000000000003</v>
      </c>
      <c r="W181" s="124">
        <v>24.6</v>
      </c>
      <c r="X181" s="124">
        <v>35.369999999999997</v>
      </c>
      <c r="Y181" s="124">
        <v>17.02</v>
      </c>
      <c r="Z181" s="124">
        <v>11.79</v>
      </c>
      <c r="AA181" s="124">
        <v>16.86</v>
      </c>
      <c r="AB181" s="124" t="s">
        <v>102</v>
      </c>
      <c r="AC181" s="124" t="s">
        <v>102</v>
      </c>
      <c r="AD181" s="124" t="s">
        <v>102</v>
      </c>
      <c r="AE181" s="124" t="s">
        <v>102</v>
      </c>
      <c r="AF181" s="126">
        <v>0.32087383170451028</v>
      </c>
      <c r="AG181" s="126">
        <v>0.28881514351506726</v>
      </c>
      <c r="AH181" s="126">
        <v>0.30003425518589588</v>
      </c>
      <c r="AI181" s="126">
        <v>-0.53042666760036905</v>
      </c>
      <c r="AJ181" s="126">
        <v>-0.5988210442759675</v>
      </c>
      <c r="AK181" s="126">
        <v>-0.24493184347727326</v>
      </c>
      <c r="AL181" s="126" t="s">
        <v>102</v>
      </c>
      <c r="AM181" s="126" t="s">
        <v>102</v>
      </c>
      <c r="AN181" s="126" t="s">
        <v>102</v>
      </c>
      <c r="AO181" s="126" t="s">
        <v>102</v>
      </c>
      <c r="AP181" s="124">
        <v>160.95945580000003</v>
      </c>
      <c r="AQ181" s="124">
        <v>140.91000000000003</v>
      </c>
      <c r="AR181" s="126">
        <v>-0.12456214951989171</v>
      </c>
      <c r="AS181" s="153" t="s">
        <v>779</v>
      </c>
      <c r="AT181" s="153">
        <v>1</v>
      </c>
      <c r="AU181" s="153">
        <v>1</v>
      </c>
      <c r="AV181" s="153">
        <v>1</v>
      </c>
      <c r="AW181" s="153">
        <v>1</v>
      </c>
      <c r="AX181" s="153">
        <v>1</v>
      </c>
      <c r="AY181" s="153">
        <v>1</v>
      </c>
      <c r="AZ181" s="153">
        <v>0</v>
      </c>
      <c r="BA181" s="153">
        <v>0</v>
      </c>
      <c r="BB181" s="153">
        <v>0</v>
      </c>
      <c r="BC181" s="153">
        <v>0</v>
      </c>
    </row>
    <row r="182" spans="1:55" x14ac:dyDescent="0.3">
      <c r="A182" s="300" t="s">
        <v>1713</v>
      </c>
      <c r="B182" s="300" t="s">
        <v>1712</v>
      </c>
      <c r="C182" s="300" t="s">
        <v>49</v>
      </c>
      <c r="D182" s="300" t="s">
        <v>804</v>
      </c>
      <c r="E182" s="300" t="s">
        <v>1696</v>
      </c>
      <c r="F182" s="300" t="s">
        <v>16</v>
      </c>
      <c r="G182" s="300" t="s">
        <v>2070</v>
      </c>
      <c r="H182" s="126">
        <v>9.9100000000000004E-3</v>
      </c>
      <c r="I182" s="300" t="s">
        <v>2483</v>
      </c>
      <c r="J182" s="124">
        <v>10.078901800000001</v>
      </c>
      <c r="K182" s="124">
        <v>2.2319011</v>
      </c>
      <c r="L182" s="124">
        <v>8.654928700000001</v>
      </c>
      <c r="M182" s="124">
        <v>10.432370300000001</v>
      </c>
      <c r="N182" s="124">
        <v>10.422271200000001</v>
      </c>
      <c r="O182" s="124">
        <v>4.6051896000000001</v>
      </c>
      <c r="P182" s="124">
        <v>6.6048114000000009</v>
      </c>
      <c r="Q182" s="124">
        <v>2.3328921000000005</v>
      </c>
      <c r="R182" s="124">
        <v>2.8782435000000004</v>
      </c>
      <c r="S182" s="124">
        <v>12.835956100000002</v>
      </c>
      <c r="T182" s="124">
        <v>2.6055678000000002</v>
      </c>
      <c r="U182" s="124">
        <v>6.221045600000001</v>
      </c>
      <c r="V182" s="124">
        <v>13.78</v>
      </c>
      <c r="W182" s="124">
        <v>4.75</v>
      </c>
      <c r="X182" s="124">
        <v>21.77</v>
      </c>
      <c r="Y182" s="124">
        <v>4.07</v>
      </c>
      <c r="Z182" s="124">
        <v>5.68</v>
      </c>
      <c r="AA182" s="124">
        <v>4.63</v>
      </c>
      <c r="AB182" s="124" t="s">
        <v>102</v>
      </c>
      <c r="AC182" s="124" t="s">
        <v>102</v>
      </c>
      <c r="AD182" s="124" t="s">
        <v>102</v>
      </c>
      <c r="AE182" s="124" t="s">
        <v>102</v>
      </c>
      <c r="AF182" s="126">
        <v>0.36721244768948919</v>
      </c>
      <c r="AG182" s="126">
        <v>1.1282305026867006</v>
      </c>
      <c r="AH182" s="126">
        <v>1.515329791220579</v>
      </c>
      <c r="AI182" s="126">
        <v>-0.60986814281314383</v>
      </c>
      <c r="AJ182" s="126">
        <v>-0.45501322207006095</v>
      </c>
      <c r="AK182" s="126">
        <v>5.3874871948811371E-3</v>
      </c>
      <c r="AL182" s="126" t="s">
        <v>102</v>
      </c>
      <c r="AM182" s="126" t="s">
        <v>102</v>
      </c>
      <c r="AN182" s="126" t="s">
        <v>102</v>
      </c>
      <c r="AO182" s="126" t="s">
        <v>102</v>
      </c>
      <c r="AP182" s="124">
        <v>46.4255627</v>
      </c>
      <c r="AQ182" s="124">
        <v>54.68</v>
      </c>
      <c r="AR182" s="126">
        <v>0.17779940231074462</v>
      </c>
      <c r="AS182" s="153" t="s">
        <v>779</v>
      </c>
      <c r="AT182" s="153">
        <v>1</v>
      </c>
      <c r="AU182" s="153">
        <v>1</v>
      </c>
      <c r="AV182" s="153">
        <v>1</v>
      </c>
      <c r="AW182" s="153">
        <v>1</v>
      </c>
      <c r="AX182" s="153">
        <v>1</v>
      </c>
      <c r="AY182" s="153">
        <v>1</v>
      </c>
      <c r="AZ182" s="153">
        <v>0</v>
      </c>
      <c r="BA182" s="153">
        <v>0</v>
      </c>
      <c r="BB182" s="153">
        <v>0</v>
      </c>
      <c r="BC182" s="153">
        <v>0</v>
      </c>
    </row>
    <row r="183" spans="1:55" x14ac:dyDescent="0.3">
      <c r="A183" s="300" t="s">
        <v>1713</v>
      </c>
      <c r="B183" s="300" t="s">
        <v>1712</v>
      </c>
      <c r="C183" s="300" t="s">
        <v>49</v>
      </c>
      <c r="D183" s="300" t="s">
        <v>804</v>
      </c>
      <c r="E183" s="300" t="s">
        <v>1696</v>
      </c>
      <c r="F183" s="300" t="s">
        <v>2101</v>
      </c>
      <c r="G183" s="300" t="s">
        <v>2070</v>
      </c>
      <c r="H183" s="126">
        <v>9.9100000000000004E-3</v>
      </c>
      <c r="I183" s="300" t="s">
        <v>2484</v>
      </c>
      <c r="J183" s="124">
        <v>1.1210001000000003</v>
      </c>
      <c r="K183" s="124">
        <v>1.7067479000000001</v>
      </c>
      <c r="L183" s="124">
        <v>3.3024057000000004</v>
      </c>
      <c r="M183" s="124">
        <v>4.6253878000000004</v>
      </c>
      <c r="N183" s="124">
        <v>4.6253878000000004</v>
      </c>
      <c r="O183" s="124">
        <v>7.2612529000000006</v>
      </c>
      <c r="P183" s="124">
        <v>1.1310992000000002</v>
      </c>
      <c r="Q183" s="124">
        <v>1.1310992000000002</v>
      </c>
      <c r="R183" s="124">
        <v>0.59584690000000007</v>
      </c>
      <c r="S183" s="124">
        <v>0.96951360000000009</v>
      </c>
      <c r="T183" s="124">
        <v>0.67663970000000007</v>
      </c>
      <c r="U183" s="124">
        <v>1.7269461000000002</v>
      </c>
      <c r="V183" s="124">
        <v>1.84</v>
      </c>
      <c r="W183" s="124">
        <v>1.53</v>
      </c>
      <c r="X183" s="124">
        <v>2.71</v>
      </c>
      <c r="Y183" s="124">
        <v>1.71</v>
      </c>
      <c r="Z183" s="124">
        <v>3.12</v>
      </c>
      <c r="AA183" s="124">
        <v>1.7</v>
      </c>
      <c r="AB183" s="124" t="s">
        <v>102</v>
      </c>
      <c r="AC183" s="124" t="s">
        <v>102</v>
      </c>
      <c r="AD183" s="124" t="s">
        <v>102</v>
      </c>
      <c r="AE183" s="124" t="s">
        <v>102</v>
      </c>
      <c r="AF183" s="126">
        <v>0.64139146820771886</v>
      </c>
      <c r="AG183" s="126">
        <v>-0.10355829352419303</v>
      </c>
      <c r="AH183" s="126">
        <v>-0.17938610631637428</v>
      </c>
      <c r="AI183" s="126">
        <v>-0.63030126900927097</v>
      </c>
      <c r="AJ183" s="126">
        <v>-0.32546196450814352</v>
      </c>
      <c r="AK183" s="126">
        <v>-0.76588062371440058</v>
      </c>
      <c r="AL183" s="126" t="s">
        <v>102</v>
      </c>
      <c r="AM183" s="126" t="s">
        <v>102</v>
      </c>
      <c r="AN183" s="126" t="s">
        <v>102</v>
      </c>
      <c r="AO183" s="126" t="s">
        <v>102</v>
      </c>
      <c r="AP183" s="124">
        <v>22.642182200000001</v>
      </c>
      <c r="AQ183" s="124">
        <v>12.61</v>
      </c>
      <c r="AR183" s="126">
        <v>-0.44307488171347731</v>
      </c>
      <c r="AS183" s="153" t="s">
        <v>779</v>
      </c>
      <c r="AT183" s="153">
        <v>1</v>
      </c>
      <c r="AU183" s="153">
        <v>1</v>
      </c>
      <c r="AV183" s="153">
        <v>1</v>
      </c>
      <c r="AW183" s="153">
        <v>1</v>
      </c>
      <c r="AX183" s="153">
        <v>1</v>
      </c>
      <c r="AY183" s="153">
        <v>1</v>
      </c>
      <c r="AZ183" s="153">
        <v>0</v>
      </c>
      <c r="BA183" s="153">
        <v>0</v>
      </c>
      <c r="BB183" s="153">
        <v>0</v>
      </c>
      <c r="BC183" s="153">
        <v>0</v>
      </c>
    </row>
    <row r="184" spans="1:55" x14ac:dyDescent="0.3">
      <c r="A184" s="300" t="s">
        <v>1713</v>
      </c>
      <c r="B184" s="300" t="s">
        <v>1712</v>
      </c>
      <c r="C184" s="300" t="s">
        <v>49</v>
      </c>
      <c r="D184" s="300" t="s">
        <v>804</v>
      </c>
      <c r="E184" s="300" t="s">
        <v>1696</v>
      </c>
      <c r="F184" s="300" t="s">
        <v>1656</v>
      </c>
      <c r="G184" s="300" t="s">
        <v>2070</v>
      </c>
      <c r="H184" s="126">
        <v>9.9100000000000004E-3</v>
      </c>
      <c r="I184" s="300" t="s">
        <v>2485</v>
      </c>
      <c r="J184" s="124">
        <v>18.1985782</v>
      </c>
      <c r="K184" s="124">
        <v>21.208110000000001</v>
      </c>
      <c r="L184" s="124">
        <v>22.187722700000002</v>
      </c>
      <c r="M184" s="124">
        <v>24.0257589</v>
      </c>
      <c r="N184" s="124">
        <v>21.793857800000001</v>
      </c>
      <c r="O184" s="124">
        <v>19.450866600000005</v>
      </c>
      <c r="P184" s="124">
        <v>20.592064900000004</v>
      </c>
      <c r="Q184" s="124">
        <v>19.046902600000003</v>
      </c>
      <c r="R184" s="124">
        <v>19.2488846</v>
      </c>
      <c r="S184" s="124">
        <v>21.601974900000002</v>
      </c>
      <c r="T184" s="124">
        <v>22.753272300000003</v>
      </c>
      <c r="U184" s="124">
        <v>31.418300100000003</v>
      </c>
      <c r="V184" s="124">
        <v>19.350000000000001</v>
      </c>
      <c r="W184" s="124">
        <v>21.41</v>
      </c>
      <c r="X184" s="124">
        <v>23.91</v>
      </c>
      <c r="Y184" s="124">
        <v>16.86</v>
      </c>
      <c r="Z184" s="124">
        <v>13.45</v>
      </c>
      <c r="AA184" s="124">
        <v>18.29</v>
      </c>
      <c r="AB184" s="124" t="s">
        <v>102</v>
      </c>
      <c r="AC184" s="124" t="s">
        <v>102</v>
      </c>
      <c r="AD184" s="124" t="s">
        <v>102</v>
      </c>
      <c r="AE184" s="124" t="s">
        <v>102</v>
      </c>
      <c r="AF184" s="126">
        <v>6.3269876764328839E-2</v>
      </c>
      <c r="AG184" s="126">
        <v>9.5194715606434881E-3</v>
      </c>
      <c r="AH184" s="126">
        <v>7.7622986517674394E-2</v>
      </c>
      <c r="AI184" s="126">
        <v>-0.29825317609426272</v>
      </c>
      <c r="AJ184" s="126">
        <v>-0.38285364053352688</v>
      </c>
      <c r="AK184" s="126">
        <v>-5.968199895011389E-2</v>
      </c>
      <c r="AL184" s="126" t="s">
        <v>102</v>
      </c>
      <c r="AM184" s="126" t="s">
        <v>102</v>
      </c>
      <c r="AN184" s="126" t="s">
        <v>102</v>
      </c>
      <c r="AO184" s="126" t="s">
        <v>102</v>
      </c>
      <c r="AP184" s="124">
        <v>126.86489420000001</v>
      </c>
      <c r="AQ184" s="124">
        <v>113.27000000000001</v>
      </c>
      <c r="AR184" s="126">
        <v>-0.10716041096891561</v>
      </c>
      <c r="AS184" s="153" t="s">
        <v>779</v>
      </c>
      <c r="AT184" s="153">
        <v>1</v>
      </c>
      <c r="AU184" s="153">
        <v>1</v>
      </c>
      <c r="AV184" s="153">
        <v>1</v>
      </c>
      <c r="AW184" s="153">
        <v>1</v>
      </c>
      <c r="AX184" s="153">
        <v>1</v>
      </c>
      <c r="AY184" s="153">
        <v>1</v>
      </c>
      <c r="AZ184" s="153">
        <v>0</v>
      </c>
      <c r="BA184" s="153">
        <v>0</v>
      </c>
      <c r="BB184" s="153">
        <v>0</v>
      </c>
      <c r="BC184" s="153">
        <v>0</v>
      </c>
    </row>
    <row r="185" spans="1:55" x14ac:dyDescent="0.3">
      <c r="A185" s="300" t="s">
        <v>1713</v>
      </c>
      <c r="B185" s="300" t="s">
        <v>1712</v>
      </c>
      <c r="C185" s="300" t="s">
        <v>49</v>
      </c>
      <c r="D185" s="300" t="s">
        <v>804</v>
      </c>
      <c r="E185" s="300" t="s">
        <v>1696</v>
      </c>
      <c r="F185" s="300" t="s">
        <v>1663</v>
      </c>
      <c r="G185" s="300" t="s">
        <v>2070</v>
      </c>
      <c r="H185" s="126">
        <v>9.9100000000000004E-3</v>
      </c>
      <c r="I185" s="300" t="s">
        <v>2486</v>
      </c>
      <c r="J185" s="124">
        <v>23.682389500000003</v>
      </c>
      <c r="K185" s="124">
        <v>15.572812200000001</v>
      </c>
      <c r="L185" s="124">
        <v>20.8849388</v>
      </c>
      <c r="M185" s="124">
        <v>32.377714600000004</v>
      </c>
      <c r="N185" s="124">
        <v>24.995272500000002</v>
      </c>
      <c r="O185" s="124">
        <v>16.0272717</v>
      </c>
      <c r="P185" s="124">
        <v>26.075876200000003</v>
      </c>
      <c r="Q185" s="124">
        <v>16.047469900000003</v>
      </c>
      <c r="R185" s="124">
        <v>20.703155000000002</v>
      </c>
      <c r="S185" s="124">
        <v>9.301271100000001</v>
      </c>
      <c r="T185" s="124">
        <v>19.6831459</v>
      </c>
      <c r="U185" s="124">
        <v>29.711552200000003</v>
      </c>
      <c r="V185" s="124">
        <v>30.86</v>
      </c>
      <c r="W185" s="124">
        <v>20.62</v>
      </c>
      <c r="X185" s="124">
        <v>31.1</v>
      </c>
      <c r="Y185" s="124">
        <v>15.59</v>
      </c>
      <c r="Z185" s="124">
        <v>9.27</v>
      </c>
      <c r="AA185" s="124">
        <v>12.3</v>
      </c>
      <c r="AB185" s="124" t="s">
        <v>102</v>
      </c>
      <c r="AC185" s="124" t="s">
        <v>102</v>
      </c>
      <c r="AD185" s="124" t="s">
        <v>102</v>
      </c>
      <c r="AE185" s="124" t="s">
        <v>102</v>
      </c>
      <c r="AF185" s="126">
        <v>0.30307796854705038</v>
      </c>
      <c r="AG185" s="126">
        <v>0.32410252786584037</v>
      </c>
      <c r="AH185" s="126">
        <v>0.48911137819565936</v>
      </c>
      <c r="AI185" s="126">
        <v>-0.51849597191767216</v>
      </c>
      <c r="AJ185" s="126">
        <v>-0.62912986845812546</v>
      </c>
      <c r="AK185" s="126">
        <v>-0.23255809034547029</v>
      </c>
      <c r="AL185" s="126" t="s">
        <v>102</v>
      </c>
      <c r="AM185" s="126" t="s">
        <v>102</v>
      </c>
      <c r="AN185" s="126" t="s">
        <v>102</v>
      </c>
      <c r="AO185" s="126" t="s">
        <v>102</v>
      </c>
      <c r="AP185" s="124">
        <v>133.54039929999999</v>
      </c>
      <c r="AQ185" s="124">
        <v>119.74000000000001</v>
      </c>
      <c r="AR185" s="126">
        <v>-0.10334250438324084</v>
      </c>
      <c r="AS185" s="153" t="s">
        <v>779</v>
      </c>
      <c r="AT185" s="153">
        <v>1</v>
      </c>
      <c r="AU185" s="153">
        <v>1</v>
      </c>
      <c r="AV185" s="153">
        <v>1</v>
      </c>
      <c r="AW185" s="153">
        <v>1</v>
      </c>
      <c r="AX185" s="153">
        <v>1</v>
      </c>
      <c r="AY185" s="153">
        <v>1</v>
      </c>
      <c r="AZ185" s="153">
        <v>0</v>
      </c>
      <c r="BA185" s="153">
        <v>0</v>
      </c>
      <c r="BB185" s="153">
        <v>0</v>
      </c>
      <c r="BC185" s="153">
        <v>0</v>
      </c>
    </row>
    <row r="186" spans="1:55" x14ac:dyDescent="0.3">
      <c r="A186" s="300" t="s">
        <v>1713</v>
      </c>
      <c r="B186" s="300" t="s">
        <v>1712</v>
      </c>
      <c r="C186" s="300" t="s">
        <v>49</v>
      </c>
      <c r="D186" s="300" t="s">
        <v>804</v>
      </c>
      <c r="E186" s="300" t="s">
        <v>1696</v>
      </c>
      <c r="F186" s="300" t="s">
        <v>1659</v>
      </c>
      <c r="G186" s="300" t="s">
        <v>2070</v>
      </c>
      <c r="H186" s="126">
        <v>9.9100000000000004E-3</v>
      </c>
      <c r="I186" s="300" t="s">
        <v>2487</v>
      </c>
      <c r="J186" s="124">
        <v>2.0804146000000001</v>
      </c>
      <c r="K186" s="124">
        <v>2.7368561000000002</v>
      </c>
      <c r="L186" s="124">
        <v>5.6453969000000006</v>
      </c>
      <c r="M186" s="124">
        <v>3.0600273000000002</v>
      </c>
      <c r="N186" s="124">
        <v>3.1711174000000004</v>
      </c>
      <c r="O186" s="124">
        <v>5.5949014000000004</v>
      </c>
      <c r="P186" s="124">
        <v>6.1503519000000004</v>
      </c>
      <c r="Q186" s="124">
        <v>2.4641804</v>
      </c>
      <c r="R186" s="124">
        <v>1.8885317000000004</v>
      </c>
      <c r="S186" s="124">
        <v>4.8576671000000005</v>
      </c>
      <c r="T186" s="124">
        <v>3.0802255000000001</v>
      </c>
      <c r="U186" s="124">
        <v>2.9388381000000003</v>
      </c>
      <c r="V186" s="124">
        <v>2.31</v>
      </c>
      <c r="W186" s="124">
        <v>3.02</v>
      </c>
      <c r="X186" s="124">
        <v>1.63</v>
      </c>
      <c r="Y186" s="124">
        <v>0.9</v>
      </c>
      <c r="Z186" s="124">
        <v>1.22</v>
      </c>
      <c r="AA186" s="124">
        <v>3.01</v>
      </c>
      <c r="AB186" s="124" t="s">
        <v>102</v>
      </c>
      <c r="AC186" s="124" t="s">
        <v>102</v>
      </c>
      <c r="AD186" s="124" t="s">
        <v>102</v>
      </c>
      <c r="AE186" s="124" t="s">
        <v>102</v>
      </c>
      <c r="AF186" s="126">
        <v>0.11035559931179099</v>
      </c>
      <c r="AG186" s="126">
        <v>0.10345589598225488</v>
      </c>
      <c r="AH186" s="126">
        <v>-0.71126919349107243</v>
      </c>
      <c r="AI186" s="126">
        <v>-0.70588497690853935</v>
      </c>
      <c r="AJ186" s="126">
        <v>-0.61527756745934425</v>
      </c>
      <c r="AK186" s="126">
        <v>-0.46201017948234091</v>
      </c>
      <c r="AL186" s="126" t="s">
        <v>102</v>
      </c>
      <c r="AM186" s="126" t="s">
        <v>102</v>
      </c>
      <c r="AN186" s="126" t="s">
        <v>102</v>
      </c>
      <c r="AO186" s="126" t="s">
        <v>102</v>
      </c>
      <c r="AP186" s="124">
        <v>22.288713700000002</v>
      </c>
      <c r="AQ186" s="124">
        <v>12.09</v>
      </c>
      <c r="AR186" s="126">
        <v>-0.45757300476249563</v>
      </c>
      <c r="AS186" s="153" t="s">
        <v>779</v>
      </c>
      <c r="AT186" s="153">
        <v>1</v>
      </c>
      <c r="AU186" s="153">
        <v>1</v>
      </c>
      <c r="AV186" s="153">
        <v>1</v>
      </c>
      <c r="AW186" s="153">
        <v>1</v>
      </c>
      <c r="AX186" s="153">
        <v>1</v>
      </c>
      <c r="AY186" s="153">
        <v>1</v>
      </c>
      <c r="AZ186" s="153">
        <v>0</v>
      </c>
      <c r="BA186" s="153">
        <v>0</v>
      </c>
      <c r="BB186" s="153">
        <v>0</v>
      </c>
      <c r="BC186" s="153">
        <v>0</v>
      </c>
    </row>
    <row r="187" spans="1:55" x14ac:dyDescent="0.3">
      <c r="A187" s="300" t="s">
        <v>1713</v>
      </c>
      <c r="B187" s="300" t="s">
        <v>1712</v>
      </c>
      <c r="C187" s="300" t="s">
        <v>49</v>
      </c>
      <c r="D187" s="300" t="s">
        <v>804</v>
      </c>
      <c r="E187" s="300" t="s">
        <v>1696</v>
      </c>
      <c r="F187" s="300" t="s">
        <v>31</v>
      </c>
      <c r="G187" s="300" t="s">
        <v>2070</v>
      </c>
      <c r="H187" s="126">
        <v>9.9100000000000004E-3</v>
      </c>
      <c r="I187" s="300" t="s">
        <v>2488</v>
      </c>
      <c r="J187" s="124">
        <v>9.8466225000000005</v>
      </c>
      <c r="K187" s="124">
        <v>2.2218020000000003</v>
      </c>
      <c r="L187" s="124">
        <v>8.6448296000000013</v>
      </c>
      <c r="M187" s="124">
        <v>10.402073000000001</v>
      </c>
      <c r="N187" s="124">
        <v>10.402073000000001</v>
      </c>
      <c r="O187" s="124">
        <v>4.5849914000000007</v>
      </c>
      <c r="P187" s="124">
        <v>6.5038204000000013</v>
      </c>
      <c r="Q187" s="124">
        <v>2.2420002000000006</v>
      </c>
      <c r="R187" s="124">
        <v>2.7974507000000002</v>
      </c>
      <c r="S187" s="124">
        <v>12.835956100000002</v>
      </c>
      <c r="T187" s="124">
        <v>2.5954687000000001</v>
      </c>
      <c r="U187" s="124">
        <v>6.221045600000001</v>
      </c>
      <c r="V187" s="124">
        <v>13.72</v>
      </c>
      <c r="W187" s="124">
        <v>4.75</v>
      </c>
      <c r="X187" s="124">
        <v>21.77</v>
      </c>
      <c r="Y187" s="124">
        <v>3.96</v>
      </c>
      <c r="Z187" s="124">
        <v>5.67</v>
      </c>
      <c r="AA187" s="124">
        <v>4.57</v>
      </c>
      <c r="AB187" s="124" t="s">
        <v>102</v>
      </c>
      <c r="AC187" s="124" t="s">
        <v>102</v>
      </c>
      <c r="AD187" s="124" t="s">
        <v>102</v>
      </c>
      <c r="AE187" s="124" t="s">
        <v>102</v>
      </c>
      <c r="AF187" s="126">
        <v>0.39337117879760292</v>
      </c>
      <c r="AG187" s="126">
        <v>1.1379042776989126</v>
      </c>
      <c r="AH187" s="126">
        <v>1.5182682606028459</v>
      </c>
      <c r="AI187" s="126">
        <v>-0.61930665166452881</v>
      </c>
      <c r="AJ187" s="126">
        <v>-0.45491634215602994</v>
      </c>
      <c r="AK187" s="126">
        <v>-3.2696680739685638E-3</v>
      </c>
      <c r="AL187" s="126" t="s">
        <v>102</v>
      </c>
      <c r="AM187" s="126" t="s">
        <v>102</v>
      </c>
      <c r="AN187" s="126" t="s">
        <v>102</v>
      </c>
      <c r="AO187" s="126" t="s">
        <v>102</v>
      </c>
      <c r="AP187" s="124">
        <v>46.102391500000003</v>
      </c>
      <c r="AQ187" s="124">
        <v>54.44</v>
      </c>
      <c r="AR187" s="126">
        <v>0.18084980472216922</v>
      </c>
      <c r="AS187" s="153" t="s">
        <v>779</v>
      </c>
      <c r="AT187" s="153">
        <v>1</v>
      </c>
      <c r="AU187" s="153">
        <v>1</v>
      </c>
      <c r="AV187" s="153">
        <v>1</v>
      </c>
      <c r="AW187" s="153">
        <v>1</v>
      </c>
      <c r="AX187" s="153">
        <v>1</v>
      </c>
      <c r="AY187" s="153">
        <v>1</v>
      </c>
      <c r="AZ187" s="153">
        <v>0</v>
      </c>
      <c r="BA187" s="153">
        <v>0</v>
      </c>
      <c r="BB187" s="153">
        <v>0</v>
      </c>
      <c r="BC187" s="153">
        <v>0</v>
      </c>
    </row>
    <row r="188" spans="1:55" x14ac:dyDescent="0.3">
      <c r="A188" s="300" t="s">
        <v>1713</v>
      </c>
      <c r="B188" s="300" t="s">
        <v>1712</v>
      </c>
      <c r="C188" s="300" t="s">
        <v>49</v>
      </c>
      <c r="D188" s="300" t="s">
        <v>804</v>
      </c>
      <c r="E188" s="300" t="s">
        <v>1696</v>
      </c>
      <c r="F188" s="300" t="s">
        <v>30</v>
      </c>
      <c r="G188" s="300" t="s">
        <v>2070</v>
      </c>
      <c r="H188" s="126">
        <v>9.9100000000000004E-3</v>
      </c>
      <c r="I188" s="300" t="s">
        <v>2489</v>
      </c>
      <c r="J188" s="124">
        <v>0.23227930000000002</v>
      </c>
      <c r="K188" s="124">
        <v>0</v>
      </c>
      <c r="L188" s="124">
        <v>1.0099100000000001E-2</v>
      </c>
      <c r="M188" s="124">
        <v>3.0297300000000003E-2</v>
      </c>
      <c r="N188" s="124">
        <v>2.0198200000000003E-2</v>
      </c>
      <c r="O188" s="124">
        <v>2.0198200000000003E-2</v>
      </c>
      <c r="P188" s="124">
        <v>0.10099100000000001</v>
      </c>
      <c r="Q188" s="124">
        <v>9.0891899999999998E-2</v>
      </c>
      <c r="R188" s="124">
        <v>8.0792800000000012E-2</v>
      </c>
      <c r="S188" s="124">
        <v>0</v>
      </c>
      <c r="T188" s="124">
        <v>1.0099100000000001E-2</v>
      </c>
      <c r="U188" s="124">
        <v>0</v>
      </c>
      <c r="V188" s="124">
        <v>7.0000000000000007E-2</v>
      </c>
      <c r="W188" s="124">
        <v>0.01</v>
      </c>
      <c r="X188" s="124">
        <v>0</v>
      </c>
      <c r="Y188" s="124">
        <v>0.11</v>
      </c>
      <c r="Z188" s="124">
        <v>0.01</v>
      </c>
      <c r="AA188" s="124">
        <v>0.06</v>
      </c>
      <c r="AB188" s="124" t="s">
        <v>102</v>
      </c>
      <c r="AC188" s="124" t="s">
        <v>102</v>
      </c>
      <c r="AD188" s="124" t="s">
        <v>102</v>
      </c>
      <c r="AE188" s="124" t="s">
        <v>102</v>
      </c>
      <c r="AF188" s="126">
        <v>-0.69863866474541636</v>
      </c>
      <c r="AG188" s="126" t="s">
        <v>102</v>
      </c>
      <c r="AH188" s="126">
        <v>-1</v>
      </c>
      <c r="AI188" s="126">
        <v>2.6306865628290308</v>
      </c>
      <c r="AJ188" s="126">
        <v>-0.50490637779604131</v>
      </c>
      <c r="AK188" s="126">
        <v>1.9705617332237522</v>
      </c>
      <c r="AL188" s="126" t="s">
        <v>102</v>
      </c>
      <c r="AM188" s="126" t="s">
        <v>102</v>
      </c>
      <c r="AN188" s="126" t="s">
        <v>102</v>
      </c>
      <c r="AO188" s="126" t="s">
        <v>102</v>
      </c>
      <c r="AP188" s="124">
        <v>0.30297300000000005</v>
      </c>
      <c r="AQ188" s="124">
        <v>0.26</v>
      </c>
      <c r="AR188" s="126">
        <v>-0.14183772151313825</v>
      </c>
      <c r="AS188" s="153" t="s">
        <v>779</v>
      </c>
      <c r="AT188" s="153">
        <v>1</v>
      </c>
      <c r="AU188" s="153">
        <v>1</v>
      </c>
      <c r="AV188" s="153">
        <v>0</v>
      </c>
      <c r="AW188" s="153">
        <v>1</v>
      </c>
      <c r="AX188" s="153">
        <v>1</v>
      </c>
      <c r="AY188" s="153">
        <v>1</v>
      </c>
      <c r="AZ188" s="153">
        <v>0</v>
      </c>
      <c r="BA188" s="153">
        <v>0</v>
      </c>
      <c r="BB188" s="153">
        <v>0</v>
      </c>
      <c r="BC188" s="153">
        <v>0</v>
      </c>
    </row>
    <row r="189" spans="1:55" x14ac:dyDescent="0.3">
      <c r="A189" s="300" t="s">
        <v>1713</v>
      </c>
      <c r="B189" s="300" t="s">
        <v>1712</v>
      </c>
      <c r="C189" s="300" t="s">
        <v>49</v>
      </c>
      <c r="D189" s="300" t="s">
        <v>804</v>
      </c>
      <c r="E189" s="300" t="s">
        <v>1696</v>
      </c>
      <c r="F189" s="300" t="s">
        <v>1666</v>
      </c>
      <c r="G189" s="300" t="s">
        <v>2070</v>
      </c>
      <c r="H189" s="126">
        <v>9.9100000000000004E-3</v>
      </c>
      <c r="I189" s="300" t="s">
        <v>2490</v>
      </c>
      <c r="J189" s="124">
        <v>2.3631894</v>
      </c>
      <c r="K189" s="124">
        <v>5.8978744000000001</v>
      </c>
      <c r="L189" s="124">
        <v>6.1402528000000007</v>
      </c>
      <c r="M189" s="124">
        <v>6.513919500000001</v>
      </c>
      <c r="N189" s="124">
        <v>4.9788563000000003</v>
      </c>
      <c r="O189" s="124">
        <v>4.9182617000000004</v>
      </c>
      <c r="P189" s="124">
        <v>3.8679553000000002</v>
      </c>
      <c r="Q189" s="124">
        <v>5.0697482000000003</v>
      </c>
      <c r="R189" s="124">
        <v>5.5242076999999998</v>
      </c>
      <c r="S189" s="124">
        <v>4.9990545000000006</v>
      </c>
      <c r="T189" s="124">
        <v>5.6756942000000006</v>
      </c>
      <c r="U189" s="124">
        <v>8.8367125000000009</v>
      </c>
      <c r="V189" s="124">
        <v>3.57</v>
      </c>
      <c r="W189" s="124">
        <v>6.17</v>
      </c>
      <c r="X189" s="124">
        <v>5.63</v>
      </c>
      <c r="Y189" s="124">
        <v>6.34</v>
      </c>
      <c r="Z189" s="124">
        <v>3.3</v>
      </c>
      <c r="AA189" s="124">
        <v>7.22</v>
      </c>
      <c r="AB189" s="124" t="s">
        <v>102</v>
      </c>
      <c r="AC189" s="124" t="s">
        <v>102</v>
      </c>
      <c r="AD189" s="124" t="s">
        <v>102</v>
      </c>
      <c r="AE189" s="124" t="s">
        <v>102</v>
      </c>
      <c r="AF189" s="126">
        <v>0.51067028313515617</v>
      </c>
      <c r="AG189" s="126">
        <v>4.6139605821378604E-2</v>
      </c>
      <c r="AH189" s="126">
        <v>-8.3099640457800175E-2</v>
      </c>
      <c r="AI189" s="126">
        <v>-2.6699669837799055E-2</v>
      </c>
      <c r="AJ189" s="126">
        <v>-0.33719717919956849</v>
      </c>
      <c r="AK189" s="126">
        <v>0.46799833770537241</v>
      </c>
      <c r="AL189" s="126" t="s">
        <v>102</v>
      </c>
      <c r="AM189" s="126" t="s">
        <v>102</v>
      </c>
      <c r="AN189" s="126" t="s">
        <v>102</v>
      </c>
      <c r="AO189" s="126" t="s">
        <v>102</v>
      </c>
      <c r="AP189" s="124">
        <v>30.8123541</v>
      </c>
      <c r="AQ189" s="124">
        <v>32.230000000000004</v>
      </c>
      <c r="AR189" s="126">
        <v>4.6009009743270594E-2</v>
      </c>
      <c r="AS189" s="153" t="s">
        <v>779</v>
      </c>
      <c r="AT189" s="153">
        <v>1</v>
      </c>
      <c r="AU189" s="153">
        <v>1</v>
      </c>
      <c r="AV189" s="153">
        <v>1</v>
      </c>
      <c r="AW189" s="153">
        <v>1</v>
      </c>
      <c r="AX189" s="153">
        <v>1</v>
      </c>
      <c r="AY189" s="153">
        <v>1</v>
      </c>
      <c r="AZ189" s="153">
        <v>0</v>
      </c>
      <c r="BA189" s="153">
        <v>0</v>
      </c>
      <c r="BB189" s="153">
        <v>0</v>
      </c>
      <c r="BC189" s="153">
        <v>0</v>
      </c>
    </row>
    <row r="190" spans="1:55" x14ac:dyDescent="0.3">
      <c r="A190" s="300" t="s">
        <v>1713</v>
      </c>
      <c r="B190" s="300" t="s">
        <v>1712</v>
      </c>
      <c r="C190" s="300" t="s">
        <v>49</v>
      </c>
      <c r="D190" s="300" t="s">
        <v>804</v>
      </c>
      <c r="E190" s="300" t="s">
        <v>1696</v>
      </c>
      <c r="F190" s="300" t="s">
        <v>770</v>
      </c>
      <c r="G190" s="300" t="s">
        <v>2070</v>
      </c>
      <c r="H190" s="126">
        <v>9.9100000000000004E-3</v>
      </c>
      <c r="I190" s="300" t="s">
        <v>2491</v>
      </c>
      <c r="J190" s="124">
        <v>8.0186854000000007</v>
      </c>
      <c r="K190" s="124">
        <v>7.5642259000000012</v>
      </c>
      <c r="L190" s="124">
        <v>8.1903701000000009</v>
      </c>
      <c r="M190" s="124">
        <v>8.9579017000000007</v>
      </c>
      <c r="N190" s="124">
        <v>8.210568300000002</v>
      </c>
      <c r="O190" s="124">
        <v>7.3016493000000011</v>
      </c>
      <c r="P190" s="124">
        <v>8.5943341000000011</v>
      </c>
      <c r="Q190" s="124">
        <v>6.7461988000000002</v>
      </c>
      <c r="R190" s="124">
        <v>6.8168925000000007</v>
      </c>
      <c r="S190" s="124">
        <v>8.5236403999999997</v>
      </c>
      <c r="T190" s="124">
        <v>8.8165143000000015</v>
      </c>
      <c r="U190" s="124">
        <v>11.422082100000001</v>
      </c>
      <c r="V190" s="124">
        <v>8.06</v>
      </c>
      <c r="W190" s="124">
        <v>7.89</v>
      </c>
      <c r="X190" s="124">
        <v>9.31</v>
      </c>
      <c r="Y190" s="124">
        <v>5.0999999999999996</v>
      </c>
      <c r="Z190" s="124">
        <v>4.8899999999999997</v>
      </c>
      <c r="AA190" s="124">
        <v>5.76</v>
      </c>
      <c r="AB190" s="124" t="s">
        <v>102</v>
      </c>
      <c r="AC190" s="124" t="s">
        <v>102</v>
      </c>
      <c r="AD190" s="124" t="s">
        <v>102</v>
      </c>
      <c r="AE190" s="124" t="s">
        <v>102</v>
      </c>
      <c r="AF190" s="126">
        <v>5.1522909228986277E-3</v>
      </c>
      <c r="AG190" s="126">
        <v>4.3067738101264068E-2</v>
      </c>
      <c r="AH190" s="126">
        <v>0.13670077009096324</v>
      </c>
      <c r="AI190" s="126">
        <v>-0.43067024278687954</v>
      </c>
      <c r="AJ190" s="126">
        <v>-0.40442612236719372</v>
      </c>
      <c r="AK190" s="126">
        <v>-0.21113713308580859</v>
      </c>
      <c r="AL190" s="126" t="s">
        <v>102</v>
      </c>
      <c r="AM190" s="126" t="s">
        <v>102</v>
      </c>
      <c r="AN190" s="126" t="s">
        <v>102</v>
      </c>
      <c r="AO190" s="126" t="s">
        <v>102</v>
      </c>
      <c r="AP190" s="124">
        <v>48.243400700000002</v>
      </c>
      <c r="AQ190" s="124">
        <v>41.01</v>
      </c>
      <c r="AR190" s="126">
        <v>-0.1499355475576995</v>
      </c>
      <c r="AS190" s="153" t="s">
        <v>779</v>
      </c>
      <c r="AT190" s="153">
        <v>1</v>
      </c>
      <c r="AU190" s="153">
        <v>1</v>
      </c>
      <c r="AV190" s="153">
        <v>1</v>
      </c>
      <c r="AW190" s="153">
        <v>1</v>
      </c>
      <c r="AX190" s="153">
        <v>1</v>
      </c>
      <c r="AY190" s="153">
        <v>1</v>
      </c>
      <c r="AZ190" s="153">
        <v>0</v>
      </c>
      <c r="BA190" s="153">
        <v>0</v>
      </c>
      <c r="BB190" s="153">
        <v>0</v>
      </c>
      <c r="BC190" s="153">
        <v>0</v>
      </c>
    </row>
    <row r="191" spans="1:55" x14ac:dyDescent="0.3">
      <c r="A191" s="300" t="s">
        <v>989</v>
      </c>
      <c r="B191" s="300" t="s">
        <v>1761</v>
      </c>
      <c r="C191" s="300" t="s">
        <v>49</v>
      </c>
      <c r="D191" s="300" t="s">
        <v>808</v>
      </c>
      <c r="E191" s="300" t="s">
        <v>1689</v>
      </c>
      <c r="F191" s="300" t="s">
        <v>1651</v>
      </c>
      <c r="G191" s="300" t="s">
        <v>2070</v>
      </c>
      <c r="H191" s="126">
        <v>1.7520000000000001E-2</v>
      </c>
      <c r="I191" s="300" t="s">
        <v>2492</v>
      </c>
      <c r="J191" s="124">
        <v>0</v>
      </c>
      <c r="K191" s="124">
        <v>0</v>
      </c>
      <c r="L191" s="124">
        <v>0</v>
      </c>
      <c r="M191" s="124">
        <v>0</v>
      </c>
      <c r="N191" s="124">
        <v>0</v>
      </c>
      <c r="O191" s="124">
        <v>0</v>
      </c>
      <c r="P191" s="124">
        <v>0.77331519999999998</v>
      </c>
      <c r="Q191" s="124">
        <v>2.0350400000000001E-2</v>
      </c>
      <c r="R191" s="124">
        <v>0.1831536</v>
      </c>
      <c r="S191" s="124">
        <v>3.05256E-2</v>
      </c>
      <c r="T191" s="124">
        <v>0</v>
      </c>
      <c r="U191" s="124">
        <v>0</v>
      </c>
      <c r="V191" s="124">
        <v>0</v>
      </c>
      <c r="W191" s="124">
        <v>0.02</v>
      </c>
      <c r="X191" s="124">
        <v>0.01</v>
      </c>
      <c r="Y191" s="124">
        <v>0</v>
      </c>
      <c r="Z191" s="124">
        <v>0.03</v>
      </c>
      <c r="AA191" s="124">
        <v>0</v>
      </c>
      <c r="AB191" s="124" t="s">
        <v>102</v>
      </c>
      <c r="AC191" s="124" t="s">
        <v>102</v>
      </c>
      <c r="AD191" s="124" t="s">
        <v>102</v>
      </c>
      <c r="AE191" s="124" t="s">
        <v>102</v>
      </c>
      <c r="AF191" s="126" t="s">
        <v>102</v>
      </c>
      <c r="AG191" s="126" t="s">
        <v>102</v>
      </c>
      <c r="AH191" s="126" t="s">
        <v>102</v>
      </c>
      <c r="AI191" s="126" t="s">
        <v>102</v>
      </c>
      <c r="AJ191" s="126" t="s">
        <v>102</v>
      </c>
      <c r="AK191" s="126" t="s">
        <v>102</v>
      </c>
      <c r="AL191" s="126" t="s">
        <v>102</v>
      </c>
      <c r="AM191" s="126" t="s">
        <v>102</v>
      </c>
      <c r="AN191" s="126" t="s">
        <v>102</v>
      </c>
      <c r="AO191" s="126" t="s">
        <v>102</v>
      </c>
      <c r="AP191" s="124">
        <v>0</v>
      </c>
      <c r="AQ191" s="124">
        <v>0.06</v>
      </c>
      <c r="AR191" s="126" t="s">
        <v>102</v>
      </c>
      <c r="AS191" s="153" t="s">
        <v>779</v>
      </c>
      <c r="AT191" s="153">
        <v>0</v>
      </c>
      <c r="AU191" s="153">
        <v>1</v>
      </c>
      <c r="AV191" s="153">
        <v>1</v>
      </c>
      <c r="AW191" s="153">
        <v>0</v>
      </c>
      <c r="AX191" s="153">
        <v>1</v>
      </c>
      <c r="AY191" s="153">
        <v>0</v>
      </c>
      <c r="AZ191" s="153">
        <v>0</v>
      </c>
      <c r="BA191" s="153">
        <v>0</v>
      </c>
      <c r="BB191" s="153">
        <v>0</v>
      </c>
      <c r="BC191" s="153">
        <v>0</v>
      </c>
    </row>
    <row r="192" spans="1:55" x14ac:dyDescent="0.3">
      <c r="A192" s="300" t="s">
        <v>989</v>
      </c>
      <c r="B192" s="300" t="s">
        <v>1761</v>
      </c>
      <c r="C192" s="300" t="s">
        <v>49</v>
      </c>
      <c r="D192" s="300" t="s">
        <v>808</v>
      </c>
      <c r="E192" s="300" t="s">
        <v>1689</v>
      </c>
      <c r="F192" s="300" t="s">
        <v>776</v>
      </c>
      <c r="G192" s="300" t="s">
        <v>2070</v>
      </c>
      <c r="H192" s="126">
        <v>1.7520000000000001E-2</v>
      </c>
      <c r="I192" s="300" t="s">
        <v>2493</v>
      </c>
      <c r="J192" s="124">
        <v>43.692308799999999</v>
      </c>
      <c r="K192" s="124">
        <v>48.352550400000005</v>
      </c>
      <c r="L192" s="124">
        <v>49.105515199999999</v>
      </c>
      <c r="M192" s="124">
        <v>63.015013599999996</v>
      </c>
      <c r="N192" s="124">
        <v>55.332737600000002</v>
      </c>
      <c r="O192" s="124">
        <v>116.25166</v>
      </c>
      <c r="P192" s="124">
        <v>49.573574399999998</v>
      </c>
      <c r="Q192" s="124">
        <v>43.783885599999998</v>
      </c>
      <c r="R192" s="124">
        <v>41.128158400000004</v>
      </c>
      <c r="S192" s="124">
        <v>40.7923768</v>
      </c>
      <c r="T192" s="124">
        <v>41.199384800000004</v>
      </c>
      <c r="U192" s="124">
        <v>33.445882399999995</v>
      </c>
      <c r="V192" s="124">
        <v>42.76</v>
      </c>
      <c r="W192" s="124">
        <v>27.84</v>
      </c>
      <c r="X192" s="124">
        <v>43.11</v>
      </c>
      <c r="Y192" s="124">
        <v>29.63</v>
      </c>
      <c r="Z192" s="124">
        <v>88.53</v>
      </c>
      <c r="AA192" s="124">
        <v>44.53</v>
      </c>
      <c r="AB192" s="124" t="s">
        <v>102</v>
      </c>
      <c r="AC192" s="124" t="s">
        <v>102</v>
      </c>
      <c r="AD192" s="124" t="s">
        <v>102</v>
      </c>
      <c r="AE192" s="124" t="s">
        <v>102</v>
      </c>
      <c r="AF192" s="126">
        <v>-2.1338052980162066E-2</v>
      </c>
      <c r="AG192" s="126">
        <v>-0.42422892340338686</v>
      </c>
      <c r="AH192" s="126">
        <v>-0.12209453817114213</v>
      </c>
      <c r="AI192" s="126">
        <v>-0.52979459485509017</v>
      </c>
      <c r="AJ192" s="126">
        <v>0.59995698459712576</v>
      </c>
      <c r="AK192" s="126">
        <v>-0.61695170632402152</v>
      </c>
      <c r="AL192" s="126" t="s">
        <v>102</v>
      </c>
      <c r="AM192" s="126" t="s">
        <v>102</v>
      </c>
      <c r="AN192" s="126" t="s">
        <v>102</v>
      </c>
      <c r="AO192" s="126" t="s">
        <v>102</v>
      </c>
      <c r="AP192" s="124">
        <v>375.7497856</v>
      </c>
      <c r="AQ192" s="124">
        <v>276.39999999999998</v>
      </c>
      <c r="AR192" s="126">
        <v>-0.26440410455952107</v>
      </c>
      <c r="AS192" s="153" t="s">
        <v>779</v>
      </c>
      <c r="AT192" s="153">
        <v>1</v>
      </c>
      <c r="AU192" s="153">
        <v>1</v>
      </c>
      <c r="AV192" s="153">
        <v>1</v>
      </c>
      <c r="AW192" s="153">
        <v>1</v>
      </c>
      <c r="AX192" s="153">
        <v>1</v>
      </c>
      <c r="AY192" s="153">
        <v>1</v>
      </c>
      <c r="AZ192" s="153">
        <v>0</v>
      </c>
      <c r="BA192" s="153">
        <v>0</v>
      </c>
      <c r="BB192" s="153">
        <v>0</v>
      </c>
      <c r="BC192" s="153">
        <v>0</v>
      </c>
    </row>
    <row r="193" spans="1:55" x14ac:dyDescent="0.3">
      <c r="A193" s="300" t="s">
        <v>989</v>
      </c>
      <c r="B193" s="300" t="s">
        <v>1761</v>
      </c>
      <c r="C193" s="300" t="s">
        <v>49</v>
      </c>
      <c r="D193" s="300" t="s">
        <v>808</v>
      </c>
      <c r="E193" s="300" t="s">
        <v>1689</v>
      </c>
      <c r="F193" s="300" t="s">
        <v>650</v>
      </c>
      <c r="G193" s="300" t="s">
        <v>2070</v>
      </c>
      <c r="H193" s="126">
        <v>1.7520000000000001E-2</v>
      </c>
      <c r="I193" s="300" t="s">
        <v>2494</v>
      </c>
      <c r="J193" s="124">
        <v>10.042922399999998</v>
      </c>
      <c r="K193" s="124">
        <v>12.4442696</v>
      </c>
      <c r="L193" s="124">
        <v>13.736520000000001</v>
      </c>
      <c r="M193" s="124">
        <v>10.205725599999999</v>
      </c>
      <c r="N193" s="124">
        <v>12.149188799999999</v>
      </c>
      <c r="O193" s="124">
        <v>88.086706399999997</v>
      </c>
      <c r="P193" s="124">
        <v>9.5138119999999997</v>
      </c>
      <c r="Q193" s="124">
        <v>9.8699439999999985</v>
      </c>
      <c r="R193" s="124">
        <v>6.3289743999999999</v>
      </c>
      <c r="S193" s="124">
        <v>4.2532335999999997</v>
      </c>
      <c r="T193" s="124">
        <v>5.2198776000000002</v>
      </c>
      <c r="U193" s="124">
        <v>1.3940024</v>
      </c>
      <c r="V193" s="124">
        <v>10.29</v>
      </c>
      <c r="W193" s="124">
        <v>3.72</v>
      </c>
      <c r="X193" s="124">
        <v>13.93</v>
      </c>
      <c r="Y193" s="124">
        <v>8.0299999999999994</v>
      </c>
      <c r="Z193" s="124">
        <v>71.11</v>
      </c>
      <c r="AA193" s="124">
        <v>10.54</v>
      </c>
      <c r="AB193" s="124" t="s">
        <v>102</v>
      </c>
      <c r="AC193" s="124" t="s">
        <v>102</v>
      </c>
      <c r="AD193" s="124" t="s">
        <v>102</v>
      </c>
      <c r="AE193" s="124" t="s">
        <v>102</v>
      </c>
      <c r="AF193" s="126">
        <v>2.4602161617817621E-2</v>
      </c>
      <c r="AG193" s="126">
        <v>-0.70106722856598991</v>
      </c>
      <c r="AH193" s="126">
        <v>1.4085081228724539E-2</v>
      </c>
      <c r="AI193" s="126">
        <v>-0.21318676253651186</v>
      </c>
      <c r="AJ193" s="126">
        <v>4.8530656795785418</v>
      </c>
      <c r="AK193" s="126">
        <v>-0.88034516863261913</v>
      </c>
      <c r="AL193" s="126" t="s">
        <v>102</v>
      </c>
      <c r="AM193" s="126" t="s">
        <v>102</v>
      </c>
      <c r="AN193" s="126" t="s">
        <v>102</v>
      </c>
      <c r="AO193" s="126" t="s">
        <v>102</v>
      </c>
      <c r="AP193" s="124">
        <v>146.66533279999999</v>
      </c>
      <c r="AQ193" s="124">
        <v>117.62</v>
      </c>
      <c r="AR193" s="126">
        <v>-0.19803816106705746</v>
      </c>
      <c r="AS193" s="153" t="s">
        <v>779</v>
      </c>
      <c r="AT193" s="153">
        <v>1</v>
      </c>
      <c r="AU193" s="153">
        <v>1</v>
      </c>
      <c r="AV193" s="153">
        <v>1</v>
      </c>
      <c r="AW193" s="153">
        <v>1</v>
      </c>
      <c r="AX193" s="153">
        <v>1</v>
      </c>
      <c r="AY193" s="153">
        <v>1</v>
      </c>
      <c r="AZ193" s="153">
        <v>0</v>
      </c>
      <c r="BA193" s="153">
        <v>0</v>
      </c>
      <c r="BB193" s="153">
        <v>0</v>
      </c>
      <c r="BC193" s="153">
        <v>0</v>
      </c>
    </row>
    <row r="194" spans="1:55" x14ac:dyDescent="0.3">
      <c r="A194" s="300" t="s">
        <v>989</v>
      </c>
      <c r="B194" s="300" t="s">
        <v>1761</v>
      </c>
      <c r="C194" s="300" t="s">
        <v>49</v>
      </c>
      <c r="D194" s="300" t="s">
        <v>808</v>
      </c>
      <c r="E194" s="300" t="s">
        <v>1689</v>
      </c>
      <c r="F194" s="300" t="s">
        <v>2103</v>
      </c>
      <c r="G194" s="300" t="s">
        <v>2070</v>
      </c>
      <c r="H194" s="126">
        <v>1.7520000000000001E-2</v>
      </c>
      <c r="I194" s="300" t="s">
        <v>2495</v>
      </c>
      <c r="J194" s="124">
        <v>7.9570064</v>
      </c>
      <c r="K194" s="124">
        <v>10.124324</v>
      </c>
      <c r="L194" s="124">
        <v>10.7450112</v>
      </c>
      <c r="M194" s="124">
        <v>7.1022896000000006</v>
      </c>
      <c r="N194" s="124">
        <v>8.6794455999999993</v>
      </c>
      <c r="O194" s="124">
        <v>82.97875599999999</v>
      </c>
      <c r="P194" s="124">
        <v>7.4991224000000001</v>
      </c>
      <c r="Q194" s="124">
        <v>4.6093656000000003</v>
      </c>
      <c r="R194" s="124">
        <v>5.0367240000000004</v>
      </c>
      <c r="S194" s="124">
        <v>2.8592312</v>
      </c>
      <c r="T194" s="124">
        <v>2.7473040000000002</v>
      </c>
      <c r="U194" s="124">
        <v>5.0876000000000005E-2</v>
      </c>
      <c r="V194" s="124">
        <v>8.2799999999999994</v>
      </c>
      <c r="W194" s="124">
        <v>2.85</v>
      </c>
      <c r="X194" s="124">
        <v>12.92</v>
      </c>
      <c r="Y194" s="124">
        <v>7.71</v>
      </c>
      <c r="Z194" s="124">
        <v>70.3</v>
      </c>
      <c r="AA194" s="124">
        <v>9.2100000000000009</v>
      </c>
      <c r="AB194" s="124" t="s">
        <v>102</v>
      </c>
      <c r="AC194" s="124" t="s">
        <v>102</v>
      </c>
      <c r="AD194" s="124" t="s">
        <v>102</v>
      </c>
      <c r="AE194" s="124" t="s">
        <v>102</v>
      </c>
      <c r="AF194" s="126">
        <v>4.0592351414974269E-2</v>
      </c>
      <c r="AG194" s="126">
        <v>-0.71849972403095752</v>
      </c>
      <c r="AH194" s="126">
        <v>0.20241847677180638</v>
      </c>
      <c r="AI194" s="126">
        <v>8.5565421043940437E-2</v>
      </c>
      <c r="AJ194" s="126">
        <v>7.099595670027588</v>
      </c>
      <c r="AK194" s="126">
        <v>-0.88900773590773052</v>
      </c>
      <c r="AL194" s="126" t="s">
        <v>102</v>
      </c>
      <c r="AM194" s="126" t="s">
        <v>102</v>
      </c>
      <c r="AN194" s="126" t="s">
        <v>102</v>
      </c>
      <c r="AO194" s="126" t="s">
        <v>102</v>
      </c>
      <c r="AP194" s="124">
        <v>127.5868328</v>
      </c>
      <c r="AQ194" s="124">
        <v>111.27000000000001</v>
      </c>
      <c r="AR194" s="126">
        <v>-0.12788806212924494</v>
      </c>
      <c r="AS194" s="153" t="s">
        <v>779</v>
      </c>
      <c r="AT194" s="153">
        <v>1</v>
      </c>
      <c r="AU194" s="153">
        <v>1</v>
      </c>
      <c r="AV194" s="153">
        <v>1</v>
      </c>
      <c r="AW194" s="153">
        <v>1</v>
      </c>
      <c r="AX194" s="153">
        <v>1</v>
      </c>
      <c r="AY194" s="153">
        <v>1</v>
      </c>
      <c r="AZ194" s="153">
        <v>0</v>
      </c>
      <c r="BA194" s="153">
        <v>0</v>
      </c>
      <c r="BB194" s="153">
        <v>0</v>
      </c>
      <c r="BC194" s="153">
        <v>0</v>
      </c>
    </row>
    <row r="195" spans="1:55" x14ac:dyDescent="0.3">
      <c r="A195" s="300" t="s">
        <v>989</v>
      </c>
      <c r="B195" s="300" t="s">
        <v>1761</v>
      </c>
      <c r="C195" s="300" t="s">
        <v>49</v>
      </c>
      <c r="D195" s="300" t="s">
        <v>808</v>
      </c>
      <c r="E195" s="300" t="s">
        <v>1689</v>
      </c>
      <c r="F195" s="300" t="s">
        <v>5</v>
      </c>
      <c r="G195" s="300" t="s">
        <v>2070</v>
      </c>
      <c r="H195" s="126">
        <v>1.7520000000000001E-2</v>
      </c>
      <c r="I195" s="300" t="s">
        <v>2496</v>
      </c>
      <c r="J195" s="124">
        <v>33.649386399999997</v>
      </c>
      <c r="K195" s="124">
        <v>35.9082808</v>
      </c>
      <c r="L195" s="124">
        <v>35.368995200000001</v>
      </c>
      <c r="M195" s="124">
        <v>52.809287999999995</v>
      </c>
      <c r="N195" s="124">
        <v>43.183548799999997</v>
      </c>
      <c r="O195" s="124">
        <v>28.1649536</v>
      </c>
      <c r="P195" s="124">
        <v>40.059762399999997</v>
      </c>
      <c r="Q195" s="124">
        <v>33.913941600000001</v>
      </c>
      <c r="R195" s="124">
        <v>34.799184000000004</v>
      </c>
      <c r="S195" s="124">
        <v>36.539143199999998</v>
      </c>
      <c r="T195" s="124">
        <v>35.9795072</v>
      </c>
      <c r="U195" s="124">
        <v>32.062055200000003</v>
      </c>
      <c r="V195" s="124">
        <v>32.47</v>
      </c>
      <c r="W195" s="124">
        <v>24.12</v>
      </c>
      <c r="X195" s="124">
        <v>29.18</v>
      </c>
      <c r="Y195" s="124">
        <v>21.6</v>
      </c>
      <c r="Z195" s="124">
        <v>17.420000000000002</v>
      </c>
      <c r="AA195" s="124">
        <v>34</v>
      </c>
      <c r="AB195" s="124" t="s">
        <v>102</v>
      </c>
      <c r="AC195" s="124" t="s">
        <v>102</v>
      </c>
      <c r="AD195" s="124" t="s">
        <v>102</v>
      </c>
      <c r="AE195" s="124" t="s">
        <v>102</v>
      </c>
      <c r="AF195" s="126">
        <v>-3.5049269130209122E-2</v>
      </c>
      <c r="AG195" s="126">
        <v>-0.32828864366015537</v>
      </c>
      <c r="AH195" s="126">
        <v>-0.1749836308609638</v>
      </c>
      <c r="AI195" s="126">
        <v>-0.59098104106232219</v>
      </c>
      <c r="AJ195" s="126">
        <v>-0.59660564071102917</v>
      </c>
      <c r="AK195" s="126">
        <v>0.20717401075356287</v>
      </c>
      <c r="AL195" s="126" t="s">
        <v>102</v>
      </c>
      <c r="AM195" s="126" t="s">
        <v>102</v>
      </c>
      <c r="AN195" s="126" t="s">
        <v>102</v>
      </c>
      <c r="AO195" s="126" t="s">
        <v>102</v>
      </c>
      <c r="AP195" s="124">
        <v>229.08445279999995</v>
      </c>
      <c r="AQ195" s="124">
        <v>158.79000000000002</v>
      </c>
      <c r="AR195" s="126">
        <v>-0.30684951309799208</v>
      </c>
      <c r="AS195" s="153" t="s">
        <v>779</v>
      </c>
      <c r="AT195" s="153">
        <v>1</v>
      </c>
      <c r="AU195" s="153">
        <v>1</v>
      </c>
      <c r="AV195" s="153">
        <v>1</v>
      </c>
      <c r="AW195" s="153">
        <v>1</v>
      </c>
      <c r="AX195" s="153">
        <v>1</v>
      </c>
      <c r="AY195" s="153">
        <v>1</v>
      </c>
      <c r="AZ195" s="153">
        <v>0</v>
      </c>
      <c r="BA195" s="153">
        <v>0</v>
      </c>
      <c r="BB195" s="153">
        <v>0</v>
      </c>
      <c r="BC195" s="153">
        <v>0</v>
      </c>
    </row>
    <row r="196" spans="1:55" x14ac:dyDescent="0.3">
      <c r="A196" s="300" t="s">
        <v>989</v>
      </c>
      <c r="B196" s="300" t="s">
        <v>1761</v>
      </c>
      <c r="C196" s="300" t="s">
        <v>49</v>
      </c>
      <c r="D196" s="300" t="s">
        <v>808</v>
      </c>
      <c r="E196" s="300" t="s">
        <v>1689</v>
      </c>
      <c r="F196" s="300" t="s">
        <v>18</v>
      </c>
      <c r="G196" s="300" t="s">
        <v>2070</v>
      </c>
      <c r="H196" s="126">
        <v>1.7520000000000001E-2</v>
      </c>
      <c r="I196" s="300" t="s">
        <v>2497</v>
      </c>
      <c r="J196" s="124">
        <v>20.635305600000002</v>
      </c>
      <c r="K196" s="124">
        <v>20.431801599999996</v>
      </c>
      <c r="L196" s="124">
        <v>19.668661599999997</v>
      </c>
      <c r="M196" s="124">
        <v>21.378095200000001</v>
      </c>
      <c r="N196" s="124">
        <v>21.286518400000002</v>
      </c>
      <c r="O196" s="124">
        <v>23.575938400000002</v>
      </c>
      <c r="P196" s="124">
        <v>23.626814399999997</v>
      </c>
      <c r="Q196" s="124">
        <v>21.225467200000001</v>
      </c>
      <c r="R196" s="124">
        <v>19.332879999999999</v>
      </c>
      <c r="S196" s="124">
        <v>21.021963199999998</v>
      </c>
      <c r="T196" s="124">
        <v>17.053635200000002</v>
      </c>
      <c r="U196" s="124">
        <v>19.200602400000001</v>
      </c>
      <c r="V196" s="124">
        <v>20.43</v>
      </c>
      <c r="W196" s="124">
        <v>13.14</v>
      </c>
      <c r="X196" s="124">
        <v>17.579999999999998</v>
      </c>
      <c r="Y196" s="124">
        <v>13.14</v>
      </c>
      <c r="Z196" s="124">
        <v>10.8</v>
      </c>
      <c r="AA196" s="124">
        <v>16.39</v>
      </c>
      <c r="AB196" s="124" t="s">
        <v>102</v>
      </c>
      <c r="AC196" s="124" t="s">
        <v>102</v>
      </c>
      <c r="AD196" s="124" t="s">
        <v>102</v>
      </c>
      <c r="AE196" s="124" t="s">
        <v>102</v>
      </c>
      <c r="AF196" s="126">
        <v>-9.9492396177550489E-3</v>
      </c>
      <c r="AG196" s="126">
        <v>-0.35688490632172137</v>
      </c>
      <c r="AH196" s="126">
        <v>-0.10619236033833632</v>
      </c>
      <c r="AI196" s="126">
        <v>-0.38535216177725695</v>
      </c>
      <c r="AJ196" s="126">
        <v>-0.49263661642290929</v>
      </c>
      <c r="AK196" s="126">
        <v>-0.30479967660587376</v>
      </c>
      <c r="AL196" s="126" t="s">
        <v>102</v>
      </c>
      <c r="AM196" s="126" t="s">
        <v>102</v>
      </c>
      <c r="AN196" s="126" t="s">
        <v>102</v>
      </c>
      <c r="AO196" s="126" t="s">
        <v>102</v>
      </c>
      <c r="AP196" s="124">
        <v>126.9763208</v>
      </c>
      <c r="AQ196" s="124">
        <v>91.47999999999999</v>
      </c>
      <c r="AR196" s="126">
        <v>-0.27955071131656234</v>
      </c>
      <c r="AS196" s="153" t="s">
        <v>779</v>
      </c>
      <c r="AT196" s="153">
        <v>1</v>
      </c>
      <c r="AU196" s="153">
        <v>1</v>
      </c>
      <c r="AV196" s="153">
        <v>1</v>
      </c>
      <c r="AW196" s="153">
        <v>1</v>
      </c>
      <c r="AX196" s="153">
        <v>1</v>
      </c>
      <c r="AY196" s="153">
        <v>1</v>
      </c>
      <c r="AZ196" s="153">
        <v>0</v>
      </c>
      <c r="BA196" s="153">
        <v>0</v>
      </c>
      <c r="BB196" s="153">
        <v>0</v>
      </c>
      <c r="BC196" s="153">
        <v>0</v>
      </c>
    </row>
    <row r="197" spans="1:55" x14ac:dyDescent="0.3">
      <c r="A197" s="300" t="s">
        <v>989</v>
      </c>
      <c r="B197" s="300" t="s">
        <v>1761</v>
      </c>
      <c r="C197" s="300" t="s">
        <v>49</v>
      </c>
      <c r="D197" s="300" t="s">
        <v>808</v>
      </c>
      <c r="E197" s="300" t="s">
        <v>1689</v>
      </c>
      <c r="F197" s="300" t="s">
        <v>16</v>
      </c>
      <c r="G197" s="300" t="s">
        <v>2070</v>
      </c>
      <c r="H197" s="126">
        <v>1.7520000000000001E-2</v>
      </c>
      <c r="I197" s="300" t="s">
        <v>2498</v>
      </c>
      <c r="J197" s="124">
        <v>3.3781663999999996</v>
      </c>
      <c r="K197" s="124">
        <v>5.3318048000000005</v>
      </c>
      <c r="L197" s="124">
        <v>5.9626672000000003</v>
      </c>
      <c r="M197" s="124">
        <v>19.8212896</v>
      </c>
      <c r="N197" s="124">
        <v>12.851277600000001</v>
      </c>
      <c r="O197" s="124">
        <v>-3.9276271999999999</v>
      </c>
      <c r="P197" s="124">
        <v>6.3289743999999999</v>
      </c>
      <c r="Q197" s="124">
        <v>3.5104440000000001</v>
      </c>
      <c r="R197" s="124">
        <v>5.7896888000000004</v>
      </c>
      <c r="S197" s="124">
        <v>5.2097024000000003</v>
      </c>
      <c r="T197" s="124">
        <v>9.2696071999999994</v>
      </c>
      <c r="U197" s="124">
        <v>3.4900936000000002</v>
      </c>
      <c r="V197" s="124">
        <v>3.46</v>
      </c>
      <c r="W197" s="124">
        <v>3.99</v>
      </c>
      <c r="X197" s="124">
        <v>4.7</v>
      </c>
      <c r="Y197" s="124">
        <v>3.42</v>
      </c>
      <c r="Z197" s="124">
        <v>2.56</v>
      </c>
      <c r="AA197" s="124">
        <v>12.53</v>
      </c>
      <c r="AB197" s="124" t="s">
        <v>102</v>
      </c>
      <c r="AC197" s="124" t="s">
        <v>102</v>
      </c>
      <c r="AD197" s="124" t="s">
        <v>102</v>
      </c>
      <c r="AE197" s="124" t="s">
        <v>102</v>
      </c>
      <c r="AF197" s="126">
        <v>2.4224265566077624E-2</v>
      </c>
      <c r="AG197" s="126">
        <v>-0.25166052590672489</v>
      </c>
      <c r="AH197" s="126">
        <v>-0.21176214563844853</v>
      </c>
      <c r="AI197" s="126">
        <v>-0.82745824973971416</v>
      </c>
      <c r="AJ197" s="126">
        <v>-0.80079801559963193</v>
      </c>
      <c r="AK197" s="126">
        <v>-4.1902213122467424</v>
      </c>
      <c r="AL197" s="126" t="s">
        <v>102</v>
      </c>
      <c r="AM197" s="126" t="s">
        <v>102</v>
      </c>
      <c r="AN197" s="126" t="s">
        <v>102</v>
      </c>
      <c r="AO197" s="126" t="s">
        <v>102</v>
      </c>
      <c r="AP197" s="124">
        <v>43.417578399999996</v>
      </c>
      <c r="AQ197" s="124">
        <v>30.659999999999997</v>
      </c>
      <c r="AR197" s="126">
        <v>-0.29383440694149815</v>
      </c>
      <c r="AS197" s="153" t="s">
        <v>779</v>
      </c>
      <c r="AT197" s="153">
        <v>1</v>
      </c>
      <c r="AU197" s="153">
        <v>1</v>
      </c>
      <c r="AV197" s="153">
        <v>1</v>
      </c>
      <c r="AW197" s="153">
        <v>1</v>
      </c>
      <c r="AX197" s="153">
        <v>1</v>
      </c>
      <c r="AY197" s="153">
        <v>1</v>
      </c>
      <c r="AZ197" s="153">
        <v>0</v>
      </c>
      <c r="BA197" s="153">
        <v>0</v>
      </c>
      <c r="BB197" s="153">
        <v>0</v>
      </c>
      <c r="BC197" s="153">
        <v>0</v>
      </c>
    </row>
    <row r="198" spans="1:55" x14ac:dyDescent="0.3">
      <c r="A198" s="300" t="s">
        <v>989</v>
      </c>
      <c r="B198" s="300" t="s">
        <v>1761</v>
      </c>
      <c r="C198" s="300" t="s">
        <v>49</v>
      </c>
      <c r="D198" s="300" t="s">
        <v>808</v>
      </c>
      <c r="E198" s="300" t="s">
        <v>1689</v>
      </c>
      <c r="F198" s="300" t="s">
        <v>2101</v>
      </c>
      <c r="G198" s="300" t="s">
        <v>2070</v>
      </c>
      <c r="H198" s="126">
        <v>1.7520000000000001E-2</v>
      </c>
      <c r="I198" s="300" t="s">
        <v>2499</v>
      </c>
      <c r="J198" s="124">
        <v>0.66138799999999998</v>
      </c>
      <c r="K198" s="124">
        <v>0.50875999999999999</v>
      </c>
      <c r="L198" s="124">
        <v>0.79366559999999997</v>
      </c>
      <c r="M198" s="124">
        <v>1.4957544</v>
      </c>
      <c r="N198" s="124">
        <v>1.0276951999999999</v>
      </c>
      <c r="O198" s="124">
        <v>0.62068719999999999</v>
      </c>
      <c r="P198" s="124">
        <v>0.63086239999999993</v>
      </c>
      <c r="Q198" s="124">
        <v>0.75296479999999999</v>
      </c>
      <c r="R198" s="124">
        <v>0.74278959999999994</v>
      </c>
      <c r="S198" s="124">
        <v>1.3634768000000002</v>
      </c>
      <c r="T198" s="124">
        <v>1.9841639999999998</v>
      </c>
      <c r="U198" s="124">
        <v>0.93611840000000002</v>
      </c>
      <c r="V198" s="124">
        <v>0.78</v>
      </c>
      <c r="W198" s="124">
        <v>0.71</v>
      </c>
      <c r="X198" s="124">
        <v>0.5</v>
      </c>
      <c r="Y198" s="124">
        <v>0.23</v>
      </c>
      <c r="Z198" s="124">
        <v>0.36</v>
      </c>
      <c r="AA198" s="124">
        <v>0.52</v>
      </c>
      <c r="AB198" s="124" t="s">
        <v>102</v>
      </c>
      <c r="AC198" s="124" t="s">
        <v>102</v>
      </c>
      <c r="AD198" s="124" t="s">
        <v>102</v>
      </c>
      <c r="AE198" s="124" t="s">
        <v>102</v>
      </c>
      <c r="AF198" s="126">
        <v>0.17933799827030436</v>
      </c>
      <c r="AG198" s="126">
        <v>0.39554996461986003</v>
      </c>
      <c r="AH198" s="126">
        <v>-0.37001175306073486</v>
      </c>
      <c r="AI198" s="126">
        <v>-0.84623144013482432</v>
      </c>
      <c r="AJ198" s="126">
        <v>-0.64970158467218686</v>
      </c>
      <c r="AK198" s="126">
        <v>-0.16221890833257069</v>
      </c>
      <c r="AL198" s="126" t="s">
        <v>102</v>
      </c>
      <c r="AM198" s="126" t="s">
        <v>102</v>
      </c>
      <c r="AN198" s="126" t="s">
        <v>102</v>
      </c>
      <c r="AO198" s="126" t="s">
        <v>102</v>
      </c>
      <c r="AP198" s="124">
        <v>5.1079504</v>
      </c>
      <c r="AQ198" s="124">
        <v>3.1</v>
      </c>
      <c r="AR198" s="126">
        <v>-0.39310295573739318</v>
      </c>
      <c r="AS198" s="153" t="s">
        <v>779</v>
      </c>
      <c r="AT198" s="153">
        <v>1</v>
      </c>
      <c r="AU198" s="153">
        <v>1</v>
      </c>
      <c r="AV198" s="153">
        <v>1</v>
      </c>
      <c r="AW198" s="153">
        <v>1</v>
      </c>
      <c r="AX198" s="153">
        <v>1</v>
      </c>
      <c r="AY198" s="153">
        <v>1</v>
      </c>
      <c r="AZ198" s="153">
        <v>0</v>
      </c>
      <c r="BA198" s="153">
        <v>0</v>
      </c>
      <c r="BB198" s="153">
        <v>0</v>
      </c>
      <c r="BC198" s="153">
        <v>0</v>
      </c>
    </row>
    <row r="199" spans="1:55" x14ac:dyDescent="0.3">
      <c r="A199" s="300" t="s">
        <v>989</v>
      </c>
      <c r="B199" s="300" t="s">
        <v>1761</v>
      </c>
      <c r="C199" s="300" t="s">
        <v>49</v>
      </c>
      <c r="D199" s="300" t="s">
        <v>808</v>
      </c>
      <c r="E199" s="300" t="s">
        <v>1689</v>
      </c>
      <c r="F199" s="300" t="s">
        <v>1656</v>
      </c>
      <c r="G199" s="300" t="s">
        <v>2070</v>
      </c>
      <c r="H199" s="126">
        <v>1.7520000000000001E-2</v>
      </c>
      <c r="I199" s="300" t="s">
        <v>2500</v>
      </c>
      <c r="J199" s="124">
        <v>8.9847015999999993</v>
      </c>
      <c r="K199" s="124">
        <v>9.6359144000000008</v>
      </c>
      <c r="L199" s="124">
        <v>8.9541760000000004</v>
      </c>
      <c r="M199" s="124">
        <v>10.124324</v>
      </c>
      <c r="N199" s="124">
        <v>8.0282327999999996</v>
      </c>
      <c r="O199" s="124">
        <v>7.8959551999999995</v>
      </c>
      <c r="P199" s="124">
        <v>9.4731112</v>
      </c>
      <c r="Q199" s="124">
        <v>8.435240799999999</v>
      </c>
      <c r="R199" s="124">
        <v>8.9338255999999987</v>
      </c>
      <c r="S199" s="124">
        <v>8.9338255999999987</v>
      </c>
      <c r="T199" s="124">
        <v>7.6721007999999999</v>
      </c>
      <c r="U199" s="124">
        <v>8.4250655999999999</v>
      </c>
      <c r="V199" s="124">
        <v>7.8</v>
      </c>
      <c r="W199" s="124">
        <v>6.28</v>
      </c>
      <c r="X199" s="124">
        <v>6.39</v>
      </c>
      <c r="Y199" s="124">
        <v>4.82</v>
      </c>
      <c r="Z199" s="124">
        <v>3.71</v>
      </c>
      <c r="AA199" s="124">
        <v>4.5599999999999996</v>
      </c>
      <c r="AB199" s="124" t="s">
        <v>102</v>
      </c>
      <c r="AC199" s="124" t="s">
        <v>102</v>
      </c>
      <c r="AD199" s="124" t="s">
        <v>102</v>
      </c>
      <c r="AE199" s="124" t="s">
        <v>102</v>
      </c>
      <c r="AF199" s="126">
        <v>-0.13185764566738639</v>
      </c>
      <c r="AG199" s="126">
        <v>-0.34827150394777273</v>
      </c>
      <c r="AH199" s="126">
        <v>-0.28636649536484438</v>
      </c>
      <c r="AI199" s="126">
        <v>-0.52391883151902285</v>
      </c>
      <c r="AJ199" s="126">
        <v>-0.53788086464059681</v>
      </c>
      <c r="AK199" s="126">
        <v>-0.42248912455835619</v>
      </c>
      <c r="AL199" s="126" t="s">
        <v>102</v>
      </c>
      <c r="AM199" s="126" t="s">
        <v>102</v>
      </c>
      <c r="AN199" s="126" t="s">
        <v>102</v>
      </c>
      <c r="AO199" s="126" t="s">
        <v>102</v>
      </c>
      <c r="AP199" s="124">
        <v>53.62330399999999</v>
      </c>
      <c r="AQ199" s="124">
        <v>33.56</v>
      </c>
      <c r="AR199" s="126">
        <v>-0.37415270047515148</v>
      </c>
      <c r="AS199" s="153" t="s">
        <v>779</v>
      </c>
      <c r="AT199" s="153">
        <v>1</v>
      </c>
      <c r="AU199" s="153">
        <v>1</v>
      </c>
      <c r="AV199" s="153">
        <v>1</v>
      </c>
      <c r="AW199" s="153">
        <v>1</v>
      </c>
      <c r="AX199" s="153">
        <v>1</v>
      </c>
      <c r="AY199" s="153">
        <v>1</v>
      </c>
      <c r="AZ199" s="153">
        <v>0</v>
      </c>
      <c r="BA199" s="153">
        <v>0</v>
      </c>
      <c r="BB199" s="153">
        <v>0</v>
      </c>
      <c r="BC199" s="153">
        <v>0</v>
      </c>
    </row>
    <row r="200" spans="1:55" x14ac:dyDescent="0.3">
      <c r="A200" s="300" t="s">
        <v>989</v>
      </c>
      <c r="B200" s="300" t="s">
        <v>1761</v>
      </c>
      <c r="C200" s="300" t="s">
        <v>49</v>
      </c>
      <c r="D200" s="300" t="s">
        <v>808</v>
      </c>
      <c r="E200" s="300" t="s">
        <v>1689</v>
      </c>
      <c r="F200" s="300" t="s">
        <v>1658</v>
      </c>
      <c r="G200" s="300" t="s">
        <v>2070</v>
      </c>
      <c r="H200" s="126">
        <v>1.7520000000000001E-2</v>
      </c>
      <c r="I200" s="300" t="s">
        <v>2501</v>
      </c>
      <c r="J200" s="124">
        <v>2.5030991999999999</v>
      </c>
      <c r="K200" s="124">
        <v>1.7908352000000001</v>
      </c>
      <c r="L200" s="124">
        <v>1.4855791999999999</v>
      </c>
      <c r="M200" s="124">
        <v>1.9231128</v>
      </c>
      <c r="N200" s="124">
        <v>1.6178568</v>
      </c>
      <c r="O200" s="124">
        <v>1.4245279999999998</v>
      </c>
      <c r="P200" s="124">
        <v>1.5568055999999999</v>
      </c>
      <c r="Q200" s="124">
        <v>3.3883416</v>
      </c>
      <c r="R200" s="124">
        <v>1.2311992</v>
      </c>
      <c r="S200" s="124">
        <v>2.6353768</v>
      </c>
      <c r="T200" s="124">
        <v>1.2006736</v>
      </c>
      <c r="U200" s="124">
        <v>1.5669808000000001</v>
      </c>
      <c r="V200" s="124">
        <v>2.8</v>
      </c>
      <c r="W200" s="124">
        <v>1.45</v>
      </c>
      <c r="X200" s="124">
        <v>1.36</v>
      </c>
      <c r="Y200" s="124">
        <v>0.63</v>
      </c>
      <c r="Z200" s="124">
        <v>1.36</v>
      </c>
      <c r="AA200" s="124">
        <v>1.49</v>
      </c>
      <c r="AB200" s="124" t="s">
        <v>102</v>
      </c>
      <c r="AC200" s="124" t="s">
        <v>102</v>
      </c>
      <c r="AD200" s="124" t="s">
        <v>102</v>
      </c>
      <c r="AE200" s="124" t="s">
        <v>102</v>
      </c>
      <c r="AF200" s="126">
        <v>0.11861327749215851</v>
      </c>
      <c r="AG200" s="126">
        <v>-0.19032192353601274</v>
      </c>
      <c r="AH200" s="126">
        <v>-8.4532147461407497E-2</v>
      </c>
      <c r="AI200" s="126">
        <v>-0.67240611159158203</v>
      </c>
      <c r="AJ200" s="126">
        <v>-0.15938172031047487</v>
      </c>
      <c r="AK200" s="126">
        <v>4.5960486561162861E-2</v>
      </c>
      <c r="AL200" s="126" t="s">
        <v>102</v>
      </c>
      <c r="AM200" s="126" t="s">
        <v>102</v>
      </c>
      <c r="AN200" s="126" t="s">
        <v>102</v>
      </c>
      <c r="AO200" s="126" t="s">
        <v>102</v>
      </c>
      <c r="AP200" s="124">
        <v>10.7450112</v>
      </c>
      <c r="AQ200" s="124">
        <v>9.09</v>
      </c>
      <c r="AR200" s="126">
        <v>-0.15402600976348918</v>
      </c>
      <c r="AS200" s="153" t="s">
        <v>779</v>
      </c>
      <c r="AT200" s="153">
        <v>1</v>
      </c>
      <c r="AU200" s="153">
        <v>1</v>
      </c>
      <c r="AV200" s="153">
        <v>1</v>
      </c>
      <c r="AW200" s="153">
        <v>1</v>
      </c>
      <c r="AX200" s="153">
        <v>1</v>
      </c>
      <c r="AY200" s="153">
        <v>1</v>
      </c>
      <c r="AZ200" s="153">
        <v>0</v>
      </c>
      <c r="BA200" s="153">
        <v>0</v>
      </c>
      <c r="BB200" s="153">
        <v>0</v>
      </c>
      <c r="BC200" s="153">
        <v>0</v>
      </c>
    </row>
    <row r="201" spans="1:55" x14ac:dyDescent="0.3">
      <c r="A201" s="300" t="s">
        <v>989</v>
      </c>
      <c r="B201" s="300" t="s">
        <v>1761</v>
      </c>
      <c r="C201" s="300" t="s">
        <v>49</v>
      </c>
      <c r="D201" s="300" t="s">
        <v>808</v>
      </c>
      <c r="E201" s="300" t="s">
        <v>1689</v>
      </c>
      <c r="F201" s="300" t="s">
        <v>1668</v>
      </c>
      <c r="G201" s="300" t="s">
        <v>2070</v>
      </c>
      <c r="H201" s="126">
        <v>1.7520000000000001E-2</v>
      </c>
      <c r="I201" s="300" t="s">
        <v>2502</v>
      </c>
      <c r="J201" s="124">
        <v>14.4080832</v>
      </c>
      <c r="K201" s="124">
        <v>12.871627999999999</v>
      </c>
      <c r="L201" s="124">
        <v>13.482139999999999</v>
      </c>
      <c r="M201" s="124">
        <v>14.2351048</v>
      </c>
      <c r="N201" s="124">
        <v>13.716169600000001</v>
      </c>
      <c r="O201" s="124">
        <v>18.264483999999999</v>
      </c>
      <c r="P201" s="124">
        <v>15.679983200000001</v>
      </c>
      <c r="Q201" s="124">
        <v>13.410913599999999</v>
      </c>
      <c r="R201" s="124">
        <v>13.675468799999999</v>
      </c>
      <c r="S201" s="124">
        <v>13.0039056</v>
      </c>
      <c r="T201" s="124">
        <v>13.0039056</v>
      </c>
      <c r="U201" s="124">
        <v>13.085307199999999</v>
      </c>
      <c r="V201" s="124">
        <v>11.67</v>
      </c>
      <c r="W201" s="124">
        <v>8.5</v>
      </c>
      <c r="X201" s="124">
        <v>12.41</v>
      </c>
      <c r="Y201" s="124">
        <v>9.39</v>
      </c>
      <c r="Z201" s="124">
        <v>6.93</v>
      </c>
      <c r="AA201" s="124">
        <v>11.09</v>
      </c>
      <c r="AB201" s="124" t="s">
        <v>102</v>
      </c>
      <c r="AC201" s="124" t="s">
        <v>102</v>
      </c>
      <c r="AD201" s="124" t="s">
        <v>102</v>
      </c>
      <c r="AE201" s="124" t="s">
        <v>102</v>
      </c>
      <c r="AF201" s="126">
        <v>-0.19003799200715332</v>
      </c>
      <c r="AG201" s="126">
        <v>-0.33963287316880192</v>
      </c>
      <c r="AH201" s="126">
        <v>-7.9522983739970007E-2</v>
      </c>
      <c r="AI201" s="126">
        <v>-0.34036312820120579</v>
      </c>
      <c r="AJ201" s="126">
        <v>-0.49475690356001434</v>
      </c>
      <c r="AK201" s="126">
        <v>-0.39281065920066505</v>
      </c>
      <c r="AL201" s="126" t="s">
        <v>102</v>
      </c>
      <c r="AM201" s="126" t="s">
        <v>102</v>
      </c>
      <c r="AN201" s="126" t="s">
        <v>102</v>
      </c>
      <c r="AO201" s="126" t="s">
        <v>102</v>
      </c>
      <c r="AP201" s="124">
        <v>86.977609600000008</v>
      </c>
      <c r="AQ201" s="124">
        <v>59.989999999999995</v>
      </c>
      <c r="AR201" s="126">
        <v>-0.3102822637241115</v>
      </c>
      <c r="AS201" s="153" t="s">
        <v>779</v>
      </c>
      <c r="AT201" s="153">
        <v>1</v>
      </c>
      <c r="AU201" s="153">
        <v>1</v>
      </c>
      <c r="AV201" s="153">
        <v>1</v>
      </c>
      <c r="AW201" s="153">
        <v>1</v>
      </c>
      <c r="AX201" s="153">
        <v>1</v>
      </c>
      <c r="AY201" s="153">
        <v>1</v>
      </c>
      <c r="AZ201" s="153">
        <v>0</v>
      </c>
      <c r="BA201" s="153">
        <v>0</v>
      </c>
      <c r="BB201" s="153">
        <v>0</v>
      </c>
      <c r="BC201" s="153">
        <v>0</v>
      </c>
    </row>
    <row r="202" spans="1:55" x14ac:dyDescent="0.3">
      <c r="A202" s="300" t="s">
        <v>989</v>
      </c>
      <c r="B202" s="300" t="s">
        <v>1761</v>
      </c>
      <c r="C202" s="300" t="s">
        <v>49</v>
      </c>
      <c r="D202" s="300" t="s">
        <v>808</v>
      </c>
      <c r="E202" s="300" t="s">
        <v>1689</v>
      </c>
      <c r="F202" s="300" t="s">
        <v>31</v>
      </c>
      <c r="G202" s="300" t="s">
        <v>2070</v>
      </c>
      <c r="H202" s="126">
        <v>1.7520000000000001E-2</v>
      </c>
      <c r="I202" s="300" t="s">
        <v>2503</v>
      </c>
      <c r="J202" s="124">
        <v>0.83436639999999995</v>
      </c>
      <c r="K202" s="124">
        <v>3.4900936000000002</v>
      </c>
      <c r="L202" s="124">
        <v>3.1644871999999999</v>
      </c>
      <c r="M202" s="124">
        <v>17.440292800000002</v>
      </c>
      <c r="N202" s="124">
        <v>11.915159200000002</v>
      </c>
      <c r="O202" s="124">
        <v>3.5409695999999999</v>
      </c>
      <c r="P202" s="124">
        <v>4.2634088000000006</v>
      </c>
      <c r="Q202" s="124">
        <v>1.2719</v>
      </c>
      <c r="R202" s="124">
        <v>3.9276271999999999</v>
      </c>
      <c r="S202" s="124">
        <v>3.1136111999999998</v>
      </c>
      <c r="T202" s="124">
        <v>6.9293111999999999</v>
      </c>
      <c r="U202" s="124">
        <v>1.3736520000000001</v>
      </c>
      <c r="V202" s="124">
        <v>1.27</v>
      </c>
      <c r="W202" s="124">
        <v>2.15</v>
      </c>
      <c r="X202" s="124">
        <v>2.2999999999999998</v>
      </c>
      <c r="Y202" s="124">
        <v>1.59</v>
      </c>
      <c r="Z202" s="124">
        <v>0.82</v>
      </c>
      <c r="AA202" s="124">
        <v>10.19</v>
      </c>
      <c r="AB202" s="124" t="s">
        <v>102</v>
      </c>
      <c r="AC202" s="124" t="s">
        <v>102</v>
      </c>
      <c r="AD202" s="124" t="s">
        <v>102</v>
      </c>
      <c r="AE202" s="124" t="s">
        <v>102</v>
      </c>
      <c r="AF202" s="126">
        <v>0.52211306687325865</v>
      </c>
      <c r="AG202" s="126">
        <v>-0.38397067631653209</v>
      </c>
      <c r="AH202" s="126">
        <v>-0.27318397748614692</v>
      </c>
      <c r="AI202" s="126">
        <v>-0.90883180585133294</v>
      </c>
      <c r="AJ202" s="126">
        <v>-0.93118010542402152</v>
      </c>
      <c r="AK202" s="126">
        <v>1.8777428645532566</v>
      </c>
      <c r="AL202" s="126" t="s">
        <v>102</v>
      </c>
      <c r="AM202" s="126" t="s">
        <v>102</v>
      </c>
      <c r="AN202" s="126" t="s">
        <v>102</v>
      </c>
      <c r="AO202" s="126" t="s">
        <v>102</v>
      </c>
      <c r="AP202" s="124">
        <v>40.385368799999995</v>
      </c>
      <c r="AQ202" s="124">
        <v>18.32</v>
      </c>
      <c r="AR202" s="126">
        <v>-0.5463703676763253</v>
      </c>
      <c r="AS202" s="153" t="s">
        <v>779</v>
      </c>
      <c r="AT202" s="153">
        <v>1</v>
      </c>
      <c r="AU202" s="153">
        <v>1</v>
      </c>
      <c r="AV202" s="153">
        <v>1</v>
      </c>
      <c r="AW202" s="153">
        <v>1</v>
      </c>
      <c r="AX202" s="153">
        <v>1</v>
      </c>
      <c r="AY202" s="153">
        <v>1</v>
      </c>
      <c r="AZ202" s="153">
        <v>0</v>
      </c>
      <c r="BA202" s="153">
        <v>0</v>
      </c>
      <c r="BB202" s="153">
        <v>0</v>
      </c>
      <c r="BC202" s="153">
        <v>0</v>
      </c>
    </row>
    <row r="203" spans="1:55" x14ac:dyDescent="0.3">
      <c r="A203" s="300" t="s">
        <v>989</v>
      </c>
      <c r="B203" s="300" t="s">
        <v>1761</v>
      </c>
      <c r="C203" s="300" t="s">
        <v>49</v>
      </c>
      <c r="D203" s="300" t="s">
        <v>808</v>
      </c>
      <c r="E203" s="300" t="s">
        <v>1689</v>
      </c>
      <c r="F203" s="300" t="s">
        <v>30</v>
      </c>
      <c r="G203" s="300" t="s">
        <v>2070</v>
      </c>
      <c r="H203" s="126">
        <v>1.7520000000000001E-2</v>
      </c>
      <c r="I203" s="300" t="s">
        <v>2504</v>
      </c>
      <c r="J203" s="124">
        <v>2.6862528000000001</v>
      </c>
      <c r="K203" s="124">
        <v>2.1266167999999999</v>
      </c>
      <c r="L203" s="124">
        <v>3.3171151999999999</v>
      </c>
      <c r="M203" s="124">
        <v>2.8897567999999998</v>
      </c>
      <c r="N203" s="124">
        <v>2.3097704000000001</v>
      </c>
      <c r="O203" s="124">
        <v>2.2487192</v>
      </c>
      <c r="P203" s="124">
        <v>2.1164415999999999</v>
      </c>
      <c r="Q203" s="124">
        <v>2.6353768</v>
      </c>
      <c r="R203" s="124">
        <v>2.0045144000000001</v>
      </c>
      <c r="S203" s="124">
        <v>2.1673176000000001</v>
      </c>
      <c r="T203" s="124">
        <v>2.4522232000000002</v>
      </c>
      <c r="U203" s="124">
        <v>2.1164415999999999</v>
      </c>
      <c r="V203" s="124">
        <v>2.2999999999999998</v>
      </c>
      <c r="W203" s="124">
        <v>2.09</v>
      </c>
      <c r="X203" s="124">
        <v>2.77</v>
      </c>
      <c r="Y203" s="124">
        <v>2.38</v>
      </c>
      <c r="Z203" s="124">
        <v>2.16</v>
      </c>
      <c r="AA203" s="124">
        <v>2.75</v>
      </c>
      <c r="AB203" s="124" t="s">
        <v>102</v>
      </c>
      <c r="AC203" s="124" t="s">
        <v>102</v>
      </c>
      <c r="AD203" s="124" t="s">
        <v>102</v>
      </c>
      <c r="AE203" s="124" t="s">
        <v>102</v>
      </c>
      <c r="AF203" s="126">
        <v>-0.14378870075072617</v>
      </c>
      <c r="AG203" s="126">
        <v>-1.7218334774746446E-2</v>
      </c>
      <c r="AH203" s="126">
        <v>-0.16493705132700845</v>
      </c>
      <c r="AI203" s="126">
        <v>-0.17640128055066778</v>
      </c>
      <c r="AJ203" s="126">
        <v>-6.4842115909009818E-2</v>
      </c>
      <c r="AK203" s="126">
        <v>0.22291836170563223</v>
      </c>
      <c r="AL203" s="126" t="s">
        <v>102</v>
      </c>
      <c r="AM203" s="126" t="s">
        <v>102</v>
      </c>
      <c r="AN203" s="126" t="s">
        <v>102</v>
      </c>
      <c r="AO203" s="126" t="s">
        <v>102</v>
      </c>
      <c r="AP203" s="124">
        <v>15.578231199999999</v>
      </c>
      <c r="AQ203" s="124">
        <v>14.45</v>
      </c>
      <c r="AR203" s="126">
        <v>-7.2423575277275387E-2</v>
      </c>
      <c r="AS203" s="153" t="s">
        <v>779</v>
      </c>
      <c r="AT203" s="153">
        <v>1</v>
      </c>
      <c r="AU203" s="153">
        <v>1</v>
      </c>
      <c r="AV203" s="153">
        <v>1</v>
      </c>
      <c r="AW203" s="153">
        <v>1</v>
      </c>
      <c r="AX203" s="153">
        <v>1</v>
      </c>
      <c r="AY203" s="153">
        <v>1</v>
      </c>
      <c r="AZ203" s="153">
        <v>0</v>
      </c>
      <c r="BA203" s="153">
        <v>0</v>
      </c>
      <c r="BB203" s="153">
        <v>0</v>
      </c>
      <c r="BC203" s="153">
        <v>0</v>
      </c>
    </row>
    <row r="204" spans="1:55" x14ac:dyDescent="0.3">
      <c r="A204" s="300" t="s">
        <v>989</v>
      </c>
      <c r="B204" s="300" t="s">
        <v>1761</v>
      </c>
      <c r="C204" s="300" t="s">
        <v>49</v>
      </c>
      <c r="D204" s="300" t="s">
        <v>808</v>
      </c>
      <c r="E204" s="300" t="s">
        <v>1689</v>
      </c>
      <c r="F204" s="300" t="s">
        <v>1669</v>
      </c>
      <c r="G204" s="300" t="s">
        <v>2070</v>
      </c>
      <c r="H204" s="126">
        <v>1.7520000000000001E-2</v>
      </c>
      <c r="I204" s="300" t="s">
        <v>2505</v>
      </c>
      <c r="J204" s="124">
        <v>2.6760775999999997</v>
      </c>
      <c r="K204" s="124">
        <v>2.5539751999999996</v>
      </c>
      <c r="L204" s="124">
        <v>2.5845007999999998</v>
      </c>
      <c r="M204" s="124">
        <v>3.2051879999999997</v>
      </c>
      <c r="N204" s="124">
        <v>1.8417112</v>
      </c>
      <c r="O204" s="124">
        <v>2.7574792000000001</v>
      </c>
      <c r="P204" s="124">
        <v>2.7269536000000003</v>
      </c>
      <c r="Q204" s="124">
        <v>2.6659024000000002</v>
      </c>
      <c r="R204" s="124">
        <v>2.7676544000000001</v>
      </c>
      <c r="S204" s="124">
        <v>2.3301208</v>
      </c>
      <c r="T204" s="124">
        <v>2.2385440000000001</v>
      </c>
      <c r="U204" s="124">
        <v>2.2283687999999997</v>
      </c>
      <c r="V204" s="124">
        <v>2.15</v>
      </c>
      <c r="W204" s="124">
        <v>1.47</v>
      </c>
      <c r="X204" s="124">
        <v>1.74</v>
      </c>
      <c r="Y204" s="124">
        <v>0.8</v>
      </c>
      <c r="Z204" s="124">
        <v>1.0900000000000001</v>
      </c>
      <c r="AA204" s="124">
        <v>1.28</v>
      </c>
      <c r="AB204" s="124" t="s">
        <v>102</v>
      </c>
      <c r="AC204" s="124" t="s">
        <v>102</v>
      </c>
      <c r="AD204" s="124" t="s">
        <v>102</v>
      </c>
      <c r="AE204" s="124" t="s">
        <v>102</v>
      </c>
      <c r="AF204" s="126">
        <v>-0.19658533070939344</v>
      </c>
      <c r="AG204" s="126">
        <v>-0.42442667415094704</v>
      </c>
      <c r="AH204" s="126">
        <v>-0.326755867129157</v>
      </c>
      <c r="AI204" s="126">
        <v>-0.75040465645072929</v>
      </c>
      <c r="AJ204" s="126">
        <v>-0.40815910768202956</v>
      </c>
      <c r="AK204" s="126">
        <v>-0.5358079219600278</v>
      </c>
      <c r="AL204" s="126" t="s">
        <v>102</v>
      </c>
      <c r="AM204" s="126" t="s">
        <v>102</v>
      </c>
      <c r="AN204" s="126" t="s">
        <v>102</v>
      </c>
      <c r="AO204" s="126" t="s">
        <v>102</v>
      </c>
      <c r="AP204" s="124">
        <v>15.618932000000001</v>
      </c>
      <c r="AQ204" s="124">
        <v>8.5299999999999994</v>
      </c>
      <c r="AR204" s="126">
        <v>-0.45386790851000575</v>
      </c>
      <c r="AS204" s="153" t="s">
        <v>779</v>
      </c>
      <c r="AT204" s="153">
        <v>1</v>
      </c>
      <c r="AU204" s="153">
        <v>1</v>
      </c>
      <c r="AV204" s="153">
        <v>1</v>
      </c>
      <c r="AW204" s="153">
        <v>1</v>
      </c>
      <c r="AX204" s="153">
        <v>1</v>
      </c>
      <c r="AY204" s="153">
        <v>1</v>
      </c>
      <c r="AZ204" s="153">
        <v>0</v>
      </c>
      <c r="BA204" s="153">
        <v>0</v>
      </c>
      <c r="BB204" s="153">
        <v>0</v>
      </c>
      <c r="BC204" s="153">
        <v>0</v>
      </c>
    </row>
    <row r="205" spans="1:55" x14ac:dyDescent="0.3">
      <c r="A205" s="300" t="s">
        <v>989</v>
      </c>
      <c r="B205" s="300" t="s">
        <v>1761</v>
      </c>
      <c r="C205" s="300" t="s">
        <v>49</v>
      </c>
      <c r="D205" s="300" t="s">
        <v>808</v>
      </c>
      <c r="E205" s="300" t="s">
        <v>1689</v>
      </c>
      <c r="F205" s="300" t="s">
        <v>770</v>
      </c>
      <c r="G205" s="300" t="s">
        <v>2070</v>
      </c>
      <c r="H205" s="126">
        <v>1.7520000000000001E-2</v>
      </c>
      <c r="I205" s="300" t="s">
        <v>2506</v>
      </c>
      <c r="J205" s="124">
        <v>4.4567375999999994</v>
      </c>
      <c r="K205" s="124">
        <v>4.3244600000000002</v>
      </c>
      <c r="L205" s="124">
        <v>4.2430583999999998</v>
      </c>
      <c r="M205" s="124">
        <v>4.5177887999999999</v>
      </c>
      <c r="N205" s="124">
        <v>4.2430583999999998</v>
      </c>
      <c r="O205" s="124">
        <v>3.6325463999999998</v>
      </c>
      <c r="P205" s="124">
        <v>4.8433951999999998</v>
      </c>
      <c r="Q205" s="124">
        <v>4.0293792000000002</v>
      </c>
      <c r="R205" s="124">
        <v>4.5381391999999998</v>
      </c>
      <c r="S205" s="124">
        <v>4.8128696</v>
      </c>
      <c r="T205" s="124">
        <v>4.2023576</v>
      </c>
      <c r="U205" s="124">
        <v>4.5584896000000006</v>
      </c>
      <c r="V205" s="124">
        <v>3.58</v>
      </c>
      <c r="W205" s="124">
        <v>3.07</v>
      </c>
      <c r="X205" s="124">
        <v>3.3</v>
      </c>
      <c r="Y205" s="124">
        <v>2.41</v>
      </c>
      <c r="Z205" s="124">
        <v>2.0099999999999998</v>
      </c>
      <c r="AA205" s="124">
        <v>2.6</v>
      </c>
      <c r="AB205" s="124" t="s">
        <v>102</v>
      </c>
      <c r="AC205" s="124" t="s">
        <v>102</v>
      </c>
      <c r="AD205" s="124" t="s">
        <v>102</v>
      </c>
      <c r="AE205" s="124" t="s">
        <v>102</v>
      </c>
      <c r="AF205" s="126">
        <v>-0.19672183527250953</v>
      </c>
      <c r="AG205" s="126">
        <v>-0.29008477359022866</v>
      </c>
      <c r="AH205" s="126">
        <v>-0.22225911385051877</v>
      </c>
      <c r="AI205" s="126">
        <v>-0.46655319522683303</v>
      </c>
      <c r="AJ205" s="126">
        <v>-0.52628509661804324</v>
      </c>
      <c r="AK205" s="126">
        <v>-0.28424864717488529</v>
      </c>
      <c r="AL205" s="126" t="s">
        <v>102</v>
      </c>
      <c r="AM205" s="126" t="s">
        <v>102</v>
      </c>
      <c r="AN205" s="126" t="s">
        <v>102</v>
      </c>
      <c r="AO205" s="126" t="s">
        <v>102</v>
      </c>
      <c r="AP205" s="124">
        <v>25.417649599999997</v>
      </c>
      <c r="AQ205" s="124">
        <v>16.97</v>
      </c>
      <c r="AR205" s="126">
        <v>-0.33235368859597464</v>
      </c>
      <c r="AS205" s="153" t="s">
        <v>779</v>
      </c>
      <c r="AT205" s="153">
        <v>1</v>
      </c>
      <c r="AU205" s="153">
        <v>1</v>
      </c>
      <c r="AV205" s="153">
        <v>1</v>
      </c>
      <c r="AW205" s="153">
        <v>1</v>
      </c>
      <c r="AX205" s="153">
        <v>1</v>
      </c>
      <c r="AY205" s="153">
        <v>1</v>
      </c>
      <c r="AZ205" s="153">
        <v>0</v>
      </c>
      <c r="BA205" s="153">
        <v>0</v>
      </c>
      <c r="BB205" s="153">
        <v>0</v>
      </c>
      <c r="BC205" s="153">
        <v>0</v>
      </c>
    </row>
    <row r="206" spans="1:55" x14ac:dyDescent="0.3">
      <c r="A206" s="300" t="s">
        <v>1040</v>
      </c>
      <c r="B206" s="300" t="s">
        <v>1784</v>
      </c>
      <c r="C206" s="300" t="s">
        <v>49</v>
      </c>
      <c r="D206" s="300" t="s">
        <v>808</v>
      </c>
      <c r="E206" s="300" t="s">
        <v>1689</v>
      </c>
      <c r="F206" s="300" t="s">
        <v>1651</v>
      </c>
      <c r="G206" s="300" t="s">
        <v>2070</v>
      </c>
      <c r="H206" s="126">
        <v>-2.4399999999999999E-3</v>
      </c>
      <c r="I206" s="300" t="s">
        <v>2507</v>
      </c>
      <c r="J206" s="124">
        <v>0</v>
      </c>
      <c r="K206" s="124">
        <v>0</v>
      </c>
      <c r="L206" s="124">
        <v>0</v>
      </c>
      <c r="M206" s="124">
        <v>0</v>
      </c>
      <c r="N206" s="124">
        <v>0</v>
      </c>
      <c r="O206" s="124">
        <v>0</v>
      </c>
      <c r="P206" s="124">
        <v>0</v>
      </c>
      <c r="Q206" s="124">
        <v>0</v>
      </c>
      <c r="R206" s="124">
        <v>0</v>
      </c>
      <c r="S206" s="124">
        <v>0</v>
      </c>
      <c r="T206" s="124">
        <v>0</v>
      </c>
      <c r="U206" s="124">
        <v>0</v>
      </c>
      <c r="V206" s="124">
        <v>0</v>
      </c>
      <c r="W206" s="124">
        <v>0</v>
      </c>
      <c r="X206" s="124">
        <v>0</v>
      </c>
      <c r="Y206" s="124">
        <v>0</v>
      </c>
      <c r="Z206" s="124">
        <v>0</v>
      </c>
      <c r="AA206" s="124">
        <v>0</v>
      </c>
      <c r="AB206" s="124" t="s">
        <v>102</v>
      </c>
      <c r="AC206" s="124" t="s">
        <v>102</v>
      </c>
      <c r="AD206" s="124" t="s">
        <v>102</v>
      </c>
      <c r="AE206" s="124" t="s">
        <v>102</v>
      </c>
      <c r="AF206" s="126" t="s">
        <v>102</v>
      </c>
      <c r="AG206" s="126" t="s">
        <v>102</v>
      </c>
      <c r="AH206" s="126" t="s">
        <v>102</v>
      </c>
      <c r="AI206" s="126" t="s">
        <v>102</v>
      </c>
      <c r="AJ206" s="126" t="s">
        <v>102</v>
      </c>
      <c r="AK206" s="126" t="s">
        <v>102</v>
      </c>
      <c r="AL206" s="126" t="s">
        <v>102</v>
      </c>
      <c r="AM206" s="126" t="s">
        <v>102</v>
      </c>
      <c r="AN206" s="126" t="s">
        <v>102</v>
      </c>
      <c r="AO206" s="126" t="s">
        <v>102</v>
      </c>
      <c r="AP206" s="124">
        <v>0</v>
      </c>
      <c r="AQ206" s="124">
        <v>0</v>
      </c>
      <c r="AR206" s="126" t="s">
        <v>102</v>
      </c>
      <c r="AS206" s="153" t="s">
        <v>779</v>
      </c>
      <c r="AT206" s="153">
        <v>0</v>
      </c>
      <c r="AU206" s="153">
        <v>0</v>
      </c>
      <c r="AV206" s="153">
        <v>0</v>
      </c>
      <c r="AW206" s="153">
        <v>0</v>
      </c>
      <c r="AX206" s="153">
        <v>0</v>
      </c>
      <c r="AY206" s="153">
        <v>0</v>
      </c>
      <c r="AZ206" s="153">
        <v>0</v>
      </c>
      <c r="BA206" s="153">
        <v>0</v>
      </c>
      <c r="BB206" s="153">
        <v>0</v>
      </c>
      <c r="BC206" s="153">
        <v>0</v>
      </c>
    </row>
    <row r="207" spans="1:55" x14ac:dyDescent="0.3">
      <c r="A207" s="300" t="s">
        <v>1040</v>
      </c>
      <c r="B207" s="300" t="s">
        <v>1784</v>
      </c>
      <c r="C207" s="300" t="s">
        <v>49</v>
      </c>
      <c r="D207" s="300" t="s">
        <v>808</v>
      </c>
      <c r="E207" s="300" t="s">
        <v>1689</v>
      </c>
      <c r="F207" s="300" t="s">
        <v>776</v>
      </c>
      <c r="G207" s="300" t="s">
        <v>2070</v>
      </c>
      <c r="H207" s="126">
        <v>-2.4399999999999999E-3</v>
      </c>
      <c r="I207" s="300" t="s">
        <v>2508</v>
      </c>
      <c r="J207" s="124">
        <v>65.449911599999993</v>
      </c>
      <c r="K207" s="124">
        <v>59.644112399999997</v>
      </c>
      <c r="L207" s="124">
        <v>67.754275199999995</v>
      </c>
      <c r="M207" s="124">
        <v>70.727004000000008</v>
      </c>
      <c r="N207" s="124">
        <v>68.382738000000003</v>
      </c>
      <c r="O207" s="124">
        <v>60.611745599999999</v>
      </c>
      <c r="P207" s="124">
        <v>66.128252400000008</v>
      </c>
      <c r="Q207" s="124">
        <v>59.0256252</v>
      </c>
      <c r="R207" s="124">
        <v>55.504238399999998</v>
      </c>
      <c r="S207" s="124">
        <v>63.963547200000008</v>
      </c>
      <c r="T207" s="124">
        <v>64.382522400000013</v>
      </c>
      <c r="U207" s="124">
        <v>68.542347599999999</v>
      </c>
      <c r="V207" s="124">
        <v>71.34</v>
      </c>
      <c r="W207" s="124">
        <v>65.72</v>
      </c>
      <c r="X207" s="124">
        <v>68.86</v>
      </c>
      <c r="Y207" s="124">
        <v>44.59</v>
      </c>
      <c r="Z207" s="124">
        <v>45.94</v>
      </c>
      <c r="AA207" s="124">
        <v>52.03</v>
      </c>
      <c r="AB207" s="124" t="s">
        <v>102</v>
      </c>
      <c r="AC207" s="124" t="s">
        <v>102</v>
      </c>
      <c r="AD207" s="124" t="s">
        <v>102</v>
      </c>
      <c r="AE207" s="124" t="s">
        <v>102</v>
      </c>
      <c r="AF207" s="126">
        <v>8.99938327800585E-2</v>
      </c>
      <c r="AG207" s="126">
        <v>0.10186902538262942</v>
      </c>
      <c r="AH207" s="126">
        <v>1.6319631443714483E-2</v>
      </c>
      <c r="AI207" s="126">
        <v>-0.36954773314023032</v>
      </c>
      <c r="AJ207" s="126">
        <v>-0.32819303023520358</v>
      </c>
      <c r="AK207" s="126">
        <v>-0.14158552133829319</v>
      </c>
      <c r="AL207" s="126" t="s">
        <v>102</v>
      </c>
      <c r="AM207" s="126" t="s">
        <v>102</v>
      </c>
      <c r="AN207" s="126" t="s">
        <v>102</v>
      </c>
      <c r="AO207" s="126" t="s">
        <v>102</v>
      </c>
      <c r="AP207" s="124">
        <v>392.56978680000003</v>
      </c>
      <c r="AQ207" s="124">
        <v>348.48</v>
      </c>
      <c r="AR207" s="126">
        <v>-0.11231069807840854</v>
      </c>
      <c r="AS207" s="153" t="s">
        <v>779</v>
      </c>
      <c r="AT207" s="153">
        <v>1</v>
      </c>
      <c r="AU207" s="153">
        <v>1</v>
      </c>
      <c r="AV207" s="153">
        <v>1</v>
      </c>
      <c r="AW207" s="153">
        <v>1</v>
      </c>
      <c r="AX207" s="153">
        <v>1</v>
      </c>
      <c r="AY207" s="153">
        <v>1</v>
      </c>
      <c r="AZ207" s="153">
        <v>0</v>
      </c>
      <c r="BA207" s="153">
        <v>0</v>
      </c>
      <c r="BB207" s="153">
        <v>0</v>
      </c>
      <c r="BC207" s="153">
        <v>0</v>
      </c>
    </row>
    <row r="208" spans="1:55" x14ac:dyDescent="0.3">
      <c r="A208" s="300" t="s">
        <v>1040</v>
      </c>
      <c r="B208" s="300" t="s">
        <v>1784</v>
      </c>
      <c r="C208" s="300" t="s">
        <v>49</v>
      </c>
      <c r="D208" s="300" t="s">
        <v>808</v>
      </c>
      <c r="E208" s="300" t="s">
        <v>1689</v>
      </c>
      <c r="F208" s="300" t="s">
        <v>650</v>
      </c>
      <c r="G208" s="300" t="s">
        <v>2070</v>
      </c>
      <c r="H208" s="126">
        <v>-2.4399999999999999E-3</v>
      </c>
      <c r="I208" s="300" t="s">
        <v>2509</v>
      </c>
      <c r="J208" s="124">
        <v>3.0425579999999997</v>
      </c>
      <c r="K208" s="124">
        <v>3.4415820000000004</v>
      </c>
      <c r="L208" s="124">
        <v>2.9727288000000001</v>
      </c>
      <c r="M208" s="124">
        <v>4.2496055999999998</v>
      </c>
      <c r="N208" s="124">
        <v>3.2819723999999999</v>
      </c>
      <c r="O208" s="124">
        <v>2.9128751999999998</v>
      </c>
      <c r="P208" s="124">
        <v>3.6510696</v>
      </c>
      <c r="Q208" s="124">
        <v>1.9651932000000001</v>
      </c>
      <c r="R208" s="124">
        <v>2.5338023999999999</v>
      </c>
      <c r="S208" s="124">
        <v>3.5413379999999997</v>
      </c>
      <c r="T208" s="124">
        <v>2.4041196</v>
      </c>
      <c r="U208" s="124">
        <v>2.8530215999999999</v>
      </c>
      <c r="V208" s="124">
        <v>8.18</v>
      </c>
      <c r="W208" s="124">
        <v>5.39</v>
      </c>
      <c r="X208" s="124">
        <v>3.6</v>
      </c>
      <c r="Y208" s="124">
        <v>0.77</v>
      </c>
      <c r="Z208" s="124">
        <v>2.4500000000000002</v>
      </c>
      <c r="AA208" s="124">
        <v>3.39</v>
      </c>
      <c r="AB208" s="124" t="s">
        <v>102</v>
      </c>
      <c r="AC208" s="124" t="s">
        <v>102</v>
      </c>
      <c r="AD208" s="124" t="s">
        <v>102</v>
      </c>
      <c r="AE208" s="124" t="s">
        <v>102</v>
      </c>
      <c r="AF208" s="126">
        <v>1.6885272195304084</v>
      </c>
      <c r="AG208" s="126">
        <v>0.56614022272315434</v>
      </c>
      <c r="AH208" s="126">
        <v>0.21100855214239522</v>
      </c>
      <c r="AI208" s="126">
        <v>-0.81880671467488653</v>
      </c>
      <c r="AJ208" s="126">
        <v>-0.25349768328338157</v>
      </c>
      <c r="AK208" s="126">
        <v>0.16379857262679856</v>
      </c>
      <c r="AL208" s="126" t="s">
        <v>102</v>
      </c>
      <c r="AM208" s="126" t="s">
        <v>102</v>
      </c>
      <c r="AN208" s="126" t="s">
        <v>102</v>
      </c>
      <c r="AO208" s="126" t="s">
        <v>102</v>
      </c>
      <c r="AP208" s="124">
        <v>19.901322</v>
      </c>
      <c r="AQ208" s="124">
        <v>23.78</v>
      </c>
      <c r="AR208" s="126">
        <v>0.19489549488219932</v>
      </c>
      <c r="AS208" s="153" t="s">
        <v>779</v>
      </c>
      <c r="AT208" s="153">
        <v>1</v>
      </c>
      <c r="AU208" s="153">
        <v>1</v>
      </c>
      <c r="AV208" s="153">
        <v>1</v>
      </c>
      <c r="AW208" s="153">
        <v>1</v>
      </c>
      <c r="AX208" s="153">
        <v>1</v>
      </c>
      <c r="AY208" s="153">
        <v>1</v>
      </c>
      <c r="AZ208" s="153">
        <v>0</v>
      </c>
      <c r="BA208" s="153">
        <v>0</v>
      </c>
      <c r="BB208" s="153">
        <v>0</v>
      </c>
      <c r="BC208" s="153">
        <v>0</v>
      </c>
    </row>
    <row r="209" spans="1:55" x14ac:dyDescent="0.3">
      <c r="A209" s="300" t="s">
        <v>1040</v>
      </c>
      <c r="B209" s="300" t="s">
        <v>1784</v>
      </c>
      <c r="C209" s="300" t="s">
        <v>49</v>
      </c>
      <c r="D209" s="300" t="s">
        <v>808</v>
      </c>
      <c r="E209" s="300" t="s">
        <v>1689</v>
      </c>
      <c r="F209" s="300" t="s">
        <v>2103</v>
      </c>
      <c r="G209" s="300" t="s">
        <v>2070</v>
      </c>
      <c r="H209" s="126">
        <v>-2.4399999999999999E-3</v>
      </c>
      <c r="I209" s="300" t="s">
        <v>2510</v>
      </c>
      <c r="J209" s="124">
        <v>0.40899959999999996</v>
      </c>
      <c r="K209" s="124">
        <v>0.94768199999999991</v>
      </c>
      <c r="L209" s="124">
        <v>0.2693412</v>
      </c>
      <c r="M209" s="124">
        <v>0.94768199999999991</v>
      </c>
      <c r="N209" s="124">
        <v>0.46885319999999997</v>
      </c>
      <c r="O209" s="124">
        <v>0.73819440000000003</v>
      </c>
      <c r="P209" s="124">
        <v>0.13965840000000002</v>
      </c>
      <c r="Q209" s="124">
        <v>0</v>
      </c>
      <c r="R209" s="124">
        <v>0</v>
      </c>
      <c r="S209" s="124">
        <v>0</v>
      </c>
      <c r="T209" s="124">
        <v>0</v>
      </c>
      <c r="U209" s="124">
        <v>0.25936560000000003</v>
      </c>
      <c r="V209" s="124">
        <v>1.76</v>
      </c>
      <c r="W209" s="124">
        <v>2.2999999999999998</v>
      </c>
      <c r="X209" s="124">
        <v>1.08</v>
      </c>
      <c r="Y209" s="124">
        <v>0.54</v>
      </c>
      <c r="Z209" s="124">
        <v>0.81</v>
      </c>
      <c r="AA209" s="124">
        <v>1.22</v>
      </c>
      <c r="AB209" s="124" t="s">
        <v>102</v>
      </c>
      <c r="AC209" s="124" t="s">
        <v>102</v>
      </c>
      <c r="AD209" s="124" t="s">
        <v>102</v>
      </c>
      <c r="AE209" s="124" t="s">
        <v>102</v>
      </c>
      <c r="AF209" s="126">
        <v>3.3031826925992105</v>
      </c>
      <c r="AG209" s="126">
        <v>1.4269744492350811</v>
      </c>
      <c r="AH209" s="126">
        <v>3.0097838726492645</v>
      </c>
      <c r="AI209" s="126">
        <v>-0.43018860757089394</v>
      </c>
      <c r="AJ209" s="126">
        <v>0.72761964725845985</v>
      </c>
      <c r="AK209" s="126">
        <v>0.65268119075408848</v>
      </c>
      <c r="AL209" s="126" t="s">
        <v>102</v>
      </c>
      <c r="AM209" s="126" t="s">
        <v>102</v>
      </c>
      <c r="AN209" s="126" t="s">
        <v>102</v>
      </c>
      <c r="AO209" s="126" t="s">
        <v>102</v>
      </c>
      <c r="AP209" s="124">
        <v>3.7807523999999999</v>
      </c>
      <c r="AQ209" s="124">
        <v>7.71</v>
      </c>
      <c r="AR209" s="126">
        <v>1.0392766265254503</v>
      </c>
      <c r="AS209" s="153" t="s">
        <v>779</v>
      </c>
      <c r="AT209" s="153">
        <v>1</v>
      </c>
      <c r="AU209" s="153">
        <v>1</v>
      </c>
      <c r="AV209" s="153">
        <v>1</v>
      </c>
      <c r="AW209" s="153">
        <v>1</v>
      </c>
      <c r="AX209" s="153">
        <v>1</v>
      </c>
      <c r="AY209" s="153">
        <v>1</v>
      </c>
      <c r="AZ209" s="153">
        <v>0</v>
      </c>
      <c r="BA209" s="153">
        <v>0</v>
      </c>
      <c r="BB209" s="153">
        <v>0</v>
      </c>
      <c r="BC209" s="153">
        <v>0</v>
      </c>
    </row>
    <row r="210" spans="1:55" x14ac:dyDescent="0.3">
      <c r="A210" s="300" t="s">
        <v>1040</v>
      </c>
      <c r="B210" s="300" t="s">
        <v>1784</v>
      </c>
      <c r="C210" s="300" t="s">
        <v>49</v>
      </c>
      <c r="D210" s="300" t="s">
        <v>808</v>
      </c>
      <c r="E210" s="300" t="s">
        <v>1689</v>
      </c>
      <c r="F210" s="300" t="s">
        <v>5</v>
      </c>
      <c r="G210" s="300" t="s">
        <v>2070</v>
      </c>
      <c r="H210" s="126">
        <v>-2.4399999999999999E-3</v>
      </c>
      <c r="I210" s="300" t="s">
        <v>2511</v>
      </c>
      <c r="J210" s="124">
        <v>62.4073536</v>
      </c>
      <c r="K210" s="124">
        <v>56.202530400000001</v>
      </c>
      <c r="L210" s="124">
        <v>64.791522000000001</v>
      </c>
      <c r="M210" s="124">
        <v>66.477398399999998</v>
      </c>
      <c r="N210" s="124">
        <v>65.110741199999993</v>
      </c>
      <c r="O210" s="124">
        <v>57.698870400000004</v>
      </c>
      <c r="P210" s="124">
        <v>62.467207199999997</v>
      </c>
      <c r="Q210" s="124">
        <v>57.070407600000003</v>
      </c>
      <c r="R210" s="124">
        <v>52.970435999999999</v>
      </c>
      <c r="S210" s="124">
        <v>60.422209199999998</v>
      </c>
      <c r="T210" s="124">
        <v>61.978402800000005</v>
      </c>
      <c r="U210" s="124">
        <v>65.689325999999994</v>
      </c>
      <c r="V210" s="124">
        <v>63.17</v>
      </c>
      <c r="W210" s="124">
        <v>60.33</v>
      </c>
      <c r="X210" s="124">
        <v>65.260000000000005</v>
      </c>
      <c r="Y210" s="124">
        <v>43.82</v>
      </c>
      <c r="Z210" s="124">
        <v>43.49</v>
      </c>
      <c r="AA210" s="124">
        <v>48.64</v>
      </c>
      <c r="AB210" s="124" t="s">
        <v>102</v>
      </c>
      <c r="AC210" s="124" t="s">
        <v>102</v>
      </c>
      <c r="AD210" s="124" t="s">
        <v>102</v>
      </c>
      <c r="AE210" s="124" t="s">
        <v>102</v>
      </c>
      <c r="AF210" s="126">
        <v>1.2220457302006174E-2</v>
      </c>
      <c r="AG210" s="126">
        <v>7.3439212978923057E-2</v>
      </c>
      <c r="AH210" s="126">
        <v>7.2305447617051592E-3</v>
      </c>
      <c r="AI210" s="126">
        <v>-0.34082859656553588</v>
      </c>
      <c r="AJ210" s="126">
        <v>-0.33206105170247996</v>
      </c>
      <c r="AK210" s="126">
        <v>-0.15700256066018239</v>
      </c>
      <c r="AL210" s="126" t="s">
        <v>102</v>
      </c>
      <c r="AM210" s="126" t="s">
        <v>102</v>
      </c>
      <c r="AN210" s="126" t="s">
        <v>102</v>
      </c>
      <c r="AO210" s="126" t="s">
        <v>102</v>
      </c>
      <c r="AP210" s="124">
        <v>372.68841599999996</v>
      </c>
      <c r="AQ210" s="124">
        <v>324.70999999999998</v>
      </c>
      <c r="AR210" s="126">
        <v>-0.12873600020881784</v>
      </c>
      <c r="AS210" s="153" t="s">
        <v>779</v>
      </c>
      <c r="AT210" s="153">
        <v>1</v>
      </c>
      <c r="AU210" s="153">
        <v>1</v>
      </c>
      <c r="AV210" s="153">
        <v>1</v>
      </c>
      <c r="AW210" s="153">
        <v>1</v>
      </c>
      <c r="AX210" s="153">
        <v>1</v>
      </c>
      <c r="AY210" s="153">
        <v>1</v>
      </c>
      <c r="AZ210" s="153">
        <v>0</v>
      </c>
      <c r="BA210" s="153">
        <v>0</v>
      </c>
      <c r="BB210" s="153">
        <v>0</v>
      </c>
      <c r="BC210" s="153">
        <v>0</v>
      </c>
    </row>
    <row r="211" spans="1:55" x14ac:dyDescent="0.3">
      <c r="A211" s="300" t="s">
        <v>1040</v>
      </c>
      <c r="B211" s="300" t="s">
        <v>1784</v>
      </c>
      <c r="C211" s="300" t="s">
        <v>49</v>
      </c>
      <c r="D211" s="300" t="s">
        <v>808</v>
      </c>
      <c r="E211" s="300" t="s">
        <v>1689</v>
      </c>
      <c r="F211" s="300" t="s">
        <v>18</v>
      </c>
      <c r="G211" s="300" t="s">
        <v>2070</v>
      </c>
      <c r="H211" s="126">
        <v>-2.4399999999999999E-3</v>
      </c>
      <c r="I211" s="300" t="s">
        <v>2512</v>
      </c>
      <c r="J211" s="124">
        <v>25.577438400000002</v>
      </c>
      <c r="K211" s="124">
        <v>25.078658400000002</v>
      </c>
      <c r="L211" s="124">
        <v>27.023900399999999</v>
      </c>
      <c r="M211" s="124">
        <v>27.133631999999999</v>
      </c>
      <c r="N211" s="124">
        <v>26.904193199999998</v>
      </c>
      <c r="O211" s="124">
        <v>22.794246000000001</v>
      </c>
      <c r="P211" s="124">
        <v>25.238268000000001</v>
      </c>
      <c r="Q211" s="124">
        <v>21.497418</v>
      </c>
      <c r="R211" s="124">
        <v>21.317857200000002</v>
      </c>
      <c r="S211" s="124">
        <v>24.839243999999997</v>
      </c>
      <c r="T211" s="124">
        <v>25.587413999999999</v>
      </c>
      <c r="U211" s="124">
        <v>24.021244799999998</v>
      </c>
      <c r="V211" s="124">
        <v>26.46</v>
      </c>
      <c r="W211" s="124">
        <v>28.61</v>
      </c>
      <c r="X211" s="124">
        <v>27.87</v>
      </c>
      <c r="Y211" s="124">
        <v>19.03</v>
      </c>
      <c r="Z211" s="124">
        <v>17.190000000000001</v>
      </c>
      <c r="AA211" s="124">
        <v>16.690000000000001</v>
      </c>
      <c r="AB211" s="124" t="s">
        <v>102</v>
      </c>
      <c r="AC211" s="124" t="s">
        <v>102</v>
      </c>
      <c r="AD211" s="124" t="s">
        <v>102</v>
      </c>
      <c r="AE211" s="124" t="s">
        <v>102</v>
      </c>
      <c r="AF211" s="126">
        <v>3.4505472604324558E-2</v>
      </c>
      <c r="AG211" s="126">
        <v>0.14081062645679632</v>
      </c>
      <c r="AH211" s="126">
        <v>3.1309307223468093E-2</v>
      </c>
      <c r="AI211" s="126">
        <v>-0.29865636859820305</v>
      </c>
      <c r="AJ211" s="126">
        <v>-0.36106614042602092</v>
      </c>
      <c r="AK211" s="126">
        <v>-0.26779767139478972</v>
      </c>
      <c r="AL211" s="126" t="s">
        <v>102</v>
      </c>
      <c r="AM211" s="126" t="s">
        <v>102</v>
      </c>
      <c r="AN211" s="126" t="s">
        <v>102</v>
      </c>
      <c r="AO211" s="126" t="s">
        <v>102</v>
      </c>
      <c r="AP211" s="124">
        <v>154.51206840000003</v>
      </c>
      <c r="AQ211" s="124">
        <v>135.85</v>
      </c>
      <c r="AR211" s="126">
        <v>-0.12078065223803602</v>
      </c>
      <c r="AS211" s="153" t="s">
        <v>779</v>
      </c>
      <c r="AT211" s="153">
        <v>1</v>
      </c>
      <c r="AU211" s="153">
        <v>1</v>
      </c>
      <c r="AV211" s="153">
        <v>1</v>
      </c>
      <c r="AW211" s="153">
        <v>1</v>
      </c>
      <c r="AX211" s="153">
        <v>1</v>
      </c>
      <c r="AY211" s="153">
        <v>1</v>
      </c>
      <c r="AZ211" s="153">
        <v>0</v>
      </c>
      <c r="BA211" s="153">
        <v>0</v>
      </c>
      <c r="BB211" s="153">
        <v>0</v>
      </c>
      <c r="BC211" s="153">
        <v>0</v>
      </c>
    </row>
    <row r="212" spans="1:55" x14ac:dyDescent="0.3">
      <c r="A212" s="300" t="s">
        <v>1040</v>
      </c>
      <c r="B212" s="300" t="s">
        <v>1784</v>
      </c>
      <c r="C212" s="300" t="s">
        <v>49</v>
      </c>
      <c r="D212" s="300" t="s">
        <v>808</v>
      </c>
      <c r="E212" s="300" t="s">
        <v>1689</v>
      </c>
      <c r="F212" s="300" t="s">
        <v>16</v>
      </c>
      <c r="G212" s="300" t="s">
        <v>2070</v>
      </c>
      <c r="H212" s="126">
        <v>-2.4399999999999999E-3</v>
      </c>
      <c r="I212" s="300" t="s">
        <v>2513</v>
      </c>
      <c r="J212" s="124">
        <v>14.3848152</v>
      </c>
      <c r="K212" s="124">
        <v>10.5841116</v>
      </c>
      <c r="L212" s="124">
        <v>14.7938148</v>
      </c>
      <c r="M212" s="124">
        <v>15.3823752</v>
      </c>
      <c r="N212" s="124">
        <v>12.2999148</v>
      </c>
      <c r="O212" s="124">
        <v>10.624014000000001</v>
      </c>
      <c r="P212" s="124">
        <v>13.008182399999999</v>
      </c>
      <c r="Q212" s="124">
        <v>10.025478000000001</v>
      </c>
      <c r="R212" s="124">
        <v>11.571695999999999</v>
      </c>
      <c r="S212" s="124">
        <v>10.903330799999999</v>
      </c>
      <c r="T212" s="124">
        <v>11.6315496</v>
      </c>
      <c r="U212" s="124">
        <v>15.71157</v>
      </c>
      <c r="V212" s="124">
        <v>14.28</v>
      </c>
      <c r="W212" s="124">
        <v>9.66</v>
      </c>
      <c r="X212" s="124">
        <v>13.57</v>
      </c>
      <c r="Y212" s="124">
        <v>11.01</v>
      </c>
      <c r="Z212" s="124">
        <v>7.35</v>
      </c>
      <c r="AA212" s="124">
        <v>9.6</v>
      </c>
      <c r="AB212" s="124" t="s">
        <v>102</v>
      </c>
      <c r="AC212" s="124" t="s">
        <v>102</v>
      </c>
      <c r="AD212" s="124" t="s">
        <v>102</v>
      </c>
      <c r="AE212" s="124" t="s">
        <v>102</v>
      </c>
      <c r="AF212" s="126">
        <v>-7.2865169654734866E-3</v>
      </c>
      <c r="AG212" s="126">
        <v>-8.7311210890860205E-2</v>
      </c>
      <c r="AH212" s="126">
        <v>-8.2724761432054664E-2</v>
      </c>
      <c r="AI212" s="126">
        <v>-0.28424577759616737</v>
      </c>
      <c r="AJ212" s="126">
        <v>-0.40243488515871673</v>
      </c>
      <c r="AK212" s="126">
        <v>-9.6386732924109569E-2</v>
      </c>
      <c r="AL212" s="126" t="s">
        <v>102</v>
      </c>
      <c r="AM212" s="126" t="s">
        <v>102</v>
      </c>
      <c r="AN212" s="126" t="s">
        <v>102</v>
      </c>
      <c r="AO212" s="126" t="s">
        <v>102</v>
      </c>
      <c r="AP212" s="124">
        <v>78.069045599999995</v>
      </c>
      <c r="AQ212" s="124">
        <v>65.47</v>
      </c>
      <c r="AR212" s="126">
        <v>-0.16138336908271358</v>
      </c>
      <c r="AS212" s="153" t="s">
        <v>779</v>
      </c>
      <c r="AT212" s="153">
        <v>1</v>
      </c>
      <c r="AU212" s="153">
        <v>1</v>
      </c>
      <c r="AV212" s="153">
        <v>1</v>
      </c>
      <c r="AW212" s="153">
        <v>1</v>
      </c>
      <c r="AX212" s="153">
        <v>1</v>
      </c>
      <c r="AY212" s="153">
        <v>1</v>
      </c>
      <c r="AZ212" s="153">
        <v>0</v>
      </c>
      <c r="BA212" s="153">
        <v>0</v>
      </c>
      <c r="BB212" s="153">
        <v>0</v>
      </c>
      <c r="BC212" s="153">
        <v>0</v>
      </c>
    </row>
    <row r="213" spans="1:55" x14ac:dyDescent="0.3">
      <c r="A213" s="300" t="s">
        <v>1040</v>
      </c>
      <c r="B213" s="300" t="s">
        <v>1784</v>
      </c>
      <c r="C213" s="300" t="s">
        <v>49</v>
      </c>
      <c r="D213" s="300" t="s">
        <v>808</v>
      </c>
      <c r="E213" s="300" t="s">
        <v>1689</v>
      </c>
      <c r="F213" s="300" t="s">
        <v>2101</v>
      </c>
      <c r="G213" s="300" t="s">
        <v>2070</v>
      </c>
      <c r="H213" s="126">
        <v>-2.4399999999999999E-3</v>
      </c>
      <c r="I213" s="300" t="s">
        <v>2514</v>
      </c>
      <c r="J213" s="124">
        <v>1.7557056</v>
      </c>
      <c r="K213" s="124">
        <v>2.1148272000000001</v>
      </c>
      <c r="L213" s="124">
        <v>3.7707767999999997</v>
      </c>
      <c r="M213" s="124">
        <v>2.7033876000000001</v>
      </c>
      <c r="N213" s="124">
        <v>4.4590931999999999</v>
      </c>
      <c r="O213" s="124">
        <v>5.4666288000000005</v>
      </c>
      <c r="P213" s="124">
        <v>2.7732167999999997</v>
      </c>
      <c r="Q213" s="124">
        <v>6.23475</v>
      </c>
      <c r="R213" s="124">
        <v>2.7233388000000001</v>
      </c>
      <c r="S213" s="124">
        <v>3.4415820000000004</v>
      </c>
      <c r="T213" s="124">
        <v>2.0050955999999998</v>
      </c>
      <c r="U213" s="124">
        <v>1.9352663999999999</v>
      </c>
      <c r="V213" s="124">
        <v>2.21</v>
      </c>
      <c r="W213" s="124">
        <v>2.5099999999999998</v>
      </c>
      <c r="X213" s="124">
        <v>3.35</v>
      </c>
      <c r="Y213" s="124">
        <v>1.53</v>
      </c>
      <c r="Z213" s="124">
        <v>6.27</v>
      </c>
      <c r="AA213" s="124">
        <v>5.72</v>
      </c>
      <c r="AB213" s="124" t="s">
        <v>102</v>
      </c>
      <c r="AC213" s="124" t="s">
        <v>102</v>
      </c>
      <c r="AD213" s="124" t="s">
        <v>102</v>
      </c>
      <c r="AE213" s="124" t="s">
        <v>102</v>
      </c>
      <c r="AF213" s="126">
        <v>0.25875317593109004</v>
      </c>
      <c r="AG213" s="126">
        <v>0.18685819815444005</v>
      </c>
      <c r="AH213" s="126">
        <v>-0.11158889064979917</v>
      </c>
      <c r="AI213" s="126">
        <v>-0.43404342018880315</v>
      </c>
      <c r="AJ213" s="126">
        <v>0.40611548554311439</v>
      </c>
      <c r="AK213" s="126">
        <v>4.6348711293512229E-2</v>
      </c>
      <c r="AL213" s="126" t="s">
        <v>102</v>
      </c>
      <c r="AM213" s="126" t="s">
        <v>102</v>
      </c>
      <c r="AN213" s="126" t="s">
        <v>102</v>
      </c>
      <c r="AO213" s="126" t="s">
        <v>102</v>
      </c>
      <c r="AP213" s="124">
        <v>20.270419199999999</v>
      </c>
      <c r="AQ213" s="124">
        <v>21.59</v>
      </c>
      <c r="AR213" s="126">
        <v>6.5098841172460842E-2</v>
      </c>
      <c r="AS213" s="153" t="s">
        <v>779</v>
      </c>
      <c r="AT213" s="153">
        <v>1</v>
      </c>
      <c r="AU213" s="153">
        <v>1</v>
      </c>
      <c r="AV213" s="153">
        <v>1</v>
      </c>
      <c r="AW213" s="153">
        <v>1</v>
      </c>
      <c r="AX213" s="153">
        <v>1</v>
      </c>
      <c r="AY213" s="153">
        <v>1</v>
      </c>
      <c r="AZ213" s="153">
        <v>0</v>
      </c>
      <c r="BA213" s="153">
        <v>0</v>
      </c>
      <c r="BB213" s="153">
        <v>0</v>
      </c>
      <c r="BC213" s="153">
        <v>0</v>
      </c>
    </row>
    <row r="214" spans="1:55" x14ac:dyDescent="0.3">
      <c r="A214" s="300" t="s">
        <v>1040</v>
      </c>
      <c r="B214" s="300" t="s">
        <v>1784</v>
      </c>
      <c r="C214" s="300" t="s">
        <v>49</v>
      </c>
      <c r="D214" s="300" t="s">
        <v>808</v>
      </c>
      <c r="E214" s="300" t="s">
        <v>1689</v>
      </c>
      <c r="F214" s="300" t="s">
        <v>1656</v>
      </c>
      <c r="G214" s="300" t="s">
        <v>2070</v>
      </c>
      <c r="H214" s="126">
        <v>-2.4399999999999999E-3</v>
      </c>
      <c r="I214" s="300" t="s">
        <v>2515</v>
      </c>
      <c r="J214" s="124">
        <v>20.689394399999998</v>
      </c>
      <c r="K214" s="124">
        <v>18.434908799999999</v>
      </c>
      <c r="L214" s="124">
        <v>19.203029999999998</v>
      </c>
      <c r="M214" s="124">
        <v>21.258003599999999</v>
      </c>
      <c r="N214" s="124">
        <v>21.437564399999999</v>
      </c>
      <c r="O214" s="124">
        <v>18.813981599999998</v>
      </c>
      <c r="P214" s="124">
        <v>21.44754</v>
      </c>
      <c r="Q214" s="124">
        <v>19.312761599999998</v>
      </c>
      <c r="R214" s="124">
        <v>17.357543999999997</v>
      </c>
      <c r="S214" s="124">
        <v>21.238052400000001</v>
      </c>
      <c r="T214" s="124">
        <v>22.744368000000001</v>
      </c>
      <c r="U214" s="124">
        <v>24.021244799999998</v>
      </c>
      <c r="V214" s="124">
        <v>20.22</v>
      </c>
      <c r="W214" s="124">
        <v>19.55</v>
      </c>
      <c r="X214" s="124">
        <v>20.47</v>
      </c>
      <c r="Y214" s="124">
        <v>12.24</v>
      </c>
      <c r="Z214" s="124">
        <v>12.68</v>
      </c>
      <c r="AA214" s="124">
        <v>16.63</v>
      </c>
      <c r="AB214" s="124" t="s">
        <v>102</v>
      </c>
      <c r="AC214" s="124" t="s">
        <v>102</v>
      </c>
      <c r="AD214" s="124" t="s">
        <v>102</v>
      </c>
      <c r="AE214" s="124" t="s">
        <v>102</v>
      </c>
      <c r="AF214" s="126">
        <v>-2.2687681955543312E-2</v>
      </c>
      <c r="AG214" s="126">
        <v>6.0488023678207839E-2</v>
      </c>
      <c r="AH214" s="126">
        <v>6.5977608741953783E-2</v>
      </c>
      <c r="AI214" s="126">
        <v>-0.42421686296073441</v>
      </c>
      <c r="AJ214" s="126">
        <v>-0.40851489640306338</v>
      </c>
      <c r="AK214" s="126">
        <v>-0.11608290294065129</v>
      </c>
      <c r="AL214" s="126" t="s">
        <v>102</v>
      </c>
      <c r="AM214" s="126" t="s">
        <v>102</v>
      </c>
      <c r="AN214" s="126" t="s">
        <v>102</v>
      </c>
      <c r="AO214" s="126" t="s">
        <v>102</v>
      </c>
      <c r="AP214" s="124">
        <v>119.83688279999998</v>
      </c>
      <c r="AQ214" s="124">
        <v>101.78999999999999</v>
      </c>
      <c r="AR214" s="126">
        <v>-0.15059539582750223</v>
      </c>
      <c r="AS214" s="153" t="s">
        <v>779</v>
      </c>
      <c r="AT214" s="153">
        <v>1</v>
      </c>
      <c r="AU214" s="153">
        <v>1</v>
      </c>
      <c r="AV214" s="153">
        <v>1</v>
      </c>
      <c r="AW214" s="153">
        <v>1</v>
      </c>
      <c r="AX214" s="153">
        <v>1</v>
      </c>
      <c r="AY214" s="153">
        <v>1</v>
      </c>
      <c r="AZ214" s="153">
        <v>0</v>
      </c>
      <c r="BA214" s="153">
        <v>0</v>
      </c>
      <c r="BB214" s="153">
        <v>0</v>
      </c>
      <c r="BC214" s="153">
        <v>0</v>
      </c>
    </row>
    <row r="215" spans="1:55" x14ac:dyDescent="0.3">
      <c r="A215" s="300" t="s">
        <v>1040</v>
      </c>
      <c r="B215" s="300" t="s">
        <v>1784</v>
      </c>
      <c r="C215" s="300" t="s">
        <v>49</v>
      </c>
      <c r="D215" s="300" t="s">
        <v>808</v>
      </c>
      <c r="E215" s="300" t="s">
        <v>1689</v>
      </c>
      <c r="F215" s="300" t="s">
        <v>1658</v>
      </c>
      <c r="G215" s="300" t="s">
        <v>2070</v>
      </c>
      <c r="H215" s="126">
        <v>-2.4399999999999999E-3</v>
      </c>
      <c r="I215" s="300" t="s">
        <v>2516</v>
      </c>
      <c r="J215" s="124">
        <v>1.7756567999999999</v>
      </c>
      <c r="K215" s="124">
        <v>3.3418260000000002</v>
      </c>
      <c r="L215" s="124">
        <v>1.8355104</v>
      </c>
      <c r="M215" s="124">
        <v>1.1072916000000002</v>
      </c>
      <c r="N215" s="124">
        <v>2.8131192</v>
      </c>
      <c r="O215" s="124">
        <v>1.6858763999999999</v>
      </c>
      <c r="P215" s="124">
        <v>1.6459739999999998</v>
      </c>
      <c r="Q215" s="124">
        <v>0.61848720000000001</v>
      </c>
      <c r="R215" s="124">
        <v>0.54865800000000009</v>
      </c>
      <c r="S215" s="124">
        <v>2.1248027999999999</v>
      </c>
      <c r="T215" s="124">
        <v>0.55863360000000006</v>
      </c>
      <c r="U215" s="124">
        <v>0.69829199999999991</v>
      </c>
      <c r="V215" s="124">
        <v>1.95</v>
      </c>
      <c r="W215" s="124">
        <v>3.61</v>
      </c>
      <c r="X215" s="124">
        <v>1.59</v>
      </c>
      <c r="Y215" s="124">
        <v>0.26</v>
      </c>
      <c r="Z215" s="124">
        <v>2.38</v>
      </c>
      <c r="AA215" s="124">
        <v>2</v>
      </c>
      <c r="AB215" s="124" t="s">
        <v>102</v>
      </c>
      <c r="AC215" s="124" t="s">
        <v>102</v>
      </c>
      <c r="AD215" s="124" t="s">
        <v>102</v>
      </c>
      <c r="AE215" s="124" t="s">
        <v>102</v>
      </c>
      <c r="AF215" s="126">
        <v>9.8185189840739512E-2</v>
      </c>
      <c r="AG215" s="126">
        <v>8.0247744795809137E-2</v>
      </c>
      <c r="AH215" s="126">
        <v>-0.13375592968582467</v>
      </c>
      <c r="AI215" s="126">
        <v>-0.76519283628630441</v>
      </c>
      <c r="AJ215" s="126">
        <v>-0.15396404105449926</v>
      </c>
      <c r="AK215" s="126">
        <v>0.18632658954120246</v>
      </c>
      <c r="AL215" s="126" t="s">
        <v>102</v>
      </c>
      <c r="AM215" s="126" t="s">
        <v>102</v>
      </c>
      <c r="AN215" s="126" t="s">
        <v>102</v>
      </c>
      <c r="AO215" s="126" t="s">
        <v>102</v>
      </c>
      <c r="AP215" s="124">
        <v>12.5592804</v>
      </c>
      <c r="AQ215" s="124">
        <v>11.79</v>
      </c>
      <c r="AR215" s="126">
        <v>-6.1251948797958304E-2</v>
      </c>
      <c r="AS215" s="153" t="s">
        <v>779</v>
      </c>
      <c r="AT215" s="153">
        <v>1</v>
      </c>
      <c r="AU215" s="153">
        <v>1</v>
      </c>
      <c r="AV215" s="153">
        <v>1</v>
      </c>
      <c r="AW215" s="153">
        <v>1</v>
      </c>
      <c r="AX215" s="153">
        <v>1</v>
      </c>
      <c r="AY215" s="153">
        <v>1</v>
      </c>
      <c r="AZ215" s="153">
        <v>0</v>
      </c>
      <c r="BA215" s="153">
        <v>0</v>
      </c>
      <c r="BB215" s="153">
        <v>0</v>
      </c>
      <c r="BC215" s="153">
        <v>0</v>
      </c>
    </row>
    <row r="216" spans="1:55" x14ac:dyDescent="0.3">
      <c r="A216" s="300" t="s">
        <v>1040</v>
      </c>
      <c r="B216" s="300" t="s">
        <v>1784</v>
      </c>
      <c r="C216" s="300" t="s">
        <v>49</v>
      </c>
      <c r="D216" s="300" t="s">
        <v>808</v>
      </c>
      <c r="E216" s="300" t="s">
        <v>1689</v>
      </c>
      <c r="F216" s="300" t="s">
        <v>1659</v>
      </c>
      <c r="G216" s="300" t="s">
        <v>2070</v>
      </c>
      <c r="H216" s="126">
        <v>-2.4399999999999999E-3</v>
      </c>
      <c r="I216" s="300" t="s">
        <v>2517</v>
      </c>
      <c r="J216" s="124">
        <v>0.27931680000000003</v>
      </c>
      <c r="K216" s="124">
        <v>0.19951200000000002</v>
      </c>
      <c r="L216" s="124">
        <v>0.39902400000000005</v>
      </c>
      <c r="M216" s="124">
        <v>0.2693412</v>
      </c>
      <c r="N216" s="124">
        <v>0.63843839999999996</v>
      </c>
      <c r="O216" s="124">
        <v>0.31921919999999998</v>
      </c>
      <c r="P216" s="124">
        <v>0.42895080000000002</v>
      </c>
      <c r="Q216" s="124">
        <v>1.2768767999999999</v>
      </c>
      <c r="R216" s="124">
        <v>0.42895080000000002</v>
      </c>
      <c r="S216" s="124">
        <v>0.34914599999999996</v>
      </c>
      <c r="T216" s="124">
        <v>0.50875559999999997</v>
      </c>
      <c r="U216" s="124">
        <v>0.52870680000000003</v>
      </c>
      <c r="V216" s="124">
        <v>0.25</v>
      </c>
      <c r="W216" s="124">
        <v>0.38</v>
      </c>
      <c r="X216" s="124">
        <v>0.15</v>
      </c>
      <c r="Y216" s="124">
        <v>0.11</v>
      </c>
      <c r="Z216" s="124">
        <v>0.9</v>
      </c>
      <c r="AA216" s="124">
        <v>0.37</v>
      </c>
      <c r="AB216" s="124" t="s">
        <v>102</v>
      </c>
      <c r="AC216" s="124" t="s">
        <v>102</v>
      </c>
      <c r="AD216" s="124" t="s">
        <v>102</v>
      </c>
      <c r="AE216" s="124" t="s">
        <v>102</v>
      </c>
      <c r="AF216" s="126">
        <v>-0.1049589569979322</v>
      </c>
      <c r="AG216" s="126">
        <v>0.90464733950840026</v>
      </c>
      <c r="AH216" s="126">
        <v>-0.62408276193913159</v>
      </c>
      <c r="AI216" s="126">
        <v>-0.59159608704498245</v>
      </c>
      <c r="AJ216" s="126">
        <v>0.40968964272825709</v>
      </c>
      <c r="AK216" s="126">
        <v>0.159078150687678</v>
      </c>
      <c r="AL216" s="126" t="s">
        <v>102</v>
      </c>
      <c r="AM216" s="126" t="s">
        <v>102</v>
      </c>
      <c r="AN216" s="126" t="s">
        <v>102</v>
      </c>
      <c r="AO216" s="126" t="s">
        <v>102</v>
      </c>
      <c r="AP216" s="124">
        <v>2.1048515999999999</v>
      </c>
      <c r="AQ216" s="124">
        <v>2.16</v>
      </c>
      <c r="AR216" s="126">
        <v>2.6200611957631698E-2</v>
      </c>
      <c r="AS216" s="153" t="s">
        <v>779</v>
      </c>
      <c r="AT216" s="153">
        <v>1</v>
      </c>
      <c r="AU216" s="153">
        <v>1</v>
      </c>
      <c r="AV216" s="153">
        <v>1</v>
      </c>
      <c r="AW216" s="153">
        <v>1</v>
      </c>
      <c r="AX216" s="153">
        <v>1</v>
      </c>
      <c r="AY216" s="153">
        <v>1</v>
      </c>
      <c r="AZ216" s="153">
        <v>0</v>
      </c>
      <c r="BA216" s="153">
        <v>0</v>
      </c>
      <c r="BB216" s="153">
        <v>0</v>
      </c>
      <c r="BC216" s="153">
        <v>0</v>
      </c>
    </row>
    <row r="217" spans="1:55" x14ac:dyDescent="0.3">
      <c r="A217" s="300" t="s">
        <v>1040</v>
      </c>
      <c r="B217" s="300" t="s">
        <v>1784</v>
      </c>
      <c r="C217" s="300" t="s">
        <v>49</v>
      </c>
      <c r="D217" s="300" t="s">
        <v>808</v>
      </c>
      <c r="E217" s="300" t="s">
        <v>1689</v>
      </c>
      <c r="F217" s="300" t="s">
        <v>1668</v>
      </c>
      <c r="G217" s="300" t="s">
        <v>2070</v>
      </c>
      <c r="H217" s="126">
        <v>-2.4399999999999999E-3</v>
      </c>
      <c r="I217" s="300" t="s">
        <v>2518</v>
      </c>
      <c r="J217" s="124">
        <v>22.135856400000002</v>
      </c>
      <c r="K217" s="124">
        <v>19.681858800000001</v>
      </c>
      <c r="L217" s="124">
        <v>20.759223599999999</v>
      </c>
      <c r="M217" s="124">
        <v>22.395222</v>
      </c>
      <c r="N217" s="124">
        <v>21.547296000000003</v>
      </c>
      <c r="O217" s="124">
        <v>18.714225600000002</v>
      </c>
      <c r="P217" s="124">
        <v>21.248028000000001</v>
      </c>
      <c r="Q217" s="124">
        <v>18.1755432</v>
      </c>
      <c r="R217" s="124">
        <v>18.8937864</v>
      </c>
      <c r="S217" s="124">
        <v>21.0584916</v>
      </c>
      <c r="T217" s="124">
        <v>23.173318800000001</v>
      </c>
      <c r="U217" s="124">
        <v>23.672098800000001</v>
      </c>
      <c r="V217" s="124">
        <v>22.41</v>
      </c>
      <c r="W217" s="124">
        <v>23.76</v>
      </c>
      <c r="X217" s="124">
        <v>23.39</v>
      </c>
      <c r="Y217" s="124">
        <v>15.44</v>
      </c>
      <c r="Z217" s="124">
        <v>12.76</v>
      </c>
      <c r="AA217" s="124">
        <v>13.33</v>
      </c>
      <c r="AB217" s="124" t="s">
        <v>102</v>
      </c>
      <c r="AC217" s="124" t="s">
        <v>102</v>
      </c>
      <c r="AD217" s="124" t="s">
        <v>102</v>
      </c>
      <c r="AE217" s="124" t="s">
        <v>102</v>
      </c>
      <c r="AF217" s="126">
        <v>1.2384594254957245E-2</v>
      </c>
      <c r="AG217" s="126">
        <v>0.20720305137033099</v>
      </c>
      <c r="AH217" s="126">
        <v>0.12672807281675033</v>
      </c>
      <c r="AI217" s="126">
        <v>-0.31056722724159647</v>
      </c>
      <c r="AJ217" s="126">
        <v>-0.40781432621522451</v>
      </c>
      <c r="AK217" s="126">
        <v>-0.28770763562880219</v>
      </c>
      <c r="AL217" s="126" t="s">
        <v>102</v>
      </c>
      <c r="AM217" s="126" t="s">
        <v>102</v>
      </c>
      <c r="AN217" s="126" t="s">
        <v>102</v>
      </c>
      <c r="AO217" s="126" t="s">
        <v>102</v>
      </c>
      <c r="AP217" s="124">
        <v>125.23368240000001</v>
      </c>
      <c r="AQ217" s="124">
        <v>111.09</v>
      </c>
      <c r="AR217" s="126">
        <v>-0.11293832560815925</v>
      </c>
      <c r="AS217" s="153" t="s">
        <v>779</v>
      </c>
      <c r="AT217" s="153">
        <v>1</v>
      </c>
      <c r="AU217" s="153">
        <v>1</v>
      </c>
      <c r="AV217" s="153">
        <v>1</v>
      </c>
      <c r="AW217" s="153">
        <v>1</v>
      </c>
      <c r="AX217" s="153">
        <v>1</v>
      </c>
      <c r="AY217" s="153">
        <v>1</v>
      </c>
      <c r="AZ217" s="153">
        <v>0</v>
      </c>
      <c r="BA217" s="153">
        <v>0</v>
      </c>
      <c r="BB217" s="153">
        <v>0</v>
      </c>
      <c r="BC217" s="153">
        <v>0</v>
      </c>
    </row>
    <row r="218" spans="1:55" x14ac:dyDescent="0.3">
      <c r="A218" s="300" t="s">
        <v>1040</v>
      </c>
      <c r="B218" s="300" t="s">
        <v>1784</v>
      </c>
      <c r="C218" s="300" t="s">
        <v>49</v>
      </c>
      <c r="D218" s="300" t="s">
        <v>808</v>
      </c>
      <c r="E218" s="300" t="s">
        <v>1689</v>
      </c>
      <c r="F218" s="300" t="s">
        <v>30</v>
      </c>
      <c r="G218" s="300" t="s">
        <v>2070</v>
      </c>
      <c r="H218" s="126">
        <v>-2.4399999999999999E-3</v>
      </c>
      <c r="I218" s="300" t="s">
        <v>2519</v>
      </c>
      <c r="J218" s="124">
        <v>8.5690404000000004</v>
      </c>
      <c r="K218" s="124">
        <v>5.1075071999999997</v>
      </c>
      <c r="L218" s="124">
        <v>6.5938715999999999</v>
      </c>
      <c r="M218" s="124">
        <v>6.2147988000000005</v>
      </c>
      <c r="N218" s="124">
        <v>5.8457015999999999</v>
      </c>
      <c r="O218" s="124">
        <v>5.6461896000000005</v>
      </c>
      <c r="P218" s="124">
        <v>5.8656528000000003</v>
      </c>
      <c r="Q218" s="124">
        <v>5.0077511999999995</v>
      </c>
      <c r="R218" s="124">
        <v>4.6386540000000007</v>
      </c>
      <c r="S218" s="124">
        <v>5.1873120000000004</v>
      </c>
      <c r="T218" s="124">
        <v>5.9055552000000002</v>
      </c>
      <c r="U218" s="124">
        <v>6.0851159999999993</v>
      </c>
      <c r="V218" s="124">
        <v>7.95</v>
      </c>
      <c r="W218" s="124">
        <v>5.26</v>
      </c>
      <c r="X218" s="124">
        <v>6.7</v>
      </c>
      <c r="Y218" s="124">
        <v>5.33</v>
      </c>
      <c r="Z218" s="124">
        <v>4.59</v>
      </c>
      <c r="AA218" s="124">
        <v>5.42</v>
      </c>
      <c r="AB218" s="124" t="s">
        <v>102</v>
      </c>
      <c r="AC218" s="124" t="s">
        <v>102</v>
      </c>
      <c r="AD218" s="124" t="s">
        <v>102</v>
      </c>
      <c r="AE218" s="124" t="s">
        <v>102</v>
      </c>
      <c r="AF218" s="126">
        <v>-7.2241507928939186E-2</v>
      </c>
      <c r="AG218" s="126">
        <v>2.9856600104254401E-2</v>
      </c>
      <c r="AH218" s="126">
        <v>1.6095005550305262E-2</v>
      </c>
      <c r="AI218" s="126">
        <v>-0.14236966126723208</v>
      </c>
      <c r="AJ218" s="126">
        <v>-0.21480768022781049</v>
      </c>
      <c r="AK218" s="126">
        <v>-4.0060574657287552E-2</v>
      </c>
      <c r="AL218" s="126" t="s">
        <v>102</v>
      </c>
      <c r="AM218" s="126" t="s">
        <v>102</v>
      </c>
      <c r="AN218" s="126" t="s">
        <v>102</v>
      </c>
      <c r="AO218" s="126" t="s">
        <v>102</v>
      </c>
      <c r="AP218" s="124">
        <v>37.977109200000001</v>
      </c>
      <c r="AQ218" s="124">
        <v>35.25</v>
      </c>
      <c r="AR218" s="126">
        <v>-7.180928873859628E-2</v>
      </c>
      <c r="AS218" s="153" t="s">
        <v>779</v>
      </c>
      <c r="AT218" s="153">
        <v>1</v>
      </c>
      <c r="AU218" s="153">
        <v>1</v>
      </c>
      <c r="AV218" s="153">
        <v>1</v>
      </c>
      <c r="AW218" s="153">
        <v>1</v>
      </c>
      <c r="AX218" s="153">
        <v>1</v>
      </c>
      <c r="AY218" s="153">
        <v>1</v>
      </c>
      <c r="AZ218" s="153">
        <v>0</v>
      </c>
      <c r="BA218" s="153">
        <v>0</v>
      </c>
      <c r="BB218" s="153">
        <v>0</v>
      </c>
      <c r="BC218" s="153">
        <v>0</v>
      </c>
    </row>
    <row r="219" spans="1:55" x14ac:dyDescent="0.3">
      <c r="A219" s="300" t="s">
        <v>1040</v>
      </c>
      <c r="B219" s="300" t="s">
        <v>1784</v>
      </c>
      <c r="C219" s="300" t="s">
        <v>49</v>
      </c>
      <c r="D219" s="300" t="s">
        <v>808</v>
      </c>
      <c r="E219" s="300" t="s">
        <v>1689</v>
      </c>
      <c r="F219" s="300" t="s">
        <v>1669</v>
      </c>
      <c r="G219" s="300" t="s">
        <v>2070</v>
      </c>
      <c r="H219" s="126">
        <v>-2.4399999999999999E-3</v>
      </c>
      <c r="I219" s="300" t="s">
        <v>2520</v>
      </c>
      <c r="J219" s="124">
        <v>5.0576292</v>
      </c>
      <c r="K219" s="124">
        <v>4.6187028000000003</v>
      </c>
      <c r="L219" s="124">
        <v>5.1374340000000007</v>
      </c>
      <c r="M219" s="124">
        <v>5.0476535999999994</v>
      </c>
      <c r="N219" s="124">
        <v>5.5564092</v>
      </c>
      <c r="O219" s="124">
        <v>4.5588492</v>
      </c>
      <c r="P219" s="124">
        <v>5.6761164000000006</v>
      </c>
      <c r="Q219" s="124">
        <v>4.5388979999999997</v>
      </c>
      <c r="R219" s="124">
        <v>4.2994835999999994</v>
      </c>
      <c r="S219" s="124">
        <v>5.6062871999999997</v>
      </c>
      <c r="T219" s="124">
        <v>6.7135788000000005</v>
      </c>
      <c r="U219" s="124">
        <v>6.3145547999999998</v>
      </c>
      <c r="V219" s="124">
        <v>4.9400000000000004</v>
      </c>
      <c r="W219" s="124">
        <v>4.93</v>
      </c>
      <c r="X219" s="124">
        <v>5.12</v>
      </c>
      <c r="Y219" s="124">
        <v>3.26</v>
      </c>
      <c r="Z219" s="124">
        <v>3.44</v>
      </c>
      <c r="AA219" s="124">
        <v>3.51</v>
      </c>
      <c r="AB219" s="124" t="s">
        <v>102</v>
      </c>
      <c r="AC219" s="124" t="s">
        <v>102</v>
      </c>
      <c r="AD219" s="124" t="s">
        <v>102</v>
      </c>
      <c r="AE219" s="124" t="s">
        <v>102</v>
      </c>
      <c r="AF219" s="126">
        <v>-2.3257774611076601E-2</v>
      </c>
      <c r="AG219" s="126">
        <v>6.7399270635036174E-2</v>
      </c>
      <c r="AH219" s="126">
        <v>-3.393522914357754E-3</v>
      </c>
      <c r="AI219" s="126">
        <v>-0.3541553643855434</v>
      </c>
      <c r="AJ219" s="126">
        <v>-0.38089512917803103</v>
      </c>
      <c r="AK219" s="126">
        <v>-0.23006885158649254</v>
      </c>
      <c r="AL219" s="126" t="s">
        <v>102</v>
      </c>
      <c r="AM219" s="126" t="s">
        <v>102</v>
      </c>
      <c r="AN219" s="126" t="s">
        <v>102</v>
      </c>
      <c r="AO219" s="126" t="s">
        <v>102</v>
      </c>
      <c r="AP219" s="124">
        <v>29.976678000000003</v>
      </c>
      <c r="AQ219" s="124">
        <v>25.200000000000003</v>
      </c>
      <c r="AR219" s="126">
        <v>-0.15934647595040385</v>
      </c>
      <c r="AS219" s="153" t="s">
        <v>779</v>
      </c>
      <c r="AT219" s="153">
        <v>1</v>
      </c>
      <c r="AU219" s="153">
        <v>1</v>
      </c>
      <c r="AV219" s="153">
        <v>1</v>
      </c>
      <c r="AW219" s="153">
        <v>1</v>
      </c>
      <c r="AX219" s="153">
        <v>1</v>
      </c>
      <c r="AY219" s="153">
        <v>1</v>
      </c>
      <c r="AZ219" s="153">
        <v>0</v>
      </c>
      <c r="BA219" s="153">
        <v>0</v>
      </c>
      <c r="BB219" s="153">
        <v>0</v>
      </c>
      <c r="BC219" s="153">
        <v>0</v>
      </c>
    </row>
    <row r="220" spans="1:55" x14ac:dyDescent="0.3">
      <c r="A220" s="300" t="s">
        <v>1040</v>
      </c>
      <c r="B220" s="300" t="s">
        <v>1784</v>
      </c>
      <c r="C220" s="300" t="s">
        <v>49</v>
      </c>
      <c r="D220" s="300" t="s">
        <v>808</v>
      </c>
      <c r="E220" s="300" t="s">
        <v>1689</v>
      </c>
      <c r="F220" s="300" t="s">
        <v>1660</v>
      </c>
      <c r="G220" s="300" t="s">
        <v>2070</v>
      </c>
      <c r="H220" s="126">
        <v>-2.4399999999999999E-3</v>
      </c>
      <c r="I220" s="300" t="s">
        <v>2521</v>
      </c>
      <c r="J220" s="124">
        <v>6.7534811999999995</v>
      </c>
      <c r="K220" s="124">
        <v>6.1948476000000001</v>
      </c>
      <c r="L220" s="124">
        <v>6.4342620000000004</v>
      </c>
      <c r="M220" s="124">
        <v>7.5216023999999999</v>
      </c>
      <c r="N220" s="124">
        <v>7.5714803999999996</v>
      </c>
      <c r="O220" s="124">
        <v>6.1150428000000003</v>
      </c>
      <c r="P220" s="124">
        <v>7.6712364000000006</v>
      </c>
      <c r="Q220" s="124">
        <v>6.3843840000000007</v>
      </c>
      <c r="R220" s="124">
        <v>5.3070192</v>
      </c>
      <c r="S220" s="124">
        <v>7.5016511999999995</v>
      </c>
      <c r="T220" s="124">
        <v>8.3595528000000012</v>
      </c>
      <c r="U220" s="124">
        <v>8.6388695999999996</v>
      </c>
      <c r="V220" s="124">
        <v>6.66</v>
      </c>
      <c r="W220" s="124">
        <v>6.34</v>
      </c>
      <c r="X220" s="124">
        <v>6.9</v>
      </c>
      <c r="Y220" s="124">
        <v>3.99</v>
      </c>
      <c r="Z220" s="124">
        <v>5.05</v>
      </c>
      <c r="AA220" s="124">
        <v>4.74</v>
      </c>
      <c r="AB220" s="124" t="s">
        <v>102</v>
      </c>
      <c r="AC220" s="124" t="s">
        <v>102</v>
      </c>
      <c r="AD220" s="124" t="s">
        <v>102</v>
      </c>
      <c r="AE220" s="124" t="s">
        <v>102</v>
      </c>
      <c r="AF220" s="126">
        <v>-1.3841927923039066E-2</v>
      </c>
      <c r="AG220" s="126">
        <v>2.3431149460399918E-2</v>
      </c>
      <c r="AH220" s="126">
        <v>7.2384058964338097E-2</v>
      </c>
      <c r="AI220" s="126">
        <v>-0.46952792931463644</v>
      </c>
      <c r="AJ220" s="126">
        <v>-0.33302343356789249</v>
      </c>
      <c r="AK220" s="126">
        <v>-0.22486233456943261</v>
      </c>
      <c r="AL220" s="126" t="s">
        <v>102</v>
      </c>
      <c r="AM220" s="126" t="s">
        <v>102</v>
      </c>
      <c r="AN220" s="126" t="s">
        <v>102</v>
      </c>
      <c r="AO220" s="126" t="s">
        <v>102</v>
      </c>
      <c r="AP220" s="124">
        <v>40.590716399999998</v>
      </c>
      <c r="AQ220" s="124">
        <v>33.68</v>
      </c>
      <c r="AR220" s="126">
        <v>-0.17025361986466439</v>
      </c>
      <c r="AS220" s="153" t="s">
        <v>779</v>
      </c>
      <c r="AT220" s="153">
        <v>1</v>
      </c>
      <c r="AU220" s="153">
        <v>1</v>
      </c>
      <c r="AV220" s="153">
        <v>1</v>
      </c>
      <c r="AW220" s="153">
        <v>1</v>
      </c>
      <c r="AX220" s="153">
        <v>1</v>
      </c>
      <c r="AY220" s="153">
        <v>1</v>
      </c>
      <c r="AZ220" s="153">
        <v>0</v>
      </c>
      <c r="BA220" s="153">
        <v>0</v>
      </c>
      <c r="BB220" s="153">
        <v>0</v>
      </c>
      <c r="BC220" s="153">
        <v>0</v>
      </c>
    </row>
    <row r="221" spans="1:55" x14ac:dyDescent="0.3">
      <c r="A221" s="300" t="s">
        <v>1040</v>
      </c>
      <c r="B221" s="300" t="s">
        <v>1784</v>
      </c>
      <c r="C221" s="300" t="s">
        <v>49</v>
      </c>
      <c r="D221" s="300" t="s">
        <v>808</v>
      </c>
      <c r="E221" s="300" t="s">
        <v>1689</v>
      </c>
      <c r="F221" s="300" t="s">
        <v>770</v>
      </c>
      <c r="G221" s="300" t="s">
        <v>2070</v>
      </c>
      <c r="H221" s="126">
        <v>-2.4399999999999999E-3</v>
      </c>
      <c r="I221" s="300" t="s">
        <v>2522</v>
      </c>
      <c r="J221" s="124">
        <v>11.8111104</v>
      </c>
      <c r="K221" s="124">
        <v>10.8135504</v>
      </c>
      <c r="L221" s="124">
        <v>11.571696000000001</v>
      </c>
      <c r="M221" s="124">
        <v>12.569255999999999</v>
      </c>
      <c r="N221" s="124">
        <v>13.1278896</v>
      </c>
      <c r="O221" s="124">
        <v>10.673891999999999</v>
      </c>
      <c r="P221" s="124">
        <v>13.347352800000001</v>
      </c>
      <c r="Q221" s="124">
        <v>10.923281999999999</v>
      </c>
      <c r="R221" s="124">
        <v>9.6065027999999995</v>
      </c>
      <c r="S221" s="124">
        <v>13.1079384</v>
      </c>
      <c r="T221" s="124">
        <v>15.073131600000002</v>
      </c>
      <c r="U221" s="124">
        <v>14.953424399999999</v>
      </c>
      <c r="V221" s="124">
        <v>11.600000000000001</v>
      </c>
      <c r="W221" s="124">
        <v>11.27</v>
      </c>
      <c r="X221" s="124">
        <v>12.02</v>
      </c>
      <c r="Y221" s="124">
        <v>7.25</v>
      </c>
      <c r="Z221" s="124">
        <v>8.49</v>
      </c>
      <c r="AA221" s="124">
        <v>8.25</v>
      </c>
      <c r="AB221" s="124" t="s">
        <v>102</v>
      </c>
      <c r="AC221" s="124" t="s">
        <v>102</v>
      </c>
      <c r="AD221" s="124" t="s">
        <v>102</v>
      </c>
      <c r="AE221" s="124" t="s">
        <v>102</v>
      </c>
      <c r="AF221" s="126">
        <v>-1.7873882543676761E-2</v>
      </c>
      <c r="AG221" s="126">
        <v>4.2210891253625552E-2</v>
      </c>
      <c r="AH221" s="126">
        <v>3.8741425630261846E-2</v>
      </c>
      <c r="AI221" s="126">
        <v>-0.42319577228755623</v>
      </c>
      <c r="AJ221" s="126">
        <v>-0.35328523786488875</v>
      </c>
      <c r="AK221" s="126">
        <v>-0.22708605258513004</v>
      </c>
      <c r="AL221" s="126" t="s">
        <v>102</v>
      </c>
      <c r="AM221" s="126" t="s">
        <v>102</v>
      </c>
      <c r="AN221" s="126" t="s">
        <v>102</v>
      </c>
      <c r="AO221" s="126" t="s">
        <v>102</v>
      </c>
      <c r="AP221" s="124">
        <v>70.567394399999998</v>
      </c>
      <c r="AQ221" s="124">
        <v>58.88</v>
      </c>
      <c r="AR221" s="126">
        <v>-0.1656203194034892</v>
      </c>
      <c r="AS221" s="153" t="s">
        <v>779</v>
      </c>
      <c r="AT221" s="153">
        <v>1</v>
      </c>
      <c r="AU221" s="153">
        <v>1</v>
      </c>
      <c r="AV221" s="153">
        <v>1</v>
      </c>
      <c r="AW221" s="153">
        <v>1</v>
      </c>
      <c r="AX221" s="153">
        <v>1</v>
      </c>
      <c r="AY221" s="153">
        <v>1</v>
      </c>
      <c r="AZ221" s="153">
        <v>0</v>
      </c>
      <c r="BA221" s="153">
        <v>0</v>
      </c>
      <c r="BB221" s="153">
        <v>0</v>
      </c>
      <c r="BC221" s="153">
        <v>0</v>
      </c>
    </row>
    <row r="222" spans="1:55" x14ac:dyDescent="0.3">
      <c r="A222" s="300" t="s">
        <v>1179</v>
      </c>
      <c r="B222" s="300" t="s">
        <v>1938</v>
      </c>
      <c r="C222" s="300" t="s">
        <v>49</v>
      </c>
      <c r="D222" s="300" t="s">
        <v>804</v>
      </c>
      <c r="E222" s="300" t="s">
        <v>102</v>
      </c>
      <c r="F222" s="300" t="s">
        <v>1651</v>
      </c>
      <c r="G222" s="300" t="s">
        <v>2070</v>
      </c>
      <c r="H222" s="126" t="e">
        <v>#N/A</v>
      </c>
      <c r="I222" s="300" t="s">
        <v>2523</v>
      </c>
      <c r="J222" s="124" t="s">
        <v>102</v>
      </c>
      <c r="K222" s="124" t="s">
        <v>102</v>
      </c>
      <c r="L222" s="124" t="s">
        <v>102</v>
      </c>
      <c r="M222" s="124" t="s">
        <v>102</v>
      </c>
      <c r="N222" s="124" t="s">
        <v>102</v>
      </c>
      <c r="O222" s="124" t="s">
        <v>102</v>
      </c>
      <c r="P222" s="124" t="s">
        <v>102</v>
      </c>
      <c r="Q222" s="124" t="s">
        <v>102</v>
      </c>
      <c r="R222" s="124" t="s">
        <v>102</v>
      </c>
      <c r="S222" s="124" t="s">
        <v>102</v>
      </c>
      <c r="T222" s="124" t="s">
        <v>102</v>
      </c>
      <c r="U222" s="124" t="s">
        <v>102</v>
      </c>
      <c r="V222" s="124">
        <v>0</v>
      </c>
      <c r="W222" s="124">
        <v>0</v>
      </c>
      <c r="X222" s="124">
        <v>0</v>
      </c>
      <c r="Y222" s="124">
        <v>0</v>
      </c>
      <c r="Z222" s="124">
        <v>0</v>
      </c>
      <c r="AA222" s="124">
        <v>0</v>
      </c>
      <c r="AB222" s="124" t="s">
        <v>102</v>
      </c>
      <c r="AC222" s="124" t="s">
        <v>102</v>
      </c>
      <c r="AD222" s="124" t="s">
        <v>102</v>
      </c>
      <c r="AE222" s="124" t="s">
        <v>102</v>
      </c>
      <c r="AF222" s="126" t="s">
        <v>102</v>
      </c>
      <c r="AG222" s="126" t="s">
        <v>102</v>
      </c>
      <c r="AH222" s="126" t="s">
        <v>102</v>
      </c>
      <c r="AI222" s="126" t="s">
        <v>102</v>
      </c>
      <c r="AJ222" s="126" t="s">
        <v>102</v>
      </c>
      <c r="AK222" s="126" t="s">
        <v>102</v>
      </c>
      <c r="AL222" s="126" t="s">
        <v>102</v>
      </c>
      <c r="AM222" s="126" t="s">
        <v>102</v>
      </c>
      <c r="AN222" s="126" t="s">
        <v>102</v>
      </c>
      <c r="AO222" s="126" t="s">
        <v>102</v>
      </c>
      <c r="AP222" s="124">
        <v>0</v>
      </c>
      <c r="AQ222" s="124">
        <v>0</v>
      </c>
      <c r="AR222" s="126" t="s">
        <v>102</v>
      </c>
      <c r="AS222" s="153" t="s">
        <v>779</v>
      </c>
      <c r="AT222" s="153">
        <v>0</v>
      </c>
      <c r="AU222" s="153">
        <v>0</v>
      </c>
      <c r="AV222" s="153">
        <v>0</v>
      </c>
      <c r="AW222" s="153">
        <v>0</v>
      </c>
      <c r="AX222" s="153">
        <v>0</v>
      </c>
      <c r="AY222" s="153">
        <v>0</v>
      </c>
      <c r="AZ222" s="153">
        <v>0</v>
      </c>
      <c r="BA222" s="153">
        <v>0</v>
      </c>
      <c r="BB222" s="153">
        <v>0</v>
      </c>
      <c r="BC222" s="153">
        <v>0</v>
      </c>
    </row>
    <row r="223" spans="1:55" x14ac:dyDescent="0.3">
      <c r="A223" s="300" t="s">
        <v>1179</v>
      </c>
      <c r="B223" s="300" t="s">
        <v>1938</v>
      </c>
      <c r="C223" s="300" t="s">
        <v>49</v>
      </c>
      <c r="D223" s="300" t="s">
        <v>804</v>
      </c>
      <c r="E223" s="300" t="s">
        <v>102</v>
      </c>
      <c r="F223" s="300" t="s">
        <v>776</v>
      </c>
      <c r="G223" s="300" t="s">
        <v>2070</v>
      </c>
      <c r="H223" s="126" t="e">
        <v>#N/A</v>
      </c>
      <c r="I223" s="300" t="s">
        <v>2524</v>
      </c>
      <c r="J223" s="124" t="s">
        <v>102</v>
      </c>
      <c r="K223" s="124" t="s">
        <v>102</v>
      </c>
      <c r="L223" s="124" t="s">
        <v>102</v>
      </c>
      <c r="M223" s="124" t="s">
        <v>102</v>
      </c>
      <c r="N223" s="124" t="s">
        <v>102</v>
      </c>
      <c r="O223" s="124" t="s">
        <v>102</v>
      </c>
      <c r="P223" s="124" t="s">
        <v>102</v>
      </c>
      <c r="Q223" s="124" t="s">
        <v>102</v>
      </c>
      <c r="R223" s="124" t="s">
        <v>102</v>
      </c>
      <c r="S223" s="124" t="s">
        <v>102</v>
      </c>
      <c r="T223" s="124" t="s">
        <v>102</v>
      </c>
      <c r="U223" s="124" t="s">
        <v>102</v>
      </c>
      <c r="V223" s="124">
        <v>4.5199999999999996</v>
      </c>
      <c r="W223" s="124">
        <v>4.72</v>
      </c>
      <c r="X223" s="124">
        <v>7.19</v>
      </c>
      <c r="Y223" s="124">
        <v>1.34</v>
      </c>
      <c r="Z223" s="124">
        <v>3.85</v>
      </c>
      <c r="AA223" s="124">
        <v>3.84</v>
      </c>
      <c r="AB223" s="124" t="s">
        <v>102</v>
      </c>
      <c r="AC223" s="124" t="s">
        <v>102</v>
      </c>
      <c r="AD223" s="124" t="s">
        <v>102</v>
      </c>
      <c r="AE223" s="124" t="s">
        <v>102</v>
      </c>
      <c r="AF223" s="126" t="s">
        <v>102</v>
      </c>
      <c r="AG223" s="126" t="s">
        <v>102</v>
      </c>
      <c r="AH223" s="126" t="s">
        <v>102</v>
      </c>
      <c r="AI223" s="126" t="s">
        <v>102</v>
      </c>
      <c r="AJ223" s="126" t="s">
        <v>102</v>
      </c>
      <c r="AK223" s="126" t="s">
        <v>102</v>
      </c>
      <c r="AL223" s="126" t="s">
        <v>102</v>
      </c>
      <c r="AM223" s="126" t="s">
        <v>102</v>
      </c>
      <c r="AN223" s="126" t="s">
        <v>102</v>
      </c>
      <c r="AO223" s="126" t="s">
        <v>102</v>
      </c>
      <c r="AP223" s="124">
        <v>0</v>
      </c>
      <c r="AQ223" s="124">
        <v>25.46</v>
      </c>
      <c r="AR223" s="126" t="s">
        <v>102</v>
      </c>
      <c r="AS223" s="153" t="s">
        <v>779</v>
      </c>
      <c r="AT223" s="153">
        <v>1</v>
      </c>
      <c r="AU223" s="153">
        <v>1</v>
      </c>
      <c r="AV223" s="153">
        <v>1</v>
      </c>
      <c r="AW223" s="153">
        <v>1</v>
      </c>
      <c r="AX223" s="153">
        <v>1</v>
      </c>
      <c r="AY223" s="153">
        <v>1</v>
      </c>
      <c r="AZ223" s="153">
        <v>0</v>
      </c>
      <c r="BA223" s="153">
        <v>0</v>
      </c>
      <c r="BB223" s="153">
        <v>0</v>
      </c>
      <c r="BC223" s="153">
        <v>0</v>
      </c>
    </row>
    <row r="224" spans="1:55" x14ac:dyDescent="0.3">
      <c r="A224" s="300" t="s">
        <v>1179</v>
      </c>
      <c r="B224" s="300" t="s">
        <v>1938</v>
      </c>
      <c r="C224" s="300" t="s">
        <v>49</v>
      </c>
      <c r="D224" s="300" t="s">
        <v>804</v>
      </c>
      <c r="E224" s="300" t="s">
        <v>102</v>
      </c>
      <c r="F224" s="300" t="s">
        <v>650</v>
      </c>
      <c r="G224" s="300" t="s">
        <v>2070</v>
      </c>
      <c r="H224" s="126" t="e">
        <v>#N/A</v>
      </c>
      <c r="I224" s="300" t="s">
        <v>2525</v>
      </c>
      <c r="J224" s="124" t="s">
        <v>102</v>
      </c>
      <c r="K224" s="124" t="s">
        <v>102</v>
      </c>
      <c r="L224" s="124" t="s">
        <v>102</v>
      </c>
      <c r="M224" s="124" t="s">
        <v>102</v>
      </c>
      <c r="N224" s="124" t="s">
        <v>102</v>
      </c>
      <c r="O224" s="124" t="s">
        <v>102</v>
      </c>
      <c r="P224" s="124" t="s">
        <v>102</v>
      </c>
      <c r="Q224" s="124" t="s">
        <v>102</v>
      </c>
      <c r="R224" s="124" t="s">
        <v>102</v>
      </c>
      <c r="S224" s="124" t="s">
        <v>102</v>
      </c>
      <c r="T224" s="124" t="s">
        <v>102</v>
      </c>
      <c r="U224" s="124" t="s">
        <v>102</v>
      </c>
      <c r="V224" s="124">
        <v>0.59</v>
      </c>
      <c r="W224" s="124">
        <v>1</v>
      </c>
      <c r="X224" s="124">
        <v>2.23</v>
      </c>
      <c r="Y224" s="124">
        <v>0.06</v>
      </c>
      <c r="Z224" s="124">
        <v>0.22</v>
      </c>
      <c r="AA224" s="124">
        <v>0.51</v>
      </c>
      <c r="AB224" s="124" t="s">
        <v>102</v>
      </c>
      <c r="AC224" s="124" t="s">
        <v>102</v>
      </c>
      <c r="AD224" s="124" t="s">
        <v>102</v>
      </c>
      <c r="AE224" s="124" t="s">
        <v>102</v>
      </c>
      <c r="AF224" s="126" t="s">
        <v>102</v>
      </c>
      <c r="AG224" s="126" t="s">
        <v>102</v>
      </c>
      <c r="AH224" s="126" t="s">
        <v>102</v>
      </c>
      <c r="AI224" s="126" t="s">
        <v>102</v>
      </c>
      <c r="AJ224" s="126" t="s">
        <v>102</v>
      </c>
      <c r="AK224" s="126" t="s">
        <v>102</v>
      </c>
      <c r="AL224" s="126" t="s">
        <v>102</v>
      </c>
      <c r="AM224" s="126" t="s">
        <v>102</v>
      </c>
      <c r="AN224" s="126" t="s">
        <v>102</v>
      </c>
      <c r="AO224" s="126" t="s">
        <v>102</v>
      </c>
      <c r="AP224" s="124">
        <v>0</v>
      </c>
      <c r="AQ224" s="124">
        <v>4.6099999999999994</v>
      </c>
      <c r="AR224" s="126" t="s">
        <v>102</v>
      </c>
      <c r="AS224" s="153" t="s">
        <v>779</v>
      </c>
      <c r="AT224" s="153">
        <v>1</v>
      </c>
      <c r="AU224" s="153">
        <v>1</v>
      </c>
      <c r="AV224" s="153">
        <v>1</v>
      </c>
      <c r="AW224" s="153">
        <v>1</v>
      </c>
      <c r="AX224" s="153">
        <v>1</v>
      </c>
      <c r="AY224" s="153">
        <v>1</v>
      </c>
      <c r="AZ224" s="153">
        <v>0</v>
      </c>
      <c r="BA224" s="153">
        <v>0</v>
      </c>
      <c r="BB224" s="153">
        <v>0</v>
      </c>
      <c r="BC224" s="153">
        <v>0</v>
      </c>
    </row>
    <row r="225" spans="1:55" x14ac:dyDescent="0.3">
      <c r="A225" s="300" t="s">
        <v>1179</v>
      </c>
      <c r="B225" s="300" t="s">
        <v>1938</v>
      </c>
      <c r="C225" s="300" t="s">
        <v>49</v>
      </c>
      <c r="D225" s="300" t="s">
        <v>804</v>
      </c>
      <c r="E225" s="300" t="s">
        <v>102</v>
      </c>
      <c r="F225" s="300" t="s">
        <v>5</v>
      </c>
      <c r="G225" s="300" t="s">
        <v>2070</v>
      </c>
      <c r="H225" s="126" t="e">
        <v>#N/A</v>
      </c>
      <c r="I225" s="300" t="s">
        <v>2526</v>
      </c>
      <c r="J225" s="124" t="s">
        <v>102</v>
      </c>
      <c r="K225" s="124" t="s">
        <v>102</v>
      </c>
      <c r="L225" s="124" t="s">
        <v>102</v>
      </c>
      <c r="M225" s="124" t="s">
        <v>102</v>
      </c>
      <c r="N225" s="124" t="s">
        <v>102</v>
      </c>
      <c r="O225" s="124" t="s">
        <v>102</v>
      </c>
      <c r="P225" s="124" t="s">
        <v>102</v>
      </c>
      <c r="Q225" s="124" t="s">
        <v>102</v>
      </c>
      <c r="R225" s="124" t="s">
        <v>102</v>
      </c>
      <c r="S225" s="124" t="s">
        <v>102</v>
      </c>
      <c r="T225" s="124" t="s">
        <v>102</v>
      </c>
      <c r="U225" s="124" t="s">
        <v>102</v>
      </c>
      <c r="V225" s="124">
        <v>3.93</v>
      </c>
      <c r="W225" s="124">
        <v>3.73</v>
      </c>
      <c r="X225" s="124">
        <v>4.96</v>
      </c>
      <c r="Y225" s="124">
        <v>1.28</v>
      </c>
      <c r="Z225" s="124">
        <v>3.63</v>
      </c>
      <c r="AA225" s="124">
        <v>3.33</v>
      </c>
      <c r="AB225" s="124" t="s">
        <v>102</v>
      </c>
      <c r="AC225" s="124" t="s">
        <v>102</v>
      </c>
      <c r="AD225" s="124" t="s">
        <v>102</v>
      </c>
      <c r="AE225" s="124" t="s">
        <v>102</v>
      </c>
      <c r="AF225" s="126" t="s">
        <v>102</v>
      </c>
      <c r="AG225" s="126" t="s">
        <v>102</v>
      </c>
      <c r="AH225" s="126" t="s">
        <v>102</v>
      </c>
      <c r="AI225" s="126" t="s">
        <v>102</v>
      </c>
      <c r="AJ225" s="126" t="s">
        <v>102</v>
      </c>
      <c r="AK225" s="126" t="s">
        <v>102</v>
      </c>
      <c r="AL225" s="126" t="s">
        <v>102</v>
      </c>
      <c r="AM225" s="126" t="s">
        <v>102</v>
      </c>
      <c r="AN225" s="126" t="s">
        <v>102</v>
      </c>
      <c r="AO225" s="126" t="s">
        <v>102</v>
      </c>
      <c r="AP225" s="124">
        <v>0</v>
      </c>
      <c r="AQ225" s="124">
        <v>20.86</v>
      </c>
      <c r="AR225" s="126" t="s">
        <v>102</v>
      </c>
      <c r="AS225" s="153" t="s">
        <v>779</v>
      </c>
      <c r="AT225" s="153">
        <v>1</v>
      </c>
      <c r="AU225" s="153">
        <v>1</v>
      </c>
      <c r="AV225" s="153">
        <v>1</v>
      </c>
      <c r="AW225" s="153">
        <v>1</v>
      </c>
      <c r="AX225" s="153">
        <v>1</v>
      </c>
      <c r="AY225" s="153">
        <v>1</v>
      </c>
      <c r="AZ225" s="153">
        <v>0</v>
      </c>
      <c r="BA225" s="153">
        <v>0</v>
      </c>
      <c r="BB225" s="153">
        <v>0</v>
      </c>
      <c r="BC225" s="153">
        <v>0</v>
      </c>
    </row>
    <row r="226" spans="1:55" x14ac:dyDescent="0.3">
      <c r="A226" s="300" t="s">
        <v>1179</v>
      </c>
      <c r="B226" s="300" t="s">
        <v>1938</v>
      </c>
      <c r="C226" s="300" t="s">
        <v>49</v>
      </c>
      <c r="D226" s="300" t="s">
        <v>804</v>
      </c>
      <c r="E226" s="300" t="s">
        <v>102</v>
      </c>
      <c r="F226" s="300" t="s">
        <v>18</v>
      </c>
      <c r="G226" s="300" t="s">
        <v>2070</v>
      </c>
      <c r="H226" s="126" t="e">
        <v>#N/A</v>
      </c>
      <c r="I226" s="300" t="s">
        <v>2527</v>
      </c>
      <c r="J226" s="124" t="s">
        <v>102</v>
      </c>
      <c r="K226" s="124" t="s">
        <v>102</v>
      </c>
      <c r="L226" s="124" t="s">
        <v>102</v>
      </c>
      <c r="M226" s="124" t="s">
        <v>102</v>
      </c>
      <c r="N226" s="124" t="s">
        <v>102</v>
      </c>
      <c r="O226" s="124" t="s">
        <v>102</v>
      </c>
      <c r="P226" s="124" t="s">
        <v>102</v>
      </c>
      <c r="Q226" s="124" t="s">
        <v>102</v>
      </c>
      <c r="R226" s="124" t="s">
        <v>102</v>
      </c>
      <c r="S226" s="124" t="s">
        <v>102</v>
      </c>
      <c r="T226" s="124" t="s">
        <v>102</v>
      </c>
      <c r="U226" s="124" t="s">
        <v>102</v>
      </c>
      <c r="V226" s="124">
        <v>0.91</v>
      </c>
      <c r="W226" s="124">
        <v>0.25</v>
      </c>
      <c r="X226" s="124">
        <v>1.06</v>
      </c>
      <c r="Y226" s="124">
        <v>0.01</v>
      </c>
      <c r="Z226" s="124">
        <v>0.36</v>
      </c>
      <c r="AA226" s="124">
        <v>0.34</v>
      </c>
      <c r="AB226" s="124" t="s">
        <v>102</v>
      </c>
      <c r="AC226" s="124" t="s">
        <v>102</v>
      </c>
      <c r="AD226" s="124" t="s">
        <v>102</v>
      </c>
      <c r="AE226" s="124" t="s">
        <v>102</v>
      </c>
      <c r="AF226" s="126" t="s">
        <v>102</v>
      </c>
      <c r="AG226" s="126" t="s">
        <v>102</v>
      </c>
      <c r="AH226" s="126" t="s">
        <v>102</v>
      </c>
      <c r="AI226" s="126" t="s">
        <v>102</v>
      </c>
      <c r="AJ226" s="126" t="s">
        <v>102</v>
      </c>
      <c r="AK226" s="126" t="s">
        <v>102</v>
      </c>
      <c r="AL226" s="126" t="s">
        <v>102</v>
      </c>
      <c r="AM226" s="126" t="s">
        <v>102</v>
      </c>
      <c r="AN226" s="126" t="s">
        <v>102</v>
      </c>
      <c r="AO226" s="126" t="s">
        <v>102</v>
      </c>
      <c r="AP226" s="124">
        <v>0</v>
      </c>
      <c r="AQ226" s="124">
        <v>2.9299999999999997</v>
      </c>
      <c r="AR226" s="126" t="s">
        <v>102</v>
      </c>
      <c r="AS226" s="153" t="s">
        <v>779</v>
      </c>
      <c r="AT226" s="153">
        <v>1</v>
      </c>
      <c r="AU226" s="153">
        <v>1</v>
      </c>
      <c r="AV226" s="153">
        <v>1</v>
      </c>
      <c r="AW226" s="153">
        <v>1</v>
      </c>
      <c r="AX226" s="153">
        <v>1</v>
      </c>
      <c r="AY226" s="153">
        <v>1</v>
      </c>
      <c r="AZ226" s="153">
        <v>0</v>
      </c>
      <c r="BA226" s="153">
        <v>0</v>
      </c>
      <c r="BB226" s="153">
        <v>0</v>
      </c>
      <c r="BC226" s="153">
        <v>0</v>
      </c>
    </row>
    <row r="227" spans="1:55" x14ac:dyDescent="0.3">
      <c r="A227" s="300" t="s">
        <v>1179</v>
      </c>
      <c r="B227" s="300" t="s">
        <v>1938</v>
      </c>
      <c r="C227" s="300" t="s">
        <v>49</v>
      </c>
      <c r="D227" s="300" t="s">
        <v>804</v>
      </c>
      <c r="E227" s="300" t="s">
        <v>102</v>
      </c>
      <c r="F227" s="300" t="s">
        <v>16</v>
      </c>
      <c r="G227" s="300" t="s">
        <v>2070</v>
      </c>
      <c r="H227" s="126" t="e">
        <v>#N/A</v>
      </c>
      <c r="I227" s="300" t="s">
        <v>2528</v>
      </c>
      <c r="J227" s="124" t="s">
        <v>102</v>
      </c>
      <c r="K227" s="124" t="s">
        <v>102</v>
      </c>
      <c r="L227" s="124" t="s">
        <v>102</v>
      </c>
      <c r="M227" s="124" t="s">
        <v>102</v>
      </c>
      <c r="N227" s="124" t="s">
        <v>102</v>
      </c>
      <c r="O227" s="124" t="s">
        <v>102</v>
      </c>
      <c r="P227" s="124" t="s">
        <v>102</v>
      </c>
      <c r="Q227" s="124" t="s">
        <v>102</v>
      </c>
      <c r="R227" s="124" t="s">
        <v>102</v>
      </c>
      <c r="S227" s="124" t="s">
        <v>102</v>
      </c>
      <c r="T227" s="124" t="s">
        <v>102</v>
      </c>
      <c r="U227" s="124" t="s">
        <v>102</v>
      </c>
      <c r="V227" s="124">
        <v>1.61</v>
      </c>
      <c r="W227" s="124">
        <v>1.9</v>
      </c>
      <c r="X227" s="124">
        <v>2.25</v>
      </c>
      <c r="Y227" s="124">
        <v>0.94</v>
      </c>
      <c r="Z227" s="124">
        <v>1.9</v>
      </c>
      <c r="AA227" s="124">
        <v>1.95</v>
      </c>
      <c r="AB227" s="124" t="s">
        <v>102</v>
      </c>
      <c r="AC227" s="124" t="s">
        <v>102</v>
      </c>
      <c r="AD227" s="124" t="s">
        <v>102</v>
      </c>
      <c r="AE227" s="124" t="s">
        <v>102</v>
      </c>
      <c r="AF227" s="126" t="s">
        <v>102</v>
      </c>
      <c r="AG227" s="126" t="s">
        <v>102</v>
      </c>
      <c r="AH227" s="126" t="s">
        <v>102</v>
      </c>
      <c r="AI227" s="126" t="s">
        <v>102</v>
      </c>
      <c r="AJ227" s="126" t="s">
        <v>102</v>
      </c>
      <c r="AK227" s="126" t="s">
        <v>102</v>
      </c>
      <c r="AL227" s="126" t="s">
        <v>102</v>
      </c>
      <c r="AM227" s="126" t="s">
        <v>102</v>
      </c>
      <c r="AN227" s="126" t="s">
        <v>102</v>
      </c>
      <c r="AO227" s="126" t="s">
        <v>102</v>
      </c>
      <c r="AP227" s="124">
        <v>0</v>
      </c>
      <c r="AQ227" s="124">
        <v>10.549999999999999</v>
      </c>
      <c r="AR227" s="126" t="s">
        <v>102</v>
      </c>
      <c r="AS227" s="153" t="s">
        <v>779</v>
      </c>
      <c r="AT227" s="153">
        <v>1</v>
      </c>
      <c r="AU227" s="153">
        <v>1</v>
      </c>
      <c r="AV227" s="153">
        <v>1</v>
      </c>
      <c r="AW227" s="153">
        <v>1</v>
      </c>
      <c r="AX227" s="153">
        <v>1</v>
      </c>
      <c r="AY227" s="153">
        <v>1</v>
      </c>
      <c r="AZ227" s="153">
        <v>0</v>
      </c>
      <c r="BA227" s="153">
        <v>0</v>
      </c>
      <c r="BB227" s="153">
        <v>0</v>
      </c>
      <c r="BC227" s="153">
        <v>0</v>
      </c>
    </row>
    <row r="228" spans="1:55" x14ac:dyDescent="0.3">
      <c r="A228" s="300" t="s">
        <v>1179</v>
      </c>
      <c r="B228" s="300" t="s">
        <v>1938</v>
      </c>
      <c r="C228" s="300" t="s">
        <v>49</v>
      </c>
      <c r="D228" s="300" t="s">
        <v>804</v>
      </c>
      <c r="E228" s="300" t="s">
        <v>102</v>
      </c>
      <c r="F228" s="300" t="s">
        <v>2101</v>
      </c>
      <c r="G228" s="300" t="s">
        <v>2070</v>
      </c>
      <c r="H228" s="126" t="e">
        <v>#N/A</v>
      </c>
      <c r="I228" s="300" t="s">
        <v>2529</v>
      </c>
      <c r="J228" s="124" t="s">
        <v>102</v>
      </c>
      <c r="K228" s="124" t="s">
        <v>102</v>
      </c>
      <c r="L228" s="124" t="s">
        <v>102</v>
      </c>
      <c r="M228" s="124" t="s">
        <v>102</v>
      </c>
      <c r="N228" s="124" t="s">
        <v>102</v>
      </c>
      <c r="O228" s="124" t="s">
        <v>102</v>
      </c>
      <c r="P228" s="124" t="s">
        <v>102</v>
      </c>
      <c r="Q228" s="124" t="s">
        <v>102</v>
      </c>
      <c r="R228" s="124" t="s">
        <v>102</v>
      </c>
      <c r="S228" s="124" t="s">
        <v>102</v>
      </c>
      <c r="T228" s="124" t="s">
        <v>102</v>
      </c>
      <c r="U228" s="124" t="s">
        <v>102</v>
      </c>
      <c r="V228" s="124">
        <v>0.02</v>
      </c>
      <c r="W228" s="124">
        <v>0.01</v>
      </c>
      <c r="X228" s="124">
        <v>0.01</v>
      </c>
      <c r="Y228" s="124">
        <v>0</v>
      </c>
      <c r="Z228" s="124">
        <v>0</v>
      </c>
      <c r="AA228" s="124">
        <v>0.01</v>
      </c>
      <c r="AB228" s="124" t="s">
        <v>102</v>
      </c>
      <c r="AC228" s="124" t="s">
        <v>102</v>
      </c>
      <c r="AD228" s="124" t="s">
        <v>102</v>
      </c>
      <c r="AE228" s="124" t="s">
        <v>102</v>
      </c>
      <c r="AF228" s="126" t="s">
        <v>102</v>
      </c>
      <c r="AG228" s="126" t="s">
        <v>102</v>
      </c>
      <c r="AH228" s="126" t="s">
        <v>102</v>
      </c>
      <c r="AI228" s="126" t="s">
        <v>102</v>
      </c>
      <c r="AJ228" s="126" t="s">
        <v>102</v>
      </c>
      <c r="AK228" s="126" t="s">
        <v>102</v>
      </c>
      <c r="AL228" s="126" t="s">
        <v>102</v>
      </c>
      <c r="AM228" s="126" t="s">
        <v>102</v>
      </c>
      <c r="AN228" s="126" t="s">
        <v>102</v>
      </c>
      <c r="AO228" s="126" t="s">
        <v>102</v>
      </c>
      <c r="AP228" s="124">
        <v>0</v>
      </c>
      <c r="AQ228" s="124">
        <v>0.05</v>
      </c>
      <c r="AR228" s="126" t="s">
        <v>102</v>
      </c>
      <c r="AS228" s="153" t="s">
        <v>779</v>
      </c>
      <c r="AT228" s="153">
        <v>1</v>
      </c>
      <c r="AU228" s="153">
        <v>1</v>
      </c>
      <c r="AV228" s="153">
        <v>1</v>
      </c>
      <c r="AW228" s="153">
        <v>0</v>
      </c>
      <c r="AX228" s="153">
        <v>0</v>
      </c>
      <c r="AY228" s="153">
        <v>1</v>
      </c>
      <c r="AZ228" s="153">
        <v>0</v>
      </c>
      <c r="BA228" s="153">
        <v>0</v>
      </c>
      <c r="BB228" s="153">
        <v>0</v>
      </c>
      <c r="BC228" s="153">
        <v>0</v>
      </c>
    </row>
    <row r="229" spans="1:55" x14ac:dyDescent="0.3">
      <c r="A229" s="300" t="s">
        <v>1179</v>
      </c>
      <c r="B229" s="300" t="s">
        <v>1938</v>
      </c>
      <c r="C229" s="300" t="s">
        <v>49</v>
      </c>
      <c r="D229" s="300" t="s">
        <v>804</v>
      </c>
      <c r="E229" s="300" t="s">
        <v>102</v>
      </c>
      <c r="F229" s="300" t="s">
        <v>1656</v>
      </c>
      <c r="G229" s="300" t="s">
        <v>2070</v>
      </c>
      <c r="H229" s="126" t="e">
        <v>#N/A</v>
      </c>
      <c r="I229" s="300" t="s">
        <v>2530</v>
      </c>
      <c r="J229" s="124" t="s">
        <v>102</v>
      </c>
      <c r="K229" s="124" t="s">
        <v>102</v>
      </c>
      <c r="L229" s="124" t="s">
        <v>102</v>
      </c>
      <c r="M229" s="124" t="s">
        <v>102</v>
      </c>
      <c r="N229" s="124" t="s">
        <v>102</v>
      </c>
      <c r="O229" s="124" t="s">
        <v>102</v>
      </c>
      <c r="P229" s="124" t="s">
        <v>102</v>
      </c>
      <c r="Q229" s="124" t="s">
        <v>102</v>
      </c>
      <c r="R229" s="124" t="s">
        <v>102</v>
      </c>
      <c r="S229" s="124" t="s">
        <v>102</v>
      </c>
      <c r="T229" s="124" t="s">
        <v>102</v>
      </c>
      <c r="U229" s="124" t="s">
        <v>102</v>
      </c>
      <c r="V229" s="124">
        <v>1.39</v>
      </c>
      <c r="W229" s="124">
        <v>1.57</v>
      </c>
      <c r="X229" s="124">
        <v>1.63</v>
      </c>
      <c r="Y229" s="124">
        <v>0.33</v>
      </c>
      <c r="Z229" s="124">
        <v>1.37</v>
      </c>
      <c r="AA229" s="124">
        <v>1.03</v>
      </c>
      <c r="AB229" s="124" t="s">
        <v>102</v>
      </c>
      <c r="AC229" s="124" t="s">
        <v>102</v>
      </c>
      <c r="AD229" s="124" t="s">
        <v>102</v>
      </c>
      <c r="AE229" s="124" t="s">
        <v>102</v>
      </c>
      <c r="AF229" s="126" t="s">
        <v>102</v>
      </c>
      <c r="AG229" s="126" t="s">
        <v>102</v>
      </c>
      <c r="AH229" s="126" t="s">
        <v>102</v>
      </c>
      <c r="AI229" s="126" t="s">
        <v>102</v>
      </c>
      <c r="AJ229" s="126" t="s">
        <v>102</v>
      </c>
      <c r="AK229" s="126" t="s">
        <v>102</v>
      </c>
      <c r="AL229" s="126" t="s">
        <v>102</v>
      </c>
      <c r="AM229" s="126" t="s">
        <v>102</v>
      </c>
      <c r="AN229" s="126" t="s">
        <v>102</v>
      </c>
      <c r="AO229" s="126" t="s">
        <v>102</v>
      </c>
      <c r="AP229" s="124">
        <v>0</v>
      </c>
      <c r="AQ229" s="124">
        <v>7.32</v>
      </c>
      <c r="AR229" s="126" t="s">
        <v>102</v>
      </c>
      <c r="AS229" s="153" t="s">
        <v>779</v>
      </c>
      <c r="AT229" s="153">
        <v>1</v>
      </c>
      <c r="AU229" s="153">
        <v>1</v>
      </c>
      <c r="AV229" s="153">
        <v>1</v>
      </c>
      <c r="AW229" s="153">
        <v>1</v>
      </c>
      <c r="AX229" s="153">
        <v>1</v>
      </c>
      <c r="AY229" s="153">
        <v>1</v>
      </c>
      <c r="AZ229" s="153">
        <v>0</v>
      </c>
      <c r="BA229" s="153">
        <v>0</v>
      </c>
      <c r="BB229" s="153">
        <v>0</v>
      </c>
      <c r="BC229" s="153">
        <v>0</v>
      </c>
    </row>
    <row r="230" spans="1:55" x14ac:dyDescent="0.3">
      <c r="A230" s="300" t="s">
        <v>1179</v>
      </c>
      <c r="B230" s="300" t="s">
        <v>1938</v>
      </c>
      <c r="C230" s="300" t="s">
        <v>49</v>
      </c>
      <c r="D230" s="300" t="s">
        <v>804</v>
      </c>
      <c r="E230" s="300" t="s">
        <v>102</v>
      </c>
      <c r="F230" s="300" t="s">
        <v>1657</v>
      </c>
      <c r="G230" s="300" t="s">
        <v>2070</v>
      </c>
      <c r="H230" s="126" t="e">
        <v>#N/A</v>
      </c>
      <c r="I230" s="300" t="s">
        <v>2531</v>
      </c>
      <c r="J230" s="124" t="s">
        <v>102</v>
      </c>
      <c r="K230" s="124" t="s">
        <v>102</v>
      </c>
      <c r="L230" s="124" t="s">
        <v>102</v>
      </c>
      <c r="M230" s="124" t="s">
        <v>102</v>
      </c>
      <c r="N230" s="124" t="s">
        <v>102</v>
      </c>
      <c r="O230" s="124" t="s">
        <v>102</v>
      </c>
      <c r="P230" s="124" t="s">
        <v>102</v>
      </c>
      <c r="Q230" s="124" t="s">
        <v>102</v>
      </c>
      <c r="R230" s="124" t="s">
        <v>102</v>
      </c>
      <c r="S230" s="124" t="s">
        <v>102</v>
      </c>
      <c r="T230" s="124" t="s">
        <v>102</v>
      </c>
      <c r="U230" s="124" t="s">
        <v>102</v>
      </c>
      <c r="V230" s="124">
        <v>0</v>
      </c>
      <c r="W230" s="124">
        <v>0</v>
      </c>
      <c r="X230" s="124">
        <v>0</v>
      </c>
      <c r="Y230" s="124">
        <v>0</v>
      </c>
      <c r="Z230" s="124">
        <v>0</v>
      </c>
      <c r="AA230" s="124">
        <v>0.02</v>
      </c>
      <c r="AB230" s="124" t="s">
        <v>102</v>
      </c>
      <c r="AC230" s="124" t="s">
        <v>102</v>
      </c>
      <c r="AD230" s="124" t="s">
        <v>102</v>
      </c>
      <c r="AE230" s="124" t="s">
        <v>102</v>
      </c>
      <c r="AF230" s="126" t="s">
        <v>102</v>
      </c>
      <c r="AG230" s="126" t="s">
        <v>102</v>
      </c>
      <c r="AH230" s="126" t="s">
        <v>102</v>
      </c>
      <c r="AI230" s="126" t="s">
        <v>102</v>
      </c>
      <c r="AJ230" s="126" t="s">
        <v>102</v>
      </c>
      <c r="AK230" s="126" t="s">
        <v>102</v>
      </c>
      <c r="AL230" s="126" t="s">
        <v>102</v>
      </c>
      <c r="AM230" s="126" t="s">
        <v>102</v>
      </c>
      <c r="AN230" s="126" t="s">
        <v>102</v>
      </c>
      <c r="AO230" s="126" t="s">
        <v>102</v>
      </c>
      <c r="AP230" s="124">
        <v>0</v>
      </c>
      <c r="AQ230" s="124">
        <v>0.02</v>
      </c>
      <c r="AR230" s="126" t="s">
        <v>102</v>
      </c>
      <c r="AS230" s="153" t="s">
        <v>779</v>
      </c>
      <c r="AT230" s="153">
        <v>0</v>
      </c>
      <c r="AU230" s="153">
        <v>0</v>
      </c>
      <c r="AV230" s="153">
        <v>0</v>
      </c>
      <c r="AW230" s="153">
        <v>0</v>
      </c>
      <c r="AX230" s="153">
        <v>0</v>
      </c>
      <c r="AY230" s="153">
        <v>1</v>
      </c>
      <c r="AZ230" s="153">
        <v>0</v>
      </c>
      <c r="BA230" s="153">
        <v>0</v>
      </c>
      <c r="BB230" s="153">
        <v>0</v>
      </c>
      <c r="BC230" s="153">
        <v>0</v>
      </c>
    </row>
    <row r="231" spans="1:55" x14ac:dyDescent="0.3">
      <c r="A231" s="300" t="s">
        <v>1179</v>
      </c>
      <c r="B231" s="300" t="s">
        <v>1938</v>
      </c>
      <c r="C231" s="300" t="s">
        <v>49</v>
      </c>
      <c r="D231" s="300" t="s">
        <v>804</v>
      </c>
      <c r="E231" s="300" t="s">
        <v>102</v>
      </c>
      <c r="F231" s="300" t="s">
        <v>1658</v>
      </c>
      <c r="G231" s="300" t="s">
        <v>2070</v>
      </c>
      <c r="H231" s="126" t="e">
        <v>#N/A</v>
      </c>
      <c r="I231" s="300" t="s">
        <v>2532</v>
      </c>
      <c r="J231" s="124" t="s">
        <v>102</v>
      </c>
      <c r="K231" s="124" t="s">
        <v>102</v>
      </c>
      <c r="L231" s="124" t="s">
        <v>102</v>
      </c>
      <c r="M231" s="124" t="s">
        <v>102</v>
      </c>
      <c r="N231" s="124" t="s">
        <v>102</v>
      </c>
      <c r="O231" s="124" t="s">
        <v>102</v>
      </c>
      <c r="P231" s="124" t="s">
        <v>102</v>
      </c>
      <c r="Q231" s="124" t="s">
        <v>102</v>
      </c>
      <c r="R231" s="124" t="s">
        <v>102</v>
      </c>
      <c r="S231" s="124" t="s">
        <v>102</v>
      </c>
      <c r="T231" s="124" t="s">
        <v>102</v>
      </c>
      <c r="U231" s="124" t="s">
        <v>102</v>
      </c>
      <c r="V231" s="124">
        <v>0.37</v>
      </c>
      <c r="W231" s="124">
        <v>0.16</v>
      </c>
      <c r="X231" s="124">
        <v>0.34</v>
      </c>
      <c r="Y231" s="124">
        <v>0</v>
      </c>
      <c r="Z231" s="124">
        <v>0.28000000000000003</v>
      </c>
      <c r="AA231" s="124">
        <v>0.28999999999999998</v>
      </c>
      <c r="AB231" s="124" t="s">
        <v>102</v>
      </c>
      <c r="AC231" s="124" t="s">
        <v>102</v>
      </c>
      <c r="AD231" s="124" t="s">
        <v>102</v>
      </c>
      <c r="AE231" s="124" t="s">
        <v>102</v>
      </c>
      <c r="AF231" s="126" t="s">
        <v>102</v>
      </c>
      <c r="AG231" s="126" t="s">
        <v>102</v>
      </c>
      <c r="AH231" s="126" t="s">
        <v>102</v>
      </c>
      <c r="AI231" s="126" t="s">
        <v>102</v>
      </c>
      <c r="AJ231" s="126" t="s">
        <v>102</v>
      </c>
      <c r="AK231" s="126" t="s">
        <v>102</v>
      </c>
      <c r="AL231" s="126" t="s">
        <v>102</v>
      </c>
      <c r="AM231" s="126" t="s">
        <v>102</v>
      </c>
      <c r="AN231" s="126" t="s">
        <v>102</v>
      </c>
      <c r="AO231" s="126" t="s">
        <v>102</v>
      </c>
      <c r="AP231" s="124">
        <v>0</v>
      </c>
      <c r="AQ231" s="124">
        <v>1.4400000000000002</v>
      </c>
      <c r="AR231" s="126" t="s">
        <v>102</v>
      </c>
      <c r="AS231" s="153" t="s">
        <v>779</v>
      </c>
      <c r="AT231" s="153">
        <v>1</v>
      </c>
      <c r="AU231" s="153">
        <v>1</v>
      </c>
      <c r="AV231" s="153">
        <v>1</v>
      </c>
      <c r="AW231" s="153">
        <v>0</v>
      </c>
      <c r="AX231" s="153">
        <v>1</v>
      </c>
      <c r="AY231" s="153">
        <v>1</v>
      </c>
      <c r="AZ231" s="153">
        <v>0</v>
      </c>
      <c r="BA231" s="153">
        <v>0</v>
      </c>
      <c r="BB231" s="153">
        <v>0</v>
      </c>
      <c r="BC231" s="153">
        <v>0</v>
      </c>
    </row>
    <row r="232" spans="1:55" x14ac:dyDescent="0.3">
      <c r="A232" s="300" t="s">
        <v>1179</v>
      </c>
      <c r="B232" s="300" t="s">
        <v>1938</v>
      </c>
      <c r="C232" s="300" t="s">
        <v>49</v>
      </c>
      <c r="D232" s="300" t="s">
        <v>804</v>
      </c>
      <c r="E232" s="300" t="s">
        <v>102</v>
      </c>
      <c r="F232" s="300" t="s">
        <v>30</v>
      </c>
      <c r="G232" s="300" t="s">
        <v>2070</v>
      </c>
      <c r="H232" s="126" t="e">
        <v>#N/A</v>
      </c>
      <c r="I232" s="300" t="s">
        <v>2533</v>
      </c>
      <c r="J232" s="124" t="s">
        <v>102</v>
      </c>
      <c r="K232" s="124" t="s">
        <v>102</v>
      </c>
      <c r="L232" s="124" t="s">
        <v>102</v>
      </c>
      <c r="M232" s="124" t="s">
        <v>102</v>
      </c>
      <c r="N232" s="124" t="s">
        <v>102</v>
      </c>
      <c r="O232" s="124" t="s">
        <v>102</v>
      </c>
      <c r="P232" s="124" t="s">
        <v>102</v>
      </c>
      <c r="Q232" s="124" t="s">
        <v>102</v>
      </c>
      <c r="R232" s="124" t="s">
        <v>102</v>
      </c>
      <c r="S232" s="124" t="s">
        <v>102</v>
      </c>
      <c r="T232" s="124" t="s">
        <v>102</v>
      </c>
      <c r="U232" s="124" t="s">
        <v>102</v>
      </c>
      <c r="V232" s="124">
        <v>1.34</v>
      </c>
      <c r="W232" s="124">
        <v>1.24</v>
      </c>
      <c r="X232" s="124">
        <v>1.2</v>
      </c>
      <c r="Y232" s="124">
        <v>0.82</v>
      </c>
      <c r="Z232" s="124">
        <v>1.41</v>
      </c>
      <c r="AA232" s="124">
        <v>1.1599999999999999</v>
      </c>
      <c r="AB232" s="124" t="s">
        <v>102</v>
      </c>
      <c r="AC232" s="124" t="s">
        <v>102</v>
      </c>
      <c r="AD232" s="124" t="s">
        <v>102</v>
      </c>
      <c r="AE232" s="124" t="s">
        <v>102</v>
      </c>
      <c r="AF232" s="126" t="s">
        <v>102</v>
      </c>
      <c r="AG232" s="126" t="s">
        <v>102</v>
      </c>
      <c r="AH232" s="126" t="s">
        <v>102</v>
      </c>
      <c r="AI232" s="126" t="s">
        <v>102</v>
      </c>
      <c r="AJ232" s="126" t="s">
        <v>102</v>
      </c>
      <c r="AK232" s="126" t="s">
        <v>102</v>
      </c>
      <c r="AL232" s="126" t="s">
        <v>102</v>
      </c>
      <c r="AM232" s="126" t="s">
        <v>102</v>
      </c>
      <c r="AN232" s="126" t="s">
        <v>102</v>
      </c>
      <c r="AO232" s="126" t="s">
        <v>102</v>
      </c>
      <c r="AP232" s="124">
        <v>0</v>
      </c>
      <c r="AQ232" s="124">
        <v>7.1700000000000008</v>
      </c>
      <c r="AR232" s="126" t="s">
        <v>102</v>
      </c>
      <c r="AS232" s="153" t="s">
        <v>779</v>
      </c>
      <c r="AT232" s="153">
        <v>1</v>
      </c>
      <c r="AU232" s="153">
        <v>1</v>
      </c>
      <c r="AV232" s="153">
        <v>1</v>
      </c>
      <c r="AW232" s="153">
        <v>1</v>
      </c>
      <c r="AX232" s="153">
        <v>1</v>
      </c>
      <c r="AY232" s="153">
        <v>1</v>
      </c>
      <c r="AZ232" s="153">
        <v>0</v>
      </c>
      <c r="BA232" s="153">
        <v>0</v>
      </c>
      <c r="BB232" s="153">
        <v>0</v>
      </c>
      <c r="BC232" s="153">
        <v>0</v>
      </c>
    </row>
    <row r="233" spans="1:55" x14ac:dyDescent="0.3">
      <c r="A233" s="300" t="s">
        <v>1179</v>
      </c>
      <c r="B233" s="300" t="s">
        <v>1938</v>
      </c>
      <c r="C233" s="300" t="s">
        <v>49</v>
      </c>
      <c r="D233" s="300" t="s">
        <v>804</v>
      </c>
      <c r="E233" s="300" t="s">
        <v>102</v>
      </c>
      <c r="F233" s="300" t="s">
        <v>1666</v>
      </c>
      <c r="G233" s="300" t="s">
        <v>2070</v>
      </c>
      <c r="H233" s="126" t="e">
        <v>#N/A</v>
      </c>
      <c r="I233" s="300" t="s">
        <v>2534</v>
      </c>
      <c r="J233" s="124" t="s">
        <v>102</v>
      </c>
      <c r="K233" s="124" t="s">
        <v>102</v>
      </c>
      <c r="L233" s="124" t="s">
        <v>102</v>
      </c>
      <c r="M233" s="124" t="s">
        <v>102</v>
      </c>
      <c r="N233" s="124" t="s">
        <v>102</v>
      </c>
      <c r="O233" s="124" t="s">
        <v>102</v>
      </c>
      <c r="P233" s="124" t="s">
        <v>102</v>
      </c>
      <c r="Q233" s="124" t="s">
        <v>102</v>
      </c>
      <c r="R233" s="124" t="s">
        <v>102</v>
      </c>
      <c r="S233" s="124" t="s">
        <v>102</v>
      </c>
      <c r="T233" s="124" t="s">
        <v>102</v>
      </c>
      <c r="U233" s="124" t="s">
        <v>102</v>
      </c>
      <c r="V233" s="124">
        <v>0.72</v>
      </c>
      <c r="W233" s="124">
        <v>0.98</v>
      </c>
      <c r="X233" s="124">
        <v>0.96</v>
      </c>
      <c r="Y233" s="124">
        <v>0.21</v>
      </c>
      <c r="Z233" s="124">
        <v>0.75</v>
      </c>
      <c r="AA233" s="124">
        <v>0.55000000000000004</v>
      </c>
      <c r="AB233" s="124" t="s">
        <v>102</v>
      </c>
      <c r="AC233" s="124" t="s">
        <v>102</v>
      </c>
      <c r="AD233" s="124" t="s">
        <v>102</v>
      </c>
      <c r="AE233" s="124" t="s">
        <v>102</v>
      </c>
      <c r="AF233" s="126" t="s">
        <v>102</v>
      </c>
      <c r="AG233" s="126" t="s">
        <v>102</v>
      </c>
      <c r="AH233" s="126" t="s">
        <v>102</v>
      </c>
      <c r="AI233" s="126" t="s">
        <v>102</v>
      </c>
      <c r="AJ233" s="126" t="s">
        <v>102</v>
      </c>
      <c r="AK233" s="126" t="s">
        <v>102</v>
      </c>
      <c r="AL233" s="126" t="s">
        <v>102</v>
      </c>
      <c r="AM233" s="126" t="s">
        <v>102</v>
      </c>
      <c r="AN233" s="126" t="s">
        <v>102</v>
      </c>
      <c r="AO233" s="126" t="s">
        <v>102</v>
      </c>
      <c r="AP233" s="124">
        <v>0</v>
      </c>
      <c r="AQ233" s="124">
        <v>4.17</v>
      </c>
      <c r="AR233" s="126" t="s">
        <v>102</v>
      </c>
      <c r="AS233" s="153" t="s">
        <v>779</v>
      </c>
      <c r="AT233" s="153">
        <v>1</v>
      </c>
      <c r="AU233" s="153">
        <v>1</v>
      </c>
      <c r="AV233" s="153">
        <v>1</v>
      </c>
      <c r="AW233" s="153">
        <v>1</v>
      </c>
      <c r="AX233" s="153">
        <v>1</v>
      </c>
      <c r="AY233" s="153">
        <v>1</v>
      </c>
      <c r="AZ233" s="153">
        <v>0</v>
      </c>
      <c r="BA233" s="153">
        <v>0</v>
      </c>
      <c r="BB233" s="153">
        <v>0</v>
      </c>
      <c r="BC233" s="153">
        <v>0</v>
      </c>
    </row>
    <row r="234" spans="1:55" x14ac:dyDescent="0.3">
      <c r="A234" s="300" t="s">
        <v>1179</v>
      </c>
      <c r="B234" s="300" t="s">
        <v>1938</v>
      </c>
      <c r="C234" s="300" t="s">
        <v>49</v>
      </c>
      <c r="D234" s="300" t="s">
        <v>804</v>
      </c>
      <c r="E234" s="300" t="s">
        <v>102</v>
      </c>
      <c r="F234" s="300" t="s">
        <v>1669</v>
      </c>
      <c r="G234" s="300" t="s">
        <v>2070</v>
      </c>
      <c r="H234" s="126" t="e">
        <v>#N/A</v>
      </c>
      <c r="I234" s="300" t="s">
        <v>2535</v>
      </c>
      <c r="J234" s="124" t="s">
        <v>102</v>
      </c>
      <c r="K234" s="124" t="s">
        <v>102</v>
      </c>
      <c r="L234" s="124" t="s">
        <v>102</v>
      </c>
      <c r="M234" s="124" t="s">
        <v>102</v>
      </c>
      <c r="N234" s="124" t="s">
        <v>102</v>
      </c>
      <c r="O234" s="124" t="s">
        <v>102</v>
      </c>
      <c r="P234" s="124" t="s">
        <v>102</v>
      </c>
      <c r="Q234" s="124" t="s">
        <v>102</v>
      </c>
      <c r="R234" s="124" t="s">
        <v>102</v>
      </c>
      <c r="S234" s="124" t="s">
        <v>102</v>
      </c>
      <c r="T234" s="124" t="s">
        <v>102</v>
      </c>
      <c r="U234" s="124" t="s">
        <v>102</v>
      </c>
      <c r="V234" s="124">
        <v>0</v>
      </c>
      <c r="W234" s="124">
        <v>0</v>
      </c>
      <c r="X234" s="124">
        <v>0</v>
      </c>
      <c r="Y234" s="124">
        <v>0</v>
      </c>
      <c r="Z234" s="124">
        <v>0</v>
      </c>
      <c r="AA234" s="124">
        <v>0</v>
      </c>
      <c r="AB234" s="124" t="s">
        <v>102</v>
      </c>
      <c r="AC234" s="124" t="s">
        <v>102</v>
      </c>
      <c r="AD234" s="124" t="s">
        <v>102</v>
      </c>
      <c r="AE234" s="124" t="s">
        <v>102</v>
      </c>
      <c r="AF234" s="126" t="s">
        <v>102</v>
      </c>
      <c r="AG234" s="126" t="s">
        <v>102</v>
      </c>
      <c r="AH234" s="126" t="s">
        <v>102</v>
      </c>
      <c r="AI234" s="126" t="s">
        <v>102</v>
      </c>
      <c r="AJ234" s="126" t="s">
        <v>102</v>
      </c>
      <c r="AK234" s="126" t="s">
        <v>102</v>
      </c>
      <c r="AL234" s="126" t="s">
        <v>102</v>
      </c>
      <c r="AM234" s="126" t="s">
        <v>102</v>
      </c>
      <c r="AN234" s="126" t="s">
        <v>102</v>
      </c>
      <c r="AO234" s="126" t="s">
        <v>102</v>
      </c>
      <c r="AP234" s="124">
        <v>0</v>
      </c>
      <c r="AQ234" s="124">
        <v>0</v>
      </c>
      <c r="AR234" s="126" t="s">
        <v>102</v>
      </c>
      <c r="AS234" s="153" t="s">
        <v>779</v>
      </c>
      <c r="AT234" s="153">
        <v>0</v>
      </c>
      <c r="AU234" s="153">
        <v>0</v>
      </c>
      <c r="AV234" s="153">
        <v>0</v>
      </c>
      <c r="AW234" s="153">
        <v>0</v>
      </c>
      <c r="AX234" s="153">
        <v>0</v>
      </c>
      <c r="AY234" s="153">
        <v>0</v>
      </c>
      <c r="AZ234" s="153">
        <v>0</v>
      </c>
      <c r="BA234" s="153">
        <v>0</v>
      </c>
      <c r="BB234" s="153">
        <v>0</v>
      </c>
      <c r="BC234" s="153">
        <v>0</v>
      </c>
    </row>
    <row r="235" spans="1:55" x14ac:dyDescent="0.3">
      <c r="A235" s="300" t="s">
        <v>1179</v>
      </c>
      <c r="B235" s="300" t="s">
        <v>1938</v>
      </c>
      <c r="C235" s="300" t="s">
        <v>49</v>
      </c>
      <c r="D235" s="300" t="s">
        <v>804</v>
      </c>
      <c r="E235" s="300" t="s">
        <v>102</v>
      </c>
      <c r="F235" s="300" t="s">
        <v>1660</v>
      </c>
      <c r="G235" s="300" t="s">
        <v>2070</v>
      </c>
      <c r="H235" s="126" t="e">
        <v>#N/A</v>
      </c>
      <c r="I235" s="300" t="s">
        <v>2536</v>
      </c>
      <c r="J235" s="124" t="s">
        <v>102</v>
      </c>
      <c r="K235" s="124" t="s">
        <v>102</v>
      </c>
      <c r="L235" s="124" t="s">
        <v>102</v>
      </c>
      <c r="M235" s="124" t="s">
        <v>102</v>
      </c>
      <c r="N235" s="124" t="s">
        <v>102</v>
      </c>
      <c r="O235" s="124" t="s">
        <v>102</v>
      </c>
      <c r="P235" s="124" t="s">
        <v>102</v>
      </c>
      <c r="Q235" s="124" t="s">
        <v>102</v>
      </c>
      <c r="R235" s="124" t="s">
        <v>102</v>
      </c>
      <c r="S235" s="124" t="s">
        <v>102</v>
      </c>
      <c r="T235" s="124" t="s">
        <v>102</v>
      </c>
      <c r="U235" s="124" t="s">
        <v>102</v>
      </c>
      <c r="V235" s="124">
        <v>0.6</v>
      </c>
      <c r="W235" s="124">
        <v>0.54</v>
      </c>
      <c r="X235" s="124">
        <v>0.65</v>
      </c>
      <c r="Y235" s="124">
        <v>0.11</v>
      </c>
      <c r="Z235" s="124">
        <v>0.56999999999999995</v>
      </c>
      <c r="AA235" s="124">
        <v>0.44</v>
      </c>
      <c r="AB235" s="124" t="s">
        <v>102</v>
      </c>
      <c r="AC235" s="124" t="s">
        <v>102</v>
      </c>
      <c r="AD235" s="124" t="s">
        <v>102</v>
      </c>
      <c r="AE235" s="124" t="s">
        <v>102</v>
      </c>
      <c r="AF235" s="126" t="s">
        <v>102</v>
      </c>
      <c r="AG235" s="126" t="s">
        <v>102</v>
      </c>
      <c r="AH235" s="126" t="s">
        <v>102</v>
      </c>
      <c r="AI235" s="126" t="s">
        <v>102</v>
      </c>
      <c r="AJ235" s="126" t="s">
        <v>102</v>
      </c>
      <c r="AK235" s="126" t="s">
        <v>102</v>
      </c>
      <c r="AL235" s="126" t="s">
        <v>102</v>
      </c>
      <c r="AM235" s="126" t="s">
        <v>102</v>
      </c>
      <c r="AN235" s="126" t="s">
        <v>102</v>
      </c>
      <c r="AO235" s="126" t="s">
        <v>102</v>
      </c>
      <c r="AP235" s="124">
        <v>0</v>
      </c>
      <c r="AQ235" s="124">
        <v>2.91</v>
      </c>
      <c r="AR235" s="126" t="s">
        <v>102</v>
      </c>
      <c r="AS235" s="153" t="s">
        <v>779</v>
      </c>
      <c r="AT235" s="153">
        <v>1</v>
      </c>
      <c r="AU235" s="153">
        <v>1</v>
      </c>
      <c r="AV235" s="153">
        <v>1</v>
      </c>
      <c r="AW235" s="153">
        <v>1</v>
      </c>
      <c r="AX235" s="153">
        <v>1</v>
      </c>
      <c r="AY235" s="153">
        <v>1</v>
      </c>
      <c r="AZ235" s="153">
        <v>0</v>
      </c>
      <c r="BA235" s="153">
        <v>0</v>
      </c>
      <c r="BB235" s="153">
        <v>0</v>
      </c>
      <c r="BC235" s="153">
        <v>0</v>
      </c>
    </row>
    <row r="236" spans="1:55" x14ac:dyDescent="0.3">
      <c r="A236" s="300" t="s">
        <v>1179</v>
      </c>
      <c r="B236" s="300" t="s">
        <v>1938</v>
      </c>
      <c r="C236" s="300" t="s">
        <v>49</v>
      </c>
      <c r="D236" s="300" t="s">
        <v>804</v>
      </c>
      <c r="E236" s="300" t="s">
        <v>102</v>
      </c>
      <c r="F236" s="300" t="s">
        <v>770</v>
      </c>
      <c r="G236" s="300" t="s">
        <v>2070</v>
      </c>
      <c r="H236" s="126" t="e">
        <v>#N/A</v>
      </c>
      <c r="I236" s="300" t="s">
        <v>2537</v>
      </c>
      <c r="J236" s="124" t="s">
        <v>102</v>
      </c>
      <c r="K236" s="124" t="s">
        <v>102</v>
      </c>
      <c r="L236" s="124" t="s">
        <v>102</v>
      </c>
      <c r="M236" s="124" t="s">
        <v>102</v>
      </c>
      <c r="N236" s="124" t="s">
        <v>102</v>
      </c>
      <c r="O236" s="124" t="s">
        <v>102</v>
      </c>
      <c r="P236" s="124" t="s">
        <v>102</v>
      </c>
      <c r="Q236" s="124" t="s">
        <v>102</v>
      </c>
      <c r="R236" s="124" t="s">
        <v>102</v>
      </c>
      <c r="S236" s="124" t="s">
        <v>102</v>
      </c>
      <c r="T236" s="124" t="s">
        <v>102</v>
      </c>
      <c r="U236" s="124" t="s">
        <v>102</v>
      </c>
      <c r="V236" s="124">
        <v>0.6</v>
      </c>
      <c r="W236" s="124">
        <v>0.54</v>
      </c>
      <c r="X236" s="124">
        <v>0.65</v>
      </c>
      <c r="Y236" s="124">
        <v>0.11</v>
      </c>
      <c r="Z236" s="124">
        <v>0.56999999999999995</v>
      </c>
      <c r="AA236" s="124">
        <v>0.44</v>
      </c>
      <c r="AB236" s="124" t="s">
        <v>102</v>
      </c>
      <c r="AC236" s="124" t="s">
        <v>102</v>
      </c>
      <c r="AD236" s="124" t="s">
        <v>102</v>
      </c>
      <c r="AE236" s="124" t="s">
        <v>102</v>
      </c>
      <c r="AF236" s="126" t="s">
        <v>102</v>
      </c>
      <c r="AG236" s="126" t="s">
        <v>102</v>
      </c>
      <c r="AH236" s="126" t="s">
        <v>102</v>
      </c>
      <c r="AI236" s="126" t="s">
        <v>102</v>
      </c>
      <c r="AJ236" s="126" t="s">
        <v>102</v>
      </c>
      <c r="AK236" s="126" t="s">
        <v>102</v>
      </c>
      <c r="AL236" s="126" t="s">
        <v>102</v>
      </c>
      <c r="AM236" s="126" t="s">
        <v>102</v>
      </c>
      <c r="AN236" s="126" t="s">
        <v>102</v>
      </c>
      <c r="AO236" s="126" t="s">
        <v>102</v>
      </c>
      <c r="AP236" s="124">
        <v>0</v>
      </c>
      <c r="AQ236" s="124">
        <v>2.91</v>
      </c>
      <c r="AR236" s="126" t="s">
        <v>102</v>
      </c>
      <c r="AS236" s="153" t="s">
        <v>779</v>
      </c>
      <c r="AT236" s="153">
        <v>1</v>
      </c>
      <c r="AU236" s="153">
        <v>1</v>
      </c>
      <c r="AV236" s="153">
        <v>1</v>
      </c>
      <c r="AW236" s="153">
        <v>1</v>
      </c>
      <c r="AX236" s="153">
        <v>1</v>
      </c>
      <c r="AY236" s="153">
        <v>1</v>
      </c>
      <c r="AZ236" s="153">
        <v>0</v>
      </c>
      <c r="BA236" s="153">
        <v>0</v>
      </c>
      <c r="BB236" s="153">
        <v>0</v>
      </c>
      <c r="BC236" s="153">
        <v>0</v>
      </c>
    </row>
    <row r="237" spans="1:55" x14ac:dyDescent="0.3">
      <c r="A237" s="300" t="s">
        <v>1688</v>
      </c>
      <c r="B237" s="300" t="s">
        <v>1814</v>
      </c>
      <c r="C237" s="300" t="s">
        <v>49</v>
      </c>
      <c r="D237" s="300" t="s">
        <v>804</v>
      </c>
      <c r="E237" s="300" t="s">
        <v>1696</v>
      </c>
      <c r="F237" s="300" t="s">
        <v>1651</v>
      </c>
      <c r="G237" s="300" t="s">
        <v>2070</v>
      </c>
      <c r="H237" s="126">
        <v>6.8700000000000002E-3</v>
      </c>
      <c r="I237" s="300" t="s">
        <v>2538</v>
      </c>
      <c r="J237" s="124">
        <v>0.54370980000000002</v>
      </c>
      <c r="K237" s="124">
        <v>0.30206099999999997</v>
      </c>
      <c r="L237" s="124">
        <v>0.74508379999999996</v>
      </c>
      <c r="M237" s="124">
        <v>0.77528989999999998</v>
      </c>
      <c r="N237" s="124">
        <v>0.67460290000000001</v>
      </c>
      <c r="O237" s="124">
        <v>0.73501509999999992</v>
      </c>
      <c r="P237" s="124">
        <v>0.5940532999999999</v>
      </c>
      <c r="Q237" s="124">
        <v>0.34233580000000002</v>
      </c>
      <c r="R237" s="124">
        <v>0.50343499999999997</v>
      </c>
      <c r="S237" s="124">
        <v>0.44302279999999999</v>
      </c>
      <c r="T237" s="124">
        <v>2.3158009999999996</v>
      </c>
      <c r="U237" s="124">
        <v>0.73501509999999992</v>
      </c>
      <c r="V237" s="124">
        <v>0.21</v>
      </c>
      <c r="W237" s="124">
        <v>0.84</v>
      </c>
      <c r="X237" s="124">
        <v>0.78</v>
      </c>
      <c r="Y237" s="124">
        <v>0.25</v>
      </c>
      <c r="Z237" s="124">
        <v>0.26</v>
      </c>
      <c r="AA237" s="124">
        <v>0.88</v>
      </c>
      <c r="AB237" s="124" t="s">
        <v>102</v>
      </c>
      <c r="AC237" s="124" t="s">
        <v>102</v>
      </c>
      <c r="AD237" s="124" t="s">
        <v>102</v>
      </c>
      <c r="AE237" s="124" t="s">
        <v>102</v>
      </c>
      <c r="AF237" s="126">
        <v>-0.61376454866180463</v>
      </c>
      <c r="AG237" s="126">
        <v>1.7808952496350074</v>
      </c>
      <c r="AH237" s="126">
        <v>4.6862111349085925E-2</v>
      </c>
      <c r="AI237" s="126">
        <v>-0.67753997569167357</v>
      </c>
      <c r="AJ237" s="126">
        <v>-0.61458807840879426</v>
      </c>
      <c r="AK237" s="126">
        <v>0.19725431491135365</v>
      </c>
      <c r="AL237" s="126" t="s">
        <v>102</v>
      </c>
      <c r="AM237" s="126" t="s">
        <v>102</v>
      </c>
      <c r="AN237" s="126" t="s">
        <v>102</v>
      </c>
      <c r="AO237" s="126" t="s">
        <v>102</v>
      </c>
      <c r="AP237" s="124">
        <v>3.7757624999999999</v>
      </c>
      <c r="AQ237" s="124">
        <v>3.2199999999999998</v>
      </c>
      <c r="AR237" s="126">
        <v>-0.14719212344526442</v>
      </c>
      <c r="AS237" s="153" t="s">
        <v>779</v>
      </c>
      <c r="AT237" s="153">
        <v>1</v>
      </c>
      <c r="AU237" s="153">
        <v>1</v>
      </c>
      <c r="AV237" s="153">
        <v>1</v>
      </c>
      <c r="AW237" s="153">
        <v>1</v>
      </c>
      <c r="AX237" s="153">
        <v>1</v>
      </c>
      <c r="AY237" s="153">
        <v>1</v>
      </c>
      <c r="AZ237" s="153">
        <v>0</v>
      </c>
      <c r="BA237" s="153">
        <v>0</v>
      </c>
      <c r="BB237" s="153">
        <v>0</v>
      </c>
      <c r="BC237" s="153">
        <v>0</v>
      </c>
    </row>
    <row r="238" spans="1:55" x14ac:dyDescent="0.3">
      <c r="A238" s="300" t="s">
        <v>1688</v>
      </c>
      <c r="B238" s="300" t="s">
        <v>1814</v>
      </c>
      <c r="C238" s="300" t="s">
        <v>49</v>
      </c>
      <c r="D238" s="300" t="s">
        <v>804</v>
      </c>
      <c r="E238" s="300" t="s">
        <v>1696</v>
      </c>
      <c r="F238" s="300" t="s">
        <v>776</v>
      </c>
      <c r="G238" s="300" t="s">
        <v>2070</v>
      </c>
      <c r="H238" s="126">
        <v>6.8700000000000002E-3</v>
      </c>
      <c r="I238" s="300" t="s">
        <v>2539</v>
      </c>
      <c r="J238" s="124">
        <v>62.506489599999995</v>
      </c>
      <c r="K238" s="124">
        <v>112.26600499999999</v>
      </c>
      <c r="L238" s="124">
        <v>81.425576899999996</v>
      </c>
      <c r="M238" s="124">
        <v>168.37887009999997</v>
      </c>
      <c r="N238" s="124">
        <v>67.550908300000003</v>
      </c>
      <c r="O238" s="124">
        <v>90.890154899999985</v>
      </c>
      <c r="P238" s="124">
        <v>107.26186109999999</v>
      </c>
      <c r="Q238" s="124">
        <v>63.593909199999992</v>
      </c>
      <c r="R238" s="124">
        <v>84.244812899999999</v>
      </c>
      <c r="S238" s="124">
        <v>80.710699199999993</v>
      </c>
      <c r="T238" s="124">
        <v>83.811858799999996</v>
      </c>
      <c r="U238" s="124">
        <v>110.84631829999999</v>
      </c>
      <c r="V238" s="124">
        <v>73.56</v>
      </c>
      <c r="W238" s="124">
        <v>71.709999999999994</v>
      </c>
      <c r="X238" s="124">
        <v>82.27</v>
      </c>
      <c r="Y238" s="124">
        <v>21.47</v>
      </c>
      <c r="Z238" s="124">
        <v>67.03</v>
      </c>
      <c r="AA238" s="124">
        <v>64.25</v>
      </c>
      <c r="AB238" s="124" t="s">
        <v>102</v>
      </c>
      <c r="AC238" s="124" t="s">
        <v>102</v>
      </c>
      <c r="AD238" s="124" t="s">
        <v>102</v>
      </c>
      <c r="AE238" s="124" t="s">
        <v>102</v>
      </c>
      <c r="AF238" s="126">
        <v>0.17683780469412264</v>
      </c>
      <c r="AG238" s="126">
        <v>-0.3612492045120872</v>
      </c>
      <c r="AH238" s="126">
        <v>1.0370489619460101E-2</v>
      </c>
      <c r="AI238" s="126">
        <v>-0.87248993898552119</v>
      </c>
      <c r="AJ238" s="126">
        <v>-7.7113441271077932E-3</v>
      </c>
      <c r="AK238" s="126">
        <v>-0.29310275606098662</v>
      </c>
      <c r="AL238" s="126" t="s">
        <v>102</v>
      </c>
      <c r="AM238" s="126" t="s">
        <v>102</v>
      </c>
      <c r="AN238" s="126" t="s">
        <v>102</v>
      </c>
      <c r="AO238" s="126" t="s">
        <v>102</v>
      </c>
      <c r="AP238" s="124">
        <v>583.01800479999997</v>
      </c>
      <c r="AQ238" s="124">
        <v>380.28999999999996</v>
      </c>
      <c r="AR238" s="126">
        <v>-0.34772168806269432</v>
      </c>
      <c r="AS238" s="153" t="s">
        <v>779</v>
      </c>
      <c r="AT238" s="153">
        <v>1</v>
      </c>
      <c r="AU238" s="153">
        <v>1</v>
      </c>
      <c r="AV238" s="153">
        <v>1</v>
      </c>
      <c r="AW238" s="153">
        <v>1</v>
      </c>
      <c r="AX238" s="153">
        <v>1</v>
      </c>
      <c r="AY238" s="153">
        <v>1</v>
      </c>
      <c r="AZ238" s="153">
        <v>0</v>
      </c>
      <c r="BA238" s="153">
        <v>0</v>
      </c>
      <c r="BB238" s="153">
        <v>0</v>
      </c>
      <c r="BC238" s="153">
        <v>0</v>
      </c>
    </row>
    <row r="239" spans="1:55" x14ac:dyDescent="0.3">
      <c r="A239" s="300" t="s">
        <v>1688</v>
      </c>
      <c r="B239" s="300" t="s">
        <v>1814</v>
      </c>
      <c r="C239" s="300" t="s">
        <v>49</v>
      </c>
      <c r="D239" s="300" t="s">
        <v>804</v>
      </c>
      <c r="E239" s="300" t="s">
        <v>1696</v>
      </c>
      <c r="F239" s="300" t="s">
        <v>650</v>
      </c>
      <c r="G239" s="300" t="s">
        <v>2070</v>
      </c>
      <c r="H239" s="126">
        <v>6.8700000000000002E-3</v>
      </c>
      <c r="I239" s="300" t="s">
        <v>2540</v>
      </c>
      <c r="J239" s="124">
        <v>25.665116299999998</v>
      </c>
      <c r="K239" s="124">
        <v>71.135365500000006</v>
      </c>
      <c r="L239" s="124">
        <v>25.383192699999999</v>
      </c>
      <c r="M239" s="124">
        <v>127.64090989999998</v>
      </c>
      <c r="N239" s="124">
        <v>26.359856599999997</v>
      </c>
      <c r="O239" s="124">
        <v>41.664280599999998</v>
      </c>
      <c r="P239" s="124">
        <v>62.989787199999995</v>
      </c>
      <c r="Q239" s="124">
        <v>26.742467199999997</v>
      </c>
      <c r="R239" s="124">
        <v>37.475701399999998</v>
      </c>
      <c r="S239" s="124">
        <v>34.434953999999998</v>
      </c>
      <c r="T239" s="124">
        <v>27.809749399999998</v>
      </c>
      <c r="U239" s="124">
        <v>47.614882299999998</v>
      </c>
      <c r="V239" s="124">
        <v>29.68</v>
      </c>
      <c r="W239" s="124">
        <v>28.24</v>
      </c>
      <c r="X239" s="124">
        <v>26.88</v>
      </c>
      <c r="Y239" s="124">
        <v>11.55</v>
      </c>
      <c r="Z239" s="124">
        <v>30.53</v>
      </c>
      <c r="AA239" s="124">
        <v>28.83</v>
      </c>
      <c r="AB239" s="124" t="s">
        <v>102</v>
      </c>
      <c r="AC239" s="124" t="s">
        <v>102</v>
      </c>
      <c r="AD239" s="124" t="s">
        <v>102</v>
      </c>
      <c r="AE239" s="124" t="s">
        <v>102</v>
      </c>
      <c r="AF239" s="126">
        <v>0.15643348945198438</v>
      </c>
      <c r="AG239" s="126">
        <v>-0.6030104041568467</v>
      </c>
      <c r="AH239" s="126">
        <v>5.8968440955814064E-2</v>
      </c>
      <c r="AI239" s="126">
        <v>-0.90951177009746464</v>
      </c>
      <c r="AJ239" s="126">
        <v>0.15820053436861278</v>
      </c>
      <c r="AK239" s="126">
        <v>-0.30804037451687094</v>
      </c>
      <c r="AL239" s="126" t="s">
        <v>102</v>
      </c>
      <c r="AM239" s="126" t="s">
        <v>102</v>
      </c>
      <c r="AN239" s="126" t="s">
        <v>102</v>
      </c>
      <c r="AO239" s="126" t="s">
        <v>102</v>
      </c>
      <c r="AP239" s="124">
        <v>317.84872159999998</v>
      </c>
      <c r="AQ239" s="124">
        <v>155.70999999999998</v>
      </c>
      <c r="AR239" s="126">
        <v>-0.51011286370390108</v>
      </c>
      <c r="AS239" s="153" t="s">
        <v>779</v>
      </c>
      <c r="AT239" s="153">
        <v>1</v>
      </c>
      <c r="AU239" s="153">
        <v>1</v>
      </c>
      <c r="AV239" s="153">
        <v>1</v>
      </c>
      <c r="AW239" s="153">
        <v>1</v>
      </c>
      <c r="AX239" s="153">
        <v>1</v>
      </c>
      <c r="AY239" s="153">
        <v>1</v>
      </c>
      <c r="AZ239" s="153">
        <v>0</v>
      </c>
      <c r="BA239" s="153">
        <v>0</v>
      </c>
      <c r="BB239" s="153">
        <v>0</v>
      </c>
      <c r="BC239" s="153">
        <v>0</v>
      </c>
    </row>
    <row r="240" spans="1:55" x14ac:dyDescent="0.3">
      <c r="A240" s="300" t="s">
        <v>1688</v>
      </c>
      <c r="B240" s="300" t="s">
        <v>1814</v>
      </c>
      <c r="C240" s="300" t="s">
        <v>49</v>
      </c>
      <c r="D240" s="300" t="s">
        <v>804</v>
      </c>
      <c r="E240" s="300" t="s">
        <v>1696</v>
      </c>
      <c r="F240" s="300" t="s">
        <v>2103</v>
      </c>
      <c r="G240" s="300" t="s">
        <v>2070</v>
      </c>
      <c r="H240" s="126">
        <v>6.8700000000000002E-3</v>
      </c>
      <c r="I240" s="300" t="s">
        <v>2541</v>
      </c>
      <c r="J240" s="124">
        <v>18.244484400000001</v>
      </c>
      <c r="K240" s="124">
        <v>61.036459399999991</v>
      </c>
      <c r="L240" s="124">
        <v>18.455927099999997</v>
      </c>
      <c r="M240" s="124">
        <v>119.84773609999999</v>
      </c>
      <c r="N240" s="124">
        <v>19.241285699999999</v>
      </c>
      <c r="O240" s="124">
        <v>35.612991899999997</v>
      </c>
      <c r="P240" s="124">
        <v>56.334376499999998</v>
      </c>
      <c r="Q240" s="124">
        <v>20.489804500000002</v>
      </c>
      <c r="R240" s="124">
        <v>31.454618799999995</v>
      </c>
      <c r="S240" s="124">
        <v>28.162153899999996</v>
      </c>
      <c r="T240" s="124">
        <v>20.942896000000001</v>
      </c>
      <c r="U240" s="124">
        <v>29.2495735</v>
      </c>
      <c r="V240" s="124">
        <v>22.35</v>
      </c>
      <c r="W240" s="124">
        <v>19.739999999999998</v>
      </c>
      <c r="X240" s="124">
        <v>19.78</v>
      </c>
      <c r="Y240" s="124">
        <v>9.42</v>
      </c>
      <c r="Z240" s="124">
        <v>24.55</v>
      </c>
      <c r="AA240" s="124">
        <v>23.76</v>
      </c>
      <c r="AB240" s="124" t="s">
        <v>102</v>
      </c>
      <c r="AC240" s="124" t="s">
        <v>102</v>
      </c>
      <c r="AD240" s="124" t="s">
        <v>102</v>
      </c>
      <c r="AE240" s="124" t="s">
        <v>102</v>
      </c>
      <c r="AF240" s="126">
        <v>0.22502776784418199</v>
      </c>
      <c r="AG240" s="126">
        <v>-0.67658674513482664</v>
      </c>
      <c r="AH240" s="126">
        <v>7.174242143598436E-2</v>
      </c>
      <c r="AI240" s="126">
        <v>-0.92140026748490245</v>
      </c>
      <c r="AJ240" s="126">
        <v>0.27590226468078494</v>
      </c>
      <c r="AK240" s="126">
        <v>-0.33282774817916932</v>
      </c>
      <c r="AL240" s="126" t="s">
        <v>102</v>
      </c>
      <c r="AM240" s="126" t="s">
        <v>102</v>
      </c>
      <c r="AN240" s="126" t="s">
        <v>102</v>
      </c>
      <c r="AO240" s="126" t="s">
        <v>102</v>
      </c>
      <c r="AP240" s="124">
        <v>272.43888459999994</v>
      </c>
      <c r="AQ240" s="124">
        <v>119.60000000000001</v>
      </c>
      <c r="AR240" s="126">
        <v>-0.56100246051293645</v>
      </c>
      <c r="AS240" s="153" t="s">
        <v>779</v>
      </c>
      <c r="AT240" s="153">
        <v>1</v>
      </c>
      <c r="AU240" s="153">
        <v>1</v>
      </c>
      <c r="AV240" s="153">
        <v>1</v>
      </c>
      <c r="AW240" s="153">
        <v>1</v>
      </c>
      <c r="AX240" s="153">
        <v>1</v>
      </c>
      <c r="AY240" s="153">
        <v>1</v>
      </c>
      <c r="AZ240" s="153">
        <v>0</v>
      </c>
      <c r="BA240" s="153">
        <v>0</v>
      </c>
      <c r="BB240" s="153">
        <v>0</v>
      </c>
      <c r="BC240" s="153">
        <v>0</v>
      </c>
    </row>
    <row r="241" spans="1:55" x14ac:dyDescent="0.3">
      <c r="A241" s="300" t="s">
        <v>1688</v>
      </c>
      <c r="B241" s="300" t="s">
        <v>1814</v>
      </c>
      <c r="C241" s="300" t="s">
        <v>49</v>
      </c>
      <c r="D241" s="300" t="s">
        <v>804</v>
      </c>
      <c r="E241" s="300" t="s">
        <v>1696</v>
      </c>
      <c r="F241" s="300" t="s">
        <v>5</v>
      </c>
      <c r="G241" s="300" t="s">
        <v>2070</v>
      </c>
      <c r="H241" s="126">
        <v>6.8700000000000002E-3</v>
      </c>
      <c r="I241" s="300" t="s">
        <v>2542</v>
      </c>
      <c r="J241" s="124">
        <v>36.841373300000001</v>
      </c>
      <c r="K241" s="124">
        <v>41.130639500000001</v>
      </c>
      <c r="L241" s="124">
        <v>56.042384199999994</v>
      </c>
      <c r="M241" s="124">
        <v>40.737960199999996</v>
      </c>
      <c r="N241" s="124">
        <v>41.191051699999996</v>
      </c>
      <c r="O241" s="124">
        <v>49.225874299999994</v>
      </c>
      <c r="P241" s="124">
        <v>44.272073899999995</v>
      </c>
      <c r="Q241" s="124">
        <v>36.841373300000001</v>
      </c>
      <c r="R241" s="124">
        <v>46.769111500000001</v>
      </c>
      <c r="S241" s="124">
        <v>46.275745199999996</v>
      </c>
      <c r="T241" s="124">
        <v>56.002109399999995</v>
      </c>
      <c r="U241" s="124">
        <v>63.231435999999995</v>
      </c>
      <c r="V241" s="124">
        <v>43.89</v>
      </c>
      <c r="W241" s="124">
        <v>43.47</v>
      </c>
      <c r="X241" s="124">
        <v>55.39</v>
      </c>
      <c r="Y241" s="124">
        <v>9.92</v>
      </c>
      <c r="Z241" s="124">
        <v>36.51</v>
      </c>
      <c r="AA241" s="124">
        <v>35.42</v>
      </c>
      <c r="AB241" s="124" t="s">
        <v>102</v>
      </c>
      <c r="AC241" s="124" t="s">
        <v>102</v>
      </c>
      <c r="AD241" s="124" t="s">
        <v>102</v>
      </c>
      <c r="AE241" s="124" t="s">
        <v>102</v>
      </c>
      <c r="AF241" s="126">
        <v>0.19132366870808259</v>
      </c>
      <c r="AG241" s="126">
        <v>5.6876346403512593E-2</v>
      </c>
      <c r="AH241" s="126">
        <v>-1.1640907311719854E-2</v>
      </c>
      <c r="AI241" s="126">
        <v>-0.75649247160882638</v>
      </c>
      <c r="AJ241" s="126">
        <v>-0.11364244190929454</v>
      </c>
      <c r="AK241" s="126">
        <v>-0.28045970734541109</v>
      </c>
      <c r="AL241" s="126" t="s">
        <v>102</v>
      </c>
      <c r="AM241" s="126" t="s">
        <v>102</v>
      </c>
      <c r="AN241" s="126" t="s">
        <v>102</v>
      </c>
      <c r="AO241" s="126" t="s">
        <v>102</v>
      </c>
      <c r="AP241" s="124">
        <v>265.1692832</v>
      </c>
      <c r="AQ241" s="124">
        <v>224.59999999999997</v>
      </c>
      <c r="AR241" s="126">
        <v>-0.15299390151988776</v>
      </c>
      <c r="AS241" s="153" t="s">
        <v>779</v>
      </c>
      <c r="AT241" s="153">
        <v>1</v>
      </c>
      <c r="AU241" s="153">
        <v>1</v>
      </c>
      <c r="AV241" s="153">
        <v>1</v>
      </c>
      <c r="AW241" s="153">
        <v>1</v>
      </c>
      <c r="AX241" s="153">
        <v>1</v>
      </c>
      <c r="AY241" s="153">
        <v>1</v>
      </c>
      <c r="AZ241" s="153">
        <v>0</v>
      </c>
      <c r="BA241" s="153">
        <v>0</v>
      </c>
      <c r="BB241" s="153">
        <v>0</v>
      </c>
      <c r="BC241" s="153">
        <v>0</v>
      </c>
    </row>
    <row r="242" spans="1:55" x14ac:dyDescent="0.3">
      <c r="A242" s="300" t="s">
        <v>1688</v>
      </c>
      <c r="B242" s="300" t="s">
        <v>1814</v>
      </c>
      <c r="C242" s="300" t="s">
        <v>49</v>
      </c>
      <c r="D242" s="300" t="s">
        <v>804</v>
      </c>
      <c r="E242" s="300" t="s">
        <v>1696</v>
      </c>
      <c r="F242" s="300" t="s">
        <v>18</v>
      </c>
      <c r="G242" s="300" t="s">
        <v>2070</v>
      </c>
      <c r="H242" s="126">
        <v>6.8700000000000002E-3</v>
      </c>
      <c r="I242" s="300" t="s">
        <v>2543</v>
      </c>
      <c r="J242" s="124">
        <v>18.566682799999999</v>
      </c>
      <c r="K242" s="124">
        <v>15.274217899999998</v>
      </c>
      <c r="L242" s="124">
        <v>20.449529699999996</v>
      </c>
      <c r="M242" s="124">
        <v>16.049507799999997</v>
      </c>
      <c r="N242" s="124">
        <v>17.267820499999999</v>
      </c>
      <c r="O242" s="124">
        <v>15.1634622</v>
      </c>
      <c r="P242" s="124">
        <v>19.623896299999998</v>
      </c>
      <c r="Q242" s="124">
        <v>14.116317399999998</v>
      </c>
      <c r="R242" s="124">
        <v>16.0696452</v>
      </c>
      <c r="S242" s="124">
        <v>15.727309399999998</v>
      </c>
      <c r="T242" s="124">
        <v>24.7387959</v>
      </c>
      <c r="U242" s="124">
        <v>20.660972399999999</v>
      </c>
      <c r="V242" s="124">
        <v>19.350000000000001</v>
      </c>
      <c r="W242" s="124">
        <v>17.79</v>
      </c>
      <c r="X242" s="124">
        <v>22.15</v>
      </c>
      <c r="Y242" s="124">
        <v>4.79</v>
      </c>
      <c r="Z242" s="124">
        <v>14.81</v>
      </c>
      <c r="AA242" s="124">
        <v>12.1</v>
      </c>
      <c r="AB242" s="124" t="s">
        <v>102</v>
      </c>
      <c r="AC242" s="124" t="s">
        <v>102</v>
      </c>
      <c r="AD242" s="124" t="s">
        <v>102</v>
      </c>
      <c r="AE242" s="124" t="s">
        <v>102</v>
      </c>
      <c r="AF242" s="126">
        <v>4.2189399605620591E-2</v>
      </c>
      <c r="AG242" s="126">
        <v>0.16470775240151583</v>
      </c>
      <c r="AH242" s="126">
        <v>8.3154494257146813E-2</v>
      </c>
      <c r="AI242" s="126">
        <v>-0.70154847988547042</v>
      </c>
      <c r="AJ242" s="126">
        <v>-0.14233530514172293</v>
      </c>
      <c r="AK242" s="126">
        <v>-0.20202920412199796</v>
      </c>
      <c r="AL242" s="126" t="s">
        <v>102</v>
      </c>
      <c r="AM242" s="126" t="s">
        <v>102</v>
      </c>
      <c r="AN242" s="126" t="s">
        <v>102</v>
      </c>
      <c r="AO242" s="126" t="s">
        <v>102</v>
      </c>
      <c r="AP242" s="124">
        <v>102.77122089999999</v>
      </c>
      <c r="AQ242" s="124">
        <v>90.99</v>
      </c>
      <c r="AR242" s="126">
        <v>-0.11463540859812822</v>
      </c>
      <c r="AS242" s="153" t="s">
        <v>779</v>
      </c>
      <c r="AT242" s="153">
        <v>1</v>
      </c>
      <c r="AU242" s="153">
        <v>1</v>
      </c>
      <c r="AV242" s="153">
        <v>1</v>
      </c>
      <c r="AW242" s="153">
        <v>1</v>
      </c>
      <c r="AX242" s="153">
        <v>1</v>
      </c>
      <c r="AY242" s="153">
        <v>1</v>
      </c>
      <c r="AZ242" s="153">
        <v>0</v>
      </c>
      <c r="BA242" s="153">
        <v>0</v>
      </c>
      <c r="BB242" s="153">
        <v>0</v>
      </c>
      <c r="BC242" s="153">
        <v>0</v>
      </c>
    </row>
    <row r="243" spans="1:55" x14ac:dyDescent="0.3">
      <c r="A243" s="300" t="s">
        <v>1688</v>
      </c>
      <c r="B243" s="300" t="s">
        <v>1814</v>
      </c>
      <c r="C243" s="300" t="s">
        <v>49</v>
      </c>
      <c r="D243" s="300" t="s">
        <v>804</v>
      </c>
      <c r="E243" s="300" t="s">
        <v>1696</v>
      </c>
      <c r="F243" s="300" t="s">
        <v>16</v>
      </c>
      <c r="G243" s="300" t="s">
        <v>2070</v>
      </c>
      <c r="H243" s="126">
        <v>6.8700000000000002E-3</v>
      </c>
      <c r="I243" s="300" t="s">
        <v>2544</v>
      </c>
      <c r="J243" s="124">
        <v>4.6517393999999994</v>
      </c>
      <c r="K243" s="124">
        <v>13.582676299999999</v>
      </c>
      <c r="L243" s="124">
        <v>21.335575299999999</v>
      </c>
      <c r="M243" s="124">
        <v>11.2366692</v>
      </c>
      <c r="N243" s="124">
        <v>10.098906099999999</v>
      </c>
      <c r="O243" s="124">
        <v>17.741049400000001</v>
      </c>
      <c r="P243" s="124">
        <v>9.3236162</v>
      </c>
      <c r="Q243" s="124">
        <v>9.9478755999999997</v>
      </c>
      <c r="R243" s="124">
        <v>19.352041399999997</v>
      </c>
      <c r="S243" s="124">
        <v>12.515394099999998</v>
      </c>
      <c r="T243" s="124">
        <v>15.072843899999999</v>
      </c>
      <c r="U243" s="124">
        <v>21.828941599999997</v>
      </c>
      <c r="V243" s="124">
        <v>10.34</v>
      </c>
      <c r="W243" s="124">
        <v>12.82</v>
      </c>
      <c r="X243" s="124">
        <v>19.149999999999999</v>
      </c>
      <c r="Y243" s="124">
        <v>0.65</v>
      </c>
      <c r="Z243" s="124">
        <v>9.66</v>
      </c>
      <c r="AA243" s="124">
        <v>13.84</v>
      </c>
      <c r="AB243" s="124" t="s">
        <v>102</v>
      </c>
      <c r="AC243" s="124" t="s">
        <v>102</v>
      </c>
      <c r="AD243" s="124" t="s">
        <v>102</v>
      </c>
      <c r="AE243" s="124" t="s">
        <v>102</v>
      </c>
      <c r="AF243" s="126">
        <v>1.222824434232064</v>
      </c>
      <c r="AG243" s="126">
        <v>-5.6150664504903136E-2</v>
      </c>
      <c r="AH243" s="126">
        <v>-0.10243807674593149</v>
      </c>
      <c r="AI243" s="126">
        <v>-0.94215367664289695</v>
      </c>
      <c r="AJ243" s="126">
        <v>-4.3460756606103983E-2</v>
      </c>
      <c r="AK243" s="126">
        <v>-0.21988831168014228</v>
      </c>
      <c r="AL243" s="126" t="s">
        <v>102</v>
      </c>
      <c r="AM243" s="126" t="s">
        <v>102</v>
      </c>
      <c r="AN243" s="126" t="s">
        <v>102</v>
      </c>
      <c r="AO243" s="126" t="s">
        <v>102</v>
      </c>
      <c r="AP243" s="124">
        <v>78.646615700000012</v>
      </c>
      <c r="AQ243" s="124">
        <v>66.460000000000008</v>
      </c>
      <c r="AR243" s="126">
        <v>-0.15495410185844782</v>
      </c>
      <c r="AS243" s="153" t="s">
        <v>779</v>
      </c>
      <c r="AT243" s="153">
        <v>1</v>
      </c>
      <c r="AU243" s="153">
        <v>1</v>
      </c>
      <c r="AV243" s="153">
        <v>1</v>
      </c>
      <c r="AW243" s="153">
        <v>1</v>
      </c>
      <c r="AX243" s="153">
        <v>1</v>
      </c>
      <c r="AY243" s="153">
        <v>1</v>
      </c>
      <c r="AZ243" s="153">
        <v>0</v>
      </c>
      <c r="BA243" s="153">
        <v>0</v>
      </c>
      <c r="BB243" s="153">
        <v>0</v>
      </c>
      <c r="BC243" s="153">
        <v>0</v>
      </c>
    </row>
    <row r="244" spans="1:55" x14ac:dyDescent="0.3">
      <c r="A244" s="300" t="s">
        <v>1688</v>
      </c>
      <c r="B244" s="300" t="s">
        <v>1814</v>
      </c>
      <c r="C244" s="300" t="s">
        <v>49</v>
      </c>
      <c r="D244" s="300" t="s">
        <v>804</v>
      </c>
      <c r="E244" s="300" t="s">
        <v>1696</v>
      </c>
      <c r="F244" s="300" t="s">
        <v>2101</v>
      </c>
      <c r="G244" s="300" t="s">
        <v>2070</v>
      </c>
      <c r="H244" s="126">
        <v>6.8700000000000002E-3</v>
      </c>
      <c r="I244" s="300" t="s">
        <v>2545</v>
      </c>
      <c r="J244" s="124">
        <v>0.87597689999999995</v>
      </c>
      <c r="K244" s="124">
        <v>0.73501509999999992</v>
      </c>
      <c r="L244" s="124">
        <v>1.0874196</v>
      </c>
      <c r="M244" s="124">
        <v>0.83570209999999989</v>
      </c>
      <c r="N244" s="124">
        <v>2.0036712999999997</v>
      </c>
      <c r="O244" s="124">
        <v>3.4837701999999999</v>
      </c>
      <c r="P244" s="124">
        <v>3.2622588000000001</v>
      </c>
      <c r="Q244" s="124">
        <v>0.49336629999999998</v>
      </c>
      <c r="R244" s="124">
        <v>0.44302279999999999</v>
      </c>
      <c r="S244" s="124">
        <v>0.68467160000000005</v>
      </c>
      <c r="T244" s="124">
        <v>0.23158009999999998</v>
      </c>
      <c r="U244" s="124">
        <v>1.6613354999999999</v>
      </c>
      <c r="V244" s="124">
        <v>0.8</v>
      </c>
      <c r="W244" s="124">
        <v>0.8</v>
      </c>
      <c r="X244" s="124">
        <v>0.62</v>
      </c>
      <c r="Y244" s="124">
        <v>0.11</v>
      </c>
      <c r="Z244" s="124">
        <v>0.37</v>
      </c>
      <c r="AA244" s="124">
        <v>0.92</v>
      </c>
      <c r="AB244" s="124" t="s">
        <v>102</v>
      </c>
      <c r="AC244" s="124" t="s">
        <v>102</v>
      </c>
      <c r="AD244" s="124" t="s">
        <v>102</v>
      </c>
      <c r="AE244" s="124" t="s">
        <v>102</v>
      </c>
      <c r="AF244" s="126">
        <v>-8.6733908165843074E-2</v>
      </c>
      <c r="AG244" s="126">
        <v>8.8413013555776104E-2</v>
      </c>
      <c r="AH244" s="126">
        <v>-0.42984290516742574</v>
      </c>
      <c r="AI244" s="126">
        <v>-0.8683741491136614</v>
      </c>
      <c r="AJ244" s="126">
        <v>-0.81533897301418645</v>
      </c>
      <c r="AK244" s="126">
        <v>-0.73591828760691502</v>
      </c>
      <c r="AL244" s="126" t="s">
        <v>102</v>
      </c>
      <c r="AM244" s="126" t="s">
        <v>102</v>
      </c>
      <c r="AN244" s="126" t="s">
        <v>102</v>
      </c>
      <c r="AO244" s="126" t="s">
        <v>102</v>
      </c>
      <c r="AP244" s="124">
        <v>9.0215551999999999</v>
      </c>
      <c r="AQ244" s="124">
        <v>3.62</v>
      </c>
      <c r="AR244" s="126">
        <v>-0.59873880725132622</v>
      </c>
      <c r="AS244" s="153" t="s">
        <v>779</v>
      </c>
      <c r="AT244" s="153">
        <v>1</v>
      </c>
      <c r="AU244" s="153">
        <v>1</v>
      </c>
      <c r="AV244" s="153">
        <v>1</v>
      </c>
      <c r="AW244" s="153">
        <v>1</v>
      </c>
      <c r="AX244" s="153">
        <v>1</v>
      </c>
      <c r="AY244" s="153">
        <v>1</v>
      </c>
      <c r="AZ244" s="153">
        <v>0</v>
      </c>
      <c r="BA244" s="153">
        <v>0</v>
      </c>
      <c r="BB244" s="153">
        <v>0</v>
      </c>
      <c r="BC244" s="153">
        <v>0</v>
      </c>
    </row>
    <row r="245" spans="1:55" x14ac:dyDescent="0.3">
      <c r="A245" s="300" t="s">
        <v>1688</v>
      </c>
      <c r="B245" s="300" t="s">
        <v>1814</v>
      </c>
      <c r="C245" s="300" t="s">
        <v>49</v>
      </c>
      <c r="D245" s="300" t="s">
        <v>804</v>
      </c>
      <c r="E245" s="300" t="s">
        <v>1696</v>
      </c>
      <c r="F245" s="300" t="s">
        <v>1656</v>
      </c>
      <c r="G245" s="300" t="s">
        <v>2070</v>
      </c>
      <c r="H245" s="126">
        <v>6.8700000000000002E-3</v>
      </c>
      <c r="I245" s="300" t="s">
        <v>2546</v>
      </c>
      <c r="J245" s="124">
        <v>12.757042899999998</v>
      </c>
      <c r="K245" s="124">
        <v>11.5387302</v>
      </c>
      <c r="L245" s="124">
        <v>13.169859599999999</v>
      </c>
      <c r="M245" s="124">
        <v>12.616081099999999</v>
      </c>
      <c r="N245" s="124">
        <v>11.820653799999999</v>
      </c>
      <c r="O245" s="124">
        <v>12.8375925</v>
      </c>
      <c r="P245" s="124">
        <v>12.062302599999999</v>
      </c>
      <c r="Q245" s="124">
        <v>12.283813999999998</v>
      </c>
      <c r="R245" s="124">
        <v>10.904402099999999</v>
      </c>
      <c r="S245" s="124">
        <v>17.3483701</v>
      </c>
      <c r="T245" s="124">
        <v>15.968958199999998</v>
      </c>
      <c r="U245" s="124">
        <v>19.080186499999996</v>
      </c>
      <c r="V245" s="124">
        <v>13.4</v>
      </c>
      <c r="W245" s="124">
        <v>12.07</v>
      </c>
      <c r="X245" s="124">
        <v>13.47</v>
      </c>
      <c r="Y245" s="124">
        <v>4.37</v>
      </c>
      <c r="Z245" s="124">
        <v>11.67</v>
      </c>
      <c r="AA245" s="124">
        <v>8.56</v>
      </c>
      <c r="AB245" s="124" t="s">
        <v>102</v>
      </c>
      <c r="AC245" s="124" t="s">
        <v>102</v>
      </c>
      <c r="AD245" s="124" t="s">
        <v>102</v>
      </c>
      <c r="AE245" s="124" t="s">
        <v>102</v>
      </c>
      <c r="AF245" s="126">
        <v>5.0400167581156459E-2</v>
      </c>
      <c r="AG245" s="126">
        <v>4.6042310617506292E-2</v>
      </c>
      <c r="AH245" s="126">
        <v>2.2789946826768138E-2</v>
      </c>
      <c r="AI245" s="126">
        <v>-0.65361668450276522</v>
      </c>
      <c r="AJ245" s="126">
        <v>-1.2744963396187007E-2</v>
      </c>
      <c r="AK245" s="126">
        <v>-0.3332083098914379</v>
      </c>
      <c r="AL245" s="126" t="s">
        <v>102</v>
      </c>
      <c r="AM245" s="126" t="s">
        <v>102</v>
      </c>
      <c r="AN245" s="126" t="s">
        <v>102</v>
      </c>
      <c r="AO245" s="126" t="s">
        <v>102</v>
      </c>
      <c r="AP245" s="124">
        <v>74.739960100000005</v>
      </c>
      <c r="AQ245" s="124">
        <v>63.54</v>
      </c>
      <c r="AR245" s="126">
        <v>-0.14985236926825715</v>
      </c>
      <c r="AS245" s="153" t="s">
        <v>779</v>
      </c>
      <c r="AT245" s="153">
        <v>1</v>
      </c>
      <c r="AU245" s="153">
        <v>1</v>
      </c>
      <c r="AV245" s="153">
        <v>1</v>
      </c>
      <c r="AW245" s="153">
        <v>1</v>
      </c>
      <c r="AX245" s="153">
        <v>1</v>
      </c>
      <c r="AY245" s="153">
        <v>1</v>
      </c>
      <c r="AZ245" s="153">
        <v>0</v>
      </c>
      <c r="BA245" s="153">
        <v>0</v>
      </c>
      <c r="BB245" s="153">
        <v>0</v>
      </c>
      <c r="BC245" s="153">
        <v>0</v>
      </c>
    </row>
    <row r="246" spans="1:55" x14ac:dyDescent="0.3">
      <c r="A246" s="300" t="s">
        <v>1688</v>
      </c>
      <c r="B246" s="300" t="s">
        <v>1814</v>
      </c>
      <c r="C246" s="300" t="s">
        <v>49</v>
      </c>
      <c r="D246" s="300" t="s">
        <v>804</v>
      </c>
      <c r="E246" s="300" t="s">
        <v>1696</v>
      </c>
      <c r="F246" s="300" t="s">
        <v>1658</v>
      </c>
      <c r="G246" s="300" t="s">
        <v>2070</v>
      </c>
      <c r="H246" s="126">
        <v>6.8700000000000002E-3</v>
      </c>
      <c r="I246" s="300" t="s">
        <v>2547</v>
      </c>
      <c r="J246" s="124">
        <v>1.9633964999999998</v>
      </c>
      <c r="K246" s="124">
        <v>1.4800988999999998</v>
      </c>
      <c r="L246" s="124">
        <v>0.57391589999999992</v>
      </c>
      <c r="M246" s="124">
        <v>0.46316019999999997</v>
      </c>
      <c r="N246" s="124">
        <v>0.46316019999999997</v>
      </c>
      <c r="O246" s="124">
        <v>0.2819236</v>
      </c>
      <c r="P246" s="124">
        <v>0.38261059999999997</v>
      </c>
      <c r="Q246" s="124">
        <v>0.48329759999999994</v>
      </c>
      <c r="R246" s="124">
        <v>0.39267930000000001</v>
      </c>
      <c r="S246" s="124">
        <v>0.57391589999999992</v>
      </c>
      <c r="T246" s="124">
        <v>3.2622588000000001</v>
      </c>
      <c r="U246" s="124">
        <v>0.81556470000000003</v>
      </c>
      <c r="V246" s="124">
        <v>1.91</v>
      </c>
      <c r="W246" s="124">
        <v>1.46</v>
      </c>
      <c r="X246" s="124">
        <v>0.45</v>
      </c>
      <c r="Y246" s="124">
        <v>0.05</v>
      </c>
      <c r="Z246" s="124">
        <v>0.2</v>
      </c>
      <c r="AA246" s="124">
        <v>0.24</v>
      </c>
      <c r="AB246" s="124" t="s">
        <v>102</v>
      </c>
      <c r="AC246" s="124" t="s">
        <v>102</v>
      </c>
      <c r="AD246" s="124" t="s">
        <v>102</v>
      </c>
      <c r="AE246" s="124" t="s">
        <v>102</v>
      </c>
      <c r="AF246" s="126">
        <v>-2.7195984102039425E-2</v>
      </c>
      <c r="AG246" s="126">
        <v>-1.3579430401576416E-2</v>
      </c>
      <c r="AH246" s="126">
        <v>-0.21591299352396393</v>
      </c>
      <c r="AI246" s="126">
        <v>-0.89204599186199507</v>
      </c>
      <c r="AJ246" s="126">
        <v>-0.56818396744798016</v>
      </c>
      <c r="AK246" s="126">
        <v>-0.14870553582601814</v>
      </c>
      <c r="AL246" s="126" t="s">
        <v>102</v>
      </c>
      <c r="AM246" s="126" t="s">
        <v>102</v>
      </c>
      <c r="AN246" s="126" t="s">
        <v>102</v>
      </c>
      <c r="AO246" s="126" t="s">
        <v>102</v>
      </c>
      <c r="AP246" s="124">
        <v>5.2256552999999997</v>
      </c>
      <c r="AQ246" s="124">
        <v>4.3100000000000005</v>
      </c>
      <c r="AR246" s="126">
        <v>-0.17522305767087226</v>
      </c>
      <c r="AS246" s="153" t="s">
        <v>779</v>
      </c>
      <c r="AT246" s="153">
        <v>1</v>
      </c>
      <c r="AU246" s="153">
        <v>1</v>
      </c>
      <c r="AV246" s="153">
        <v>1</v>
      </c>
      <c r="AW246" s="153">
        <v>1</v>
      </c>
      <c r="AX246" s="153">
        <v>1</v>
      </c>
      <c r="AY246" s="153">
        <v>1</v>
      </c>
      <c r="AZ246" s="153">
        <v>0</v>
      </c>
      <c r="BA246" s="153">
        <v>0</v>
      </c>
      <c r="BB246" s="153">
        <v>0</v>
      </c>
      <c r="BC246" s="153">
        <v>0</v>
      </c>
    </row>
    <row r="247" spans="1:55" x14ac:dyDescent="0.3">
      <c r="A247" s="300" t="s">
        <v>1688</v>
      </c>
      <c r="B247" s="300" t="s">
        <v>1814</v>
      </c>
      <c r="C247" s="300" t="s">
        <v>49</v>
      </c>
      <c r="D247" s="300" t="s">
        <v>804</v>
      </c>
      <c r="E247" s="300" t="s">
        <v>1696</v>
      </c>
      <c r="F247" s="300" t="s">
        <v>1659</v>
      </c>
      <c r="G247" s="300" t="s">
        <v>2070</v>
      </c>
      <c r="H247" s="126">
        <v>6.8700000000000002E-3</v>
      </c>
      <c r="I247" s="300" t="s">
        <v>2548</v>
      </c>
      <c r="J247" s="124">
        <v>1.7720912</v>
      </c>
      <c r="K247" s="124">
        <v>1.2485187999999998</v>
      </c>
      <c r="L247" s="124">
        <v>2.6279306999999998</v>
      </c>
      <c r="M247" s="124">
        <v>1.8123659999999999</v>
      </c>
      <c r="N247" s="124">
        <v>1.8022973</v>
      </c>
      <c r="O247" s="124">
        <v>1.4498927999999998</v>
      </c>
      <c r="P247" s="124">
        <v>3.7354876999999997</v>
      </c>
      <c r="Q247" s="124">
        <v>1.4398240999999998</v>
      </c>
      <c r="R247" s="124">
        <v>2.1647704999999999</v>
      </c>
      <c r="S247" s="124">
        <v>1.6311294000000001</v>
      </c>
      <c r="T247" s="124">
        <v>8.2361965999999995</v>
      </c>
      <c r="U247" s="124">
        <v>2.1547017999999998</v>
      </c>
      <c r="V247" s="124">
        <v>1.1399999999999999</v>
      </c>
      <c r="W247" s="124">
        <v>1.32</v>
      </c>
      <c r="X247" s="124">
        <v>3.66</v>
      </c>
      <c r="Y247" s="124">
        <v>0.14000000000000001</v>
      </c>
      <c r="Z247" s="124">
        <v>2.52</v>
      </c>
      <c r="AA247" s="124">
        <v>1.57</v>
      </c>
      <c r="AB247" s="124" t="s">
        <v>102</v>
      </c>
      <c r="AC247" s="124" t="s">
        <v>102</v>
      </c>
      <c r="AD247" s="124" t="s">
        <v>102</v>
      </c>
      <c r="AE247" s="124" t="s">
        <v>102</v>
      </c>
      <c r="AF247" s="126">
        <v>-0.35669225150488876</v>
      </c>
      <c r="AG247" s="126">
        <v>5.7252802280590612E-2</v>
      </c>
      <c r="AH247" s="126">
        <v>0.39273079004708927</v>
      </c>
      <c r="AI247" s="126">
        <v>-0.92275290973236079</v>
      </c>
      <c r="AJ247" s="126">
        <v>0.39821548864329986</v>
      </c>
      <c r="AK247" s="126">
        <v>8.2838676073155426E-2</v>
      </c>
      <c r="AL247" s="126" t="s">
        <v>102</v>
      </c>
      <c r="AM247" s="126" t="s">
        <v>102</v>
      </c>
      <c r="AN247" s="126" t="s">
        <v>102</v>
      </c>
      <c r="AO247" s="126" t="s">
        <v>102</v>
      </c>
      <c r="AP247" s="124">
        <v>10.713096799999999</v>
      </c>
      <c r="AQ247" s="124">
        <v>10.35</v>
      </c>
      <c r="AR247" s="126">
        <v>-3.3892795592027063E-2</v>
      </c>
      <c r="AS247" s="153" t="s">
        <v>779</v>
      </c>
      <c r="AT247" s="153">
        <v>1</v>
      </c>
      <c r="AU247" s="153">
        <v>1</v>
      </c>
      <c r="AV247" s="153">
        <v>1</v>
      </c>
      <c r="AW247" s="153">
        <v>1</v>
      </c>
      <c r="AX247" s="153">
        <v>1</v>
      </c>
      <c r="AY247" s="153">
        <v>1</v>
      </c>
      <c r="AZ247" s="153">
        <v>0</v>
      </c>
      <c r="BA247" s="153">
        <v>0</v>
      </c>
      <c r="BB247" s="153">
        <v>0</v>
      </c>
      <c r="BC247" s="153">
        <v>0</v>
      </c>
    </row>
    <row r="248" spans="1:55" x14ac:dyDescent="0.3">
      <c r="A248" s="300" t="s">
        <v>1688</v>
      </c>
      <c r="B248" s="300" t="s">
        <v>1814</v>
      </c>
      <c r="C248" s="300" t="s">
        <v>49</v>
      </c>
      <c r="D248" s="300" t="s">
        <v>804</v>
      </c>
      <c r="E248" s="300" t="s">
        <v>1696</v>
      </c>
      <c r="F248" s="300" t="s">
        <v>1668</v>
      </c>
      <c r="G248" s="300" t="s">
        <v>2070</v>
      </c>
      <c r="H248" s="126">
        <v>6.8700000000000002E-3</v>
      </c>
      <c r="I248" s="300" t="s">
        <v>2549</v>
      </c>
      <c r="J248" s="124">
        <v>14.126386099999998</v>
      </c>
      <c r="K248" s="124">
        <v>11.6595546</v>
      </c>
      <c r="L248" s="124">
        <v>13.582676299999999</v>
      </c>
      <c r="M248" s="124">
        <v>12.726836799999999</v>
      </c>
      <c r="N248" s="124">
        <v>13.904874699999999</v>
      </c>
      <c r="O248" s="124">
        <v>10.703028100000001</v>
      </c>
      <c r="P248" s="124">
        <v>13.0087604</v>
      </c>
      <c r="Q248" s="124">
        <v>11.186325699999999</v>
      </c>
      <c r="R248" s="124">
        <v>10.5620663</v>
      </c>
      <c r="S248" s="124">
        <v>12.3341575</v>
      </c>
      <c r="T248" s="124">
        <v>12.696630699999998</v>
      </c>
      <c r="U248" s="124">
        <v>16.160263499999999</v>
      </c>
      <c r="V248" s="124">
        <v>15.55</v>
      </c>
      <c r="W248" s="124">
        <v>14.01</v>
      </c>
      <c r="X248" s="124">
        <v>13.76</v>
      </c>
      <c r="Y248" s="124">
        <v>4.16</v>
      </c>
      <c r="Z248" s="124">
        <v>10.91</v>
      </c>
      <c r="AA248" s="124">
        <v>8.09</v>
      </c>
      <c r="AB248" s="124" t="s">
        <v>102</v>
      </c>
      <c r="AC248" s="124" t="s">
        <v>102</v>
      </c>
      <c r="AD248" s="124" t="s">
        <v>102</v>
      </c>
      <c r="AE248" s="124" t="s">
        <v>102</v>
      </c>
      <c r="AF248" s="126">
        <v>0.10077693543998512</v>
      </c>
      <c r="AG248" s="126">
        <v>0.20158963876716182</v>
      </c>
      <c r="AH248" s="126">
        <v>1.3055137005657753E-2</v>
      </c>
      <c r="AI248" s="126">
        <v>-0.67313166143530645</v>
      </c>
      <c r="AJ248" s="126">
        <v>-0.21538307713049717</v>
      </c>
      <c r="AK248" s="126">
        <v>-0.24413914226759817</v>
      </c>
      <c r="AL248" s="126" t="s">
        <v>102</v>
      </c>
      <c r="AM248" s="126" t="s">
        <v>102</v>
      </c>
      <c r="AN248" s="126" t="s">
        <v>102</v>
      </c>
      <c r="AO248" s="126" t="s">
        <v>102</v>
      </c>
      <c r="AP248" s="124">
        <v>76.703356599999992</v>
      </c>
      <c r="AQ248" s="124">
        <v>66.48</v>
      </c>
      <c r="AR248" s="126">
        <v>-0.13328434442984977</v>
      </c>
      <c r="AS248" s="153" t="s">
        <v>779</v>
      </c>
      <c r="AT248" s="153">
        <v>1</v>
      </c>
      <c r="AU248" s="153">
        <v>1</v>
      </c>
      <c r="AV248" s="153">
        <v>1</v>
      </c>
      <c r="AW248" s="153">
        <v>1</v>
      </c>
      <c r="AX248" s="153">
        <v>1</v>
      </c>
      <c r="AY248" s="153">
        <v>1</v>
      </c>
      <c r="AZ248" s="153">
        <v>0</v>
      </c>
      <c r="BA248" s="153">
        <v>0</v>
      </c>
      <c r="BB248" s="153">
        <v>0</v>
      </c>
      <c r="BC248" s="153">
        <v>0</v>
      </c>
    </row>
    <row r="249" spans="1:55" x14ac:dyDescent="0.3">
      <c r="A249" s="300" t="s">
        <v>1688</v>
      </c>
      <c r="B249" s="300" t="s">
        <v>1814</v>
      </c>
      <c r="C249" s="300" t="s">
        <v>49</v>
      </c>
      <c r="D249" s="300" t="s">
        <v>804</v>
      </c>
      <c r="E249" s="300" t="s">
        <v>1696</v>
      </c>
      <c r="F249" s="300" t="s">
        <v>770</v>
      </c>
      <c r="G249" s="300" t="s">
        <v>2070</v>
      </c>
      <c r="H249" s="126">
        <v>6.8700000000000002E-3</v>
      </c>
      <c r="I249" s="300" t="s">
        <v>2550</v>
      </c>
      <c r="J249" s="124">
        <v>3.6750754999999997</v>
      </c>
      <c r="K249" s="124">
        <v>3.6650068</v>
      </c>
      <c r="L249" s="124">
        <v>3.8965869</v>
      </c>
      <c r="M249" s="124">
        <v>3.5341136999999994</v>
      </c>
      <c r="N249" s="124">
        <v>3.9066555999999997</v>
      </c>
      <c r="O249" s="124">
        <v>3.3126023</v>
      </c>
      <c r="P249" s="124">
        <v>3.8059685999999995</v>
      </c>
      <c r="Q249" s="124">
        <v>3.9469303999999998</v>
      </c>
      <c r="R249" s="124">
        <v>2.9803351999999999</v>
      </c>
      <c r="S249" s="124">
        <v>5.1249682999999999</v>
      </c>
      <c r="T249" s="124">
        <v>4.7222203</v>
      </c>
      <c r="U249" s="124">
        <v>4.9235942999999995</v>
      </c>
      <c r="V249" s="124">
        <v>3.71</v>
      </c>
      <c r="W249" s="124">
        <v>3.42</v>
      </c>
      <c r="X249" s="124">
        <v>3.93</v>
      </c>
      <c r="Y249" s="124">
        <v>1.4</v>
      </c>
      <c r="Z249" s="124">
        <v>3.48</v>
      </c>
      <c r="AA249" s="124">
        <v>2.5099999999999998</v>
      </c>
      <c r="AB249" s="124" t="s">
        <v>102</v>
      </c>
      <c r="AC249" s="124" t="s">
        <v>102</v>
      </c>
      <c r="AD249" s="124" t="s">
        <v>102</v>
      </c>
      <c r="AE249" s="124" t="s">
        <v>102</v>
      </c>
      <c r="AF249" s="126">
        <v>9.5030700729822424E-3</v>
      </c>
      <c r="AG249" s="126">
        <v>-6.6850298886212189E-2</v>
      </c>
      <c r="AH249" s="126">
        <v>8.5749659528959032E-3</v>
      </c>
      <c r="AI249" s="126">
        <v>-0.60386107555056867</v>
      </c>
      <c r="AJ249" s="126">
        <v>-0.10921249367361682</v>
      </c>
      <c r="AK249" s="126">
        <v>-0.24228755139124314</v>
      </c>
      <c r="AL249" s="126" t="s">
        <v>102</v>
      </c>
      <c r="AM249" s="126" t="s">
        <v>102</v>
      </c>
      <c r="AN249" s="126" t="s">
        <v>102</v>
      </c>
      <c r="AO249" s="126" t="s">
        <v>102</v>
      </c>
      <c r="AP249" s="124">
        <v>21.990040799999996</v>
      </c>
      <c r="AQ249" s="124">
        <v>18.450000000000003</v>
      </c>
      <c r="AR249" s="126">
        <v>-0.16098382136698872</v>
      </c>
      <c r="AS249" s="153" t="s">
        <v>779</v>
      </c>
      <c r="AT249" s="153">
        <v>1</v>
      </c>
      <c r="AU249" s="153">
        <v>1</v>
      </c>
      <c r="AV249" s="153">
        <v>1</v>
      </c>
      <c r="AW249" s="153">
        <v>1</v>
      </c>
      <c r="AX249" s="153">
        <v>1</v>
      </c>
      <c r="AY249" s="153">
        <v>1</v>
      </c>
      <c r="AZ249" s="153">
        <v>0</v>
      </c>
      <c r="BA249" s="153">
        <v>0</v>
      </c>
      <c r="BB249" s="153">
        <v>0</v>
      </c>
      <c r="BC249" s="153">
        <v>0</v>
      </c>
    </row>
    <row r="250" spans="1:55" x14ac:dyDescent="0.3">
      <c r="A250" s="300" t="s">
        <v>1687</v>
      </c>
      <c r="B250" s="300" t="s">
        <v>1823</v>
      </c>
      <c r="C250" s="300" t="s">
        <v>49</v>
      </c>
      <c r="D250" s="300" t="s">
        <v>808</v>
      </c>
      <c r="E250" s="300" t="s">
        <v>1689</v>
      </c>
      <c r="F250" s="300" t="s">
        <v>1651</v>
      </c>
      <c r="G250" s="300" t="s">
        <v>2070</v>
      </c>
      <c r="H250" s="126">
        <v>3.4100000000000003E-3</v>
      </c>
      <c r="I250" s="300" t="s">
        <v>2551</v>
      </c>
      <c r="J250" s="124">
        <v>0</v>
      </c>
      <c r="K250" s="124">
        <v>0</v>
      </c>
      <c r="L250" s="124">
        <v>6.020459999999999E-2</v>
      </c>
      <c r="M250" s="124">
        <v>0</v>
      </c>
      <c r="N250" s="124">
        <v>0</v>
      </c>
      <c r="O250" s="124">
        <v>0</v>
      </c>
      <c r="P250" s="124">
        <v>0</v>
      </c>
      <c r="Q250" s="124">
        <v>0</v>
      </c>
      <c r="R250" s="124">
        <v>0</v>
      </c>
      <c r="S250" s="124">
        <v>1.505115</v>
      </c>
      <c r="T250" s="124">
        <v>0</v>
      </c>
      <c r="U250" s="124">
        <v>0</v>
      </c>
      <c r="V250" s="124">
        <v>0</v>
      </c>
      <c r="W250" s="124">
        <v>1.6</v>
      </c>
      <c r="X250" s="124">
        <v>0</v>
      </c>
      <c r="Y250" s="124">
        <v>0</v>
      </c>
      <c r="Z250" s="124">
        <v>0</v>
      </c>
      <c r="AA250" s="124">
        <v>0</v>
      </c>
      <c r="AB250" s="124" t="s">
        <v>102</v>
      </c>
      <c r="AC250" s="124" t="s">
        <v>102</v>
      </c>
      <c r="AD250" s="124" t="s">
        <v>102</v>
      </c>
      <c r="AE250" s="124" t="s">
        <v>102</v>
      </c>
      <c r="AF250" s="126" t="s">
        <v>102</v>
      </c>
      <c r="AG250" s="126" t="s">
        <v>102</v>
      </c>
      <c r="AH250" s="126">
        <v>-1</v>
      </c>
      <c r="AI250" s="126" t="s">
        <v>102</v>
      </c>
      <c r="AJ250" s="126" t="s">
        <v>102</v>
      </c>
      <c r="AK250" s="126" t="s">
        <v>102</v>
      </c>
      <c r="AL250" s="126" t="s">
        <v>102</v>
      </c>
      <c r="AM250" s="126" t="s">
        <v>102</v>
      </c>
      <c r="AN250" s="126" t="s">
        <v>102</v>
      </c>
      <c r="AO250" s="126" t="s">
        <v>102</v>
      </c>
      <c r="AP250" s="124">
        <v>0</v>
      </c>
      <c r="AQ250" s="124">
        <v>1.6</v>
      </c>
      <c r="AR250" s="126" t="s">
        <v>102</v>
      </c>
      <c r="AS250" s="153" t="s">
        <v>779</v>
      </c>
      <c r="AT250" s="153">
        <v>0</v>
      </c>
      <c r="AU250" s="153">
        <v>1</v>
      </c>
      <c r="AV250" s="153">
        <v>0</v>
      </c>
      <c r="AW250" s="153">
        <v>0</v>
      </c>
      <c r="AX250" s="153">
        <v>0</v>
      </c>
      <c r="AY250" s="153">
        <v>0</v>
      </c>
      <c r="AZ250" s="153">
        <v>0</v>
      </c>
      <c r="BA250" s="153">
        <v>0</v>
      </c>
      <c r="BB250" s="153">
        <v>0</v>
      </c>
      <c r="BC250" s="153">
        <v>0</v>
      </c>
    </row>
    <row r="251" spans="1:55" x14ac:dyDescent="0.3">
      <c r="A251" s="300" t="s">
        <v>1687</v>
      </c>
      <c r="B251" s="300" t="s">
        <v>1823</v>
      </c>
      <c r="C251" s="300" t="s">
        <v>49</v>
      </c>
      <c r="D251" s="300" t="s">
        <v>808</v>
      </c>
      <c r="E251" s="300" t="s">
        <v>1689</v>
      </c>
      <c r="F251" s="300" t="s">
        <v>776</v>
      </c>
      <c r="G251" s="300" t="s">
        <v>2070</v>
      </c>
      <c r="H251" s="126">
        <v>3.4100000000000003E-3</v>
      </c>
      <c r="I251" s="300" t="s">
        <v>2552</v>
      </c>
      <c r="J251" s="124">
        <v>109.62254249999999</v>
      </c>
      <c r="K251" s="124">
        <v>73.630225799999991</v>
      </c>
      <c r="L251" s="124">
        <v>125.35601129999999</v>
      </c>
      <c r="M251" s="124">
        <v>105.0871293</v>
      </c>
      <c r="N251" s="124">
        <v>99.929601899999994</v>
      </c>
      <c r="O251" s="124">
        <v>107.75619989999998</v>
      </c>
      <c r="P251" s="124">
        <v>86.403635099999988</v>
      </c>
      <c r="Q251" s="124">
        <v>77.463251999999997</v>
      </c>
      <c r="R251" s="124">
        <v>112.20130619999998</v>
      </c>
      <c r="S251" s="124">
        <v>87.427113299999988</v>
      </c>
      <c r="T251" s="124">
        <v>79.831299599999994</v>
      </c>
      <c r="U251" s="124">
        <v>84.627599399999994</v>
      </c>
      <c r="V251" s="124">
        <v>102.8</v>
      </c>
      <c r="W251" s="124">
        <v>91.16</v>
      </c>
      <c r="X251" s="124">
        <v>108.34</v>
      </c>
      <c r="Y251" s="124">
        <v>53.29</v>
      </c>
      <c r="Z251" s="124">
        <v>70.42</v>
      </c>
      <c r="AA251" s="124">
        <v>59.47</v>
      </c>
      <c r="AB251" s="124" t="s">
        <v>102</v>
      </c>
      <c r="AC251" s="124" t="s">
        <v>102</v>
      </c>
      <c r="AD251" s="124" t="s">
        <v>102</v>
      </c>
      <c r="AE251" s="124" t="s">
        <v>102</v>
      </c>
      <c r="AF251" s="126">
        <v>-6.2236674541643638E-2</v>
      </c>
      <c r="AG251" s="126">
        <v>0.23807850661242991</v>
      </c>
      <c r="AH251" s="126">
        <v>-0.13574148637577135</v>
      </c>
      <c r="AI251" s="126">
        <v>-0.4928969860060684</v>
      </c>
      <c r="AJ251" s="126">
        <v>-0.29530390733999307</v>
      </c>
      <c r="AK251" s="126">
        <v>-0.44810600174106541</v>
      </c>
      <c r="AL251" s="126" t="s">
        <v>102</v>
      </c>
      <c r="AM251" s="126" t="s">
        <v>102</v>
      </c>
      <c r="AN251" s="126" t="s">
        <v>102</v>
      </c>
      <c r="AO251" s="126" t="s">
        <v>102</v>
      </c>
      <c r="AP251" s="124">
        <v>621.38171069999999</v>
      </c>
      <c r="AQ251" s="124">
        <v>485.48</v>
      </c>
      <c r="AR251" s="126">
        <v>-0.21870890043883612</v>
      </c>
      <c r="AS251" s="153" t="s">
        <v>779</v>
      </c>
      <c r="AT251" s="153">
        <v>1</v>
      </c>
      <c r="AU251" s="153">
        <v>1</v>
      </c>
      <c r="AV251" s="153">
        <v>1</v>
      </c>
      <c r="AW251" s="153">
        <v>1</v>
      </c>
      <c r="AX251" s="153">
        <v>1</v>
      </c>
      <c r="AY251" s="153">
        <v>1</v>
      </c>
      <c r="AZ251" s="153">
        <v>0</v>
      </c>
      <c r="BA251" s="153">
        <v>0</v>
      </c>
      <c r="BB251" s="153">
        <v>0</v>
      </c>
      <c r="BC251" s="153">
        <v>0</v>
      </c>
    </row>
    <row r="252" spans="1:55" x14ac:dyDescent="0.3">
      <c r="A252" s="300" t="s">
        <v>1687</v>
      </c>
      <c r="B252" s="300" t="s">
        <v>1823</v>
      </c>
      <c r="C252" s="300" t="s">
        <v>49</v>
      </c>
      <c r="D252" s="300" t="s">
        <v>808</v>
      </c>
      <c r="E252" s="300" t="s">
        <v>1689</v>
      </c>
      <c r="F252" s="300" t="s">
        <v>650</v>
      </c>
      <c r="G252" s="300" t="s">
        <v>2070</v>
      </c>
      <c r="H252" s="126">
        <v>3.4100000000000003E-3</v>
      </c>
      <c r="I252" s="300" t="s">
        <v>2553</v>
      </c>
      <c r="J252" s="124">
        <v>13.014227699999999</v>
      </c>
      <c r="K252" s="124">
        <v>9.6227018999999991</v>
      </c>
      <c r="L252" s="124">
        <v>4.7962997999999999</v>
      </c>
      <c r="M252" s="124">
        <v>6.4719944999999992</v>
      </c>
      <c r="N252" s="124">
        <v>13.375455299999999</v>
      </c>
      <c r="O252" s="124">
        <v>4.0738445999999993</v>
      </c>
      <c r="P252" s="124">
        <v>8.4888486000000007</v>
      </c>
      <c r="Q252" s="124">
        <v>2.5185590999999996</v>
      </c>
      <c r="R252" s="124">
        <v>3.7627874999999995</v>
      </c>
      <c r="S252" s="124">
        <v>4.4651744999999998</v>
      </c>
      <c r="T252" s="124">
        <v>4.4651744999999998</v>
      </c>
      <c r="U252" s="124">
        <v>7.1041427999999991</v>
      </c>
      <c r="V252" s="124">
        <v>9.1999999999999993</v>
      </c>
      <c r="W252" s="124">
        <v>16.149999999999999</v>
      </c>
      <c r="X252" s="124">
        <v>8.98</v>
      </c>
      <c r="Y252" s="124">
        <v>3.8</v>
      </c>
      <c r="Z252" s="124">
        <v>4.4000000000000004</v>
      </c>
      <c r="AA252" s="124">
        <v>2</v>
      </c>
      <c r="AB252" s="124" t="s">
        <v>102</v>
      </c>
      <c r="AC252" s="124" t="s">
        <v>102</v>
      </c>
      <c r="AD252" s="124" t="s">
        <v>102</v>
      </c>
      <c r="AE252" s="124" t="s">
        <v>102</v>
      </c>
      <c r="AF252" s="126">
        <v>-0.29308137124418071</v>
      </c>
      <c r="AG252" s="126">
        <v>0.67832280037688786</v>
      </c>
      <c r="AH252" s="126">
        <v>0.87227662457630373</v>
      </c>
      <c r="AI252" s="126">
        <v>-0.41285487804416393</v>
      </c>
      <c r="AJ252" s="126">
        <v>-0.67103923557652645</v>
      </c>
      <c r="AK252" s="126">
        <v>-0.50906325685569831</v>
      </c>
      <c r="AL252" s="126" t="s">
        <v>102</v>
      </c>
      <c r="AM252" s="126" t="s">
        <v>102</v>
      </c>
      <c r="AN252" s="126" t="s">
        <v>102</v>
      </c>
      <c r="AO252" s="126" t="s">
        <v>102</v>
      </c>
      <c r="AP252" s="124">
        <v>51.354523799999996</v>
      </c>
      <c r="AQ252" s="124">
        <v>44.529999999999994</v>
      </c>
      <c r="AR252" s="126">
        <v>-0.13289041149671807</v>
      </c>
      <c r="AS252" s="153" t="s">
        <v>779</v>
      </c>
      <c r="AT252" s="153">
        <v>1</v>
      </c>
      <c r="AU252" s="153">
        <v>1</v>
      </c>
      <c r="AV252" s="153">
        <v>1</v>
      </c>
      <c r="AW252" s="153">
        <v>1</v>
      </c>
      <c r="AX252" s="153">
        <v>1</v>
      </c>
      <c r="AY252" s="153">
        <v>1</v>
      </c>
      <c r="AZ252" s="153">
        <v>0</v>
      </c>
      <c r="BA252" s="153">
        <v>0</v>
      </c>
      <c r="BB252" s="153">
        <v>0</v>
      </c>
      <c r="BC252" s="153">
        <v>0</v>
      </c>
    </row>
    <row r="253" spans="1:55" x14ac:dyDescent="0.3">
      <c r="A253" s="300" t="s">
        <v>1687</v>
      </c>
      <c r="B253" s="300" t="s">
        <v>1823</v>
      </c>
      <c r="C253" s="300" t="s">
        <v>49</v>
      </c>
      <c r="D253" s="300" t="s">
        <v>808</v>
      </c>
      <c r="E253" s="300" t="s">
        <v>1689</v>
      </c>
      <c r="F253" s="300" t="s">
        <v>2103</v>
      </c>
      <c r="G253" s="300" t="s">
        <v>2070</v>
      </c>
      <c r="H253" s="126">
        <v>3.4100000000000003E-3</v>
      </c>
      <c r="I253" s="300" t="s">
        <v>2554</v>
      </c>
      <c r="J253" s="124">
        <v>7.0840745999999992</v>
      </c>
      <c r="K253" s="124">
        <v>1.7057969999999998</v>
      </c>
      <c r="L253" s="124">
        <v>2.2978088999999997</v>
      </c>
      <c r="M253" s="124">
        <v>0</v>
      </c>
      <c r="N253" s="124">
        <v>4.1340491999999998</v>
      </c>
      <c r="O253" s="124">
        <v>1.9165130999999997</v>
      </c>
      <c r="P253" s="124">
        <v>1.9967858999999999</v>
      </c>
      <c r="Q253" s="124">
        <v>0</v>
      </c>
      <c r="R253" s="124">
        <v>1.4148080999999999</v>
      </c>
      <c r="S253" s="124">
        <v>0</v>
      </c>
      <c r="T253" s="124">
        <v>2.1874338</v>
      </c>
      <c r="U253" s="124">
        <v>1.0836828000000001</v>
      </c>
      <c r="V253" s="124">
        <v>2.56</v>
      </c>
      <c r="W253" s="124">
        <v>8.52</v>
      </c>
      <c r="X253" s="124">
        <v>3.82</v>
      </c>
      <c r="Y253" s="124">
        <v>0</v>
      </c>
      <c r="Z253" s="124">
        <v>0</v>
      </c>
      <c r="AA253" s="124">
        <v>0</v>
      </c>
      <c r="AB253" s="124" t="s">
        <v>102</v>
      </c>
      <c r="AC253" s="124" t="s">
        <v>102</v>
      </c>
      <c r="AD253" s="124" t="s">
        <v>102</v>
      </c>
      <c r="AE253" s="124" t="s">
        <v>102</v>
      </c>
      <c r="AF253" s="126">
        <v>-0.63862605286511231</v>
      </c>
      <c r="AG253" s="126">
        <v>3.9947326674862254</v>
      </c>
      <c r="AH253" s="126">
        <v>0.66245330497240229</v>
      </c>
      <c r="AI253" s="126" t="s">
        <v>102</v>
      </c>
      <c r="AJ253" s="126">
        <v>-1</v>
      </c>
      <c r="AK253" s="126">
        <v>-1</v>
      </c>
      <c r="AL253" s="126" t="s">
        <v>102</v>
      </c>
      <c r="AM253" s="126" t="s">
        <v>102</v>
      </c>
      <c r="AN253" s="126" t="s">
        <v>102</v>
      </c>
      <c r="AO253" s="126" t="s">
        <v>102</v>
      </c>
      <c r="AP253" s="124">
        <v>11.087680499999999</v>
      </c>
      <c r="AQ253" s="124">
        <v>14.9</v>
      </c>
      <c r="AR253" s="126">
        <v>0.34383381627924803</v>
      </c>
      <c r="AS253" s="153" t="s">
        <v>779</v>
      </c>
      <c r="AT253" s="153">
        <v>1</v>
      </c>
      <c r="AU253" s="153">
        <v>1</v>
      </c>
      <c r="AV253" s="153">
        <v>1</v>
      </c>
      <c r="AW253" s="153">
        <v>0</v>
      </c>
      <c r="AX253" s="153">
        <v>0</v>
      </c>
      <c r="AY253" s="153">
        <v>0</v>
      </c>
      <c r="AZ253" s="153">
        <v>0</v>
      </c>
      <c r="BA253" s="153">
        <v>0</v>
      </c>
      <c r="BB253" s="153">
        <v>0</v>
      </c>
      <c r="BC253" s="153">
        <v>0</v>
      </c>
    </row>
    <row r="254" spans="1:55" x14ac:dyDescent="0.3">
      <c r="A254" s="300" t="s">
        <v>1687</v>
      </c>
      <c r="B254" s="300" t="s">
        <v>1823</v>
      </c>
      <c r="C254" s="300" t="s">
        <v>49</v>
      </c>
      <c r="D254" s="300" t="s">
        <v>808</v>
      </c>
      <c r="E254" s="300" t="s">
        <v>1689</v>
      </c>
      <c r="F254" s="300" t="s">
        <v>5</v>
      </c>
      <c r="G254" s="300" t="s">
        <v>2070</v>
      </c>
      <c r="H254" s="126">
        <v>3.4100000000000003E-3</v>
      </c>
      <c r="I254" s="300" t="s">
        <v>2555</v>
      </c>
      <c r="J254" s="124">
        <v>96.618348900000001</v>
      </c>
      <c r="K254" s="124">
        <v>64.007523899999995</v>
      </c>
      <c r="L254" s="124">
        <v>120.54967739999999</v>
      </c>
      <c r="M254" s="124">
        <v>98.625168899999991</v>
      </c>
      <c r="N254" s="124">
        <v>86.554146599999996</v>
      </c>
      <c r="O254" s="124">
        <v>103.68235529999998</v>
      </c>
      <c r="P254" s="124">
        <v>77.914786500000005</v>
      </c>
      <c r="Q254" s="124">
        <v>74.944692899999993</v>
      </c>
      <c r="R254" s="124">
        <v>108.43851869999999</v>
      </c>
      <c r="S254" s="124">
        <v>82.971972899999997</v>
      </c>
      <c r="T254" s="124">
        <v>75.366125099999991</v>
      </c>
      <c r="U254" s="124">
        <v>77.523456600000003</v>
      </c>
      <c r="V254" s="124">
        <v>93.6</v>
      </c>
      <c r="W254" s="124">
        <v>75.02</v>
      </c>
      <c r="X254" s="124">
        <v>99.37</v>
      </c>
      <c r="Y254" s="124">
        <v>49.49</v>
      </c>
      <c r="Z254" s="124">
        <v>66.02</v>
      </c>
      <c r="AA254" s="124">
        <v>57.47</v>
      </c>
      <c r="AB254" s="124" t="s">
        <v>102</v>
      </c>
      <c r="AC254" s="124" t="s">
        <v>102</v>
      </c>
      <c r="AD254" s="124" t="s">
        <v>102</v>
      </c>
      <c r="AE254" s="124" t="s">
        <v>102</v>
      </c>
      <c r="AF254" s="126">
        <v>-3.1239913891759813E-2</v>
      </c>
      <c r="AG254" s="126">
        <v>0.17204971273697406</v>
      </c>
      <c r="AH254" s="126">
        <v>-0.17569252657328133</v>
      </c>
      <c r="AI254" s="126">
        <v>-0.49820111283986857</v>
      </c>
      <c r="AJ254" s="126">
        <v>-0.23724047208155363</v>
      </c>
      <c r="AK254" s="126">
        <v>-0.4457108942624492</v>
      </c>
      <c r="AL254" s="126" t="s">
        <v>102</v>
      </c>
      <c r="AM254" s="126" t="s">
        <v>102</v>
      </c>
      <c r="AN254" s="126" t="s">
        <v>102</v>
      </c>
      <c r="AO254" s="126" t="s">
        <v>102</v>
      </c>
      <c r="AP254" s="124">
        <v>570.03722100000005</v>
      </c>
      <c r="AQ254" s="124">
        <v>440.97</v>
      </c>
      <c r="AR254" s="126">
        <v>-0.22641893589611758</v>
      </c>
      <c r="AS254" s="153" t="s">
        <v>779</v>
      </c>
      <c r="AT254" s="153">
        <v>1</v>
      </c>
      <c r="AU254" s="153">
        <v>1</v>
      </c>
      <c r="AV254" s="153">
        <v>1</v>
      </c>
      <c r="AW254" s="153">
        <v>1</v>
      </c>
      <c r="AX254" s="153">
        <v>1</v>
      </c>
      <c r="AY254" s="153">
        <v>1</v>
      </c>
      <c r="AZ254" s="153">
        <v>0</v>
      </c>
      <c r="BA254" s="153">
        <v>0</v>
      </c>
      <c r="BB254" s="153">
        <v>0</v>
      </c>
      <c r="BC254" s="153">
        <v>0</v>
      </c>
    </row>
    <row r="255" spans="1:55" x14ac:dyDescent="0.3">
      <c r="A255" s="300" t="s">
        <v>1687</v>
      </c>
      <c r="B255" s="300" t="s">
        <v>1823</v>
      </c>
      <c r="C255" s="300" t="s">
        <v>49</v>
      </c>
      <c r="D255" s="300" t="s">
        <v>808</v>
      </c>
      <c r="E255" s="300" t="s">
        <v>1689</v>
      </c>
      <c r="F255" s="300" t="s">
        <v>18</v>
      </c>
      <c r="G255" s="300" t="s">
        <v>2070</v>
      </c>
      <c r="H255" s="126">
        <v>3.4100000000000003E-3</v>
      </c>
      <c r="I255" s="300" t="s">
        <v>2556</v>
      </c>
      <c r="J255" s="124">
        <v>39.7450701</v>
      </c>
      <c r="K255" s="124">
        <v>32.249597399999999</v>
      </c>
      <c r="L255" s="124">
        <v>35.791634699999996</v>
      </c>
      <c r="M255" s="124">
        <v>39.143024099999998</v>
      </c>
      <c r="N255" s="124">
        <v>37.336886100000001</v>
      </c>
      <c r="O255" s="124">
        <v>32.982086699999996</v>
      </c>
      <c r="P255" s="124">
        <v>37.487397599999994</v>
      </c>
      <c r="Q255" s="124">
        <v>35.179554599999996</v>
      </c>
      <c r="R255" s="124">
        <v>32.028847200000001</v>
      </c>
      <c r="S255" s="124">
        <v>33.533962199999998</v>
      </c>
      <c r="T255" s="124">
        <v>35.791634699999996</v>
      </c>
      <c r="U255" s="124">
        <v>36.323442</v>
      </c>
      <c r="V255" s="124">
        <v>37.86</v>
      </c>
      <c r="W255" s="124">
        <v>35.96</v>
      </c>
      <c r="X255" s="124">
        <v>32.54</v>
      </c>
      <c r="Y255" s="124">
        <v>17.21</v>
      </c>
      <c r="Z255" s="124">
        <v>22.46</v>
      </c>
      <c r="AA255" s="124">
        <v>20.45</v>
      </c>
      <c r="AB255" s="124" t="s">
        <v>102</v>
      </c>
      <c r="AC255" s="124" t="s">
        <v>102</v>
      </c>
      <c r="AD255" s="124" t="s">
        <v>102</v>
      </c>
      <c r="AE255" s="124" t="s">
        <v>102</v>
      </c>
      <c r="AF255" s="126">
        <v>-4.7429029443327116E-2</v>
      </c>
      <c r="AG255" s="126">
        <v>0.11505267969639837</v>
      </c>
      <c r="AH255" s="126">
        <v>-9.0849013386918517E-2</v>
      </c>
      <c r="AI255" s="126">
        <v>-0.56033034248879099</v>
      </c>
      <c r="AJ255" s="126">
        <v>-0.39845010267205971</v>
      </c>
      <c r="AK255" s="126">
        <v>-0.37996645918707134</v>
      </c>
      <c r="AL255" s="126" t="s">
        <v>102</v>
      </c>
      <c r="AM255" s="126" t="s">
        <v>102</v>
      </c>
      <c r="AN255" s="126" t="s">
        <v>102</v>
      </c>
      <c r="AO255" s="126" t="s">
        <v>102</v>
      </c>
      <c r="AP255" s="124">
        <v>217.24829909999997</v>
      </c>
      <c r="AQ255" s="124">
        <v>166.48</v>
      </c>
      <c r="AR255" s="126">
        <v>-0.23368790140276863</v>
      </c>
      <c r="AS255" s="153" t="s">
        <v>779</v>
      </c>
      <c r="AT255" s="153">
        <v>1</v>
      </c>
      <c r="AU255" s="153">
        <v>1</v>
      </c>
      <c r="AV255" s="153">
        <v>1</v>
      </c>
      <c r="AW255" s="153">
        <v>1</v>
      </c>
      <c r="AX255" s="153">
        <v>1</v>
      </c>
      <c r="AY255" s="153">
        <v>1</v>
      </c>
      <c r="AZ255" s="153">
        <v>0</v>
      </c>
      <c r="BA255" s="153">
        <v>0</v>
      </c>
      <c r="BB255" s="153">
        <v>0</v>
      </c>
      <c r="BC255" s="153">
        <v>0</v>
      </c>
    </row>
    <row r="256" spans="1:55" x14ac:dyDescent="0.3">
      <c r="A256" s="300" t="s">
        <v>1687</v>
      </c>
      <c r="B256" s="300" t="s">
        <v>1823</v>
      </c>
      <c r="C256" s="300" t="s">
        <v>49</v>
      </c>
      <c r="D256" s="300" t="s">
        <v>808</v>
      </c>
      <c r="E256" s="300" t="s">
        <v>1689</v>
      </c>
      <c r="F256" s="300" t="s">
        <v>16</v>
      </c>
      <c r="G256" s="300" t="s">
        <v>2070</v>
      </c>
      <c r="H256" s="126">
        <v>3.4100000000000003E-3</v>
      </c>
      <c r="I256" s="300" t="s">
        <v>2557</v>
      </c>
      <c r="J256" s="124">
        <v>22.376042999999999</v>
      </c>
      <c r="K256" s="124">
        <v>13.726648799999998</v>
      </c>
      <c r="L256" s="124">
        <v>49.247362799999991</v>
      </c>
      <c r="M256" s="124">
        <v>21.794065199999999</v>
      </c>
      <c r="N256" s="124">
        <v>13.646375999999998</v>
      </c>
      <c r="O256" s="124">
        <v>43.287107399999996</v>
      </c>
      <c r="P256" s="124">
        <v>12.663034199999998</v>
      </c>
      <c r="Q256" s="124">
        <v>14.097910499999999</v>
      </c>
      <c r="R256" s="124">
        <v>44.150039999999997</v>
      </c>
      <c r="S256" s="124">
        <v>14.128012799999999</v>
      </c>
      <c r="T256" s="124">
        <v>12.964057199999999</v>
      </c>
      <c r="U256" s="124">
        <v>13.796887499999999</v>
      </c>
      <c r="V256" s="124">
        <v>15.75</v>
      </c>
      <c r="W256" s="124">
        <v>12.23</v>
      </c>
      <c r="X256" s="124">
        <v>37.97</v>
      </c>
      <c r="Y256" s="124">
        <v>11.68</v>
      </c>
      <c r="Z256" s="124">
        <v>20.85</v>
      </c>
      <c r="AA256" s="124">
        <v>13.87</v>
      </c>
      <c r="AB256" s="124" t="s">
        <v>102</v>
      </c>
      <c r="AC256" s="124" t="s">
        <v>102</v>
      </c>
      <c r="AD256" s="124" t="s">
        <v>102</v>
      </c>
      <c r="AE256" s="124" t="s">
        <v>102</v>
      </c>
      <c r="AF256" s="126">
        <v>-0.29612219640443127</v>
      </c>
      <c r="AG256" s="126">
        <v>-0.10903235172739303</v>
      </c>
      <c r="AH256" s="126">
        <v>-0.22899424778944699</v>
      </c>
      <c r="AI256" s="126">
        <v>-0.46407428385595539</v>
      </c>
      <c r="AJ256" s="126">
        <v>0.52787817073192211</v>
      </c>
      <c r="AK256" s="126">
        <v>-0.67958126950289133</v>
      </c>
      <c r="AL256" s="126" t="s">
        <v>102</v>
      </c>
      <c r="AM256" s="126" t="s">
        <v>102</v>
      </c>
      <c r="AN256" s="126" t="s">
        <v>102</v>
      </c>
      <c r="AO256" s="126" t="s">
        <v>102</v>
      </c>
      <c r="AP256" s="124">
        <v>164.0776032</v>
      </c>
      <c r="AQ256" s="124">
        <v>112.35</v>
      </c>
      <c r="AR256" s="126">
        <v>-0.31526303524160698</v>
      </c>
      <c r="AS256" s="153" t="s">
        <v>779</v>
      </c>
      <c r="AT256" s="153">
        <v>1</v>
      </c>
      <c r="AU256" s="153">
        <v>1</v>
      </c>
      <c r="AV256" s="153">
        <v>1</v>
      </c>
      <c r="AW256" s="153">
        <v>1</v>
      </c>
      <c r="AX256" s="153">
        <v>1</v>
      </c>
      <c r="AY256" s="153">
        <v>1</v>
      </c>
      <c r="AZ256" s="153">
        <v>0</v>
      </c>
      <c r="BA256" s="153">
        <v>0</v>
      </c>
      <c r="BB256" s="153">
        <v>0</v>
      </c>
      <c r="BC256" s="153">
        <v>0</v>
      </c>
    </row>
    <row r="257" spans="1:55" x14ac:dyDescent="0.3">
      <c r="A257" s="300" t="s">
        <v>1687</v>
      </c>
      <c r="B257" s="300" t="s">
        <v>1823</v>
      </c>
      <c r="C257" s="300" t="s">
        <v>49</v>
      </c>
      <c r="D257" s="300" t="s">
        <v>808</v>
      </c>
      <c r="E257" s="300" t="s">
        <v>1689</v>
      </c>
      <c r="F257" s="300" t="s">
        <v>2101</v>
      </c>
      <c r="G257" s="300" t="s">
        <v>2070</v>
      </c>
      <c r="H257" s="126">
        <v>3.4100000000000003E-3</v>
      </c>
      <c r="I257" s="300" t="s">
        <v>2558</v>
      </c>
      <c r="J257" s="124">
        <v>0.57194369999999994</v>
      </c>
      <c r="K257" s="124">
        <v>1.5552854999999999</v>
      </c>
      <c r="L257" s="124">
        <v>0.82279619999999987</v>
      </c>
      <c r="M257" s="124">
        <v>0.35119349999999994</v>
      </c>
      <c r="N257" s="124">
        <v>0.52177319999999994</v>
      </c>
      <c r="O257" s="124">
        <v>0.42143219999999992</v>
      </c>
      <c r="P257" s="124">
        <v>0.92313719999999999</v>
      </c>
      <c r="Q257" s="124">
        <v>0.19064789999999998</v>
      </c>
      <c r="R257" s="124">
        <v>0.2809548</v>
      </c>
      <c r="S257" s="124">
        <v>0.55187549999999996</v>
      </c>
      <c r="T257" s="124">
        <v>1.0335122999999999</v>
      </c>
      <c r="U257" s="124">
        <v>0.70238699999999987</v>
      </c>
      <c r="V257" s="124">
        <v>1.82</v>
      </c>
      <c r="W257" s="124">
        <v>0.69</v>
      </c>
      <c r="X257" s="124">
        <v>0.28999999999999998</v>
      </c>
      <c r="Y257" s="124">
        <v>0.06</v>
      </c>
      <c r="Z257" s="124">
        <v>0.16</v>
      </c>
      <c r="AA257" s="124">
        <v>0.51</v>
      </c>
      <c r="AB257" s="124" t="s">
        <v>102</v>
      </c>
      <c r="AC257" s="124" t="s">
        <v>102</v>
      </c>
      <c r="AD257" s="124" t="s">
        <v>102</v>
      </c>
      <c r="AE257" s="124" t="s">
        <v>102</v>
      </c>
      <c r="AF257" s="126">
        <v>2.1821313881069067</v>
      </c>
      <c r="AG257" s="126">
        <v>-0.55635155088888821</v>
      </c>
      <c r="AH257" s="126">
        <v>-0.64754334062310936</v>
      </c>
      <c r="AI257" s="126">
        <v>-0.82915401338578298</v>
      </c>
      <c r="AJ257" s="126">
        <v>-0.69335335735909764</v>
      </c>
      <c r="AK257" s="126">
        <v>0.21015907185070362</v>
      </c>
      <c r="AL257" s="126" t="s">
        <v>102</v>
      </c>
      <c r="AM257" s="126" t="s">
        <v>102</v>
      </c>
      <c r="AN257" s="126" t="s">
        <v>102</v>
      </c>
      <c r="AO257" s="126" t="s">
        <v>102</v>
      </c>
      <c r="AP257" s="124">
        <v>4.2444242999999995</v>
      </c>
      <c r="AQ257" s="124">
        <v>3.5300000000000002</v>
      </c>
      <c r="AR257" s="126">
        <v>-0.16832066011873489</v>
      </c>
      <c r="AS257" s="153" t="s">
        <v>779</v>
      </c>
      <c r="AT257" s="153">
        <v>1</v>
      </c>
      <c r="AU257" s="153">
        <v>1</v>
      </c>
      <c r="AV257" s="153">
        <v>1</v>
      </c>
      <c r="AW257" s="153">
        <v>1</v>
      </c>
      <c r="AX257" s="153">
        <v>1</v>
      </c>
      <c r="AY257" s="153">
        <v>1</v>
      </c>
      <c r="AZ257" s="153">
        <v>0</v>
      </c>
      <c r="BA257" s="153">
        <v>0</v>
      </c>
      <c r="BB257" s="153">
        <v>0</v>
      </c>
      <c r="BC257" s="153">
        <v>0</v>
      </c>
    </row>
    <row r="258" spans="1:55" x14ac:dyDescent="0.3">
      <c r="A258" s="300" t="s">
        <v>1687</v>
      </c>
      <c r="B258" s="300" t="s">
        <v>1823</v>
      </c>
      <c r="C258" s="300" t="s">
        <v>49</v>
      </c>
      <c r="D258" s="300" t="s">
        <v>808</v>
      </c>
      <c r="E258" s="300" t="s">
        <v>1689</v>
      </c>
      <c r="F258" s="300" t="s">
        <v>1656</v>
      </c>
      <c r="G258" s="300" t="s">
        <v>2070</v>
      </c>
      <c r="H258" s="126">
        <v>3.4100000000000003E-3</v>
      </c>
      <c r="I258" s="300" t="s">
        <v>2559</v>
      </c>
      <c r="J258" s="124">
        <v>33.935326199999999</v>
      </c>
      <c r="K258" s="124">
        <v>16.486026299999999</v>
      </c>
      <c r="L258" s="124">
        <v>34.707951899999998</v>
      </c>
      <c r="M258" s="124">
        <v>37.336886100000001</v>
      </c>
      <c r="N258" s="124">
        <v>35.0491113</v>
      </c>
      <c r="O258" s="124">
        <v>27.001763099999998</v>
      </c>
      <c r="P258" s="124">
        <v>26.841217499999999</v>
      </c>
      <c r="Q258" s="124">
        <v>25.466545799999995</v>
      </c>
      <c r="R258" s="124">
        <v>31.968642599999995</v>
      </c>
      <c r="S258" s="124">
        <v>34.758122399999998</v>
      </c>
      <c r="T258" s="124">
        <v>25.566886799999999</v>
      </c>
      <c r="U258" s="124">
        <v>26.700740099999997</v>
      </c>
      <c r="V258" s="124">
        <v>38.17</v>
      </c>
      <c r="W258" s="124">
        <v>26.14</v>
      </c>
      <c r="X258" s="124">
        <v>28.57</v>
      </c>
      <c r="Y258" s="124">
        <v>20.55</v>
      </c>
      <c r="Z258" s="124">
        <v>22.55</v>
      </c>
      <c r="AA258" s="124">
        <v>22.64</v>
      </c>
      <c r="AB258" s="124" t="s">
        <v>102</v>
      </c>
      <c r="AC258" s="124" t="s">
        <v>102</v>
      </c>
      <c r="AD258" s="124" t="s">
        <v>102</v>
      </c>
      <c r="AE258" s="124" t="s">
        <v>102</v>
      </c>
      <c r="AF258" s="126">
        <v>0.12478659480220358</v>
      </c>
      <c r="AG258" s="126">
        <v>0.58558524196943695</v>
      </c>
      <c r="AH258" s="126">
        <v>-0.17684569569776307</v>
      </c>
      <c r="AI258" s="126">
        <v>-0.4496059487938926</v>
      </c>
      <c r="AJ258" s="126">
        <v>-0.35661706777712221</v>
      </c>
      <c r="AK258" s="126">
        <v>-0.16153623316545571</v>
      </c>
      <c r="AL258" s="126" t="s">
        <v>102</v>
      </c>
      <c r="AM258" s="126" t="s">
        <v>102</v>
      </c>
      <c r="AN258" s="126" t="s">
        <v>102</v>
      </c>
      <c r="AO258" s="126" t="s">
        <v>102</v>
      </c>
      <c r="AP258" s="124">
        <v>184.51706490000001</v>
      </c>
      <c r="AQ258" s="124">
        <v>158.62</v>
      </c>
      <c r="AR258" s="126">
        <v>-0.14035051399736417</v>
      </c>
      <c r="AS258" s="153" t="s">
        <v>779</v>
      </c>
      <c r="AT258" s="153">
        <v>1</v>
      </c>
      <c r="AU258" s="153">
        <v>1</v>
      </c>
      <c r="AV258" s="153">
        <v>1</v>
      </c>
      <c r="AW258" s="153">
        <v>1</v>
      </c>
      <c r="AX258" s="153">
        <v>1</v>
      </c>
      <c r="AY258" s="153">
        <v>1</v>
      </c>
      <c r="AZ258" s="153">
        <v>0</v>
      </c>
      <c r="BA258" s="153">
        <v>0</v>
      </c>
      <c r="BB258" s="153">
        <v>0</v>
      </c>
      <c r="BC258" s="153">
        <v>0</v>
      </c>
    </row>
    <row r="259" spans="1:55" x14ac:dyDescent="0.3">
      <c r="A259" s="300" t="s">
        <v>1687</v>
      </c>
      <c r="B259" s="300" t="s">
        <v>1823</v>
      </c>
      <c r="C259" s="300" t="s">
        <v>49</v>
      </c>
      <c r="D259" s="300" t="s">
        <v>808</v>
      </c>
      <c r="E259" s="300" t="s">
        <v>1689</v>
      </c>
      <c r="F259" s="300" t="s">
        <v>1657</v>
      </c>
      <c r="G259" s="300" t="s">
        <v>2070</v>
      </c>
      <c r="H259" s="126">
        <v>3.4100000000000003E-3</v>
      </c>
      <c r="I259" s="300" t="s">
        <v>2560</v>
      </c>
      <c r="J259" s="124">
        <v>1.0034099999999999E-2</v>
      </c>
      <c r="K259" s="124">
        <v>0</v>
      </c>
      <c r="L259" s="124">
        <v>1.0034099999999999E-2</v>
      </c>
      <c r="M259" s="124">
        <v>0</v>
      </c>
      <c r="N259" s="124">
        <v>0</v>
      </c>
      <c r="O259" s="124">
        <v>0.81276209999999993</v>
      </c>
      <c r="P259" s="124">
        <v>1.0034099999999999E-2</v>
      </c>
      <c r="Q259" s="124">
        <v>0</v>
      </c>
      <c r="R259" s="124">
        <v>1.0034099999999999E-2</v>
      </c>
      <c r="S259" s="124">
        <v>1.0034099999999999E-2</v>
      </c>
      <c r="T259" s="124">
        <v>1.0034099999999999E-2</v>
      </c>
      <c r="U259" s="124">
        <v>1.0034099999999999E-2</v>
      </c>
      <c r="V259" s="124">
        <v>0.01</v>
      </c>
      <c r="W259" s="124">
        <v>0</v>
      </c>
      <c r="X259" s="124">
        <v>0</v>
      </c>
      <c r="Y259" s="124">
        <v>0</v>
      </c>
      <c r="Z259" s="124">
        <v>0</v>
      </c>
      <c r="AA259" s="124">
        <v>0</v>
      </c>
      <c r="AB259" s="124" t="s">
        <v>102</v>
      </c>
      <c r="AC259" s="124" t="s">
        <v>102</v>
      </c>
      <c r="AD259" s="124" t="s">
        <v>102</v>
      </c>
      <c r="AE259" s="124" t="s">
        <v>102</v>
      </c>
      <c r="AF259" s="126">
        <v>-3.3984114170676713E-3</v>
      </c>
      <c r="AG259" s="126" t="s">
        <v>102</v>
      </c>
      <c r="AH259" s="126">
        <v>-1</v>
      </c>
      <c r="AI259" s="126" t="s">
        <v>102</v>
      </c>
      <c r="AJ259" s="126" t="s">
        <v>102</v>
      </c>
      <c r="AK259" s="126">
        <v>-1</v>
      </c>
      <c r="AL259" s="126" t="s">
        <v>102</v>
      </c>
      <c r="AM259" s="126" t="s">
        <v>102</v>
      </c>
      <c r="AN259" s="126" t="s">
        <v>102</v>
      </c>
      <c r="AO259" s="126" t="s">
        <v>102</v>
      </c>
      <c r="AP259" s="124">
        <v>1.0034099999999999E-2</v>
      </c>
      <c r="AQ259" s="124">
        <v>0.01</v>
      </c>
      <c r="AR259" s="126">
        <v>-3.3984114170676713E-3</v>
      </c>
      <c r="AS259" s="153" t="s">
        <v>779</v>
      </c>
      <c r="AT259" s="153">
        <v>1</v>
      </c>
      <c r="AU259" s="153">
        <v>0</v>
      </c>
      <c r="AV259" s="153">
        <v>0</v>
      </c>
      <c r="AW259" s="153">
        <v>0</v>
      </c>
      <c r="AX259" s="153">
        <v>0</v>
      </c>
      <c r="AY259" s="153">
        <v>0</v>
      </c>
      <c r="AZ259" s="153">
        <v>0</v>
      </c>
      <c r="BA259" s="153">
        <v>0</v>
      </c>
      <c r="BB259" s="153">
        <v>0</v>
      </c>
      <c r="BC259" s="153">
        <v>0</v>
      </c>
    </row>
    <row r="260" spans="1:55" x14ac:dyDescent="0.3">
      <c r="A260" s="300" t="s">
        <v>1687</v>
      </c>
      <c r="B260" s="300" t="s">
        <v>1823</v>
      </c>
      <c r="C260" s="300" t="s">
        <v>49</v>
      </c>
      <c r="D260" s="300" t="s">
        <v>808</v>
      </c>
      <c r="E260" s="300" t="s">
        <v>1689</v>
      </c>
      <c r="F260" s="300" t="s">
        <v>1658</v>
      </c>
      <c r="G260" s="300" t="s">
        <v>2070</v>
      </c>
      <c r="H260" s="126">
        <v>3.4100000000000003E-3</v>
      </c>
      <c r="I260" s="300" t="s">
        <v>2561</v>
      </c>
      <c r="J260" s="124">
        <v>2.2877747999999998</v>
      </c>
      <c r="K260" s="124">
        <v>0.52177319999999994</v>
      </c>
      <c r="L260" s="124">
        <v>2.1372632999999999</v>
      </c>
      <c r="M260" s="124">
        <v>2.0068199999999998</v>
      </c>
      <c r="N260" s="124">
        <v>2.1573314999999997</v>
      </c>
      <c r="O260" s="124">
        <v>1.9365812999999998</v>
      </c>
      <c r="P260" s="124">
        <v>1.7559674999999999</v>
      </c>
      <c r="Q260" s="124">
        <v>2.1372632999999999</v>
      </c>
      <c r="R260" s="124">
        <v>2.0369222999999996</v>
      </c>
      <c r="S260" s="124">
        <v>2.3680475999999997</v>
      </c>
      <c r="T260" s="124">
        <v>5.4886526999999994</v>
      </c>
      <c r="U260" s="124">
        <v>3.7427192999999996</v>
      </c>
      <c r="V260" s="124">
        <v>2</v>
      </c>
      <c r="W260" s="124">
        <v>1.8</v>
      </c>
      <c r="X260" s="124">
        <v>1.1000000000000001</v>
      </c>
      <c r="Y260" s="124">
        <v>0.5</v>
      </c>
      <c r="Z260" s="124">
        <v>1.3</v>
      </c>
      <c r="AA260" s="124">
        <v>1.5</v>
      </c>
      <c r="AB260" s="124" t="s">
        <v>102</v>
      </c>
      <c r="AC260" s="124" t="s">
        <v>102</v>
      </c>
      <c r="AD260" s="124" t="s">
        <v>102</v>
      </c>
      <c r="AE260" s="124" t="s">
        <v>102</v>
      </c>
      <c r="AF260" s="126">
        <v>-0.12578808019041027</v>
      </c>
      <c r="AG260" s="126">
        <v>2.4497747297101506</v>
      </c>
      <c r="AH260" s="126">
        <v>-0.48532312326703025</v>
      </c>
      <c r="AI260" s="126">
        <v>-0.75084960285426694</v>
      </c>
      <c r="AJ260" s="126">
        <v>-0.39740369062427344</v>
      </c>
      <c r="AK260" s="126">
        <v>-0.22543917985782466</v>
      </c>
      <c r="AL260" s="126" t="s">
        <v>102</v>
      </c>
      <c r="AM260" s="126" t="s">
        <v>102</v>
      </c>
      <c r="AN260" s="126" t="s">
        <v>102</v>
      </c>
      <c r="AO260" s="126" t="s">
        <v>102</v>
      </c>
      <c r="AP260" s="124">
        <v>11.0475441</v>
      </c>
      <c r="AQ260" s="124">
        <v>8.1999999999999993</v>
      </c>
      <c r="AR260" s="126">
        <v>-0.25775358525158548</v>
      </c>
      <c r="AS260" s="153" t="s">
        <v>779</v>
      </c>
      <c r="AT260" s="153">
        <v>1</v>
      </c>
      <c r="AU260" s="153">
        <v>1</v>
      </c>
      <c r="AV260" s="153">
        <v>1</v>
      </c>
      <c r="AW260" s="153">
        <v>1</v>
      </c>
      <c r="AX260" s="153">
        <v>1</v>
      </c>
      <c r="AY260" s="153">
        <v>1</v>
      </c>
      <c r="AZ260" s="153">
        <v>0</v>
      </c>
      <c r="BA260" s="153">
        <v>0</v>
      </c>
      <c r="BB260" s="153">
        <v>0</v>
      </c>
      <c r="BC260" s="153">
        <v>0</v>
      </c>
    </row>
    <row r="261" spans="1:55" x14ac:dyDescent="0.3">
      <c r="A261" s="300" t="s">
        <v>1687</v>
      </c>
      <c r="B261" s="300" t="s">
        <v>1823</v>
      </c>
      <c r="C261" s="300" t="s">
        <v>49</v>
      </c>
      <c r="D261" s="300" t="s">
        <v>808</v>
      </c>
      <c r="E261" s="300" t="s">
        <v>1689</v>
      </c>
      <c r="F261" s="300" t="s">
        <v>1668</v>
      </c>
      <c r="G261" s="300" t="s">
        <v>2070</v>
      </c>
      <c r="H261" s="126">
        <v>3.4100000000000003E-3</v>
      </c>
      <c r="I261" s="300" t="s">
        <v>2562</v>
      </c>
      <c r="J261" s="124">
        <v>32.901813899999993</v>
      </c>
      <c r="K261" s="124">
        <v>27.764354699999998</v>
      </c>
      <c r="L261" s="124">
        <v>29.249401499999998</v>
      </c>
      <c r="M261" s="124">
        <v>32.259631499999998</v>
      </c>
      <c r="N261" s="124">
        <v>30.694311899999999</v>
      </c>
      <c r="O261" s="124">
        <v>26.329478399999996</v>
      </c>
      <c r="P261" s="124">
        <v>29.670833699999999</v>
      </c>
      <c r="Q261" s="124">
        <v>27.8044911</v>
      </c>
      <c r="R261" s="124">
        <v>25.356170699999996</v>
      </c>
      <c r="S261" s="124">
        <v>26.660603699999999</v>
      </c>
      <c r="T261" s="124">
        <v>25.566886799999999</v>
      </c>
      <c r="U261" s="124">
        <v>28.567082699999997</v>
      </c>
      <c r="V261" s="124">
        <v>31.86</v>
      </c>
      <c r="W261" s="124">
        <v>29.91</v>
      </c>
      <c r="X261" s="124">
        <v>25.6</v>
      </c>
      <c r="Y261" s="124">
        <v>14.1</v>
      </c>
      <c r="Z261" s="124">
        <v>17.86</v>
      </c>
      <c r="AA261" s="124">
        <v>15.78</v>
      </c>
      <c r="AB261" s="124" t="s">
        <v>102</v>
      </c>
      <c r="AC261" s="124" t="s">
        <v>102</v>
      </c>
      <c r="AD261" s="124" t="s">
        <v>102</v>
      </c>
      <c r="AE261" s="124" t="s">
        <v>102</v>
      </c>
      <c r="AF261" s="126">
        <v>-3.1664330214936698E-2</v>
      </c>
      <c r="AG261" s="126">
        <v>7.7280575154156275E-2</v>
      </c>
      <c r="AH261" s="126">
        <v>-0.12476841620161003</v>
      </c>
      <c r="AI261" s="126">
        <v>-0.56292123175678555</v>
      </c>
      <c r="AJ261" s="126">
        <v>-0.4181332339950582</v>
      </c>
      <c r="AK261" s="126">
        <v>-0.40067175808541644</v>
      </c>
      <c r="AL261" s="126" t="s">
        <v>102</v>
      </c>
      <c r="AM261" s="126" t="s">
        <v>102</v>
      </c>
      <c r="AN261" s="126" t="s">
        <v>102</v>
      </c>
      <c r="AO261" s="126" t="s">
        <v>102</v>
      </c>
      <c r="AP261" s="124">
        <v>179.19899189999998</v>
      </c>
      <c r="AQ261" s="124">
        <v>135.10999999999999</v>
      </c>
      <c r="AR261" s="126">
        <v>-0.24603370494742163</v>
      </c>
      <c r="AS261" s="153" t="s">
        <v>779</v>
      </c>
      <c r="AT261" s="153">
        <v>1</v>
      </c>
      <c r="AU261" s="153">
        <v>1</v>
      </c>
      <c r="AV261" s="153">
        <v>1</v>
      </c>
      <c r="AW261" s="153">
        <v>1</v>
      </c>
      <c r="AX261" s="153">
        <v>1</v>
      </c>
      <c r="AY261" s="153">
        <v>1</v>
      </c>
      <c r="AZ261" s="153">
        <v>0</v>
      </c>
      <c r="BA261" s="153">
        <v>0</v>
      </c>
      <c r="BB261" s="153">
        <v>0</v>
      </c>
      <c r="BC261" s="153">
        <v>0</v>
      </c>
    </row>
    <row r="262" spans="1:55" x14ac:dyDescent="0.3">
      <c r="A262" s="300" t="s">
        <v>1687</v>
      </c>
      <c r="B262" s="300" t="s">
        <v>1823</v>
      </c>
      <c r="C262" s="300" t="s">
        <v>49</v>
      </c>
      <c r="D262" s="300" t="s">
        <v>808</v>
      </c>
      <c r="E262" s="300" t="s">
        <v>1689</v>
      </c>
      <c r="F262" s="300" t="s">
        <v>31</v>
      </c>
      <c r="G262" s="300" t="s">
        <v>2070</v>
      </c>
      <c r="H262" s="126">
        <v>3.4100000000000003E-3</v>
      </c>
      <c r="I262" s="300" t="s">
        <v>2563</v>
      </c>
      <c r="J262" s="124">
        <v>5.0471522999999996</v>
      </c>
      <c r="K262" s="124">
        <v>4.0136399999999996E-2</v>
      </c>
      <c r="L262" s="124">
        <v>28.366400699999996</v>
      </c>
      <c r="M262" s="124">
        <v>2.5285932</v>
      </c>
      <c r="N262" s="124">
        <v>0.38129579999999996</v>
      </c>
      <c r="O262" s="124">
        <v>25.426409399999997</v>
      </c>
      <c r="P262" s="124">
        <v>0.39132989999999995</v>
      </c>
      <c r="Q262" s="124">
        <v>1.505115</v>
      </c>
      <c r="R262" s="124">
        <v>31.697721899999998</v>
      </c>
      <c r="S262" s="124">
        <v>0.74252339999999994</v>
      </c>
      <c r="T262" s="124">
        <v>0.86293259999999994</v>
      </c>
      <c r="U262" s="124">
        <v>2.1974678999999999</v>
      </c>
      <c r="V262" s="124">
        <v>0.52</v>
      </c>
      <c r="W262" s="124">
        <v>0.08</v>
      </c>
      <c r="X262" s="124">
        <v>26.8</v>
      </c>
      <c r="Y262" s="124">
        <v>1.32</v>
      </c>
      <c r="Z262" s="124">
        <v>0.49</v>
      </c>
      <c r="AA262" s="124">
        <v>3.98</v>
      </c>
      <c r="AB262" s="124" t="s">
        <v>102</v>
      </c>
      <c r="AC262" s="124" t="s">
        <v>102</v>
      </c>
      <c r="AD262" s="124" t="s">
        <v>102</v>
      </c>
      <c r="AE262" s="124" t="s">
        <v>102</v>
      </c>
      <c r="AF262" s="126">
        <v>-0.89697160515643637</v>
      </c>
      <c r="AG262" s="126">
        <v>0.9932031771658647</v>
      </c>
      <c r="AH262" s="126">
        <v>-5.5220283904400876E-2</v>
      </c>
      <c r="AI262" s="126">
        <v>-0.47797059645655932</v>
      </c>
      <c r="AJ262" s="126">
        <v>0.28509152212009686</v>
      </c>
      <c r="AK262" s="126">
        <v>-0.84346983731017877</v>
      </c>
      <c r="AL262" s="126" t="s">
        <v>102</v>
      </c>
      <c r="AM262" s="126" t="s">
        <v>102</v>
      </c>
      <c r="AN262" s="126" t="s">
        <v>102</v>
      </c>
      <c r="AO262" s="126" t="s">
        <v>102</v>
      </c>
      <c r="AP262" s="124">
        <v>61.789987799999992</v>
      </c>
      <c r="AQ262" s="124">
        <v>33.19</v>
      </c>
      <c r="AR262" s="126">
        <v>-0.46285796159357712</v>
      </c>
      <c r="AS262" s="153" t="s">
        <v>779</v>
      </c>
      <c r="AT262" s="153">
        <v>1</v>
      </c>
      <c r="AU262" s="153">
        <v>1</v>
      </c>
      <c r="AV262" s="153">
        <v>1</v>
      </c>
      <c r="AW262" s="153">
        <v>1</v>
      </c>
      <c r="AX262" s="153">
        <v>1</v>
      </c>
      <c r="AY262" s="153">
        <v>1</v>
      </c>
      <c r="AZ262" s="153">
        <v>0</v>
      </c>
      <c r="BA262" s="153">
        <v>0</v>
      </c>
      <c r="BB262" s="153">
        <v>0</v>
      </c>
      <c r="BC262" s="153">
        <v>0</v>
      </c>
    </row>
    <row r="263" spans="1:55" x14ac:dyDescent="0.3">
      <c r="A263" s="300" t="s">
        <v>1687</v>
      </c>
      <c r="B263" s="300" t="s">
        <v>1823</v>
      </c>
      <c r="C263" s="300" t="s">
        <v>49</v>
      </c>
      <c r="D263" s="300" t="s">
        <v>808</v>
      </c>
      <c r="E263" s="300" t="s">
        <v>1689</v>
      </c>
      <c r="F263" s="300" t="s">
        <v>30</v>
      </c>
      <c r="G263" s="300" t="s">
        <v>2070</v>
      </c>
      <c r="H263" s="126">
        <v>3.4100000000000003E-3</v>
      </c>
      <c r="I263" s="300" t="s">
        <v>2564</v>
      </c>
      <c r="J263" s="124">
        <v>11.318464799999999</v>
      </c>
      <c r="K263" s="124">
        <v>9.3216788999999984</v>
      </c>
      <c r="L263" s="124">
        <v>12.542624999999999</v>
      </c>
      <c r="M263" s="124">
        <v>10.2648843</v>
      </c>
      <c r="N263" s="124">
        <v>9.4521221999999998</v>
      </c>
      <c r="O263" s="124">
        <v>9.5123268000000003</v>
      </c>
      <c r="P263" s="124">
        <v>9.1711673999999999</v>
      </c>
      <c r="Q263" s="124">
        <v>11.0475441</v>
      </c>
      <c r="R263" s="124">
        <v>8.7798374999999993</v>
      </c>
      <c r="S263" s="124">
        <v>9.2514401999999993</v>
      </c>
      <c r="T263" s="124">
        <v>8.8701443999999992</v>
      </c>
      <c r="U263" s="124">
        <v>9.2614742999999997</v>
      </c>
      <c r="V263" s="124">
        <v>10.56</v>
      </c>
      <c r="W263" s="124">
        <v>9.99</v>
      </c>
      <c r="X263" s="124">
        <v>10.49</v>
      </c>
      <c r="Y263" s="124">
        <v>7.6</v>
      </c>
      <c r="Z263" s="124">
        <v>11.52</v>
      </c>
      <c r="AA263" s="124">
        <v>6.89</v>
      </c>
      <c r="AB263" s="124" t="s">
        <v>102</v>
      </c>
      <c r="AC263" s="124" t="s">
        <v>102</v>
      </c>
      <c r="AD263" s="124" t="s">
        <v>102</v>
      </c>
      <c r="AE263" s="124" t="s">
        <v>102</v>
      </c>
      <c r="AF263" s="126">
        <v>-6.7011278773425068E-2</v>
      </c>
      <c r="AG263" s="126">
        <v>7.1695357367437526E-2</v>
      </c>
      <c r="AH263" s="126">
        <v>-0.16365194686120324</v>
      </c>
      <c r="AI263" s="126">
        <v>-0.25961172304689306</v>
      </c>
      <c r="AJ263" s="126">
        <v>0.21877391724791706</v>
      </c>
      <c r="AK263" s="126">
        <v>-0.27567669352991536</v>
      </c>
      <c r="AL263" s="126" t="s">
        <v>102</v>
      </c>
      <c r="AM263" s="126" t="s">
        <v>102</v>
      </c>
      <c r="AN263" s="126" t="s">
        <v>102</v>
      </c>
      <c r="AO263" s="126" t="s">
        <v>102</v>
      </c>
      <c r="AP263" s="124">
        <v>62.41210199999999</v>
      </c>
      <c r="AQ263" s="124">
        <v>57.05</v>
      </c>
      <c r="AR263" s="126">
        <v>-8.5914459346361924E-2</v>
      </c>
      <c r="AS263" s="153" t="s">
        <v>779</v>
      </c>
      <c r="AT263" s="153">
        <v>1</v>
      </c>
      <c r="AU263" s="153">
        <v>1</v>
      </c>
      <c r="AV263" s="153">
        <v>1</v>
      </c>
      <c r="AW263" s="153">
        <v>1</v>
      </c>
      <c r="AX263" s="153">
        <v>1</v>
      </c>
      <c r="AY263" s="153">
        <v>1</v>
      </c>
      <c r="AZ263" s="153">
        <v>0</v>
      </c>
      <c r="BA263" s="153">
        <v>0</v>
      </c>
      <c r="BB263" s="153">
        <v>0</v>
      </c>
      <c r="BC263" s="153">
        <v>0</v>
      </c>
    </row>
    <row r="264" spans="1:55" x14ac:dyDescent="0.3">
      <c r="A264" s="300" t="s">
        <v>1687</v>
      </c>
      <c r="B264" s="300" t="s">
        <v>1823</v>
      </c>
      <c r="C264" s="300" t="s">
        <v>49</v>
      </c>
      <c r="D264" s="300" t="s">
        <v>808</v>
      </c>
      <c r="E264" s="300" t="s">
        <v>1689</v>
      </c>
      <c r="F264" s="300" t="s">
        <v>1666</v>
      </c>
      <c r="G264" s="300" t="s">
        <v>2070</v>
      </c>
      <c r="H264" s="126">
        <v>3.4100000000000003E-3</v>
      </c>
      <c r="I264" s="300" t="s">
        <v>2565</v>
      </c>
      <c r="J264" s="124">
        <v>0</v>
      </c>
      <c r="K264" s="124">
        <v>0</v>
      </c>
      <c r="L264" s="124">
        <v>0</v>
      </c>
      <c r="M264" s="124">
        <v>0</v>
      </c>
      <c r="N264" s="124">
        <v>0</v>
      </c>
      <c r="O264" s="124">
        <v>0</v>
      </c>
      <c r="P264" s="124">
        <v>0</v>
      </c>
      <c r="Q264" s="124">
        <v>0</v>
      </c>
      <c r="R264" s="124">
        <v>0</v>
      </c>
      <c r="S264" s="124">
        <v>0</v>
      </c>
      <c r="T264" s="124">
        <v>0</v>
      </c>
      <c r="U264" s="124">
        <v>0</v>
      </c>
      <c r="V264" s="124">
        <v>0</v>
      </c>
      <c r="W264" s="124">
        <v>0</v>
      </c>
      <c r="X264" s="124">
        <v>0</v>
      </c>
      <c r="Y264" s="124">
        <v>0</v>
      </c>
      <c r="Z264" s="124">
        <v>0</v>
      </c>
      <c r="AA264" s="124">
        <v>0</v>
      </c>
      <c r="AB264" s="124" t="s">
        <v>102</v>
      </c>
      <c r="AC264" s="124" t="s">
        <v>102</v>
      </c>
      <c r="AD264" s="124" t="s">
        <v>102</v>
      </c>
      <c r="AE264" s="124" t="s">
        <v>102</v>
      </c>
      <c r="AF264" s="126" t="s">
        <v>102</v>
      </c>
      <c r="AG264" s="126" t="s">
        <v>102</v>
      </c>
      <c r="AH264" s="126" t="s">
        <v>102</v>
      </c>
      <c r="AI264" s="126" t="s">
        <v>102</v>
      </c>
      <c r="AJ264" s="126" t="s">
        <v>102</v>
      </c>
      <c r="AK264" s="126" t="s">
        <v>102</v>
      </c>
      <c r="AL264" s="126" t="s">
        <v>102</v>
      </c>
      <c r="AM264" s="126" t="s">
        <v>102</v>
      </c>
      <c r="AN264" s="126" t="s">
        <v>102</v>
      </c>
      <c r="AO264" s="126" t="s">
        <v>102</v>
      </c>
      <c r="AP264" s="124">
        <v>0</v>
      </c>
      <c r="AQ264" s="124">
        <v>0</v>
      </c>
      <c r="AR264" s="126" t="s">
        <v>102</v>
      </c>
      <c r="AS264" s="153" t="s">
        <v>779</v>
      </c>
      <c r="AT264" s="153">
        <v>0</v>
      </c>
      <c r="AU264" s="153">
        <v>0</v>
      </c>
      <c r="AV264" s="153">
        <v>0</v>
      </c>
      <c r="AW264" s="153">
        <v>0</v>
      </c>
      <c r="AX264" s="153">
        <v>0</v>
      </c>
      <c r="AY264" s="153">
        <v>0</v>
      </c>
      <c r="AZ264" s="153">
        <v>0</v>
      </c>
      <c r="BA264" s="153">
        <v>0</v>
      </c>
      <c r="BB264" s="153">
        <v>0</v>
      </c>
      <c r="BC264" s="153">
        <v>0</v>
      </c>
    </row>
    <row r="265" spans="1:55" x14ac:dyDescent="0.3">
      <c r="A265" s="300" t="s">
        <v>1687</v>
      </c>
      <c r="B265" s="300" t="s">
        <v>1823</v>
      </c>
      <c r="C265" s="300" t="s">
        <v>49</v>
      </c>
      <c r="D265" s="300" t="s">
        <v>808</v>
      </c>
      <c r="E265" s="300" t="s">
        <v>1689</v>
      </c>
      <c r="F265" s="300" t="s">
        <v>1669</v>
      </c>
      <c r="G265" s="300" t="s">
        <v>2070</v>
      </c>
      <c r="H265" s="126">
        <v>3.4100000000000003E-3</v>
      </c>
      <c r="I265" s="300" t="s">
        <v>2566</v>
      </c>
      <c r="J265" s="124">
        <v>6.5422331999999992</v>
      </c>
      <c r="K265" s="124">
        <v>4.7762315999999991</v>
      </c>
      <c r="L265" s="124">
        <v>6.913494899999999</v>
      </c>
      <c r="M265" s="124">
        <v>6.6225059999999987</v>
      </c>
      <c r="N265" s="124">
        <v>7.0238699999999996</v>
      </c>
      <c r="O265" s="124">
        <v>5.8900166999999994</v>
      </c>
      <c r="P265" s="124">
        <v>7.0840745999999992</v>
      </c>
      <c r="Q265" s="124">
        <v>5.7796415999999997</v>
      </c>
      <c r="R265" s="124">
        <v>6.5924036999999993</v>
      </c>
      <c r="S265" s="124">
        <v>7.0138358999999992</v>
      </c>
      <c r="T265" s="124">
        <v>6.6626423999999993</v>
      </c>
      <c r="U265" s="124">
        <v>7.0941086999999996</v>
      </c>
      <c r="V265" s="124">
        <v>7.31</v>
      </c>
      <c r="W265" s="124">
        <v>5.55</v>
      </c>
      <c r="X265" s="124">
        <v>6.55</v>
      </c>
      <c r="Y265" s="124">
        <v>4.79</v>
      </c>
      <c r="Z265" s="124">
        <v>4.0999999999999996</v>
      </c>
      <c r="AA265" s="124">
        <v>4.55</v>
      </c>
      <c r="AB265" s="124" t="s">
        <v>102</v>
      </c>
      <c r="AC265" s="124" t="s">
        <v>102</v>
      </c>
      <c r="AD265" s="124" t="s">
        <v>102</v>
      </c>
      <c r="AE265" s="124" t="s">
        <v>102</v>
      </c>
      <c r="AF265" s="126">
        <v>0.11735546204620168</v>
      </c>
      <c r="AG265" s="126">
        <v>0.1620039530746375</v>
      </c>
      <c r="AH265" s="126">
        <v>-5.2577589953816159E-2</v>
      </c>
      <c r="AI265" s="126">
        <v>-0.27670884707390209</v>
      </c>
      <c r="AJ265" s="126">
        <v>-0.41627621240142543</v>
      </c>
      <c r="AK265" s="126">
        <v>-0.22750643474406443</v>
      </c>
      <c r="AL265" s="126" t="s">
        <v>102</v>
      </c>
      <c r="AM265" s="126" t="s">
        <v>102</v>
      </c>
      <c r="AN265" s="126" t="s">
        <v>102</v>
      </c>
      <c r="AO265" s="126" t="s">
        <v>102</v>
      </c>
      <c r="AP265" s="124">
        <v>37.768352399999991</v>
      </c>
      <c r="AQ265" s="124">
        <v>32.849999999999994</v>
      </c>
      <c r="AR265" s="126">
        <v>-0.13022417149443877</v>
      </c>
      <c r="AS265" s="153" t="s">
        <v>779</v>
      </c>
      <c r="AT265" s="153">
        <v>1</v>
      </c>
      <c r="AU265" s="153">
        <v>1</v>
      </c>
      <c r="AV265" s="153">
        <v>1</v>
      </c>
      <c r="AW265" s="153">
        <v>1</v>
      </c>
      <c r="AX265" s="153">
        <v>1</v>
      </c>
      <c r="AY265" s="153">
        <v>1</v>
      </c>
      <c r="AZ265" s="153">
        <v>0</v>
      </c>
      <c r="BA265" s="153">
        <v>0</v>
      </c>
      <c r="BB265" s="153">
        <v>0</v>
      </c>
      <c r="BC265" s="153">
        <v>0</v>
      </c>
    </row>
    <row r="266" spans="1:55" x14ac:dyDescent="0.3">
      <c r="A266" s="300" t="s">
        <v>1687</v>
      </c>
      <c r="B266" s="300" t="s">
        <v>1823</v>
      </c>
      <c r="C266" s="300" t="s">
        <v>49</v>
      </c>
      <c r="D266" s="300" t="s">
        <v>808</v>
      </c>
      <c r="E266" s="300" t="s">
        <v>1689</v>
      </c>
      <c r="F266" s="300" t="s">
        <v>1660</v>
      </c>
      <c r="G266" s="300" t="s">
        <v>2070</v>
      </c>
      <c r="H266" s="126">
        <v>3.4100000000000003E-3</v>
      </c>
      <c r="I266" s="300" t="s">
        <v>2567</v>
      </c>
      <c r="J266" s="124">
        <v>10.2949866</v>
      </c>
      <c r="K266" s="124">
        <v>8.5390190999999991</v>
      </c>
      <c r="L266" s="124">
        <v>10.044134099999999</v>
      </c>
      <c r="M266" s="124">
        <v>10.726452899999998</v>
      </c>
      <c r="N266" s="124">
        <v>11.298396599999998</v>
      </c>
      <c r="O266" s="124">
        <v>8.3082347999999993</v>
      </c>
      <c r="P266" s="124">
        <v>10.3852935</v>
      </c>
      <c r="Q266" s="124">
        <v>9.5825654999999994</v>
      </c>
      <c r="R266" s="124">
        <v>8.7898715999999997</v>
      </c>
      <c r="S266" s="124">
        <v>10.796691599999999</v>
      </c>
      <c r="T266" s="124">
        <v>10.987339499999999</v>
      </c>
      <c r="U266" s="124">
        <v>11.137851</v>
      </c>
      <c r="V266" s="124">
        <v>10.44</v>
      </c>
      <c r="W266" s="124">
        <v>10.119999999999999</v>
      </c>
      <c r="X266" s="124">
        <v>9.36</v>
      </c>
      <c r="Y266" s="124">
        <v>6.4</v>
      </c>
      <c r="Z266" s="124">
        <v>6.57</v>
      </c>
      <c r="AA266" s="124">
        <v>6.53</v>
      </c>
      <c r="AB266" s="124" t="s">
        <v>102</v>
      </c>
      <c r="AC266" s="124" t="s">
        <v>102</v>
      </c>
      <c r="AD266" s="124" t="s">
        <v>102</v>
      </c>
      <c r="AE266" s="124" t="s">
        <v>102</v>
      </c>
      <c r="AF266" s="126">
        <v>1.4085826979123981E-2</v>
      </c>
      <c r="AG266" s="126">
        <v>0.18514783507159507</v>
      </c>
      <c r="AH266" s="126">
        <v>-6.8112800286089334E-2</v>
      </c>
      <c r="AI266" s="126">
        <v>-0.40334423134417519</v>
      </c>
      <c r="AJ266" s="126">
        <v>-0.41850155976999415</v>
      </c>
      <c r="AK266" s="126">
        <v>-0.21403280513930578</v>
      </c>
      <c r="AL266" s="126" t="s">
        <v>102</v>
      </c>
      <c r="AM266" s="126" t="s">
        <v>102</v>
      </c>
      <c r="AN266" s="126" t="s">
        <v>102</v>
      </c>
      <c r="AO266" s="126" t="s">
        <v>102</v>
      </c>
      <c r="AP266" s="124">
        <v>59.211224099999995</v>
      </c>
      <c r="AQ266" s="124">
        <v>49.42</v>
      </c>
      <c r="AR266" s="126">
        <v>-0.16536094716542085</v>
      </c>
      <c r="AS266" s="153" t="s">
        <v>779</v>
      </c>
      <c r="AT266" s="153">
        <v>1</v>
      </c>
      <c r="AU266" s="153">
        <v>1</v>
      </c>
      <c r="AV266" s="153">
        <v>1</v>
      </c>
      <c r="AW266" s="153">
        <v>1</v>
      </c>
      <c r="AX266" s="153">
        <v>1</v>
      </c>
      <c r="AY266" s="153">
        <v>1</v>
      </c>
      <c r="AZ266" s="153">
        <v>0</v>
      </c>
      <c r="BA266" s="153">
        <v>0</v>
      </c>
      <c r="BB266" s="153">
        <v>0</v>
      </c>
      <c r="BC266" s="153">
        <v>0</v>
      </c>
    </row>
    <row r="267" spans="1:55" x14ac:dyDescent="0.3">
      <c r="A267" s="300" t="s">
        <v>1687</v>
      </c>
      <c r="B267" s="300" t="s">
        <v>1823</v>
      </c>
      <c r="C267" s="300" t="s">
        <v>49</v>
      </c>
      <c r="D267" s="300" t="s">
        <v>808</v>
      </c>
      <c r="E267" s="300" t="s">
        <v>1689</v>
      </c>
      <c r="F267" s="300" t="s">
        <v>770</v>
      </c>
      <c r="G267" s="300" t="s">
        <v>2070</v>
      </c>
      <c r="H267" s="126">
        <v>3.4100000000000003E-3</v>
      </c>
      <c r="I267" s="300" t="s">
        <v>2568</v>
      </c>
      <c r="J267" s="124">
        <v>16.8372198</v>
      </c>
      <c r="K267" s="124">
        <v>13.315250699999998</v>
      </c>
      <c r="L267" s="124">
        <v>16.957628999999997</v>
      </c>
      <c r="M267" s="124">
        <v>17.348958899999996</v>
      </c>
      <c r="N267" s="124">
        <v>18.322266599999995</v>
      </c>
      <c r="O267" s="124">
        <v>14.198251499999998</v>
      </c>
      <c r="P267" s="124">
        <v>17.469368099999997</v>
      </c>
      <c r="Q267" s="124">
        <v>15.362207099999999</v>
      </c>
      <c r="R267" s="124">
        <v>15.382275299999998</v>
      </c>
      <c r="S267" s="124">
        <v>17.810527499999999</v>
      </c>
      <c r="T267" s="124">
        <v>17.649981899999997</v>
      </c>
      <c r="U267" s="124">
        <v>18.231959700000001</v>
      </c>
      <c r="V267" s="124">
        <v>17.75</v>
      </c>
      <c r="W267" s="124">
        <v>15.669999999999998</v>
      </c>
      <c r="X267" s="124">
        <v>15.91</v>
      </c>
      <c r="Y267" s="124">
        <v>11.190000000000001</v>
      </c>
      <c r="Z267" s="124">
        <v>10.67</v>
      </c>
      <c r="AA267" s="124">
        <v>11.08</v>
      </c>
      <c r="AB267" s="124" t="s">
        <v>102</v>
      </c>
      <c r="AC267" s="124" t="s">
        <v>102</v>
      </c>
      <c r="AD267" s="124" t="s">
        <v>102</v>
      </c>
      <c r="AE267" s="124" t="s">
        <v>102</v>
      </c>
      <c r="AF267" s="126">
        <v>5.4212049901492664E-2</v>
      </c>
      <c r="AG267" s="126">
        <v>0.17684603565143542</v>
      </c>
      <c r="AH267" s="126">
        <v>-6.17792145352394E-2</v>
      </c>
      <c r="AI267" s="126">
        <v>-0.35500452421960582</v>
      </c>
      <c r="AJ267" s="126">
        <v>-0.41764846932202138</v>
      </c>
      <c r="AK267" s="126">
        <v>-0.21962221897534343</v>
      </c>
      <c r="AL267" s="126" t="s">
        <v>102</v>
      </c>
      <c r="AM267" s="126" t="s">
        <v>102</v>
      </c>
      <c r="AN267" s="126" t="s">
        <v>102</v>
      </c>
      <c r="AO267" s="126" t="s">
        <v>102</v>
      </c>
      <c r="AP267" s="124">
        <v>96.979576499999979</v>
      </c>
      <c r="AQ267" s="124">
        <v>82.27</v>
      </c>
      <c r="AR267" s="126">
        <v>-0.15167705439505591</v>
      </c>
      <c r="AS267" s="153" t="s">
        <v>779</v>
      </c>
      <c r="AT267" s="153">
        <v>1</v>
      </c>
      <c r="AU267" s="153">
        <v>1</v>
      </c>
      <c r="AV267" s="153">
        <v>1</v>
      </c>
      <c r="AW267" s="153">
        <v>1</v>
      </c>
      <c r="AX267" s="153">
        <v>1</v>
      </c>
      <c r="AY267" s="153">
        <v>1</v>
      </c>
      <c r="AZ267" s="153">
        <v>0</v>
      </c>
      <c r="BA267" s="153">
        <v>0</v>
      </c>
      <c r="BB267" s="153">
        <v>0</v>
      </c>
      <c r="BC267" s="153">
        <v>0</v>
      </c>
    </row>
    <row r="268" spans="1:55" x14ac:dyDescent="0.3">
      <c r="A268" s="300" t="s">
        <v>1923</v>
      </c>
      <c r="B268" s="300" t="s">
        <v>1922</v>
      </c>
      <c r="C268" s="300" t="s">
        <v>49</v>
      </c>
      <c r="D268" s="300" t="s">
        <v>808</v>
      </c>
      <c r="E268" s="300" t="s">
        <v>1689</v>
      </c>
      <c r="F268" s="300" t="s">
        <v>1675</v>
      </c>
      <c r="G268" s="300" t="s">
        <v>2070</v>
      </c>
      <c r="H268" s="126">
        <v>8.6599999999999993E-3</v>
      </c>
      <c r="I268" s="300" t="s">
        <v>2569</v>
      </c>
      <c r="J268" s="124">
        <v>1.5735096</v>
      </c>
      <c r="K268" s="124">
        <v>1.9668869999999998</v>
      </c>
      <c r="L268" s="124">
        <v>1.0086599999999999</v>
      </c>
      <c r="M268" s="124">
        <v>9.1888925999999991</v>
      </c>
      <c r="N268" s="124">
        <v>2.5821695999999998</v>
      </c>
      <c r="O268" s="124">
        <v>1.1196126</v>
      </c>
      <c r="P268" s="124">
        <v>8.4929171999999991</v>
      </c>
      <c r="Q268" s="124">
        <v>0.77666819999999992</v>
      </c>
      <c r="R268" s="124">
        <v>1.7550683999999999</v>
      </c>
      <c r="S268" s="124">
        <v>6.4352507999999995</v>
      </c>
      <c r="T268" s="124">
        <v>1.6642889999999997</v>
      </c>
      <c r="U268" s="124">
        <v>7.7465087999999991</v>
      </c>
      <c r="V268" s="124">
        <v>1.1000000000000001</v>
      </c>
      <c r="W268" s="124">
        <v>1.28</v>
      </c>
      <c r="X268" s="124">
        <v>1.53</v>
      </c>
      <c r="Y268" s="124">
        <v>9.84</v>
      </c>
      <c r="Z268" s="124">
        <v>3.07</v>
      </c>
      <c r="AA268" s="124">
        <v>1.72</v>
      </c>
      <c r="AB268" s="124" t="s">
        <v>102</v>
      </c>
      <c r="AC268" s="124" t="s">
        <v>102</v>
      </c>
      <c r="AD268" s="124" t="s">
        <v>102</v>
      </c>
      <c r="AE268" s="124" t="s">
        <v>102</v>
      </c>
      <c r="AF268" s="126">
        <v>-0.30092577763745443</v>
      </c>
      <c r="AG268" s="126">
        <v>-0.34922545118250303</v>
      </c>
      <c r="AH268" s="126">
        <v>0.51686395812265795</v>
      </c>
      <c r="AI268" s="126">
        <v>7.0858092301568615E-2</v>
      </c>
      <c r="AJ268" s="126">
        <v>0.18892267959470982</v>
      </c>
      <c r="AK268" s="126">
        <v>0.5362456621156283</v>
      </c>
      <c r="AL268" s="126" t="s">
        <v>102</v>
      </c>
      <c r="AM268" s="126" t="s">
        <v>102</v>
      </c>
      <c r="AN268" s="126" t="s">
        <v>102</v>
      </c>
      <c r="AO268" s="126" t="s">
        <v>102</v>
      </c>
      <c r="AP268" s="124">
        <v>17.439731399999999</v>
      </c>
      <c r="AQ268" s="124">
        <v>18.54</v>
      </c>
      <c r="AR268" s="126">
        <v>6.3089767540800534E-2</v>
      </c>
      <c r="AS268" s="153" t="s">
        <v>779</v>
      </c>
      <c r="AT268" s="153">
        <v>1</v>
      </c>
      <c r="AU268" s="153">
        <v>1</v>
      </c>
      <c r="AV268" s="153">
        <v>1</v>
      </c>
      <c r="AW268" s="153">
        <v>1</v>
      </c>
      <c r="AX268" s="153">
        <v>1</v>
      </c>
      <c r="AY268" s="153">
        <v>1</v>
      </c>
      <c r="AZ268" s="153">
        <v>0</v>
      </c>
      <c r="BA268" s="153">
        <v>0</v>
      </c>
      <c r="BB268" s="153">
        <v>0</v>
      </c>
      <c r="BC268" s="153">
        <v>0</v>
      </c>
    </row>
    <row r="269" spans="1:55" x14ac:dyDescent="0.3">
      <c r="A269" s="300" t="s">
        <v>1923</v>
      </c>
      <c r="B269" s="300" t="s">
        <v>1922</v>
      </c>
      <c r="C269" s="300" t="s">
        <v>49</v>
      </c>
      <c r="D269" s="300" t="s">
        <v>808</v>
      </c>
      <c r="E269" s="300" t="s">
        <v>1689</v>
      </c>
      <c r="F269" s="300" t="s">
        <v>776</v>
      </c>
      <c r="G269" s="300" t="s">
        <v>2070</v>
      </c>
      <c r="H269" s="126">
        <v>8.6599999999999993E-3</v>
      </c>
      <c r="I269" s="300" t="s">
        <v>2570</v>
      </c>
      <c r="J269" s="124">
        <v>48.365246999999997</v>
      </c>
      <c r="K269" s="124">
        <v>47.507885999999999</v>
      </c>
      <c r="L269" s="124">
        <v>39.327653399999996</v>
      </c>
      <c r="M269" s="124">
        <v>56.737124999999992</v>
      </c>
      <c r="N269" s="124">
        <v>49.837890599999994</v>
      </c>
      <c r="O269" s="124">
        <v>43.806103799999995</v>
      </c>
      <c r="P269" s="124">
        <v>55.345174199999988</v>
      </c>
      <c r="Q269" s="124">
        <v>36.22098059999999</v>
      </c>
      <c r="R269" s="124">
        <v>41.657657999999991</v>
      </c>
      <c r="S269" s="124">
        <v>48.798970799999999</v>
      </c>
      <c r="T269" s="124">
        <v>47.840743799999991</v>
      </c>
      <c r="U269" s="124">
        <v>90.143944199999993</v>
      </c>
      <c r="V269" s="124">
        <v>51.64</v>
      </c>
      <c r="W269" s="124">
        <v>48.78</v>
      </c>
      <c r="X269" s="124">
        <v>46.7</v>
      </c>
      <c r="Y269" s="124">
        <v>55</v>
      </c>
      <c r="Z269" s="124">
        <v>40.619999999999997</v>
      </c>
      <c r="AA269" s="124">
        <v>40.090000000000003</v>
      </c>
      <c r="AB269" s="124" t="s">
        <v>102</v>
      </c>
      <c r="AC269" s="124" t="s">
        <v>102</v>
      </c>
      <c r="AD269" s="124" t="s">
        <v>102</v>
      </c>
      <c r="AE269" s="124" t="s">
        <v>102</v>
      </c>
      <c r="AF269" s="126">
        <v>6.7708803389342848E-2</v>
      </c>
      <c r="AG269" s="126">
        <v>2.6776901838991573E-2</v>
      </c>
      <c r="AH269" s="126">
        <v>0.18745961079895013</v>
      </c>
      <c r="AI269" s="126">
        <v>-3.061707832393679E-2</v>
      </c>
      <c r="AJ269" s="126">
        <v>-0.1849574789186603</v>
      </c>
      <c r="AK269" s="126">
        <v>-8.4830730826145562E-2</v>
      </c>
      <c r="AL269" s="126" t="s">
        <v>102</v>
      </c>
      <c r="AM269" s="126" t="s">
        <v>102</v>
      </c>
      <c r="AN269" s="126" t="s">
        <v>102</v>
      </c>
      <c r="AO269" s="126" t="s">
        <v>102</v>
      </c>
      <c r="AP269" s="124">
        <v>285.58190580000002</v>
      </c>
      <c r="AQ269" s="124">
        <v>282.83000000000004</v>
      </c>
      <c r="AR269" s="126">
        <v>-9.636135007542115E-3</v>
      </c>
      <c r="AS269" s="153" t="s">
        <v>779</v>
      </c>
      <c r="AT269" s="153">
        <v>1</v>
      </c>
      <c r="AU269" s="153">
        <v>1</v>
      </c>
      <c r="AV269" s="153">
        <v>1</v>
      </c>
      <c r="AW269" s="153">
        <v>1</v>
      </c>
      <c r="AX269" s="153">
        <v>1</v>
      </c>
      <c r="AY269" s="153">
        <v>1</v>
      </c>
      <c r="AZ269" s="153">
        <v>0</v>
      </c>
      <c r="BA269" s="153">
        <v>0</v>
      </c>
      <c r="BB269" s="153">
        <v>0</v>
      </c>
      <c r="BC269" s="153">
        <v>0</v>
      </c>
    </row>
    <row r="270" spans="1:55" x14ac:dyDescent="0.3">
      <c r="A270" s="300" t="s">
        <v>1923</v>
      </c>
      <c r="B270" s="300" t="s">
        <v>1922</v>
      </c>
      <c r="C270" s="300" t="s">
        <v>49</v>
      </c>
      <c r="D270" s="300" t="s">
        <v>808</v>
      </c>
      <c r="E270" s="300" t="s">
        <v>1689</v>
      </c>
      <c r="F270" s="300" t="s">
        <v>1676</v>
      </c>
      <c r="G270" s="300" t="s">
        <v>2070</v>
      </c>
      <c r="H270" s="126">
        <v>8.6599999999999993E-3</v>
      </c>
      <c r="I270" s="300" t="s">
        <v>2571</v>
      </c>
      <c r="J270" s="124">
        <v>7.0908797999999997</v>
      </c>
      <c r="K270" s="124">
        <v>6.6672425999999998</v>
      </c>
      <c r="L270" s="124">
        <v>5.2954649999999992</v>
      </c>
      <c r="M270" s="124">
        <v>8.170145999999999</v>
      </c>
      <c r="N270" s="124">
        <v>7.0303601999999987</v>
      </c>
      <c r="O270" s="124">
        <v>6.4655105999999991</v>
      </c>
      <c r="P270" s="124">
        <v>6.4957703999999996</v>
      </c>
      <c r="Q270" s="124">
        <v>5.5274567999999995</v>
      </c>
      <c r="R270" s="124">
        <v>6.4453373999999988</v>
      </c>
      <c r="S270" s="124">
        <v>7.0908797999999997</v>
      </c>
      <c r="T270" s="124">
        <v>7.9885871999999987</v>
      </c>
      <c r="U270" s="124">
        <v>9.2796719999999979</v>
      </c>
      <c r="V270" s="124">
        <v>8.0299999999999994</v>
      </c>
      <c r="W270" s="124">
        <v>6.85</v>
      </c>
      <c r="X270" s="124">
        <v>6.26</v>
      </c>
      <c r="Y270" s="124">
        <v>9.09</v>
      </c>
      <c r="Z270" s="124">
        <v>6.53</v>
      </c>
      <c r="AA270" s="124">
        <v>6.03</v>
      </c>
      <c r="AB270" s="124" t="s">
        <v>102</v>
      </c>
      <c r="AC270" s="124" t="s">
        <v>102</v>
      </c>
      <c r="AD270" s="124" t="s">
        <v>102</v>
      </c>
      <c r="AE270" s="124" t="s">
        <v>102</v>
      </c>
      <c r="AF270" s="126">
        <v>0.13244057528658146</v>
      </c>
      <c r="AG270" s="126">
        <v>2.7411241942808539E-2</v>
      </c>
      <c r="AH270" s="126">
        <v>0.18214358890106927</v>
      </c>
      <c r="AI270" s="126">
        <v>0.11258721692366341</v>
      </c>
      <c r="AJ270" s="126">
        <v>-7.1171346241974714E-2</v>
      </c>
      <c r="AK270" s="126">
        <v>-6.7359041991207763E-2</v>
      </c>
      <c r="AL270" s="126" t="s">
        <v>102</v>
      </c>
      <c r="AM270" s="126" t="s">
        <v>102</v>
      </c>
      <c r="AN270" s="126" t="s">
        <v>102</v>
      </c>
      <c r="AO270" s="126" t="s">
        <v>102</v>
      </c>
      <c r="AP270" s="124">
        <v>40.719604199999999</v>
      </c>
      <c r="AQ270" s="124">
        <v>42.79</v>
      </c>
      <c r="AR270" s="126">
        <v>5.0845184786938571E-2</v>
      </c>
      <c r="AS270" s="153" t="s">
        <v>779</v>
      </c>
      <c r="AT270" s="153">
        <v>1</v>
      </c>
      <c r="AU270" s="153">
        <v>1</v>
      </c>
      <c r="AV270" s="153">
        <v>1</v>
      </c>
      <c r="AW270" s="153">
        <v>1</v>
      </c>
      <c r="AX270" s="153">
        <v>1</v>
      </c>
      <c r="AY270" s="153">
        <v>1</v>
      </c>
      <c r="AZ270" s="153">
        <v>0</v>
      </c>
      <c r="BA270" s="153">
        <v>0</v>
      </c>
      <c r="BB270" s="153">
        <v>0</v>
      </c>
      <c r="BC270" s="153">
        <v>0</v>
      </c>
    </row>
    <row r="271" spans="1:55" x14ac:dyDescent="0.3">
      <c r="A271" s="300" t="s">
        <v>1923</v>
      </c>
      <c r="B271" s="300" t="s">
        <v>1922</v>
      </c>
      <c r="C271" s="300" t="s">
        <v>49</v>
      </c>
      <c r="D271" s="300" t="s">
        <v>808</v>
      </c>
      <c r="E271" s="300" t="s">
        <v>1689</v>
      </c>
      <c r="F271" s="300" t="s">
        <v>770</v>
      </c>
      <c r="G271" s="300" t="s">
        <v>2070</v>
      </c>
      <c r="H271" s="126">
        <v>8.6599999999999993E-3</v>
      </c>
      <c r="I271" s="300" t="s">
        <v>2572</v>
      </c>
      <c r="J271" s="124">
        <v>3.8429945999999995</v>
      </c>
      <c r="K271" s="124">
        <v>4.2061121999999997</v>
      </c>
      <c r="L271" s="124">
        <v>5.0634731999999989</v>
      </c>
      <c r="M271" s="124">
        <v>3.6614357999999996</v>
      </c>
      <c r="N271" s="124">
        <v>4.9222607999999992</v>
      </c>
      <c r="O271" s="124">
        <v>5.6585825999999999</v>
      </c>
      <c r="P271" s="124">
        <v>4.5994895999999992</v>
      </c>
      <c r="Q271" s="124">
        <v>4.0850729999999995</v>
      </c>
      <c r="R271" s="124">
        <v>4.5692297999999996</v>
      </c>
      <c r="S271" s="124">
        <v>3.9136007999999993</v>
      </c>
      <c r="T271" s="124">
        <v>5.9712671999999989</v>
      </c>
      <c r="U271" s="124">
        <v>7.9785005999999994</v>
      </c>
      <c r="V271" s="124">
        <v>4.05</v>
      </c>
      <c r="W271" s="124">
        <v>4.22</v>
      </c>
      <c r="X271" s="124">
        <v>4.6399999999999997</v>
      </c>
      <c r="Y271" s="124">
        <v>4.28</v>
      </c>
      <c r="Z271" s="124">
        <v>4.16</v>
      </c>
      <c r="AA271" s="124">
        <v>3.2</v>
      </c>
      <c r="AB271" s="124" t="s">
        <v>102</v>
      </c>
      <c r="AC271" s="124" t="s">
        <v>102</v>
      </c>
      <c r="AD271" s="124" t="s">
        <v>102</v>
      </c>
      <c r="AE271" s="124" t="s">
        <v>102</v>
      </c>
      <c r="AF271" s="126">
        <v>5.3865649459929076E-2</v>
      </c>
      <c r="AG271" s="126">
        <v>3.3018139649246651E-3</v>
      </c>
      <c r="AH271" s="126">
        <v>-8.3632949810023546E-2</v>
      </c>
      <c r="AI271" s="126">
        <v>0.16894033755828813</v>
      </c>
      <c r="AJ271" s="126">
        <v>-0.15485989689940832</v>
      </c>
      <c r="AK271" s="126">
        <v>-0.43448735731099863</v>
      </c>
      <c r="AL271" s="126" t="s">
        <v>102</v>
      </c>
      <c r="AM271" s="126" t="s">
        <v>102</v>
      </c>
      <c r="AN271" s="126" t="s">
        <v>102</v>
      </c>
      <c r="AO271" s="126" t="s">
        <v>102</v>
      </c>
      <c r="AP271" s="124">
        <v>27.354859199999996</v>
      </c>
      <c r="AQ271" s="124">
        <v>24.55</v>
      </c>
      <c r="AR271" s="126">
        <v>-0.10253604960978911</v>
      </c>
      <c r="AS271" s="153" t="s">
        <v>779</v>
      </c>
      <c r="AT271" s="153">
        <v>1</v>
      </c>
      <c r="AU271" s="153">
        <v>1</v>
      </c>
      <c r="AV271" s="153">
        <v>1</v>
      </c>
      <c r="AW271" s="153">
        <v>1</v>
      </c>
      <c r="AX271" s="153">
        <v>1</v>
      </c>
      <c r="AY271" s="153">
        <v>1</v>
      </c>
      <c r="AZ271" s="153">
        <v>0</v>
      </c>
      <c r="BA271" s="153">
        <v>0</v>
      </c>
      <c r="BB271" s="153">
        <v>0</v>
      </c>
      <c r="BC271" s="153">
        <v>0</v>
      </c>
    </row>
    <row r="272" spans="1:55" x14ac:dyDescent="0.3">
      <c r="A272" s="300" t="s">
        <v>1923</v>
      </c>
      <c r="B272" s="300" t="s">
        <v>1922</v>
      </c>
      <c r="C272" s="300" t="s">
        <v>49</v>
      </c>
      <c r="D272" s="300" t="s">
        <v>808</v>
      </c>
      <c r="E272" s="300" t="s">
        <v>1689</v>
      </c>
      <c r="F272" s="300" t="s">
        <v>1678</v>
      </c>
      <c r="G272" s="300" t="s">
        <v>2070</v>
      </c>
      <c r="H272" s="126">
        <v>8.6599999999999993E-3</v>
      </c>
      <c r="I272" s="300" t="s">
        <v>2573</v>
      </c>
      <c r="J272" s="124">
        <v>6.9597539999999993</v>
      </c>
      <c r="K272" s="124">
        <v>6.7681085999999988</v>
      </c>
      <c r="L272" s="124">
        <v>7.5548633999999995</v>
      </c>
      <c r="M272" s="124">
        <v>7.3934777999999994</v>
      </c>
      <c r="N272" s="124">
        <v>8.6643893999999992</v>
      </c>
      <c r="O272" s="124">
        <v>5.9309207999999991</v>
      </c>
      <c r="P272" s="124">
        <v>7.2320921999999994</v>
      </c>
      <c r="Q272" s="124">
        <v>5.2551185999999994</v>
      </c>
      <c r="R272" s="124">
        <v>6.5865497999999993</v>
      </c>
      <c r="S272" s="124">
        <v>6.404990999999999</v>
      </c>
      <c r="T272" s="124">
        <v>6.9597539999999993</v>
      </c>
      <c r="U272" s="124">
        <v>12.577990199999999</v>
      </c>
      <c r="V272" s="124">
        <v>6.86</v>
      </c>
      <c r="W272" s="124">
        <v>6.5</v>
      </c>
      <c r="X272" s="124">
        <v>6.01</v>
      </c>
      <c r="Y272" s="124">
        <v>6.13</v>
      </c>
      <c r="Z272" s="124">
        <v>7.9</v>
      </c>
      <c r="AA272" s="124">
        <v>5.68</v>
      </c>
      <c r="AB272" s="124" t="s">
        <v>102</v>
      </c>
      <c r="AC272" s="124" t="s">
        <v>102</v>
      </c>
      <c r="AD272" s="124" t="s">
        <v>102</v>
      </c>
      <c r="AE272" s="124" t="s">
        <v>102</v>
      </c>
      <c r="AF272" s="126">
        <v>-1.4332977860998969E-2</v>
      </c>
      <c r="AG272" s="126">
        <v>-3.9613519203873127E-2</v>
      </c>
      <c r="AH272" s="126">
        <v>-0.20448594742295403</v>
      </c>
      <c r="AI272" s="126">
        <v>-0.17089086275473764</v>
      </c>
      <c r="AJ272" s="126">
        <v>-8.8221958260555441E-2</v>
      </c>
      <c r="AK272" s="126">
        <v>-4.2307224874761337E-2</v>
      </c>
      <c r="AL272" s="126" t="s">
        <v>102</v>
      </c>
      <c r="AM272" s="126" t="s">
        <v>102</v>
      </c>
      <c r="AN272" s="126" t="s">
        <v>102</v>
      </c>
      <c r="AO272" s="126" t="s">
        <v>102</v>
      </c>
      <c r="AP272" s="124">
        <v>43.271513999999996</v>
      </c>
      <c r="AQ272" s="124">
        <v>39.08</v>
      </c>
      <c r="AR272" s="126">
        <v>-9.6865434382536239E-2</v>
      </c>
      <c r="AS272" s="153" t="s">
        <v>779</v>
      </c>
      <c r="AT272" s="153">
        <v>1</v>
      </c>
      <c r="AU272" s="153">
        <v>1</v>
      </c>
      <c r="AV272" s="153">
        <v>1</v>
      </c>
      <c r="AW272" s="153">
        <v>1</v>
      </c>
      <c r="AX272" s="153">
        <v>1</v>
      </c>
      <c r="AY272" s="153">
        <v>1</v>
      </c>
      <c r="AZ272" s="153">
        <v>0</v>
      </c>
      <c r="BA272" s="153">
        <v>0</v>
      </c>
      <c r="BB272" s="153">
        <v>0</v>
      </c>
      <c r="BC272" s="153">
        <v>0</v>
      </c>
    </row>
    <row r="273" spans="1:55" x14ac:dyDescent="0.3">
      <c r="A273" s="300" t="s">
        <v>1923</v>
      </c>
      <c r="B273" s="300" t="s">
        <v>1922</v>
      </c>
      <c r="C273" s="300" t="s">
        <v>49</v>
      </c>
      <c r="D273" s="300" t="s">
        <v>808</v>
      </c>
      <c r="E273" s="300" t="s">
        <v>1689</v>
      </c>
      <c r="F273" s="300" t="s">
        <v>1679</v>
      </c>
      <c r="G273" s="300" t="s">
        <v>2070</v>
      </c>
      <c r="H273" s="126">
        <v>8.6599999999999993E-3</v>
      </c>
      <c r="I273" s="300" t="s">
        <v>2574</v>
      </c>
      <c r="J273" s="124">
        <v>24.802949399999996</v>
      </c>
      <c r="K273" s="124">
        <v>22.896581999999995</v>
      </c>
      <c r="L273" s="124">
        <v>17.701982999999998</v>
      </c>
      <c r="M273" s="124">
        <v>25.045027799999996</v>
      </c>
      <c r="N273" s="124">
        <v>21.434024999999998</v>
      </c>
      <c r="O273" s="124">
        <v>21.958528199999996</v>
      </c>
      <c r="P273" s="124">
        <v>25.166066999999998</v>
      </c>
      <c r="Q273" s="124">
        <v>17.298518999999995</v>
      </c>
      <c r="R273" s="124">
        <v>19.578090599999999</v>
      </c>
      <c r="S273" s="124">
        <v>21.232292999999999</v>
      </c>
      <c r="T273" s="124">
        <v>22.251039599999995</v>
      </c>
      <c r="U273" s="124">
        <v>42.878136599999991</v>
      </c>
      <c r="V273" s="124">
        <v>28.75</v>
      </c>
      <c r="W273" s="124">
        <v>23.48</v>
      </c>
      <c r="X273" s="124">
        <v>23.83</v>
      </c>
      <c r="Y273" s="124">
        <v>23.43</v>
      </c>
      <c r="Z273" s="124">
        <v>17.239999999999998</v>
      </c>
      <c r="AA273" s="124">
        <v>21.23</v>
      </c>
      <c r="AB273" s="124" t="s">
        <v>102</v>
      </c>
      <c r="AC273" s="124" t="s">
        <v>102</v>
      </c>
      <c r="AD273" s="124" t="s">
        <v>102</v>
      </c>
      <c r="AE273" s="124" t="s">
        <v>102</v>
      </c>
      <c r="AF273" s="126">
        <v>0.1591363404547366</v>
      </c>
      <c r="AG273" s="126">
        <v>2.5480571729003282E-2</v>
      </c>
      <c r="AH273" s="126">
        <v>0.34617686617369364</v>
      </c>
      <c r="AI273" s="126">
        <v>-6.4484967351483499E-2</v>
      </c>
      <c r="AJ273" s="126">
        <v>-0.19567136830343346</v>
      </c>
      <c r="AK273" s="126">
        <v>-3.3177460409208853E-2</v>
      </c>
      <c r="AL273" s="126" t="s">
        <v>102</v>
      </c>
      <c r="AM273" s="126" t="s">
        <v>102</v>
      </c>
      <c r="AN273" s="126" t="s">
        <v>102</v>
      </c>
      <c r="AO273" s="126" t="s">
        <v>102</v>
      </c>
      <c r="AP273" s="124">
        <v>133.83909539999999</v>
      </c>
      <c r="AQ273" s="124">
        <v>137.96</v>
      </c>
      <c r="AR273" s="126">
        <v>3.078999142727333E-2</v>
      </c>
      <c r="AS273" s="153" t="s">
        <v>779</v>
      </c>
      <c r="AT273" s="153">
        <v>1</v>
      </c>
      <c r="AU273" s="153">
        <v>1</v>
      </c>
      <c r="AV273" s="153">
        <v>1</v>
      </c>
      <c r="AW273" s="153">
        <v>1</v>
      </c>
      <c r="AX273" s="153">
        <v>1</v>
      </c>
      <c r="AY273" s="153">
        <v>1</v>
      </c>
      <c r="AZ273" s="153">
        <v>0</v>
      </c>
      <c r="BA273" s="153">
        <v>0</v>
      </c>
      <c r="BB273" s="153">
        <v>0</v>
      </c>
      <c r="BC273" s="153">
        <v>0</v>
      </c>
    </row>
    <row r="274" spans="1:55" x14ac:dyDescent="0.3">
      <c r="A274" s="300" t="s">
        <v>1923</v>
      </c>
      <c r="B274" s="300" t="s">
        <v>1922</v>
      </c>
      <c r="C274" s="300" t="s">
        <v>49</v>
      </c>
      <c r="D274" s="300" t="s">
        <v>808</v>
      </c>
      <c r="E274" s="300" t="s">
        <v>1689</v>
      </c>
      <c r="F274" s="300" t="s">
        <v>16</v>
      </c>
      <c r="G274" s="300" t="s">
        <v>2070</v>
      </c>
      <c r="H274" s="126">
        <v>8.6599999999999993E-3</v>
      </c>
      <c r="I274" s="300" t="s">
        <v>2575</v>
      </c>
      <c r="J274" s="124">
        <v>10.5505836</v>
      </c>
      <c r="K274" s="124">
        <v>9.7133957999999989</v>
      </c>
      <c r="L274" s="124">
        <v>7.1614859999999991</v>
      </c>
      <c r="M274" s="124">
        <v>18.851855399999998</v>
      </c>
      <c r="N274" s="124">
        <v>11.034740399999999</v>
      </c>
      <c r="O274" s="124">
        <v>8.4929171999999991</v>
      </c>
      <c r="P274" s="124">
        <v>15.422411399999998</v>
      </c>
      <c r="Q274" s="124">
        <v>7.6254695999999988</v>
      </c>
      <c r="R274" s="124">
        <v>8.7652553999999991</v>
      </c>
      <c r="S274" s="124">
        <v>14.534790599999999</v>
      </c>
      <c r="T274" s="124">
        <v>10.510237199999999</v>
      </c>
      <c r="U274" s="124">
        <v>18.841768799999997</v>
      </c>
      <c r="V274" s="124">
        <v>10.25</v>
      </c>
      <c r="W274" s="124">
        <v>9.31</v>
      </c>
      <c r="X274" s="124">
        <v>8.4</v>
      </c>
      <c r="Y274" s="124">
        <v>19.97</v>
      </c>
      <c r="Z274" s="124">
        <v>10.31</v>
      </c>
      <c r="AA274" s="124">
        <v>8.4600000000000009</v>
      </c>
      <c r="AB274" s="124" t="s">
        <v>102</v>
      </c>
      <c r="AC274" s="124" t="s">
        <v>102</v>
      </c>
      <c r="AD274" s="124" t="s">
        <v>102</v>
      </c>
      <c r="AE274" s="124" t="s">
        <v>102</v>
      </c>
      <c r="AF274" s="126">
        <v>-2.8489760509551293E-2</v>
      </c>
      <c r="AG274" s="126">
        <v>-4.1529842735328303E-2</v>
      </c>
      <c r="AH274" s="126">
        <v>0.17294092315477561</v>
      </c>
      <c r="AI274" s="126">
        <v>5.931217783476108E-2</v>
      </c>
      <c r="AJ274" s="126">
        <v>-6.5678065249273859E-2</v>
      </c>
      <c r="AK274" s="126">
        <v>-3.8758413893400737E-3</v>
      </c>
      <c r="AL274" s="126" t="s">
        <v>102</v>
      </c>
      <c r="AM274" s="126" t="s">
        <v>102</v>
      </c>
      <c r="AN274" s="126" t="s">
        <v>102</v>
      </c>
      <c r="AO274" s="126" t="s">
        <v>102</v>
      </c>
      <c r="AP274" s="124">
        <v>65.804978399999996</v>
      </c>
      <c r="AQ274" s="124">
        <v>66.7</v>
      </c>
      <c r="AR274" s="126">
        <v>1.3601122920511542E-2</v>
      </c>
      <c r="AS274" s="153" t="s">
        <v>779</v>
      </c>
      <c r="AT274" s="153">
        <v>1</v>
      </c>
      <c r="AU274" s="153">
        <v>1</v>
      </c>
      <c r="AV274" s="153">
        <v>1</v>
      </c>
      <c r="AW274" s="153">
        <v>1</v>
      </c>
      <c r="AX274" s="153">
        <v>1</v>
      </c>
      <c r="AY274" s="153">
        <v>1</v>
      </c>
      <c r="AZ274" s="153">
        <v>0</v>
      </c>
      <c r="BA274" s="153">
        <v>0</v>
      </c>
      <c r="BB274" s="153">
        <v>0</v>
      </c>
      <c r="BC274" s="153">
        <v>0</v>
      </c>
    </row>
    <row r="275" spans="1:55" x14ac:dyDescent="0.3">
      <c r="A275" s="300" t="s">
        <v>1923</v>
      </c>
      <c r="B275" s="300" t="s">
        <v>1922</v>
      </c>
      <c r="C275" s="300" t="s">
        <v>49</v>
      </c>
      <c r="D275" s="300" t="s">
        <v>808</v>
      </c>
      <c r="E275" s="300" t="s">
        <v>1689</v>
      </c>
      <c r="F275" s="300" t="s">
        <v>1681</v>
      </c>
      <c r="G275" s="300" t="s">
        <v>2070</v>
      </c>
      <c r="H275" s="126">
        <v>8.6599999999999993E-3</v>
      </c>
      <c r="I275" s="300" t="s">
        <v>2576</v>
      </c>
      <c r="J275" s="124">
        <v>4.4179307999999997</v>
      </c>
      <c r="K275" s="124">
        <v>4.8617412</v>
      </c>
      <c r="L275" s="124">
        <v>5.6989289999999997</v>
      </c>
      <c r="M275" s="124">
        <v>3.9640337999999997</v>
      </c>
      <c r="N275" s="124">
        <v>5.7392753999999995</v>
      </c>
      <c r="O275" s="124">
        <v>6.4150776</v>
      </c>
      <c r="P275" s="124">
        <v>5.7090155999999999</v>
      </c>
      <c r="Q275" s="124">
        <v>4.589402999999999</v>
      </c>
      <c r="R275" s="124">
        <v>5.1945990000000002</v>
      </c>
      <c r="S275" s="124">
        <v>4.488537</v>
      </c>
      <c r="T275" s="124">
        <v>6.5966363999999995</v>
      </c>
      <c r="U275" s="124">
        <v>8.543350199999999</v>
      </c>
      <c r="V275" s="124">
        <v>4.6500000000000004</v>
      </c>
      <c r="W275" s="124">
        <v>4.78</v>
      </c>
      <c r="X275" s="124">
        <v>5.03</v>
      </c>
      <c r="Y275" s="124">
        <v>4.8099999999999996</v>
      </c>
      <c r="Z275" s="124">
        <v>4.78</v>
      </c>
      <c r="AA275" s="124">
        <v>3.81</v>
      </c>
      <c r="AB275" s="124" t="s">
        <v>102</v>
      </c>
      <c r="AC275" s="124" t="s">
        <v>102</v>
      </c>
      <c r="AD275" s="124" t="s">
        <v>102</v>
      </c>
      <c r="AE275" s="124" t="s">
        <v>102</v>
      </c>
      <c r="AF275" s="126">
        <v>5.252893503900076E-2</v>
      </c>
      <c r="AG275" s="126">
        <v>-1.6813153279323E-2</v>
      </c>
      <c r="AH275" s="126">
        <v>-0.11737801962438899</v>
      </c>
      <c r="AI275" s="126">
        <v>0.21341044064760495</v>
      </c>
      <c r="AJ275" s="126">
        <v>-0.16714224935084998</v>
      </c>
      <c r="AK275" s="126">
        <v>-0.40608668552972765</v>
      </c>
      <c r="AL275" s="126" t="s">
        <v>102</v>
      </c>
      <c r="AM275" s="126" t="s">
        <v>102</v>
      </c>
      <c r="AN275" s="126" t="s">
        <v>102</v>
      </c>
      <c r="AO275" s="126" t="s">
        <v>102</v>
      </c>
      <c r="AP275" s="124">
        <v>31.096987800000001</v>
      </c>
      <c r="AQ275" s="124">
        <v>27.86</v>
      </c>
      <c r="AR275" s="126">
        <v>-0.10409329099071137</v>
      </c>
      <c r="AS275" s="153" t="s">
        <v>779</v>
      </c>
      <c r="AT275" s="153">
        <v>1</v>
      </c>
      <c r="AU275" s="153">
        <v>1</v>
      </c>
      <c r="AV275" s="153">
        <v>1</v>
      </c>
      <c r="AW275" s="153">
        <v>1</v>
      </c>
      <c r="AX275" s="153">
        <v>1</v>
      </c>
      <c r="AY275" s="153">
        <v>1</v>
      </c>
      <c r="AZ275" s="153">
        <v>0</v>
      </c>
      <c r="BA275" s="153">
        <v>0</v>
      </c>
      <c r="BB275" s="153">
        <v>0</v>
      </c>
      <c r="BC275" s="153">
        <v>0</v>
      </c>
    </row>
    <row r="276" spans="1:55" x14ac:dyDescent="0.3">
      <c r="A276" s="300" t="s">
        <v>1923</v>
      </c>
      <c r="B276" s="300" t="s">
        <v>1922</v>
      </c>
      <c r="C276" s="300" t="s">
        <v>49</v>
      </c>
      <c r="D276" s="300" t="s">
        <v>808</v>
      </c>
      <c r="E276" s="300" t="s">
        <v>1689</v>
      </c>
      <c r="F276" s="300" t="s">
        <v>2101</v>
      </c>
      <c r="G276" s="300" t="s">
        <v>2070</v>
      </c>
      <c r="H276" s="126">
        <v>8.6599999999999993E-3</v>
      </c>
      <c r="I276" s="300" t="s">
        <v>2577</v>
      </c>
      <c r="J276" s="124">
        <v>1.6340291999999998</v>
      </c>
      <c r="K276" s="124">
        <v>3.2781449999999994</v>
      </c>
      <c r="L276" s="124">
        <v>1.2103919999999999</v>
      </c>
      <c r="M276" s="124">
        <v>1.4726435999999998</v>
      </c>
      <c r="N276" s="124">
        <v>2.9654603999999996</v>
      </c>
      <c r="O276" s="124">
        <v>0.99857339999999983</v>
      </c>
      <c r="P276" s="124">
        <v>1.8256745999999999</v>
      </c>
      <c r="Q276" s="124">
        <v>1.4524703999999997</v>
      </c>
      <c r="R276" s="124">
        <v>1.5432497999999999</v>
      </c>
      <c r="S276" s="124">
        <v>2.1484457999999997</v>
      </c>
      <c r="T276" s="124">
        <v>1.5230765999999998</v>
      </c>
      <c r="U276" s="124">
        <v>7.3026983999999997</v>
      </c>
      <c r="V276" s="124">
        <v>1.1200000000000001</v>
      </c>
      <c r="W276" s="124">
        <v>4.7</v>
      </c>
      <c r="X276" s="124">
        <v>3.42</v>
      </c>
      <c r="Y276" s="124">
        <v>0.67</v>
      </c>
      <c r="Z276" s="124">
        <v>0.39</v>
      </c>
      <c r="AA276" s="124">
        <v>0.92</v>
      </c>
      <c r="AB276" s="124" t="s">
        <v>102</v>
      </c>
      <c r="AC276" s="124" t="s">
        <v>102</v>
      </c>
      <c r="AD276" s="124" t="s">
        <v>102</v>
      </c>
      <c r="AE276" s="124" t="s">
        <v>102</v>
      </c>
      <c r="AF276" s="126">
        <v>-0.31457773214823809</v>
      </c>
      <c r="AG276" s="126">
        <v>0.43373767786354811</v>
      </c>
      <c r="AH276" s="126">
        <v>1.8255309023853432</v>
      </c>
      <c r="AI276" s="126">
        <v>-0.54503587969281897</v>
      </c>
      <c r="AJ276" s="126">
        <v>-0.8684858513032242</v>
      </c>
      <c r="AK276" s="126">
        <v>-7.868565295250185E-2</v>
      </c>
      <c r="AL276" s="126" t="s">
        <v>102</v>
      </c>
      <c r="AM276" s="126" t="s">
        <v>102</v>
      </c>
      <c r="AN276" s="126" t="s">
        <v>102</v>
      </c>
      <c r="AO276" s="126" t="s">
        <v>102</v>
      </c>
      <c r="AP276" s="124">
        <v>11.559243599999997</v>
      </c>
      <c r="AQ276" s="124">
        <v>11.22</v>
      </c>
      <c r="AR276" s="126">
        <v>-2.9348252510224476E-2</v>
      </c>
      <c r="AS276" s="153" t="s">
        <v>779</v>
      </c>
      <c r="AT276" s="153">
        <v>1</v>
      </c>
      <c r="AU276" s="153">
        <v>1</v>
      </c>
      <c r="AV276" s="153">
        <v>1</v>
      </c>
      <c r="AW276" s="153">
        <v>1</v>
      </c>
      <c r="AX276" s="153">
        <v>1</v>
      </c>
      <c r="AY276" s="153">
        <v>1</v>
      </c>
      <c r="AZ276" s="153">
        <v>0</v>
      </c>
      <c r="BA276" s="153">
        <v>0</v>
      </c>
      <c r="BB276" s="153">
        <v>0</v>
      </c>
      <c r="BC276" s="153">
        <v>0</v>
      </c>
    </row>
    <row r="277" spans="1:55" x14ac:dyDescent="0.3">
      <c r="A277" s="300" t="s">
        <v>1923</v>
      </c>
      <c r="B277" s="300" t="s">
        <v>1922</v>
      </c>
      <c r="C277" s="300" t="s">
        <v>49</v>
      </c>
      <c r="D277" s="300" t="s">
        <v>808</v>
      </c>
      <c r="E277" s="300" t="s">
        <v>1689</v>
      </c>
      <c r="F277" s="300" t="s">
        <v>18</v>
      </c>
      <c r="G277" s="300" t="s">
        <v>2070</v>
      </c>
      <c r="H277" s="126">
        <v>8.6599999999999993E-3</v>
      </c>
      <c r="I277" s="300" t="s">
        <v>2578</v>
      </c>
      <c r="J277" s="124">
        <v>17.227912799999995</v>
      </c>
      <c r="K277" s="124">
        <v>15.815788799999998</v>
      </c>
      <c r="L277" s="124">
        <v>12.184612799999998</v>
      </c>
      <c r="M277" s="124">
        <v>17.933974799999998</v>
      </c>
      <c r="N277" s="124">
        <v>16.330205400000001</v>
      </c>
      <c r="O277" s="124">
        <v>13.808555399999998</v>
      </c>
      <c r="P277" s="124">
        <v>12.295565399999997</v>
      </c>
      <c r="Q277" s="124">
        <v>11.4180312</v>
      </c>
      <c r="R277" s="124">
        <v>13.899334799999998</v>
      </c>
      <c r="S277" s="124">
        <v>14.020373999999999</v>
      </c>
      <c r="T277" s="124">
        <v>14.554963799999998</v>
      </c>
      <c r="U277" s="124">
        <v>31.540798199999998</v>
      </c>
      <c r="V277" s="124">
        <v>18.649999999999999</v>
      </c>
      <c r="W277" s="124">
        <v>16.53</v>
      </c>
      <c r="X277" s="124">
        <v>15.96</v>
      </c>
      <c r="Y277" s="124">
        <v>15.97</v>
      </c>
      <c r="Z277" s="124">
        <v>10.99</v>
      </c>
      <c r="AA277" s="124">
        <v>12.55</v>
      </c>
      <c r="AB277" s="124" t="s">
        <v>102</v>
      </c>
      <c r="AC277" s="124" t="s">
        <v>102</v>
      </c>
      <c r="AD277" s="124" t="s">
        <v>102</v>
      </c>
      <c r="AE277" s="124" t="s">
        <v>102</v>
      </c>
      <c r="AF277" s="126">
        <v>8.2545530413876023E-2</v>
      </c>
      <c r="AG277" s="126">
        <v>4.5158114402741839E-2</v>
      </c>
      <c r="AH277" s="126">
        <v>0.30984876269519235</v>
      </c>
      <c r="AI277" s="126">
        <v>-0.10951140624999638</v>
      </c>
      <c r="AJ277" s="126">
        <v>-0.32701397619897665</v>
      </c>
      <c r="AK277" s="126">
        <v>-9.1143161869053815E-2</v>
      </c>
      <c r="AL277" s="126" t="s">
        <v>102</v>
      </c>
      <c r="AM277" s="126" t="s">
        <v>102</v>
      </c>
      <c r="AN277" s="126" t="s">
        <v>102</v>
      </c>
      <c r="AO277" s="126" t="s">
        <v>102</v>
      </c>
      <c r="AP277" s="124">
        <v>93.301049999999989</v>
      </c>
      <c r="AQ277" s="124">
        <v>90.649999999999991</v>
      </c>
      <c r="AR277" s="126">
        <v>-2.8413935320127676E-2</v>
      </c>
      <c r="AS277" s="153" t="s">
        <v>779</v>
      </c>
      <c r="AT277" s="153">
        <v>1</v>
      </c>
      <c r="AU277" s="153">
        <v>1</v>
      </c>
      <c r="AV277" s="153">
        <v>1</v>
      </c>
      <c r="AW277" s="153">
        <v>1</v>
      </c>
      <c r="AX277" s="153">
        <v>1</v>
      </c>
      <c r="AY277" s="153">
        <v>1</v>
      </c>
      <c r="AZ277" s="153">
        <v>0</v>
      </c>
      <c r="BA277" s="153">
        <v>0</v>
      </c>
      <c r="BB277" s="153">
        <v>0</v>
      </c>
      <c r="BC277" s="153">
        <v>0</v>
      </c>
    </row>
    <row r="278" spans="1:55" x14ac:dyDescent="0.3">
      <c r="A278" s="300" t="s">
        <v>1185</v>
      </c>
      <c r="B278" s="300" t="s">
        <v>1614</v>
      </c>
      <c r="C278" s="300" t="s">
        <v>46</v>
      </c>
      <c r="D278" s="300" t="s">
        <v>825</v>
      </c>
      <c r="E278" s="300" t="s">
        <v>1689</v>
      </c>
      <c r="F278" s="300" t="s">
        <v>5</v>
      </c>
      <c r="G278" s="300" t="s">
        <v>2070</v>
      </c>
      <c r="H278" s="126">
        <v>3.6309999999999995E-2</v>
      </c>
      <c r="I278" s="300" t="s">
        <v>1942</v>
      </c>
      <c r="J278" s="124" t="s">
        <v>102</v>
      </c>
      <c r="K278" s="124" t="s">
        <v>102</v>
      </c>
      <c r="L278" s="124">
        <v>46857.896591000004</v>
      </c>
      <c r="M278" s="124" t="s">
        <v>102</v>
      </c>
      <c r="N278" s="124" t="s">
        <v>102</v>
      </c>
      <c r="O278" s="124">
        <v>53885.840118</v>
      </c>
      <c r="P278" s="124" t="s">
        <v>102</v>
      </c>
      <c r="Q278" s="124" t="s">
        <v>102</v>
      </c>
      <c r="R278" s="124">
        <v>56605.94660600002</v>
      </c>
      <c r="S278" s="124" t="s">
        <v>102</v>
      </c>
      <c r="T278" s="124" t="s">
        <v>102</v>
      </c>
      <c r="U278" s="124" t="s">
        <v>102</v>
      </c>
      <c r="V278" s="124" t="s">
        <v>102</v>
      </c>
      <c r="W278" s="124" t="s">
        <v>102</v>
      </c>
      <c r="X278" s="124">
        <v>50201.8</v>
      </c>
      <c r="Y278" s="124" t="s">
        <v>102</v>
      </c>
      <c r="Z278" s="124" t="s">
        <v>102</v>
      </c>
      <c r="AA278" s="124">
        <v>49685.8</v>
      </c>
      <c r="AB278" s="124" t="s">
        <v>102</v>
      </c>
      <c r="AC278" s="124" t="s">
        <v>102</v>
      </c>
      <c r="AD278" s="124">
        <v>55591.799999999988</v>
      </c>
      <c r="AE278" s="124" t="s">
        <v>102</v>
      </c>
      <c r="AF278" s="126" t="s">
        <v>102</v>
      </c>
      <c r="AG278" s="126" t="s">
        <v>102</v>
      </c>
      <c r="AH278" s="126">
        <v>7.1362644341194395E-2</v>
      </c>
      <c r="AI278" s="126" t="s">
        <v>102</v>
      </c>
      <c r="AJ278" s="126" t="s">
        <v>102</v>
      </c>
      <c r="AK278" s="126">
        <v>-7.7943298439862641E-2</v>
      </c>
      <c r="AL278" s="126" t="s">
        <v>102</v>
      </c>
      <c r="AM278" s="126" t="s">
        <v>102</v>
      </c>
      <c r="AN278" s="126">
        <v>-1.7915902247141919E-2</v>
      </c>
      <c r="AO278" s="126" t="s">
        <v>102</v>
      </c>
      <c r="AP278" s="124">
        <v>157349.68331500003</v>
      </c>
      <c r="AQ278" s="124">
        <v>155479.4</v>
      </c>
      <c r="AR278" s="126">
        <v>-1.1886158749083064E-2</v>
      </c>
      <c r="AS278" s="153" t="s">
        <v>779</v>
      </c>
      <c r="AT278" s="153">
        <v>0</v>
      </c>
      <c r="AU278" s="153">
        <v>0</v>
      </c>
      <c r="AV278" s="153">
        <v>1</v>
      </c>
      <c r="AW278" s="153">
        <v>0</v>
      </c>
      <c r="AX278" s="153">
        <v>0</v>
      </c>
      <c r="AY278" s="153">
        <v>1</v>
      </c>
      <c r="AZ278" s="153">
        <v>0</v>
      </c>
      <c r="BA278" s="153">
        <v>0</v>
      </c>
      <c r="BB278" s="153">
        <v>1</v>
      </c>
      <c r="BC278" s="153">
        <v>0</v>
      </c>
    </row>
    <row r="279" spans="1:55" x14ac:dyDescent="0.3">
      <c r="A279" s="300" t="s">
        <v>1185</v>
      </c>
      <c r="B279" s="300" t="s">
        <v>1614</v>
      </c>
      <c r="C279" s="300" t="s">
        <v>46</v>
      </c>
      <c r="D279" s="300" t="s">
        <v>825</v>
      </c>
      <c r="E279" s="300" t="s">
        <v>1689</v>
      </c>
      <c r="F279" s="300" t="s">
        <v>16</v>
      </c>
      <c r="G279" s="300" t="s">
        <v>2070</v>
      </c>
      <c r="H279" s="126">
        <v>3.6309999999999995E-2</v>
      </c>
      <c r="I279" s="300" t="s">
        <v>2579</v>
      </c>
      <c r="J279" s="124" t="s">
        <v>102</v>
      </c>
      <c r="K279" s="124" t="s">
        <v>102</v>
      </c>
      <c r="L279" s="124">
        <v>17615.922797000003</v>
      </c>
      <c r="M279" s="124" t="s">
        <v>102</v>
      </c>
      <c r="N279" s="124" t="s">
        <v>102</v>
      </c>
      <c r="O279" s="124">
        <v>25596.649738</v>
      </c>
      <c r="P279" s="124" t="s">
        <v>102</v>
      </c>
      <c r="Q279" s="124" t="s">
        <v>102</v>
      </c>
      <c r="R279" s="124">
        <v>27065.308269999998</v>
      </c>
      <c r="S279" s="124" t="s">
        <v>102</v>
      </c>
      <c r="T279" s="124" t="s">
        <v>102</v>
      </c>
      <c r="U279" s="124" t="s">
        <v>102</v>
      </c>
      <c r="V279" s="124" t="s">
        <v>102</v>
      </c>
      <c r="W279" s="124" t="s">
        <v>102</v>
      </c>
      <c r="X279" s="124">
        <v>21679.7</v>
      </c>
      <c r="Y279" s="124" t="s">
        <v>102</v>
      </c>
      <c r="Z279" s="124" t="s">
        <v>102</v>
      </c>
      <c r="AA279" s="124">
        <v>25486.600000000002</v>
      </c>
      <c r="AB279" s="124" t="s">
        <v>102</v>
      </c>
      <c r="AC279" s="124" t="s">
        <v>102</v>
      </c>
      <c r="AD279" s="124">
        <v>25879.399999999991</v>
      </c>
      <c r="AE279" s="124" t="s">
        <v>102</v>
      </c>
      <c r="AF279" s="126" t="s">
        <v>102</v>
      </c>
      <c r="AG279" s="126" t="s">
        <v>102</v>
      </c>
      <c r="AH279" s="126">
        <v>0.23068772779204394</v>
      </c>
      <c r="AI279" s="126" t="s">
        <v>102</v>
      </c>
      <c r="AJ279" s="126" t="s">
        <v>102</v>
      </c>
      <c r="AK279" s="126">
        <v>-4.2993805488779034E-3</v>
      </c>
      <c r="AL279" s="126" t="s">
        <v>102</v>
      </c>
      <c r="AM279" s="126" t="s">
        <v>102</v>
      </c>
      <c r="AN279" s="126">
        <v>-4.3816543974653469E-2</v>
      </c>
      <c r="AO279" s="126" t="s">
        <v>102</v>
      </c>
      <c r="AP279" s="124">
        <v>70277.880804999993</v>
      </c>
      <c r="AQ279" s="124">
        <v>73045.7</v>
      </c>
      <c r="AR279" s="126">
        <v>3.9383930808612036E-2</v>
      </c>
      <c r="AS279" s="153" t="s">
        <v>779</v>
      </c>
      <c r="AT279" s="153">
        <v>0</v>
      </c>
      <c r="AU279" s="153">
        <v>0</v>
      </c>
      <c r="AV279" s="153">
        <v>1</v>
      </c>
      <c r="AW279" s="153">
        <v>0</v>
      </c>
      <c r="AX279" s="153">
        <v>0</v>
      </c>
      <c r="AY279" s="153">
        <v>1</v>
      </c>
      <c r="AZ279" s="153">
        <v>0</v>
      </c>
      <c r="BA279" s="153">
        <v>0</v>
      </c>
      <c r="BB279" s="153">
        <v>1</v>
      </c>
      <c r="BC279" s="153">
        <v>0</v>
      </c>
    </row>
    <row r="280" spans="1:55" x14ac:dyDescent="0.3">
      <c r="A280" s="300" t="s">
        <v>1185</v>
      </c>
      <c r="B280" s="300" t="s">
        <v>1614</v>
      </c>
      <c r="C280" s="300" t="s">
        <v>46</v>
      </c>
      <c r="D280" s="300" t="s">
        <v>825</v>
      </c>
      <c r="E280" s="300" t="s">
        <v>1689</v>
      </c>
      <c r="F280" s="300" t="s">
        <v>31</v>
      </c>
      <c r="G280" s="300" t="s">
        <v>2070</v>
      </c>
      <c r="H280" s="126">
        <v>3.6309999999999995E-2</v>
      </c>
      <c r="I280" s="300" t="s">
        <v>2580</v>
      </c>
      <c r="J280" s="124" t="s">
        <v>102</v>
      </c>
      <c r="K280" s="124" t="s">
        <v>102</v>
      </c>
      <c r="L280" s="124">
        <v>8125.4994480000005</v>
      </c>
      <c r="M280" s="124" t="s">
        <v>102</v>
      </c>
      <c r="N280" s="124" t="s">
        <v>102</v>
      </c>
      <c r="O280" s="124">
        <v>15778.027012000002</v>
      </c>
      <c r="P280" s="124" t="s">
        <v>102</v>
      </c>
      <c r="Q280" s="124" t="s">
        <v>102</v>
      </c>
      <c r="R280" s="124">
        <v>17681.003065000001</v>
      </c>
      <c r="S280" s="124" t="s">
        <v>102</v>
      </c>
      <c r="T280" s="124" t="s">
        <v>102</v>
      </c>
      <c r="U280" s="124" t="s">
        <v>102</v>
      </c>
      <c r="V280" s="124" t="s">
        <v>102</v>
      </c>
      <c r="W280" s="124" t="s">
        <v>102</v>
      </c>
      <c r="X280" s="124">
        <v>11107.3</v>
      </c>
      <c r="Y280" s="124" t="s">
        <v>102</v>
      </c>
      <c r="Z280" s="124" t="s">
        <v>102</v>
      </c>
      <c r="AA280" s="124">
        <v>15337.400000000001</v>
      </c>
      <c r="AB280" s="124" t="s">
        <v>102</v>
      </c>
      <c r="AC280" s="124" t="s">
        <v>102</v>
      </c>
      <c r="AD280" s="124">
        <v>16382.7</v>
      </c>
      <c r="AE280" s="124" t="s">
        <v>102</v>
      </c>
      <c r="AF280" s="126" t="s">
        <v>102</v>
      </c>
      <c r="AG280" s="126" t="s">
        <v>102</v>
      </c>
      <c r="AH280" s="126">
        <v>0.36696827943714094</v>
      </c>
      <c r="AI280" s="126" t="s">
        <v>102</v>
      </c>
      <c r="AJ280" s="126" t="s">
        <v>102</v>
      </c>
      <c r="AK280" s="126">
        <v>-2.7926622996961616E-2</v>
      </c>
      <c r="AL280" s="126" t="s">
        <v>102</v>
      </c>
      <c r="AM280" s="126" t="s">
        <v>102</v>
      </c>
      <c r="AN280" s="126">
        <v>-7.3429265309614938E-2</v>
      </c>
      <c r="AO280" s="126" t="s">
        <v>102</v>
      </c>
      <c r="AP280" s="124">
        <v>41584.529525000005</v>
      </c>
      <c r="AQ280" s="124">
        <v>42827.4</v>
      </c>
      <c r="AR280" s="126">
        <v>2.9887808980808613E-2</v>
      </c>
      <c r="AS280" s="153" t="s">
        <v>779</v>
      </c>
      <c r="AT280" s="153">
        <v>0</v>
      </c>
      <c r="AU280" s="153">
        <v>0</v>
      </c>
      <c r="AV280" s="153">
        <v>1</v>
      </c>
      <c r="AW280" s="153">
        <v>0</v>
      </c>
      <c r="AX280" s="153">
        <v>0</v>
      </c>
      <c r="AY280" s="153">
        <v>1</v>
      </c>
      <c r="AZ280" s="153">
        <v>0</v>
      </c>
      <c r="BA280" s="153">
        <v>0</v>
      </c>
      <c r="BB280" s="153">
        <v>1</v>
      </c>
      <c r="BC280" s="153">
        <v>0</v>
      </c>
    </row>
    <row r="281" spans="1:55" x14ac:dyDescent="0.3">
      <c r="A281" s="300" t="s">
        <v>1185</v>
      </c>
      <c r="B281" s="300" t="s">
        <v>1614</v>
      </c>
      <c r="C281" s="300" t="s">
        <v>46</v>
      </c>
      <c r="D281" s="300" t="s">
        <v>825</v>
      </c>
      <c r="E281" s="300" t="s">
        <v>1689</v>
      </c>
      <c r="F281" s="300" t="s">
        <v>30</v>
      </c>
      <c r="G281" s="300" t="s">
        <v>2070</v>
      </c>
      <c r="H281" s="126">
        <v>3.6309999999999995E-2</v>
      </c>
      <c r="I281" s="300" t="s">
        <v>2581</v>
      </c>
      <c r="J281" s="124" t="s">
        <v>102</v>
      </c>
      <c r="K281" s="124" t="s">
        <v>102</v>
      </c>
      <c r="L281" s="124">
        <v>9406.8967630000006</v>
      </c>
      <c r="M281" s="124" t="s">
        <v>102</v>
      </c>
      <c r="N281" s="124" t="s">
        <v>102</v>
      </c>
      <c r="O281" s="124">
        <v>9723.2822060000035</v>
      </c>
      <c r="P281" s="124" t="s">
        <v>102</v>
      </c>
      <c r="Q281" s="124" t="s">
        <v>102</v>
      </c>
      <c r="R281" s="124">
        <v>9294.5607589999981</v>
      </c>
      <c r="S281" s="124" t="s">
        <v>102</v>
      </c>
      <c r="T281" s="124" t="s">
        <v>102</v>
      </c>
      <c r="U281" s="124" t="s">
        <v>102</v>
      </c>
      <c r="V281" s="124" t="s">
        <v>102</v>
      </c>
      <c r="W281" s="124" t="s">
        <v>102</v>
      </c>
      <c r="X281" s="124">
        <v>10468.700000000001</v>
      </c>
      <c r="Y281" s="124" t="s">
        <v>102</v>
      </c>
      <c r="Z281" s="124" t="s">
        <v>102</v>
      </c>
      <c r="AA281" s="124">
        <v>10114</v>
      </c>
      <c r="AB281" s="124" t="s">
        <v>102</v>
      </c>
      <c r="AC281" s="124" t="s">
        <v>102</v>
      </c>
      <c r="AD281" s="124">
        <v>9482.7000000000007</v>
      </c>
      <c r="AE281" s="124" t="s">
        <v>102</v>
      </c>
      <c r="AF281" s="126" t="s">
        <v>102</v>
      </c>
      <c r="AG281" s="126" t="s">
        <v>102</v>
      </c>
      <c r="AH281" s="126">
        <v>0.11287497500518705</v>
      </c>
      <c r="AI281" s="126" t="s">
        <v>102</v>
      </c>
      <c r="AJ281" s="126" t="s">
        <v>102</v>
      </c>
      <c r="AK281" s="126">
        <v>4.0183734846129832E-2</v>
      </c>
      <c r="AL281" s="126" t="s">
        <v>102</v>
      </c>
      <c r="AM281" s="126" t="s">
        <v>102</v>
      </c>
      <c r="AN281" s="126">
        <v>2.0241864664537895E-2</v>
      </c>
      <c r="AO281" s="126" t="s">
        <v>102</v>
      </c>
      <c r="AP281" s="124">
        <v>28424.739728</v>
      </c>
      <c r="AQ281" s="124">
        <v>30065.4</v>
      </c>
      <c r="AR281" s="126">
        <v>5.7719447484820996E-2</v>
      </c>
      <c r="AS281" s="153" t="s">
        <v>779</v>
      </c>
      <c r="AT281" s="153">
        <v>0</v>
      </c>
      <c r="AU281" s="153">
        <v>0</v>
      </c>
      <c r="AV281" s="153">
        <v>1</v>
      </c>
      <c r="AW281" s="153">
        <v>0</v>
      </c>
      <c r="AX281" s="153">
        <v>0</v>
      </c>
      <c r="AY281" s="153">
        <v>1</v>
      </c>
      <c r="AZ281" s="153">
        <v>0</v>
      </c>
      <c r="BA281" s="153">
        <v>0</v>
      </c>
      <c r="BB281" s="153">
        <v>1</v>
      </c>
      <c r="BC281" s="153">
        <v>0</v>
      </c>
    </row>
    <row r="282" spans="1:55" x14ac:dyDescent="0.3">
      <c r="A282" s="300" t="s">
        <v>1185</v>
      </c>
      <c r="B282" s="300" t="s">
        <v>1614</v>
      </c>
      <c r="C282" s="300" t="s">
        <v>46</v>
      </c>
      <c r="D282" s="300" t="s">
        <v>825</v>
      </c>
      <c r="E282" s="300" t="s">
        <v>1689</v>
      </c>
      <c r="F282" s="300" t="s">
        <v>18</v>
      </c>
      <c r="G282" s="300" t="s">
        <v>2070</v>
      </c>
      <c r="H282" s="126">
        <v>3.6309999999999995E-2</v>
      </c>
      <c r="I282" s="300" t="s">
        <v>2582</v>
      </c>
      <c r="J282" s="124" t="s">
        <v>102</v>
      </c>
      <c r="K282" s="124" t="s">
        <v>102</v>
      </c>
      <c r="L282" s="124">
        <v>15734.812885000001</v>
      </c>
      <c r="M282" s="124" t="s">
        <v>102</v>
      </c>
      <c r="N282" s="124" t="s">
        <v>102</v>
      </c>
      <c r="O282" s="124">
        <v>14656.117806</v>
      </c>
      <c r="P282" s="124" t="s">
        <v>102</v>
      </c>
      <c r="Q282" s="124" t="s">
        <v>102</v>
      </c>
      <c r="R282" s="124">
        <v>16079.282329000003</v>
      </c>
      <c r="S282" s="124" t="s">
        <v>102</v>
      </c>
      <c r="T282" s="124" t="s">
        <v>102</v>
      </c>
      <c r="U282" s="124" t="s">
        <v>102</v>
      </c>
      <c r="V282" s="124" t="s">
        <v>102</v>
      </c>
      <c r="W282" s="124" t="s">
        <v>102</v>
      </c>
      <c r="X282" s="124">
        <v>15697.4</v>
      </c>
      <c r="Y282" s="124" t="s">
        <v>102</v>
      </c>
      <c r="Z282" s="124" t="s">
        <v>102</v>
      </c>
      <c r="AA282" s="124">
        <v>13496.1</v>
      </c>
      <c r="AB282" s="124" t="s">
        <v>102</v>
      </c>
      <c r="AC282" s="124" t="s">
        <v>102</v>
      </c>
      <c r="AD282" s="124">
        <v>16758.900000000001</v>
      </c>
      <c r="AE282" s="124" t="s">
        <v>102</v>
      </c>
      <c r="AF282" s="126" t="s">
        <v>102</v>
      </c>
      <c r="AG282" s="126" t="s">
        <v>102</v>
      </c>
      <c r="AH282" s="126">
        <v>-2.3777140073694336E-3</v>
      </c>
      <c r="AI282" s="126" t="s">
        <v>102</v>
      </c>
      <c r="AJ282" s="126" t="s">
        <v>102</v>
      </c>
      <c r="AK282" s="126">
        <v>-7.9149050338903904E-2</v>
      </c>
      <c r="AL282" s="126" t="s">
        <v>102</v>
      </c>
      <c r="AM282" s="126" t="s">
        <v>102</v>
      </c>
      <c r="AN282" s="126">
        <v>4.2266666950319338E-2</v>
      </c>
      <c r="AO282" s="126" t="s">
        <v>102</v>
      </c>
      <c r="AP282" s="124">
        <v>46470.213020000003</v>
      </c>
      <c r="AQ282" s="124">
        <v>45952.4</v>
      </c>
      <c r="AR282" s="126">
        <v>-1.1142901793394907E-2</v>
      </c>
      <c r="AS282" s="153" t="s">
        <v>779</v>
      </c>
      <c r="AT282" s="153">
        <v>0</v>
      </c>
      <c r="AU282" s="153">
        <v>0</v>
      </c>
      <c r="AV282" s="153">
        <v>1</v>
      </c>
      <c r="AW282" s="153">
        <v>0</v>
      </c>
      <c r="AX282" s="153">
        <v>0</v>
      </c>
      <c r="AY282" s="153">
        <v>1</v>
      </c>
      <c r="AZ282" s="153">
        <v>0</v>
      </c>
      <c r="BA282" s="153">
        <v>0</v>
      </c>
      <c r="BB282" s="153">
        <v>1</v>
      </c>
      <c r="BC282" s="153">
        <v>0</v>
      </c>
    </row>
    <row r="283" spans="1:55" x14ac:dyDescent="0.3">
      <c r="A283" s="300" t="s">
        <v>1185</v>
      </c>
      <c r="B283" s="300" t="s">
        <v>1614</v>
      </c>
      <c r="C283" s="300" t="s">
        <v>46</v>
      </c>
      <c r="D283" s="300" t="s">
        <v>825</v>
      </c>
      <c r="E283" s="300" t="s">
        <v>1689</v>
      </c>
      <c r="F283" s="300" t="s">
        <v>27</v>
      </c>
      <c r="G283" s="300" t="s">
        <v>2070</v>
      </c>
      <c r="H283" s="126">
        <v>3.6309999999999995E-2</v>
      </c>
      <c r="I283" s="300" t="s">
        <v>2583</v>
      </c>
      <c r="J283" s="124" t="s">
        <v>102</v>
      </c>
      <c r="K283" s="124" t="s">
        <v>102</v>
      </c>
      <c r="L283" s="124">
        <v>1946.1901800000001</v>
      </c>
      <c r="M283" s="124" t="s">
        <v>102</v>
      </c>
      <c r="N283" s="124" t="s">
        <v>102</v>
      </c>
      <c r="O283" s="124">
        <v>1736.9591909999999</v>
      </c>
      <c r="P283" s="124" t="s">
        <v>102</v>
      </c>
      <c r="Q283" s="124" t="s">
        <v>102</v>
      </c>
      <c r="R283" s="124">
        <v>2088.8900670000003</v>
      </c>
      <c r="S283" s="124" t="s">
        <v>102</v>
      </c>
      <c r="T283" s="124" t="s">
        <v>102</v>
      </c>
      <c r="U283" s="124" t="s">
        <v>102</v>
      </c>
      <c r="V283" s="124" t="s">
        <v>102</v>
      </c>
      <c r="W283" s="124" t="s">
        <v>102</v>
      </c>
      <c r="X283" s="124">
        <v>1811.9</v>
      </c>
      <c r="Y283" s="124" t="s">
        <v>102</v>
      </c>
      <c r="Z283" s="124" t="s">
        <v>102</v>
      </c>
      <c r="AA283" s="124">
        <v>1417.3000000000002</v>
      </c>
      <c r="AB283" s="124" t="s">
        <v>102</v>
      </c>
      <c r="AC283" s="124" t="s">
        <v>102</v>
      </c>
      <c r="AD283" s="124">
        <v>1531.6999999999994</v>
      </c>
      <c r="AE283" s="124" t="s">
        <v>102</v>
      </c>
      <c r="AF283" s="126" t="s">
        <v>102</v>
      </c>
      <c r="AG283" s="126" t="s">
        <v>102</v>
      </c>
      <c r="AH283" s="126">
        <v>-6.900157105920654E-2</v>
      </c>
      <c r="AI283" s="126" t="s">
        <v>102</v>
      </c>
      <c r="AJ283" s="126" t="s">
        <v>102</v>
      </c>
      <c r="AK283" s="126">
        <v>-0.18403379460859179</v>
      </c>
      <c r="AL283" s="126" t="s">
        <v>102</v>
      </c>
      <c r="AM283" s="126" t="s">
        <v>102</v>
      </c>
      <c r="AN283" s="126">
        <v>-0.26673977525309417</v>
      </c>
      <c r="AO283" s="126" t="s">
        <v>102</v>
      </c>
      <c r="AP283" s="124">
        <v>5772.0394379999998</v>
      </c>
      <c r="AQ283" s="124">
        <v>4760.8999999999996</v>
      </c>
      <c r="AR283" s="126">
        <v>-0.17517888587926175</v>
      </c>
      <c r="AS283" s="153" t="s">
        <v>779</v>
      </c>
      <c r="AT283" s="153">
        <v>0</v>
      </c>
      <c r="AU283" s="153">
        <v>0</v>
      </c>
      <c r="AV283" s="153">
        <v>1</v>
      </c>
      <c r="AW283" s="153">
        <v>0</v>
      </c>
      <c r="AX283" s="153">
        <v>0</v>
      </c>
      <c r="AY283" s="153">
        <v>1</v>
      </c>
      <c r="AZ283" s="153">
        <v>0</v>
      </c>
      <c r="BA283" s="153">
        <v>0</v>
      </c>
      <c r="BB283" s="153">
        <v>1</v>
      </c>
      <c r="BC283" s="153">
        <v>0</v>
      </c>
    </row>
    <row r="284" spans="1:55" x14ac:dyDescent="0.3">
      <c r="A284" s="300" t="s">
        <v>12</v>
      </c>
      <c r="B284" s="300" t="s">
        <v>831</v>
      </c>
      <c r="C284" s="300" t="s">
        <v>46</v>
      </c>
      <c r="D284" s="300" t="s">
        <v>806</v>
      </c>
      <c r="E284" s="300" t="s">
        <v>1689</v>
      </c>
      <c r="F284" s="300" t="s">
        <v>30</v>
      </c>
      <c r="G284" s="300" t="s">
        <v>2070</v>
      </c>
      <c r="H284" s="126">
        <v>5.2999999999999999E-2</v>
      </c>
      <c r="I284" s="300" t="s">
        <v>2584</v>
      </c>
      <c r="J284" s="124" t="s">
        <v>102</v>
      </c>
      <c r="K284" s="124" t="s">
        <v>102</v>
      </c>
      <c r="L284" s="124">
        <v>106722.60299999999</v>
      </c>
      <c r="M284" s="124" t="s">
        <v>102</v>
      </c>
      <c r="N284" s="124" t="s">
        <v>102</v>
      </c>
      <c r="O284" s="124">
        <v>117561.132</v>
      </c>
      <c r="P284" s="124" t="s">
        <v>102</v>
      </c>
      <c r="Q284" s="124" t="s">
        <v>102</v>
      </c>
      <c r="R284" s="124">
        <v>103403.54699999999</v>
      </c>
      <c r="S284" s="124" t="s">
        <v>102</v>
      </c>
      <c r="T284" s="124" t="s">
        <v>102</v>
      </c>
      <c r="U284" s="124">
        <v>112741.55099999999</v>
      </c>
      <c r="V284" s="124" t="s">
        <v>102</v>
      </c>
      <c r="W284" s="124" t="s">
        <v>102</v>
      </c>
      <c r="X284" s="124">
        <v>105359</v>
      </c>
      <c r="Y284" s="124" t="s">
        <v>102</v>
      </c>
      <c r="Z284" s="124" t="s">
        <v>102</v>
      </c>
      <c r="AA284" s="124">
        <v>88576</v>
      </c>
      <c r="AB284" s="124" t="s">
        <v>102</v>
      </c>
      <c r="AC284" s="124" t="s">
        <v>102</v>
      </c>
      <c r="AD284" s="124">
        <v>71556</v>
      </c>
      <c r="AE284" s="124" t="s">
        <v>102</v>
      </c>
      <c r="AF284" s="126" t="s">
        <v>102</v>
      </c>
      <c r="AG284" s="126" t="s">
        <v>102</v>
      </c>
      <c r="AH284" s="126">
        <v>-1.2777077785480817E-2</v>
      </c>
      <c r="AI284" s="126" t="s">
        <v>102</v>
      </c>
      <c r="AJ284" s="126" t="s">
        <v>102</v>
      </c>
      <c r="AK284" s="126">
        <v>-0.24655369939785879</v>
      </c>
      <c r="AL284" s="126" t="s">
        <v>102</v>
      </c>
      <c r="AM284" s="126" t="s">
        <v>102</v>
      </c>
      <c r="AN284" s="126">
        <v>-0.30799279061481316</v>
      </c>
      <c r="AO284" s="126" t="s">
        <v>102</v>
      </c>
      <c r="AP284" s="124">
        <v>327687.28200000001</v>
      </c>
      <c r="AQ284" s="124">
        <v>265491</v>
      </c>
      <c r="AR284" s="126">
        <v>-0.18980377151164507</v>
      </c>
      <c r="AS284" s="153" t="s">
        <v>779</v>
      </c>
      <c r="AT284" s="153">
        <v>0</v>
      </c>
      <c r="AU284" s="153">
        <v>0</v>
      </c>
      <c r="AV284" s="153">
        <v>1</v>
      </c>
      <c r="AW284" s="153">
        <v>0</v>
      </c>
      <c r="AX284" s="153">
        <v>0</v>
      </c>
      <c r="AY284" s="153">
        <v>1</v>
      </c>
      <c r="AZ284" s="153">
        <v>0</v>
      </c>
      <c r="BA284" s="153">
        <v>0</v>
      </c>
      <c r="BB284" s="153">
        <v>1</v>
      </c>
      <c r="BC284" s="153">
        <v>0</v>
      </c>
    </row>
    <row r="285" spans="1:55" x14ac:dyDescent="0.3">
      <c r="A285" s="300" t="s">
        <v>12</v>
      </c>
      <c r="B285" s="300" t="s">
        <v>831</v>
      </c>
      <c r="C285" s="300" t="s">
        <v>46</v>
      </c>
      <c r="D285" s="300" t="s">
        <v>806</v>
      </c>
      <c r="E285" s="300" t="s">
        <v>1689</v>
      </c>
      <c r="F285" s="300" t="s">
        <v>31</v>
      </c>
      <c r="G285" s="300" t="s">
        <v>2070</v>
      </c>
      <c r="H285" s="126">
        <v>5.2999999999999999E-2</v>
      </c>
      <c r="I285" s="300" t="s">
        <v>2585</v>
      </c>
      <c r="J285" s="124" t="s">
        <v>102</v>
      </c>
      <c r="K285" s="124" t="s">
        <v>102</v>
      </c>
      <c r="L285" s="124">
        <v>45492.758999999998</v>
      </c>
      <c r="M285" s="124" t="s">
        <v>102</v>
      </c>
      <c r="N285" s="124" t="s">
        <v>102</v>
      </c>
      <c r="O285" s="124">
        <v>109142.397</v>
      </c>
      <c r="P285" s="124" t="s">
        <v>102</v>
      </c>
      <c r="Q285" s="124" t="s">
        <v>102</v>
      </c>
      <c r="R285" s="124">
        <v>86895.665999999997</v>
      </c>
      <c r="S285" s="124" t="s">
        <v>102</v>
      </c>
      <c r="T285" s="124" t="s">
        <v>102</v>
      </c>
      <c r="U285" s="124">
        <v>83861.972999999998</v>
      </c>
      <c r="V285" s="124" t="s">
        <v>102</v>
      </c>
      <c r="W285" s="124" t="s">
        <v>102</v>
      </c>
      <c r="X285" s="124">
        <v>46925</v>
      </c>
      <c r="Y285" s="124" t="s">
        <v>102</v>
      </c>
      <c r="Z285" s="124" t="s">
        <v>102</v>
      </c>
      <c r="AA285" s="124">
        <v>98647</v>
      </c>
      <c r="AB285" s="124" t="s">
        <v>102</v>
      </c>
      <c r="AC285" s="124" t="s">
        <v>102</v>
      </c>
      <c r="AD285" s="124">
        <v>79692</v>
      </c>
      <c r="AE285" s="124" t="s">
        <v>102</v>
      </c>
      <c r="AF285" s="126" t="s">
        <v>102</v>
      </c>
      <c r="AG285" s="126" t="s">
        <v>102</v>
      </c>
      <c r="AH285" s="126">
        <v>3.1482834444048598E-2</v>
      </c>
      <c r="AI285" s="126" t="s">
        <v>102</v>
      </c>
      <c r="AJ285" s="126" t="s">
        <v>102</v>
      </c>
      <c r="AK285" s="126">
        <v>-9.6162419815646868E-2</v>
      </c>
      <c r="AL285" s="126" t="s">
        <v>102</v>
      </c>
      <c r="AM285" s="126" t="s">
        <v>102</v>
      </c>
      <c r="AN285" s="126">
        <v>-8.2900175942031418E-2</v>
      </c>
      <c r="AO285" s="126" t="s">
        <v>102</v>
      </c>
      <c r="AP285" s="124">
        <v>241530.82199999999</v>
      </c>
      <c r="AQ285" s="124">
        <v>225264</v>
      </c>
      <c r="AR285" s="126">
        <v>-6.7348845440520985E-2</v>
      </c>
      <c r="AS285" s="153" t="s">
        <v>779</v>
      </c>
      <c r="AT285" s="153">
        <v>0</v>
      </c>
      <c r="AU285" s="153">
        <v>0</v>
      </c>
      <c r="AV285" s="153">
        <v>1</v>
      </c>
      <c r="AW285" s="153">
        <v>0</v>
      </c>
      <c r="AX285" s="153">
        <v>0</v>
      </c>
      <c r="AY285" s="153">
        <v>1</v>
      </c>
      <c r="AZ285" s="153">
        <v>0</v>
      </c>
      <c r="BA285" s="153">
        <v>0</v>
      </c>
      <c r="BB285" s="153">
        <v>1</v>
      </c>
      <c r="BC285" s="153">
        <v>0</v>
      </c>
    </row>
    <row r="286" spans="1:55" x14ac:dyDescent="0.3">
      <c r="A286" s="300" t="s">
        <v>12</v>
      </c>
      <c r="B286" s="300" t="s">
        <v>831</v>
      </c>
      <c r="C286" s="300" t="s">
        <v>46</v>
      </c>
      <c r="D286" s="300" t="s">
        <v>806</v>
      </c>
      <c r="E286" s="300" t="s">
        <v>1689</v>
      </c>
      <c r="F286" s="300" t="s">
        <v>16</v>
      </c>
      <c r="G286" s="300" t="s">
        <v>2070</v>
      </c>
      <c r="H286" s="126">
        <v>5.2999999999999999E-2</v>
      </c>
      <c r="I286" s="300" t="s">
        <v>2586</v>
      </c>
      <c r="J286" s="124" t="s">
        <v>102</v>
      </c>
      <c r="K286" s="124" t="s">
        <v>102</v>
      </c>
      <c r="L286" s="124">
        <v>152215.36199999999</v>
      </c>
      <c r="M286" s="124" t="s">
        <v>102</v>
      </c>
      <c r="N286" s="124" t="s">
        <v>102</v>
      </c>
      <c r="O286" s="124">
        <v>226703.52899999998</v>
      </c>
      <c r="P286" s="124" t="s">
        <v>102</v>
      </c>
      <c r="Q286" s="124" t="s">
        <v>102</v>
      </c>
      <c r="R286" s="124">
        <v>190299.21299999999</v>
      </c>
      <c r="S286" s="124" t="s">
        <v>102</v>
      </c>
      <c r="T286" s="124" t="s">
        <v>102</v>
      </c>
      <c r="U286" s="124">
        <v>196603.52399999998</v>
      </c>
      <c r="V286" s="124" t="s">
        <v>102</v>
      </c>
      <c r="W286" s="124" t="s">
        <v>102</v>
      </c>
      <c r="X286" s="124">
        <v>152284</v>
      </c>
      <c r="Y286" s="124" t="s">
        <v>102</v>
      </c>
      <c r="Z286" s="124" t="s">
        <v>102</v>
      </c>
      <c r="AA286" s="124">
        <v>187223</v>
      </c>
      <c r="AB286" s="124" t="s">
        <v>102</v>
      </c>
      <c r="AC286" s="124" t="s">
        <v>102</v>
      </c>
      <c r="AD286" s="124">
        <v>151248</v>
      </c>
      <c r="AE286" s="124" t="s">
        <v>102</v>
      </c>
      <c r="AF286" s="126" t="s">
        <v>102</v>
      </c>
      <c r="AG286" s="126" t="s">
        <v>102</v>
      </c>
      <c r="AH286" s="126">
        <v>4.5092689133443897E-4</v>
      </c>
      <c r="AI286" s="126" t="s">
        <v>102</v>
      </c>
      <c r="AJ286" s="126" t="s">
        <v>102</v>
      </c>
      <c r="AK286" s="126">
        <v>-0.17415048267731192</v>
      </c>
      <c r="AL286" s="126" t="s">
        <v>102</v>
      </c>
      <c r="AM286" s="126" t="s">
        <v>102</v>
      </c>
      <c r="AN286" s="126">
        <v>-0.20520953494431945</v>
      </c>
      <c r="AO286" s="126" t="s">
        <v>102</v>
      </c>
      <c r="AP286" s="124">
        <v>569218.10399999993</v>
      </c>
      <c r="AQ286" s="124">
        <v>490755</v>
      </c>
      <c r="AR286" s="126">
        <v>-0.13784365509217877</v>
      </c>
      <c r="AS286" s="153" t="s">
        <v>779</v>
      </c>
      <c r="AT286" s="153">
        <v>0</v>
      </c>
      <c r="AU286" s="153">
        <v>0</v>
      </c>
      <c r="AV286" s="153">
        <v>1</v>
      </c>
      <c r="AW286" s="153">
        <v>0</v>
      </c>
      <c r="AX286" s="153">
        <v>0</v>
      </c>
      <c r="AY286" s="153">
        <v>1</v>
      </c>
      <c r="AZ286" s="153">
        <v>0</v>
      </c>
      <c r="BA286" s="153">
        <v>0</v>
      </c>
      <c r="BB286" s="153">
        <v>1</v>
      </c>
      <c r="BC286" s="153">
        <v>0</v>
      </c>
    </row>
    <row r="287" spans="1:55" x14ac:dyDescent="0.3">
      <c r="A287" s="300" t="s">
        <v>12</v>
      </c>
      <c r="B287" s="300" t="s">
        <v>831</v>
      </c>
      <c r="C287" s="300" t="s">
        <v>46</v>
      </c>
      <c r="D287" s="300" t="s">
        <v>806</v>
      </c>
      <c r="E287" s="300" t="s">
        <v>1689</v>
      </c>
      <c r="F287" s="300" t="s">
        <v>18</v>
      </c>
      <c r="G287" s="300" t="s">
        <v>2070</v>
      </c>
      <c r="H287" s="126">
        <v>5.2999999999999999E-2</v>
      </c>
      <c r="I287" s="300" t="s">
        <v>2587</v>
      </c>
      <c r="J287" s="124" t="s">
        <v>102</v>
      </c>
      <c r="K287" s="124" t="s">
        <v>102</v>
      </c>
      <c r="L287" s="124">
        <v>111928.63499999999</v>
      </c>
      <c r="M287" s="124" t="s">
        <v>102</v>
      </c>
      <c r="N287" s="124" t="s">
        <v>102</v>
      </c>
      <c r="O287" s="124">
        <v>119031.12</v>
      </c>
      <c r="P287" s="124" t="s">
        <v>102</v>
      </c>
      <c r="Q287" s="124" t="s">
        <v>102</v>
      </c>
      <c r="R287" s="124">
        <v>111385.287</v>
      </c>
      <c r="S287" s="124" t="s">
        <v>102</v>
      </c>
      <c r="T287" s="124" t="s">
        <v>102</v>
      </c>
      <c r="U287" s="124">
        <v>111370.545</v>
      </c>
      <c r="V287" s="124" t="s">
        <v>102</v>
      </c>
      <c r="W287" s="124" t="s">
        <v>102</v>
      </c>
      <c r="X287" s="124">
        <v>94113</v>
      </c>
      <c r="Y287" s="124" t="s">
        <v>102</v>
      </c>
      <c r="Z287" s="124" t="s">
        <v>102</v>
      </c>
      <c r="AA287" s="124">
        <v>78056</v>
      </c>
      <c r="AB287" s="124" t="s">
        <v>102</v>
      </c>
      <c r="AC287" s="124" t="s">
        <v>102</v>
      </c>
      <c r="AD287" s="124">
        <v>83062</v>
      </c>
      <c r="AE287" s="124" t="s">
        <v>102</v>
      </c>
      <c r="AF287" s="126" t="s">
        <v>102</v>
      </c>
      <c r="AG287" s="126" t="s">
        <v>102</v>
      </c>
      <c r="AH287" s="126">
        <v>-0.15916959051631421</v>
      </c>
      <c r="AI287" s="126" t="s">
        <v>102</v>
      </c>
      <c r="AJ287" s="126" t="s">
        <v>102</v>
      </c>
      <c r="AK287" s="126">
        <v>-0.34423871673222933</v>
      </c>
      <c r="AL287" s="126" t="s">
        <v>102</v>
      </c>
      <c r="AM287" s="126" t="s">
        <v>102</v>
      </c>
      <c r="AN287" s="126">
        <v>-0.25428212076160467</v>
      </c>
      <c r="AO287" s="126" t="s">
        <v>102</v>
      </c>
      <c r="AP287" s="124">
        <v>342345.04200000002</v>
      </c>
      <c r="AQ287" s="124">
        <v>255231</v>
      </c>
      <c r="AR287" s="126">
        <v>-0.25446269497894469</v>
      </c>
      <c r="AS287" s="153" t="s">
        <v>779</v>
      </c>
      <c r="AT287" s="153">
        <v>0</v>
      </c>
      <c r="AU287" s="153">
        <v>0</v>
      </c>
      <c r="AV287" s="153">
        <v>1</v>
      </c>
      <c r="AW287" s="153">
        <v>0</v>
      </c>
      <c r="AX287" s="153">
        <v>0</v>
      </c>
      <c r="AY287" s="153">
        <v>1</v>
      </c>
      <c r="AZ287" s="153">
        <v>0</v>
      </c>
      <c r="BA287" s="153">
        <v>0</v>
      </c>
      <c r="BB287" s="153">
        <v>1</v>
      </c>
      <c r="BC287" s="153">
        <v>0</v>
      </c>
    </row>
    <row r="288" spans="1:55" x14ac:dyDescent="0.3">
      <c r="A288" s="300" t="s">
        <v>12</v>
      </c>
      <c r="B288" s="300" t="s">
        <v>831</v>
      </c>
      <c r="C288" s="300" t="s">
        <v>46</v>
      </c>
      <c r="D288" s="300" t="s">
        <v>806</v>
      </c>
      <c r="E288" s="300" t="s">
        <v>1689</v>
      </c>
      <c r="F288" s="300" t="s">
        <v>707</v>
      </c>
      <c r="G288" s="300" t="s">
        <v>2070</v>
      </c>
      <c r="H288" s="126">
        <v>5.2999999999999999E-2</v>
      </c>
      <c r="I288" s="300" t="s">
        <v>2588</v>
      </c>
      <c r="J288" s="124" t="s">
        <v>102</v>
      </c>
      <c r="K288" s="124" t="s">
        <v>102</v>
      </c>
      <c r="L288" s="124">
        <v>35026.991999999998</v>
      </c>
      <c r="M288" s="124" t="s">
        <v>102</v>
      </c>
      <c r="N288" s="124" t="s">
        <v>102</v>
      </c>
      <c r="O288" s="124">
        <v>37288.835999999996</v>
      </c>
      <c r="P288" s="124" t="s">
        <v>102</v>
      </c>
      <c r="Q288" s="124" t="s">
        <v>102</v>
      </c>
      <c r="R288" s="124">
        <v>33147.386999999995</v>
      </c>
      <c r="S288" s="124" t="s">
        <v>102</v>
      </c>
      <c r="T288" s="124" t="s">
        <v>102</v>
      </c>
      <c r="U288" s="124">
        <v>35593.506000000001</v>
      </c>
      <c r="V288" s="124" t="s">
        <v>102</v>
      </c>
      <c r="W288" s="124" t="s">
        <v>102</v>
      </c>
      <c r="X288" s="124">
        <v>34391</v>
      </c>
      <c r="Y288" s="124" t="s">
        <v>102</v>
      </c>
      <c r="Z288" s="124" t="s">
        <v>102</v>
      </c>
      <c r="AA288" s="124">
        <v>28344</v>
      </c>
      <c r="AB288" s="124" t="s">
        <v>102</v>
      </c>
      <c r="AC288" s="124" t="s">
        <v>102</v>
      </c>
      <c r="AD288" s="124">
        <v>31575</v>
      </c>
      <c r="AE288" s="124" t="s">
        <v>102</v>
      </c>
      <c r="AF288" s="126" t="s">
        <v>102</v>
      </c>
      <c r="AG288" s="126" t="s">
        <v>102</v>
      </c>
      <c r="AH288" s="126">
        <v>-1.8157197169542803E-2</v>
      </c>
      <c r="AI288" s="126" t="s">
        <v>102</v>
      </c>
      <c r="AJ288" s="126" t="s">
        <v>102</v>
      </c>
      <c r="AK288" s="126">
        <v>-0.2398797323681543</v>
      </c>
      <c r="AL288" s="126" t="s">
        <v>102</v>
      </c>
      <c r="AM288" s="126" t="s">
        <v>102</v>
      </c>
      <c r="AN288" s="126">
        <v>-4.7436227778678161E-2</v>
      </c>
      <c r="AO288" s="126" t="s">
        <v>102</v>
      </c>
      <c r="AP288" s="124">
        <v>105463.215</v>
      </c>
      <c r="AQ288" s="124">
        <v>94310</v>
      </c>
      <c r="AR288" s="126">
        <v>-0.10575455148034314</v>
      </c>
      <c r="AS288" s="153" t="s">
        <v>779</v>
      </c>
      <c r="AT288" s="153">
        <v>0</v>
      </c>
      <c r="AU288" s="153">
        <v>0</v>
      </c>
      <c r="AV288" s="153">
        <v>1</v>
      </c>
      <c r="AW288" s="153">
        <v>0</v>
      </c>
      <c r="AX288" s="153">
        <v>0</v>
      </c>
      <c r="AY288" s="153">
        <v>1</v>
      </c>
      <c r="AZ288" s="153">
        <v>0</v>
      </c>
      <c r="BA288" s="153">
        <v>0</v>
      </c>
      <c r="BB288" s="153">
        <v>1</v>
      </c>
      <c r="BC288" s="153">
        <v>0</v>
      </c>
    </row>
    <row r="289" spans="1:55" x14ac:dyDescent="0.3">
      <c r="A289" s="300" t="s">
        <v>12</v>
      </c>
      <c r="B289" s="300" t="s">
        <v>831</v>
      </c>
      <c r="C289" s="300" t="s">
        <v>46</v>
      </c>
      <c r="D289" s="300" t="s">
        <v>806</v>
      </c>
      <c r="E289" s="300" t="s">
        <v>1689</v>
      </c>
      <c r="F289" s="300" t="s">
        <v>27</v>
      </c>
      <c r="G289" s="300" t="s">
        <v>2070</v>
      </c>
      <c r="H289" s="126">
        <v>5.2999999999999999E-2</v>
      </c>
      <c r="I289" s="300" t="s">
        <v>2589</v>
      </c>
      <c r="J289" s="124" t="s">
        <v>102</v>
      </c>
      <c r="K289" s="124" t="s">
        <v>102</v>
      </c>
      <c r="L289" s="124">
        <v>53740.907999999996</v>
      </c>
      <c r="M289" s="124" t="s">
        <v>102</v>
      </c>
      <c r="N289" s="124" t="s">
        <v>102</v>
      </c>
      <c r="O289" s="124">
        <v>54261.09</v>
      </c>
      <c r="P289" s="124" t="s">
        <v>102</v>
      </c>
      <c r="Q289" s="124" t="s">
        <v>102</v>
      </c>
      <c r="R289" s="124">
        <v>52360.424999999996</v>
      </c>
      <c r="S289" s="124" t="s">
        <v>102</v>
      </c>
      <c r="T289" s="124" t="s">
        <v>102</v>
      </c>
      <c r="U289" s="124">
        <v>56495.555999999997</v>
      </c>
      <c r="V289" s="124" t="s">
        <v>102</v>
      </c>
      <c r="W289" s="124" t="s">
        <v>102</v>
      </c>
      <c r="X289" s="124">
        <v>56114</v>
      </c>
      <c r="Y289" s="124" t="s">
        <v>102</v>
      </c>
      <c r="Z289" s="124" t="s">
        <v>102</v>
      </c>
      <c r="AA289" s="124">
        <v>35779</v>
      </c>
      <c r="AB289" s="124" t="s">
        <v>102</v>
      </c>
      <c r="AC289" s="124" t="s">
        <v>102</v>
      </c>
      <c r="AD289" s="124">
        <v>47354</v>
      </c>
      <c r="AE289" s="124" t="s">
        <v>102</v>
      </c>
      <c r="AF289" s="126" t="s">
        <v>102</v>
      </c>
      <c r="AG289" s="126" t="s">
        <v>102</v>
      </c>
      <c r="AH289" s="126">
        <v>4.4158018320047822E-2</v>
      </c>
      <c r="AI289" s="126" t="s">
        <v>102</v>
      </c>
      <c r="AJ289" s="126" t="s">
        <v>102</v>
      </c>
      <c r="AK289" s="126">
        <v>-0.34061405696052177</v>
      </c>
      <c r="AL289" s="126" t="s">
        <v>102</v>
      </c>
      <c r="AM289" s="126" t="s">
        <v>102</v>
      </c>
      <c r="AN289" s="126">
        <v>-9.5614674632606519E-2</v>
      </c>
      <c r="AO289" s="126" t="s">
        <v>102</v>
      </c>
      <c r="AP289" s="124">
        <v>160362.42299999998</v>
      </c>
      <c r="AQ289" s="124">
        <v>139247</v>
      </c>
      <c r="AR289" s="126">
        <v>-0.1316731351708248</v>
      </c>
      <c r="AS289" s="153" t="s">
        <v>779</v>
      </c>
      <c r="AT289" s="153">
        <v>0</v>
      </c>
      <c r="AU289" s="153">
        <v>0</v>
      </c>
      <c r="AV289" s="153">
        <v>1</v>
      </c>
      <c r="AW289" s="153">
        <v>0</v>
      </c>
      <c r="AX289" s="153">
        <v>0</v>
      </c>
      <c r="AY289" s="153">
        <v>1</v>
      </c>
      <c r="AZ289" s="153">
        <v>0</v>
      </c>
      <c r="BA289" s="153">
        <v>0</v>
      </c>
      <c r="BB289" s="153">
        <v>1</v>
      </c>
      <c r="BC289" s="153">
        <v>0</v>
      </c>
    </row>
    <row r="290" spans="1:55" x14ac:dyDescent="0.3">
      <c r="A290" s="300" t="s">
        <v>12</v>
      </c>
      <c r="B290" s="300" t="s">
        <v>831</v>
      </c>
      <c r="C290" s="300" t="s">
        <v>46</v>
      </c>
      <c r="D290" s="300" t="s">
        <v>806</v>
      </c>
      <c r="E290" s="300" t="s">
        <v>1689</v>
      </c>
      <c r="F290" s="300" t="s">
        <v>5</v>
      </c>
      <c r="G290" s="300" t="s">
        <v>2070</v>
      </c>
      <c r="H290" s="126">
        <v>5.2999999999999999E-2</v>
      </c>
      <c r="I290" s="300" t="s">
        <v>1502</v>
      </c>
      <c r="J290" s="124" t="s">
        <v>102</v>
      </c>
      <c r="K290" s="124" t="s">
        <v>102</v>
      </c>
      <c r="L290" s="124">
        <v>352911.897</v>
      </c>
      <c r="M290" s="124" t="s">
        <v>102</v>
      </c>
      <c r="N290" s="124" t="s">
        <v>102</v>
      </c>
      <c r="O290" s="124">
        <v>437284.57499999995</v>
      </c>
      <c r="P290" s="124" t="s">
        <v>102</v>
      </c>
      <c r="Q290" s="124" t="s">
        <v>102</v>
      </c>
      <c r="R290" s="124">
        <v>387192.31199999998</v>
      </c>
      <c r="S290" s="124" t="s">
        <v>102</v>
      </c>
      <c r="T290" s="124" t="s">
        <v>102</v>
      </c>
      <c r="U290" s="124">
        <v>400063.13099999999</v>
      </c>
      <c r="V290" s="124" t="s">
        <v>102</v>
      </c>
      <c r="W290" s="124" t="s">
        <v>102</v>
      </c>
      <c r="X290" s="124">
        <v>336902</v>
      </c>
      <c r="Y290" s="124" t="s">
        <v>102</v>
      </c>
      <c r="Z290" s="124" t="s">
        <v>102</v>
      </c>
      <c r="AA290" s="124">
        <v>329402</v>
      </c>
      <c r="AB290" s="124" t="s">
        <v>102</v>
      </c>
      <c r="AC290" s="124" t="s">
        <v>102</v>
      </c>
      <c r="AD290" s="124">
        <v>313239</v>
      </c>
      <c r="AE290" s="124" t="s">
        <v>102</v>
      </c>
      <c r="AF290" s="126" t="s">
        <v>102</v>
      </c>
      <c r="AG290" s="126" t="s">
        <v>102</v>
      </c>
      <c r="AH290" s="126">
        <v>-4.5365138257155435E-2</v>
      </c>
      <c r="AI290" s="126" t="s">
        <v>102</v>
      </c>
      <c r="AJ290" s="126" t="s">
        <v>102</v>
      </c>
      <c r="AK290" s="126">
        <v>-0.24671022297093367</v>
      </c>
      <c r="AL290" s="126" t="s">
        <v>102</v>
      </c>
      <c r="AM290" s="126" t="s">
        <v>102</v>
      </c>
      <c r="AN290" s="126">
        <v>-0.19099891632145832</v>
      </c>
      <c r="AO290" s="126" t="s">
        <v>102</v>
      </c>
      <c r="AP290" s="124">
        <v>1177388.784</v>
      </c>
      <c r="AQ290" s="124">
        <v>979543</v>
      </c>
      <c r="AR290" s="126">
        <v>-0.16803776856770192</v>
      </c>
      <c r="AS290" s="153" t="s">
        <v>779</v>
      </c>
      <c r="AT290" s="153">
        <v>0</v>
      </c>
      <c r="AU290" s="153">
        <v>0</v>
      </c>
      <c r="AV290" s="153">
        <v>1</v>
      </c>
      <c r="AW290" s="153">
        <v>0</v>
      </c>
      <c r="AX290" s="153">
        <v>0</v>
      </c>
      <c r="AY290" s="153">
        <v>1</v>
      </c>
      <c r="AZ290" s="153">
        <v>0</v>
      </c>
      <c r="BA290" s="153">
        <v>0</v>
      </c>
      <c r="BB290" s="153">
        <v>1</v>
      </c>
      <c r="BC290" s="153">
        <v>0</v>
      </c>
    </row>
    <row r="291" spans="1:55" x14ac:dyDescent="0.3">
      <c r="A291" s="300" t="s">
        <v>12</v>
      </c>
      <c r="B291" s="300" t="s">
        <v>831</v>
      </c>
      <c r="C291" s="300" t="s">
        <v>46</v>
      </c>
      <c r="D291" s="300" t="s">
        <v>806</v>
      </c>
      <c r="E291" s="300" t="s">
        <v>1689</v>
      </c>
      <c r="F291" s="300" t="s">
        <v>650</v>
      </c>
      <c r="G291" s="300" t="s">
        <v>2070</v>
      </c>
      <c r="H291" s="126">
        <v>5.2999999999999999E-2</v>
      </c>
      <c r="I291" s="300" t="s">
        <v>2590</v>
      </c>
      <c r="J291" s="124" t="s">
        <v>102</v>
      </c>
      <c r="K291" s="124" t="s">
        <v>102</v>
      </c>
      <c r="L291" s="124">
        <v>53053.298999999999</v>
      </c>
      <c r="M291" s="124" t="s">
        <v>102</v>
      </c>
      <c r="N291" s="124" t="s">
        <v>102</v>
      </c>
      <c r="O291" s="124">
        <v>79618.383000000002</v>
      </c>
      <c r="P291" s="124" t="s">
        <v>102</v>
      </c>
      <c r="Q291" s="124" t="s">
        <v>102</v>
      </c>
      <c r="R291" s="124">
        <v>56288.114999999998</v>
      </c>
      <c r="S291" s="124" t="s">
        <v>102</v>
      </c>
      <c r="T291" s="124" t="s">
        <v>102</v>
      </c>
      <c r="U291" s="124">
        <v>136140.264</v>
      </c>
      <c r="V291" s="124" t="s">
        <v>102</v>
      </c>
      <c r="W291" s="124" t="s">
        <v>102</v>
      </c>
      <c r="X291" s="124">
        <v>64913</v>
      </c>
      <c r="Y291" s="124" t="s">
        <v>102</v>
      </c>
      <c r="Z291" s="124" t="s">
        <v>102</v>
      </c>
      <c r="AA291" s="124">
        <v>72040</v>
      </c>
      <c r="AB291" s="124" t="s">
        <v>102</v>
      </c>
      <c r="AC291" s="124" t="s">
        <v>102</v>
      </c>
      <c r="AD291" s="124">
        <v>65438</v>
      </c>
      <c r="AE291" s="124" t="s">
        <v>102</v>
      </c>
      <c r="AF291" s="126" t="s">
        <v>102</v>
      </c>
      <c r="AG291" s="126" t="s">
        <v>102</v>
      </c>
      <c r="AH291" s="126">
        <v>0.22354313913636173</v>
      </c>
      <c r="AI291" s="126" t="s">
        <v>102</v>
      </c>
      <c r="AJ291" s="126" t="s">
        <v>102</v>
      </c>
      <c r="AK291" s="126">
        <v>-9.5183834617691268E-2</v>
      </c>
      <c r="AL291" s="126" t="s">
        <v>102</v>
      </c>
      <c r="AM291" s="126" t="s">
        <v>102</v>
      </c>
      <c r="AN291" s="126">
        <v>0.16255447530975237</v>
      </c>
      <c r="AO291" s="126" t="s">
        <v>102</v>
      </c>
      <c r="AP291" s="124">
        <v>188959.79699999999</v>
      </c>
      <c r="AQ291" s="124">
        <v>202391</v>
      </c>
      <c r="AR291" s="126">
        <v>7.1079685802160383E-2</v>
      </c>
      <c r="AS291" s="153" t="s">
        <v>779</v>
      </c>
      <c r="AT291" s="153">
        <v>0</v>
      </c>
      <c r="AU291" s="153">
        <v>0</v>
      </c>
      <c r="AV291" s="153">
        <v>1</v>
      </c>
      <c r="AW291" s="153">
        <v>0</v>
      </c>
      <c r="AX291" s="153">
        <v>0</v>
      </c>
      <c r="AY291" s="153">
        <v>1</v>
      </c>
      <c r="AZ291" s="153">
        <v>0</v>
      </c>
      <c r="BA291" s="153">
        <v>0</v>
      </c>
      <c r="BB291" s="153">
        <v>1</v>
      </c>
      <c r="BC291" s="153">
        <v>0</v>
      </c>
    </row>
    <row r="292" spans="1:55" x14ac:dyDescent="0.3">
      <c r="A292" s="300" t="s">
        <v>12</v>
      </c>
      <c r="B292" s="300" t="s">
        <v>831</v>
      </c>
      <c r="C292" s="300" t="s">
        <v>46</v>
      </c>
      <c r="D292" s="300" t="s">
        <v>806</v>
      </c>
      <c r="E292" s="300" t="s">
        <v>1689</v>
      </c>
      <c r="F292" s="300" t="s">
        <v>776</v>
      </c>
      <c r="G292" s="300" t="s">
        <v>2070</v>
      </c>
      <c r="H292" s="126">
        <v>5.2999999999999999E-2</v>
      </c>
      <c r="I292" s="300" t="s">
        <v>2591</v>
      </c>
      <c r="J292" s="124" t="s">
        <v>102</v>
      </c>
      <c r="K292" s="124" t="s">
        <v>102</v>
      </c>
      <c r="L292" s="124">
        <v>405965.196</v>
      </c>
      <c r="M292" s="124" t="s">
        <v>102</v>
      </c>
      <c r="N292" s="124" t="s">
        <v>102</v>
      </c>
      <c r="O292" s="124">
        <v>516902.95799999998</v>
      </c>
      <c r="P292" s="124" t="s">
        <v>102</v>
      </c>
      <c r="Q292" s="124" t="s">
        <v>102</v>
      </c>
      <c r="R292" s="124">
        <v>443480.42699999997</v>
      </c>
      <c r="S292" s="124" t="s">
        <v>102</v>
      </c>
      <c r="T292" s="124" t="s">
        <v>102</v>
      </c>
      <c r="U292" s="124">
        <v>536203.39500000002</v>
      </c>
      <c r="V292" s="124" t="s">
        <v>102</v>
      </c>
      <c r="W292" s="124" t="s">
        <v>102</v>
      </c>
      <c r="X292" s="124">
        <v>401815</v>
      </c>
      <c r="Y292" s="124" t="s">
        <v>102</v>
      </c>
      <c r="Z292" s="124" t="s">
        <v>102</v>
      </c>
      <c r="AA292" s="124">
        <v>401442</v>
      </c>
      <c r="AB292" s="124" t="s">
        <v>102</v>
      </c>
      <c r="AC292" s="124" t="s">
        <v>102</v>
      </c>
      <c r="AD292" s="124">
        <v>378677</v>
      </c>
      <c r="AE292" s="124" t="s">
        <v>102</v>
      </c>
      <c r="AF292" s="126" t="s">
        <v>102</v>
      </c>
      <c r="AG292" s="126" t="s">
        <v>102</v>
      </c>
      <c r="AH292" s="126">
        <v>-1.0223033996244338E-2</v>
      </c>
      <c r="AI292" s="126" t="s">
        <v>102</v>
      </c>
      <c r="AJ292" s="126" t="s">
        <v>102</v>
      </c>
      <c r="AK292" s="126">
        <v>-0.22337066602741318</v>
      </c>
      <c r="AL292" s="126" t="s">
        <v>102</v>
      </c>
      <c r="AM292" s="126" t="s">
        <v>102</v>
      </c>
      <c r="AN292" s="126">
        <v>-0.14612466087483039</v>
      </c>
      <c r="AO292" s="126" t="s">
        <v>102</v>
      </c>
      <c r="AP292" s="124">
        <v>1366348.581</v>
      </c>
      <c r="AQ292" s="124">
        <v>1181934</v>
      </c>
      <c r="AR292" s="126">
        <v>-0.134968911714338</v>
      </c>
      <c r="AS292" s="153" t="s">
        <v>779</v>
      </c>
      <c r="AT292" s="153">
        <v>0</v>
      </c>
      <c r="AU292" s="153">
        <v>0</v>
      </c>
      <c r="AV292" s="153">
        <v>1</v>
      </c>
      <c r="AW292" s="153">
        <v>0</v>
      </c>
      <c r="AX292" s="153">
        <v>0</v>
      </c>
      <c r="AY292" s="153">
        <v>1</v>
      </c>
      <c r="AZ292" s="153">
        <v>0</v>
      </c>
      <c r="BA292" s="153">
        <v>0</v>
      </c>
      <c r="BB292" s="153">
        <v>1</v>
      </c>
      <c r="BC292" s="153">
        <v>0</v>
      </c>
    </row>
    <row r="293" spans="1:55" x14ac:dyDescent="0.3">
      <c r="A293" s="300" t="s">
        <v>47</v>
      </c>
      <c r="B293" s="300" t="s">
        <v>834</v>
      </c>
      <c r="C293" s="300" t="s">
        <v>46</v>
      </c>
      <c r="D293" s="300" t="s">
        <v>808</v>
      </c>
      <c r="E293" s="300" t="s">
        <v>1696</v>
      </c>
      <c r="F293" s="300" t="s">
        <v>2214</v>
      </c>
      <c r="G293" s="300" t="s">
        <v>2076</v>
      </c>
      <c r="H293" s="126">
        <v>3.3349999999999998E-2</v>
      </c>
      <c r="I293" s="300" t="s">
        <v>2592</v>
      </c>
      <c r="J293" s="124">
        <v>42816969.423614547</v>
      </c>
      <c r="K293" s="124">
        <v>60917422.605710812</v>
      </c>
      <c r="L293" s="124">
        <v>45999023.467047423</v>
      </c>
      <c r="M293" s="124">
        <v>45236404.581022196</v>
      </c>
      <c r="N293" s="124">
        <v>42526733.313233808</v>
      </c>
      <c r="O293" s="124">
        <v>42113664.33863911</v>
      </c>
      <c r="P293" s="124">
        <v>36668138.755600259</v>
      </c>
      <c r="Q293" s="124">
        <v>48164030.073250271</v>
      </c>
      <c r="R293" s="124">
        <v>42088383.922546715</v>
      </c>
      <c r="S293" s="124">
        <v>42312527.475242652</v>
      </c>
      <c r="T293" s="124">
        <v>41492780.543707214</v>
      </c>
      <c r="U293" s="124">
        <v>46385677.525113612</v>
      </c>
      <c r="V293" s="124">
        <v>44810442.238950029</v>
      </c>
      <c r="W293" s="124">
        <v>60385934.534630008</v>
      </c>
      <c r="X293" s="124">
        <v>47927832.982779995</v>
      </c>
      <c r="Y293" s="124">
        <v>41615902.929719999</v>
      </c>
      <c r="Z293" s="124">
        <v>36192555.250660002</v>
      </c>
      <c r="AA293" s="124">
        <v>33797792.299890004</v>
      </c>
      <c r="AB293" s="124">
        <v>34826342.628380008</v>
      </c>
      <c r="AC293" s="124">
        <v>36297897.417770006</v>
      </c>
      <c r="AD293" s="124">
        <v>35952831.695350006</v>
      </c>
      <c r="AE293" s="124" t="s">
        <v>102</v>
      </c>
      <c r="AF293" s="126">
        <v>4.6558008242312363E-2</v>
      </c>
      <c r="AG293" s="126">
        <v>-8.724730107523929E-3</v>
      </c>
      <c r="AH293" s="126">
        <v>4.1931531809894257E-2</v>
      </c>
      <c r="AI293" s="126">
        <v>-8.0035132872188677E-2</v>
      </c>
      <c r="AJ293" s="126">
        <v>-0.14894579407073069</v>
      </c>
      <c r="AK293" s="126">
        <v>-0.1974625616018725</v>
      </c>
      <c r="AL293" s="126">
        <v>-5.0228786890334227E-2</v>
      </c>
      <c r="AM293" s="126">
        <v>-0.24636918126314714</v>
      </c>
      <c r="AN293" s="126">
        <v>-0.14577780507057905</v>
      </c>
      <c r="AO293" s="126" t="s">
        <v>102</v>
      </c>
      <c r="AP293" s="124">
        <v>406530770.48066521</v>
      </c>
      <c r="AQ293" s="124">
        <v>371807531.9781301</v>
      </c>
      <c r="AR293" s="126">
        <v>-8.5413555440046474E-2</v>
      </c>
      <c r="AS293" s="153" t="s">
        <v>779</v>
      </c>
      <c r="AT293" s="153">
        <v>1</v>
      </c>
      <c r="AU293" s="153">
        <v>1</v>
      </c>
      <c r="AV293" s="153">
        <v>1</v>
      </c>
      <c r="AW293" s="153">
        <v>1</v>
      </c>
      <c r="AX293" s="153">
        <v>1</v>
      </c>
      <c r="AY293" s="153">
        <v>1</v>
      </c>
      <c r="AZ293" s="153">
        <v>1</v>
      </c>
      <c r="BA293" s="153">
        <v>1</v>
      </c>
      <c r="BB293" s="153">
        <v>1</v>
      </c>
      <c r="BC293" s="153">
        <v>0</v>
      </c>
    </row>
    <row r="294" spans="1:55" x14ac:dyDescent="0.3">
      <c r="A294" s="300" t="s">
        <v>47</v>
      </c>
      <c r="B294" s="300" t="s">
        <v>834</v>
      </c>
      <c r="C294" s="300" t="s">
        <v>46</v>
      </c>
      <c r="D294" s="300" t="s">
        <v>808</v>
      </c>
      <c r="E294" s="300" t="s">
        <v>1696</v>
      </c>
      <c r="F294" s="300" t="s">
        <v>2220</v>
      </c>
      <c r="G294" s="300" t="s">
        <v>2076</v>
      </c>
      <c r="H294" s="126">
        <v>3.3349999999999998E-2</v>
      </c>
      <c r="I294" s="300" t="s">
        <v>2593</v>
      </c>
      <c r="J294" s="124">
        <v>3459644.9355131024</v>
      </c>
      <c r="K294" s="124">
        <v>32422352.879008744</v>
      </c>
      <c r="L294" s="124">
        <v>27311794.297659993</v>
      </c>
      <c r="M294" s="124">
        <v>3586440.2815496773</v>
      </c>
      <c r="N294" s="124">
        <v>6011887.9542291379</v>
      </c>
      <c r="O294" s="124">
        <v>57297314.605281167</v>
      </c>
      <c r="P294" s="124">
        <v>2793729.9915110543</v>
      </c>
      <c r="Q294" s="124">
        <v>24426312.081988893</v>
      </c>
      <c r="R294" s="124">
        <v>25167730.321635388</v>
      </c>
      <c r="S294" s="124">
        <v>5757692.5733781047</v>
      </c>
      <c r="T294" s="124">
        <v>4463812.1087446008</v>
      </c>
      <c r="U294" s="124">
        <v>60517043.01468195</v>
      </c>
      <c r="V294" s="124">
        <v>3029292.0749400007</v>
      </c>
      <c r="W294" s="124">
        <v>31546966.481869992</v>
      </c>
      <c r="X294" s="124">
        <v>21546406.444019999</v>
      </c>
      <c r="Y294" s="124">
        <v>2653697.5963399997</v>
      </c>
      <c r="Z294" s="124">
        <v>3825830.3990800004</v>
      </c>
      <c r="AA294" s="124">
        <v>41813239.879670002</v>
      </c>
      <c r="AB294" s="124">
        <v>3080908.7463700022</v>
      </c>
      <c r="AC294" s="124">
        <v>17930943.076950002</v>
      </c>
      <c r="AD294" s="124">
        <v>17846059.601380002</v>
      </c>
      <c r="AE294" s="124" t="s">
        <v>102</v>
      </c>
      <c r="AF294" s="126">
        <v>-0.12439220457439105</v>
      </c>
      <c r="AG294" s="126">
        <v>-2.6999471642463829E-2</v>
      </c>
      <c r="AH294" s="126">
        <v>-0.21109516975726336</v>
      </c>
      <c r="AI294" s="126">
        <v>-0.26007478501960324</v>
      </c>
      <c r="AJ294" s="126">
        <v>-0.36362247130892184</v>
      </c>
      <c r="AK294" s="126">
        <v>-0.27024084518236702</v>
      </c>
      <c r="AL294" s="126">
        <v>0.10279402652781791</v>
      </c>
      <c r="AM294" s="126">
        <v>-0.26591689253935097</v>
      </c>
      <c r="AN294" s="126">
        <v>-0.29091501802851594</v>
      </c>
      <c r="AO294" s="126" t="s">
        <v>102</v>
      </c>
      <c r="AP294" s="124">
        <v>182477207.34837717</v>
      </c>
      <c r="AQ294" s="124">
        <v>143273344.30061999</v>
      </c>
      <c r="AR294" s="126">
        <v>-0.21484251988200889</v>
      </c>
      <c r="AS294" s="153" t="s">
        <v>779</v>
      </c>
      <c r="AT294" s="153">
        <v>1</v>
      </c>
      <c r="AU294" s="153">
        <v>1</v>
      </c>
      <c r="AV294" s="153">
        <v>1</v>
      </c>
      <c r="AW294" s="153">
        <v>1</v>
      </c>
      <c r="AX294" s="153">
        <v>1</v>
      </c>
      <c r="AY294" s="153">
        <v>1</v>
      </c>
      <c r="AZ294" s="153">
        <v>1</v>
      </c>
      <c r="BA294" s="153">
        <v>1</v>
      </c>
      <c r="BB294" s="153">
        <v>1</v>
      </c>
      <c r="BC294" s="153">
        <v>0</v>
      </c>
    </row>
    <row r="295" spans="1:55" x14ac:dyDescent="0.3">
      <c r="A295" s="300" t="s">
        <v>47</v>
      </c>
      <c r="B295" s="300" t="s">
        <v>834</v>
      </c>
      <c r="C295" s="300" t="s">
        <v>46</v>
      </c>
      <c r="D295" s="300" t="s">
        <v>808</v>
      </c>
      <c r="E295" s="300" t="s">
        <v>1696</v>
      </c>
      <c r="F295" s="300" t="s">
        <v>2213</v>
      </c>
      <c r="G295" s="300" t="s">
        <v>2076</v>
      </c>
      <c r="H295" s="126">
        <v>3.3349999999999998E-2</v>
      </c>
      <c r="I295" s="300" t="s">
        <v>2594</v>
      </c>
      <c r="J295" s="124">
        <v>46615296.64249368</v>
      </c>
      <c r="K295" s="124">
        <v>93734161.214324772</v>
      </c>
      <c r="L295" s="124">
        <v>74031269.499564275</v>
      </c>
      <c r="M295" s="124">
        <v>49139670.427452549</v>
      </c>
      <c r="N295" s="124">
        <v>48859269.501094893</v>
      </c>
      <c r="O295" s="124">
        <v>99635692.046575367</v>
      </c>
      <c r="P295" s="124">
        <v>39676052.161903463</v>
      </c>
      <c r="Q295" s="124">
        <v>72798399.617895231</v>
      </c>
      <c r="R295" s="124">
        <v>67618623.648808345</v>
      </c>
      <c r="S295" s="124">
        <v>48302347.137792341</v>
      </c>
      <c r="T295" s="124">
        <v>46380928.021073274</v>
      </c>
      <c r="U295" s="124">
        <v>107198681.17728224</v>
      </c>
      <c r="V295" s="124">
        <v>48109044.612840027</v>
      </c>
      <c r="W295" s="124">
        <v>92425907.679609984</v>
      </c>
      <c r="X295" s="124">
        <v>71242093.735759988</v>
      </c>
      <c r="Y295" s="124">
        <v>44502247.688879997</v>
      </c>
      <c r="Z295" s="124">
        <v>40267541.448380001</v>
      </c>
      <c r="AA295" s="124">
        <v>75893153.321600005</v>
      </c>
      <c r="AB295" s="124">
        <v>38199166.259870008</v>
      </c>
      <c r="AC295" s="124">
        <v>54625199.190710008</v>
      </c>
      <c r="AD295" s="124">
        <v>54199269.159560002</v>
      </c>
      <c r="AE295" s="124" t="s">
        <v>102</v>
      </c>
      <c r="AF295" s="126">
        <v>3.2044158847734809E-2</v>
      </c>
      <c r="AG295" s="126">
        <v>-1.3957062374766911E-2</v>
      </c>
      <c r="AH295" s="126">
        <v>-3.7675644125226067E-2</v>
      </c>
      <c r="AI295" s="126">
        <v>-9.4372280038365772E-2</v>
      </c>
      <c r="AJ295" s="126">
        <v>-0.17584642874209078</v>
      </c>
      <c r="AK295" s="126">
        <v>-0.23829350945720087</v>
      </c>
      <c r="AL295" s="126">
        <v>-3.7223610252522715E-2</v>
      </c>
      <c r="AM295" s="126">
        <v>-0.24963736184549179</v>
      </c>
      <c r="AN295" s="126">
        <v>-0.19845648676531194</v>
      </c>
      <c r="AO295" s="126" t="s">
        <v>102</v>
      </c>
      <c r="AP295" s="124">
        <v>592108434.76011252</v>
      </c>
      <c r="AQ295" s="124">
        <v>519463623.09721005</v>
      </c>
      <c r="AR295" s="126">
        <v>-0.12268835807470616</v>
      </c>
      <c r="AS295" s="153" t="s">
        <v>779</v>
      </c>
      <c r="AT295" s="153">
        <v>1</v>
      </c>
      <c r="AU295" s="153">
        <v>1</v>
      </c>
      <c r="AV295" s="153">
        <v>1</v>
      </c>
      <c r="AW295" s="153">
        <v>1</v>
      </c>
      <c r="AX295" s="153">
        <v>1</v>
      </c>
      <c r="AY295" s="153">
        <v>1</v>
      </c>
      <c r="AZ295" s="153">
        <v>1</v>
      </c>
      <c r="BA295" s="153">
        <v>1</v>
      </c>
      <c r="BB295" s="153">
        <v>1</v>
      </c>
      <c r="BC295" s="153">
        <v>0</v>
      </c>
    </row>
    <row r="296" spans="1:55" x14ac:dyDescent="0.3">
      <c r="A296" s="300" t="s">
        <v>47</v>
      </c>
      <c r="B296" s="300" t="s">
        <v>834</v>
      </c>
      <c r="C296" s="300" t="s">
        <v>46</v>
      </c>
      <c r="D296" s="300" t="s">
        <v>808</v>
      </c>
      <c r="E296" s="300" t="s">
        <v>1696</v>
      </c>
      <c r="F296" s="300" t="s">
        <v>2227</v>
      </c>
      <c r="G296" s="300" t="s">
        <v>2076</v>
      </c>
      <c r="H296" s="126">
        <v>3.3349999999999998E-2</v>
      </c>
      <c r="I296" s="300" t="s">
        <v>2595</v>
      </c>
      <c r="J296" s="124">
        <v>1690102.7565915482</v>
      </c>
      <c r="K296" s="124">
        <v>1464664.0215335637</v>
      </c>
      <c r="L296" s="124">
        <v>1601549.4376009123</v>
      </c>
      <c r="M296" s="124">
        <v>1536134.0476149947</v>
      </c>
      <c r="N296" s="124">
        <v>1460009.0998327259</v>
      </c>
      <c r="O296" s="124">
        <v>1434414.4561002166</v>
      </c>
      <c r="P296" s="124">
        <v>1491989.3608804019</v>
      </c>
      <c r="Q296" s="124">
        <v>1575404.2074834541</v>
      </c>
      <c r="R296" s="124">
        <v>1547916.1550475871</v>
      </c>
      <c r="S296" s="124">
        <v>1586821.2865602542</v>
      </c>
      <c r="T296" s="124">
        <v>1535506.0231693981</v>
      </c>
      <c r="U296" s="124">
        <v>1739845.332893559</v>
      </c>
      <c r="V296" s="124">
        <v>1704155.1792899999</v>
      </c>
      <c r="W296" s="124">
        <v>1575779.40793</v>
      </c>
      <c r="X296" s="124">
        <v>1747169.31568</v>
      </c>
      <c r="Y296" s="124">
        <v>1448896.29446</v>
      </c>
      <c r="Z296" s="124">
        <v>1119036.5325999998</v>
      </c>
      <c r="AA296" s="124">
        <v>8683.9046199999993</v>
      </c>
      <c r="AB296" s="124">
        <v>88985.843720000004</v>
      </c>
      <c r="AC296" s="124">
        <v>75881.088000000003</v>
      </c>
      <c r="AD296" s="124">
        <v>169905.86504</v>
      </c>
      <c r="AE296" s="124" t="s">
        <v>102</v>
      </c>
      <c r="AF296" s="126">
        <v>8.3145374703674068E-3</v>
      </c>
      <c r="AG296" s="126">
        <v>7.5864078561917472E-2</v>
      </c>
      <c r="AH296" s="126">
        <v>9.0924372773170989E-2</v>
      </c>
      <c r="AI296" s="126">
        <v>-5.679045607409082E-2</v>
      </c>
      <c r="AJ296" s="126">
        <v>-0.23354139866100257</v>
      </c>
      <c r="AK296" s="126">
        <v>-0.99394602823258693</v>
      </c>
      <c r="AL296" s="126">
        <v>-0.94035758829574312</v>
      </c>
      <c r="AM296" s="126">
        <v>-0.95183389276253605</v>
      </c>
      <c r="AN296" s="126">
        <v>-0.89023574404469163</v>
      </c>
      <c r="AO296" s="126" t="s">
        <v>102</v>
      </c>
      <c r="AP296" s="124">
        <v>13802183.542685404</v>
      </c>
      <c r="AQ296" s="124">
        <v>7938493.4313399997</v>
      </c>
      <c r="AR296" s="126">
        <v>-0.4248378594018134</v>
      </c>
      <c r="AS296" s="153" t="s">
        <v>779</v>
      </c>
      <c r="AT296" s="153">
        <v>1</v>
      </c>
      <c r="AU296" s="153">
        <v>1</v>
      </c>
      <c r="AV296" s="153">
        <v>1</v>
      </c>
      <c r="AW296" s="153">
        <v>1</v>
      </c>
      <c r="AX296" s="153">
        <v>1</v>
      </c>
      <c r="AY296" s="153">
        <v>1</v>
      </c>
      <c r="AZ296" s="153">
        <v>1</v>
      </c>
      <c r="BA296" s="153">
        <v>1</v>
      </c>
      <c r="BB296" s="153">
        <v>1</v>
      </c>
      <c r="BC296" s="153">
        <v>0</v>
      </c>
    </row>
    <row r="297" spans="1:55" x14ac:dyDescent="0.3">
      <c r="A297" s="300" t="s">
        <v>47</v>
      </c>
      <c r="B297" s="300" t="s">
        <v>834</v>
      </c>
      <c r="C297" s="300" t="s">
        <v>46</v>
      </c>
      <c r="D297" s="300" t="s">
        <v>808</v>
      </c>
      <c r="E297" s="300" t="s">
        <v>1696</v>
      </c>
      <c r="F297" s="300" t="s">
        <v>2229</v>
      </c>
      <c r="G297" s="300" t="s">
        <v>2076</v>
      </c>
      <c r="H297" s="126">
        <v>3.3349999999999998E-2</v>
      </c>
      <c r="I297" s="300" t="s">
        <v>2596</v>
      </c>
      <c r="J297" s="124">
        <v>1088248.8851579414</v>
      </c>
      <c r="K297" s="124">
        <v>1240155.294180129</v>
      </c>
      <c r="L297" s="124">
        <v>1617539.496110589</v>
      </c>
      <c r="M297" s="124">
        <v>1315933.2848210714</v>
      </c>
      <c r="N297" s="124">
        <v>1258623.1087073009</v>
      </c>
      <c r="O297" s="124">
        <v>1237120.503064008</v>
      </c>
      <c r="P297" s="124">
        <v>1297130.8003144166</v>
      </c>
      <c r="Q297" s="124">
        <v>1355497.370949534</v>
      </c>
      <c r="R297" s="124">
        <v>1189357.2698950379</v>
      </c>
      <c r="S297" s="124">
        <v>1467064.4194407014</v>
      </c>
      <c r="T297" s="124">
        <v>2707228.513061088</v>
      </c>
      <c r="U297" s="124">
        <v>983192.96200689743</v>
      </c>
      <c r="V297" s="124">
        <v>1107402.01119</v>
      </c>
      <c r="W297" s="124">
        <v>1203624.8027900001</v>
      </c>
      <c r="X297" s="124">
        <v>1271227.96853</v>
      </c>
      <c r="Y297" s="124">
        <v>930000.28094000008</v>
      </c>
      <c r="Z297" s="124">
        <v>964345.83990000002</v>
      </c>
      <c r="AA297" s="124">
        <v>1222430.14439</v>
      </c>
      <c r="AB297" s="124">
        <v>1300104.89249</v>
      </c>
      <c r="AC297" s="124">
        <v>1253114.29495</v>
      </c>
      <c r="AD297" s="124">
        <v>1425464.15118</v>
      </c>
      <c r="AE297" s="124" t="s">
        <v>102</v>
      </c>
      <c r="AF297" s="126">
        <v>1.759995006039345E-2</v>
      </c>
      <c r="AG297" s="126">
        <v>-2.9456384665340875E-2</v>
      </c>
      <c r="AH297" s="126">
        <v>-0.2140977258442858</v>
      </c>
      <c r="AI297" s="126">
        <v>-0.29327702880738898</v>
      </c>
      <c r="AJ297" s="126">
        <v>-0.23380888748304118</v>
      </c>
      <c r="AK297" s="126">
        <v>-1.1874638434674671E-2</v>
      </c>
      <c r="AL297" s="126">
        <v>2.2928236495983697E-3</v>
      </c>
      <c r="AM297" s="126">
        <v>-7.5531740742377118E-2</v>
      </c>
      <c r="AN297" s="126">
        <v>0.19851636447793258</v>
      </c>
      <c r="AO297" s="126" t="s">
        <v>102</v>
      </c>
      <c r="AP297" s="124">
        <v>11599606.01320003</v>
      </c>
      <c r="AQ297" s="124">
        <v>10677714.386360001</v>
      </c>
      <c r="AR297" s="126">
        <v>-7.9476115463830571E-2</v>
      </c>
      <c r="AS297" s="153" t="s">
        <v>779</v>
      </c>
      <c r="AT297" s="153">
        <v>1</v>
      </c>
      <c r="AU297" s="153">
        <v>1</v>
      </c>
      <c r="AV297" s="153">
        <v>1</v>
      </c>
      <c r="AW297" s="153">
        <v>1</v>
      </c>
      <c r="AX297" s="153">
        <v>1</v>
      </c>
      <c r="AY297" s="153">
        <v>1</v>
      </c>
      <c r="AZ297" s="153">
        <v>1</v>
      </c>
      <c r="BA297" s="153">
        <v>1</v>
      </c>
      <c r="BB297" s="153">
        <v>1</v>
      </c>
      <c r="BC297" s="153">
        <v>0</v>
      </c>
    </row>
    <row r="298" spans="1:55" x14ac:dyDescent="0.3">
      <c r="A298" s="300" t="s">
        <v>47</v>
      </c>
      <c r="B298" s="300" t="s">
        <v>834</v>
      </c>
      <c r="C298" s="300" t="s">
        <v>46</v>
      </c>
      <c r="D298" s="300" t="s">
        <v>808</v>
      </c>
      <c r="E298" s="300" t="s">
        <v>1696</v>
      </c>
      <c r="F298" s="300" t="s">
        <v>18</v>
      </c>
      <c r="G298" s="300" t="s">
        <v>2076</v>
      </c>
      <c r="H298" s="126">
        <v>3.3349999999999998E-2</v>
      </c>
      <c r="I298" s="300" t="s">
        <v>1512</v>
      </c>
      <c r="J298" s="124">
        <v>25850229.211059105</v>
      </c>
      <c r="K298" s="124">
        <v>24486279.393201981</v>
      </c>
      <c r="L298" s="124">
        <v>35121241.392862536</v>
      </c>
      <c r="M298" s="124">
        <v>19725267.739795644</v>
      </c>
      <c r="N298" s="124">
        <v>27335003.036487792</v>
      </c>
      <c r="O298" s="124">
        <v>28385711.035636324</v>
      </c>
      <c r="P298" s="124">
        <v>28862620.799301896</v>
      </c>
      <c r="Q298" s="124">
        <v>29266219.907277927</v>
      </c>
      <c r="R298" s="124">
        <v>32219578.522296339</v>
      </c>
      <c r="S298" s="124">
        <v>28030232.648055088</v>
      </c>
      <c r="T298" s="124">
        <v>29477785.718074679</v>
      </c>
      <c r="U298" s="124">
        <v>31640422.476257462</v>
      </c>
      <c r="V298" s="124">
        <v>33442215.348900001</v>
      </c>
      <c r="W298" s="124">
        <v>30411566.165340003</v>
      </c>
      <c r="X298" s="124">
        <v>36187462.645050012</v>
      </c>
      <c r="Y298" s="124">
        <v>18776833.221719995</v>
      </c>
      <c r="Z298" s="124">
        <v>16236503.647310002</v>
      </c>
      <c r="AA298" s="124">
        <v>17497574.746920001</v>
      </c>
      <c r="AB298" s="124">
        <v>24156624.568259999</v>
      </c>
      <c r="AC298" s="124">
        <v>28926987.5801</v>
      </c>
      <c r="AD298" s="124">
        <v>30839940.515299994</v>
      </c>
      <c r="AE298" s="124" t="s">
        <v>102</v>
      </c>
      <c r="AF298" s="126">
        <v>0.29369125031173554</v>
      </c>
      <c r="AG298" s="126">
        <v>0.24198395668812933</v>
      </c>
      <c r="AH298" s="126">
        <v>3.035830198200673E-2</v>
      </c>
      <c r="AI298" s="126">
        <v>-4.8082212651653196E-2</v>
      </c>
      <c r="AJ298" s="126">
        <v>-0.40601785828825754</v>
      </c>
      <c r="AK298" s="126">
        <v>-0.38357807120092963</v>
      </c>
      <c r="AL298" s="126">
        <v>-0.16304812593996043</v>
      </c>
      <c r="AM298" s="126">
        <v>-1.1591258736273166E-2</v>
      </c>
      <c r="AN298" s="126">
        <v>-4.2819865133915967E-2</v>
      </c>
      <c r="AO298" s="126" t="s">
        <v>102</v>
      </c>
      <c r="AP298" s="124">
        <v>251252151.03791955</v>
      </c>
      <c r="AQ298" s="124">
        <v>236475708.43890002</v>
      </c>
      <c r="AR298" s="126">
        <v>-5.8811208333851964E-2</v>
      </c>
      <c r="AS298" s="153" t="s">
        <v>779</v>
      </c>
      <c r="AT298" s="153">
        <v>1</v>
      </c>
      <c r="AU298" s="153">
        <v>1</v>
      </c>
      <c r="AV298" s="153">
        <v>1</v>
      </c>
      <c r="AW298" s="153">
        <v>1</v>
      </c>
      <c r="AX298" s="153">
        <v>1</v>
      </c>
      <c r="AY298" s="153">
        <v>1</v>
      </c>
      <c r="AZ298" s="153">
        <v>1</v>
      </c>
      <c r="BA298" s="153">
        <v>1</v>
      </c>
      <c r="BB298" s="153">
        <v>1</v>
      </c>
      <c r="BC298" s="153">
        <v>0</v>
      </c>
    </row>
    <row r="299" spans="1:55" x14ac:dyDescent="0.3">
      <c r="A299" s="300" t="s">
        <v>47</v>
      </c>
      <c r="B299" s="300" t="s">
        <v>834</v>
      </c>
      <c r="C299" s="300" t="s">
        <v>46</v>
      </c>
      <c r="D299" s="300" t="s">
        <v>808</v>
      </c>
      <c r="E299" s="300" t="s">
        <v>1696</v>
      </c>
      <c r="F299" s="300" t="s">
        <v>2243</v>
      </c>
      <c r="G299" s="300" t="s">
        <v>2076</v>
      </c>
      <c r="H299" s="126">
        <v>3.3349999999999998E-2</v>
      </c>
      <c r="I299" s="300" t="s">
        <v>2597</v>
      </c>
      <c r="J299" s="124">
        <v>13612110.086513944</v>
      </c>
      <c r="K299" s="124">
        <v>12324182.044677388</v>
      </c>
      <c r="L299" s="124">
        <v>12718986.033452285</v>
      </c>
      <c r="M299" s="124">
        <v>13731727.518313576</v>
      </c>
      <c r="N299" s="124">
        <v>10849744.525413975</v>
      </c>
      <c r="O299" s="124">
        <v>11116859.480209876</v>
      </c>
      <c r="P299" s="124">
        <v>12206674.272120303</v>
      </c>
      <c r="Q299" s="124">
        <v>10514899.999496924</v>
      </c>
      <c r="R299" s="124">
        <v>12344443.743272373</v>
      </c>
      <c r="S299" s="124">
        <v>14172790.397728583</v>
      </c>
      <c r="T299" s="124">
        <v>12765011.859440014</v>
      </c>
      <c r="U299" s="124">
        <v>12337646.822431721</v>
      </c>
      <c r="V299" s="124">
        <v>14854900.238639999</v>
      </c>
      <c r="W299" s="124">
        <v>12664624.900319999</v>
      </c>
      <c r="X299" s="124">
        <v>13888116.929130001</v>
      </c>
      <c r="Y299" s="124">
        <v>9823092.8757599983</v>
      </c>
      <c r="Z299" s="124">
        <v>4182001.0436399993</v>
      </c>
      <c r="AA299" s="124">
        <v>3424983.3165799989</v>
      </c>
      <c r="AB299" s="124">
        <v>8069491.2112600002</v>
      </c>
      <c r="AC299" s="124">
        <v>9435859.8194699977</v>
      </c>
      <c r="AD299" s="124">
        <v>11945301.811040001</v>
      </c>
      <c r="AE299" s="124" t="s">
        <v>102</v>
      </c>
      <c r="AF299" s="126">
        <v>9.1300330678146413E-2</v>
      </c>
      <c r="AG299" s="126">
        <v>2.762397166874396E-2</v>
      </c>
      <c r="AH299" s="126">
        <v>9.1920133617788169E-2</v>
      </c>
      <c r="AI299" s="126">
        <v>-0.28464260140180858</v>
      </c>
      <c r="AJ299" s="126">
        <v>-0.61455304004216327</v>
      </c>
      <c r="AK299" s="126">
        <v>-0.6919108923993218</v>
      </c>
      <c r="AL299" s="126">
        <v>-0.3389279478284688</v>
      </c>
      <c r="AM299" s="126">
        <v>-0.10262010861525567</v>
      </c>
      <c r="AN299" s="126">
        <v>-3.2333731720386491E-2</v>
      </c>
      <c r="AO299" s="126" t="s">
        <v>102</v>
      </c>
      <c r="AP299" s="124">
        <v>109419627.70347063</v>
      </c>
      <c r="AQ299" s="124">
        <v>88288372.145839989</v>
      </c>
      <c r="AR299" s="126">
        <v>-0.19312125256811113</v>
      </c>
      <c r="AS299" s="153" t="s">
        <v>779</v>
      </c>
      <c r="AT299" s="153">
        <v>1</v>
      </c>
      <c r="AU299" s="153">
        <v>1</v>
      </c>
      <c r="AV299" s="153">
        <v>1</v>
      </c>
      <c r="AW299" s="153">
        <v>1</v>
      </c>
      <c r="AX299" s="153">
        <v>1</v>
      </c>
      <c r="AY299" s="153">
        <v>1</v>
      </c>
      <c r="AZ299" s="153">
        <v>1</v>
      </c>
      <c r="BA299" s="153">
        <v>1</v>
      </c>
      <c r="BB299" s="153">
        <v>1</v>
      </c>
      <c r="BC299" s="153">
        <v>0</v>
      </c>
    </row>
    <row r="300" spans="1:55" x14ac:dyDescent="0.3">
      <c r="A300" s="300" t="s">
        <v>47</v>
      </c>
      <c r="B300" s="300" t="s">
        <v>834</v>
      </c>
      <c r="C300" s="300" t="s">
        <v>46</v>
      </c>
      <c r="D300" s="300" t="s">
        <v>808</v>
      </c>
      <c r="E300" s="300" t="s">
        <v>1696</v>
      </c>
      <c r="F300" s="300" t="s">
        <v>2268</v>
      </c>
      <c r="G300" s="300" t="s">
        <v>2076</v>
      </c>
      <c r="H300" s="126">
        <v>3.3349999999999998E-2</v>
      </c>
      <c r="I300" s="300" t="s">
        <v>2598</v>
      </c>
      <c r="J300" s="124">
        <v>4699135.7964830725</v>
      </c>
      <c r="K300" s="124">
        <v>5083327.0695722317</v>
      </c>
      <c r="L300" s="124">
        <v>6483876.9343455061</v>
      </c>
      <c r="M300" s="124">
        <v>2132158.6975914165</v>
      </c>
      <c r="N300" s="124">
        <v>4321348.3373825699</v>
      </c>
      <c r="O300" s="124">
        <v>4241686.0645172577</v>
      </c>
      <c r="P300" s="124">
        <v>5175031.1416889802</v>
      </c>
      <c r="Q300" s="124">
        <v>4941859.3056485727</v>
      </c>
      <c r="R300" s="124">
        <v>5484072.6403828878</v>
      </c>
      <c r="S300" s="124">
        <v>5890453.5775444163</v>
      </c>
      <c r="T300" s="124">
        <v>5055230.5288441963</v>
      </c>
      <c r="U300" s="124">
        <v>5027305.4746256936</v>
      </c>
      <c r="V300" s="124">
        <v>4157283.5933300001</v>
      </c>
      <c r="W300" s="124">
        <v>4904349.0384299997</v>
      </c>
      <c r="X300" s="124">
        <v>6355808.3830899997</v>
      </c>
      <c r="Y300" s="124">
        <v>1871615.1225500002</v>
      </c>
      <c r="Z300" s="124">
        <v>2320662.0403300002</v>
      </c>
      <c r="AA300" s="124">
        <v>2271074.6917500002</v>
      </c>
      <c r="AB300" s="124">
        <v>4144629.2502699997</v>
      </c>
      <c r="AC300" s="124">
        <v>3545310.6683600005</v>
      </c>
      <c r="AD300" s="124">
        <v>4679104.9118300006</v>
      </c>
      <c r="AE300" s="124" t="s">
        <v>102</v>
      </c>
      <c r="AF300" s="126">
        <v>-0.11530890500304448</v>
      </c>
      <c r="AG300" s="126">
        <v>-3.5208836396453481E-2</v>
      </c>
      <c r="AH300" s="126">
        <v>-1.9751847937939607E-2</v>
      </c>
      <c r="AI300" s="126">
        <v>-0.12219708379856443</v>
      </c>
      <c r="AJ300" s="126">
        <v>-0.46297732579095452</v>
      </c>
      <c r="AK300" s="126">
        <v>-0.46458208900745956</v>
      </c>
      <c r="AL300" s="126">
        <v>-0.1991102784132594</v>
      </c>
      <c r="AM300" s="126">
        <v>-0.28259579055443956</v>
      </c>
      <c r="AN300" s="126">
        <v>-0.14678283482705398</v>
      </c>
      <c r="AO300" s="126" t="s">
        <v>102</v>
      </c>
      <c r="AP300" s="124">
        <v>42562495.987612493</v>
      </c>
      <c r="AQ300" s="124">
        <v>34249837.699940003</v>
      </c>
      <c r="AR300" s="126">
        <v>-0.19530476525840565</v>
      </c>
      <c r="AS300" s="153" t="s">
        <v>779</v>
      </c>
      <c r="AT300" s="153">
        <v>1</v>
      </c>
      <c r="AU300" s="153">
        <v>1</v>
      </c>
      <c r="AV300" s="153">
        <v>1</v>
      </c>
      <c r="AW300" s="153">
        <v>1</v>
      </c>
      <c r="AX300" s="153">
        <v>1</v>
      </c>
      <c r="AY300" s="153">
        <v>1</v>
      </c>
      <c r="AZ300" s="153">
        <v>1</v>
      </c>
      <c r="BA300" s="153">
        <v>1</v>
      </c>
      <c r="BB300" s="153">
        <v>1</v>
      </c>
      <c r="BC300" s="153">
        <v>0</v>
      </c>
    </row>
    <row r="301" spans="1:55" x14ac:dyDescent="0.3">
      <c r="A301" s="300" t="s">
        <v>47</v>
      </c>
      <c r="B301" s="300" t="s">
        <v>834</v>
      </c>
      <c r="C301" s="300" t="s">
        <v>46</v>
      </c>
      <c r="D301" s="300" t="s">
        <v>808</v>
      </c>
      <c r="E301" s="300" t="s">
        <v>1696</v>
      </c>
      <c r="F301" s="300" t="s">
        <v>2274</v>
      </c>
      <c r="G301" s="300" t="s">
        <v>2076</v>
      </c>
      <c r="H301" s="126">
        <v>3.3349999999999998E-2</v>
      </c>
      <c r="I301" s="300" t="s">
        <v>2599</v>
      </c>
      <c r="J301" s="124">
        <v>735.46188643049993</v>
      </c>
      <c r="K301" s="124">
        <v>20.667000000000002</v>
      </c>
      <c r="L301" s="124">
        <v>1105.599909969</v>
      </c>
      <c r="M301" s="124">
        <v>239.57888044649999</v>
      </c>
      <c r="N301" s="124">
        <v>8.3649372495000005</v>
      </c>
      <c r="O301" s="124">
        <v>188.4991705935</v>
      </c>
      <c r="P301" s="124">
        <v>1857.6570047265</v>
      </c>
      <c r="Q301" s="124">
        <v>12085.018991183999</v>
      </c>
      <c r="R301" s="124">
        <v>14579.2135198125</v>
      </c>
      <c r="S301" s="124">
        <v>11657.865612724503</v>
      </c>
      <c r="T301" s="124">
        <v>156804.7572925305</v>
      </c>
      <c r="U301" s="124">
        <v>0</v>
      </c>
      <c r="V301" s="124">
        <v>165.79091</v>
      </c>
      <c r="W301" s="124">
        <v>332.42989</v>
      </c>
      <c r="X301" s="124">
        <v>1966.5973200000003</v>
      </c>
      <c r="Y301" s="124">
        <v>0</v>
      </c>
      <c r="Z301" s="124">
        <v>1574.0216400000002</v>
      </c>
      <c r="AA301" s="124">
        <v>1.6889500000000002</v>
      </c>
      <c r="AB301" s="124">
        <v>318.12212</v>
      </c>
      <c r="AC301" s="124">
        <v>0</v>
      </c>
      <c r="AD301" s="124">
        <v>64352.879580000001</v>
      </c>
      <c r="AE301" s="124" t="s">
        <v>102</v>
      </c>
      <c r="AF301" s="126">
        <v>-0.77457579643637042</v>
      </c>
      <c r="AG301" s="126">
        <v>15.085057821648036</v>
      </c>
      <c r="AH301" s="126">
        <v>0.77876038363203359</v>
      </c>
      <c r="AI301" s="126">
        <v>-1</v>
      </c>
      <c r="AJ301" s="126">
        <v>187.16897163144705</v>
      </c>
      <c r="AK301" s="126">
        <v>-0.9910400136261488</v>
      </c>
      <c r="AL301" s="126">
        <v>-0.82875088394111984</v>
      </c>
      <c r="AM301" s="126">
        <v>-1</v>
      </c>
      <c r="AN301" s="126">
        <v>3.4140158515785037</v>
      </c>
      <c r="AO301" s="126" t="s">
        <v>102</v>
      </c>
      <c r="AP301" s="124">
        <v>18495.463428781499</v>
      </c>
      <c r="AQ301" s="124">
        <v>68711.530410000007</v>
      </c>
      <c r="AR301" s="126">
        <v>2.7150477831810025</v>
      </c>
      <c r="AS301" s="153" t="s">
        <v>779</v>
      </c>
      <c r="AT301" s="153">
        <v>1</v>
      </c>
      <c r="AU301" s="153">
        <v>1</v>
      </c>
      <c r="AV301" s="153">
        <v>1</v>
      </c>
      <c r="AW301" s="153">
        <v>0</v>
      </c>
      <c r="AX301" s="153">
        <v>1</v>
      </c>
      <c r="AY301" s="153">
        <v>1</v>
      </c>
      <c r="AZ301" s="153">
        <v>1</v>
      </c>
      <c r="BA301" s="153">
        <v>0</v>
      </c>
      <c r="BB301" s="153">
        <v>1</v>
      </c>
      <c r="BC301" s="153">
        <v>0</v>
      </c>
    </row>
    <row r="302" spans="1:55" x14ac:dyDescent="0.3">
      <c r="A302" s="300" t="s">
        <v>47</v>
      </c>
      <c r="B302" s="300" t="s">
        <v>834</v>
      </c>
      <c r="C302" s="300" t="s">
        <v>46</v>
      </c>
      <c r="D302" s="300" t="s">
        <v>808</v>
      </c>
      <c r="E302" s="300" t="s">
        <v>1696</v>
      </c>
      <c r="F302" s="300" t="s">
        <v>5</v>
      </c>
      <c r="G302" s="300" t="s">
        <v>2076</v>
      </c>
      <c r="H302" s="126">
        <v>3.3349999999999998E-2</v>
      </c>
      <c r="I302" s="300" t="s">
        <v>1511</v>
      </c>
      <c r="J302" s="124">
        <v>93555858.840185747</v>
      </c>
      <c r="K302" s="124">
        <v>138332789.70449007</v>
      </c>
      <c r="L302" s="124">
        <v>131575568.39384606</v>
      </c>
      <c r="M302" s="124">
        <v>87581131.294469699</v>
      </c>
      <c r="N302" s="124">
        <v>94084005.973856509</v>
      </c>
      <c r="O302" s="124">
        <v>146051672.08527362</v>
      </c>
      <c r="P302" s="124">
        <v>88711356.193214193</v>
      </c>
      <c r="Q302" s="124">
        <v>120464365.42774282</v>
      </c>
      <c r="R302" s="124">
        <v>120418571.19322237</v>
      </c>
      <c r="S302" s="124">
        <v>99461367.332734108</v>
      </c>
      <c r="T302" s="124">
        <v>98078495.420955181</v>
      </c>
      <c r="U302" s="124">
        <v>158927094.24549758</v>
      </c>
      <c r="V302" s="124">
        <v>103375166.77510002</v>
      </c>
      <c r="W302" s="124">
        <v>143186184.42431</v>
      </c>
      <c r="X302" s="124">
        <v>130693845.57456</v>
      </c>
      <c r="Y302" s="124">
        <v>77352685.484309986</v>
      </c>
      <c r="Z302" s="124">
        <v>65091664.573800012</v>
      </c>
      <c r="AA302" s="124">
        <v>100317901.81481002</v>
      </c>
      <c r="AB302" s="124">
        <v>75959320.147989988</v>
      </c>
      <c r="AC302" s="124">
        <v>97862352.641590014</v>
      </c>
      <c r="AD302" s="124">
        <v>103323339.29353</v>
      </c>
      <c r="AE302" s="124" t="s">
        <v>102</v>
      </c>
      <c r="AF302" s="126">
        <v>0.1049566329318599</v>
      </c>
      <c r="AG302" s="126">
        <v>3.5084918985497766E-2</v>
      </c>
      <c r="AH302" s="126">
        <v>-6.7012655164581641E-3</v>
      </c>
      <c r="AI302" s="126">
        <v>-0.1167882357647233</v>
      </c>
      <c r="AJ302" s="126">
        <v>-0.30815377279016704</v>
      </c>
      <c r="AK302" s="126">
        <v>-0.31313417790767584</v>
      </c>
      <c r="AL302" s="126">
        <v>-0.14374750418030074</v>
      </c>
      <c r="AM302" s="126">
        <v>-0.18762405551133704</v>
      </c>
      <c r="AN302" s="126">
        <v>-0.14196507839527128</v>
      </c>
      <c r="AO302" s="126" t="s">
        <v>102</v>
      </c>
      <c r="AP302" s="124">
        <v>1020775319.1063012</v>
      </c>
      <c r="AQ302" s="124">
        <v>897162460.73000002</v>
      </c>
      <c r="AR302" s="126">
        <v>-0.12109702895689664</v>
      </c>
      <c r="AS302" s="153" t="s">
        <v>779</v>
      </c>
      <c r="AT302" s="153">
        <v>1</v>
      </c>
      <c r="AU302" s="153">
        <v>1</v>
      </c>
      <c r="AV302" s="153">
        <v>1</v>
      </c>
      <c r="AW302" s="153">
        <v>1</v>
      </c>
      <c r="AX302" s="153">
        <v>1</v>
      </c>
      <c r="AY302" s="153">
        <v>1</v>
      </c>
      <c r="AZ302" s="153">
        <v>1</v>
      </c>
      <c r="BA302" s="153">
        <v>1</v>
      </c>
      <c r="BB302" s="153">
        <v>1</v>
      </c>
      <c r="BC302" s="153">
        <v>0</v>
      </c>
    </row>
    <row r="303" spans="1:55" x14ac:dyDescent="0.3">
      <c r="A303" s="300" t="s">
        <v>1748</v>
      </c>
      <c r="B303" s="300" t="s">
        <v>1747</v>
      </c>
      <c r="C303" s="300" t="s">
        <v>46</v>
      </c>
      <c r="D303" s="300" t="s">
        <v>806</v>
      </c>
      <c r="E303" s="300" t="s">
        <v>1689</v>
      </c>
      <c r="F303" s="300" t="s">
        <v>30</v>
      </c>
      <c r="G303" s="300" t="s">
        <v>2070</v>
      </c>
      <c r="H303" s="126">
        <v>0.115</v>
      </c>
      <c r="I303" s="300" t="s">
        <v>2600</v>
      </c>
      <c r="J303" s="124">
        <v>89751.925000000003</v>
      </c>
      <c r="K303" s="124">
        <v>68949.37</v>
      </c>
      <c r="L303" s="124">
        <v>80626.764999999999</v>
      </c>
      <c r="M303" s="124">
        <v>264444.55</v>
      </c>
      <c r="N303" s="124">
        <v>60953.705000000002</v>
      </c>
      <c r="O303" s="124">
        <v>69553.7</v>
      </c>
      <c r="P303" s="124">
        <v>184798.98499999999</v>
      </c>
      <c r="Q303" s="124">
        <v>75130.929999999993</v>
      </c>
      <c r="R303" s="124">
        <v>87219.76</v>
      </c>
      <c r="S303" s="124">
        <v>78930.850000000006</v>
      </c>
      <c r="T303" s="124">
        <v>163841.44500000001</v>
      </c>
      <c r="U303" s="124">
        <v>65884.235000000001</v>
      </c>
      <c r="V303" s="124">
        <v>78351</v>
      </c>
      <c r="W303" s="124">
        <v>63162</v>
      </c>
      <c r="X303" s="124">
        <v>62552</v>
      </c>
      <c r="Y303" s="124">
        <v>113627</v>
      </c>
      <c r="Z303" s="124">
        <v>87442</v>
      </c>
      <c r="AA303" s="124">
        <v>59501</v>
      </c>
      <c r="AB303" s="124">
        <v>109861</v>
      </c>
      <c r="AC303" s="124">
        <v>68474</v>
      </c>
      <c r="AD303" s="124">
        <v>129737</v>
      </c>
      <c r="AE303" s="124" t="s">
        <v>102</v>
      </c>
      <c r="AF303" s="126">
        <v>-0.12702708047766109</v>
      </c>
      <c r="AG303" s="126">
        <v>-8.3936517476519298E-2</v>
      </c>
      <c r="AH303" s="126">
        <v>-0.22417822419143321</v>
      </c>
      <c r="AI303" s="126">
        <v>-0.57031823873851817</v>
      </c>
      <c r="AJ303" s="126">
        <v>0.43456414995610188</v>
      </c>
      <c r="AK303" s="126">
        <v>-0.14453149149506062</v>
      </c>
      <c r="AL303" s="126">
        <v>-0.4055108040771977</v>
      </c>
      <c r="AM303" s="126">
        <v>-8.8604387034740467E-2</v>
      </c>
      <c r="AN303" s="126">
        <v>0.48747256355669871</v>
      </c>
      <c r="AO303" s="126" t="s">
        <v>102</v>
      </c>
      <c r="AP303" s="124">
        <v>981429.69</v>
      </c>
      <c r="AQ303" s="124">
        <v>772707</v>
      </c>
      <c r="AR303" s="126">
        <v>-0.2126720763868474</v>
      </c>
      <c r="AS303" s="153" t="s">
        <v>779</v>
      </c>
      <c r="AT303" s="153">
        <v>1</v>
      </c>
      <c r="AU303" s="153">
        <v>1</v>
      </c>
      <c r="AV303" s="153">
        <v>1</v>
      </c>
      <c r="AW303" s="153">
        <v>1</v>
      </c>
      <c r="AX303" s="153">
        <v>1</v>
      </c>
      <c r="AY303" s="153">
        <v>1</v>
      </c>
      <c r="AZ303" s="153">
        <v>1</v>
      </c>
      <c r="BA303" s="153">
        <v>1</v>
      </c>
      <c r="BB303" s="153">
        <v>1</v>
      </c>
      <c r="BC303" s="153">
        <v>0</v>
      </c>
    </row>
    <row r="304" spans="1:55" x14ac:dyDescent="0.3">
      <c r="A304" s="300" t="s">
        <v>1748</v>
      </c>
      <c r="B304" s="300" t="s">
        <v>1747</v>
      </c>
      <c r="C304" s="300" t="s">
        <v>46</v>
      </c>
      <c r="D304" s="300" t="s">
        <v>806</v>
      </c>
      <c r="E304" s="300" t="s">
        <v>1689</v>
      </c>
      <c r="F304" s="300" t="s">
        <v>31</v>
      </c>
      <c r="G304" s="300" t="s">
        <v>2070</v>
      </c>
      <c r="H304" s="126">
        <v>0.115</v>
      </c>
      <c r="I304" s="300" t="s">
        <v>2601</v>
      </c>
      <c r="J304" s="124">
        <v>50334.445</v>
      </c>
      <c r="K304" s="124">
        <v>38668.199999999997</v>
      </c>
      <c r="L304" s="124">
        <v>45216.595000000001</v>
      </c>
      <c r="M304" s="124">
        <v>148305.035</v>
      </c>
      <c r="N304" s="124">
        <v>34183.67</v>
      </c>
      <c r="O304" s="124">
        <v>39007.159999999996</v>
      </c>
      <c r="P304" s="124">
        <v>103639.25</v>
      </c>
      <c r="Q304" s="124">
        <v>42134.735000000001</v>
      </c>
      <c r="R304" s="124">
        <v>48913.934999999998</v>
      </c>
      <c r="S304" s="124">
        <v>44265.5</v>
      </c>
      <c r="T304" s="124">
        <v>91886.035000000003</v>
      </c>
      <c r="U304" s="124">
        <v>36948.870000000003</v>
      </c>
      <c r="V304" s="124">
        <v>43941</v>
      </c>
      <c r="W304" s="124">
        <v>35422</v>
      </c>
      <c r="X304" s="124">
        <v>35080</v>
      </c>
      <c r="Y304" s="124">
        <v>63724</v>
      </c>
      <c r="Z304" s="124">
        <v>49039</v>
      </c>
      <c r="AA304" s="124">
        <v>33369</v>
      </c>
      <c r="AB304" s="124">
        <v>61612</v>
      </c>
      <c r="AC304" s="124">
        <v>38401</v>
      </c>
      <c r="AD304" s="124">
        <v>72759</v>
      </c>
      <c r="AE304" s="124" t="s">
        <v>102</v>
      </c>
      <c r="AF304" s="126">
        <v>-0.12701928073310434</v>
      </c>
      <c r="AG304" s="126">
        <v>-8.3950119219410202E-2</v>
      </c>
      <c r="AH304" s="126">
        <v>-0.22417864503065746</v>
      </c>
      <c r="AI304" s="126">
        <v>-0.57031802730096115</v>
      </c>
      <c r="AJ304" s="126">
        <v>0.43457387694182636</v>
      </c>
      <c r="AK304" s="126">
        <v>-0.14454166876029931</v>
      </c>
      <c r="AL304" s="126">
        <v>-0.40551480254826239</v>
      </c>
      <c r="AM304" s="126">
        <v>-8.8614180200729892E-2</v>
      </c>
      <c r="AN304" s="126">
        <v>0.487490221344899</v>
      </c>
      <c r="AO304" s="126" t="s">
        <v>102</v>
      </c>
      <c r="AP304" s="124">
        <v>550403.02499999991</v>
      </c>
      <c r="AQ304" s="124">
        <v>433347</v>
      </c>
      <c r="AR304" s="126">
        <v>-0.21267329517311415</v>
      </c>
      <c r="AS304" s="153" t="s">
        <v>779</v>
      </c>
      <c r="AT304" s="153">
        <v>1</v>
      </c>
      <c r="AU304" s="153">
        <v>1</v>
      </c>
      <c r="AV304" s="153">
        <v>1</v>
      </c>
      <c r="AW304" s="153">
        <v>1</v>
      </c>
      <c r="AX304" s="153">
        <v>1</v>
      </c>
      <c r="AY304" s="153">
        <v>1</v>
      </c>
      <c r="AZ304" s="153">
        <v>1</v>
      </c>
      <c r="BA304" s="153">
        <v>1</v>
      </c>
      <c r="BB304" s="153">
        <v>1</v>
      </c>
      <c r="BC304" s="153">
        <v>0</v>
      </c>
    </row>
    <row r="305" spans="1:55" x14ac:dyDescent="0.3">
      <c r="A305" s="300" t="s">
        <v>1748</v>
      </c>
      <c r="B305" s="300" t="s">
        <v>1747</v>
      </c>
      <c r="C305" s="300" t="s">
        <v>46</v>
      </c>
      <c r="D305" s="300" t="s">
        <v>806</v>
      </c>
      <c r="E305" s="300" t="s">
        <v>1689</v>
      </c>
      <c r="F305" s="300" t="s">
        <v>16</v>
      </c>
      <c r="G305" s="300" t="s">
        <v>2070</v>
      </c>
      <c r="H305" s="126">
        <v>0.115</v>
      </c>
      <c r="I305" s="300" t="s">
        <v>2602</v>
      </c>
      <c r="J305" s="124">
        <v>140086.37</v>
      </c>
      <c r="K305" s="124">
        <v>107617.56999999999</v>
      </c>
      <c r="L305" s="124">
        <v>125843.36</v>
      </c>
      <c r="M305" s="124">
        <v>412749.58500000002</v>
      </c>
      <c r="N305" s="124">
        <v>95137.375</v>
      </c>
      <c r="O305" s="124">
        <v>108560.86</v>
      </c>
      <c r="P305" s="124">
        <v>288438.23499999999</v>
      </c>
      <c r="Q305" s="124">
        <v>117265.66499999999</v>
      </c>
      <c r="R305" s="124">
        <v>136133.69500000001</v>
      </c>
      <c r="S305" s="124">
        <v>123196.35</v>
      </c>
      <c r="T305" s="124">
        <v>255727.48</v>
      </c>
      <c r="U305" s="124">
        <v>102833.105</v>
      </c>
      <c r="V305" s="124">
        <v>122292</v>
      </c>
      <c r="W305" s="124">
        <v>98584</v>
      </c>
      <c r="X305" s="124">
        <v>97632</v>
      </c>
      <c r="Y305" s="124">
        <v>177351</v>
      </c>
      <c r="Z305" s="124">
        <v>136481</v>
      </c>
      <c r="AA305" s="124">
        <v>92870</v>
      </c>
      <c r="AB305" s="124">
        <v>171473</v>
      </c>
      <c r="AC305" s="124">
        <v>106875</v>
      </c>
      <c r="AD305" s="124">
        <v>202496</v>
      </c>
      <c r="AE305" s="124" t="s">
        <v>102</v>
      </c>
      <c r="AF305" s="126">
        <v>-0.12702427795080989</v>
      </c>
      <c r="AG305" s="126">
        <v>-8.3941404735304773E-2</v>
      </c>
      <c r="AH305" s="126">
        <v>-0.22417837540256394</v>
      </c>
      <c r="AI305" s="126">
        <v>-0.57031816276689895</v>
      </c>
      <c r="AJ305" s="126">
        <v>0.43456764494500716</v>
      </c>
      <c r="AK305" s="126">
        <v>-0.14453514830298878</v>
      </c>
      <c r="AL305" s="126">
        <v>-0.40551224077487508</v>
      </c>
      <c r="AM305" s="126">
        <v>-8.860790581795612E-2</v>
      </c>
      <c r="AN305" s="126">
        <v>0.48747890814246975</v>
      </c>
      <c r="AO305" s="126" t="s">
        <v>102</v>
      </c>
      <c r="AP305" s="124">
        <v>1531832.7150000001</v>
      </c>
      <c r="AQ305" s="124">
        <v>1206054</v>
      </c>
      <c r="AR305" s="126">
        <v>-0.21267251430910983</v>
      </c>
      <c r="AS305" s="153" t="s">
        <v>779</v>
      </c>
      <c r="AT305" s="153">
        <v>1</v>
      </c>
      <c r="AU305" s="153">
        <v>1</v>
      </c>
      <c r="AV305" s="153">
        <v>1</v>
      </c>
      <c r="AW305" s="153">
        <v>1</v>
      </c>
      <c r="AX305" s="153">
        <v>1</v>
      </c>
      <c r="AY305" s="153">
        <v>1</v>
      </c>
      <c r="AZ305" s="153">
        <v>1</v>
      </c>
      <c r="BA305" s="153">
        <v>1</v>
      </c>
      <c r="BB305" s="153">
        <v>1</v>
      </c>
      <c r="BC305" s="153">
        <v>0</v>
      </c>
    </row>
    <row r="306" spans="1:55" x14ac:dyDescent="0.3">
      <c r="A306" s="300" t="s">
        <v>1748</v>
      </c>
      <c r="B306" s="300" t="s">
        <v>1747</v>
      </c>
      <c r="C306" s="300" t="s">
        <v>46</v>
      </c>
      <c r="D306" s="300" t="s">
        <v>806</v>
      </c>
      <c r="E306" s="300" t="s">
        <v>1689</v>
      </c>
      <c r="F306" s="300" t="s">
        <v>18</v>
      </c>
      <c r="G306" s="300" t="s">
        <v>2070</v>
      </c>
      <c r="H306" s="126">
        <v>0.115</v>
      </c>
      <c r="I306" s="300" t="s">
        <v>2603</v>
      </c>
      <c r="J306" s="124">
        <v>28784.84</v>
      </c>
      <c r="K306" s="124">
        <v>22113.794999999998</v>
      </c>
      <c r="L306" s="124">
        <v>25857.965</v>
      </c>
      <c r="M306" s="124">
        <v>84811.36</v>
      </c>
      <c r="N306" s="124">
        <v>19548.18</v>
      </c>
      <c r="O306" s="124">
        <v>22307.805</v>
      </c>
      <c r="P306" s="124">
        <v>59268.94</v>
      </c>
      <c r="Q306" s="124">
        <v>24096.264999999999</v>
      </c>
      <c r="R306" s="124">
        <v>27973.119999999999</v>
      </c>
      <c r="S306" s="124">
        <v>25314.959999999999</v>
      </c>
      <c r="T306" s="124">
        <v>52546.605000000003</v>
      </c>
      <c r="U306" s="124">
        <v>21130.365000000002</v>
      </c>
      <c r="V306" s="124">
        <v>25129</v>
      </c>
      <c r="W306" s="124">
        <v>20257</v>
      </c>
      <c r="X306" s="124">
        <v>20061</v>
      </c>
      <c r="Y306" s="124">
        <v>36442</v>
      </c>
      <c r="Z306" s="124">
        <v>28044</v>
      </c>
      <c r="AA306" s="124">
        <v>19083</v>
      </c>
      <c r="AB306" s="124">
        <v>35234</v>
      </c>
      <c r="AC306" s="124">
        <v>21960</v>
      </c>
      <c r="AD306" s="124">
        <v>41609</v>
      </c>
      <c r="AE306" s="124" t="s">
        <v>102</v>
      </c>
      <c r="AF306" s="126">
        <v>-0.1270057433009876</v>
      </c>
      <c r="AG306" s="126">
        <v>-8.3965461378293429E-2</v>
      </c>
      <c r="AH306" s="126">
        <v>-0.22418488848600421</v>
      </c>
      <c r="AI306" s="126">
        <v>-0.57031699527044488</v>
      </c>
      <c r="AJ306" s="126">
        <v>0.43460925774164139</v>
      </c>
      <c r="AK306" s="126">
        <v>-0.14455949386324654</v>
      </c>
      <c r="AL306" s="126">
        <v>-0.4055233651892543</v>
      </c>
      <c r="AM306" s="126">
        <v>-8.8655440998843579E-2</v>
      </c>
      <c r="AN306" s="126">
        <v>0.4874636794179556</v>
      </c>
      <c r="AO306" s="126" t="s">
        <v>102</v>
      </c>
      <c r="AP306" s="124">
        <v>314762.27</v>
      </c>
      <c r="AQ306" s="124">
        <v>247819</v>
      </c>
      <c r="AR306" s="126">
        <v>-0.21267882583258793</v>
      </c>
      <c r="AS306" s="153" t="s">
        <v>779</v>
      </c>
      <c r="AT306" s="153">
        <v>1</v>
      </c>
      <c r="AU306" s="153">
        <v>1</v>
      </c>
      <c r="AV306" s="153">
        <v>1</v>
      </c>
      <c r="AW306" s="153">
        <v>1</v>
      </c>
      <c r="AX306" s="153">
        <v>1</v>
      </c>
      <c r="AY306" s="153">
        <v>1</v>
      </c>
      <c r="AZ306" s="153">
        <v>1</v>
      </c>
      <c r="BA306" s="153">
        <v>1</v>
      </c>
      <c r="BB306" s="153">
        <v>1</v>
      </c>
      <c r="BC306" s="153">
        <v>0</v>
      </c>
    </row>
    <row r="307" spans="1:55" x14ac:dyDescent="0.3">
      <c r="A307" s="300" t="s">
        <v>1748</v>
      </c>
      <c r="B307" s="300" t="s">
        <v>1747</v>
      </c>
      <c r="C307" s="300" t="s">
        <v>46</v>
      </c>
      <c r="D307" s="300" t="s">
        <v>806</v>
      </c>
      <c r="E307" s="300" t="s">
        <v>1689</v>
      </c>
      <c r="F307" s="300" t="s">
        <v>770</v>
      </c>
      <c r="G307" s="300" t="s">
        <v>2070</v>
      </c>
      <c r="H307" s="126">
        <v>0.115</v>
      </c>
      <c r="I307" s="300" t="s">
        <v>2604</v>
      </c>
      <c r="J307" s="124">
        <v>129219.58</v>
      </c>
      <c r="K307" s="124">
        <v>126976.2</v>
      </c>
      <c r="L307" s="124">
        <v>150149.245</v>
      </c>
      <c r="M307" s="124">
        <v>143044.465</v>
      </c>
      <c r="N307" s="124">
        <v>152100.495</v>
      </c>
      <c r="O307" s="124">
        <v>141619.495</v>
      </c>
      <c r="P307" s="124">
        <v>149764.57</v>
      </c>
      <c r="Q307" s="124">
        <v>138623.49</v>
      </c>
      <c r="R307" s="124">
        <v>141751.065</v>
      </c>
      <c r="S307" s="124">
        <v>140879.13500000001</v>
      </c>
      <c r="T307" s="124">
        <v>134612.83499999999</v>
      </c>
      <c r="U307" s="124">
        <v>135563.93</v>
      </c>
      <c r="V307" s="124">
        <v>114739</v>
      </c>
      <c r="W307" s="124">
        <v>121256</v>
      </c>
      <c r="X307" s="124">
        <v>110431</v>
      </c>
      <c r="Y307" s="124">
        <v>105630</v>
      </c>
      <c r="Z307" s="124">
        <v>96875</v>
      </c>
      <c r="AA307" s="124">
        <v>105572</v>
      </c>
      <c r="AB307" s="124">
        <v>130610</v>
      </c>
      <c r="AC307" s="124">
        <v>149551</v>
      </c>
      <c r="AD307" s="124">
        <v>155645</v>
      </c>
      <c r="AE307" s="124" t="s">
        <v>102</v>
      </c>
      <c r="AF307" s="126">
        <v>-0.11206180982789142</v>
      </c>
      <c r="AG307" s="126">
        <v>-4.5049387207996436E-2</v>
      </c>
      <c r="AH307" s="126">
        <v>-0.26452510633669851</v>
      </c>
      <c r="AI307" s="126">
        <v>-0.26155828539049025</v>
      </c>
      <c r="AJ307" s="126">
        <v>-0.36308557049732149</v>
      </c>
      <c r="AK307" s="126">
        <v>-0.25453766093432262</v>
      </c>
      <c r="AL307" s="126">
        <v>-0.12789787330875391</v>
      </c>
      <c r="AM307" s="126">
        <v>7.8828703562433822E-2</v>
      </c>
      <c r="AN307" s="126">
        <v>9.801644171068484E-2</v>
      </c>
      <c r="AO307" s="126" t="s">
        <v>102</v>
      </c>
      <c r="AP307" s="124">
        <v>1273248.605</v>
      </c>
      <c r="AQ307" s="124">
        <v>1090309</v>
      </c>
      <c r="AR307" s="126">
        <v>-0.14367940736915238</v>
      </c>
      <c r="AS307" s="153" t="s">
        <v>779</v>
      </c>
      <c r="AT307" s="153">
        <v>1</v>
      </c>
      <c r="AU307" s="153">
        <v>1</v>
      </c>
      <c r="AV307" s="153">
        <v>1</v>
      </c>
      <c r="AW307" s="153">
        <v>1</v>
      </c>
      <c r="AX307" s="153">
        <v>1</v>
      </c>
      <c r="AY307" s="153">
        <v>1</v>
      </c>
      <c r="AZ307" s="153">
        <v>1</v>
      </c>
      <c r="BA307" s="153">
        <v>1</v>
      </c>
      <c r="BB307" s="153">
        <v>1</v>
      </c>
      <c r="BC307" s="153">
        <v>0</v>
      </c>
    </row>
    <row r="308" spans="1:55" x14ac:dyDescent="0.3">
      <c r="A308" s="300" t="s">
        <v>1748</v>
      </c>
      <c r="B308" s="300" t="s">
        <v>1747</v>
      </c>
      <c r="C308" s="300" t="s">
        <v>46</v>
      </c>
      <c r="D308" s="300" t="s">
        <v>806</v>
      </c>
      <c r="E308" s="300" t="s">
        <v>1689</v>
      </c>
      <c r="F308" s="300" t="s">
        <v>27</v>
      </c>
      <c r="G308" s="300" t="s">
        <v>2070</v>
      </c>
      <c r="H308" s="126">
        <v>0.115</v>
      </c>
      <c r="I308" s="300" t="s">
        <v>2605</v>
      </c>
      <c r="J308" s="124">
        <v>35045.565000000002</v>
      </c>
      <c r="K308" s="124">
        <v>34436.775000000001</v>
      </c>
      <c r="L308" s="124">
        <v>40722.03</v>
      </c>
      <c r="M308" s="124">
        <v>38795.31</v>
      </c>
      <c r="N308" s="124">
        <v>41251.654999999999</v>
      </c>
      <c r="O308" s="124">
        <v>38408.404999999999</v>
      </c>
      <c r="P308" s="124">
        <v>40617.22</v>
      </c>
      <c r="Q308" s="124">
        <v>37595.57</v>
      </c>
      <c r="R308" s="124">
        <v>38444.084999999999</v>
      </c>
      <c r="S308" s="124">
        <v>38207.705000000002</v>
      </c>
      <c r="T308" s="124">
        <v>36508.445</v>
      </c>
      <c r="U308" s="124">
        <v>36766.01</v>
      </c>
      <c r="V308" s="124">
        <v>31118</v>
      </c>
      <c r="W308" s="124">
        <v>32886</v>
      </c>
      <c r="X308" s="124">
        <v>29950</v>
      </c>
      <c r="Y308" s="124">
        <v>28648</v>
      </c>
      <c r="Z308" s="124">
        <v>26274</v>
      </c>
      <c r="AA308" s="124">
        <v>28632</v>
      </c>
      <c r="AB308" s="124">
        <v>35423</v>
      </c>
      <c r="AC308" s="124">
        <v>40559</v>
      </c>
      <c r="AD308" s="124">
        <v>42212</v>
      </c>
      <c r="AE308" s="124" t="s">
        <v>102</v>
      </c>
      <c r="AF308" s="126">
        <v>-0.11207024341025754</v>
      </c>
      <c r="AG308" s="126">
        <v>-4.5032527000568472E-2</v>
      </c>
      <c r="AH308" s="126">
        <v>-0.26452585983557303</v>
      </c>
      <c r="AI308" s="126">
        <v>-0.26156022467664258</v>
      </c>
      <c r="AJ308" s="126">
        <v>-0.36308009945297953</v>
      </c>
      <c r="AK308" s="126">
        <v>-0.25453816684134628</v>
      </c>
      <c r="AL308" s="126">
        <v>-0.12788221350451856</v>
      </c>
      <c r="AM308" s="126">
        <v>7.8823914626111546E-2</v>
      </c>
      <c r="AN308" s="126">
        <v>9.8010266078643854E-2</v>
      </c>
      <c r="AO308" s="126" t="s">
        <v>102</v>
      </c>
      <c r="AP308" s="124">
        <v>345316.61499999999</v>
      </c>
      <c r="AQ308" s="124">
        <v>295702</v>
      </c>
      <c r="AR308" s="126">
        <v>-0.1436786208506069</v>
      </c>
      <c r="AS308" s="153" t="s">
        <v>779</v>
      </c>
      <c r="AT308" s="153">
        <v>1</v>
      </c>
      <c r="AU308" s="153">
        <v>1</v>
      </c>
      <c r="AV308" s="153">
        <v>1</v>
      </c>
      <c r="AW308" s="153">
        <v>1</v>
      </c>
      <c r="AX308" s="153">
        <v>1</v>
      </c>
      <c r="AY308" s="153">
        <v>1</v>
      </c>
      <c r="AZ308" s="153">
        <v>1</v>
      </c>
      <c r="BA308" s="153">
        <v>1</v>
      </c>
      <c r="BB308" s="153">
        <v>1</v>
      </c>
      <c r="BC308" s="153">
        <v>0</v>
      </c>
    </row>
    <row r="309" spans="1:55" x14ac:dyDescent="0.3">
      <c r="A309" s="300" t="s">
        <v>1748</v>
      </c>
      <c r="B309" s="300" t="s">
        <v>1747</v>
      </c>
      <c r="C309" s="300" t="s">
        <v>46</v>
      </c>
      <c r="D309" s="300" t="s">
        <v>806</v>
      </c>
      <c r="E309" s="300" t="s">
        <v>1689</v>
      </c>
      <c r="F309" s="300" t="s">
        <v>2401</v>
      </c>
      <c r="G309" s="300" t="s">
        <v>2070</v>
      </c>
      <c r="H309" s="126">
        <v>0.115</v>
      </c>
      <c r="I309" s="300" t="s">
        <v>2606</v>
      </c>
      <c r="J309" s="124">
        <v>7622.14</v>
      </c>
      <c r="K309" s="124">
        <v>7489.4549999999999</v>
      </c>
      <c r="L309" s="124">
        <v>8856.4449999999997</v>
      </c>
      <c r="M309" s="124">
        <v>8438.32</v>
      </c>
      <c r="N309" s="124">
        <v>8972.4050000000007</v>
      </c>
      <c r="O309" s="124">
        <v>8353.58</v>
      </c>
      <c r="P309" s="124">
        <v>8834.1450000000004</v>
      </c>
      <c r="Q309" s="124">
        <v>8177.41</v>
      </c>
      <c r="R309" s="124">
        <v>8361.3850000000002</v>
      </c>
      <c r="S309" s="124">
        <v>8310.0949999999993</v>
      </c>
      <c r="T309" s="124">
        <v>7939.915</v>
      </c>
      <c r="U309" s="124">
        <v>7996.78</v>
      </c>
      <c r="V309" s="124">
        <v>6768</v>
      </c>
      <c r="W309" s="124">
        <v>7153</v>
      </c>
      <c r="X309" s="124">
        <v>6514</v>
      </c>
      <c r="Y309" s="124">
        <v>6231</v>
      </c>
      <c r="Z309" s="124">
        <v>5714</v>
      </c>
      <c r="AA309" s="124">
        <v>6227</v>
      </c>
      <c r="AB309" s="124">
        <v>7704</v>
      </c>
      <c r="AC309" s="124">
        <v>8822</v>
      </c>
      <c r="AD309" s="124">
        <v>9181</v>
      </c>
      <c r="AE309" s="124" t="s">
        <v>102</v>
      </c>
      <c r="AF309" s="126">
        <v>-0.11206039248819889</v>
      </c>
      <c r="AG309" s="126">
        <v>-4.4923829571043544E-2</v>
      </c>
      <c r="AH309" s="126">
        <v>-0.26449043606097028</v>
      </c>
      <c r="AI309" s="126">
        <v>-0.26158287431621458</v>
      </c>
      <c r="AJ309" s="126">
        <v>-0.36315848426369524</v>
      </c>
      <c r="AK309" s="126">
        <v>-0.2545710940698479</v>
      </c>
      <c r="AL309" s="126">
        <v>-0.12792918839344389</v>
      </c>
      <c r="AM309" s="126">
        <v>7.8825691753256863E-2</v>
      </c>
      <c r="AN309" s="126">
        <v>9.8023832176128686E-2</v>
      </c>
      <c r="AO309" s="126" t="s">
        <v>102</v>
      </c>
      <c r="AP309" s="124">
        <v>75105.285000000003</v>
      </c>
      <c r="AQ309" s="124">
        <v>64314</v>
      </c>
      <c r="AR309" s="126">
        <v>-0.14368209906932652</v>
      </c>
      <c r="AS309" s="153" t="s">
        <v>779</v>
      </c>
      <c r="AT309" s="153">
        <v>1</v>
      </c>
      <c r="AU309" s="153">
        <v>1</v>
      </c>
      <c r="AV309" s="153">
        <v>1</v>
      </c>
      <c r="AW309" s="153">
        <v>1</v>
      </c>
      <c r="AX309" s="153">
        <v>1</v>
      </c>
      <c r="AY309" s="153">
        <v>1</v>
      </c>
      <c r="AZ309" s="153">
        <v>1</v>
      </c>
      <c r="BA309" s="153">
        <v>1</v>
      </c>
      <c r="BB309" s="153">
        <v>1</v>
      </c>
      <c r="BC309" s="153">
        <v>0</v>
      </c>
    </row>
    <row r="310" spans="1:55" x14ac:dyDescent="0.3">
      <c r="A310" s="300" t="s">
        <v>1748</v>
      </c>
      <c r="B310" s="300" t="s">
        <v>1747</v>
      </c>
      <c r="C310" s="300" t="s">
        <v>46</v>
      </c>
      <c r="D310" s="300" t="s">
        <v>806</v>
      </c>
      <c r="E310" s="300" t="s">
        <v>1689</v>
      </c>
      <c r="F310" s="300" t="s">
        <v>94</v>
      </c>
      <c r="G310" s="300" t="s">
        <v>2070</v>
      </c>
      <c r="H310" s="126">
        <v>0.115</v>
      </c>
      <c r="I310" s="300" t="s">
        <v>2607</v>
      </c>
      <c r="J310" s="124">
        <v>110568.97500000001</v>
      </c>
      <c r="K310" s="124">
        <v>84941.815000000002</v>
      </c>
      <c r="L310" s="124">
        <v>99327.544999999998</v>
      </c>
      <c r="M310" s="124">
        <v>325780.7</v>
      </c>
      <c r="N310" s="124">
        <v>75090.789999999994</v>
      </c>
      <c r="O310" s="124">
        <v>85685.52</v>
      </c>
      <c r="P310" s="124">
        <v>227661.815</v>
      </c>
      <c r="Q310" s="124">
        <v>92556.15</v>
      </c>
      <c r="R310" s="124">
        <v>107449.205</v>
      </c>
      <c r="S310" s="124">
        <v>97238.035000000003</v>
      </c>
      <c r="T310" s="124">
        <v>201843.99</v>
      </c>
      <c r="U310" s="124">
        <v>81165.31</v>
      </c>
      <c r="V310" s="124">
        <v>96524</v>
      </c>
      <c r="W310" s="124">
        <v>77812</v>
      </c>
      <c r="X310" s="124">
        <v>77060</v>
      </c>
      <c r="Y310" s="124">
        <v>139982</v>
      </c>
      <c r="Z310" s="124">
        <v>107724</v>
      </c>
      <c r="AA310" s="124">
        <v>73302</v>
      </c>
      <c r="AB310" s="124">
        <v>135342</v>
      </c>
      <c r="AC310" s="124">
        <v>84356</v>
      </c>
      <c r="AD310" s="124">
        <v>159828</v>
      </c>
      <c r="AE310" s="124" t="s">
        <v>102</v>
      </c>
      <c r="AF310" s="126">
        <v>-0.1270245563911577</v>
      </c>
      <c r="AG310" s="126">
        <v>-8.393763424998632E-2</v>
      </c>
      <c r="AH310" s="126">
        <v>-0.22418297965584469</v>
      </c>
      <c r="AI310" s="126">
        <v>-0.57031831535753963</v>
      </c>
      <c r="AJ310" s="126">
        <v>0.43458338898818361</v>
      </c>
      <c r="AK310" s="126">
        <v>-0.14452290188587294</v>
      </c>
      <c r="AL310" s="126">
        <v>-0.40551295350078803</v>
      </c>
      <c r="AM310" s="126">
        <v>-8.859648980645797E-2</v>
      </c>
      <c r="AN310" s="126">
        <v>0.48747494222967958</v>
      </c>
      <c r="AO310" s="126" t="s">
        <v>102</v>
      </c>
      <c r="AP310" s="124">
        <v>1209062.5150000001</v>
      </c>
      <c r="AQ310" s="124">
        <v>951930</v>
      </c>
      <c r="AR310" s="126">
        <v>-0.21267098417983796</v>
      </c>
      <c r="AS310" s="153" t="s">
        <v>779</v>
      </c>
      <c r="AT310" s="153">
        <v>1</v>
      </c>
      <c r="AU310" s="153">
        <v>1</v>
      </c>
      <c r="AV310" s="153">
        <v>1</v>
      </c>
      <c r="AW310" s="153">
        <v>1</v>
      </c>
      <c r="AX310" s="153">
        <v>1</v>
      </c>
      <c r="AY310" s="153">
        <v>1</v>
      </c>
      <c r="AZ310" s="153">
        <v>1</v>
      </c>
      <c r="BA310" s="153">
        <v>1</v>
      </c>
      <c r="BB310" s="153">
        <v>1</v>
      </c>
      <c r="BC310" s="153">
        <v>0</v>
      </c>
    </row>
    <row r="311" spans="1:55" x14ac:dyDescent="0.3">
      <c r="A311" s="300" t="s">
        <v>1748</v>
      </c>
      <c r="B311" s="300" t="s">
        <v>1747</v>
      </c>
      <c r="C311" s="300" t="s">
        <v>46</v>
      </c>
      <c r="D311" s="300" t="s">
        <v>806</v>
      </c>
      <c r="E311" s="300" t="s">
        <v>1689</v>
      </c>
      <c r="F311" s="300" t="s">
        <v>2403</v>
      </c>
      <c r="G311" s="300" t="s">
        <v>2070</v>
      </c>
      <c r="H311" s="126">
        <v>0.115</v>
      </c>
      <c r="I311" s="300" t="s">
        <v>2608</v>
      </c>
      <c r="J311" s="124">
        <v>36680.154999999999</v>
      </c>
      <c r="K311" s="124">
        <v>25453.22</v>
      </c>
      <c r="L311" s="124">
        <v>20770.22</v>
      </c>
      <c r="M311" s="124">
        <v>38013.695</v>
      </c>
      <c r="N311" s="124">
        <v>33529.165000000001</v>
      </c>
      <c r="O311" s="124">
        <v>9517.64</v>
      </c>
      <c r="P311" s="124">
        <v>20048.814999999999</v>
      </c>
      <c r="Q311" s="124">
        <v>44816.31</v>
      </c>
      <c r="R311" s="124">
        <v>30921.18</v>
      </c>
      <c r="S311" s="124">
        <v>7912.04</v>
      </c>
      <c r="T311" s="124">
        <v>11881.44</v>
      </c>
      <c r="U311" s="124">
        <v>31376.1</v>
      </c>
      <c r="V311" s="124">
        <v>20506</v>
      </c>
      <c r="W311" s="124">
        <v>11338</v>
      </c>
      <c r="X311" s="124">
        <v>20125</v>
      </c>
      <c r="Y311" s="124">
        <v>40156</v>
      </c>
      <c r="Z311" s="124">
        <v>1211</v>
      </c>
      <c r="AA311" s="124">
        <v>2260</v>
      </c>
      <c r="AB311" s="124">
        <v>3302</v>
      </c>
      <c r="AC311" s="124">
        <v>12175</v>
      </c>
      <c r="AD311" s="124">
        <v>11928</v>
      </c>
      <c r="AE311" s="124" t="s">
        <v>102</v>
      </c>
      <c r="AF311" s="126">
        <v>-0.44095110830365902</v>
      </c>
      <c r="AG311" s="126">
        <v>-0.55455537649067588</v>
      </c>
      <c r="AH311" s="126">
        <v>-3.1064668549490623E-2</v>
      </c>
      <c r="AI311" s="126">
        <v>5.6356136913288758E-2</v>
      </c>
      <c r="AJ311" s="126">
        <v>-0.96388219032594458</v>
      </c>
      <c r="AK311" s="126">
        <v>-0.76254617741372865</v>
      </c>
      <c r="AL311" s="126">
        <v>-0.83530198667602051</v>
      </c>
      <c r="AM311" s="126">
        <v>-0.72833550999624908</v>
      </c>
      <c r="AN311" s="126">
        <v>-0.61424499323764492</v>
      </c>
      <c r="AO311" s="126" t="s">
        <v>102</v>
      </c>
      <c r="AP311" s="124">
        <v>259750.40000000002</v>
      </c>
      <c r="AQ311" s="124">
        <v>123001</v>
      </c>
      <c r="AR311" s="126">
        <v>-0.52646463682057854</v>
      </c>
      <c r="AS311" s="153" t="s">
        <v>779</v>
      </c>
      <c r="AT311" s="153">
        <v>1</v>
      </c>
      <c r="AU311" s="153">
        <v>1</v>
      </c>
      <c r="AV311" s="153">
        <v>1</v>
      </c>
      <c r="AW311" s="153">
        <v>1</v>
      </c>
      <c r="AX311" s="153">
        <v>1</v>
      </c>
      <c r="AY311" s="153">
        <v>1</v>
      </c>
      <c r="AZ311" s="153">
        <v>1</v>
      </c>
      <c r="BA311" s="153">
        <v>1</v>
      </c>
      <c r="BB311" s="153">
        <v>1</v>
      </c>
      <c r="BC311" s="153">
        <v>0</v>
      </c>
    </row>
    <row r="312" spans="1:55" x14ac:dyDescent="0.3">
      <c r="A312" s="300" t="s">
        <v>1748</v>
      </c>
      <c r="B312" s="300" t="s">
        <v>1747</v>
      </c>
      <c r="C312" s="300" t="s">
        <v>46</v>
      </c>
      <c r="D312" s="300" t="s">
        <v>806</v>
      </c>
      <c r="E312" s="300" t="s">
        <v>1689</v>
      </c>
      <c r="F312" s="300" t="s">
        <v>5</v>
      </c>
      <c r="G312" s="300" t="s">
        <v>2070</v>
      </c>
      <c r="H312" s="126">
        <v>0.115</v>
      </c>
      <c r="I312" s="300" t="s">
        <v>2060</v>
      </c>
      <c r="J312" s="124">
        <v>488007.625</v>
      </c>
      <c r="K312" s="124">
        <v>409028.83</v>
      </c>
      <c r="L312" s="124">
        <v>471526.81</v>
      </c>
      <c r="M312" s="124">
        <v>1051633.4350000001</v>
      </c>
      <c r="N312" s="124">
        <v>425630.065</v>
      </c>
      <c r="O312" s="124">
        <v>414453.30499999999</v>
      </c>
      <c r="P312" s="124">
        <v>794633.74</v>
      </c>
      <c r="Q312" s="124">
        <v>463130.86</v>
      </c>
      <c r="R312" s="124">
        <v>491033.73499999999</v>
      </c>
      <c r="S312" s="124">
        <v>441058.32</v>
      </c>
      <c r="T312" s="124">
        <v>701060.71</v>
      </c>
      <c r="U312" s="124">
        <v>416831.6</v>
      </c>
      <c r="V312" s="124">
        <v>417076</v>
      </c>
      <c r="W312" s="124">
        <v>369286</v>
      </c>
      <c r="X312" s="124">
        <v>361773</v>
      </c>
      <c r="Y312" s="124">
        <v>534440</v>
      </c>
      <c r="Z312" s="124">
        <v>402323</v>
      </c>
      <c r="AA312" s="124">
        <v>327946</v>
      </c>
      <c r="AB312" s="124">
        <v>519088</v>
      </c>
      <c r="AC312" s="124">
        <v>424298</v>
      </c>
      <c r="AD312" s="124">
        <v>622899</v>
      </c>
      <c r="AE312" s="124" t="s">
        <v>102</v>
      </c>
      <c r="AF312" s="126">
        <v>-0.14534941948909097</v>
      </c>
      <c r="AG312" s="126">
        <v>-9.7163884511514781E-2</v>
      </c>
      <c r="AH312" s="126">
        <v>-0.23276260792042769</v>
      </c>
      <c r="AI312" s="126">
        <v>-0.49180010618433789</v>
      </c>
      <c r="AJ312" s="126">
        <v>-5.4758972442418986E-2</v>
      </c>
      <c r="AK312" s="126">
        <v>-0.20872630030058512</v>
      </c>
      <c r="AL312" s="126">
        <v>-0.34675816810899573</v>
      </c>
      <c r="AM312" s="126">
        <v>-8.3848569279101781E-2</v>
      </c>
      <c r="AN312" s="126">
        <v>0.26854624356919188</v>
      </c>
      <c r="AO312" s="126" t="s">
        <v>102</v>
      </c>
      <c r="AP312" s="124">
        <v>5009078.4050000012</v>
      </c>
      <c r="AQ312" s="124">
        <v>3979129</v>
      </c>
      <c r="AR312" s="126">
        <v>-0.2056165469424312</v>
      </c>
      <c r="AS312" s="153" t="s">
        <v>779</v>
      </c>
      <c r="AT312" s="153">
        <v>1</v>
      </c>
      <c r="AU312" s="153">
        <v>1</v>
      </c>
      <c r="AV312" s="153">
        <v>1</v>
      </c>
      <c r="AW312" s="153">
        <v>1</v>
      </c>
      <c r="AX312" s="153">
        <v>1</v>
      </c>
      <c r="AY312" s="153">
        <v>1</v>
      </c>
      <c r="AZ312" s="153">
        <v>1</v>
      </c>
      <c r="BA312" s="153">
        <v>1</v>
      </c>
      <c r="BB312" s="153">
        <v>1</v>
      </c>
      <c r="BC312" s="153">
        <v>0</v>
      </c>
    </row>
    <row r="313" spans="1:55" x14ac:dyDescent="0.3">
      <c r="A313" s="300" t="s">
        <v>1748</v>
      </c>
      <c r="B313" s="300" t="s">
        <v>1747</v>
      </c>
      <c r="C313" s="300" t="s">
        <v>46</v>
      </c>
      <c r="D313" s="300" t="s">
        <v>806</v>
      </c>
      <c r="E313" s="300" t="s">
        <v>1689</v>
      </c>
      <c r="F313" s="300" t="s">
        <v>657</v>
      </c>
      <c r="G313" s="300" t="s">
        <v>2070</v>
      </c>
      <c r="H313" s="126">
        <v>0.115</v>
      </c>
      <c r="I313" s="300" t="s">
        <v>2609</v>
      </c>
      <c r="J313" s="124">
        <v>140847.91500000001</v>
      </c>
      <c r="K313" s="124">
        <v>87187.425000000003</v>
      </c>
      <c r="L313" s="124">
        <v>182621.38999999998</v>
      </c>
      <c r="M313" s="124">
        <v>105640.675</v>
      </c>
      <c r="N313" s="124">
        <v>75520.065000000002</v>
      </c>
      <c r="O313" s="124">
        <v>118896.91</v>
      </c>
      <c r="P313" s="124">
        <v>159476.22</v>
      </c>
      <c r="Q313" s="124">
        <v>79692.395000000004</v>
      </c>
      <c r="R313" s="124">
        <v>90843.51</v>
      </c>
      <c r="S313" s="124">
        <v>65137.184999999998</v>
      </c>
      <c r="T313" s="124">
        <v>79645.565000000002</v>
      </c>
      <c r="U313" s="124">
        <v>119359.63499999999</v>
      </c>
      <c r="V313" s="124">
        <v>144589</v>
      </c>
      <c r="W313" s="124">
        <v>116312</v>
      </c>
      <c r="X313" s="124">
        <v>181512</v>
      </c>
      <c r="Y313" s="124">
        <v>110950</v>
      </c>
      <c r="Z313" s="124">
        <v>157590</v>
      </c>
      <c r="AA313" s="124">
        <v>167516</v>
      </c>
      <c r="AB313" s="124">
        <v>124681</v>
      </c>
      <c r="AC313" s="124">
        <v>148044</v>
      </c>
      <c r="AD313" s="124">
        <v>156213</v>
      </c>
      <c r="AE313" s="124" t="s">
        <v>102</v>
      </c>
      <c r="AF313" s="126">
        <v>2.6561167057389465E-2</v>
      </c>
      <c r="AG313" s="126">
        <v>0.33404559201054507</v>
      </c>
      <c r="AH313" s="126">
        <v>-6.0748086519327501E-3</v>
      </c>
      <c r="AI313" s="126">
        <v>5.0258340359903959E-2</v>
      </c>
      <c r="AJ313" s="126">
        <v>1.0867301954785129</v>
      </c>
      <c r="AK313" s="126">
        <v>0.4089180282313476</v>
      </c>
      <c r="AL313" s="126">
        <v>-0.21818437883717084</v>
      </c>
      <c r="AM313" s="126">
        <v>0.85769294548118413</v>
      </c>
      <c r="AN313" s="126">
        <v>0.71958349033409219</v>
      </c>
      <c r="AO313" s="126" t="s">
        <v>102</v>
      </c>
      <c r="AP313" s="124">
        <v>1040726.505</v>
      </c>
      <c r="AQ313" s="124">
        <v>1307407</v>
      </c>
      <c r="AR313" s="126">
        <v>0.25624455005112029</v>
      </c>
      <c r="AS313" s="153" t="s">
        <v>779</v>
      </c>
      <c r="AT313" s="153">
        <v>1</v>
      </c>
      <c r="AU313" s="153">
        <v>1</v>
      </c>
      <c r="AV313" s="153">
        <v>1</v>
      </c>
      <c r="AW313" s="153">
        <v>1</v>
      </c>
      <c r="AX313" s="153">
        <v>1</v>
      </c>
      <c r="AY313" s="153">
        <v>1</v>
      </c>
      <c r="AZ313" s="153">
        <v>1</v>
      </c>
      <c r="BA313" s="153">
        <v>1</v>
      </c>
      <c r="BB313" s="153">
        <v>1</v>
      </c>
      <c r="BC313" s="153">
        <v>0</v>
      </c>
    </row>
    <row r="314" spans="1:55" x14ac:dyDescent="0.3">
      <c r="A314" s="300" t="s">
        <v>1748</v>
      </c>
      <c r="B314" s="300" t="s">
        <v>1747</v>
      </c>
      <c r="C314" s="300" t="s">
        <v>46</v>
      </c>
      <c r="D314" s="300" t="s">
        <v>806</v>
      </c>
      <c r="E314" s="300" t="s">
        <v>1689</v>
      </c>
      <c r="F314" s="300" t="s">
        <v>776</v>
      </c>
      <c r="G314" s="300" t="s">
        <v>2070</v>
      </c>
      <c r="H314" s="126">
        <v>0.115</v>
      </c>
      <c r="I314" s="300" t="s">
        <v>2610</v>
      </c>
      <c r="J314" s="124">
        <v>628855.54</v>
      </c>
      <c r="K314" s="124">
        <v>496216.255</v>
      </c>
      <c r="L314" s="124">
        <v>654148.19999999995</v>
      </c>
      <c r="M314" s="124">
        <v>1157274.1100000001</v>
      </c>
      <c r="N314" s="124">
        <v>501150.13</v>
      </c>
      <c r="O314" s="124">
        <v>533350.21499999997</v>
      </c>
      <c r="P314" s="124">
        <v>954109.96</v>
      </c>
      <c r="Q314" s="124">
        <v>542823.255</v>
      </c>
      <c r="R314" s="124">
        <v>581877.245</v>
      </c>
      <c r="S314" s="124">
        <v>506195.505</v>
      </c>
      <c r="T314" s="124">
        <v>780706.27500000002</v>
      </c>
      <c r="U314" s="124">
        <v>536191.23499999999</v>
      </c>
      <c r="V314" s="124">
        <v>561665</v>
      </c>
      <c r="W314" s="124">
        <v>485598</v>
      </c>
      <c r="X314" s="124">
        <v>543285</v>
      </c>
      <c r="Y314" s="124">
        <v>645390</v>
      </c>
      <c r="Z314" s="124">
        <v>559913</v>
      </c>
      <c r="AA314" s="124">
        <v>495462</v>
      </c>
      <c r="AB314" s="124">
        <v>643769</v>
      </c>
      <c r="AC314" s="124">
        <v>572342</v>
      </c>
      <c r="AD314" s="124">
        <v>779112</v>
      </c>
      <c r="AE314" s="124" t="s">
        <v>102</v>
      </c>
      <c r="AF314" s="126">
        <v>-0.10684574711705654</v>
      </c>
      <c r="AG314" s="126">
        <v>-2.1398442499631545E-2</v>
      </c>
      <c r="AH314" s="126">
        <v>-0.16947719186569643</v>
      </c>
      <c r="AI314" s="126">
        <v>-0.44231881243761695</v>
      </c>
      <c r="AJ314" s="126">
        <v>0.11725602066590304</v>
      </c>
      <c r="AK314" s="126">
        <v>-7.1038154545414345E-2</v>
      </c>
      <c r="AL314" s="126">
        <v>-0.32526749851767606</v>
      </c>
      <c r="AM314" s="126">
        <v>5.4380030199700995E-2</v>
      </c>
      <c r="AN314" s="126">
        <v>0.33896282539799266</v>
      </c>
      <c r="AO314" s="126" t="s">
        <v>102</v>
      </c>
      <c r="AP314" s="124">
        <v>6049804.9100000001</v>
      </c>
      <c r="AQ314" s="124">
        <v>5286536</v>
      </c>
      <c r="AR314" s="126">
        <v>-0.12616421874007175</v>
      </c>
      <c r="AS314" s="153" t="s">
        <v>779</v>
      </c>
      <c r="AT314" s="153">
        <v>1</v>
      </c>
      <c r="AU314" s="153">
        <v>1</v>
      </c>
      <c r="AV314" s="153">
        <v>1</v>
      </c>
      <c r="AW314" s="153">
        <v>1</v>
      </c>
      <c r="AX314" s="153">
        <v>1</v>
      </c>
      <c r="AY314" s="153">
        <v>1</v>
      </c>
      <c r="AZ314" s="153">
        <v>1</v>
      </c>
      <c r="BA314" s="153">
        <v>1</v>
      </c>
      <c r="BB314" s="153">
        <v>1</v>
      </c>
      <c r="BC314" s="153">
        <v>0</v>
      </c>
    </row>
    <row r="315" spans="1:55" x14ac:dyDescent="0.3">
      <c r="A315" s="300" t="s">
        <v>1149</v>
      </c>
      <c r="B315" s="300" t="s">
        <v>1834</v>
      </c>
      <c r="C315" s="300" t="s">
        <v>43</v>
      </c>
      <c r="D315" s="300" t="s">
        <v>808</v>
      </c>
      <c r="E315" s="300" t="s">
        <v>1689</v>
      </c>
      <c r="F315" s="300" t="s">
        <v>30</v>
      </c>
      <c r="G315" s="300" t="s">
        <v>2069</v>
      </c>
      <c r="H315" s="126">
        <v>3.7099999999999998E-3</v>
      </c>
      <c r="I315" s="300" t="s">
        <v>2611</v>
      </c>
      <c r="J315" s="124">
        <v>9131731.4983800016</v>
      </c>
      <c r="K315" s="124">
        <v>9052778.6660700012</v>
      </c>
      <c r="L315" s="124">
        <v>8198711.7899700012</v>
      </c>
      <c r="M315" s="124">
        <v>8644324.9038300011</v>
      </c>
      <c r="N315" s="124">
        <v>78412638.599130005</v>
      </c>
      <c r="O315" s="124">
        <v>53992256.865060009</v>
      </c>
      <c r="P315" s="124">
        <v>60305476.334700003</v>
      </c>
      <c r="Q315" s="124">
        <v>49604158.193970002</v>
      </c>
      <c r="R315" s="124">
        <v>49838537.527200006</v>
      </c>
      <c r="S315" s="124" t="s">
        <v>102</v>
      </c>
      <c r="T315" s="124" t="s">
        <v>102</v>
      </c>
      <c r="U315" s="124" t="s">
        <v>102</v>
      </c>
      <c r="V315" s="124">
        <v>8958802</v>
      </c>
      <c r="W315" s="124">
        <v>11362</v>
      </c>
      <c r="X315" s="124">
        <v>0</v>
      </c>
      <c r="Y315" s="124">
        <v>0</v>
      </c>
      <c r="Z315" s="124">
        <v>18465801</v>
      </c>
      <c r="AA315" s="124">
        <v>25156638</v>
      </c>
      <c r="AB315" s="124">
        <v>63065098</v>
      </c>
      <c r="AC315" s="124">
        <v>60054427</v>
      </c>
      <c r="AD315" s="124">
        <v>36081506</v>
      </c>
      <c r="AE315" s="124" t="s">
        <v>102</v>
      </c>
      <c r="AF315" s="126">
        <v>-1.8937207955652208E-2</v>
      </c>
      <c r="AG315" s="126">
        <v>-0.99874491574144131</v>
      </c>
      <c r="AH315" s="126">
        <v>-1</v>
      </c>
      <c r="AI315" s="126">
        <v>-1</v>
      </c>
      <c r="AJ315" s="126">
        <v>-0.76450478736721306</v>
      </c>
      <c r="AK315" s="126">
        <v>-0.53406952291561627</v>
      </c>
      <c r="AL315" s="126">
        <v>4.5760714167713157E-2</v>
      </c>
      <c r="AM315" s="126">
        <v>0.21067324164973647</v>
      </c>
      <c r="AN315" s="126">
        <v>-0.27603200675164141</v>
      </c>
      <c r="AO315" s="126" t="s">
        <v>102</v>
      </c>
      <c r="AP315" s="124">
        <v>310337577.68451005</v>
      </c>
      <c r="AQ315" s="124">
        <v>211793634</v>
      </c>
      <c r="AR315" s="126">
        <v>-0.31753790314329922</v>
      </c>
      <c r="AS315" s="153" t="s">
        <v>779</v>
      </c>
      <c r="AT315" s="153">
        <v>1</v>
      </c>
      <c r="AU315" s="153">
        <v>1</v>
      </c>
      <c r="AV315" s="153">
        <v>0</v>
      </c>
      <c r="AW315" s="153">
        <v>0</v>
      </c>
      <c r="AX315" s="153">
        <v>1</v>
      </c>
      <c r="AY315" s="153">
        <v>1</v>
      </c>
      <c r="AZ315" s="153">
        <v>1</v>
      </c>
      <c r="BA315" s="153">
        <v>1</v>
      </c>
      <c r="BB315" s="153">
        <v>1</v>
      </c>
      <c r="BC315" s="153">
        <v>0</v>
      </c>
    </row>
    <row r="316" spans="1:55" x14ac:dyDescent="0.3">
      <c r="A316" s="300" t="s">
        <v>1149</v>
      </c>
      <c r="B316" s="300" t="s">
        <v>1834</v>
      </c>
      <c r="C316" s="300" t="s">
        <v>43</v>
      </c>
      <c r="D316" s="300" t="s">
        <v>808</v>
      </c>
      <c r="E316" s="300" t="s">
        <v>1689</v>
      </c>
      <c r="F316" s="300" t="s">
        <v>31</v>
      </c>
      <c r="G316" s="300" t="s">
        <v>2069</v>
      </c>
      <c r="H316" s="126">
        <v>3.7099999999999998E-3</v>
      </c>
      <c r="I316" s="300" t="s">
        <v>2612</v>
      </c>
      <c r="J316" s="124">
        <v>884841973.68624008</v>
      </c>
      <c r="K316" s="124">
        <v>134880007.18692002</v>
      </c>
      <c r="L316" s="124">
        <v>87372109.372470006</v>
      </c>
      <c r="M316" s="124">
        <v>69982461.246060014</v>
      </c>
      <c r="N316" s="124">
        <v>47115370.922490008</v>
      </c>
      <c r="O316" s="124">
        <v>463044123.87180007</v>
      </c>
      <c r="P316" s="124">
        <v>1262285634.6991501</v>
      </c>
      <c r="Q316" s="124">
        <v>74837226.851970002</v>
      </c>
      <c r="R316" s="124">
        <v>26536880.922030002</v>
      </c>
      <c r="S316" s="124" t="s">
        <v>102</v>
      </c>
      <c r="T316" s="124" t="s">
        <v>102</v>
      </c>
      <c r="U316" s="124" t="s">
        <v>102</v>
      </c>
      <c r="V316" s="124">
        <v>645036881</v>
      </c>
      <c r="W316" s="124">
        <v>412537990</v>
      </c>
      <c r="X316" s="124">
        <v>81379733</v>
      </c>
      <c r="Y316" s="124">
        <v>36988004</v>
      </c>
      <c r="Z316" s="124">
        <v>1495146</v>
      </c>
      <c r="AA316" s="124">
        <v>20801116</v>
      </c>
      <c r="AB316" s="124">
        <v>227746963</v>
      </c>
      <c r="AC316" s="124">
        <v>1198272156</v>
      </c>
      <c r="AD316" s="124">
        <v>499623989</v>
      </c>
      <c r="AE316" s="124" t="s">
        <v>102</v>
      </c>
      <c r="AF316" s="126">
        <v>-0.2710145990105049</v>
      </c>
      <c r="AG316" s="126">
        <v>2.0585555161506979</v>
      </c>
      <c r="AH316" s="126">
        <v>-6.8584545062593372E-2</v>
      </c>
      <c r="AI316" s="126">
        <v>-0.47146751712619411</v>
      </c>
      <c r="AJ316" s="126">
        <v>-0.96826627975698887</v>
      </c>
      <c r="AK316" s="126">
        <v>-0.95507746470019117</v>
      </c>
      <c r="AL316" s="126">
        <v>-0.81957573092853853</v>
      </c>
      <c r="AM316" s="126">
        <v>15.01171243785147</v>
      </c>
      <c r="AN316" s="126">
        <v>17.827532537376293</v>
      </c>
      <c r="AO316" s="126" t="s">
        <v>102</v>
      </c>
      <c r="AP316" s="124">
        <v>3050895788.7591305</v>
      </c>
      <c r="AQ316" s="124">
        <v>3123881978</v>
      </c>
      <c r="AR316" s="126">
        <v>2.3922871934788269E-2</v>
      </c>
      <c r="AS316" s="153" t="s">
        <v>779</v>
      </c>
      <c r="AT316" s="153">
        <v>1</v>
      </c>
      <c r="AU316" s="153">
        <v>1</v>
      </c>
      <c r="AV316" s="153">
        <v>1</v>
      </c>
      <c r="AW316" s="153">
        <v>1</v>
      </c>
      <c r="AX316" s="153">
        <v>1</v>
      </c>
      <c r="AY316" s="153">
        <v>1</v>
      </c>
      <c r="AZ316" s="153">
        <v>1</v>
      </c>
      <c r="BA316" s="153">
        <v>1</v>
      </c>
      <c r="BB316" s="153">
        <v>1</v>
      </c>
      <c r="BC316" s="153">
        <v>0</v>
      </c>
    </row>
    <row r="317" spans="1:55" x14ac:dyDescent="0.3">
      <c r="A317" s="300" t="s">
        <v>1149</v>
      </c>
      <c r="B317" s="300" t="s">
        <v>1834</v>
      </c>
      <c r="C317" s="300" t="s">
        <v>43</v>
      </c>
      <c r="D317" s="300" t="s">
        <v>808</v>
      </c>
      <c r="E317" s="300" t="s">
        <v>1689</v>
      </c>
      <c r="F317" s="300" t="s">
        <v>16</v>
      </c>
      <c r="G317" s="300" t="s">
        <v>2069</v>
      </c>
      <c r="H317" s="126">
        <v>3.7099999999999998E-3</v>
      </c>
      <c r="I317" s="300" t="s">
        <v>2613</v>
      </c>
      <c r="J317" s="124">
        <v>893973705.18462014</v>
      </c>
      <c r="K317" s="124">
        <v>143932785.85299</v>
      </c>
      <c r="L317" s="124">
        <v>95570821.162440017</v>
      </c>
      <c r="M317" s="124">
        <v>78626786.149890006</v>
      </c>
      <c r="N317" s="124">
        <v>125528009.52162001</v>
      </c>
      <c r="O317" s="124">
        <v>517036380.73686004</v>
      </c>
      <c r="P317" s="124">
        <v>1322591111.0338502</v>
      </c>
      <c r="Q317" s="124">
        <v>124441385.04594001</v>
      </c>
      <c r="R317" s="124">
        <v>76375418.44923</v>
      </c>
      <c r="S317" s="124" t="s">
        <v>102</v>
      </c>
      <c r="T317" s="124" t="s">
        <v>102</v>
      </c>
      <c r="U317" s="124" t="s">
        <v>102</v>
      </c>
      <c r="V317" s="124">
        <v>653995683</v>
      </c>
      <c r="W317" s="124">
        <v>412549352</v>
      </c>
      <c r="X317" s="124">
        <v>81379733</v>
      </c>
      <c r="Y317" s="124">
        <v>36988004</v>
      </c>
      <c r="Z317" s="124">
        <v>19960947</v>
      </c>
      <c r="AA317" s="124">
        <v>45957754</v>
      </c>
      <c r="AB317" s="124">
        <v>290812061</v>
      </c>
      <c r="AC317" s="124">
        <v>1258326583</v>
      </c>
      <c r="AD317" s="124">
        <v>535705495</v>
      </c>
      <c r="AE317" s="124" t="s">
        <v>102</v>
      </c>
      <c r="AF317" s="126">
        <v>-0.26843968764725668</v>
      </c>
      <c r="AG317" s="126">
        <v>1.8662639269788708</v>
      </c>
      <c r="AH317" s="126">
        <v>-0.14848766589877552</v>
      </c>
      <c r="AI317" s="126">
        <v>-0.52957502384126454</v>
      </c>
      <c r="AJ317" s="126">
        <v>-0.84098411919323812</v>
      </c>
      <c r="AK317" s="126">
        <v>-0.91111311367586401</v>
      </c>
      <c r="AL317" s="126">
        <v>-0.78011944993893356</v>
      </c>
      <c r="AM317" s="126">
        <v>9.1118014922082704</v>
      </c>
      <c r="AN317" s="126">
        <v>6.0141088046032287</v>
      </c>
      <c r="AO317" s="126" t="s">
        <v>102</v>
      </c>
      <c r="AP317" s="124">
        <v>3378076403.1374402</v>
      </c>
      <c r="AQ317" s="124">
        <v>3335675612</v>
      </c>
      <c r="AR317" s="126">
        <v>-1.2551756111276766E-2</v>
      </c>
      <c r="AS317" s="153" t="s">
        <v>779</v>
      </c>
      <c r="AT317" s="153">
        <v>1</v>
      </c>
      <c r="AU317" s="153">
        <v>1</v>
      </c>
      <c r="AV317" s="153">
        <v>1</v>
      </c>
      <c r="AW317" s="153">
        <v>1</v>
      </c>
      <c r="AX317" s="153">
        <v>1</v>
      </c>
      <c r="AY317" s="153">
        <v>1</v>
      </c>
      <c r="AZ317" s="153">
        <v>1</v>
      </c>
      <c r="BA317" s="153">
        <v>1</v>
      </c>
      <c r="BB317" s="153">
        <v>1</v>
      </c>
      <c r="BC317" s="153">
        <v>0</v>
      </c>
    </row>
    <row r="318" spans="1:55" x14ac:dyDescent="0.3">
      <c r="A318" s="300" t="s">
        <v>1149</v>
      </c>
      <c r="B318" s="300" t="s">
        <v>1834</v>
      </c>
      <c r="C318" s="300" t="s">
        <v>43</v>
      </c>
      <c r="D318" s="300" t="s">
        <v>808</v>
      </c>
      <c r="E318" s="300" t="s">
        <v>1689</v>
      </c>
      <c r="F318" s="300" t="s">
        <v>18</v>
      </c>
      <c r="G318" s="300" t="s">
        <v>2069</v>
      </c>
      <c r="H318" s="126">
        <v>3.7099999999999998E-3</v>
      </c>
      <c r="I318" s="300" t="s">
        <v>2614</v>
      </c>
      <c r="J318" s="124">
        <v>794951347.15209007</v>
      </c>
      <c r="K318" s="124">
        <v>797302146.38019013</v>
      </c>
      <c r="L318" s="124">
        <v>734830416.95283008</v>
      </c>
      <c r="M318" s="124">
        <v>878922984.40443003</v>
      </c>
      <c r="N318" s="124">
        <v>669370770.32664001</v>
      </c>
      <c r="O318" s="124">
        <v>506666723.50998002</v>
      </c>
      <c r="P318" s="124">
        <v>512621800.18113005</v>
      </c>
      <c r="Q318" s="124">
        <v>483510635.96982002</v>
      </c>
      <c r="R318" s="124">
        <v>521883125.69616008</v>
      </c>
      <c r="S318" s="124" t="s">
        <v>102</v>
      </c>
      <c r="T318" s="124" t="s">
        <v>102</v>
      </c>
      <c r="U318" s="124" t="s">
        <v>102</v>
      </c>
      <c r="V318" s="124">
        <v>807132910</v>
      </c>
      <c r="W318" s="124">
        <v>623730756</v>
      </c>
      <c r="X318" s="124">
        <v>637672520</v>
      </c>
      <c r="Y318" s="124">
        <v>235753244</v>
      </c>
      <c r="Z318" s="124">
        <v>113549993</v>
      </c>
      <c r="AA318" s="124">
        <v>132254311</v>
      </c>
      <c r="AB318" s="124">
        <v>284302809</v>
      </c>
      <c r="AC318" s="124">
        <v>293907452</v>
      </c>
      <c r="AD318" s="124">
        <v>217157674</v>
      </c>
      <c r="AE318" s="124" t="s">
        <v>102</v>
      </c>
      <c r="AF318" s="126">
        <v>1.5323658349093093E-2</v>
      </c>
      <c r="AG318" s="126">
        <v>-0.21769838594843485</v>
      </c>
      <c r="AH318" s="126">
        <v>-0.13221812095873925</v>
      </c>
      <c r="AI318" s="126">
        <v>-0.73177030504015139</v>
      </c>
      <c r="AJ318" s="126">
        <v>-0.83036308420729243</v>
      </c>
      <c r="AK318" s="126">
        <v>-0.73897178389021445</v>
      </c>
      <c r="AL318" s="126">
        <v>-0.44539461860665253</v>
      </c>
      <c r="AM318" s="126">
        <v>-0.39213860019752445</v>
      </c>
      <c r="AN318" s="126">
        <v>-0.58389596576757485</v>
      </c>
      <c r="AO318" s="126" t="s">
        <v>102</v>
      </c>
      <c r="AP318" s="124">
        <v>5900059950.5732708</v>
      </c>
      <c r="AQ318" s="124">
        <v>3345461669</v>
      </c>
      <c r="AR318" s="126">
        <v>-0.4329783600461648</v>
      </c>
      <c r="AS318" s="153" t="s">
        <v>779</v>
      </c>
      <c r="AT318" s="153">
        <v>1</v>
      </c>
      <c r="AU318" s="153">
        <v>1</v>
      </c>
      <c r="AV318" s="153">
        <v>1</v>
      </c>
      <c r="AW318" s="153">
        <v>1</v>
      </c>
      <c r="AX318" s="153">
        <v>1</v>
      </c>
      <c r="AY318" s="153">
        <v>1</v>
      </c>
      <c r="AZ318" s="153">
        <v>1</v>
      </c>
      <c r="BA318" s="153">
        <v>1</v>
      </c>
      <c r="BB318" s="153">
        <v>1</v>
      </c>
      <c r="BC318" s="153">
        <v>0</v>
      </c>
    </row>
    <row r="319" spans="1:55" x14ac:dyDescent="0.3">
      <c r="A319" s="300" t="s">
        <v>1149</v>
      </c>
      <c r="B319" s="300" t="s">
        <v>1834</v>
      </c>
      <c r="C319" s="300" t="s">
        <v>43</v>
      </c>
      <c r="D319" s="300" t="s">
        <v>808</v>
      </c>
      <c r="E319" s="300" t="s">
        <v>1689</v>
      </c>
      <c r="F319" s="300" t="s">
        <v>27</v>
      </c>
      <c r="G319" s="300" t="s">
        <v>2069</v>
      </c>
      <c r="H319" s="126">
        <v>3.7099999999999998E-3</v>
      </c>
      <c r="I319" s="300" t="s">
        <v>2615</v>
      </c>
      <c r="J319" s="124">
        <v>78538573.089120001</v>
      </c>
      <c r="K319" s="124">
        <v>80028532.406040013</v>
      </c>
      <c r="L319" s="124">
        <v>83476722.906990007</v>
      </c>
      <c r="M319" s="124">
        <v>83915632.241760015</v>
      </c>
      <c r="N319" s="124">
        <v>77952198.681150004</v>
      </c>
      <c r="O319" s="124">
        <v>56667647.877480008</v>
      </c>
      <c r="P319" s="124">
        <v>50179980.598710008</v>
      </c>
      <c r="Q319" s="124">
        <v>72355303.95318</v>
      </c>
      <c r="R319" s="124">
        <v>74615277.463380009</v>
      </c>
      <c r="S319" s="124" t="s">
        <v>102</v>
      </c>
      <c r="T319" s="124" t="s">
        <v>102</v>
      </c>
      <c r="U319" s="124" t="s">
        <v>102</v>
      </c>
      <c r="V319" s="124">
        <v>84925877</v>
      </c>
      <c r="W319" s="124">
        <v>77023981</v>
      </c>
      <c r="X319" s="124">
        <v>74040728</v>
      </c>
      <c r="Y319" s="124">
        <v>35740139</v>
      </c>
      <c r="Z319" s="124">
        <v>7960595</v>
      </c>
      <c r="AA319" s="124">
        <v>3936607</v>
      </c>
      <c r="AB319" s="124">
        <v>5522589</v>
      </c>
      <c r="AC319" s="124">
        <v>5293760</v>
      </c>
      <c r="AD319" s="124">
        <v>7006201</v>
      </c>
      <c r="AE319" s="124" t="s">
        <v>102</v>
      </c>
      <c r="AF319" s="126">
        <v>8.1326966605723028E-2</v>
      </c>
      <c r="AG319" s="126">
        <v>-3.7543502494783346E-2</v>
      </c>
      <c r="AH319" s="126">
        <v>-0.11303743820302599</v>
      </c>
      <c r="AI319" s="126">
        <v>-0.57409438449998151</v>
      </c>
      <c r="AJ319" s="126">
        <v>-0.89787850587048301</v>
      </c>
      <c r="AK319" s="126">
        <v>-0.93053166758374617</v>
      </c>
      <c r="AL319" s="126">
        <v>-0.88994437753644784</v>
      </c>
      <c r="AM319" s="126">
        <v>-0.92683660062535966</v>
      </c>
      <c r="AN319" s="126">
        <v>-0.90610232598225571</v>
      </c>
      <c r="AO319" s="126" t="s">
        <v>102</v>
      </c>
      <c r="AP319" s="124">
        <v>657729869.21781003</v>
      </c>
      <c r="AQ319" s="124">
        <v>301450477</v>
      </c>
      <c r="AR319" s="126">
        <v>-0.54168042062846711</v>
      </c>
      <c r="AS319" s="153" t="s">
        <v>779</v>
      </c>
      <c r="AT319" s="153">
        <v>1</v>
      </c>
      <c r="AU319" s="153">
        <v>1</v>
      </c>
      <c r="AV319" s="153">
        <v>1</v>
      </c>
      <c r="AW319" s="153">
        <v>1</v>
      </c>
      <c r="AX319" s="153">
        <v>1</v>
      </c>
      <c r="AY319" s="153">
        <v>1</v>
      </c>
      <c r="AZ319" s="153">
        <v>1</v>
      </c>
      <c r="BA319" s="153">
        <v>1</v>
      </c>
      <c r="BB319" s="153">
        <v>1</v>
      </c>
      <c r="BC319" s="153">
        <v>0</v>
      </c>
    </row>
    <row r="320" spans="1:55" x14ac:dyDescent="0.3">
      <c r="A320" s="300" t="s">
        <v>1149</v>
      </c>
      <c r="B320" s="300" t="s">
        <v>1834</v>
      </c>
      <c r="C320" s="300" t="s">
        <v>43</v>
      </c>
      <c r="D320" s="300" t="s">
        <v>808</v>
      </c>
      <c r="E320" s="300" t="s">
        <v>1689</v>
      </c>
      <c r="F320" s="300" t="s">
        <v>770</v>
      </c>
      <c r="G320" s="300" t="s">
        <v>2069</v>
      </c>
      <c r="H320" s="126">
        <v>3.7099999999999998E-3</v>
      </c>
      <c r="I320" s="300" t="s">
        <v>2616</v>
      </c>
      <c r="J320" s="124" t="s">
        <v>102</v>
      </c>
      <c r="K320" s="124" t="s">
        <v>102</v>
      </c>
      <c r="L320" s="124" t="s">
        <v>102</v>
      </c>
      <c r="M320" s="124" t="s">
        <v>102</v>
      </c>
      <c r="N320" s="124" t="s">
        <v>102</v>
      </c>
      <c r="O320" s="124" t="s">
        <v>102</v>
      </c>
      <c r="P320" s="124" t="s">
        <v>102</v>
      </c>
      <c r="Q320" s="124" t="s">
        <v>102</v>
      </c>
      <c r="R320" s="124" t="s">
        <v>102</v>
      </c>
      <c r="S320" s="124" t="s">
        <v>102</v>
      </c>
      <c r="T320" s="124" t="s">
        <v>102</v>
      </c>
      <c r="U320" s="124" t="s">
        <v>102</v>
      </c>
      <c r="V320" s="124" t="s">
        <v>102</v>
      </c>
      <c r="W320" s="124" t="s">
        <v>102</v>
      </c>
      <c r="X320" s="124" t="s">
        <v>102</v>
      </c>
      <c r="Y320" s="124" t="s">
        <v>102</v>
      </c>
      <c r="Z320" s="124" t="s">
        <v>102</v>
      </c>
      <c r="AA320" s="124" t="s">
        <v>102</v>
      </c>
      <c r="AB320" s="124" t="s">
        <v>102</v>
      </c>
      <c r="AC320" s="124" t="s">
        <v>102</v>
      </c>
      <c r="AD320" s="124" t="s">
        <v>102</v>
      </c>
      <c r="AE320" s="124" t="s">
        <v>102</v>
      </c>
      <c r="AF320" s="126" t="s">
        <v>102</v>
      </c>
      <c r="AG320" s="126" t="s">
        <v>102</v>
      </c>
      <c r="AH320" s="126" t="s">
        <v>102</v>
      </c>
      <c r="AI320" s="126" t="s">
        <v>102</v>
      </c>
      <c r="AJ320" s="126" t="s">
        <v>102</v>
      </c>
      <c r="AK320" s="126" t="s">
        <v>102</v>
      </c>
      <c r="AL320" s="126" t="s">
        <v>102</v>
      </c>
      <c r="AM320" s="126" t="s">
        <v>102</v>
      </c>
      <c r="AN320" s="126" t="s">
        <v>102</v>
      </c>
      <c r="AO320" s="126" t="s">
        <v>102</v>
      </c>
      <c r="AP320" s="124">
        <v>0</v>
      </c>
      <c r="AQ320" s="124">
        <v>0</v>
      </c>
      <c r="AR320" s="126" t="s">
        <v>102</v>
      </c>
      <c r="AS320" s="153" t="s">
        <v>779</v>
      </c>
      <c r="AT320" s="153">
        <v>0</v>
      </c>
      <c r="AU320" s="153">
        <v>0</v>
      </c>
      <c r="AV320" s="153">
        <v>0</v>
      </c>
      <c r="AW320" s="153">
        <v>0</v>
      </c>
      <c r="AX320" s="153">
        <v>0</v>
      </c>
      <c r="AY320" s="153">
        <v>0</v>
      </c>
      <c r="AZ320" s="153">
        <v>0</v>
      </c>
      <c r="BA320" s="153">
        <v>0</v>
      </c>
      <c r="BB320" s="153">
        <v>0</v>
      </c>
      <c r="BC320" s="153">
        <v>0</v>
      </c>
    </row>
    <row r="321" spans="1:55" x14ac:dyDescent="0.3">
      <c r="A321" s="300" t="s">
        <v>1149</v>
      </c>
      <c r="B321" s="300" t="s">
        <v>1834</v>
      </c>
      <c r="C321" s="300" t="s">
        <v>43</v>
      </c>
      <c r="D321" s="300" t="s">
        <v>808</v>
      </c>
      <c r="E321" s="300" t="s">
        <v>1689</v>
      </c>
      <c r="F321" s="300" t="s">
        <v>2101</v>
      </c>
      <c r="G321" s="300" t="s">
        <v>2069</v>
      </c>
      <c r="H321" s="126">
        <v>3.7099999999999998E-3</v>
      </c>
      <c r="I321" s="300" t="s">
        <v>2617</v>
      </c>
      <c r="J321" s="124">
        <v>5762967.580860001</v>
      </c>
      <c r="K321" s="124">
        <v>7314543.6509700008</v>
      </c>
      <c r="L321" s="124">
        <v>3920984.0816100002</v>
      </c>
      <c r="M321" s="124">
        <v>3802613.5501800003</v>
      </c>
      <c r="N321" s="124">
        <v>1171010.3902200002</v>
      </c>
      <c r="O321" s="124">
        <v>1926418.5955800002</v>
      </c>
      <c r="P321" s="124">
        <v>7641446.9794200007</v>
      </c>
      <c r="Q321" s="124">
        <v>1768846.1626800001</v>
      </c>
      <c r="R321" s="124">
        <v>1794594.3353100002</v>
      </c>
      <c r="S321" s="124" t="s">
        <v>102</v>
      </c>
      <c r="T321" s="124" t="s">
        <v>102</v>
      </c>
      <c r="U321" s="124" t="s">
        <v>102</v>
      </c>
      <c r="V321" s="124">
        <v>1183318</v>
      </c>
      <c r="W321" s="124">
        <v>816866</v>
      </c>
      <c r="X321" s="124">
        <v>542810</v>
      </c>
      <c r="Y321" s="124">
        <v>179356</v>
      </c>
      <c r="Z321" s="124">
        <v>0</v>
      </c>
      <c r="AA321" s="124">
        <v>17061</v>
      </c>
      <c r="AB321" s="124">
        <v>427503</v>
      </c>
      <c r="AC321" s="124">
        <v>284358</v>
      </c>
      <c r="AD321" s="124">
        <v>314692</v>
      </c>
      <c r="AE321" s="124" t="s">
        <v>102</v>
      </c>
      <c r="AF321" s="126">
        <v>-0.79466863497028128</v>
      </c>
      <c r="AG321" s="126">
        <v>-0.88832303982604943</v>
      </c>
      <c r="AH321" s="126">
        <v>-0.86156281466536433</v>
      </c>
      <c r="AI321" s="126">
        <v>-0.95283349264047357</v>
      </c>
      <c r="AJ321" s="126">
        <v>-1</v>
      </c>
      <c r="AK321" s="126">
        <v>-0.99114366937739029</v>
      </c>
      <c r="AL321" s="126">
        <v>-0.94405470571851713</v>
      </c>
      <c r="AM321" s="126">
        <v>-0.83924096623011823</v>
      </c>
      <c r="AN321" s="126">
        <v>-0.82464449273677232</v>
      </c>
      <c r="AO321" s="126" t="s">
        <v>102</v>
      </c>
      <c r="AP321" s="124">
        <v>33932414.936609998</v>
      </c>
      <c r="AQ321" s="124">
        <v>3765964</v>
      </c>
      <c r="AR321" s="126">
        <v>-0.88901573887283614</v>
      </c>
      <c r="AS321" s="153" t="s">
        <v>779</v>
      </c>
      <c r="AT321" s="153">
        <v>1</v>
      </c>
      <c r="AU321" s="153">
        <v>1</v>
      </c>
      <c r="AV321" s="153">
        <v>1</v>
      </c>
      <c r="AW321" s="153">
        <v>1</v>
      </c>
      <c r="AX321" s="153">
        <v>0</v>
      </c>
      <c r="AY321" s="153">
        <v>1</v>
      </c>
      <c r="AZ321" s="153">
        <v>1</v>
      </c>
      <c r="BA321" s="153">
        <v>1</v>
      </c>
      <c r="BB321" s="153">
        <v>1</v>
      </c>
      <c r="BC321" s="153">
        <v>0</v>
      </c>
    </row>
    <row r="322" spans="1:55" x14ac:dyDescent="0.3">
      <c r="A322" s="300" t="s">
        <v>1149</v>
      </c>
      <c r="B322" s="300" t="s">
        <v>1834</v>
      </c>
      <c r="C322" s="300" t="s">
        <v>43</v>
      </c>
      <c r="D322" s="300" t="s">
        <v>808</v>
      </c>
      <c r="E322" s="300" t="s">
        <v>1689</v>
      </c>
      <c r="F322" s="300" t="s">
        <v>94</v>
      </c>
      <c r="G322" s="300" t="s">
        <v>2069</v>
      </c>
      <c r="H322" s="126">
        <v>3.7099999999999998E-3</v>
      </c>
      <c r="I322" s="300" t="s">
        <v>2618</v>
      </c>
      <c r="J322" s="124">
        <v>61426181.783430003</v>
      </c>
      <c r="K322" s="124">
        <v>65859918.144510008</v>
      </c>
      <c r="L322" s="124">
        <v>68809588.973790005</v>
      </c>
      <c r="M322" s="124">
        <v>70404606.616410002</v>
      </c>
      <c r="N322" s="124">
        <v>65248169.947740003</v>
      </c>
      <c r="O322" s="124">
        <v>54530715.161340006</v>
      </c>
      <c r="P322" s="124">
        <v>50355684.049050003</v>
      </c>
      <c r="Q322" s="124">
        <v>52324084.822800003</v>
      </c>
      <c r="R322" s="124">
        <v>65955999.287970006</v>
      </c>
      <c r="S322" s="124" t="s">
        <v>102</v>
      </c>
      <c r="T322" s="124" t="s">
        <v>102</v>
      </c>
      <c r="U322" s="124" t="s">
        <v>102</v>
      </c>
      <c r="V322" s="124">
        <v>68680190</v>
      </c>
      <c r="W322" s="124">
        <v>71773114</v>
      </c>
      <c r="X322" s="124">
        <v>58955262</v>
      </c>
      <c r="Y322" s="124">
        <v>27347471</v>
      </c>
      <c r="Z322" s="124">
        <v>16603260</v>
      </c>
      <c r="AA322" s="124">
        <v>4339686</v>
      </c>
      <c r="AB322" s="124">
        <v>1650258</v>
      </c>
      <c r="AC322" s="124">
        <v>5062668</v>
      </c>
      <c r="AD322" s="124">
        <v>2582562</v>
      </c>
      <c r="AE322" s="124" t="s">
        <v>102</v>
      </c>
      <c r="AF322" s="126">
        <v>0.11809309981443124</v>
      </c>
      <c r="AG322" s="126">
        <v>8.9784439794098156E-2</v>
      </c>
      <c r="AH322" s="126">
        <v>-0.14321153665869998</v>
      </c>
      <c r="AI322" s="126">
        <v>-0.61156702218366188</v>
      </c>
      <c r="AJ322" s="126">
        <v>-0.74553677117230643</v>
      </c>
      <c r="AK322" s="126">
        <v>-0.92041758507732441</v>
      </c>
      <c r="AL322" s="126">
        <v>-0.96722796976816894</v>
      </c>
      <c r="AM322" s="126">
        <v>-0.90324402199971277</v>
      </c>
      <c r="AN322" s="126">
        <v>-0.96084416841712461</v>
      </c>
      <c r="AO322" s="126" t="s">
        <v>102</v>
      </c>
      <c r="AP322" s="124">
        <v>554914948.78704</v>
      </c>
      <c r="AQ322" s="124">
        <v>256994471</v>
      </c>
      <c r="AR322" s="126">
        <v>-0.53687592745203394</v>
      </c>
      <c r="AS322" s="153" t="s">
        <v>779</v>
      </c>
      <c r="AT322" s="153">
        <v>1</v>
      </c>
      <c r="AU322" s="153">
        <v>1</v>
      </c>
      <c r="AV322" s="153">
        <v>1</v>
      </c>
      <c r="AW322" s="153">
        <v>1</v>
      </c>
      <c r="AX322" s="153">
        <v>1</v>
      </c>
      <c r="AY322" s="153">
        <v>1</v>
      </c>
      <c r="AZ322" s="153">
        <v>1</v>
      </c>
      <c r="BA322" s="153">
        <v>1</v>
      </c>
      <c r="BB322" s="153">
        <v>1</v>
      </c>
      <c r="BC322" s="153">
        <v>0</v>
      </c>
    </row>
    <row r="323" spans="1:55" x14ac:dyDescent="0.3">
      <c r="A323" s="300" t="s">
        <v>1149</v>
      </c>
      <c r="B323" s="300" t="s">
        <v>1834</v>
      </c>
      <c r="C323" s="300" t="s">
        <v>43</v>
      </c>
      <c r="D323" s="300" t="s">
        <v>808</v>
      </c>
      <c r="E323" s="300" t="s">
        <v>1689</v>
      </c>
      <c r="F323" s="300" t="s">
        <v>5</v>
      </c>
      <c r="G323" s="300" t="s">
        <v>2069</v>
      </c>
      <c r="H323" s="126">
        <v>3.7099999999999998E-3</v>
      </c>
      <c r="I323" s="300" t="s">
        <v>2061</v>
      </c>
      <c r="J323" s="124">
        <v>1834652774.7901201</v>
      </c>
      <c r="K323" s="124">
        <v>1094437926.4347</v>
      </c>
      <c r="L323" s="124">
        <v>986608534.07766008</v>
      </c>
      <c r="M323" s="124">
        <v>1115672622.9626701</v>
      </c>
      <c r="N323" s="124">
        <v>939270158.86737013</v>
      </c>
      <c r="O323" s="124">
        <v>1136827885.8812401</v>
      </c>
      <c r="P323" s="124">
        <v>1943390022.8421602</v>
      </c>
      <c r="Q323" s="124">
        <v>734400255.95442009</v>
      </c>
      <c r="R323" s="124">
        <v>740624415.23205006</v>
      </c>
      <c r="S323" s="124" t="s">
        <v>102</v>
      </c>
      <c r="T323" s="124" t="s">
        <v>102</v>
      </c>
      <c r="U323" s="124" t="s">
        <v>102</v>
      </c>
      <c r="V323" s="124">
        <v>1615917978</v>
      </c>
      <c r="W323" s="124">
        <v>1185894069</v>
      </c>
      <c r="X323" s="124">
        <v>852591053</v>
      </c>
      <c r="Y323" s="124">
        <v>336008214</v>
      </c>
      <c r="Z323" s="124">
        <v>158074795</v>
      </c>
      <c r="AA323" s="124">
        <v>186505419</v>
      </c>
      <c r="AB323" s="124">
        <v>582715220</v>
      </c>
      <c r="AC323" s="124">
        <v>1562874821</v>
      </c>
      <c r="AD323" s="124">
        <v>762766624</v>
      </c>
      <c r="AE323" s="124" t="s">
        <v>102</v>
      </c>
      <c r="AF323" s="126">
        <v>-0.11922408414046787</v>
      </c>
      <c r="AG323" s="126">
        <v>8.3564485802527372E-2</v>
      </c>
      <c r="AH323" s="126">
        <v>-0.13583653135835436</v>
      </c>
      <c r="AI323" s="126">
        <v>-0.69882902288331705</v>
      </c>
      <c r="AJ323" s="126">
        <v>-0.83170465546290073</v>
      </c>
      <c r="AK323" s="126">
        <v>-0.83594225536135069</v>
      </c>
      <c r="AL323" s="126">
        <v>-0.70015528887619105</v>
      </c>
      <c r="AM323" s="126">
        <v>1.1280967814599978</v>
      </c>
      <c r="AN323" s="126">
        <v>2.9896676794016322E-2</v>
      </c>
      <c r="AO323" s="126" t="s">
        <v>102</v>
      </c>
      <c r="AP323" s="124">
        <v>10525884597.042391</v>
      </c>
      <c r="AQ323" s="124">
        <v>7243348193</v>
      </c>
      <c r="AR323" s="126">
        <v>-0.31185373293611185</v>
      </c>
      <c r="AS323" s="153" t="s">
        <v>779</v>
      </c>
      <c r="AT323" s="153">
        <v>1</v>
      </c>
      <c r="AU323" s="153">
        <v>1</v>
      </c>
      <c r="AV323" s="153">
        <v>1</v>
      </c>
      <c r="AW323" s="153">
        <v>1</v>
      </c>
      <c r="AX323" s="153">
        <v>1</v>
      </c>
      <c r="AY323" s="153">
        <v>1</v>
      </c>
      <c r="AZ323" s="153">
        <v>1</v>
      </c>
      <c r="BA323" s="153">
        <v>1</v>
      </c>
      <c r="BB323" s="153">
        <v>1</v>
      </c>
      <c r="BC323" s="153">
        <v>0</v>
      </c>
    </row>
    <row r="324" spans="1:55" x14ac:dyDescent="0.3">
      <c r="A324" s="300" t="s">
        <v>1149</v>
      </c>
      <c r="B324" s="300" t="s">
        <v>1834</v>
      </c>
      <c r="C324" s="300" t="s">
        <v>43</v>
      </c>
      <c r="D324" s="300" t="s">
        <v>808</v>
      </c>
      <c r="E324" s="300" t="s">
        <v>1689</v>
      </c>
      <c r="F324" s="300" t="s">
        <v>650</v>
      </c>
      <c r="G324" s="300" t="s">
        <v>2069</v>
      </c>
      <c r="H324" s="126">
        <v>3.7099999999999998E-3</v>
      </c>
      <c r="I324" s="300" t="s">
        <v>2619</v>
      </c>
      <c r="J324" s="124">
        <v>297890286.92829001</v>
      </c>
      <c r="K324" s="124">
        <v>182725160.59476003</v>
      </c>
      <c r="L324" s="124">
        <v>541949436.53556001</v>
      </c>
      <c r="M324" s="124">
        <v>194491599.72813001</v>
      </c>
      <c r="N324" s="124">
        <v>151978329.48954001</v>
      </c>
      <c r="O324" s="124">
        <v>466611421.62732005</v>
      </c>
      <c r="P324" s="124">
        <v>223431008.08053002</v>
      </c>
      <c r="Q324" s="124">
        <v>131715207.17850001</v>
      </c>
      <c r="R324" s="124">
        <v>484408879.13415003</v>
      </c>
      <c r="S324" s="124" t="s">
        <v>102</v>
      </c>
      <c r="T324" s="124" t="s">
        <v>102</v>
      </c>
      <c r="U324" s="124" t="s">
        <v>102</v>
      </c>
      <c r="V324" s="124">
        <v>197179475</v>
      </c>
      <c r="W324" s="124">
        <v>242955987</v>
      </c>
      <c r="X324" s="124">
        <v>259983783</v>
      </c>
      <c r="Y324" s="124">
        <v>191464019</v>
      </c>
      <c r="Z324" s="124">
        <v>48205706</v>
      </c>
      <c r="AA324" s="124">
        <v>89535660</v>
      </c>
      <c r="AB324" s="124">
        <v>73384705</v>
      </c>
      <c r="AC324" s="124">
        <v>142733348</v>
      </c>
      <c r="AD324" s="124">
        <v>80271858</v>
      </c>
      <c r="AE324" s="124" t="s">
        <v>102</v>
      </c>
      <c r="AF324" s="126">
        <v>-0.33808021391625215</v>
      </c>
      <c r="AG324" s="126">
        <v>0.32962524815516397</v>
      </c>
      <c r="AH324" s="126">
        <v>-0.52028037032022789</v>
      </c>
      <c r="AI324" s="126">
        <v>-1.5566640062409456E-2</v>
      </c>
      <c r="AJ324" s="126">
        <v>-0.68281197614217903</v>
      </c>
      <c r="AK324" s="126">
        <v>-0.80811515567333958</v>
      </c>
      <c r="AL324" s="126">
        <v>-0.67155541376982752</v>
      </c>
      <c r="AM324" s="126">
        <v>8.365124314437164E-2</v>
      </c>
      <c r="AN324" s="126">
        <v>-0.8342890449417838</v>
      </c>
      <c r="AO324" s="126" t="s">
        <v>102</v>
      </c>
      <c r="AP324" s="124">
        <v>2675201329.2967801</v>
      </c>
      <c r="AQ324" s="124">
        <v>1325714541</v>
      </c>
      <c r="AR324" s="126">
        <v>-0.50444307630914442</v>
      </c>
      <c r="AS324" s="153" t="s">
        <v>779</v>
      </c>
      <c r="AT324" s="153">
        <v>1</v>
      </c>
      <c r="AU324" s="153">
        <v>1</v>
      </c>
      <c r="AV324" s="153">
        <v>1</v>
      </c>
      <c r="AW324" s="153">
        <v>1</v>
      </c>
      <c r="AX324" s="153">
        <v>1</v>
      </c>
      <c r="AY324" s="153">
        <v>1</v>
      </c>
      <c r="AZ324" s="153">
        <v>1</v>
      </c>
      <c r="BA324" s="153">
        <v>1</v>
      </c>
      <c r="BB324" s="153">
        <v>1</v>
      </c>
      <c r="BC324" s="153">
        <v>0</v>
      </c>
    </row>
    <row r="325" spans="1:55" x14ac:dyDescent="0.3">
      <c r="A325" s="300" t="s">
        <v>1149</v>
      </c>
      <c r="B325" s="300" t="s">
        <v>1834</v>
      </c>
      <c r="C325" s="300" t="s">
        <v>43</v>
      </c>
      <c r="D325" s="300" t="s">
        <v>808</v>
      </c>
      <c r="E325" s="300" t="s">
        <v>1689</v>
      </c>
      <c r="F325" s="300" t="s">
        <v>776</v>
      </c>
      <c r="G325" s="300" t="s">
        <v>2069</v>
      </c>
      <c r="H325" s="126">
        <v>3.7099999999999998E-3</v>
      </c>
      <c r="I325" s="300" t="s">
        <v>2620</v>
      </c>
      <c r="J325" s="124">
        <v>2132543061.7184103</v>
      </c>
      <c r="K325" s="124">
        <v>1277163087.0294602</v>
      </c>
      <c r="L325" s="124">
        <v>1528557970.6132202</v>
      </c>
      <c r="M325" s="124">
        <v>1310164222.6908002</v>
      </c>
      <c r="N325" s="124">
        <v>1091248488.3569102</v>
      </c>
      <c r="O325" s="124">
        <v>1603439307.5085602</v>
      </c>
      <c r="P325" s="124">
        <v>2166821030.9226904</v>
      </c>
      <c r="Q325" s="124">
        <v>866115463.13292015</v>
      </c>
      <c r="R325" s="124">
        <v>1225033294.3662002</v>
      </c>
      <c r="S325" s="124" t="s">
        <v>102</v>
      </c>
      <c r="T325" s="124" t="s">
        <v>102</v>
      </c>
      <c r="U325" s="124" t="s">
        <v>102</v>
      </c>
      <c r="V325" s="124">
        <v>1813097453</v>
      </c>
      <c r="W325" s="124">
        <v>1428850056</v>
      </c>
      <c r="X325" s="124">
        <v>1112574836</v>
      </c>
      <c r="Y325" s="124">
        <v>527472233</v>
      </c>
      <c r="Z325" s="124">
        <v>206280501</v>
      </c>
      <c r="AA325" s="124">
        <v>276041079</v>
      </c>
      <c r="AB325" s="124">
        <v>656099925</v>
      </c>
      <c r="AC325" s="124">
        <v>1705608169</v>
      </c>
      <c r="AD325" s="124">
        <v>843038482</v>
      </c>
      <c r="AE325" s="124" t="s">
        <v>102</v>
      </c>
      <c r="AF325" s="126">
        <v>-0.14979561934894761</v>
      </c>
      <c r="AG325" s="126">
        <v>0.11876867606888553</v>
      </c>
      <c r="AH325" s="126">
        <v>-0.27214089528206636</v>
      </c>
      <c r="AI325" s="126">
        <v>-0.59739991074043863</v>
      </c>
      <c r="AJ325" s="126">
        <v>-0.8109683512042285</v>
      </c>
      <c r="AK325" s="126">
        <v>-0.82784438568559515</v>
      </c>
      <c r="AL325" s="126">
        <v>-0.69720622255516185</v>
      </c>
      <c r="AM325" s="126">
        <v>0.96926188435714999</v>
      </c>
      <c r="AN325" s="126">
        <v>-0.31182402480239052</v>
      </c>
      <c r="AO325" s="126" t="s">
        <v>102</v>
      </c>
      <c r="AP325" s="124">
        <v>13201085926.339172</v>
      </c>
      <c r="AQ325" s="124">
        <v>8569062734</v>
      </c>
      <c r="AR325" s="126">
        <v>-0.3508819818449353</v>
      </c>
      <c r="AS325" s="153" t="s">
        <v>779</v>
      </c>
      <c r="AT325" s="153">
        <v>1</v>
      </c>
      <c r="AU325" s="153">
        <v>1</v>
      </c>
      <c r="AV325" s="153">
        <v>1</v>
      </c>
      <c r="AW325" s="153">
        <v>1</v>
      </c>
      <c r="AX325" s="153">
        <v>1</v>
      </c>
      <c r="AY325" s="153">
        <v>1</v>
      </c>
      <c r="AZ325" s="153">
        <v>1</v>
      </c>
      <c r="BA325" s="153">
        <v>1</v>
      </c>
      <c r="BB325" s="153">
        <v>1</v>
      </c>
      <c r="BC325" s="153">
        <v>0</v>
      </c>
    </row>
    <row r="326" spans="1:55" x14ac:dyDescent="0.3">
      <c r="A326" s="300" t="s">
        <v>886</v>
      </c>
      <c r="B326" s="300" t="s">
        <v>1728</v>
      </c>
      <c r="C326" s="300" t="s">
        <v>44</v>
      </c>
      <c r="D326" s="300" t="s">
        <v>808</v>
      </c>
      <c r="E326" s="300" t="s">
        <v>1696</v>
      </c>
      <c r="F326" s="300" t="s">
        <v>5</v>
      </c>
      <c r="G326" s="300" t="s">
        <v>2070</v>
      </c>
      <c r="H326" s="126">
        <v>5.1479999999999998E-2</v>
      </c>
      <c r="I326" s="300" t="s">
        <v>2621</v>
      </c>
      <c r="J326" s="124" t="s">
        <v>102</v>
      </c>
      <c r="K326" s="124" t="s">
        <v>102</v>
      </c>
      <c r="L326" s="124">
        <v>7732.2395626132557</v>
      </c>
      <c r="M326" s="124" t="s">
        <v>102</v>
      </c>
      <c r="N326" s="124" t="s">
        <v>102</v>
      </c>
      <c r="O326" s="124">
        <v>8074.9259690749204</v>
      </c>
      <c r="P326" s="124" t="s">
        <v>102</v>
      </c>
      <c r="Q326" s="124" t="s">
        <v>102</v>
      </c>
      <c r="R326" s="124">
        <v>8579.5781685844104</v>
      </c>
      <c r="S326" s="124" t="s">
        <v>102</v>
      </c>
      <c r="T326" s="124" t="s">
        <v>102</v>
      </c>
      <c r="U326" s="124">
        <v>9330.659516999347</v>
      </c>
      <c r="V326" s="124" t="s">
        <v>102</v>
      </c>
      <c r="W326" s="124" t="s">
        <v>102</v>
      </c>
      <c r="X326" s="124">
        <v>7247.9475528700004</v>
      </c>
      <c r="Y326" s="124" t="s">
        <v>102</v>
      </c>
      <c r="Z326" s="124" t="s">
        <v>102</v>
      </c>
      <c r="AA326" s="124">
        <v>7334.2910461699994</v>
      </c>
      <c r="AB326" s="124" t="s">
        <v>102</v>
      </c>
      <c r="AC326" s="124" t="s">
        <v>102</v>
      </c>
      <c r="AD326" s="124" t="s">
        <v>102</v>
      </c>
      <c r="AE326" s="124" t="s">
        <v>102</v>
      </c>
      <c r="AF326" s="126" t="s">
        <v>102</v>
      </c>
      <c r="AG326" s="126" t="s">
        <v>102</v>
      </c>
      <c r="AH326" s="126">
        <v>-6.2632825305218506E-2</v>
      </c>
      <c r="AI326" s="126" t="s">
        <v>102</v>
      </c>
      <c r="AJ326" s="126" t="s">
        <v>102</v>
      </c>
      <c r="AK326" s="126">
        <v>-9.17203359809588E-2</v>
      </c>
      <c r="AL326" s="126" t="s">
        <v>102</v>
      </c>
      <c r="AM326" s="126" t="s">
        <v>102</v>
      </c>
      <c r="AN326" s="126" t="s">
        <v>102</v>
      </c>
      <c r="AO326" s="126" t="s">
        <v>102</v>
      </c>
      <c r="AP326" s="124">
        <v>15807.165531688177</v>
      </c>
      <c r="AQ326" s="124">
        <v>14582.23859904</v>
      </c>
      <c r="AR326" s="126">
        <v>-7.7491877350977373E-2</v>
      </c>
      <c r="AS326" s="153" t="s">
        <v>779</v>
      </c>
      <c r="AT326" s="153">
        <v>0</v>
      </c>
      <c r="AU326" s="153">
        <v>0</v>
      </c>
      <c r="AV326" s="153">
        <v>1</v>
      </c>
      <c r="AW326" s="153">
        <v>0</v>
      </c>
      <c r="AX326" s="153">
        <v>0</v>
      </c>
      <c r="AY326" s="153">
        <v>1</v>
      </c>
      <c r="AZ326" s="153">
        <v>0</v>
      </c>
      <c r="BA326" s="153">
        <v>0</v>
      </c>
      <c r="BB326" s="153">
        <v>0</v>
      </c>
      <c r="BC326" s="153">
        <v>0</v>
      </c>
    </row>
    <row r="327" spans="1:55" x14ac:dyDescent="0.3">
      <c r="A327" s="300" t="s">
        <v>886</v>
      </c>
      <c r="B327" s="300" t="s">
        <v>1728</v>
      </c>
      <c r="C327" s="300" t="s">
        <v>44</v>
      </c>
      <c r="D327" s="300" t="s">
        <v>808</v>
      </c>
      <c r="E327" s="300" t="s">
        <v>1696</v>
      </c>
      <c r="F327" s="300" t="s">
        <v>16</v>
      </c>
      <c r="G327" s="300" t="s">
        <v>2070</v>
      </c>
      <c r="H327" s="126">
        <v>5.1479999999999998E-2</v>
      </c>
      <c r="I327" s="300" t="s">
        <v>2622</v>
      </c>
      <c r="J327" s="124" t="s">
        <v>102</v>
      </c>
      <c r="K327" s="124" t="s">
        <v>102</v>
      </c>
      <c r="L327" s="124">
        <v>2030.20502900414</v>
      </c>
      <c r="M327" s="124" t="s">
        <v>102</v>
      </c>
      <c r="N327" s="124" t="s">
        <v>102</v>
      </c>
      <c r="O327" s="124">
        <v>2633.5109808122038</v>
      </c>
      <c r="P327" s="124" t="s">
        <v>102</v>
      </c>
      <c r="Q327" s="124" t="s">
        <v>102</v>
      </c>
      <c r="R327" s="124">
        <v>2568.8007137977679</v>
      </c>
      <c r="S327" s="124" t="s">
        <v>102</v>
      </c>
      <c r="T327" s="124" t="s">
        <v>102</v>
      </c>
      <c r="U327" s="124">
        <v>3274.058321604281</v>
      </c>
      <c r="V327" s="124" t="s">
        <v>102</v>
      </c>
      <c r="W327" s="124" t="s">
        <v>102</v>
      </c>
      <c r="X327" s="124">
        <v>1817.10072158</v>
      </c>
      <c r="Y327" s="124" t="s">
        <v>102</v>
      </c>
      <c r="Z327" s="124" t="s">
        <v>102</v>
      </c>
      <c r="AA327" s="124">
        <v>2352.8060311099998</v>
      </c>
      <c r="AB327" s="124" t="s">
        <v>102</v>
      </c>
      <c r="AC327" s="124" t="s">
        <v>102</v>
      </c>
      <c r="AD327" s="124" t="s">
        <v>102</v>
      </c>
      <c r="AE327" s="124" t="s">
        <v>102</v>
      </c>
      <c r="AF327" s="126" t="s">
        <v>102</v>
      </c>
      <c r="AG327" s="126" t="s">
        <v>102</v>
      </c>
      <c r="AH327" s="126">
        <v>-0.10496688973757114</v>
      </c>
      <c r="AI327" s="126" t="s">
        <v>102</v>
      </c>
      <c r="AJ327" s="126" t="s">
        <v>102</v>
      </c>
      <c r="AK327" s="126">
        <v>-0.1065896256926301</v>
      </c>
      <c r="AL327" s="126" t="s">
        <v>102</v>
      </c>
      <c r="AM327" s="126" t="s">
        <v>102</v>
      </c>
      <c r="AN327" s="126" t="s">
        <v>102</v>
      </c>
      <c r="AO327" s="126" t="s">
        <v>102</v>
      </c>
      <c r="AP327" s="124">
        <v>4663.716009816344</v>
      </c>
      <c r="AQ327" s="124">
        <v>4169.9067526899998</v>
      </c>
      <c r="AR327" s="126">
        <v>-0.10588321760736676</v>
      </c>
      <c r="AS327" s="153" t="s">
        <v>779</v>
      </c>
      <c r="AT327" s="153">
        <v>0</v>
      </c>
      <c r="AU327" s="153">
        <v>0</v>
      </c>
      <c r="AV327" s="153">
        <v>1</v>
      </c>
      <c r="AW327" s="153">
        <v>0</v>
      </c>
      <c r="AX327" s="153">
        <v>0</v>
      </c>
      <c r="AY327" s="153">
        <v>1</v>
      </c>
      <c r="AZ327" s="153">
        <v>0</v>
      </c>
      <c r="BA327" s="153">
        <v>0</v>
      </c>
      <c r="BB327" s="153">
        <v>0</v>
      </c>
      <c r="BC327" s="153">
        <v>0</v>
      </c>
    </row>
    <row r="328" spans="1:55" x14ac:dyDescent="0.3">
      <c r="A328" s="300" t="s">
        <v>886</v>
      </c>
      <c r="B328" s="159" t="s">
        <v>1728</v>
      </c>
      <c r="C328" s="300" t="s">
        <v>44</v>
      </c>
      <c r="D328" s="300" t="s">
        <v>808</v>
      </c>
      <c r="E328" s="300" t="s">
        <v>1696</v>
      </c>
      <c r="F328" s="300" t="s">
        <v>2101</v>
      </c>
      <c r="G328" s="300" t="s">
        <v>2070</v>
      </c>
      <c r="H328" s="126">
        <v>5.1479999999999998E-2</v>
      </c>
      <c r="I328" s="300" t="s">
        <v>2623</v>
      </c>
      <c r="J328" s="124" t="s">
        <v>102</v>
      </c>
      <c r="K328" s="124" t="s">
        <v>102</v>
      </c>
      <c r="L328" s="124">
        <v>413.15669986377202</v>
      </c>
      <c r="M328" s="124" t="s">
        <v>102</v>
      </c>
      <c r="N328" s="124" t="s">
        <v>102</v>
      </c>
      <c r="O328" s="124">
        <v>408.25283330617992</v>
      </c>
      <c r="P328" s="124" t="s">
        <v>102</v>
      </c>
      <c r="Q328" s="124" t="s">
        <v>102</v>
      </c>
      <c r="R328" s="124">
        <v>424.89686269077998</v>
      </c>
      <c r="S328" s="124" t="s">
        <v>102</v>
      </c>
      <c r="T328" s="124" t="s">
        <v>102</v>
      </c>
      <c r="U328" s="124">
        <v>443.69971584085602</v>
      </c>
      <c r="V328" s="124" t="s">
        <v>102</v>
      </c>
      <c r="W328" s="124" t="s">
        <v>102</v>
      </c>
      <c r="X328" s="124">
        <v>343.18414107000001</v>
      </c>
      <c r="Y328" s="124" t="s">
        <v>102</v>
      </c>
      <c r="Z328" s="124" t="s">
        <v>102</v>
      </c>
      <c r="AA328" s="124">
        <v>327.86533227999996</v>
      </c>
      <c r="AB328" s="124" t="s">
        <v>102</v>
      </c>
      <c r="AC328" s="124" t="s">
        <v>102</v>
      </c>
      <c r="AD328" s="124" t="s">
        <v>102</v>
      </c>
      <c r="AE328" s="124" t="s">
        <v>102</v>
      </c>
      <c r="AF328" s="126" t="s">
        <v>102</v>
      </c>
      <c r="AG328" s="126" t="s">
        <v>102</v>
      </c>
      <c r="AH328" s="126">
        <v>-0.16936082318607854</v>
      </c>
      <c r="AI328" s="126" t="s">
        <v>102</v>
      </c>
      <c r="AJ328" s="126" t="s">
        <v>102</v>
      </c>
      <c r="AK328" s="126">
        <v>-0.19690616810953335</v>
      </c>
      <c r="AL328" s="126" t="s">
        <v>102</v>
      </c>
      <c r="AM328" s="126" t="s">
        <v>102</v>
      </c>
      <c r="AN328" s="126" t="s">
        <v>102</v>
      </c>
      <c r="AO328" s="126" t="s">
        <v>102</v>
      </c>
      <c r="AP328" s="300">
        <v>821.40953316995194</v>
      </c>
      <c r="AQ328" s="153">
        <v>671.04947334999997</v>
      </c>
      <c r="AR328" s="126">
        <v>-0.18305127192727874</v>
      </c>
      <c r="AS328" s="153" t="s">
        <v>779</v>
      </c>
      <c r="AT328" s="300">
        <v>0</v>
      </c>
      <c r="AU328" s="300">
        <v>0</v>
      </c>
      <c r="AV328" s="153">
        <v>1</v>
      </c>
      <c r="AW328" s="153">
        <v>0</v>
      </c>
      <c r="AX328" s="153">
        <v>0</v>
      </c>
      <c r="AY328" s="153">
        <v>1</v>
      </c>
      <c r="AZ328" s="153">
        <v>0</v>
      </c>
      <c r="BA328" s="300">
        <v>0</v>
      </c>
      <c r="BB328" s="300">
        <v>0</v>
      </c>
      <c r="BC328" s="300">
        <v>0</v>
      </c>
    </row>
    <row r="329" spans="1:55" x14ac:dyDescent="0.3">
      <c r="A329" s="300" t="s">
        <v>886</v>
      </c>
      <c r="B329" s="159" t="s">
        <v>1728</v>
      </c>
      <c r="C329" s="300" t="s">
        <v>44</v>
      </c>
      <c r="D329" s="300" t="s">
        <v>808</v>
      </c>
      <c r="E329" s="300" t="s">
        <v>1696</v>
      </c>
      <c r="F329" s="300" t="s">
        <v>18</v>
      </c>
      <c r="G329" s="300" t="s">
        <v>2070</v>
      </c>
      <c r="H329" s="126">
        <v>5.1479999999999998E-2</v>
      </c>
      <c r="I329" s="300" t="s">
        <v>2624</v>
      </c>
      <c r="J329" s="124" t="s">
        <v>102</v>
      </c>
      <c r="K329" s="124" t="s">
        <v>102</v>
      </c>
      <c r="L329" s="124">
        <v>4044.6504019543836</v>
      </c>
      <c r="M329" s="124" t="s">
        <v>102</v>
      </c>
      <c r="N329" s="124" t="s">
        <v>102</v>
      </c>
      <c r="O329" s="124">
        <v>3835.4642093375005</v>
      </c>
      <c r="P329" s="124" t="s">
        <v>102</v>
      </c>
      <c r="Q329" s="124" t="s">
        <v>102</v>
      </c>
      <c r="R329" s="124">
        <v>4232.4144932800609</v>
      </c>
      <c r="S329" s="124" t="s">
        <v>102</v>
      </c>
      <c r="T329" s="124" t="s">
        <v>102</v>
      </c>
      <c r="U329" s="124">
        <v>4271.2524662146025</v>
      </c>
      <c r="V329" s="124" t="s">
        <v>102</v>
      </c>
      <c r="W329" s="124" t="s">
        <v>102</v>
      </c>
      <c r="X329" s="124">
        <v>4346.0703402500003</v>
      </c>
      <c r="Y329" s="124" t="s">
        <v>102</v>
      </c>
      <c r="Z329" s="124" t="s">
        <v>102</v>
      </c>
      <c r="AA329" s="124">
        <v>3812.5096769900001</v>
      </c>
      <c r="AB329" s="124" t="s">
        <v>102</v>
      </c>
      <c r="AC329" s="124" t="s">
        <v>102</v>
      </c>
      <c r="AD329" s="124" t="s">
        <v>102</v>
      </c>
      <c r="AE329" s="124" t="s">
        <v>102</v>
      </c>
      <c r="AF329" s="126" t="s">
        <v>102</v>
      </c>
      <c r="AG329" s="126" t="s">
        <v>102</v>
      </c>
      <c r="AH329" s="126">
        <v>7.4523112838125627E-2</v>
      </c>
      <c r="AI329" s="126" t="s">
        <v>102</v>
      </c>
      <c r="AJ329" s="126" t="s">
        <v>102</v>
      </c>
      <c r="AK329" s="126">
        <v>-5.9848120317788928E-3</v>
      </c>
      <c r="AL329" s="126" t="s">
        <v>102</v>
      </c>
      <c r="AM329" s="126" t="s">
        <v>102</v>
      </c>
      <c r="AN329" s="126" t="s">
        <v>102</v>
      </c>
      <c r="AO329" s="126" t="s">
        <v>102</v>
      </c>
      <c r="AP329" s="300">
        <v>7880.1146112918841</v>
      </c>
      <c r="AQ329" s="153">
        <v>8158.5800172400004</v>
      </c>
      <c r="AR329" s="126">
        <v>3.5337735513273717E-2</v>
      </c>
      <c r="AS329" s="153" t="s">
        <v>779</v>
      </c>
      <c r="AT329" s="300">
        <v>0</v>
      </c>
      <c r="AU329" s="300">
        <v>0</v>
      </c>
      <c r="AV329" s="153">
        <v>1</v>
      </c>
      <c r="AW329" s="153">
        <v>0</v>
      </c>
      <c r="AX329" s="153">
        <v>0</v>
      </c>
      <c r="AY329" s="153">
        <v>1</v>
      </c>
      <c r="AZ329" s="153">
        <v>0</v>
      </c>
      <c r="BA329" s="300">
        <v>0</v>
      </c>
      <c r="BB329" s="300">
        <v>0</v>
      </c>
      <c r="BC329" s="300">
        <v>0</v>
      </c>
    </row>
    <row r="330" spans="1:55" x14ac:dyDescent="0.3">
      <c r="A330" s="300" t="s">
        <v>886</v>
      </c>
      <c r="B330" s="159" t="s">
        <v>1728</v>
      </c>
      <c r="C330" s="300" t="s">
        <v>44</v>
      </c>
      <c r="D330" s="300" t="s">
        <v>808</v>
      </c>
      <c r="E330" s="300" t="s">
        <v>1696</v>
      </c>
      <c r="F330" s="300" t="s">
        <v>770</v>
      </c>
      <c r="G330" s="300" t="s">
        <v>2070</v>
      </c>
      <c r="H330" s="126">
        <v>5.1479999999999998E-2</v>
      </c>
      <c r="I330" s="300" t="s">
        <v>2625</v>
      </c>
      <c r="J330" s="124" t="s">
        <v>102</v>
      </c>
      <c r="K330" s="124" t="s">
        <v>102</v>
      </c>
      <c r="L330" s="124">
        <v>1216.8255475469598</v>
      </c>
      <c r="M330" s="124" t="s">
        <v>102</v>
      </c>
      <c r="N330" s="124" t="s">
        <v>102</v>
      </c>
      <c r="O330" s="124">
        <v>1154.7199827096319</v>
      </c>
      <c r="P330" s="124" t="s">
        <v>102</v>
      </c>
      <c r="Q330" s="124" t="s">
        <v>102</v>
      </c>
      <c r="R330" s="124">
        <v>1313.2694201858524</v>
      </c>
      <c r="S330" s="124" t="s">
        <v>102</v>
      </c>
      <c r="T330" s="124" t="s">
        <v>102</v>
      </c>
      <c r="U330" s="124">
        <v>1306.7022486452161</v>
      </c>
      <c r="V330" s="124" t="s">
        <v>102</v>
      </c>
      <c r="W330" s="124" t="s">
        <v>102</v>
      </c>
      <c r="X330" s="124">
        <v>711.24440087999994</v>
      </c>
      <c r="Y330" s="124" t="s">
        <v>102</v>
      </c>
      <c r="Z330" s="124" t="s">
        <v>102</v>
      </c>
      <c r="AA330" s="124">
        <v>800.17447417000005</v>
      </c>
      <c r="AB330" s="124" t="s">
        <v>102</v>
      </c>
      <c r="AC330" s="124" t="s">
        <v>102</v>
      </c>
      <c r="AD330" s="124" t="s">
        <v>102</v>
      </c>
      <c r="AE330" s="124" t="s">
        <v>102</v>
      </c>
      <c r="AF330" s="126" t="s">
        <v>102</v>
      </c>
      <c r="AG330" s="126" t="s">
        <v>102</v>
      </c>
      <c r="AH330" s="126">
        <v>-0.41549189009564941</v>
      </c>
      <c r="AI330" s="126" t="s">
        <v>102</v>
      </c>
      <c r="AJ330" s="126" t="s">
        <v>102</v>
      </c>
      <c r="AK330" s="126">
        <v>-0.30704024685505643</v>
      </c>
      <c r="AL330" s="126" t="s">
        <v>102</v>
      </c>
      <c r="AM330" s="126" t="s">
        <v>102</v>
      </c>
      <c r="AN330" s="126" t="s">
        <v>102</v>
      </c>
      <c r="AO330" s="126" t="s">
        <v>102</v>
      </c>
      <c r="AP330" s="300">
        <v>2371.5455302565915</v>
      </c>
      <c r="AQ330" s="153">
        <v>1511.41887505</v>
      </c>
      <c r="AR330" s="126">
        <v>-0.36268612355653546</v>
      </c>
      <c r="AS330" s="153" t="s">
        <v>779</v>
      </c>
      <c r="AT330" s="300">
        <v>0</v>
      </c>
      <c r="AU330" s="300">
        <v>0</v>
      </c>
      <c r="AV330" s="153">
        <v>1</v>
      </c>
      <c r="AW330" s="153">
        <v>0</v>
      </c>
      <c r="AX330" s="153">
        <v>0</v>
      </c>
      <c r="AY330" s="153">
        <v>1</v>
      </c>
      <c r="AZ330" s="153">
        <v>0</v>
      </c>
      <c r="BA330" s="300">
        <v>0</v>
      </c>
      <c r="BB330" s="300">
        <v>0</v>
      </c>
      <c r="BC330" s="300">
        <v>0</v>
      </c>
    </row>
    <row r="331" spans="1:55" x14ac:dyDescent="0.3">
      <c r="A331" s="300" t="s">
        <v>886</v>
      </c>
      <c r="B331" s="159" t="s">
        <v>1728</v>
      </c>
      <c r="C331" s="300" t="s">
        <v>44</v>
      </c>
      <c r="D331" s="300" t="s">
        <v>808</v>
      </c>
      <c r="E331" s="300" t="s">
        <v>1696</v>
      </c>
      <c r="F331" s="300" t="s">
        <v>94</v>
      </c>
      <c r="G331" s="300" t="s">
        <v>2070</v>
      </c>
      <c r="H331" s="126">
        <v>5.1479999999999998E-2</v>
      </c>
      <c r="I331" s="300" t="s">
        <v>2626</v>
      </c>
      <c r="J331" s="124" t="s">
        <v>102</v>
      </c>
      <c r="K331" s="124" t="s">
        <v>102</v>
      </c>
      <c r="L331" s="124">
        <v>27.401884244000001</v>
      </c>
      <c r="M331" s="124" t="s">
        <v>102</v>
      </c>
      <c r="N331" s="124" t="s">
        <v>102</v>
      </c>
      <c r="O331" s="124">
        <v>42.977962909406394</v>
      </c>
      <c r="P331" s="124" t="s">
        <v>102</v>
      </c>
      <c r="Q331" s="124" t="s">
        <v>102</v>
      </c>
      <c r="R331" s="124">
        <v>40.196678629952807</v>
      </c>
      <c r="S331" s="124" t="s">
        <v>102</v>
      </c>
      <c r="T331" s="124" t="s">
        <v>102</v>
      </c>
      <c r="U331" s="124">
        <v>34.946764694386772</v>
      </c>
      <c r="V331" s="124" t="s">
        <v>102</v>
      </c>
      <c r="W331" s="124" t="s">
        <v>102</v>
      </c>
      <c r="X331" s="124">
        <v>30.34794909</v>
      </c>
      <c r="Y331" s="124" t="s">
        <v>102</v>
      </c>
      <c r="Z331" s="124" t="s">
        <v>102</v>
      </c>
      <c r="AA331" s="124">
        <v>40.935531620000006</v>
      </c>
      <c r="AB331" s="124" t="s">
        <v>102</v>
      </c>
      <c r="AC331" s="124" t="s">
        <v>102</v>
      </c>
      <c r="AD331" s="124" t="s">
        <v>102</v>
      </c>
      <c r="AE331" s="124" t="s">
        <v>102</v>
      </c>
      <c r="AF331" s="126" t="s">
        <v>102</v>
      </c>
      <c r="AG331" s="126" t="s">
        <v>102</v>
      </c>
      <c r="AH331" s="126">
        <v>0.10751322134517366</v>
      </c>
      <c r="AI331" s="126" t="s">
        <v>102</v>
      </c>
      <c r="AJ331" s="126" t="s">
        <v>102</v>
      </c>
      <c r="AK331" s="126">
        <v>-4.7522757039733257E-2</v>
      </c>
      <c r="AL331" s="126" t="s">
        <v>102</v>
      </c>
      <c r="AM331" s="126" t="s">
        <v>102</v>
      </c>
      <c r="AN331" s="126" t="s">
        <v>102</v>
      </c>
      <c r="AO331" s="126" t="s">
        <v>102</v>
      </c>
      <c r="AP331" s="300">
        <v>70.379847153406388</v>
      </c>
      <c r="AQ331" s="153">
        <v>71.283480710000006</v>
      </c>
      <c r="AR331" s="126">
        <v>1.283937935562684E-2</v>
      </c>
      <c r="AS331" s="153" t="s">
        <v>779</v>
      </c>
      <c r="AT331" s="300">
        <v>0</v>
      </c>
      <c r="AU331" s="300">
        <v>0</v>
      </c>
      <c r="AV331" s="153">
        <v>1</v>
      </c>
      <c r="AW331" s="153">
        <v>0</v>
      </c>
      <c r="AX331" s="153">
        <v>0</v>
      </c>
      <c r="AY331" s="153">
        <v>1</v>
      </c>
      <c r="AZ331" s="153">
        <v>0</v>
      </c>
      <c r="BA331" s="300">
        <v>0</v>
      </c>
      <c r="BB331" s="300">
        <v>0</v>
      </c>
      <c r="BC331" s="300">
        <v>0</v>
      </c>
    </row>
    <row r="332" spans="1:55" x14ac:dyDescent="0.3">
      <c r="A332" s="300" t="s">
        <v>886</v>
      </c>
      <c r="B332" s="159" t="s">
        <v>1728</v>
      </c>
      <c r="C332" s="300" t="s">
        <v>44</v>
      </c>
      <c r="D332" s="300" t="s">
        <v>808</v>
      </c>
      <c r="E332" s="300" t="s">
        <v>1696</v>
      </c>
      <c r="F332" s="300" t="s">
        <v>1603</v>
      </c>
      <c r="G332" s="300" t="s">
        <v>2070</v>
      </c>
      <c r="H332" s="126">
        <v>5.1479999999999998E-2</v>
      </c>
      <c r="I332" s="300" t="s">
        <v>2627</v>
      </c>
      <c r="J332" s="124" t="s">
        <v>102</v>
      </c>
      <c r="K332" s="124" t="s">
        <v>102</v>
      </c>
      <c r="L332" s="124">
        <v>3546.5868068070799</v>
      </c>
      <c r="M332" s="124" t="s">
        <v>102</v>
      </c>
      <c r="N332" s="124" t="s">
        <v>102</v>
      </c>
      <c r="O332" s="124">
        <v>3840.3700729710558</v>
      </c>
      <c r="P332" s="124" t="s">
        <v>102</v>
      </c>
      <c r="Q332" s="124" t="s">
        <v>102</v>
      </c>
      <c r="R332" s="124">
        <v>3850.5199682981875</v>
      </c>
      <c r="S332" s="124" t="s">
        <v>102</v>
      </c>
      <c r="T332" s="124" t="s">
        <v>102</v>
      </c>
      <c r="U332" s="124">
        <v>4077.3093688617205</v>
      </c>
      <c r="V332" s="124" t="s">
        <v>102</v>
      </c>
      <c r="W332" s="124" t="s">
        <v>102</v>
      </c>
      <c r="X332" s="124">
        <v>3895.8324608799999</v>
      </c>
      <c r="Y332" s="124" t="s">
        <v>102</v>
      </c>
      <c r="Z332" s="124" t="s">
        <v>102</v>
      </c>
      <c r="AA332" s="124">
        <v>3909.2679460900004</v>
      </c>
      <c r="AB332" s="124" t="s">
        <v>102</v>
      </c>
      <c r="AC332" s="124" t="s">
        <v>102</v>
      </c>
      <c r="AD332" s="124" t="s">
        <v>102</v>
      </c>
      <c r="AE332" s="124" t="s">
        <v>102</v>
      </c>
      <c r="AF332" s="126" t="s">
        <v>102</v>
      </c>
      <c r="AG332" s="126" t="s">
        <v>102</v>
      </c>
      <c r="AH332" s="126">
        <v>9.8473736326600364E-2</v>
      </c>
      <c r="AI332" s="126" t="s">
        <v>102</v>
      </c>
      <c r="AJ332" s="126" t="s">
        <v>102</v>
      </c>
      <c r="AK332" s="126">
        <v>1.794042548239173E-2</v>
      </c>
      <c r="AL332" s="126" t="s">
        <v>102</v>
      </c>
      <c r="AM332" s="126" t="s">
        <v>102</v>
      </c>
      <c r="AN332" s="126" t="s">
        <v>102</v>
      </c>
      <c r="AO332" s="126" t="s">
        <v>102</v>
      </c>
      <c r="AP332" s="300">
        <v>7386.9568797781358</v>
      </c>
      <c r="AQ332" s="153">
        <v>7805.1004069700002</v>
      </c>
      <c r="AR332" s="126">
        <v>5.6605654262926089E-2</v>
      </c>
      <c r="AS332" s="153" t="s">
        <v>779</v>
      </c>
      <c r="AT332" s="300">
        <v>0</v>
      </c>
      <c r="AU332" s="300">
        <v>0</v>
      </c>
      <c r="AV332" s="153">
        <v>1</v>
      </c>
      <c r="AW332" s="153">
        <v>0</v>
      </c>
      <c r="AX332" s="153">
        <v>0</v>
      </c>
      <c r="AY332" s="153">
        <v>1</v>
      </c>
      <c r="AZ332" s="153">
        <v>0</v>
      </c>
      <c r="BA332" s="300">
        <v>0</v>
      </c>
      <c r="BB332" s="300">
        <v>0</v>
      </c>
      <c r="BC332" s="300">
        <v>0</v>
      </c>
    </row>
    <row r="333" spans="1:55" x14ac:dyDescent="0.3">
      <c r="A333" s="300" t="s">
        <v>886</v>
      </c>
      <c r="B333" s="159" t="s">
        <v>1728</v>
      </c>
      <c r="C333" s="300" t="s">
        <v>44</v>
      </c>
      <c r="D333" s="300" t="s">
        <v>808</v>
      </c>
      <c r="E333" s="300" t="s">
        <v>1696</v>
      </c>
      <c r="F333" s="300" t="s">
        <v>650</v>
      </c>
      <c r="G333" s="300" t="s">
        <v>2070</v>
      </c>
      <c r="H333" s="126">
        <v>5.1479999999999998E-2</v>
      </c>
      <c r="I333" s="300" t="s">
        <v>2628</v>
      </c>
      <c r="J333" s="124" t="s">
        <v>102</v>
      </c>
      <c r="K333" s="124" t="s">
        <v>102</v>
      </c>
      <c r="L333" s="124">
        <v>2282.6116622534878</v>
      </c>
      <c r="M333" s="124" t="s">
        <v>102</v>
      </c>
      <c r="N333" s="124" t="s">
        <v>102</v>
      </c>
      <c r="O333" s="124">
        <v>3032.7217820929959</v>
      </c>
      <c r="P333" s="124" t="s">
        <v>102</v>
      </c>
      <c r="Q333" s="124" t="s">
        <v>102</v>
      </c>
      <c r="R333" s="124">
        <v>2552.1593860858798</v>
      </c>
      <c r="S333" s="124" t="s">
        <v>102</v>
      </c>
      <c r="T333" s="124" t="s">
        <v>102</v>
      </c>
      <c r="U333" s="124">
        <v>2468.521838625491</v>
      </c>
      <c r="V333" s="124" t="s">
        <v>102</v>
      </c>
      <c r="W333" s="124" t="s">
        <v>102</v>
      </c>
      <c r="X333" s="124">
        <v>2467.4781156600002</v>
      </c>
      <c r="Y333" s="124" t="s">
        <v>102</v>
      </c>
      <c r="Z333" s="124" t="s">
        <v>102</v>
      </c>
      <c r="AA333" s="124">
        <v>2755.6212064000001</v>
      </c>
      <c r="AB333" s="124" t="s">
        <v>102</v>
      </c>
      <c r="AC333" s="124" t="s">
        <v>102</v>
      </c>
      <c r="AD333" s="124" t="s">
        <v>102</v>
      </c>
      <c r="AE333" s="124" t="s">
        <v>102</v>
      </c>
      <c r="AF333" s="126" t="s">
        <v>102</v>
      </c>
      <c r="AG333" s="126" t="s">
        <v>102</v>
      </c>
      <c r="AH333" s="126">
        <v>8.0989007663267901E-2</v>
      </c>
      <c r="AI333" s="126" t="s">
        <v>102</v>
      </c>
      <c r="AJ333" s="126" t="s">
        <v>102</v>
      </c>
      <c r="AK333" s="126">
        <v>-9.1370259325851577E-2</v>
      </c>
      <c r="AL333" s="126" t="s">
        <v>102</v>
      </c>
      <c r="AM333" s="126" t="s">
        <v>102</v>
      </c>
      <c r="AN333" s="126" t="s">
        <v>102</v>
      </c>
      <c r="AO333" s="126" t="s">
        <v>102</v>
      </c>
      <c r="AP333" s="300">
        <v>5315.3334443464837</v>
      </c>
      <c r="AQ333" s="153">
        <v>5223.0993220600003</v>
      </c>
      <c r="AR333" s="126">
        <v>-1.7352462127204048E-2</v>
      </c>
      <c r="AS333" s="153" t="s">
        <v>779</v>
      </c>
      <c r="AT333" s="300">
        <v>0</v>
      </c>
      <c r="AU333" s="300">
        <v>0</v>
      </c>
      <c r="AV333" s="153">
        <v>1</v>
      </c>
      <c r="AW333" s="153">
        <v>0</v>
      </c>
      <c r="AX333" s="153">
        <v>0</v>
      </c>
      <c r="AY333" s="153">
        <v>1</v>
      </c>
      <c r="AZ333" s="153">
        <v>0</v>
      </c>
      <c r="BA333" s="300">
        <v>0</v>
      </c>
      <c r="BB333" s="300">
        <v>0</v>
      </c>
      <c r="BC333" s="300">
        <v>0</v>
      </c>
    </row>
    <row r="334" spans="1:55" x14ac:dyDescent="0.3">
      <c r="A334" s="300" t="s">
        <v>656</v>
      </c>
      <c r="B334" s="159" t="s">
        <v>816</v>
      </c>
      <c r="C334" s="300" t="s">
        <v>44</v>
      </c>
      <c r="D334" s="300" t="s">
        <v>808</v>
      </c>
      <c r="E334" s="300" t="s">
        <v>1696</v>
      </c>
      <c r="F334" s="300" t="s">
        <v>5</v>
      </c>
      <c r="G334" s="300" t="s">
        <v>2076</v>
      </c>
      <c r="H334" s="126">
        <v>0.11942</v>
      </c>
      <c r="I334" s="300" t="s">
        <v>1465</v>
      </c>
      <c r="J334" s="124">
        <v>62323511.482080005</v>
      </c>
      <c r="K334" s="124">
        <v>64365667.149240002</v>
      </c>
      <c r="L334" s="124">
        <v>45994913.664300002</v>
      </c>
      <c r="M334" s="124">
        <v>54595325.731860004</v>
      </c>
      <c r="N334" s="124">
        <v>66978163.948140003</v>
      </c>
      <c r="O334" s="124">
        <v>50235843.05082</v>
      </c>
      <c r="P334" s="124">
        <v>65286768.463200003</v>
      </c>
      <c r="Q334" s="124">
        <v>74576255.183640003</v>
      </c>
      <c r="R334" s="124">
        <v>58889685.034980007</v>
      </c>
      <c r="S334" s="124">
        <v>61104826.913580008</v>
      </c>
      <c r="T334" s="124">
        <v>82124332.972380012</v>
      </c>
      <c r="U334" s="124">
        <v>67856751.929340005</v>
      </c>
      <c r="V334" s="124">
        <v>67416464</v>
      </c>
      <c r="W334" s="124">
        <v>71728728</v>
      </c>
      <c r="X334" s="124">
        <v>36954498</v>
      </c>
      <c r="Y334" s="124">
        <v>49124611</v>
      </c>
      <c r="Z334" s="124">
        <v>55281223</v>
      </c>
      <c r="AA334" s="124">
        <v>55442616</v>
      </c>
      <c r="AB334" s="124">
        <v>76013824</v>
      </c>
      <c r="AC334" s="124">
        <v>98456206</v>
      </c>
      <c r="AD334" s="124">
        <v>68311271</v>
      </c>
      <c r="AE334" s="124">
        <v>76615274</v>
      </c>
      <c r="AF334" s="126">
        <v>8.1717996897276574E-2</v>
      </c>
      <c r="AG334" s="126">
        <v>0.11439422873824648</v>
      </c>
      <c r="AH334" s="126">
        <v>-0.19655250861611959</v>
      </c>
      <c r="AI334" s="126">
        <v>-0.10020481897532628</v>
      </c>
      <c r="AJ334" s="126">
        <v>-0.17463812470578821</v>
      </c>
      <c r="AK334" s="126">
        <v>0.10364657250626173</v>
      </c>
      <c r="AL334" s="126">
        <v>0.16430673150634625</v>
      </c>
      <c r="AM334" s="126">
        <v>0.32020850011249435</v>
      </c>
      <c r="AN334" s="126">
        <v>0.15998703269381803</v>
      </c>
      <c r="AO334" s="126">
        <v>0.25383341823971245</v>
      </c>
      <c r="AP334" s="300">
        <v>604350960.62184012</v>
      </c>
      <c r="AQ334" s="153">
        <v>655344715</v>
      </c>
      <c r="AR334" s="126">
        <v>8.4377717089570661E-2</v>
      </c>
      <c r="AS334" s="153" t="s">
        <v>779</v>
      </c>
      <c r="AT334" s="300">
        <v>1</v>
      </c>
      <c r="AU334" s="300">
        <v>1</v>
      </c>
      <c r="AV334" s="153">
        <v>1</v>
      </c>
      <c r="AW334" s="153">
        <v>1</v>
      </c>
      <c r="AX334" s="153">
        <v>1</v>
      </c>
      <c r="AY334" s="153">
        <v>1</v>
      </c>
      <c r="AZ334" s="153">
        <v>1</v>
      </c>
      <c r="BA334" s="300">
        <v>1</v>
      </c>
      <c r="BB334" s="300">
        <v>1</v>
      </c>
      <c r="BC334" s="300">
        <v>1</v>
      </c>
    </row>
    <row r="335" spans="1:55" x14ac:dyDescent="0.3">
      <c r="A335" s="300" t="s">
        <v>656</v>
      </c>
      <c r="B335" s="159" t="s">
        <v>816</v>
      </c>
      <c r="C335" s="300" t="s">
        <v>44</v>
      </c>
      <c r="D335" s="300" t="s">
        <v>808</v>
      </c>
      <c r="E335" s="300" t="s">
        <v>1696</v>
      </c>
      <c r="F335" s="300" t="s">
        <v>16</v>
      </c>
      <c r="G335" s="300" t="s">
        <v>2076</v>
      </c>
      <c r="H335" s="126">
        <v>0.11942</v>
      </c>
      <c r="I335" s="300" t="s">
        <v>1461</v>
      </c>
      <c r="J335" s="124">
        <v>17578539.950940002</v>
      </c>
      <c r="K335" s="124">
        <v>31357759.466520004</v>
      </c>
      <c r="L335" s="124">
        <v>14436695.1807</v>
      </c>
      <c r="M335" s="124">
        <v>18170481.411000002</v>
      </c>
      <c r="N335" s="124">
        <v>29452785.362100001</v>
      </c>
      <c r="O335" s="124">
        <v>13563661.761540001</v>
      </c>
      <c r="P335" s="124">
        <v>19539094.377780002</v>
      </c>
      <c r="Q335" s="124">
        <v>33750339.4899</v>
      </c>
      <c r="R335" s="124">
        <v>15126532.158600001</v>
      </c>
      <c r="S335" s="124">
        <v>18222448.24566</v>
      </c>
      <c r="T335" s="124">
        <v>40456338.061319999</v>
      </c>
      <c r="U335" s="124">
        <v>18722196.513360001</v>
      </c>
      <c r="V335" s="124">
        <v>17840508</v>
      </c>
      <c r="W335" s="124">
        <v>36047444</v>
      </c>
      <c r="X335" s="124">
        <v>10525606</v>
      </c>
      <c r="Y335" s="124">
        <v>13012975</v>
      </c>
      <c r="Z335" s="124">
        <v>28444808</v>
      </c>
      <c r="AA335" s="124">
        <v>11143818</v>
      </c>
      <c r="AB335" s="124">
        <v>17123092</v>
      </c>
      <c r="AC335" s="124">
        <v>41690733</v>
      </c>
      <c r="AD335" s="124">
        <v>12669463</v>
      </c>
      <c r="AE335" s="124">
        <v>16579703</v>
      </c>
      <c r="AF335" s="126">
        <v>1.4902719440358848E-2</v>
      </c>
      <c r="AG335" s="126">
        <v>0.14955419689621224</v>
      </c>
      <c r="AH335" s="126">
        <v>-0.27091305397433496</v>
      </c>
      <c r="AI335" s="126">
        <v>-0.28383983309752947</v>
      </c>
      <c r="AJ335" s="126">
        <v>-3.4223498718632978E-2</v>
      </c>
      <c r="AK335" s="126">
        <v>-0.17840637757581881</v>
      </c>
      <c r="AL335" s="126">
        <v>-0.12364966006446526</v>
      </c>
      <c r="AM335" s="126">
        <v>0.2352685522608213</v>
      </c>
      <c r="AN335" s="126">
        <v>-0.16243439889843256</v>
      </c>
      <c r="AO335" s="126">
        <v>-9.0149535535174241E-2</v>
      </c>
      <c r="AP335" s="300">
        <v>211198337.40474001</v>
      </c>
      <c r="AQ335" s="153">
        <v>205078150</v>
      </c>
      <c r="AR335" s="126">
        <v>-2.8978388182153599E-2</v>
      </c>
      <c r="AS335" s="153" t="s">
        <v>779</v>
      </c>
      <c r="AT335" s="300">
        <v>1</v>
      </c>
      <c r="AU335" s="300">
        <v>1</v>
      </c>
      <c r="AV335" s="153">
        <v>1</v>
      </c>
      <c r="AW335" s="153">
        <v>1</v>
      </c>
      <c r="AX335" s="153">
        <v>1</v>
      </c>
      <c r="AY335" s="153">
        <v>1</v>
      </c>
      <c r="AZ335" s="153">
        <v>1</v>
      </c>
      <c r="BA335" s="300">
        <v>1</v>
      </c>
      <c r="BB335" s="300">
        <v>1</v>
      </c>
      <c r="BC335" s="300">
        <v>1</v>
      </c>
    </row>
    <row r="336" spans="1:55" x14ac:dyDescent="0.3">
      <c r="A336" s="300" t="s">
        <v>656</v>
      </c>
      <c r="B336" s="159" t="s">
        <v>816</v>
      </c>
      <c r="C336" s="300" t="s">
        <v>44</v>
      </c>
      <c r="D336" s="300" t="s">
        <v>808</v>
      </c>
      <c r="E336" s="300" t="s">
        <v>1696</v>
      </c>
      <c r="F336" s="300" t="s">
        <v>30</v>
      </c>
      <c r="G336" s="300" t="s">
        <v>2076</v>
      </c>
      <c r="H336" s="126">
        <v>0.11942</v>
      </c>
      <c r="I336" s="300" t="s">
        <v>1464</v>
      </c>
      <c r="J336" s="124">
        <v>16371210.77892</v>
      </c>
      <c r="K336" s="124">
        <v>10994642.116020001</v>
      </c>
      <c r="L336" s="124">
        <v>12847179.22938</v>
      </c>
      <c r="M336" s="124">
        <v>15949052.86968</v>
      </c>
      <c r="N336" s="124">
        <v>14117587.718400002</v>
      </c>
      <c r="O336" s="124">
        <v>13397847.674040001</v>
      </c>
      <c r="P336" s="124">
        <v>18621180.052560002</v>
      </c>
      <c r="Q336" s="124">
        <v>14288111.205840001</v>
      </c>
      <c r="R336" s="124">
        <v>14327352.473940002</v>
      </c>
      <c r="S336" s="124">
        <v>17706527.717220001</v>
      </c>
      <c r="T336" s="124">
        <v>16081807.126320001</v>
      </c>
      <c r="U336" s="124">
        <v>17431632.867240001</v>
      </c>
      <c r="V336" s="124">
        <v>17321914</v>
      </c>
      <c r="W336" s="124">
        <v>10446840</v>
      </c>
      <c r="X336" s="124">
        <v>9575704</v>
      </c>
      <c r="Y336" s="124">
        <v>12113121</v>
      </c>
      <c r="Z336" s="124">
        <v>9031660</v>
      </c>
      <c r="AA336" s="124">
        <v>9225186</v>
      </c>
      <c r="AB336" s="124">
        <v>16490413</v>
      </c>
      <c r="AC336" s="124">
        <v>13434735</v>
      </c>
      <c r="AD336" s="124">
        <v>12253463</v>
      </c>
      <c r="AE336" s="124">
        <v>16357201</v>
      </c>
      <c r="AF336" s="126">
        <v>5.8071649917558324E-2</v>
      </c>
      <c r="AG336" s="126">
        <v>-4.9824460881888417E-2</v>
      </c>
      <c r="AH336" s="126">
        <v>-0.25464541055818057</v>
      </c>
      <c r="AI336" s="126">
        <v>-0.24051157777351853</v>
      </c>
      <c r="AJ336" s="126">
        <v>-0.3602547276381583</v>
      </c>
      <c r="AK336" s="126">
        <v>-0.3114426865835363</v>
      </c>
      <c r="AL336" s="126">
        <v>-0.11442706888315965</v>
      </c>
      <c r="AM336" s="126">
        <v>-5.9726313264639147E-2</v>
      </c>
      <c r="AN336" s="126">
        <v>-0.14475036317506643</v>
      </c>
      <c r="AO336" s="126">
        <v>-7.6205043629629876E-2</v>
      </c>
      <c r="AP336" s="300">
        <v>148620691.83600003</v>
      </c>
      <c r="AQ336" s="153">
        <v>126250237</v>
      </c>
      <c r="AR336" s="126">
        <v>-0.15052045956484564</v>
      </c>
      <c r="AS336" s="153" t="s">
        <v>779</v>
      </c>
      <c r="AT336" s="300">
        <v>1</v>
      </c>
      <c r="AU336" s="300">
        <v>1</v>
      </c>
      <c r="AV336" s="153">
        <v>1</v>
      </c>
      <c r="AW336" s="153">
        <v>1</v>
      </c>
      <c r="AX336" s="153">
        <v>1</v>
      </c>
      <c r="AY336" s="153">
        <v>1</v>
      </c>
      <c r="AZ336" s="153">
        <v>1</v>
      </c>
      <c r="BA336" s="300">
        <v>1</v>
      </c>
      <c r="BB336" s="300">
        <v>1</v>
      </c>
      <c r="BC336" s="300">
        <v>1</v>
      </c>
    </row>
    <row r="337" spans="1:55" x14ac:dyDescent="0.3">
      <c r="A337" s="300" t="s">
        <v>656</v>
      </c>
      <c r="B337" s="159" t="s">
        <v>816</v>
      </c>
      <c r="C337" s="300" t="s">
        <v>44</v>
      </c>
      <c r="D337" s="300" t="s">
        <v>808</v>
      </c>
      <c r="E337" s="300" t="s">
        <v>1696</v>
      </c>
      <c r="F337" s="300" t="s">
        <v>31</v>
      </c>
      <c r="G337" s="300" t="s">
        <v>2076</v>
      </c>
      <c r="H337" s="126">
        <v>0.11942</v>
      </c>
      <c r="I337" s="300" t="s">
        <v>1458</v>
      </c>
      <c r="J337" s="124">
        <v>1207329.1720200002</v>
      </c>
      <c r="K337" s="124">
        <v>20363117.350500003</v>
      </c>
      <c r="L337" s="124">
        <v>1589515.9513200002</v>
      </c>
      <c r="M337" s="124">
        <v>2221428.5413200003</v>
      </c>
      <c r="N337" s="124">
        <v>15335197.643700002</v>
      </c>
      <c r="O337" s="124">
        <v>165814.08750000002</v>
      </c>
      <c r="P337" s="124">
        <v>917914.32522000012</v>
      </c>
      <c r="Q337" s="124">
        <v>19462228.284060001</v>
      </c>
      <c r="R337" s="124">
        <v>799179.68466000003</v>
      </c>
      <c r="S337" s="124">
        <v>515920.52844000002</v>
      </c>
      <c r="T337" s="124">
        <v>24374530.935000002</v>
      </c>
      <c r="U337" s="124">
        <v>1290563.6461200002</v>
      </c>
      <c r="V337" s="124">
        <v>518594</v>
      </c>
      <c r="W337" s="124">
        <v>25600604</v>
      </c>
      <c r="X337" s="124">
        <v>949902</v>
      </c>
      <c r="Y337" s="124">
        <v>899854</v>
      </c>
      <c r="Z337" s="124">
        <v>19413148</v>
      </c>
      <c r="AA337" s="124">
        <v>1918632</v>
      </c>
      <c r="AB337" s="124">
        <v>632679</v>
      </c>
      <c r="AC337" s="124">
        <v>28255998</v>
      </c>
      <c r="AD337" s="124">
        <v>416000</v>
      </c>
      <c r="AE337" s="124">
        <v>222502</v>
      </c>
      <c r="AF337" s="126">
        <v>-0.5704617994673874</v>
      </c>
      <c r="AG337" s="126">
        <v>0.25720456054688479</v>
      </c>
      <c r="AH337" s="126">
        <v>-0.40239542785892657</v>
      </c>
      <c r="AI337" s="126">
        <v>-0.59492102344858877</v>
      </c>
      <c r="AJ337" s="126">
        <v>0.26592095198559762</v>
      </c>
      <c r="AK337" s="126">
        <v>10.570983074643763</v>
      </c>
      <c r="AL337" s="126">
        <v>-0.31074286279564994</v>
      </c>
      <c r="AM337" s="126">
        <v>0.45183776428839301</v>
      </c>
      <c r="AN337" s="126">
        <v>-0.47946624772252378</v>
      </c>
      <c r="AO337" s="126">
        <v>-0.56872815146010169</v>
      </c>
      <c r="AP337" s="300">
        <v>62577645.56874001</v>
      </c>
      <c r="AQ337" s="153">
        <v>78827913</v>
      </c>
      <c r="AR337" s="126">
        <v>0.25968166880630672</v>
      </c>
      <c r="AS337" s="153" t="s">
        <v>779</v>
      </c>
      <c r="AT337" s="300">
        <v>1</v>
      </c>
      <c r="AU337" s="300">
        <v>1</v>
      </c>
      <c r="AV337" s="153">
        <v>1</v>
      </c>
      <c r="AW337" s="153">
        <v>1</v>
      </c>
      <c r="AX337" s="153">
        <v>1</v>
      </c>
      <c r="AY337" s="153">
        <v>1</v>
      </c>
      <c r="AZ337" s="153">
        <v>1</v>
      </c>
      <c r="BA337" s="300">
        <v>1</v>
      </c>
      <c r="BB337" s="300">
        <v>1</v>
      </c>
      <c r="BC337" s="300">
        <v>1</v>
      </c>
    </row>
    <row r="338" spans="1:55" x14ac:dyDescent="0.3">
      <c r="A338" s="300" t="s">
        <v>656</v>
      </c>
      <c r="B338" s="159" t="s">
        <v>816</v>
      </c>
      <c r="C338" s="300" t="s">
        <v>44</v>
      </c>
      <c r="D338" s="300" t="s">
        <v>808</v>
      </c>
      <c r="E338" s="300" t="s">
        <v>1696</v>
      </c>
      <c r="F338" s="300" t="s">
        <v>18</v>
      </c>
      <c r="G338" s="300" t="s">
        <v>2076</v>
      </c>
      <c r="H338" s="126">
        <v>0.11942</v>
      </c>
      <c r="I338" s="300" t="s">
        <v>1466</v>
      </c>
      <c r="J338" s="124">
        <v>17883250.552620001</v>
      </c>
      <c r="K338" s="124">
        <v>13703895.982620001</v>
      </c>
      <c r="L338" s="124">
        <v>13487578.1424</v>
      </c>
      <c r="M338" s="124">
        <v>16225889.913360002</v>
      </c>
      <c r="N338" s="124">
        <v>15966541.568340002</v>
      </c>
      <c r="O338" s="124">
        <v>15727930.478820002</v>
      </c>
      <c r="P338" s="124">
        <v>18278380.065960001</v>
      </c>
      <c r="Q338" s="124">
        <v>16890554.493720002</v>
      </c>
      <c r="R338" s="124">
        <v>17654478.045480002</v>
      </c>
      <c r="S338" s="124">
        <v>18663191.885160003</v>
      </c>
      <c r="T338" s="124">
        <v>16395768.614880001</v>
      </c>
      <c r="U338" s="124">
        <v>21434078.77812</v>
      </c>
      <c r="V338" s="124">
        <v>19642880</v>
      </c>
      <c r="W338" s="124">
        <v>14587408</v>
      </c>
      <c r="X338" s="124">
        <v>4729688</v>
      </c>
      <c r="Y338" s="124">
        <v>16877461</v>
      </c>
      <c r="Z338" s="124">
        <v>9565415</v>
      </c>
      <c r="AA338" s="124">
        <v>18419702</v>
      </c>
      <c r="AB338" s="124">
        <v>21467089</v>
      </c>
      <c r="AC338" s="124">
        <v>21875544</v>
      </c>
      <c r="AD338" s="124">
        <v>23421732</v>
      </c>
      <c r="AE338" s="124">
        <v>27253829</v>
      </c>
      <c r="AF338" s="126">
        <v>9.8395391945241342E-2</v>
      </c>
      <c r="AG338" s="126">
        <v>6.4471593954048931E-2</v>
      </c>
      <c r="AH338" s="126">
        <v>-0.64933007615862515</v>
      </c>
      <c r="AI338" s="126">
        <v>4.0156262005913816E-2</v>
      </c>
      <c r="AJ338" s="126">
        <v>-0.40090877169247302</v>
      </c>
      <c r="AK338" s="126">
        <v>0.17114594477670594</v>
      </c>
      <c r="AL338" s="126">
        <v>0.17445249100484356</v>
      </c>
      <c r="AM338" s="126">
        <v>0.29513474576180687</v>
      </c>
      <c r="AN338" s="126">
        <v>0.32667371641704029</v>
      </c>
      <c r="AO338" s="126">
        <v>0.4602983866693684</v>
      </c>
      <c r="AP338" s="300">
        <v>164481691.12848002</v>
      </c>
      <c r="AQ338" s="153">
        <v>177840748</v>
      </c>
      <c r="AR338" s="126">
        <v>8.1219111865070442E-2</v>
      </c>
      <c r="AS338" s="153" t="s">
        <v>779</v>
      </c>
      <c r="AT338" s="300">
        <v>1</v>
      </c>
      <c r="AU338" s="300">
        <v>1</v>
      </c>
      <c r="AV338" s="153">
        <v>1</v>
      </c>
      <c r="AW338" s="153">
        <v>1</v>
      </c>
      <c r="AX338" s="153">
        <v>1</v>
      </c>
      <c r="AY338" s="153">
        <v>1</v>
      </c>
      <c r="AZ338" s="153">
        <v>1</v>
      </c>
      <c r="BA338" s="300">
        <v>1</v>
      </c>
      <c r="BB338" s="300">
        <v>1</v>
      </c>
      <c r="BC338" s="300">
        <v>1</v>
      </c>
    </row>
    <row r="339" spans="1:55" x14ac:dyDescent="0.3">
      <c r="A339" s="300" t="s">
        <v>656</v>
      </c>
      <c r="B339" s="159" t="s">
        <v>816</v>
      </c>
      <c r="C339" s="300" t="s">
        <v>44</v>
      </c>
      <c r="D339" s="300" t="s">
        <v>808</v>
      </c>
      <c r="E339" s="300" t="s">
        <v>1696</v>
      </c>
      <c r="F339" s="300" t="s">
        <v>770</v>
      </c>
      <c r="G339" s="300" t="s">
        <v>2076</v>
      </c>
      <c r="H339" s="126">
        <v>0.11942</v>
      </c>
      <c r="I339" s="300" t="s">
        <v>2629</v>
      </c>
      <c r="J339" s="124">
        <v>1221447.29706</v>
      </c>
      <c r="K339" s="124">
        <v>1271359.9960200002</v>
      </c>
      <c r="L339" s="124">
        <v>1483225.9029000001</v>
      </c>
      <c r="M339" s="124">
        <v>1427807.89638</v>
      </c>
      <c r="N339" s="124">
        <v>1885938.3673200002</v>
      </c>
      <c r="O339" s="124">
        <v>1351861.9659000002</v>
      </c>
      <c r="P339" s="124">
        <v>1983276.4140000001</v>
      </c>
      <c r="Q339" s="124">
        <v>1461634.52994</v>
      </c>
      <c r="R339" s="124">
        <v>1859152.8855600001</v>
      </c>
      <c r="S339" s="124">
        <v>1932099.8898600002</v>
      </c>
      <c r="T339" s="124">
        <v>1623555.27468</v>
      </c>
      <c r="U339" s="124">
        <v>2044051.9646400001</v>
      </c>
      <c r="V339" s="124">
        <v>1528878</v>
      </c>
      <c r="W339" s="124">
        <v>1677077</v>
      </c>
      <c r="X339" s="124">
        <v>1845251</v>
      </c>
      <c r="Y339" s="124">
        <v>1199895</v>
      </c>
      <c r="Z339" s="124">
        <v>1453391</v>
      </c>
      <c r="AA339" s="124">
        <v>3213158</v>
      </c>
      <c r="AB339" s="124">
        <v>2476426</v>
      </c>
      <c r="AC339" s="124">
        <v>2288459</v>
      </c>
      <c r="AD339" s="124">
        <v>2675288</v>
      </c>
      <c r="AE339" s="124">
        <v>2630624</v>
      </c>
      <c r="AF339" s="126">
        <v>0.25169379283083254</v>
      </c>
      <c r="AG339" s="126">
        <v>0.31912047354808964</v>
      </c>
      <c r="AH339" s="126">
        <v>0.24407954067695906</v>
      </c>
      <c r="AI339" s="126">
        <v>-0.1596243422927133</v>
      </c>
      <c r="AJ339" s="126">
        <v>-0.2293539252476573</v>
      </c>
      <c r="AK339" s="126">
        <v>1.376838820123802</v>
      </c>
      <c r="AL339" s="126">
        <v>0.24865398616090226</v>
      </c>
      <c r="AM339" s="126">
        <v>0.56568482279488908</v>
      </c>
      <c r="AN339" s="126">
        <v>0.43898224873215297</v>
      </c>
      <c r="AO339" s="126">
        <v>0.36153622998788887</v>
      </c>
      <c r="AP339" s="300">
        <v>15877805.144940002</v>
      </c>
      <c r="AQ339" s="153">
        <v>20988447</v>
      </c>
      <c r="AR339" s="126">
        <v>0.3218733199209638</v>
      </c>
      <c r="AS339" s="153" t="s">
        <v>779</v>
      </c>
      <c r="AT339" s="300">
        <v>1</v>
      </c>
      <c r="AU339" s="300">
        <v>1</v>
      </c>
      <c r="AV339" s="153">
        <v>1</v>
      </c>
      <c r="AW339" s="153">
        <v>1</v>
      </c>
      <c r="AX339" s="153">
        <v>1</v>
      </c>
      <c r="AY339" s="153">
        <v>1</v>
      </c>
      <c r="AZ339" s="153">
        <v>1</v>
      </c>
      <c r="BA339" s="300">
        <v>1</v>
      </c>
      <c r="BB339" s="300">
        <v>1</v>
      </c>
      <c r="BC339" s="300">
        <v>1</v>
      </c>
    </row>
    <row r="340" spans="1:55" x14ac:dyDescent="0.3">
      <c r="A340" s="300" t="s">
        <v>656</v>
      </c>
      <c r="B340" s="159" t="s">
        <v>816</v>
      </c>
      <c r="C340" s="300" t="s">
        <v>44</v>
      </c>
      <c r="D340" s="300" t="s">
        <v>808</v>
      </c>
      <c r="E340" s="300" t="s">
        <v>1696</v>
      </c>
      <c r="F340" s="300" t="s">
        <v>27</v>
      </c>
      <c r="G340" s="300" t="s">
        <v>2076</v>
      </c>
      <c r="H340" s="126">
        <v>0.11942</v>
      </c>
      <c r="I340" s="300" t="s">
        <v>1460</v>
      </c>
      <c r="J340" s="124">
        <v>11846209.537260002</v>
      </c>
      <c r="K340" s="124">
        <v>11769472.176840002</v>
      </c>
      <c r="L340" s="124">
        <v>10429915.995000001</v>
      </c>
      <c r="M340" s="124">
        <v>11803221.570420001</v>
      </c>
      <c r="N340" s="124">
        <v>13095452.032920001</v>
      </c>
      <c r="O340" s="124">
        <v>13598111.912040001</v>
      </c>
      <c r="P340" s="124">
        <v>13655176.585380001</v>
      </c>
      <c r="Q340" s="124">
        <v>15533246.549520001</v>
      </c>
      <c r="R340" s="124">
        <v>17343793.099260002</v>
      </c>
      <c r="S340" s="124">
        <v>14167703.032380002</v>
      </c>
      <c r="T340" s="124">
        <v>15660255.942720002</v>
      </c>
      <c r="U340" s="124">
        <v>15802348.401000001</v>
      </c>
      <c r="V340" s="124">
        <v>12929533</v>
      </c>
      <c r="W340" s="124">
        <v>11851488</v>
      </c>
      <c r="X340" s="124">
        <v>13359689</v>
      </c>
      <c r="Y340" s="124">
        <v>12941927</v>
      </c>
      <c r="Z340" s="124">
        <v>11167509</v>
      </c>
      <c r="AA340" s="124">
        <v>15237175</v>
      </c>
      <c r="AB340" s="124">
        <v>22018012</v>
      </c>
      <c r="AC340" s="124">
        <v>23181914</v>
      </c>
      <c r="AD340" s="124">
        <v>20149131</v>
      </c>
      <c r="AE340" s="124">
        <v>21440789</v>
      </c>
      <c r="AF340" s="126">
        <v>9.1448953298741711E-2</v>
      </c>
      <c r="AG340" s="126">
        <v>6.968521776311196E-3</v>
      </c>
      <c r="AH340" s="126">
        <v>0.28090092062146071</v>
      </c>
      <c r="AI340" s="126">
        <v>9.647412130546662E-2</v>
      </c>
      <c r="AJ340" s="126">
        <v>-0.14722233551567687</v>
      </c>
      <c r="AK340" s="126">
        <v>0.12053607872639618</v>
      </c>
      <c r="AL340" s="126">
        <v>0.61242967912796675</v>
      </c>
      <c r="AM340" s="126">
        <v>0.49240623498095148</v>
      </c>
      <c r="AN340" s="126">
        <v>0.16174881034874034</v>
      </c>
      <c r="AO340" s="126">
        <v>0.51335674886730098</v>
      </c>
      <c r="AP340" s="300">
        <v>133242302.49102001</v>
      </c>
      <c r="AQ340" s="153">
        <v>164277167</v>
      </c>
      <c r="AR340" s="126">
        <v>0.232920505941209</v>
      </c>
      <c r="AS340" s="153" t="s">
        <v>779</v>
      </c>
      <c r="AT340" s="300">
        <v>1</v>
      </c>
      <c r="AU340" s="300">
        <v>1</v>
      </c>
      <c r="AV340" s="153">
        <v>1</v>
      </c>
      <c r="AW340" s="153">
        <v>1</v>
      </c>
      <c r="AX340" s="153">
        <v>1</v>
      </c>
      <c r="AY340" s="153">
        <v>1</v>
      </c>
      <c r="AZ340" s="153">
        <v>1</v>
      </c>
      <c r="BA340" s="300">
        <v>1</v>
      </c>
      <c r="BB340" s="300">
        <v>1</v>
      </c>
      <c r="BC340" s="300">
        <v>1</v>
      </c>
    </row>
    <row r="341" spans="1:55" x14ac:dyDescent="0.3">
      <c r="A341" s="300" t="s">
        <v>656</v>
      </c>
      <c r="B341" s="159" t="s">
        <v>816</v>
      </c>
      <c r="C341" s="300" t="s">
        <v>44</v>
      </c>
      <c r="D341" s="300" t="s">
        <v>808</v>
      </c>
      <c r="E341" s="300" t="s">
        <v>1696</v>
      </c>
      <c r="F341" s="300" t="s">
        <v>94</v>
      </c>
      <c r="G341" s="300" t="s">
        <v>2076</v>
      </c>
      <c r="H341" s="126">
        <v>0.11942</v>
      </c>
      <c r="I341" s="300" t="s">
        <v>1463</v>
      </c>
      <c r="J341" s="124">
        <v>13794064.144200001</v>
      </c>
      <c r="K341" s="124">
        <v>6263179.5272400007</v>
      </c>
      <c r="L341" s="124">
        <v>6157498.4433000004</v>
      </c>
      <c r="M341" s="124">
        <v>6967924.9407000002</v>
      </c>
      <c r="N341" s="124">
        <v>6577446.6174600003</v>
      </c>
      <c r="O341" s="124">
        <v>5994276.9325200003</v>
      </c>
      <c r="P341" s="124">
        <v>11830841.02008</v>
      </c>
      <c r="Q341" s="124">
        <v>6940480.1205600007</v>
      </c>
      <c r="R341" s="124">
        <v>6905728.8460800005</v>
      </c>
      <c r="S341" s="124">
        <v>8119383.8605200006</v>
      </c>
      <c r="T341" s="124">
        <v>7988415.078780001</v>
      </c>
      <c r="U341" s="124">
        <v>9854076.2722200006</v>
      </c>
      <c r="V341" s="124">
        <v>15474665</v>
      </c>
      <c r="W341" s="124">
        <v>7565311</v>
      </c>
      <c r="X341" s="124">
        <v>6494264</v>
      </c>
      <c r="Y341" s="124">
        <v>5092353</v>
      </c>
      <c r="Z341" s="124">
        <v>4650100</v>
      </c>
      <c r="AA341" s="124">
        <v>7428763</v>
      </c>
      <c r="AB341" s="124">
        <v>12929205</v>
      </c>
      <c r="AC341" s="124">
        <v>9419556</v>
      </c>
      <c r="AD341" s="124">
        <v>9395657</v>
      </c>
      <c r="AE341" s="124">
        <v>8710329</v>
      </c>
      <c r="AF341" s="126">
        <v>0.12183507617707015</v>
      </c>
      <c r="AG341" s="126">
        <v>0.20790262630932607</v>
      </c>
      <c r="AH341" s="126">
        <v>5.4691943457401214E-2</v>
      </c>
      <c r="AI341" s="126">
        <v>-0.26917223659294748</v>
      </c>
      <c r="AJ341" s="126">
        <v>-0.293023528665943</v>
      </c>
      <c r="AK341" s="126">
        <v>0.23930927510166605</v>
      </c>
      <c r="AL341" s="126">
        <v>9.2839044836778031E-2</v>
      </c>
      <c r="AM341" s="126">
        <v>0.35719083354135051</v>
      </c>
      <c r="AN341" s="126">
        <v>0.36055979164797264</v>
      </c>
      <c r="AO341" s="126">
        <v>7.278201765449635E-2</v>
      </c>
      <c r="AP341" s="300">
        <v>79550824.452660009</v>
      </c>
      <c r="AQ341" s="153">
        <v>87160203</v>
      </c>
      <c r="AR341" s="126">
        <v>9.5654301507186318E-2</v>
      </c>
      <c r="AS341" s="153" t="s">
        <v>779</v>
      </c>
      <c r="AT341" s="300">
        <v>1</v>
      </c>
      <c r="AU341" s="300">
        <v>1</v>
      </c>
      <c r="AV341" s="153">
        <v>1</v>
      </c>
      <c r="AW341" s="153">
        <v>1</v>
      </c>
      <c r="AX341" s="153">
        <v>1</v>
      </c>
      <c r="AY341" s="153">
        <v>1</v>
      </c>
      <c r="AZ341" s="153">
        <v>1</v>
      </c>
      <c r="BA341" s="300">
        <v>1</v>
      </c>
      <c r="BB341" s="300">
        <v>1</v>
      </c>
      <c r="BC341" s="300">
        <v>1</v>
      </c>
    </row>
    <row r="342" spans="1:55" x14ac:dyDescent="0.3">
      <c r="A342" s="300" t="s">
        <v>656</v>
      </c>
      <c r="B342" s="159" t="s">
        <v>816</v>
      </c>
      <c r="C342" s="300" t="s">
        <v>44</v>
      </c>
      <c r="D342" s="300" t="s">
        <v>808</v>
      </c>
      <c r="E342" s="300" t="s">
        <v>1696</v>
      </c>
      <c r="F342" s="300" t="s">
        <v>650</v>
      </c>
      <c r="G342" s="300" t="s">
        <v>2076</v>
      </c>
      <c r="H342" s="126">
        <v>0.11942</v>
      </c>
      <c r="I342" s="300" t="s">
        <v>1462</v>
      </c>
      <c r="J342" s="124">
        <v>46204854.168780006</v>
      </c>
      <c r="K342" s="124">
        <v>10593364.74804</v>
      </c>
      <c r="L342" s="124">
        <v>14867661.805920001</v>
      </c>
      <c r="M342" s="124">
        <v>9961305.5140200015</v>
      </c>
      <c r="N342" s="124">
        <v>13117328.857980002</v>
      </c>
      <c r="O342" s="124">
        <v>11870367.74028</v>
      </c>
      <c r="P342" s="124">
        <v>39304401.149160005</v>
      </c>
      <c r="Q342" s="124">
        <v>30972009.573360004</v>
      </c>
      <c r="R342" s="124">
        <v>11747996.10414</v>
      </c>
      <c r="S342" s="124">
        <v>12085974.7488</v>
      </c>
      <c r="T342" s="124">
        <v>11110996.869660001</v>
      </c>
      <c r="U342" s="124">
        <v>13637167.356420001</v>
      </c>
      <c r="V342" s="124">
        <v>54753732</v>
      </c>
      <c r="W342" s="124">
        <v>14407307</v>
      </c>
      <c r="X342" s="124">
        <v>10488215</v>
      </c>
      <c r="Y342" s="124">
        <v>16120125</v>
      </c>
      <c r="Z342" s="124">
        <v>12863975</v>
      </c>
      <c r="AA342" s="124">
        <v>10829771</v>
      </c>
      <c r="AB342" s="124">
        <v>10515310</v>
      </c>
      <c r="AC342" s="124">
        <v>10109446</v>
      </c>
      <c r="AD342" s="124">
        <v>10604439</v>
      </c>
      <c r="AE342" s="124">
        <v>16151211</v>
      </c>
      <c r="AF342" s="126">
        <v>0.18502120578050335</v>
      </c>
      <c r="AG342" s="126">
        <v>0.36003124056175456</v>
      </c>
      <c r="AH342" s="126">
        <v>-0.29456190644423957</v>
      </c>
      <c r="AI342" s="126">
        <v>0.61827432933482374</v>
      </c>
      <c r="AJ342" s="126">
        <v>-1.9314439755459243E-2</v>
      </c>
      <c r="AK342" s="126">
        <v>-8.7663395359599425E-2</v>
      </c>
      <c r="AL342" s="126">
        <v>-0.73246482092184917</v>
      </c>
      <c r="AM342" s="126">
        <v>-0.67359412129668683</v>
      </c>
      <c r="AN342" s="126">
        <v>-9.7340609751905713E-2</v>
      </c>
      <c r="AO342" s="153">
        <v>0.33635981670436899</v>
      </c>
      <c r="AP342" s="300">
        <v>200725264.41048002</v>
      </c>
      <c r="AQ342" s="153">
        <v>166843531</v>
      </c>
      <c r="AR342" s="126">
        <v>-0.16879655637763868</v>
      </c>
      <c r="AS342" s="153" t="s">
        <v>779</v>
      </c>
      <c r="AT342" s="300">
        <v>1</v>
      </c>
      <c r="AU342" s="300">
        <v>1</v>
      </c>
      <c r="AV342" s="153">
        <v>1</v>
      </c>
      <c r="AW342" s="153">
        <v>1</v>
      </c>
      <c r="AX342" s="153">
        <v>1</v>
      </c>
      <c r="AY342" s="153">
        <v>1</v>
      </c>
      <c r="AZ342" s="153">
        <v>1</v>
      </c>
      <c r="BA342" s="300">
        <v>1</v>
      </c>
      <c r="BB342" s="300">
        <v>1</v>
      </c>
      <c r="BC342" s="300">
        <v>1</v>
      </c>
    </row>
    <row r="343" spans="1:55" x14ac:dyDescent="0.3">
      <c r="A343" s="300" t="s">
        <v>20</v>
      </c>
      <c r="B343" s="300" t="s">
        <v>832</v>
      </c>
      <c r="C343" s="300" t="s">
        <v>46</v>
      </c>
      <c r="D343" s="300" t="s">
        <v>806</v>
      </c>
      <c r="E343" s="300" t="s">
        <v>1689</v>
      </c>
      <c r="F343" s="300" t="s">
        <v>30</v>
      </c>
      <c r="G343" s="300" t="s">
        <v>2071</v>
      </c>
      <c r="H343" s="302">
        <v>0.1288</v>
      </c>
      <c r="I343" s="300" t="s">
        <v>2630</v>
      </c>
      <c r="J343" s="124" t="s">
        <v>102</v>
      </c>
      <c r="K343" s="124" t="s">
        <v>102</v>
      </c>
      <c r="L343" s="124">
        <v>234.7608769187886</v>
      </c>
      <c r="M343" s="124" t="s">
        <v>102</v>
      </c>
      <c r="N343" s="124" t="s">
        <v>102</v>
      </c>
      <c r="O343" s="124">
        <v>283.74798038898717</v>
      </c>
      <c r="P343" s="124" t="s">
        <v>102</v>
      </c>
      <c r="Q343" s="124" t="s">
        <v>102</v>
      </c>
      <c r="R343" s="124">
        <v>208.12686216490417</v>
      </c>
      <c r="S343" s="124" t="s">
        <v>102</v>
      </c>
      <c r="T343" s="124" t="s">
        <v>102</v>
      </c>
      <c r="U343" s="124">
        <v>247.48234489473947</v>
      </c>
      <c r="V343" s="124" t="s">
        <v>102</v>
      </c>
      <c r="W343" s="124" t="s">
        <v>102</v>
      </c>
      <c r="X343" s="124">
        <v>252.79337951171669</v>
      </c>
      <c r="Y343" s="124" t="s">
        <v>102</v>
      </c>
      <c r="Z343" s="124" t="s">
        <v>102</v>
      </c>
      <c r="AA343" s="124">
        <v>183.06690583189001</v>
      </c>
      <c r="AB343" s="124" t="s">
        <v>102</v>
      </c>
      <c r="AC343" s="124" t="s">
        <v>102</v>
      </c>
      <c r="AD343" s="124" t="s">
        <v>102</v>
      </c>
      <c r="AE343" s="124" t="s">
        <v>102</v>
      </c>
      <c r="AF343" s="153" t="s">
        <v>102</v>
      </c>
      <c r="AG343" s="153" t="s">
        <v>102</v>
      </c>
      <c r="AH343" s="153">
        <v>7.6812213472716426E-2</v>
      </c>
      <c r="AI343" s="153" t="s">
        <v>102</v>
      </c>
      <c r="AJ343" s="153" t="s">
        <v>102</v>
      </c>
      <c r="AK343" s="153">
        <v>-0.35482569574266049</v>
      </c>
      <c r="AL343" s="153" t="s">
        <v>102</v>
      </c>
      <c r="AM343" s="153" t="s">
        <v>102</v>
      </c>
      <c r="AN343" s="153" t="s">
        <v>102</v>
      </c>
      <c r="AO343" s="153" t="s">
        <v>102</v>
      </c>
      <c r="AP343" s="153">
        <v>518.50885730777577</v>
      </c>
      <c r="AQ343" s="153">
        <v>435.86028534360673</v>
      </c>
      <c r="AR343" s="126">
        <v>-0.15939664443400359</v>
      </c>
      <c r="AS343" s="153" t="s">
        <v>779</v>
      </c>
      <c r="AT343" s="153">
        <v>0</v>
      </c>
      <c r="AU343" s="153">
        <v>0</v>
      </c>
      <c r="AV343" s="153">
        <v>1</v>
      </c>
      <c r="AW343" s="153">
        <v>0</v>
      </c>
      <c r="AX343" s="153">
        <v>0</v>
      </c>
      <c r="AY343" s="153">
        <v>1</v>
      </c>
      <c r="AZ343" s="153">
        <v>0</v>
      </c>
      <c r="BA343" s="300">
        <v>0</v>
      </c>
      <c r="BB343" s="300">
        <v>0</v>
      </c>
      <c r="BC343" s="300">
        <v>0</v>
      </c>
    </row>
    <row r="344" spans="1:55" x14ac:dyDescent="0.3">
      <c r="A344" s="300" t="s">
        <v>20</v>
      </c>
      <c r="B344" s="300" t="s">
        <v>832</v>
      </c>
      <c r="C344" s="300" t="s">
        <v>46</v>
      </c>
      <c r="D344" s="300" t="s">
        <v>806</v>
      </c>
      <c r="E344" s="300" t="s">
        <v>1689</v>
      </c>
      <c r="F344" s="300" t="s">
        <v>31</v>
      </c>
      <c r="G344" s="300" t="s">
        <v>2071</v>
      </c>
      <c r="H344" s="302">
        <v>0.1288</v>
      </c>
      <c r="I344" s="300" t="s">
        <v>2631</v>
      </c>
      <c r="J344" s="124" t="s">
        <v>102</v>
      </c>
      <c r="K344" s="124" t="s">
        <v>102</v>
      </c>
      <c r="L344" s="124">
        <v>827.82342792000009</v>
      </c>
      <c r="M344" s="124" t="s">
        <v>102</v>
      </c>
      <c r="N344" s="124" t="s">
        <v>102</v>
      </c>
      <c r="O344" s="124">
        <v>1202.7200324</v>
      </c>
      <c r="P344" s="124" t="s">
        <v>102</v>
      </c>
      <c r="Q344" s="124" t="s">
        <v>102</v>
      </c>
      <c r="R344" s="124">
        <v>1432.3833099200001</v>
      </c>
      <c r="S344" s="124" t="s">
        <v>102</v>
      </c>
      <c r="T344" s="124" t="s">
        <v>102</v>
      </c>
      <c r="U344" s="124">
        <v>1029.3514783200001</v>
      </c>
      <c r="V344" s="124" t="s">
        <v>102</v>
      </c>
      <c r="W344" s="124" t="s">
        <v>102</v>
      </c>
      <c r="X344" s="124">
        <v>843.91149999999993</v>
      </c>
      <c r="Y344" s="124" t="s">
        <v>102</v>
      </c>
      <c r="Z344" s="124" t="s">
        <v>102</v>
      </c>
      <c r="AA344" s="124">
        <v>886.36959999999988</v>
      </c>
      <c r="AB344" s="124" t="s">
        <v>102</v>
      </c>
      <c r="AC344" s="124" t="s">
        <v>102</v>
      </c>
      <c r="AD344" s="124" t="s">
        <v>102</v>
      </c>
      <c r="AE344" s="124" t="s">
        <v>102</v>
      </c>
      <c r="AF344" s="153" t="s">
        <v>102</v>
      </c>
      <c r="AG344" s="153" t="s">
        <v>102</v>
      </c>
      <c r="AH344" s="153">
        <v>1.9434183108858066E-2</v>
      </c>
      <c r="AI344" s="153" t="s">
        <v>102</v>
      </c>
      <c r="AJ344" s="153" t="s">
        <v>102</v>
      </c>
      <c r="AK344" s="153">
        <v>-0.26302915381622954</v>
      </c>
      <c r="AL344" s="153" t="s">
        <v>102</v>
      </c>
      <c r="AM344" s="153" t="s">
        <v>102</v>
      </c>
      <c r="AN344" s="153" t="s">
        <v>102</v>
      </c>
      <c r="AO344" s="153" t="s">
        <v>102</v>
      </c>
      <c r="AP344" s="153">
        <v>2030.5434603200001</v>
      </c>
      <c r="AQ344" s="153">
        <v>1730.2810999999997</v>
      </c>
      <c r="AR344" s="126">
        <v>-0.14787290505600953</v>
      </c>
      <c r="AS344" s="153" t="s">
        <v>779</v>
      </c>
      <c r="AT344" s="153">
        <v>0</v>
      </c>
      <c r="AU344" s="153">
        <v>0</v>
      </c>
      <c r="AV344" s="153">
        <v>1</v>
      </c>
      <c r="AW344" s="153">
        <v>0</v>
      </c>
      <c r="AX344" s="153">
        <v>0</v>
      </c>
      <c r="AY344" s="153">
        <v>1</v>
      </c>
      <c r="AZ344" s="153">
        <v>0</v>
      </c>
      <c r="BA344" s="300">
        <v>0</v>
      </c>
      <c r="BB344" s="300">
        <v>0</v>
      </c>
      <c r="BC344" s="300">
        <v>0</v>
      </c>
    </row>
    <row r="345" spans="1:55" x14ac:dyDescent="0.3">
      <c r="A345" s="300" t="s">
        <v>20</v>
      </c>
      <c r="B345" s="300" t="s">
        <v>832</v>
      </c>
      <c r="C345" s="300" t="s">
        <v>46</v>
      </c>
      <c r="D345" s="300" t="s">
        <v>806</v>
      </c>
      <c r="E345" s="300" t="s">
        <v>1689</v>
      </c>
      <c r="F345" s="300" t="s">
        <v>16</v>
      </c>
      <c r="G345" s="300" t="s">
        <v>2071</v>
      </c>
      <c r="H345" s="302">
        <v>0.1288</v>
      </c>
      <c r="I345" s="300" t="s">
        <v>2632</v>
      </c>
      <c r="J345" s="124" t="s">
        <v>102</v>
      </c>
      <c r="K345" s="124" t="s">
        <v>102</v>
      </c>
      <c r="L345" s="124">
        <v>1062.5843048387885</v>
      </c>
      <c r="M345" s="124" t="s">
        <v>102</v>
      </c>
      <c r="N345" s="124" t="s">
        <v>102</v>
      </c>
      <c r="O345" s="124">
        <v>1486.4680127889872</v>
      </c>
      <c r="P345" s="124" t="s">
        <v>102</v>
      </c>
      <c r="Q345" s="124" t="s">
        <v>102</v>
      </c>
      <c r="R345" s="124">
        <v>1640.5101720849045</v>
      </c>
      <c r="S345" s="124" t="s">
        <v>102</v>
      </c>
      <c r="T345" s="124" t="s">
        <v>102</v>
      </c>
      <c r="U345" s="124">
        <v>1276.8338232147396</v>
      </c>
      <c r="V345" s="124" t="s">
        <v>102</v>
      </c>
      <c r="W345" s="124" t="s">
        <v>102</v>
      </c>
      <c r="X345" s="124">
        <v>1096.7048795117166</v>
      </c>
      <c r="Y345" s="124" t="s">
        <v>102</v>
      </c>
      <c r="Z345" s="124" t="s">
        <v>102</v>
      </c>
      <c r="AA345" s="124">
        <v>1069.4365058318899</v>
      </c>
      <c r="AB345" s="124" t="s">
        <v>102</v>
      </c>
      <c r="AC345" s="124" t="s">
        <v>102</v>
      </c>
      <c r="AD345" s="124" t="s">
        <v>102</v>
      </c>
      <c r="AE345" s="124" t="s">
        <v>102</v>
      </c>
      <c r="AF345" s="153" t="s">
        <v>102</v>
      </c>
      <c r="AG345" s="153" t="s">
        <v>102</v>
      </c>
      <c r="AH345" s="153">
        <v>3.21109341795753E-2</v>
      </c>
      <c r="AI345" s="153" t="s">
        <v>102</v>
      </c>
      <c r="AJ345" s="153" t="s">
        <v>102</v>
      </c>
      <c r="AK345" s="153">
        <v>-0.28055195494899443</v>
      </c>
      <c r="AL345" s="153" t="s">
        <v>102</v>
      </c>
      <c r="AM345" s="153" t="s">
        <v>102</v>
      </c>
      <c r="AN345" s="153" t="s">
        <v>102</v>
      </c>
      <c r="AO345" s="153" t="s">
        <v>102</v>
      </c>
      <c r="AP345" s="153">
        <v>2549.0523176277757</v>
      </c>
      <c r="AQ345" s="153">
        <v>2166.1413853436065</v>
      </c>
      <c r="AR345" s="126">
        <v>-0.15021697657446179</v>
      </c>
      <c r="AS345" s="153" t="s">
        <v>779</v>
      </c>
      <c r="AT345" s="153">
        <v>0</v>
      </c>
      <c r="AU345" s="153">
        <v>0</v>
      </c>
      <c r="AV345" s="153">
        <v>1</v>
      </c>
      <c r="AW345" s="153">
        <v>0</v>
      </c>
      <c r="AX345" s="153">
        <v>0</v>
      </c>
      <c r="AY345" s="153">
        <v>1</v>
      </c>
      <c r="AZ345" s="153">
        <v>0</v>
      </c>
      <c r="BA345" s="300">
        <v>0</v>
      </c>
      <c r="BB345" s="300">
        <v>0</v>
      </c>
      <c r="BC345" s="300">
        <v>0</v>
      </c>
    </row>
    <row r="346" spans="1:55" x14ac:dyDescent="0.3">
      <c r="A346" s="300" t="s">
        <v>20</v>
      </c>
      <c r="B346" s="300" t="s">
        <v>832</v>
      </c>
      <c r="C346" s="300" t="s">
        <v>46</v>
      </c>
      <c r="D346" s="300" t="s">
        <v>806</v>
      </c>
      <c r="E346" s="300" t="s">
        <v>1689</v>
      </c>
      <c r="F346" s="300" t="s">
        <v>18</v>
      </c>
      <c r="G346" s="300" t="s">
        <v>2071</v>
      </c>
      <c r="H346" s="302">
        <v>0.1288</v>
      </c>
      <c r="I346" s="300" t="s">
        <v>1504</v>
      </c>
      <c r="J346" s="124" t="s">
        <v>102</v>
      </c>
      <c r="K346" s="124" t="s">
        <v>102</v>
      </c>
      <c r="L346" s="124">
        <v>330.78287472</v>
      </c>
      <c r="M346" s="124" t="s">
        <v>102</v>
      </c>
      <c r="N346" s="124" t="s">
        <v>102</v>
      </c>
      <c r="O346" s="124">
        <v>352.12125839999999</v>
      </c>
      <c r="P346" s="124" t="s">
        <v>102</v>
      </c>
      <c r="Q346" s="124" t="s">
        <v>102</v>
      </c>
      <c r="R346" s="124">
        <v>310.55105368000005</v>
      </c>
      <c r="S346" s="124" t="s">
        <v>102</v>
      </c>
      <c r="T346" s="124" t="s">
        <v>102</v>
      </c>
      <c r="U346" s="124">
        <v>348.21549751999999</v>
      </c>
      <c r="V346" s="124" t="s">
        <v>102</v>
      </c>
      <c r="W346" s="124" t="s">
        <v>102</v>
      </c>
      <c r="X346" s="124">
        <v>325.91430000000003</v>
      </c>
      <c r="Y346" s="124" t="s">
        <v>102</v>
      </c>
      <c r="Z346" s="124" t="s">
        <v>102</v>
      </c>
      <c r="AA346" s="124">
        <v>327.19540000000001</v>
      </c>
      <c r="AB346" s="124" t="s">
        <v>102</v>
      </c>
      <c r="AC346" s="124" t="s">
        <v>102</v>
      </c>
      <c r="AD346" s="124">
        <v>424.70818445387999</v>
      </c>
      <c r="AE346" s="124" t="s">
        <v>102</v>
      </c>
      <c r="AF346" s="153" t="s">
        <v>102</v>
      </c>
      <c r="AG346" s="153" t="s">
        <v>102</v>
      </c>
      <c r="AH346" s="153">
        <v>-1.471833970885314E-2</v>
      </c>
      <c r="AI346" s="153" t="s">
        <v>102</v>
      </c>
      <c r="AJ346" s="153" t="s">
        <v>102</v>
      </c>
      <c r="AK346" s="153">
        <v>-7.078771248648924E-2</v>
      </c>
      <c r="AL346" s="153" t="s">
        <v>102</v>
      </c>
      <c r="AM346" s="153" t="s">
        <v>102</v>
      </c>
      <c r="AN346" s="153">
        <v>0.36759537416192584</v>
      </c>
      <c r="AO346" s="153" t="s">
        <v>102</v>
      </c>
      <c r="AP346" s="153">
        <v>993.45518680000009</v>
      </c>
      <c r="AQ346" s="153">
        <v>1077.81788445388</v>
      </c>
      <c r="AR346" s="126">
        <v>8.4918473198191236E-2</v>
      </c>
      <c r="AS346" s="153" t="s">
        <v>779</v>
      </c>
      <c r="AT346" s="153">
        <v>0</v>
      </c>
      <c r="AU346" s="153">
        <v>0</v>
      </c>
      <c r="AV346" s="153">
        <v>1</v>
      </c>
      <c r="AW346" s="153">
        <v>0</v>
      </c>
      <c r="AX346" s="153">
        <v>0</v>
      </c>
      <c r="AY346" s="153">
        <v>1</v>
      </c>
      <c r="AZ346" s="153">
        <v>0</v>
      </c>
      <c r="BA346" s="300">
        <v>0</v>
      </c>
      <c r="BB346" s="300">
        <v>1</v>
      </c>
      <c r="BC346" s="300">
        <v>0</v>
      </c>
    </row>
    <row r="347" spans="1:55" x14ac:dyDescent="0.3">
      <c r="A347" s="300" t="s">
        <v>20</v>
      </c>
      <c r="B347" s="300" t="s">
        <v>832</v>
      </c>
      <c r="C347" s="300" t="s">
        <v>46</v>
      </c>
      <c r="D347" s="300" t="s">
        <v>806</v>
      </c>
      <c r="E347" s="300" t="s">
        <v>1689</v>
      </c>
      <c r="F347" s="300" t="s">
        <v>770</v>
      </c>
      <c r="G347" s="300" t="s">
        <v>2071</v>
      </c>
      <c r="H347" s="302">
        <v>0.1288</v>
      </c>
      <c r="I347" s="300" t="s">
        <v>2633</v>
      </c>
      <c r="J347" s="124" t="s">
        <v>102</v>
      </c>
      <c r="K347" s="124" t="s">
        <v>102</v>
      </c>
      <c r="L347" s="124">
        <v>230.78315999999998</v>
      </c>
      <c r="M347" s="124" t="s">
        <v>102</v>
      </c>
      <c r="N347" s="124" t="s">
        <v>102</v>
      </c>
      <c r="O347" s="124">
        <v>225.03756800000002</v>
      </c>
      <c r="P347" s="124" t="s">
        <v>102</v>
      </c>
      <c r="Q347" s="124" t="s">
        <v>102</v>
      </c>
      <c r="R347" s="124">
        <v>0</v>
      </c>
      <c r="S347" s="124" t="s">
        <v>102</v>
      </c>
      <c r="T347" s="124" t="s">
        <v>102</v>
      </c>
      <c r="U347" s="124">
        <v>0</v>
      </c>
      <c r="V347" s="124" t="s">
        <v>102</v>
      </c>
      <c r="W347" s="124" t="s">
        <v>102</v>
      </c>
      <c r="X347" s="124">
        <v>212.9</v>
      </c>
      <c r="Y347" s="124" t="s">
        <v>102</v>
      </c>
      <c r="Z347" s="124" t="s">
        <v>102</v>
      </c>
      <c r="AA347" s="124">
        <v>195.82</v>
      </c>
      <c r="AB347" s="124" t="s">
        <v>102</v>
      </c>
      <c r="AC347" s="124" t="s">
        <v>102</v>
      </c>
      <c r="AD347" s="124" t="s">
        <v>102</v>
      </c>
      <c r="AE347" s="124" t="s">
        <v>102</v>
      </c>
      <c r="AF347" s="153" t="s">
        <v>102</v>
      </c>
      <c r="AG347" s="153" t="s">
        <v>102</v>
      </c>
      <c r="AH347" s="153">
        <v>-7.7489016096321653E-2</v>
      </c>
      <c r="AI347" s="153" t="s">
        <v>102</v>
      </c>
      <c r="AJ347" s="153" t="s">
        <v>102</v>
      </c>
      <c r="AK347" s="153">
        <v>-0.12983417950908546</v>
      </c>
      <c r="AL347" s="153" t="s">
        <v>102</v>
      </c>
      <c r="AM347" s="153" t="s">
        <v>102</v>
      </c>
      <c r="AN347" s="153" t="s">
        <v>102</v>
      </c>
      <c r="AO347" s="153" t="s">
        <v>102</v>
      </c>
      <c r="AP347" s="153">
        <v>455.82072800000003</v>
      </c>
      <c r="AQ347" s="153">
        <v>408.72</v>
      </c>
      <c r="AR347" s="126">
        <v>-0.10333169403388781</v>
      </c>
      <c r="AS347" s="153" t="s">
        <v>779</v>
      </c>
      <c r="AT347" s="153">
        <v>0</v>
      </c>
      <c r="AU347" s="153">
        <v>0</v>
      </c>
      <c r="AV347" s="153">
        <v>1</v>
      </c>
      <c r="AW347" s="153">
        <v>0</v>
      </c>
      <c r="AX347" s="153">
        <v>0</v>
      </c>
      <c r="AY347" s="153">
        <v>1</v>
      </c>
      <c r="AZ347" s="153">
        <v>0</v>
      </c>
      <c r="BA347" s="300">
        <v>0</v>
      </c>
      <c r="BB347" s="300">
        <v>0</v>
      </c>
      <c r="BC347" s="300">
        <v>0</v>
      </c>
    </row>
    <row r="348" spans="1:55" ht="15.6" x14ac:dyDescent="0.3">
      <c r="A348" s="300" t="s">
        <v>20</v>
      </c>
      <c r="B348" s="300" t="s">
        <v>832</v>
      </c>
      <c r="C348" s="300" t="s">
        <v>46</v>
      </c>
      <c r="D348" s="300" t="s">
        <v>806</v>
      </c>
      <c r="E348" s="300" t="s">
        <v>1689</v>
      </c>
      <c r="F348" s="300" t="s">
        <v>94</v>
      </c>
      <c r="G348" s="300" t="s">
        <v>2071</v>
      </c>
      <c r="H348" s="302">
        <v>0.1288</v>
      </c>
      <c r="I348" s="300" t="s">
        <v>2634</v>
      </c>
      <c r="J348" s="124" t="s">
        <v>102</v>
      </c>
      <c r="K348" s="124" t="s">
        <v>102</v>
      </c>
      <c r="L348" s="124">
        <v>71.233355463188104</v>
      </c>
      <c r="M348" s="124" t="s">
        <v>102</v>
      </c>
      <c r="N348" s="124" t="s">
        <v>102</v>
      </c>
      <c r="O348" s="124">
        <v>123.44539663736867</v>
      </c>
      <c r="P348" s="124" t="s">
        <v>102</v>
      </c>
      <c r="Q348" s="124" t="s">
        <v>102</v>
      </c>
      <c r="R348" s="124">
        <v>86.655176123678544</v>
      </c>
      <c r="S348" s="124" t="s">
        <v>102</v>
      </c>
      <c r="T348" s="124" t="s">
        <v>102</v>
      </c>
      <c r="U348" s="124">
        <v>87.037773428386942</v>
      </c>
      <c r="V348" s="124" t="s">
        <v>102</v>
      </c>
      <c r="W348" s="124" t="s">
        <v>102</v>
      </c>
      <c r="X348" s="124">
        <v>62.806880100160541</v>
      </c>
      <c r="Y348" s="124" t="s">
        <v>102</v>
      </c>
      <c r="Z348" s="124" t="s">
        <v>102</v>
      </c>
      <c r="AA348" s="124">
        <v>58.020270112734991</v>
      </c>
      <c r="AB348" s="124" t="s">
        <v>102</v>
      </c>
      <c r="AC348" s="124" t="s">
        <v>102</v>
      </c>
      <c r="AD348" s="124" t="s">
        <v>102</v>
      </c>
      <c r="AE348" s="303" t="s">
        <v>102</v>
      </c>
      <c r="AF348" s="304" t="s">
        <v>102</v>
      </c>
      <c r="AG348" s="304" t="s">
        <v>102</v>
      </c>
      <c r="AH348" s="304">
        <v>-0.11829395524379289</v>
      </c>
      <c r="AI348" s="304" t="s">
        <v>102</v>
      </c>
      <c r="AJ348" s="304" t="s">
        <v>102</v>
      </c>
      <c r="AK348" s="305">
        <v>-0.52999243638728422</v>
      </c>
      <c r="AL348" s="305" t="s">
        <v>102</v>
      </c>
      <c r="AM348" s="305" t="s">
        <v>102</v>
      </c>
      <c r="AN348" s="305" t="s">
        <v>102</v>
      </c>
      <c r="AO348" s="300" t="s">
        <v>102</v>
      </c>
      <c r="AP348" s="300">
        <v>194.67875210055678</v>
      </c>
      <c r="AQ348" s="153">
        <v>120.82715021289553</v>
      </c>
      <c r="AR348" s="126">
        <v>-0.37935111608643823</v>
      </c>
      <c r="AS348" s="153" t="s">
        <v>779</v>
      </c>
      <c r="AT348" s="153">
        <v>0</v>
      </c>
      <c r="AU348" s="153">
        <v>0</v>
      </c>
      <c r="AV348" s="153">
        <v>1</v>
      </c>
      <c r="AW348" s="153">
        <v>0</v>
      </c>
      <c r="AX348" s="153">
        <v>0</v>
      </c>
      <c r="AY348" s="153">
        <v>1</v>
      </c>
      <c r="AZ348" s="153">
        <v>0</v>
      </c>
      <c r="BA348" s="300">
        <v>0</v>
      </c>
      <c r="BB348" s="300">
        <v>0</v>
      </c>
      <c r="BC348" s="300">
        <v>0</v>
      </c>
    </row>
    <row r="349" spans="1:55" ht="15.6" x14ac:dyDescent="0.3">
      <c r="A349" s="300" t="s">
        <v>20</v>
      </c>
      <c r="B349" s="300" t="s">
        <v>832</v>
      </c>
      <c r="C349" s="300" t="s">
        <v>46</v>
      </c>
      <c r="D349" s="300" t="s">
        <v>806</v>
      </c>
      <c r="E349" s="300" t="s">
        <v>1689</v>
      </c>
      <c r="F349" s="300" t="s">
        <v>2403</v>
      </c>
      <c r="G349" s="300" t="s">
        <v>2071</v>
      </c>
      <c r="H349" s="302">
        <v>0.1288</v>
      </c>
      <c r="I349" s="300" t="s">
        <v>2635</v>
      </c>
      <c r="J349" s="124" t="s">
        <v>102</v>
      </c>
      <c r="K349" s="124" t="s">
        <v>102</v>
      </c>
      <c r="L349" s="124">
        <v>1378.83732736</v>
      </c>
      <c r="M349" s="124" t="s">
        <v>102</v>
      </c>
      <c r="N349" s="124" t="s">
        <v>102</v>
      </c>
      <c r="O349" s="124">
        <v>1548.8299792800001</v>
      </c>
      <c r="P349" s="124" t="s">
        <v>102</v>
      </c>
      <c r="Q349" s="124" t="s">
        <v>102</v>
      </c>
      <c r="R349" s="124">
        <v>677.33847184000001</v>
      </c>
      <c r="S349" s="124" t="s">
        <v>102</v>
      </c>
      <c r="T349" s="124" t="s">
        <v>102</v>
      </c>
      <c r="U349" s="124">
        <v>598.66483688000005</v>
      </c>
      <c r="V349" s="124" t="s">
        <v>102</v>
      </c>
      <c r="W349" s="124" t="s">
        <v>102</v>
      </c>
      <c r="X349" s="124">
        <v>1094.0722000000001</v>
      </c>
      <c r="Y349" s="124" t="s">
        <v>102</v>
      </c>
      <c r="Z349" s="124" t="s">
        <v>102</v>
      </c>
      <c r="AA349" s="124">
        <v>872.25350000000003</v>
      </c>
      <c r="AB349" s="124" t="s">
        <v>102</v>
      </c>
      <c r="AC349" s="124" t="s">
        <v>102</v>
      </c>
      <c r="AD349" s="124" t="s">
        <v>102</v>
      </c>
      <c r="AE349" s="303" t="s">
        <v>102</v>
      </c>
      <c r="AF349" s="304" t="s">
        <v>102</v>
      </c>
      <c r="AG349" s="304" t="s">
        <v>102</v>
      </c>
      <c r="AH349" s="304">
        <v>-0.20652554272317777</v>
      </c>
      <c r="AI349" s="304" t="s">
        <v>102</v>
      </c>
      <c r="AJ349" s="304" t="s">
        <v>102</v>
      </c>
      <c r="AK349" s="305">
        <v>-0.43683069693325416</v>
      </c>
      <c r="AL349" s="305" t="s">
        <v>102</v>
      </c>
      <c r="AM349" s="305" t="s">
        <v>102</v>
      </c>
      <c r="AN349" s="305" t="s">
        <v>102</v>
      </c>
      <c r="AO349" s="300" t="s">
        <v>102</v>
      </c>
      <c r="AP349" s="300">
        <v>2927.6673066399999</v>
      </c>
      <c r="AQ349" s="153">
        <v>1966.3257000000001</v>
      </c>
      <c r="AR349" s="126">
        <v>-0.32836436177692063</v>
      </c>
      <c r="AS349" s="153" t="s">
        <v>779</v>
      </c>
      <c r="AT349" s="153">
        <v>0</v>
      </c>
      <c r="AU349" s="153">
        <v>0</v>
      </c>
      <c r="AV349" s="153">
        <v>1</v>
      </c>
      <c r="AW349" s="153">
        <v>0</v>
      </c>
      <c r="AX349" s="153">
        <v>0</v>
      </c>
      <c r="AY349" s="153">
        <v>1</v>
      </c>
      <c r="AZ349" s="153">
        <v>0</v>
      </c>
      <c r="BA349" s="300">
        <v>0</v>
      </c>
      <c r="BB349" s="300">
        <v>0</v>
      </c>
      <c r="BC349" s="300">
        <v>0</v>
      </c>
    </row>
    <row r="350" spans="1:55" ht="15.6" x14ac:dyDescent="0.3">
      <c r="A350" s="300" t="s">
        <v>20</v>
      </c>
      <c r="B350" s="300" t="s">
        <v>832</v>
      </c>
      <c r="C350" s="300" t="s">
        <v>46</v>
      </c>
      <c r="D350" s="300" t="s">
        <v>806</v>
      </c>
      <c r="E350" s="300" t="s">
        <v>1689</v>
      </c>
      <c r="F350" s="300" t="s">
        <v>2101</v>
      </c>
      <c r="G350" s="300" t="s">
        <v>2071</v>
      </c>
      <c r="H350" s="302">
        <v>0.1288</v>
      </c>
      <c r="I350" s="300" t="s">
        <v>2636</v>
      </c>
      <c r="J350" s="124" t="s">
        <v>102</v>
      </c>
      <c r="K350" s="124" t="s">
        <v>102</v>
      </c>
      <c r="L350" s="124">
        <v>3.8229069600000001</v>
      </c>
      <c r="M350" s="124" t="s">
        <v>102</v>
      </c>
      <c r="N350" s="124" t="s">
        <v>102</v>
      </c>
      <c r="O350" s="124">
        <v>4.1976685600000003</v>
      </c>
      <c r="P350" s="124" t="s">
        <v>102</v>
      </c>
      <c r="Q350" s="124" t="s">
        <v>102</v>
      </c>
      <c r="R350" s="124">
        <v>4.1730607199999996</v>
      </c>
      <c r="S350" s="124" t="s">
        <v>102</v>
      </c>
      <c r="T350" s="124" t="s">
        <v>102</v>
      </c>
      <c r="U350" s="124">
        <v>8.3414933600000012</v>
      </c>
      <c r="V350" s="124" t="s">
        <v>102</v>
      </c>
      <c r="W350" s="124" t="s">
        <v>102</v>
      </c>
      <c r="X350" s="124">
        <v>4.7507999999999999</v>
      </c>
      <c r="Y350" s="124" t="s">
        <v>102</v>
      </c>
      <c r="Z350" s="124" t="s">
        <v>102</v>
      </c>
      <c r="AA350" s="124">
        <v>62.582999999999998</v>
      </c>
      <c r="AB350" s="124" t="s">
        <v>102</v>
      </c>
      <c r="AC350" s="124" t="s">
        <v>102</v>
      </c>
      <c r="AD350" s="124" t="s">
        <v>102</v>
      </c>
      <c r="AE350" s="303" t="s">
        <v>102</v>
      </c>
      <c r="AF350" s="304" t="s">
        <v>102</v>
      </c>
      <c r="AG350" s="304" t="s">
        <v>102</v>
      </c>
      <c r="AH350" s="304">
        <v>0.24271923164983325</v>
      </c>
      <c r="AI350" s="304" t="s">
        <v>102</v>
      </c>
      <c r="AJ350" s="304" t="s">
        <v>102</v>
      </c>
      <c r="AK350" s="305">
        <v>13.908990337245681</v>
      </c>
      <c r="AL350" s="305" t="s">
        <v>102</v>
      </c>
      <c r="AM350" s="305" t="s">
        <v>102</v>
      </c>
      <c r="AN350" s="305" t="s">
        <v>102</v>
      </c>
      <c r="AO350" s="300" t="s">
        <v>102</v>
      </c>
      <c r="AP350" s="300">
        <v>8.0205755200000013</v>
      </c>
      <c r="AQ350" s="153">
        <v>67.333799999999997</v>
      </c>
      <c r="AR350" s="126">
        <v>7.395133221063416</v>
      </c>
      <c r="AS350" s="153" t="s">
        <v>779</v>
      </c>
      <c r="AT350" s="153">
        <v>0</v>
      </c>
      <c r="AU350" s="153">
        <v>0</v>
      </c>
      <c r="AV350" s="153">
        <v>1</v>
      </c>
      <c r="AW350" s="153">
        <v>0</v>
      </c>
      <c r="AX350" s="153">
        <v>0</v>
      </c>
      <c r="AY350" s="153">
        <v>1</v>
      </c>
      <c r="AZ350" s="153">
        <v>0</v>
      </c>
      <c r="BA350" s="300">
        <v>0</v>
      </c>
      <c r="BB350" s="300">
        <v>0</v>
      </c>
      <c r="BC350" s="300">
        <v>0</v>
      </c>
    </row>
    <row r="351" spans="1:55" ht="15.6" x14ac:dyDescent="0.3">
      <c r="A351" s="300" t="s">
        <v>20</v>
      </c>
      <c r="B351" s="300" t="s">
        <v>832</v>
      </c>
      <c r="C351" s="300" t="s">
        <v>46</v>
      </c>
      <c r="D351" s="300" t="s">
        <v>806</v>
      </c>
      <c r="E351" s="300" t="s">
        <v>1689</v>
      </c>
      <c r="F351" s="300" t="s">
        <v>5</v>
      </c>
      <c r="G351" s="300" t="s">
        <v>2071</v>
      </c>
      <c r="H351" s="302">
        <v>0.1288</v>
      </c>
      <c r="I351" s="300" t="s">
        <v>1503</v>
      </c>
      <c r="J351" s="124" t="s">
        <v>102</v>
      </c>
      <c r="K351" s="124" t="s">
        <v>102</v>
      </c>
      <c r="L351" s="124">
        <v>1699.2066019819767</v>
      </c>
      <c r="M351" s="124" t="s">
        <v>102</v>
      </c>
      <c r="N351" s="124" t="s">
        <v>102</v>
      </c>
      <c r="O351" s="124">
        <v>2191.2699043863554</v>
      </c>
      <c r="P351" s="124" t="s">
        <v>102</v>
      </c>
      <c r="Q351" s="124" t="s">
        <v>102</v>
      </c>
      <c r="R351" s="124">
        <v>2041.8894626085828</v>
      </c>
      <c r="S351" s="124" t="s">
        <v>102</v>
      </c>
      <c r="T351" s="124" t="s">
        <v>102</v>
      </c>
      <c r="U351" s="124">
        <v>1720.4285875231265</v>
      </c>
      <c r="V351" s="124" t="s">
        <v>102</v>
      </c>
      <c r="W351" s="124" t="s">
        <v>102</v>
      </c>
      <c r="X351" s="124">
        <v>1703.0768596118771</v>
      </c>
      <c r="Y351" s="124" t="s">
        <v>102</v>
      </c>
      <c r="Z351" s="124" t="s">
        <v>102</v>
      </c>
      <c r="AA351" s="124">
        <v>1713.055175944625</v>
      </c>
      <c r="AB351" s="124" t="s">
        <v>102</v>
      </c>
      <c r="AC351" s="124" t="s">
        <v>102</v>
      </c>
      <c r="AD351" s="124" t="s">
        <v>102</v>
      </c>
      <c r="AE351" s="306" t="s">
        <v>102</v>
      </c>
      <c r="AF351" s="307" t="s">
        <v>102</v>
      </c>
      <c r="AG351" s="307" t="s">
        <v>102</v>
      </c>
      <c r="AH351" s="307">
        <v>2.2776851416337839E-3</v>
      </c>
      <c r="AI351" s="307" t="s">
        <v>102</v>
      </c>
      <c r="AJ351" s="307" t="s">
        <v>102</v>
      </c>
      <c r="AK351" s="307">
        <v>-0.21823634207929757</v>
      </c>
      <c r="AL351" s="307" t="s">
        <v>102</v>
      </c>
      <c r="AM351" s="307" t="s">
        <v>102</v>
      </c>
      <c r="AN351" s="307" t="s">
        <v>102</v>
      </c>
      <c r="AO351" s="300" t="s">
        <v>102</v>
      </c>
      <c r="AP351" s="300">
        <v>3890.4765063683321</v>
      </c>
      <c r="AQ351" s="153">
        <v>3416.1320355565022</v>
      </c>
      <c r="AR351" s="126">
        <v>-0.12192451748143811</v>
      </c>
      <c r="AS351" s="153" t="s">
        <v>779</v>
      </c>
      <c r="AT351" s="153">
        <v>0</v>
      </c>
      <c r="AU351" s="153">
        <v>0</v>
      </c>
      <c r="AV351" s="153">
        <v>1</v>
      </c>
      <c r="AW351" s="153">
        <v>0</v>
      </c>
      <c r="AX351" s="153">
        <v>0</v>
      </c>
      <c r="AY351" s="153">
        <v>1</v>
      </c>
      <c r="AZ351" s="153">
        <v>0</v>
      </c>
      <c r="BA351" s="300">
        <v>0</v>
      </c>
      <c r="BB351" s="300">
        <v>0</v>
      </c>
      <c r="BC351" s="300">
        <v>0</v>
      </c>
    </row>
    <row r="352" spans="1:55" ht="15.6" x14ac:dyDescent="0.3">
      <c r="A352" s="300" t="s">
        <v>20</v>
      </c>
      <c r="B352" s="300" t="s">
        <v>832</v>
      </c>
      <c r="C352" s="300" t="s">
        <v>46</v>
      </c>
      <c r="D352" s="300" t="s">
        <v>806</v>
      </c>
      <c r="E352" s="300" t="s">
        <v>1689</v>
      </c>
      <c r="F352" s="300" t="s">
        <v>657</v>
      </c>
      <c r="G352" s="300" t="s">
        <v>2071</v>
      </c>
      <c r="H352" s="302">
        <v>0.1288</v>
      </c>
      <c r="I352" s="300" t="s">
        <v>2637</v>
      </c>
      <c r="J352" s="124" t="s">
        <v>102</v>
      </c>
      <c r="K352" s="124" t="s">
        <v>102</v>
      </c>
      <c r="L352" s="124">
        <v>873.6076994156748</v>
      </c>
      <c r="M352" s="124" t="s">
        <v>102</v>
      </c>
      <c r="N352" s="124" t="s">
        <v>102</v>
      </c>
      <c r="O352" s="124">
        <v>1033.0519990093233</v>
      </c>
      <c r="P352" s="124" t="s">
        <v>102</v>
      </c>
      <c r="Q352" s="124" t="s">
        <v>102</v>
      </c>
      <c r="R352" s="124">
        <v>56.187684192707145</v>
      </c>
      <c r="S352" s="124" t="s">
        <v>102</v>
      </c>
      <c r="T352" s="124" t="s">
        <v>102</v>
      </c>
      <c r="U352" s="124">
        <v>82.53052872785247</v>
      </c>
      <c r="V352" s="124" t="s">
        <v>102</v>
      </c>
      <c r="W352" s="124" t="s">
        <v>102</v>
      </c>
      <c r="X352" s="124">
        <v>595.89807857167011</v>
      </c>
      <c r="Y352" s="124" t="s">
        <v>102</v>
      </c>
      <c r="Z352" s="124" t="s">
        <v>102</v>
      </c>
      <c r="AA352" s="124">
        <v>385.09892069887002</v>
      </c>
      <c r="AB352" s="124" t="s">
        <v>102</v>
      </c>
      <c r="AC352" s="124" t="s">
        <v>102</v>
      </c>
      <c r="AD352" s="124" t="s">
        <v>102</v>
      </c>
      <c r="AE352" s="303" t="s">
        <v>102</v>
      </c>
      <c r="AF352" s="304" t="s">
        <v>102</v>
      </c>
      <c r="AG352" s="304" t="s">
        <v>102</v>
      </c>
      <c r="AH352" s="304">
        <v>-0.31788824781392699</v>
      </c>
      <c r="AI352" s="304" t="s">
        <v>102</v>
      </c>
      <c r="AJ352" s="304" t="s">
        <v>102</v>
      </c>
      <c r="AK352" s="305">
        <v>-0.62722213299217044</v>
      </c>
      <c r="AL352" s="305" t="s">
        <v>102</v>
      </c>
      <c r="AM352" s="305" t="s">
        <v>102</v>
      </c>
      <c r="AN352" s="305" t="s">
        <v>102</v>
      </c>
      <c r="AO352" s="300" t="s">
        <v>102</v>
      </c>
      <c r="AP352" s="153">
        <v>1906.6596984249982</v>
      </c>
      <c r="AQ352" s="153">
        <v>980.99699927054007</v>
      </c>
      <c r="AR352" s="126">
        <v>-0.48548920393036288</v>
      </c>
      <c r="AS352" s="153" t="s">
        <v>779</v>
      </c>
      <c r="AT352" s="153">
        <v>0</v>
      </c>
      <c r="AU352" s="153">
        <v>0</v>
      </c>
      <c r="AV352" s="153">
        <v>1</v>
      </c>
      <c r="AW352" s="153">
        <v>0</v>
      </c>
      <c r="AX352" s="153">
        <v>0</v>
      </c>
      <c r="AY352" s="153">
        <v>1</v>
      </c>
      <c r="AZ352" s="153">
        <v>0</v>
      </c>
      <c r="BA352" s="300">
        <v>0</v>
      </c>
      <c r="BB352" s="300">
        <v>0</v>
      </c>
      <c r="BC352" s="300">
        <v>0</v>
      </c>
    </row>
    <row r="353" spans="1:55" ht="15.6" x14ac:dyDescent="0.3">
      <c r="A353" s="300" t="s">
        <v>20</v>
      </c>
      <c r="B353" s="300" t="s">
        <v>832</v>
      </c>
      <c r="C353" s="300" t="s">
        <v>46</v>
      </c>
      <c r="D353" s="300" t="s">
        <v>806</v>
      </c>
      <c r="E353" s="300" t="s">
        <v>1689</v>
      </c>
      <c r="F353" s="300" t="s">
        <v>776</v>
      </c>
      <c r="G353" s="300" t="s">
        <v>2071</v>
      </c>
      <c r="H353" s="302">
        <v>0.1288</v>
      </c>
      <c r="I353" s="300" t="s">
        <v>2638</v>
      </c>
      <c r="J353" s="124" t="s">
        <v>102</v>
      </c>
      <c r="K353" s="124" t="s">
        <v>102</v>
      </c>
      <c r="L353" s="124">
        <v>2572.8143013976519</v>
      </c>
      <c r="M353" s="124" t="s">
        <v>102</v>
      </c>
      <c r="N353" s="124" t="s">
        <v>102</v>
      </c>
      <c r="O353" s="124">
        <v>3224.3219033956789</v>
      </c>
      <c r="P353" s="124" t="s">
        <v>102</v>
      </c>
      <c r="Q353" s="124" t="s">
        <v>102</v>
      </c>
      <c r="R353" s="124">
        <v>2098.0771468012899</v>
      </c>
      <c r="S353" s="124" t="s">
        <v>102</v>
      </c>
      <c r="T353" s="124" t="s">
        <v>102</v>
      </c>
      <c r="U353" s="124">
        <v>1802.9591162509789</v>
      </c>
      <c r="V353" s="124" t="s">
        <v>102</v>
      </c>
      <c r="W353" s="124" t="s">
        <v>102</v>
      </c>
      <c r="X353" s="124">
        <v>2298.9749381835472</v>
      </c>
      <c r="Y353" s="124" t="s">
        <v>102</v>
      </c>
      <c r="Z353" s="124" t="s">
        <v>102</v>
      </c>
      <c r="AA353" s="124">
        <v>2098.154096643495</v>
      </c>
      <c r="AB353" s="124" t="s">
        <v>102</v>
      </c>
      <c r="AC353" s="124" t="s">
        <v>102</v>
      </c>
      <c r="AD353" s="124" t="s">
        <v>102</v>
      </c>
      <c r="AE353" s="303" t="s">
        <v>102</v>
      </c>
      <c r="AF353" s="304" t="s">
        <v>102</v>
      </c>
      <c r="AG353" s="304" t="s">
        <v>102</v>
      </c>
      <c r="AH353" s="304">
        <v>-0.10643572801400573</v>
      </c>
      <c r="AI353" s="304" t="s">
        <v>102</v>
      </c>
      <c r="AJ353" s="304" t="s">
        <v>102</v>
      </c>
      <c r="AK353" s="305">
        <v>-0.34927275889115345</v>
      </c>
      <c r="AL353" s="305" t="s">
        <v>102</v>
      </c>
      <c r="AM353" s="305" t="s">
        <v>102</v>
      </c>
      <c r="AN353" s="305" t="s">
        <v>102</v>
      </c>
      <c r="AO353" s="300" t="s">
        <v>102</v>
      </c>
      <c r="AP353" s="153">
        <v>5797.1362047933308</v>
      </c>
      <c r="AQ353" s="153">
        <v>4397.1290348270422</v>
      </c>
      <c r="AR353" s="126">
        <v>-0.24149978894901591</v>
      </c>
      <c r="AS353" s="153" t="s">
        <v>779</v>
      </c>
      <c r="AT353" s="153">
        <v>0</v>
      </c>
      <c r="AU353" s="153">
        <v>0</v>
      </c>
      <c r="AV353" s="153">
        <v>1</v>
      </c>
      <c r="AW353" s="153">
        <v>0</v>
      </c>
      <c r="AX353" s="153">
        <v>0</v>
      </c>
      <c r="AY353" s="153">
        <v>1</v>
      </c>
      <c r="AZ353" s="153">
        <v>0</v>
      </c>
      <c r="BA353" s="300">
        <v>0</v>
      </c>
      <c r="BB353" s="300">
        <v>0</v>
      </c>
      <c r="BC353" s="300">
        <v>0</v>
      </c>
    </row>
    <row r="354" spans="1:55" ht="15.6" x14ac:dyDescent="0.3">
      <c r="A354" s="300" t="s">
        <v>9</v>
      </c>
      <c r="B354" s="300" t="s">
        <v>828</v>
      </c>
      <c r="C354" s="300" t="s">
        <v>43</v>
      </c>
      <c r="D354" s="300" t="s">
        <v>806</v>
      </c>
      <c r="E354" s="300" t="s">
        <v>1689</v>
      </c>
      <c r="F354" s="300" t="s">
        <v>16</v>
      </c>
      <c r="G354" s="300" t="s">
        <v>2071</v>
      </c>
      <c r="H354" s="302">
        <v>0.10740999999999999</v>
      </c>
      <c r="I354" s="300" t="s">
        <v>2670</v>
      </c>
      <c r="J354" s="124">
        <v>100.442087</v>
      </c>
      <c r="K354" s="124">
        <v>88.371318000000002</v>
      </c>
      <c r="L354" s="124">
        <v>170.87336300000001</v>
      </c>
      <c r="M354" s="124">
        <v>86.931685000000002</v>
      </c>
      <c r="N354" s="124">
        <v>124.02992</v>
      </c>
      <c r="O354" s="124">
        <v>289.919938</v>
      </c>
      <c r="P354" s="124">
        <v>106.200619</v>
      </c>
      <c r="Q354" s="124">
        <v>97.452079999999995</v>
      </c>
      <c r="R354" s="124">
        <v>183.05487300000001</v>
      </c>
      <c r="S354" s="124">
        <v>116.72101400000001</v>
      </c>
      <c r="T354" s="124">
        <v>113.841748</v>
      </c>
      <c r="U354" s="124">
        <v>251.82503400000002</v>
      </c>
      <c r="V354" s="124">
        <v>112.6</v>
      </c>
      <c r="W354" s="124">
        <v>107.7</v>
      </c>
      <c r="X354" s="124">
        <v>137.1</v>
      </c>
      <c r="Y354" s="124">
        <v>82.7</v>
      </c>
      <c r="Z354" s="124">
        <v>84.7</v>
      </c>
      <c r="AA354" s="124">
        <v>213.4</v>
      </c>
      <c r="AB354" s="124">
        <v>97.620999999999995</v>
      </c>
      <c r="AC354" s="124">
        <v>88.52</v>
      </c>
      <c r="AD354" s="124">
        <v>169.91800000000001</v>
      </c>
      <c r="AE354" s="303">
        <v>109.917</v>
      </c>
      <c r="AF354" s="304">
        <v>0.12104401016677395</v>
      </c>
      <c r="AG354" s="304">
        <v>0.21872121450084064</v>
      </c>
      <c r="AH354" s="304">
        <v>-0.19765142095318869</v>
      </c>
      <c r="AI354" s="304">
        <v>-4.8678281112346997E-2</v>
      </c>
      <c r="AJ354" s="304">
        <v>-0.31710026096928873</v>
      </c>
      <c r="AK354" s="305">
        <v>-0.26393472117809297</v>
      </c>
      <c r="AL354" s="305">
        <v>-8.0786902004780295E-2</v>
      </c>
      <c r="AM354" s="305">
        <v>-9.1656124733304811E-2</v>
      </c>
      <c r="AN354" s="305">
        <v>-7.1764672443328001E-2</v>
      </c>
      <c r="AO354" s="300">
        <v>-5.8292965138222741E-2</v>
      </c>
      <c r="AP354" s="153">
        <v>1363.996897</v>
      </c>
      <c r="AQ354" s="153">
        <v>1204.1759999999999</v>
      </c>
      <c r="AR354" s="126">
        <v>-0.11717101215663547</v>
      </c>
      <c r="AS354" s="153" t="s">
        <v>779</v>
      </c>
      <c r="AT354" s="153">
        <v>1</v>
      </c>
      <c r="AU354" s="153">
        <v>1</v>
      </c>
      <c r="AV354" s="153">
        <v>1</v>
      </c>
      <c r="AW354" s="153">
        <v>1</v>
      </c>
      <c r="AX354" s="153">
        <v>1</v>
      </c>
      <c r="AY354" s="153">
        <v>1</v>
      </c>
      <c r="AZ354" s="153">
        <v>1</v>
      </c>
      <c r="BA354" s="300">
        <v>1</v>
      </c>
      <c r="BB354" s="300">
        <v>1</v>
      </c>
      <c r="BC354" s="300">
        <v>1</v>
      </c>
    </row>
    <row r="355" spans="1:55" ht="15.6" x14ac:dyDescent="0.3">
      <c r="A355" s="300" t="s">
        <v>9</v>
      </c>
      <c r="B355" s="300" t="s">
        <v>828</v>
      </c>
      <c r="C355" s="300" t="s">
        <v>43</v>
      </c>
      <c r="D355" s="300" t="s">
        <v>806</v>
      </c>
      <c r="E355" s="300" t="s">
        <v>1689</v>
      </c>
      <c r="F355" s="300" t="s">
        <v>18</v>
      </c>
      <c r="G355" s="300" t="s">
        <v>2071</v>
      </c>
      <c r="H355" s="302">
        <v>0.10740999999999999</v>
      </c>
      <c r="I355" s="300" t="s">
        <v>2671</v>
      </c>
      <c r="J355" s="124">
        <v>121.70435900000001</v>
      </c>
      <c r="K355" s="124">
        <v>124.251402</v>
      </c>
      <c r="L355" s="124">
        <v>143.52033599999999</v>
      </c>
      <c r="M355" s="124">
        <v>139.09069600000001</v>
      </c>
      <c r="N355" s="124">
        <v>154.81591800000001</v>
      </c>
      <c r="O355" s="124">
        <v>170.651881</v>
      </c>
      <c r="P355" s="124">
        <v>136.43291200000002</v>
      </c>
      <c r="Q355" s="124">
        <v>156.36629199999999</v>
      </c>
      <c r="R355" s="124">
        <v>155.36962300000002</v>
      </c>
      <c r="S355" s="124">
        <v>158.58111199999999</v>
      </c>
      <c r="T355" s="124">
        <v>166.66520500000001</v>
      </c>
      <c r="U355" s="124">
        <v>176.29967199999999</v>
      </c>
      <c r="V355" s="124">
        <v>132.69999999999999</v>
      </c>
      <c r="W355" s="124">
        <v>143.9</v>
      </c>
      <c r="X355" s="124">
        <v>116.1</v>
      </c>
      <c r="Y355" s="124">
        <v>98.6</v>
      </c>
      <c r="Z355" s="124">
        <v>89.8</v>
      </c>
      <c r="AA355" s="124">
        <v>158.19999999999999</v>
      </c>
      <c r="AB355" s="124">
        <v>126.91800000000001</v>
      </c>
      <c r="AC355" s="124">
        <v>138.54599999999999</v>
      </c>
      <c r="AD355" s="124">
        <v>161.279</v>
      </c>
      <c r="AE355" s="303">
        <v>143.65799999999999</v>
      </c>
      <c r="AF355" s="304">
        <v>9.0347141962269215E-2</v>
      </c>
      <c r="AG355" s="304">
        <v>0.15813582530038581</v>
      </c>
      <c r="AH355" s="304">
        <v>-0.19105540555590669</v>
      </c>
      <c r="AI355" s="304">
        <v>-0.29111002507313655</v>
      </c>
      <c r="AJ355" s="304">
        <v>-0.41995628640718979</v>
      </c>
      <c r="AK355" s="305">
        <v>-7.2966561675344294E-2</v>
      </c>
      <c r="AL355" s="305">
        <v>-6.9740591624988607E-2</v>
      </c>
      <c r="AM355" s="305">
        <v>-0.11396504817035628</v>
      </c>
      <c r="AN355" s="305">
        <v>3.8034313824652694E-2</v>
      </c>
      <c r="AO355" s="300">
        <v>-9.4103968699626755E-2</v>
      </c>
      <c r="AP355" s="153">
        <v>1460.784531</v>
      </c>
      <c r="AQ355" s="153">
        <v>1309.7009999999998</v>
      </c>
      <c r="AR355" s="126">
        <v>-0.10342629442863413</v>
      </c>
      <c r="AS355" s="153" t="s">
        <v>779</v>
      </c>
      <c r="AT355" s="153">
        <v>1</v>
      </c>
      <c r="AU355" s="153">
        <v>1</v>
      </c>
      <c r="AV355" s="153">
        <v>1</v>
      </c>
      <c r="AW355" s="153">
        <v>1</v>
      </c>
      <c r="AX355" s="153">
        <v>1</v>
      </c>
      <c r="AY355" s="153">
        <v>1</v>
      </c>
      <c r="AZ355" s="153">
        <v>1</v>
      </c>
      <c r="BA355" s="300">
        <v>1</v>
      </c>
      <c r="BB355" s="300">
        <v>1</v>
      </c>
      <c r="BC355" s="300">
        <v>1</v>
      </c>
    </row>
    <row r="356" spans="1:55" ht="15.6" x14ac:dyDescent="0.3">
      <c r="A356" s="300" t="s">
        <v>9</v>
      </c>
      <c r="B356" s="300" t="s">
        <v>828</v>
      </c>
      <c r="C356" s="300" t="s">
        <v>43</v>
      </c>
      <c r="D356" s="300" t="s">
        <v>806</v>
      </c>
      <c r="E356" s="300" t="s">
        <v>1689</v>
      </c>
      <c r="F356" s="300" t="s">
        <v>27</v>
      </c>
      <c r="G356" s="300" t="s">
        <v>2071</v>
      </c>
      <c r="H356" s="302">
        <v>0.10740999999999999</v>
      </c>
      <c r="I356" s="300" t="s">
        <v>2672</v>
      </c>
      <c r="J356" s="124">
        <v>16.832632</v>
      </c>
      <c r="K356" s="124">
        <v>22.923386999999998</v>
      </c>
      <c r="L356" s="124">
        <v>27.242286</v>
      </c>
      <c r="M356" s="124">
        <v>23.366351000000002</v>
      </c>
      <c r="N356" s="124">
        <v>24.584502000000001</v>
      </c>
      <c r="O356" s="124">
        <v>35.43712</v>
      </c>
      <c r="P356" s="124">
        <v>12.070769</v>
      </c>
      <c r="Q356" s="124">
        <v>18.493746999999999</v>
      </c>
      <c r="R356" s="124">
        <v>24.805983999999999</v>
      </c>
      <c r="S356" s="124">
        <v>22.369682000000001</v>
      </c>
      <c r="T356" s="124">
        <v>31.007480000000001</v>
      </c>
      <c r="U356" s="124">
        <v>29.789328999999999</v>
      </c>
      <c r="V356" s="124">
        <v>19.2</v>
      </c>
      <c r="W356" s="124">
        <v>21.7</v>
      </c>
      <c r="X356" s="124">
        <v>20.5</v>
      </c>
      <c r="Y356" s="124">
        <v>19.600000000000001</v>
      </c>
      <c r="Z356" s="124">
        <v>17.5</v>
      </c>
      <c r="AA356" s="124">
        <v>26.8</v>
      </c>
      <c r="AB356" s="124">
        <v>18.050999999999998</v>
      </c>
      <c r="AC356" s="124">
        <v>19.309000000000001</v>
      </c>
      <c r="AD356" s="124">
        <v>18.838999999999999</v>
      </c>
      <c r="AE356" s="303">
        <v>20.161000000000001</v>
      </c>
      <c r="AF356" s="304">
        <v>0.14064158237404578</v>
      </c>
      <c r="AG356" s="304">
        <v>-5.336850963603236E-2</v>
      </c>
      <c r="AH356" s="304">
        <v>-0.24749340051712254</v>
      </c>
      <c r="AI356" s="304">
        <v>-0.16118695640581621</v>
      </c>
      <c r="AJ356" s="304">
        <v>-0.28816943292160241</v>
      </c>
      <c r="AK356" s="305">
        <v>-0.24373086751970813</v>
      </c>
      <c r="AL356" s="305">
        <v>0.4954308213503214</v>
      </c>
      <c r="AM356" s="305">
        <v>4.4082629658554431E-2</v>
      </c>
      <c r="AN356" s="305">
        <v>-0.24054615208975383</v>
      </c>
      <c r="AO356" s="300">
        <v>-9.8735511752022206E-2</v>
      </c>
      <c r="AP356" s="153">
        <v>228.12646000000004</v>
      </c>
      <c r="AQ356" s="153">
        <v>201.66</v>
      </c>
      <c r="AR356" s="126">
        <v>-0.1160166163977648</v>
      </c>
      <c r="AS356" s="153" t="s">
        <v>779</v>
      </c>
      <c r="AT356" s="153">
        <v>1</v>
      </c>
      <c r="AU356" s="153">
        <v>1</v>
      </c>
      <c r="AV356" s="153">
        <v>1</v>
      </c>
      <c r="AW356" s="153">
        <v>1</v>
      </c>
      <c r="AX356" s="153">
        <v>1</v>
      </c>
      <c r="AY356" s="153">
        <v>1</v>
      </c>
      <c r="AZ356" s="153">
        <v>1</v>
      </c>
      <c r="BA356" s="300">
        <v>1</v>
      </c>
      <c r="BB356" s="300">
        <v>1</v>
      </c>
      <c r="BC356" s="300">
        <v>1</v>
      </c>
    </row>
    <row r="357" spans="1:55" ht="15.6" x14ac:dyDescent="0.3">
      <c r="A357" s="300" t="s">
        <v>9</v>
      </c>
      <c r="B357" s="300" t="s">
        <v>828</v>
      </c>
      <c r="C357" s="300" t="s">
        <v>43</v>
      </c>
      <c r="D357" s="300" t="s">
        <v>806</v>
      </c>
      <c r="E357" s="300" t="s">
        <v>1689</v>
      </c>
      <c r="F357" s="300" t="s">
        <v>770</v>
      </c>
      <c r="G357" s="300" t="s">
        <v>2071</v>
      </c>
      <c r="H357" s="302">
        <v>0.10740999999999999</v>
      </c>
      <c r="I357" s="300" t="s">
        <v>2673</v>
      </c>
      <c r="J357" s="124">
        <v>62.679406</v>
      </c>
      <c r="K357" s="124">
        <v>57.031615000000002</v>
      </c>
      <c r="L357" s="124">
        <v>69.102384000000001</v>
      </c>
      <c r="M357" s="124">
        <v>58.028283999999999</v>
      </c>
      <c r="N357" s="124">
        <v>62.236442000000004</v>
      </c>
      <c r="O357" s="124">
        <v>78.072405000000003</v>
      </c>
      <c r="P357" s="124">
        <v>52.491233999999999</v>
      </c>
      <c r="Q357" s="124">
        <v>58.360507000000005</v>
      </c>
      <c r="R357" s="124">
        <v>61.129032000000002</v>
      </c>
      <c r="S357" s="124">
        <v>60.021622000000001</v>
      </c>
      <c r="T357" s="124">
        <v>59.800139999999999</v>
      </c>
      <c r="U357" s="124">
        <v>69.988312000000008</v>
      </c>
      <c r="V357" s="124">
        <v>53.7</v>
      </c>
      <c r="W357" s="124">
        <v>52.9</v>
      </c>
      <c r="X357" s="124">
        <v>48.2</v>
      </c>
      <c r="Y357" s="124">
        <v>42</v>
      </c>
      <c r="Z357" s="124">
        <v>37.299999999999997</v>
      </c>
      <c r="AA357" s="124">
        <v>65.599999999999994</v>
      </c>
      <c r="AB357" s="124">
        <v>47.860999999999997</v>
      </c>
      <c r="AC357" s="124">
        <v>45.927999999999997</v>
      </c>
      <c r="AD357" s="124">
        <v>59.420999999999999</v>
      </c>
      <c r="AE357" s="303">
        <v>55.737000000000002</v>
      </c>
      <c r="AF357" s="304">
        <v>-0.14325927083610202</v>
      </c>
      <c r="AG357" s="304">
        <v>-7.2444292520911488E-2</v>
      </c>
      <c r="AH357" s="304">
        <v>-0.30248426740240969</v>
      </c>
      <c r="AI357" s="304">
        <v>-0.27621502645158352</v>
      </c>
      <c r="AJ357" s="304">
        <v>-0.4006726798424628</v>
      </c>
      <c r="AK357" s="305">
        <v>-0.15975433317316162</v>
      </c>
      <c r="AL357" s="305">
        <v>-8.8209661826582353E-2</v>
      </c>
      <c r="AM357" s="305">
        <v>-0.21302945500456338</v>
      </c>
      <c r="AN357" s="305">
        <v>-2.7941420698433483E-2</v>
      </c>
      <c r="AO357" s="300">
        <v>-7.1384642021170286E-2</v>
      </c>
      <c r="AP357" s="153">
        <v>619.15293099999997</v>
      </c>
      <c r="AQ357" s="153">
        <v>508.64700000000005</v>
      </c>
      <c r="AR357" s="126">
        <v>-0.17847921808513562</v>
      </c>
      <c r="AS357" s="153" t="s">
        <v>779</v>
      </c>
      <c r="AT357" s="153">
        <v>1</v>
      </c>
      <c r="AU357" s="153">
        <v>1</v>
      </c>
      <c r="AV357" s="153">
        <v>1</v>
      </c>
      <c r="AW357" s="153">
        <v>1</v>
      </c>
      <c r="AX357" s="153">
        <v>1</v>
      </c>
      <c r="AY357" s="153">
        <v>1</v>
      </c>
      <c r="AZ357" s="153">
        <v>1</v>
      </c>
      <c r="BA357" s="300">
        <v>1</v>
      </c>
      <c r="BB357" s="300">
        <v>1</v>
      </c>
      <c r="BC357" s="300">
        <v>1</v>
      </c>
    </row>
    <row r="358" spans="1:55" x14ac:dyDescent="0.3">
      <c r="A358" s="300" t="s">
        <v>9</v>
      </c>
      <c r="B358" s="300" t="s">
        <v>828</v>
      </c>
      <c r="C358" s="300" t="s">
        <v>43</v>
      </c>
      <c r="D358" s="300" t="s">
        <v>806</v>
      </c>
      <c r="E358" s="300" t="s">
        <v>1689</v>
      </c>
      <c r="F358" s="300" t="s">
        <v>5</v>
      </c>
      <c r="G358" s="300" t="s">
        <v>2071</v>
      </c>
      <c r="H358" s="302">
        <v>0.10740999999999999</v>
      </c>
      <c r="I358" s="300" t="s">
        <v>1494</v>
      </c>
      <c r="J358" s="124">
        <v>301.65848400000004</v>
      </c>
      <c r="K358" s="124">
        <v>292.57772199999999</v>
      </c>
      <c r="L358" s="124">
        <v>410.73836899999998</v>
      </c>
      <c r="M358" s="124">
        <v>307.41701599999999</v>
      </c>
      <c r="N358" s="124">
        <v>365.66678200000001</v>
      </c>
      <c r="O358" s="124">
        <v>574.08134399999994</v>
      </c>
      <c r="P358" s="124">
        <v>307.19553400000007</v>
      </c>
      <c r="Q358" s="124">
        <v>330.67262599999998</v>
      </c>
      <c r="R358" s="124">
        <v>424.359512</v>
      </c>
      <c r="S358" s="124">
        <v>357.69342999999998</v>
      </c>
      <c r="T358" s="124">
        <v>371.314573</v>
      </c>
      <c r="U358" s="124">
        <v>527.90234699999996</v>
      </c>
      <c r="V358" s="124">
        <v>318.2</v>
      </c>
      <c r="W358" s="124">
        <v>326.2</v>
      </c>
      <c r="X358" s="124">
        <v>321.89999999999998</v>
      </c>
      <c r="Y358" s="124">
        <v>242.9</v>
      </c>
      <c r="Z358" s="124">
        <v>229.3</v>
      </c>
      <c r="AA358" s="124">
        <v>464</v>
      </c>
      <c r="AB358" s="124">
        <v>290.45099999999996</v>
      </c>
      <c r="AC358" s="124">
        <v>292.303</v>
      </c>
      <c r="AD358" s="124">
        <v>409.45699999999999</v>
      </c>
      <c r="AE358" s="124">
        <v>329.47300000000001</v>
      </c>
      <c r="AF358" s="153">
        <v>5.4835242094500289E-2</v>
      </c>
      <c r="AG358" s="153">
        <v>0.11491742354874167</v>
      </c>
      <c r="AH358" s="153">
        <v>-0.21628943314034538</v>
      </c>
      <c r="AI358" s="153">
        <v>-0.20986807054297862</v>
      </c>
      <c r="AJ358" s="153">
        <v>-0.37292636004328117</v>
      </c>
      <c r="AK358" s="153">
        <v>-0.19175217092579819</v>
      </c>
      <c r="AL358" s="153">
        <v>-5.4507739035034593E-2</v>
      </c>
      <c r="AM358" s="153">
        <v>-0.11603508419835147</v>
      </c>
      <c r="AN358" s="153">
        <v>-3.5117657501689277E-2</v>
      </c>
      <c r="AO358" s="153">
        <v>-7.8895578260970475E-2</v>
      </c>
      <c r="AP358" s="153">
        <v>3672.0608189999998</v>
      </c>
      <c r="AQ358" s="153">
        <v>3224.1839999999997</v>
      </c>
      <c r="AR358" s="126">
        <v>-0.12196879111658311</v>
      </c>
      <c r="AS358" s="153" t="s">
        <v>779</v>
      </c>
      <c r="AT358" s="153">
        <v>1</v>
      </c>
      <c r="AU358" s="153">
        <v>1</v>
      </c>
      <c r="AV358" s="153">
        <v>1</v>
      </c>
      <c r="AW358" s="153">
        <v>1</v>
      </c>
      <c r="AX358" s="153">
        <v>1</v>
      </c>
      <c r="AY358" s="153">
        <v>1</v>
      </c>
      <c r="AZ358" s="153">
        <v>1</v>
      </c>
      <c r="BA358" s="300">
        <v>1</v>
      </c>
      <c r="BB358" s="300">
        <v>1</v>
      </c>
      <c r="BC358" s="300">
        <v>1</v>
      </c>
    </row>
    <row r="359" spans="1:55" x14ac:dyDescent="0.3">
      <c r="A359" s="300" t="s">
        <v>17</v>
      </c>
      <c r="B359" s="300" t="s">
        <v>827</v>
      </c>
      <c r="C359" s="300" t="s">
        <v>43</v>
      </c>
      <c r="D359" s="300" t="s">
        <v>806</v>
      </c>
      <c r="E359" s="300" t="s">
        <v>1696</v>
      </c>
      <c r="F359" s="300" t="s">
        <v>18</v>
      </c>
      <c r="G359" s="300" t="s">
        <v>2071</v>
      </c>
      <c r="H359" s="302">
        <v>4.9480000000000003E-2</v>
      </c>
      <c r="I359" s="300" t="s">
        <v>1492</v>
      </c>
      <c r="J359" s="124">
        <v>1075.7484844000001</v>
      </c>
      <c r="K359" s="124">
        <v>1020.5878156</v>
      </c>
      <c r="L359" s="124">
        <v>1118.5042996</v>
      </c>
      <c r="M359" s="124">
        <v>1194.9904020000001</v>
      </c>
      <c r="N359" s="124">
        <v>1052.5129972</v>
      </c>
      <c r="O359" s="124">
        <v>1048.8398172</v>
      </c>
      <c r="P359" s="124">
        <v>1071.3406683999999</v>
      </c>
      <c r="Q359" s="124">
        <v>1030.6103496000001</v>
      </c>
      <c r="R359" s="124">
        <v>964.65053159999991</v>
      </c>
      <c r="S359" s="124">
        <v>1000.994024</v>
      </c>
      <c r="T359" s="124">
        <v>1086.1173468</v>
      </c>
      <c r="U359" s="124">
        <v>1082.8954431999998</v>
      </c>
      <c r="V359" s="124">
        <v>1108.18</v>
      </c>
      <c r="W359" s="124">
        <v>1053.6600000000001</v>
      </c>
      <c r="X359" s="124">
        <v>975.97</v>
      </c>
      <c r="Y359" s="124">
        <v>321.72000000000003</v>
      </c>
      <c r="Z359" s="124">
        <v>621.51</v>
      </c>
      <c r="AA359" s="124">
        <v>909.17</v>
      </c>
      <c r="AB359" s="124">
        <v>874.22</v>
      </c>
      <c r="AC359" s="124">
        <v>864.49</v>
      </c>
      <c r="AD359" s="124">
        <v>954.8</v>
      </c>
      <c r="AE359" s="124">
        <v>1051.55</v>
      </c>
      <c r="AF359" s="153">
        <v>3.0147860833927856E-2</v>
      </c>
      <c r="AG359" s="153">
        <v>3.2405035504521541E-2</v>
      </c>
      <c r="AH359" s="153">
        <v>-0.12743294742002612</v>
      </c>
      <c r="AI359" s="153">
        <v>-0.73077608032537156</v>
      </c>
      <c r="AJ359" s="153">
        <v>-0.40949897848919409</v>
      </c>
      <c r="AK359" s="153">
        <v>-0.13316601344604256</v>
      </c>
      <c r="AL359" s="153">
        <v>-0.18399438592617876</v>
      </c>
      <c r="AM359" s="153">
        <v>-0.16118637821216777</v>
      </c>
      <c r="AN359" s="153">
        <v>-1.0211502795381817E-2</v>
      </c>
      <c r="AO359" s="153">
        <v>5.0505772050443321E-2</v>
      </c>
      <c r="AP359" s="153">
        <v>10578.7793896</v>
      </c>
      <c r="AQ359" s="153">
        <v>8735.27</v>
      </c>
      <c r="AR359" s="126">
        <v>-0.17426484868493941</v>
      </c>
      <c r="AS359" s="153" t="s">
        <v>779</v>
      </c>
      <c r="AT359" s="153">
        <v>1</v>
      </c>
      <c r="AU359" s="153">
        <v>1</v>
      </c>
      <c r="AV359" s="153">
        <v>1</v>
      </c>
      <c r="AW359" s="153">
        <v>1</v>
      </c>
      <c r="AX359" s="153">
        <v>1</v>
      </c>
      <c r="AY359" s="153">
        <v>1</v>
      </c>
      <c r="AZ359" s="153">
        <v>1</v>
      </c>
      <c r="BA359" s="300">
        <v>1</v>
      </c>
      <c r="BB359" s="300">
        <v>1</v>
      </c>
      <c r="BC359" s="300">
        <v>1</v>
      </c>
    </row>
    <row r="360" spans="1:55" x14ac:dyDescent="0.3">
      <c r="A360" s="300" t="s">
        <v>17</v>
      </c>
      <c r="B360" s="300" t="s">
        <v>827</v>
      </c>
      <c r="C360" s="300" t="s">
        <v>43</v>
      </c>
      <c r="D360" s="300" t="s">
        <v>806</v>
      </c>
      <c r="E360" s="300" t="s">
        <v>1696</v>
      </c>
      <c r="F360" s="300" t="s">
        <v>31</v>
      </c>
      <c r="G360" s="300" t="s">
        <v>2071</v>
      </c>
      <c r="H360" s="302">
        <v>4.9480000000000003E-2</v>
      </c>
      <c r="I360" s="300" t="s">
        <v>1487</v>
      </c>
      <c r="J360" s="124">
        <v>285.54251839999995</v>
      </c>
      <c r="K360" s="124">
        <v>216.99048479999999</v>
      </c>
      <c r="L360" s="124">
        <v>1975.1948235999998</v>
      </c>
      <c r="M360" s="124">
        <v>129.88364480000001</v>
      </c>
      <c r="N360" s="124">
        <v>-118.06649999999999</v>
      </c>
      <c r="O360" s="124">
        <v>729.53552719999993</v>
      </c>
      <c r="P360" s="124">
        <v>186.1882468</v>
      </c>
      <c r="Q360" s="124">
        <v>239.12401799999998</v>
      </c>
      <c r="R360" s="124">
        <v>1449.9720627999998</v>
      </c>
      <c r="S360" s="124">
        <v>245.88266919999998</v>
      </c>
      <c r="T360" s="124">
        <v>166.30060080000001</v>
      </c>
      <c r="U360" s="124">
        <v>849.35465879999992</v>
      </c>
      <c r="V360" s="124">
        <v>237.16</v>
      </c>
      <c r="W360" s="124">
        <v>253.05</v>
      </c>
      <c r="X360" s="124">
        <v>1383.22</v>
      </c>
      <c r="Y360" s="124">
        <v>195.14</v>
      </c>
      <c r="Z360" s="124">
        <v>-25.33</v>
      </c>
      <c r="AA360" s="124">
        <v>372.31</v>
      </c>
      <c r="AB360" s="124">
        <v>-4.88</v>
      </c>
      <c r="AC360" s="124">
        <v>109.91</v>
      </c>
      <c r="AD360" s="124">
        <v>857.49</v>
      </c>
      <c r="AE360" s="124">
        <v>222.71</v>
      </c>
      <c r="AF360" s="153">
        <v>-0.16944067969668772</v>
      </c>
      <c r="AG360" s="153">
        <v>0.16618016791490214</v>
      </c>
      <c r="AH360" s="153">
        <v>-0.2997045235877358</v>
      </c>
      <c r="AI360" s="153">
        <v>0.50242165055103205</v>
      </c>
      <c r="AJ360" s="153">
        <v>-0.78545988913027831</v>
      </c>
      <c r="AK360" s="153">
        <v>-0.48966159135669846</v>
      </c>
      <c r="AL360" s="153">
        <v>-1.0262100325013641</v>
      </c>
      <c r="AM360" s="153">
        <v>-0.54036402984831078</v>
      </c>
      <c r="AN360" s="153">
        <v>-0.40861619199467508</v>
      </c>
      <c r="AO360" s="153">
        <v>-9.4242791797381278E-2</v>
      </c>
      <c r="AP360" s="153">
        <v>5340.2474955999996</v>
      </c>
      <c r="AQ360" s="153">
        <v>3600.7799999999997</v>
      </c>
      <c r="AR360" s="126">
        <v>-0.32572788003424985</v>
      </c>
      <c r="AS360" s="153" t="s">
        <v>779</v>
      </c>
      <c r="AT360" s="153">
        <v>1</v>
      </c>
      <c r="AU360" s="153">
        <v>1</v>
      </c>
      <c r="AV360" s="153">
        <v>1</v>
      </c>
      <c r="AW360" s="153">
        <v>1</v>
      </c>
      <c r="AX360" s="153">
        <v>1</v>
      </c>
      <c r="AY360" s="153">
        <v>1</v>
      </c>
      <c r="AZ360" s="153">
        <v>1</v>
      </c>
      <c r="BA360" s="300">
        <v>1</v>
      </c>
      <c r="BB360" s="300">
        <v>1</v>
      </c>
      <c r="BC360" s="300">
        <v>1</v>
      </c>
    </row>
    <row r="361" spans="1:55" x14ac:dyDescent="0.3">
      <c r="A361" s="300" t="s">
        <v>17</v>
      </c>
      <c r="B361" s="300" t="s">
        <v>827</v>
      </c>
      <c r="C361" s="300" t="s">
        <v>43</v>
      </c>
      <c r="D361" s="300" t="s">
        <v>806</v>
      </c>
      <c r="E361" s="300" t="s">
        <v>1696</v>
      </c>
      <c r="F361" s="300" t="s">
        <v>30</v>
      </c>
      <c r="G361" s="300" t="s">
        <v>2071</v>
      </c>
      <c r="H361" s="302">
        <v>4.9480000000000003E-2</v>
      </c>
      <c r="I361" s="300" t="s">
        <v>1490</v>
      </c>
      <c r="J361" s="124">
        <v>288.56502079999996</v>
      </c>
      <c r="K361" s="124">
        <v>323.11390239999997</v>
      </c>
      <c r="L361" s="124">
        <v>1062.1367287999999</v>
      </c>
      <c r="M361" s="124">
        <v>416.81147680000004</v>
      </c>
      <c r="N361" s="124">
        <v>218.71163200000001</v>
      </c>
      <c r="O361" s="124">
        <v>381.70637079999995</v>
      </c>
      <c r="P361" s="124">
        <v>333.99700999999999</v>
      </c>
      <c r="Q361" s="124">
        <v>385.66291039999999</v>
      </c>
      <c r="R361" s="124">
        <v>498.5449792</v>
      </c>
      <c r="S361" s="124">
        <v>329.43177199999997</v>
      </c>
      <c r="T361" s="124">
        <v>246.99511799999999</v>
      </c>
      <c r="U361" s="124">
        <v>521.83294039999998</v>
      </c>
      <c r="V361" s="124">
        <v>347.75</v>
      </c>
      <c r="W361" s="124">
        <v>358.72</v>
      </c>
      <c r="X361" s="124">
        <v>920.42</v>
      </c>
      <c r="Y361" s="124">
        <v>269.77999999999997</v>
      </c>
      <c r="Z361" s="124">
        <v>87.48</v>
      </c>
      <c r="AA361" s="124">
        <v>263.97000000000003</v>
      </c>
      <c r="AB361" s="124">
        <v>291.20999999999998</v>
      </c>
      <c r="AC361" s="124">
        <v>264.94</v>
      </c>
      <c r="AD361" s="124">
        <v>487.51</v>
      </c>
      <c r="AE361" s="124">
        <v>366.12</v>
      </c>
      <c r="AF361" s="153">
        <v>0.2051010168727978</v>
      </c>
      <c r="AG361" s="153">
        <v>0.11019673661680258</v>
      </c>
      <c r="AH361" s="153">
        <v>-0.13342606931605805</v>
      </c>
      <c r="AI361" s="153">
        <v>-0.35275294703689419</v>
      </c>
      <c r="AJ361" s="153">
        <v>-0.60002127367418656</v>
      </c>
      <c r="AK361" s="153">
        <v>-0.30844748688171469</v>
      </c>
      <c r="AL361" s="153">
        <v>-0.12810596717617326</v>
      </c>
      <c r="AM361" s="153">
        <v>-0.31302701697394025</v>
      </c>
      <c r="AN361" s="153">
        <v>-2.2134370338474787E-2</v>
      </c>
      <c r="AO361" s="153">
        <v>0.11136821374958346</v>
      </c>
      <c r="AP361" s="153">
        <v>4238.6818032000001</v>
      </c>
      <c r="AQ361" s="153">
        <v>3657.8999999999996</v>
      </c>
      <c r="AR361" s="126">
        <v>-0.13701943910050957</v>
      </c>
      <c r="AS361" s="153" t="s">
        <v>779</v>
      </c>
      <c r="AT361" s="153">
        <v>1</v>
      </c>
      <c r="AU361" s="153">
        <v>1</v>
      </c>
      <c r="AV361" s="153">
        <v>1</v>
      </c>
      <c r="AW361" s="153">
        <v>1</v>
      </c>
      <c r="AX361" s="153">
        <v>1</v>
      </c>
      <c r="AY361" s="153">
        <v>1</v>
      </c>
      <c r="AZ361" s="153">
        <v>1</v>
      </c>
      <c r="BA361" s="300">
        <v>1</v>
      </c>
      <c r="BB361" s="300">
        <v>1</v>
      </c>
      <c r="BC361" s="300">
        <v>1</v>
      </c>
    </row>
    <row r="362" spans="1:55" x14ac:dyDescent="0.3">
      <c r="A362" s="300" t="s">
        <v>17</v>
      </c>
      <c r="B362" s="300" t="s">
        <v>827</v>
      </c>
      <c r="C362" s="300" t="s">
        <v>43</v>
      </c>
      <c r="D362" s="300" t="s">
        <v>806</v>
      </c>
      <c r="E362" s="300" t="s">
        <v>1696</v>
      </c>
      <c r="F362" s="300" t="s">
        <v>16</v>
      </c>
      <c r="G362" s="300" t="s">
        <v>2071</v>
      </c>
      <c r="H362" s="302">
        <v>4.9480000000000003E-2</v>
      </c>
      <c r="I362" s="300" t="s">
        <v>2421</v>
      </c>
      <c r="J362" s="124">
        <v>574.10753919999991</v>
      </c>
      <c r="K362" s="124">
        <v>540.10438720000002</v>
      </c>
      <c r="L362" s="124">
        <v>3037.3315524</v>
      </c>
      <c r="M362" s="124">
        <v>546.69512159999999</v>
      </c>
      <c r="N362" s="124">
        <v>100.645132</v>
      </c>
      <c r="O362" s="124">
        <v>1111.2418979999998</v>
      </c>
      <c r="P362" s="124">
        <v>520.18525680000005</v>
      </c>
      <c r="Q362" s="124">
        <v>624.78692840000008</v>
      </c>
      <c r="R362" s="124">
        <v>1948.5170419999999</v>
      </c>
      <c r="S362" s="124">
        <v>575.31444120000003</v>
      </c>
      <c r="T362" s="124">
        <v>413.29571879999997</v>
      </c>
      <c r="U362" s="124">
        <v>1371.1875992</v>
      </c>
      <c r="V362" s="124">
        <v>584.91</v>
      </c>
      <c r="W362" s="124">
        <v>611.77</v>
      </c>
      <c r="X362" s="124">
        <v>2303.64</v>
      </c>
      <c r="Y362" s="124">
        <v>464.92</v>
      </c>
      <c r="Z362" s="124">
        <v>62.15</v>
      </c>
      <c r="AA362" s="124">
        <v>636.28</v>
      </c>
      <c r="AB362" s="124">
        <v>286.33</v>
      </c>
      <c r="AC362" s="124">
        <v>374.85</v>
      </c>
      <c r="AD362" s="124">
        <v>1345</v>
      </c>
      <c r="AE362" s="124">
        <v>588.83000000000004</v>
      </c>
      <c r="AF362" s="153">
        <v>1.8816092913625449E-2</v>
      </c>
      <c r="AG362" s="153">
        <v>0.1326884478230729</v>
      </c>
      <c r="AH362" s="153">
        <v>-0.24155793983711163</v>
      </c>
      <c r="AI362" s="153">
        <v>-0.14958085113448721</v>
      </c>
      <c r="AJ362" s="153">
        <v>-0.38248379464592491</v>
      </c>
      <c r="AK362" s="153">
        <v>-0.42741539790286048</v>
      </c>
      <c r="AL362" s="153">
        <v>-0.44956148553420527</v>
      </c>
      <c r="AM362" s="153">
        <v>-0.40003546335397377</v>
      </c>
      <c r="AN362" s="153">
        <v>-0.30973146705483112</v>
      </c>
      <c r="AO362" s="153">
        <v>2.3492472693383188E-2</v>
      </c>
      <c r="AP362" s="153">
        <v>9578.9292987999997</v>
      </c>
      <c r="AQ362" s="153">
        <v>7258.68</v>
      </c>
      <c r="AR362" s="126">
        <v>-0.24222428482593233</v>
      </c>
      <c r="AS362" s="153" t="s">
        <v>779</v>
      </c>
      <c r="AT362" s="153">
        <v>1</v>
      </c>
      <c r="AU362" s="153">
        <v>1</v>
      </c>
      <c r="AV362" s="153">
        <v>1</v>
      </c>
      <c r="AW362" s="153">
        <v>1</v>
      </c>
      <c r="AX362" s="153">
        <v>1</v>
      </c>
      <c r="AY362" s="153">
        <v>1</v>
      </c>
      <c r="AZ362" s="153">
        <v>1</v>
      </c>
      <c r="BA362" s="300">
        <v>1</v>
      </c>
      <c r="BB362" s="300">
        <v>1</v>
      </c>
      <c r="BC362" s="300">
        <v>1</v>
      </c>
    </row>
    <row r="363" spans="1:55" x14ac:dyDescent="0.3">
      <c r="A363" s="300" t="s">
        <v>17</v>
      </c>
      <c r="B363" s="300" t="s">
        <v>827</v>
      </c>
      <c r="C363" s="300" t="s">
        <v>43</v>
      </c>
      <c r="D363" s="300" t="s">
        <v>806</v>
      </c>
      <c r="E363" s="300" t="s">
        <v>1696</v>
      </c>
      <c r="F363" s="300" t="s">
        <v>770</v>
      </c>
      <c r="G363" s="300" t="s">
        <v>2071</v>
      </c>
      <c r="H363" s="302">
        <v>4.9480000000000003E-2</v>
      </c>
      <c r="I363" s="300" t="s">
        <v>2420</v>
      </c>
      <c r="J363" s="124">
        <v>109.7126392</v>
      </c>
      <c r="K363" s="124">
        <v>96.426222399999986</v>
      </c>
      <c r="L363" s="124">
        <v>13.024046799999999</v>
      </c>
      <c r="M363" s="124">
        <v>137.53435400000001</v>
      </c>
      <c r="N363" s="124">
        <v>158.72335520000001</v>
      </c>
      <c r="O363" s="124">
        <v>118.07699480000001</v>
      </c>
      <c r="P363" s="124">
        <v>128.44585720000001</v>
      </c>
      <c r="Q363" s="124">
        <v>108.2223776</v>
      </c>
      <c r="R363" s="124">
        <v>102.92250359999998</v>
      </c>
      <c r="S363" s="124">
        <v>-77.441129200000006</v>
      </c>
      <c r="T363" s="124">
        <v>120.4173352</v>
      </c>
      <c r="U363" s="124">
        <v>96.772550799999991</v>
      </c>
      <c r="V363" s="124">
        <v>106.06</v>
      </c>
      <c r="W363" s="124">
        <v>92.12</v>
      </c>
      <c r="X363" s="124">
        <v>41.99</v>
      </c>
      <c r="Y363" s="124">
        <v>39.340000000000003</v>
      </c>
      <c r="Z363" s="124">
        <v>56.33</v>
      </c>
      <c r="AA363" s="124">
        <v>58.49</v>
      </c>
      <c r="AB363" s="124">
        <v>83.31</v>
      </c>
      <c r="AC363" s="124">
        <v>85.55</v>
      </c>
      <c r="AD363" s="124">
        <v>80.45</v>
      </c>
      <c r="AE363" s="124">
        <v>101.72</v>
      </c>
      <c r="AF363" s="153">
        <v>-3.3292784009519988E-2</v>
      </c>
      <c r="AG363" s="153">
        <v>-4.4658209072390063E-2</v>
      </c>
      <c r="AH363" s="153">
        <v>2.2240363264050926</v>
      </c>
      <c r="AI363" s="153">
        <v>-0.71396237481145985</v>
      </c>
      <c r="AJ363" s="153">
        <v>-0.64510578843912947</v>
      </c>
      <c r="AK363" s="153">
        <v>-0.50464525203177002</v>
      </c>
      <c r="AL363" s="153">
        <v>-0.3513998674921841</v>
      </c>
      <c r="AM363" s="153">
        <v>-0.20949805486439438</v>
      </c>
      <c r="AN363" s="153">
        <v>-0.21834392687664844</v>
      </c>
      <c r="AO363" s="153">
        <v>-2.3135139047016891</v>
      </c>
      <c r="AP363" s="153">
        <v>895.64722159999997</v>
      </c>
      <c r="AQ363" s="153">
        <v>745.36</v>
      </c>
      <c r="AR363" s="126">
        <v>-0.16779734026475759</v>
      </c>
      <c r="AS363" s="153" t="s">
        <v>779</v>
      </c>
      <c r="AT363" s="153">
        <v>1</v>
      </c>
      <c r="AU363" s="153">
        <v>1</v>
      </c>
      <c r="AV363" s="153">
        <v>1</v>
      </c>
      <c r="AW363" s="153">
        <v>1</v>
      </c>
      <c r="AX363" s="153">
        <v>1</v>
      </c>
      <c r="AY363" s="153">
        <v>1</v>
      </c>
      <c r="AZ363" s="153">
        <v>1</v>
      </c>
      <c r="BA363" s="300">
        <v>1</v>
      </c>
      <c r="BB363" s="300">
        <v>1</v>
      </c>
      <c r="BC363" s="300">
        <v>1</v>
      </c>
    </row>
    <row r="364" spans="1:55" x14ac:dyDescent="0.3">
      <c r="A364" s="300" t="s">
        <v>17</v>
      </c>
      <c r="B364" s="300" t="s">
        <v>827</v>
      </c>
      <c r="C364" s="300" t="s">
        <v>43</v>
      </c>
      <c r="D364" s="300" t="s">
        <v>806</v>
      </c>
      <c r="E364" s="300" t="s">
        <v>1696</v>
      </c>
      <c r="F364" s="300" t="s">
        <v>5</v>
      </c>
      <c r="G364" s="300" t="s">
        <v>2071</v>
      </c>
      <c r="H364" s="302">
        <v>4.9480000000000003E-2</v>
      </c>
      <c r="I364" s="300" t="s">
        <v>1491</v>
      </c>
      <c r="J364" s="124">
        <v>871.54066599999999</v>
      </c>
      <c r="K364" s="124">
        <v>784.99005039999997</v>
      </c>
      <c r="L364" s="124">
        <v>2343.5518087999999</v>
      </c>
      <c r="M364" s="124">
        <v>751.91044080000006</v>
      </c>
      <c r="N364" s="124">
        <v>460.15500079999998</v>
      </c>
      <c r="O364" s="124">
        <v>1430.4202504</v>
      </c>
      <c r="P364" s="124">
        <v>916.88869679999993</v>
      </c>
      <c r="Q364" s="124">
        <v>692.79323239999997</v>
      </c>
      <c r="R364" s="124">
        <v>2131.3154683999996</v>
      </c>
      <c r="S364" s="124">
        <v>804.75175879999995</v>
      </c>
      <c r="T364" s="124">
        <v>706.92972799999995</v>
      </c>
      <c r="U364" s="124">
        <v>1622.8004291999998</v>
      </c>
      <c r="V364" s="124">
        <v>932.84</v>
      </c>
      <c r="W364" s="124">
        <v>1168.6099999999999</v>
      </c>
      <c r="X364" s="124">
        <v>2421.38</v>
      </c>
      <c r="Y364" s="124">
        <v>215.18</v>
      </c>
      <c r="Z364" s="124">
        <v>125.15</v>
      </c>
      <c r="AA364" s="124">
        <v>1016.1</v>
      </c>
      <c r="AB364" s="124">
        <v>683.48</v>
      </c>
      <c r="AC364" s="124">
        <v>822.33</v>
      </c>
      <c r="AD364" s="124">
        <v>1747.31</v>
      </c>
      <c r="AE364" s="124">
        <v>1174.6199999999999</v>
      </c>
      <c r="AF364" s="153">
        <v>7.0334450693319742E-2</v>
      </c>
      <c r="AG364" s="153">
        <v>0.48869402791095545</v>
      </c>
      <c r="AH364" s="153">
        <v>3.3209503160014045E-2</v>
      </c>
      <c r="AI364" s="153">
        <v>-0.71382230073696296</v>
      </c>
      <c r="AJ364" s="153">
        <v>-0.72802642635107484</v>
      </c>
      <c r="AK364" s="153">
        <v>-0.2896493182923971</v>
      </c>
      <c r="AL364" s="153">
        <v>-0.25456600960903014</v>
      </c>
      <c r="AM364" s="153">
        <v>0.18697753029609426</v>
      </c>
      <c r="AN364" s="153">
        <v>-0.18017298428762241</v>
      </c>
      <c r="AO364" s="153">
        <v>0.45960538408953144</v>
      </c>
      <c r="AP364" s="153">
        <v>11188.317373599999</v>
      </c>
      <c r="AQ364" s="153">
        <v>10307</v>
      </c>
      <c r="AR364" s="126">
        <v>-7.8771216812240169E-2</v>
      </c>
      <c r="AS364" s="153" t="s">
        <v>779</v>
      </c>
      <c r="AT364" s="153">
        <v>1</v>
      </c>
      <c r="AU364" s="153">
        <v>1</v>
      </c>
      <c r="AV364" s="153">
        <v>1</v>
      </c>
      <c r="AW364" s="153">
        <v>1</v>
      </c>
      <c r="AX364" s="153">
        <v>1</v>
      </c>
      <c r="AY364" s="153">
        <v>1</v>
      </c>
      <c r="AZ364" s="153">
        <v>1</v>
      </c>
      <c r="BA364" s="300">
        <v>1</v>
      </c>
      <c r="BB364" s="300">
        <v>1</v>
      </c>
      <c r="BC364" s="300">
        <v>1</v>
      </c>
    </row>
    <row r="365" spans="1:55" x14ac:dyDescent="0.3">
      <c r="A365" s="300" t="s">
        <v>901</v>
      </c>
      <c r="B365" s="300" t="s">
        <v>1731</v>
      </c>
      <c r="C365" s="300" t="s">
        <v>49</v>
      </c>
      <c r="D365" s="300" t="s">
        <v>806</v>
      </c>
      <c r="E365" s="300" t="s">
        <v>1696</v>
      </c>
      <c r="F365" s="300" t="s">
        <v>5</v>
      </c>
      <c r="G365" s="300" t="s">
        <v>767</v>
      </c>
      <c r="H365" s="302">
        <v>1.661E-2</v>
      </c>
      <c r="I365" s="300" t="s">
        <v>2054</v>
      </c>
      <c r="J365" s="124" t="s">
        <v>102</v>
      </c>
      <c r="K365" s="124" t="s">
        <v>102</v>
      </c>
      <c r="L365" s="124" t="s">
        <v>102</v>
      </c>
      <c r="M365" s="124" t="s">
        <v>102</v>
      </c>
      <c r="N365" s="124" t="s">
        <v>102</v>
      </c>
      <c r="O365" s="124" t="s">
        <v>102</v>
      </c>
      <c r="P365" s="124" t="s">
        <v>102</v>
      </c>
      <c r="Q365" s="124" t="s">
        <v>102</v>
      </c>
      <c r="R365" s="124" t="s">
        <v>102</v>
      </c>
      <c r="S365" s="124" t="s">
        <v>102</v>
      </c>
      <c r="T365" s="124" t="s">
        <v>102</v>
      </c>
      <c r="U365" s="124" t="s">
        <v>102</v>
      </c>
      <c r="V365" s="124" t="s">
        <v>102</v>
      </c>
      <c r="W365" s="124" t="s">
        <v>102</v>
      </c>
      <c r="X365" s="124" t="s">
        <v>102</v>
      </c>
      <c r="Y365" s="124" t="s">
        <v>102</v>
      </c>
      <c r="Z365" s="124" t="s">
        <v>102</v>
      </c>
      <c r="AA365" s="124" t="s">
        <v>102</v>
      </c>
      <c r="AB365" s="124" t="s">
        <v>102</v>
      </c>
      <c r="AC365" s="124" t="s">
        <v>102</v>
      </c>
      <c r="AD365" s="124" t="s">
        <v>102</v>
      </c>
      <c r="AE365" s="124" t="s">
        <v>102</v>
      </c>
      <c r="AF365" s="153">
        <v>-0.24543370406643944</v>
      </c>
      <c r="AG365" s="153">
        <v>-3.6498676545997172E-2</v>
      </c>
      <c r="AH365" s="153">
        <v>-0.13424389965172523</v>
      </c>
      <c r="AI365" s="153">
        <v>-0.8095807287940181</v>
      </c>
      <c r="AJ365" s="153">
        <v>-0.43916315188608257</v>
      </c>
      <c r="AK365" s="153">
        <v>-0.3473303052833232</v>
      </c>
      <c r="AL365" s="153">
        <v>-9.6811342023245428E-2</v>
      </c>
      <c r="AR365" s="126">
        <v>-0.34699999999999998</v>
      </c>
      <c r="AS365" s="153" t="s">
        <v>779</v>
      </c>
    </row>
    <row r="366" spans="1:55" x14ac:dyDescent="0.3">
      <c r="A366" s="300" t="s">
        <v>756</v>
      </c>
      <c r="B366" s="300" t="s">
        <v>841</v>
      </c>
      <c r="C366" s="300" t="s">
        <v>49</v>
      </c>
      <c r="D366" s="300" t="s">
        <v>808</v>
      </c>
      <c r="E366" s="300" t="s">
        <v>1696</v>
      </c>
      <c r="F366" s="300" t="s">
        <v>5</v>
      </c>
      <c r="G366" s="300" t="s">
        <v>767</v>
      </c>
      <c r="H366" s="302">
        <v>2.7290000000000002E-2</v>
      </c>
      <c r="I366" s="300" t="s">
        <v>1551</v>
      </c>
      <c r="J366" s="124" t="s">
        <v>102</v>
      </c>
      <c r="K366" s="124" t="s">
        <v>102</v>
      </c>
      <c r="L366" s="124" t="s">
        <v>102</v>
      </c>
      <c r="M366" s="124" t="s">
        <v>102</v>
      </c>
      <c r="N366" s="124" t="s">
        <v>102</v>
      </c>
      <c r="O366" s="124" t="s">
        <v>102</v>
      </c>
      <c r="P366" s="124" t="s">
        <v>102</v>
      </c>
      <c r="Q366" s="124" t="s">
        <v>102</v>
      </c>
      <c r="R366" s="124" t="s">
        <v>102</v>
      </c>
      <c r="S366" s="124" t="s">
        <v>102</v>
      </c>
      <c r="T366" s="124" t="s">
        <v>102</v>
      </c>
      <c r="U366" s="124" t="s">
        <v>102</v>
      </c>
      <c r="V366" s="124" t="s">
        <v>102</v>
      </c>
      <c r="W366" s="124" t="s">
        <v>102</v>
      </c>
      <c r="X366" s="124" t="s">
        <v>102</v>
      </c>
      <c r="Y366" s="124" t="s">
        <v>102</v>
      </c>
      <c r="Z366" s="124" t="s">
        <v>102</v>
      </c>
      <c r="AA366" s="124" t="s">
        <v>102</v>
      </c>
      <c r="AB366" s="124" t="s">
        <v>102</v>
      </c>
      <c r="AC366" s="124" t="s">
        <v>102</v>
      </c>
      <c r="AD366" s="124" t="s">
        <v>102</v>
      </c>
      <c r="AE366" s="124" t="s">
        <v>102</v>
      </c>
      <c r="AF366" s="153">
        <v>4.4241422745904514E-2</v>
      </c>
      <c r="AG366" s="153">
        <v>-2.9166226792747097E-2</v>
      </c>
      <c r="AH366" s="153">
        <v>-1.9644921181202049E-2</v>
      </c>
      <c r="AI366" s="153">
        <v>-0.25707195639915781</v>
      </c>
      <c r="AJ366" s="153">
        <v>-0.30400544346208008</v>
      </c>
      <c r="AK366" s="153">
        <v>-0.23748144071883062</v>
      </c>
      <c r="AL366" s="153">
        <v>-0.12054037045662185</v>
      </c>
      <c r="AM366" s="153">
        <v>1.9667800784096415E-2</v>
      </c>
      <c r="AN366" s="153">
        <v>3.3906892251955444E-2</v>
      </c>
      <c r="AR366" s="126">
        <v>-9.3317744447489026E-2</v>
      </c>
      <c r="AS366" s="153" t="s">
        <v>779</v>
      </c>
    </row>
    <row r="367" spans="1:55" x14ac:dyDescent="0.3">
      <c r="A367" s="300" t="s">
        <v>946</v>
      </c>
      <c r="B367" s="300" t="s">
        <v>1742</v>
      </c>
      <c r="C367" s="300" t="s">
        <v>49</v>
      </c>
      <c r="D367" s="300" t="s">
        <v>804</v>
      </c>
      <c r="E367" s="300" t="s">
        <v>1696</v>
      </c>
      <c r="F367" s="300" t="s">
        <v>5</v>
      </c>
      <c r="G367" s="300" t="s">
        <v>767</v>
      </c>
      <c r="H367" s="302">
        <v>2.878E-2</v>
      </c>
      <c r="I367" s="300" t="s">
        <v>2055</v>
      </c>
      <c r="J367" s="124" t="s">
        <v>102</v>
      </c>
      <c r="K367" s="124" t="s">
        <v>102</v>
      </c>
      <c r="L367" s="124" t="s">
        <v>102</v>
      </c>
      <c r="M367" s="124" t="s">
        <v>102</v>
      </c>
      <c r="N367" s="124" t="s">
        <v>102</v>
      </c>
      <c r="O367" s="124" t="s">
        <v>102</v>
      </c>
      <c r="P367" s="124" t="s">
        <v>102</v>
      </c>
      <c r="Q367" s="124" t="s">
        <v>102</v>
      </c>
      <c r="R367" s="124" t="s">
        <v>102</v>
      </c>
      <c r="S367" s="124" t="s">
        <v>102</v>
      </c>
      <c r="T367" s="124" t="s">
        <v>102</v>
      </c>
      <c r="U367" s="124" t="s">
        <v>102</v>
      </c>
      <c r="V367" s="124" t="s">
        <v>102</v>
      </c>
      <c r="W367" s="124" t="s">
        <v>102</v>
      </c>
      <c r="X367" s="124" t="s">
        <v>102</v>
      </c>
      <c r="Y367" s="124" t="s">
        <v>102</v>
      </c>
      <c r="Z367" s="124" t="s">
        <v>102</v>
      </c>
      <c r="AA367" s="124" t="s">
        <v>102</v>
      </c>
      <c r="AB367" s="124" t="s">
        <v>102</v>
      </c>
      <c r="AC367" s="124" t="s">
        <v>102</v>
      </c>
      <c r="AD367" s="124" t="s">
        <v>102</v>
      </c>
      <c r="AE367" s="124" t="s">
        <v>102</v>
      </c>
      <c r="AF367" s="153">
        <v>0.13501465927757536</v>
      </c>
      <c r="AG367" s="153">
        <v>-2.4959121979291579E-2</v>
      </c>
      <c r="AH367" s="153">
        <v>-9.6914644493931237E-3</v>
      </c>
      <c r="AI367" s="153">
        <v>-0.398074154598963</v>
      </c>
      <c r="AJ367" s="153">
        <v>-0.29833252366496638</v>
      </c>
      <c r="AK367" s="153">
        <v>-0.34227323103245427</v>
      </c>
      <c r="AL367" s="153">
        <v>-5.7554182311090753E-2</v>
      </c>
      <c r="AM367" s="153">
        <v>-0.2374306933687268</v>
      </c>
      <c r="AN367" s="153">
        <v>-7.552714895849548E-2</v>
      </c>
      <c r="AR367" s="126">
        <v>-0.1563371787125348</v>
      </c>
      <c r="AS367" s="153" t="s">
        <v>779</v>
      </c>
    </row>
    <row r="368" spans="1:55" x14ac:dyDescent="0.3">
      <c r="A368" s="300" t="s">
        <v>757</v>
      </c>
      <c r="B368" s="300" t="s">
        <v>842</v>
      </c>
      <c r="C368" s="300" t="s">
        <v>49</v>
      </c>
      <c r="D368" s="300" t="s">
        <v>808</v>
      </c>
      <c r="E368" s="300" t="s">
        <v>1696</v>
      </c>
      <c r="F368" s="300" t="s">
        <v>5</v>
      </c>
      <c r="G368" s="300" t="s">
        <v>767</v>
      </c>
      <c r="H368" s="302">
        <v>2.4399999999999998E-2</v>
      </c>
      <c r="I368" s="300" t="s">
        <v>1552</v>
      </c>
      <c r="J368" s="124" t="s">
        <v>102</v>
      </c>
      <c r="K368" s="124" t="s">
        <v>102</v>
      </c>
      <c r="L368" s="124" t="s">
        <v>102</v>
      </c>
      <c r="M368" s="124" t="s">
        <v>102</v>
      </c>
      <c r="N368" s="124" t="s">
        <v>102</v>
      </c>
      <c r="O368" s="124" t="s">
        <v>102</v>
      </c>
      <c r="P368" s="124" t="s">
        <v>102</v>
      </c>
      <c r="Q368" s="124" t="s">
        <v>102</v>
      </c>
      <c r="R368" s="124" t="s">
        <v>102</v>
      </c>
      <c r="S368" s="124" t="s">
        <v>102</v>
      </c>
      <c r="T368" s="124" t="s">
        <v>102</v>
      </c>
      <c r="U368" s="124" t="s">
        <v>102</v>
      </c>
      <c r="V368" s="124" t="s">
        <v>102</v>
      </c>
      <c r="W368" s="124" t="s">
        <v>102</v>
      </c>
      <c r="X368" s="124" t="s">
        <v>102</v>
      </c>
      <c r="Y368" s="124" t="s">
        <v>102</v>
      </c>
      <c r="Z368" s="124" t="s">
        <v>102</v>
      </c>
      <c r="AA368" s="124" t="s">
        <v>102</v>
      </c>
      <c r="AB368" s="124" t="s">
        <v>102</v>
      </c>
      <c r="AC368" s="124" t="s">
        <v>102</v>
      </c>
      <c r="AD368" s="124" t="s">
        <v>102</v>
      </c>
      <c r="AE368" s="124" t="s">
        <v>102</v>
      </c>
      <c r="AF368" s="153">
        <v>9.4512781498219595E-2</v>
      </c>
      <c r="AG368" s="153">
        <v>7.1802209663932359E-2</v>
      </c>
      <c r="AH368" s="153">
        <v>7.3983716926493059E-3</v>
      </c>
      <c r="AI368" s="153">
        <v>-0.25973074225192933</v>
      </c>
      <c r="AJ368" s="153">
        <v>-0.19449237921135804</v>
      </c>
      <c r="AK368" s="153">
        <v>-0.15198267190352879</v>
      </c>
      <c r="AL368" s="153">
        <v>-0.22626996267965738</v>
      </c>
      <c r="AM368" s="153">
        <v>-0.1524575120900164</v>
      </c>
      <c r="AN368" s="153">
        <v>-0.16511251417244283</v>
      </c>
      <c r="AR368" s="126">
        <v>-0.11223226793169701</v>
      </c>
      <c r="AS368" s="153" t="s">
        <v>779</v>
      </c>
    </row>
    <row r="369" spans="1:45" x14ac:dyDescent="0.3">
      <c r="A369" s="300" t="s">
        <v>758</v>
      </c>
      <c r="B369" s="300" t="s">
        <v>843</v>
      </c>
      <c r="C369" s="300" t="s">
        <v>49</v>
      </c>
      <c r="D369" s="300" t="s">
        <v>808</v>
      </c>
      <c r="E369" s="300" t="s">
        <v>1696</v>
      </c>
      <c r="F369" s="300" t="s">
        <v>5</v>
      </c>
      <c r="G369" s="300" t="s">
        <v>767</v>
      </c>
      <c r="H369" s="302">
        <v>7.8300000000000002E-3</v>
      </c>
      <c r="I369" s="300" t="s">
        <v>1553</v>
      </c>
      <c r="J369" s="124" t="s">
        <v>102</v>
      </c>
      <c r="K369" s="124" t="s">
        <v>102</v>
      </c>
      <c r="L369" s="124" t="s">
        <v>102</v>
      </c>
      <c r="M369" s="124" t="s">
        <v>102</v>
      </c>
      <c r="N369" s="124" t="s">
        <v>102</v>
      </c>
      <c r="O369" s="124" t="s">
        <v>102</v>
      </c>
      <c r="P369" s="124" t="s">
        <v>102</v>
      </c>
      <c r="Q369" s="124" t="s">
        <v>102</v>
      </c>
      <c r="R369" s="124" t="s">
        <v>102</v>
      </c>
      <c r="S369" s="124" t="s">
        <v>102</v>
      </c>
      <c r="T369" s="124" t="s">
        <v>102</v>
      </c>
      <c r="U369" s="124" t="s">
        <v>102</v>
      </c>
      <c r="V369" s="124" t="s">
        <v>102</v>
      </c>
      <c r="W369" s="124" t="s">
        <v>102</v>
      </c>
      <c r="X369" s="124" t="s">
        <v>102</v>
      </c>
      <c r="Y369" s="124" t="s">
        <v>102</v>
      </c>
      <c r="Z369" s="124" t="s">
        <v>102</v>
      </c>
      <c r="AA369" s="124" t="s">
        <v>102</v>
      </c>
      <c r="AB369" s="124" t="s">
        <v>102</v>
      </c>
      <c r="AC369" s="124" t="s">
        <v>102</v>
      </c>
      <c r="AD369" s="124" t="s">
        <v>102</v>
      </c>
      <c r="AE369" s="124" t="s">
        <v>102</v>
      </c>
      <c r="AF369" s="153">
        <v>-4.2625490463426133E-2</v>
      </c>
      <c r="AG369" s="153">
        <v>0.14037820403477411</v>
      </c>
      <c r="AH369" s="153">
        <v>2.6500937113644624E-2</v>
      </c>
      <c r="AI369" s="153">
        <v>-0.24120180477460224</v>
      </c>
      <c r="AJ369" s="153">
        <v>-0.30392139235474375</v>
      </c>
      <c r="AK369" s="153">
        <v>-0.36560838167850562</v>
      </c>
      <c r="AL369" s="153">
        <v>-9.8378217104550594E-2</v>
      </c>
      <c r="AM369" s="153">
        <v>-0.12309671078763969</v>
      </c>
      <c r="AN369" s="153">
        <v>-0.11221724885416123</v>
      </c>
      <c r="AR369" s="126">
        <v>-0.12223273753191691</v>
      </c>
      <c r="AS369" s="153" t="s">
        <v>779</v>
      </c>
    </row>
    <row r="370" spans="1:45" x14ac:dyDescent="0.3">
      <c r="A370" s="300" t="s">
        <v>759</v>
      </c>
      <c r="B370" s="300" t="s">
        <v>845</v>
      </c>
      <c r="C370" s="300" t="s">
        <v>49</v>
      </c>
      <c r="D370" s="300" t="s">
        <v>808</v>
      </c>
      <c r="E370" s="300" t="s">
        <v>1696</v>
      </c>
      <c r="F370" s="300" t="s">
        <v>5</v>
      </c>
      <c r="G370" s="300" t="s">
        <v>767</v>
      </c>
      <c r="H370" s="302">
        <v>0</v>
      </c>
      <c r="I370" s="300" t="s">
        <v>1555</v>
      </c>
      <c r="J370" s="124" t="s">
        <v>102</v>
      </c>
      <c r="K370" s="124" t="s">
        <v>102</v>
      </c>
      <c r="L370" s="124" t="s">
        <v>102</v>
      </c>
      <c r="M370" s="124" t="s">
        <v>102</v>
      </c>
      <c r="N370" s="124" t="s">
        <v>102</v>
      </c>
      <c r="O370" s="124" t="s">
        <v>102</v>
      </c>
      <c r="P370" s="124" t="s">
        <v>102</v>
      </c>
      <c r="Q370" s="124" t="s">
        <v>102</v>
      </c>
      <c r="R370" s="124" t="s">
        <v>102</v>
      </c>
      <c r="S370" s="124" t="s">
        <v>102</v>
      </c>
      <c r="T370" s="124" t="s">
        <v>102</v>
      </c>
      <c r="U370" s="124" t="s">
        <v>102</v>
      </c>
      <c r="V370" s="124" t="s">
        <v>102</v>
      </c>
      <c r="W370" s="124" t="s">
        <v>102</v>
      </c>
      <c r="X370" s="124" t="s">
        <v>102</v>
      </c>
      <c r="Y370" s="124" t="s">
        <v>102</v>
      </c>
      <c r="Z370" s="124" t="s">
        <v>102</v>
      </c>
      <c r="AA370" s="124" t="s">
        <v>102</v>
      </c>
      <c r="AB370" s="124" t="s">
        <v>102</v>
      </c>
      <c r="AC370" s="124" t="s">
        <v>102</v>
      </c>
      <c r="AD370" s="124" t="s">
        <v>102</v>
      </c>
      <c r="AE370" s="124" t="s">
        <v>102</v>
      </c>
      <c r="AF370" s="153">
        <v>5.2368472622987383E-2</v>
      </c>
      <c r="AG370" s="153">
        <v>-7.6012331432505964E-2</v>
      </c>
      <c r="AH370" s="153">
        <v>6.1477454447006467E-2</v>
      </c>
      <c r="AI370" s="153">
        <v>-0.35588889818702285</v>
      </c>
      <c r="AJ370" s="153">
        <v>-0.35332635635412785</v>
      </c>
      <c r="AK370" s="153">
        <v>-0.26439182235739794</v>
      </c>
      <c r="AL370" s="153">
        <v>-0.22999156379856017</v>
      </c>
      <c r="AM370" s="153">
        <v>-0.20205325911809127</v>
      </c>
      <c r="AN370" s="153">
        <v>0.15632742401600352</v>
      </c>
      <c r="AR370" s="126">
        <v>-0.15092865035559938</v>
      </c>
      <c r="AS370" s="153" t="s">
        <v>779</v>
      </c>
    </row>
    <row r="371" spans="1:45" x14ac:dyDescent="0.3">
      <c r="A371" s="300" t="s">
        <v>760</v>
      </c>
      <c r="B371" s="300" t="s">
        <v>846</v>
      </c>
      <c r="C371" s="300" t="s">
        <v>49</v>
      </c>
      <c r="D371" s="300" t="s">
        <v>806</v>
      </c>
      <c r="E371" s="300" t="s">
        <v>1696</v>
      </c>
      <c r="F371" s="300" t="s">
        <v>5</v>
      </c>
      <c r="G371" s="300" t="s">
        <v>767</v>
      </c>
      <c r="H371" s="302">
        <v>2.14E-3</v>
      </c>
      <c r="I371" s="300" t="s">
        <v>1559</v>
      </c>
      <c r="J371" s="124" t="s">
        <v>102</v>
      </c>
      <c r="K371" s="124" t="s">
        <v>102</v>
      </c>
      <c r="L371" s="124" t="s">
        <v>102</v>
      </c>
      <c r="M371" s="124" t="s">
        <v>102</v>
      </c>
      <c r="N371" s="124" t="s">
        <v>102</v>
      </c>
      <c r="O371" s="124" t="s">
        <v>102</v>
      </c>
      <c r="P371" s="124" t="s">
        <v>102</v>
      </c>
      <c r="Q371" s="124" t="s">
        <v>102</v>
      </c>
      <c r="R371" s="124" t="s">
        <v>102</v>
      </c>
      <c r="S371" s="124" t="s">
        <v>102</v>
      </c>
      <c r="T371" s="124" t="s">
        <v>102</v>
      </c>
      <c r="U371" s="124" t="s">
        <v>102</v>
      </c>
      <c r="V371" s="124" t="s">
        <v>102</v>
      </c>
      <c r="W371" s="124" t="s">
        <v>102</v>
      </c>
      <c r="X371" s="124" t="s">
        <v>102</v>
      </c>
      <c r="Y371" s="124" t="s">
        <v>102</v>
      </c>
      <c r="Z371" s="124" t="s">
        <v>102</v>
      </c>
      <c r="AA371" s="124" t="s">
        <v>102</v>
      </c>
      <c r="AB371" s="124" t="s">
        <v>102</v>
      </c>
      <c r="AC371" s="124" t="s">
        <v>102</v>
      </c>
      <c r="AD371" s="124" t="s">
        <v>102</v>
      </c>
      <c r="AE371" s="124" t="s">
        <v>102</v>
      </c>
      <c r="AF371" s="153">
        <v>4.0690230758500402E-2</v>
      </c>
      <c r="AG371" s="153">
        <v>5.6852314612922041E-2</v>
      </c>
      <c r="AH371" s="153">
        <v>4.9442299753089001E-3</v>
      </c>
      <c r="AI371" s="153">
        <v>-0.30476991827490635</v>
      </c>
      <c r="AJ371" s="153">
        <v>-0.29231642740571062</v>
      </c>
      <c r="AK371" s="153">
        <v>-2.17148502585853E-2</v>
      </c>
      <c r="AL371" s="153">
        <v>-7.4985119375754999E-2</v>
      </c>
      <c r="AM371" s="153">
        <v>7.8902458884462581E-3</v>
      </c>
      <c r="AN371" s="153">
        <v>7.6014003402925565E-2</v>
      </c>
      <c r="AR371" s="126">
        <v>-8.3284805131564929E-2</v>
      </c>
      <c r="AS371" s="153" t="s">
        <v>779</v>
      </c>
    </row>
    <row r="372" spans="1:45" x14ac:dyDescent="0.3">
      <c r="A372" s="300" t="s">
        <v>762</v>
      </c>
      <c r="B372" s="300" t="s">
        <v>847</v>
      </c>
      <c r="C372" s="300" t="s">
        <v>49</v>
      </c>
      <c r="D372" s="300" t="s">
        <v>806</v>
      </c>
      <c r="E372" s="300" t="s">
        <v>1696</v>
      </c>
      <c r="F372" s="300" t="s">
        <v>5</v>
      </c>
      <c r="G372" s="300" t="s">
        <v>767</v>
      </c>
      <c r="H372" s="302">
        <v>2.1429999999999998E-2</v>
      </c>
      <c r="I372" s="300" t="s">
        <v>1556</v>
      </c>
      <c r="J372" s="124" t="s">
        <v>102</v>
      </c>
      <c r="K372" s="124" t="s">
        <v>102</v>
      </c>
      <c r="L372" s="124" t="s">
        <v>102</v>
      </c>
      <c r="M372" s="124" t="s">
        <v>102</v>
      </c>
      <c r="N372" s="124" t="s">
        <v>102</v>
      </c>
      <c r="O372" s="124" t="s">
        <v>102</v>
      </c>
      <c r="P372" s="124" t="s">
        <v>102</v>
      </c>
      <c r="Q372" s="124" t="s">
        <v>102</v>
      </c>
      <c r="R372" s="124" t="s">
        <v>102</v>
      </c>
      <c r="S372" s="124" t="s">
        <v>102</v>
      </c>
      <c r="T372" s="124" t="s">
        <v>102</v>
      </c>
      <c r="U372" s="124" t="s">
        <v>102</v>
      </c>
      <c r="V372" s="124" t="s">
        <v>102</v>
      </c>
      <c r="W372" s="124" t="s">
        <v>102</v>
      </c>
      <c r="X372" s="124" t="s">
        <v>102</v>
      </c>
      <c r="Y372" s="124" t="s">
        <v>102</v>
      </c>
      <c r="Z372" s="124" t="s">
        <v>102</v>
      </c>
      <c r="AA372" s="124" t="s">
        <v>102</v>
      </c>
      <c r="AB372" s="124" t="s">
        <v>102</v>
      </c>
      <c r="AC372" s="124" t="s">
        <v>102</v>
      </c>
      <c r="AD372" s="124" t="s">
        <v>102</v>
      </c>
      <c r="AE372" s="124" t="s">
        <v>102</v>
      </c>
      <c r="AF372" s="153">
        <v>8.0646847194602453E-2</v>
      </c>
      <c r="AG372" s="153">
        <v>7.4077875129297588E-2</v>
      </c>
      <c r="AH372" s="153">
        <v>-0.29484305164549424</v>
      </c>
      <c r="AI372" s="153">
        <v>9.5561871144150531E-2</v>
      </c>
      <c r="AJ372" s="153">
        <v>-0.25684909559788466</v>
      </c>
      <c r="AK372" s="153">
        <v>-0.18638974610360165</v>
      </c>
      <c r="AL372" s="153">
        <v>-0.14958494690473828</v>
      </c>
      <c r="AM372" s="153">
        <v>-0.15548291306044121</v>
      </c>
      <c r="AN372" s="153">
        <v>-4.9367165963298022E-2</v>
      </c>
      <c r="AR372" s="126">
        <v>-8.8252182038907986E-2</v>
      </c>
      <c r="AS372" s="153" t="s">
        <v>779</v>
      </c>
    </row>
    <row r="373" spans="1:45" x14ac:dyDescent="0.3">
      <c r="A373" s="300" t="s">
        <v>1054</v>
      </c>
      <c r="B373" s="300" t="s">
        <v>1792</v>
      </c>
      <c r="C373" s="300" t="s">
        <v>49</v>
      </c>
      <c r="D373" s="300" t="s">
        <v>806</v>
      </c>
      <c r="E373" s="300" t="s">
        <v>1689</v>
      </c>
      <c r="F373" s="300" t="s">
        <v>5</v>
      </c>
      <c r="G373" s="300" t="s">
        <v>767</v>
      </c>
      <c r="H373" s="302">
        <v>3.2869999999999996E-2</v>
      </c>
      <c r="I373" s="300" t="s">
        <v>2056</v>
      </c>
      <c r="J373" s="124" t="s">
        <v>102</v>
      </c>
      <c r="K373" s="124" t="s">
        <v>102</v>
      </c>
      <c r="L373" s="124" t="s">
        <v>102</v>
      </c>
      <c r="M373" s="124" t="s">
        <v>102</v>
      </c>
      <c r="N373" s="124" t="s">
        <v>102</v>
      </c>
      <c r="O373" s="124" t="s">
        <v>102</v>
      </c>
      <c r="P373" s="124" t="s">
        <v>102</v>
      </c>
      <c r="Q373" s="124" t="s">
        <v>102</v>
      </c>
      <c r="R373" s="124" t="s">
        <v>102</v>
      </c>
      <c r="S373" s="124" t="s">
        <v>102</v>
      </c>
      <c r="T373" s="124" t="s">
        <v>102</v>
      </c>
      <c r="U373" s="124" t="s">
        <v>102</v>
      </c>
      <c r="V373" s="124" t="s">
        <v>102</v>
      </c>
      <c r="W373" s="124" t="s">
        <v>102</v>
      </c>
      <c r="X373" s="124" t="s">
        <v>102</v>
      </c>
      <c r="Y373" s="124" t="s">
        <v>102</v>
      </c>
      <c r="Z373" s="124" t="s">
        <v>102</v>
      </c>
      <c r="AA373" s="124" t="s">
        <v>102</v>
      </c>
      <c r="AB373" s="124" t="s">
        <v>102</v>
      </c>
      <c r="AC373" s="124" t="s">
        <v>102</v>
      </c>
      <c r="AD373" s="124" t="s">
        <v>102</v>
      </c>
      <c r="AE373" s="124" t="s">
        <v>102</v>
      </c>
      <c r="AF373" s="153">
        <v>4.3890728194182743E-2</v>
      </c>
      <c r="AG373" s="153">
        <v>-1.2455648898373965E-2</v>
      </c>
      <c r="AH373" s="153">
        <v>-0.13969351128090607</v>
      </c>
      <c r="AI373" s="153">
        <v>-0.36549863067568666</v>
      </c>
      <c r="AJ373" s="153">
        <v>-0.42091562944864391</v>
      </c>
      <c r="AK373" s="153">
        <v>-0.47866342365127446</v>
      </c>
      <c r="AL373" s="153">
        <v>-0.30341664297915344</v>
      </c>
      <c r="AM373" s="153">
        <v>-0.14965937742939972</v>
      </c>
      <c r="AN373" s="153">
        <v>-0.26805646686409218</v>
      </c>
      <c r="AR373" s="126">
        <v>-0.25680025063361245</v>
      </c>
      <c r="AS373" s="153" t="s">
        <v>779</v>
      </c>
    </row>
    <row r="374" spans="1:45" x14ac:dyDescent="0.3">
      <c r="A374" s="300" t="s">
        <v>764</v>
      </c>
      <c r="B374" s="300" t="s">
        <v>848</v>
      </c>
      <c r="C374" s="300" t="s">
        <v>49</v>
      </c>
      <c r="D374" s="300" t="s">
        <v>808</v>
      </c>
      <c r="E374" s="300" t="s">
        <v>1696</v>
      </c>
      <c r="F374" s="300" t="s">
        <v>5</v>
      </c>
      <c r="G374" s="300" t="s">
        <v>767</v>
      </c>
      <c r="H374" s="302">
        <v>-8.3199999999999993E-3</v>
      </c>
      <c r="I374" s="300" t="s">
        <v>1557</v>
      </c>
      <c r="J374" s="124" t="s">
        <v>102</v>
      </c>
      <c r="K374" s="124" t="s">
        <v>102</v>
      </c>
      <c r="L374" s="124" t="s">
        <v>102</v>
      </c>
      <c r="M374" s="124" t="s">
        <v>102</v>
      </c>
      <c r="N374" s="124" t="s">
        <v>102</v>
      </c>
      <c r="O374" s="124" t="s">
        <v>102</v>
      </c>
      <c r="P374" s="124" t="s">
        <v>102</v>
      </c>
      <c r="Q374" s="124" t="s">
        <v>102</v>
      </c>
      <c r="R374" s="124" t="s">
        <v>102</v>
      </c>
      <c r="S374" s="124" t="s">
        <v>102</v>
      </c>
      <c r="T374" s="124" t="s">
        <v>102</v>
      </c>
      <c r="U374" s="124" t="s">
        <v>102</v>
      </c>
      <c r="V374" s="124" t="s">
        <v>102</v>
      </c>
      <c r="W374" s="124" t="s">
        <v>102</v>
      </c>
      <c r="X374" s="124" t="s">
        <v>102</v>
      </c>
      <c r="Y374" s="124" t="s">
        <v>102</v>
      </c>
      <c r="Z374" s="124" t="s">
        <v>102</v>
      </c>
      <c r="AA374" s="124" t="s">
        <v>102</v>
      </c>
      <c r="AB374" s="124" t="s">
        <v>102</v>
      </c>
      <c r="AC374" s="124" t="s">
        <v>102</v>
      </c>
      <c r="AD374" s="124" t="s">
        <v>102</v>
      </c>
      <c r="AE374" s="124" t="s">
        <v>102</v>
      </c>
      <c r="AF374" s="153">
        <v>4.4848975259633335E-2</v>
      </c>
      <c r="AG374" s="153">
        <v>0.10323361955583281</v>
      </c>
      <c r="AH374" s="153">
        <v>-0.41927665763423838</v>
      </c>
      <c r="AI374" s="153">
        <v>-0.53795151203667968</v>
      </c>
      <c r="AJ374" s="153">
        <v>-0.51934550993623163</v>
      </c>
      <c r="AK374" s="153">
        <v>-0.63991352377675004</v>
      </c>
      <c r="AL374" s="153">
        <v>0.24500816581955817</v>
      </c>
      <c r="AM374" s="153">
        <v>-0.37776443292559592</v>
      </c>
      <c r="AN374" s="153">
        <v>-0.28550301015052015</v>
      </c>
      <c r="AR374" s="126">
        <v>-0.30942064960545368</v>
      </c>
      <c r="AS374" s="153" t="s">
        <v>779</v>
      </c>
    </row>
    <row r="375" spans="1:45" x14ac:dyDescent="0.3">
      <c r="A375" s="300" t="s">
        <v>1226</v>
      </c>
      <c r="B375" s="300" t="s">
        <v>1869</v>
      </c>
      <c r="C375" s="300" t="s">
        <v>49</v>
      </c>
      <c r="D375" s="300" t="s">
        <v>808</v>
      </c>
      <c r="E375" s="300" t="s">
        <v>1696</v>
      </c>
      <c r="F375" s="300" t="s">
        <v>5</v>
      </c>
      <c r="G375" s="300" t="s">
        <v>767</v>
      </c>
      <c r="H375" s="302">
        <v>2.9089999999999998E-2</v>
      </c>
      <c r="I375" s="300" t="s">
        <v>2057</v>
      </c>
      <c r="J375" s="124" t="s">
        <v>102</v>
      </c>
      <c r="K375" s="124" t="s">
        <v>102</v>
      </c>
      <c r="L375" s="124" t="s">
        <v>102</v>
      </c>
      <c r="M375" s="124" t="s">
        <v>102</v>
      </c>
      <c r="N375" s="124" t="s">
        <v>102</v>
      </c>
      <c r="O375" s="124" t="s">
        <v>102</v>
      </c>
      <c r="P375" s="124" t="s">
        <v>102</v>
      </c>
      <c r="Q375" s="124" t="s">
        <v>102</v>
      </c>
      <c r="R375" s="124" t="s">
        <v>102</v>
      </c>
      <c r="S375" s="124" t="s">
        <v>102</v>
      </c>
      <c r="T375" s="124" t="s">
        <v>102</v>
      </c>
      <c r="U375" s="124" t="s">
        <v>102</v>
      </c>
      <c r="V375" s="124" t="s">
        <v>102</v>
      </c>
      <c r="W375" s="124" t="s">
        <v>102</v>
      </c>
      <c r="X375" s="124" t="s">
        <v>102</v>
      </c>
      <c r="Y375" s="124" t="s">
        <v>102</v>
      </c>
      <c r="Z375" s="124" t="s">
        <v>102</v>
      </c>
      <c r="AA375" s="124" t="s">
        <v>102</v>
      </c>
      <c r="AB375" s="124" t="s">
        <v>102</v>
      </c>
      <c r="AC375" s="124" t="s">
        <v>102</v>
      </c>
      <c r="AD375" s="124" t="s">
        <v>102</v>
      </c>
      <c r="AE375" s="124" t="s">
        <v>102</v>
      </c>
      <c r="AF375" s="153">
        <v>1.3307341676273267E-2</v>
      </c>
      <c r="AG375" s="153">
        <v>4.6109932879625434E-2</v>
      </c>
      <c r="AH375" s="153">
        <v>-0.10027607720960419</v>
      </c>
      <c r="AI375" s="153">
        <v>-0.54662363929485236</v>
      </c>
      <c r="AJ375" s="153">
        <v>-0.34022295284300669</v>
      </c>
      <c r="AK375" s="153">
        <v>3.3880972260786281E-3</v>
      </c>
      <c r="AL375" s="153">
        <v>-3.0431840739290693E-2</v>
      </c>
      <c r="AM375" s="153">
        <v>0.17437011321057397</v>
      </c>
      <c r="AN375" s="153">
        <v>0.22548550729849295</v>
      </c>
      <c r="AR375" s="126">
        <v>-8.4389360432850682E-2</v>
      </c>
      <c r="AS375" s="153" t="s">
        <v>779</v>
      </c>
    </row>
    <row r="376" spans="1:45" x14ac:dyDescent="0.3">
      <c r="A376" s="300" t="s">
        <v>765</v>
      </c>
      <c r="B376" s="300" t="s">
        <v>849</v>
      </c>
      <c r="C376" s="300" t="s">
        <v>49</v>
      </c>
      <c r="D376" s="300" t="s">
        <v>808</v>
      </c>
      <c r="E376" s="300" t="s">
        <v>1696</v>
      </c>
      <c r="F376" s="300" t="s">
        <v>5</v>
      </c>
      <c r="G376" s="300" t="s">
        <v>767</v>
      </c>
      <c r="H376" s="302">
        <v>1.8120000000000001E-2</v>
      </c>
      <c r="I376" s="300" t="s">
        <v>1558</v>
      </c>
      <c r="J376" s="124" t="s">
        <v>102</v>
      </c>
      <c r="K376" s="124" t="s">
        <v>102</v>
      </c>
      <c r="L376" s="124" t="s">
        <v>102</v>
      </c>
      <c r="M376" s="124" t="s">
        <v>102</v>
      </c>
      <c r="N376" s="124" t="s">
        <v>102</v>
      </c>
      <c r="O376" s="124" t="s">
        <v>102</v>
      </c>
      <c r="P376" s="124" t="s">
        <v>102</v>
      </c>
      <c r="Q376" s="124" t="s">
        <v>102</v>
      </c>
      <c r="R376" s="124" t="s">
        <v>102</v>
      </c>
      <c r="S376" s="124" t="s">
        <v>102</v>
      </c>
      <c r="T376" s="124" t="s">
        <v>102</v>
      </c>
      <c r="U376" s="124" t="s">
        <v>102</v>
      </c>
      <c r="V376" s="124" t="s">
        <v>102</v>
      </c>
      <c r="W376" s="124" t="s">
        <v>102</v>
      </c>
      <c r="X376" s="124" t="s">
        <v>102</v>
      </c>
      <c r="Y376" s="124" t="s">
        <v>102</v>
      </c>
      <c r="Z376" s="124" t="s">
        <v>102</v>
      </c>
      <c r="AA376" s="124" t="s">
        <v>102</v>
      </c>
      <c r="AB376" s="124" t="s">
        <v>102</v>
      </c>
      <c r="AC376" s="124" t="s">
        <v>102</v>
      </c>
      <c r="AD376" s="124" t="s">
        <v>102</v>
      </c>
      <c r="AE376" s="124" t="s">
        <v>102</v>
      </c>
      <c r="AF376" s="153">
        <v>4.0159141513959044E-2</v>
      </c>
      <c r="AG376" s="153">
        <v>-4.2215151285256523E-3</v>
      </c>
      <c r="AH376" s="153">
        <v>-0.15863392828394551</v>
      </c>
      <c r="AI376" s="153">
        <v>-0.36557447603316651</v>
      </c>
      <c r="AJ376" s="153">
        <v>-0.21005019374925737</v>
      </c>
      <c r="AK376" s="153">
        <v>-0.38613718852844137</v>
      </c>
      <c r="AL376" s="153">
        <v>-0.19628070439952225</v>
      </c>
      <c r="AM376" s="153">
        <v>-0.15331059382477491</v>
      </c>
      <c r="AN376" s="153">
        <v>-0.15365713319477861</v>
      </c>
      <c r="AR376" s="126">
        <v>-0.18123276115010284</v>
      </c>
      <c r="AS376" s="153" t="s">
        <v>779</v>
      </c>
    </row>
    <row r="377" spans="1:45" x14ac:dyDescent="0.3">
      <c r="A377" s="300" t="s">
        <v>790</v>
      </c>
      <c r="B377" s="300" t="s">
        <v>844</v>
      </c>
      <c r="C377" s="300" t="s">
        <v>49</v>
      </c>
      <c r="D377" s="300" t="s">
        <v>808</v>
      </c>
      <c r="E377" s="300" t="s">
        <v>1696</v>
      </c>
      <c r="F377" s="300" t="s">
        <v>5</v>
      </c>
      <c r="G377" s="300" t="s">
        <v>767</v>
      </c>
      <c r="H377" s="302">
        <v>3.3189999999999997E-2</v>
      </c>
      <c r="I377" s="300" t="s">
        <v>1554</v>
      </c>
      <c r="J377" s="124" t="s">
        <v>102</v>
      </c>
      <c r="K377" s="124" t="s">
        <v>102</v>
      </c>
      <c r="L377" s="124" t="s">
        <v>102</v>
      </c>
      <c r="M377" s="124" t="s">
        <v>102</v>
      </c>
      <c r="N377" s="124" t="s">
        <v>102</v>
      </c>
      <c r="O377" s="124" t="s">
        <v>102</v>
      </c>
      <c r="P377" s="124" t="s">
        <v>102</v>
      </c>
      <c r="Q377" s="124" t="s">
        <v>102</v>
      </c>
      <c r="R377" s="124" t="s">
        <v>102</v>
      </c>
      <c r="S377" s="124" t="s">
        <v>102</v>
      </c>
      <c r="T377" s="124" t="s">
        <v>102</v>
      </c>
      <c r="U377" s="124" t="s">
        <v>102</v>
      </c>
      <c r="V377" s="124" t="s">
        <v>102</v>
      </c>
      <c r="W377" s="124" t="s">
        <v>102</v>
      </c>
      <c r="X377" s="124" t="s">
        <v>102</v>
      </c>
      <c r="Y377" s="124" t="s">
        <v>102</v>
      </c>
      <c r="Z377" s="124" t="s">
        <v>102</v>
      </c>
      <c r="AA377" s="124" t="s">
        <v>102</v>
      </c>
      <c r="AB377" s="124" t="s">
        <v>102</v>
      </c>
      <c r="AC377" s="124" t="s">
        <v>102</v>
      </c>
      <c r="AD377" s="124" t="s">
        <v>102</v>
      </c>
      <c r="AE377" s="124" t="s">
        <v>102</v>
      </c>
      <c r="AF377" s="153">
        <v>3.9561738099741464E-2</v>
      </c>
      <c r="AG377" s="153">
        <v>3.3072724491642162E-2</v>
      </c>
      <c r="AH377" s="153">
        <v>-0.1561129515713604</v>
      </c>
      <c r="AI377" s="153">
        <v>-0.48996189319124395</v>
      </c>
      <c r="AJ377" s="153">
        <v>-0.38573801764594118</v>
      </c>
      <c r="AK377" s="153">
        <v>-0.21762933911251139</v>
      </c>
      <c r="AL377" s="153">
        <v>-8.017638174178543E-2</v>
      </c>
      <c r="AM377" s="153">
        <v>-8.2665099777124731E-2</v>
      </c>
      <c r="AN377" s="153">
        <v>-6.8355850936936233E-2</v>
      </c>
      <c r="AR377" s="126">
        <v>-0.16648297850878235</v>
      </c>
      <c r="AS377" s="153" t="s">
        <v>779</v>
      </c>
    </row>
    <row r="378" spans="1:45" x14ac:dyDescent="0.3">
      <c r="A378" s="300" t="s">
        <v>1335</v>
      </c>
      <c r="B378" s="300" t="s">
        <v>1911</v>
      </c>
      <c r="C378" s="300" t="s">
        <v>49</v>
      </c>
      <c r="D378" s="300" t="s">
        <v>804</v>
      </c>
      <c r="E378" s="300" t="s">
        <v>1696</v>
      </c>
      <c r="F378" s="300" t="s">
        <v>5</v>
      </c>
      <c r="G378" s="300" t="s">
        <v>767</v>
      </c>
      <c r="H378" s="302">
        <v>-3.0000000000000001E-5</v>
      </c>
      <c r="I378" s="300" t="s">
        <v>2058</v>
      </c>
      <c r="J378" s="124" t="s">
        <v>102</v>
      </c>
      <c r="K378" s="124" t="s">
        <v>102</v>
      </c>
      <c r="L378" s="124" t="s">
        <v>102</v>
      </c>
      <c r="M378" s="124" t="s">
        <v>102</v>
      </c>
      <c r="N378" s="124" t="s">
        <v>102</v>
      </c>
      <c r="O378" s="124" t="s">
        <v>102</v>
      </c>
      <c r="P378" s="124" t="s">
        <v>102</v>
      </c>
      <c r="Q378" s="124" t="s">
        <v>102</v>
      </c>
      <c r="R378" s="124" t="s">
        <v>102</v>
      </c>
      <c r="S378" s="124" t="s">
        <v>102</v>
      </c>
      <c r="T378" s="124" t="s">
        <v>102</v>
      </c>
      <c r="U378" s="124" t="s">
        <v>102</v>
      </c>
      <c r="V378" s="124" t="s">
        <v>102</v>
      </c>
      <c r="W378" s="124" t="s">
        <v>102</v>
      </c>
      <c r="X378" s="124" t="s">
        <v>102</v>
      </c>
      <c r="Y378" s="124" t="s">
        <v>102</v>
      </c>
      <c r="Z378" s="124" t="s">
        <v>102</v>
      </c>
      <c r="AA378" s="124" t="s">
        <v>102</v>
      </c>
      <c r="AB378" s="124" t="s">
        <v>102</v>
      </c>
      <c r="AC378" s="124" t="s">
        <v>102</v>
      </c>
      <c r="AD378" s="124" t="s">
        <v>102</v>
      </c>
      <c r="AE378" s="124" t="s">
        <v>102</v>
      </c>
      <c r="AF378" s="153">
        <v>-3.1669865642994212E-2</v>
      </c>
      <c r="AG378" s="153">
        <v>-0.12973562278550005</v>
      </c>
      <c r="AH378" s="153">
        <v>-0.35200722553656733</v>
      </c>
      <c r="AI378" s="153">
        <v>-0.22152387253280409</v>
      </c>
      <c r="AJ378" s="153">
        <v>-0.1192434210526315</v>
      </c>
      <c r="AK378" s="153">
        <v>-0.24167485868763819</v>
      </c>
      <c r="AL378" s="153">
        <v>-0.15444290118228948</v>
      </c>
      <c r="AR378" s="126">
        <v>-0.20399999999999999</v>
      </c>
      <c r="AS378" s="153" t="s">
        <v>779</v>
      </c>
    </row>
    <row r="379" spans="1:45" x14ac:dyDescent="0.3">
      <c r="A379" s="300" t="s">
        <v>766</v>
      </c>
      <c r="B379" s="300" t="s">
        <v>850</v>
      </c>
      <c r="C379" s="300" t="s">
        <v>49</v>
      </c>
      <c r="D379" s="300" t="s">
        <v>804</v>
      </c>
      <c r="E379" s="300" t="s">
        <v>1696</v>
      </c>
      <c r="F379" s="300" t="s">
        <v>5</v>
      </c>
      <c r="G379" s="300" t="s">
        <v>767</v>
      </c>
      <c r="H379" s="302">
        <v>9.9879999999999997E-2</v>
      </c>
      <c r="I379" s="300" t="s">
        <v>1560</v>
      </c>
      <c r="J379" s="124" t="s">
        <v>102</v>
      </c>
      <c r="K379" s="124" t="s">
        <v>102</v>
      </c>
      <c r="L379" s="124" t="s">
        <v>102</v>
      </c>
      <c r="M379" s="124" t="s">
        <v>102</v>
      </c>
      <c r="N379" s="124" t="s">
        <v>102</v>
      </c>
      <c r="O379" s="124" t="s">
        <v>102</v>
      </c>
      <c r="P379" s="124" t="s">
        <v>102</v>
      </c>
      <c r="Q379" s="124" t="s">
        <v>102</v>
      </c>
      <c r="R379" s="124" t="s">
        <v>102</v>
      </c>
      <c r="S379" s="124" t="s">
        <v>102</v>
      </c>
      <c r="T379" s="124" t="s">
        <v>102</v>
      </c>
      <c r="U379" s="124" t="s">
        <v>102</v>
      </c>
      <c r="V379" s="124" t="s">
        <v>102</v>
      </c>
      <c r="W379" s="124" t="s">
        <v>102</v>
      </c>
      <c r="X379" s="124" t="s">
        <v>102</v>
      </c>
      <c r="Y379" s="124" t="s">
        <v>102</v>
      </c>
      <c r="Z379" s="124" t="s">
        <v>102</v>
      </c>
      <c r="AA379" s="124" t="s">
        <v>102</v>
      </c>
      <c r="AB379" s="124" t="s">
        <v>102</v>
      </c>
      <c r="AC379" s="124" t="s">
        <v>102</v>
      </c>
      <c r="AD379" s="124" t="s">
        <v>102</v>
      </c>
      <c r="AE379" s="124" t="s">
        <v>102</v>
      </c>
      <c r="AF379" s="153">
        <v>1.2795078839074705E-2</v>
      </c>
      <c r="AG379" s="153">
        <v>-3.3557781292748244E-2</v>
      </c>
      <c r="AH379" s="153">
        <v>2.9109938887503829E-2</v>
      </c>
      <c r="AI379" s="153">
        <v>-9.8822518780684585E-2</v>
      </c>
      <c r="AJ379" s="153">
        <v>-0.19243564680364414</v>
      </c>
      <c r="AK379" s="153">
        <v>-3.3583252525995991E-2</v>
      </c>
      <c r="AL379" s="153">
        <v>-3.0492132142084928E-3</v>
      </c>
      <c r="AM379" s="153">
        <v>-2.6085715157447995E-2</v>
      </c>
      <c r="AN379" s="153">
        <v>1.4793946881193988E-2</v>
      </c>
      <c r="AR379" s="126">
        <v>-3.860552658524654E-2</v>
      </c>
      <c r="AS379" s="153" t="s">
        <v>779</v>
      </c>
    </row>
    <row r="380" spans="1:45" ht="15.6" x14ac:dyDescent="0.3">
      <c r="A380" s="300" t="s">
        <v>761</v>
      </c>
      <c r="B380" s="308" t="s">
        <v>838</v>
      </c>
      <c r="C380" s="300" t="s">
        <v>647</v>
      </c>
      <c r="D380" s="300" t="s">
        <v>804</v>
      </c>
      <c r="E380" s="300" t="s">
        <v>102</v>
      </c>
      <c r="F380" s="300" t="s">
        <v>5</v>
      </c>
      <c r="G380" s="300" t="s">
        <v>767</v>
      </c>
      <c r="H380" s="126">
        <v>-2.2599999999999999E-3</v>
      </c>
      <c r="I380" s="300" t="s">
        <v>1524</v>
      </c>
      <c r="AE380" s="303"/>
      <c r="AF380" s="126">
        <v>7.9173275018250985E-2</v>
      </c>
      <c r="AG380" s="126">
        <v>3.4554343354389373E-2</v>
      </c>
      <c r="AH380" s="126">
        <v>0.15910465612496311</v>
      </c>
      <c r="AI380" s="126">
        <v>-0.31459505451631242</v>
      </c>
      <c r="AJ380" s="126">
        <v>-0.26955895101427757</v>
      </c>
      <c r="AK380" s="126">
        <v>-0.29499254280275294</v>
      </c>
      <c r="AL380" s="126">
        <v>-0.14132342491019473</v>
      </c>
      <c r="AM380" s="126">
        <v>1.6342994580901118E-2</v>
      </c>
      <c r="AN380" s="126">
        <v>3.9469433940371342E-3</v>
      </c>
      <c r="AO380" s="126"/>
      <c r="AP380" s="126"/>
      <c r="AQ380" s="126"/>
      <c r="AR380" s="126">
        <v>-9.3300186989107775E-2</v>
      </c>
      <c r="AS380" s="126" t="s">
        <v>779</v>
      </c>
    </row>
    <row r="381" spans="1:45" ht="15.6" x14ac:dyDescent="0.3">
      <c r="A381" s="300" t="s">
        <v>763</v>
      </c>
      <c r="B381" s="308" t="s">
        <v>837</v>
      </c>
      <c r="C381" s="300" t="s">
        <v>647</v>
      </c>
      <c r="D381" s="300" t="s">
        <v>804</v>
      </c>
      <c r="E381" s="300" t="s">
        <v>102</v>
      </c>
      <c r="F381" s="300" t="s">
        <v>5</v>
      </c>
      <c r="G381" s="300" t="s">
        <v>767</v>
      </c>
      <c r="H381" s="126">
        <v>1.2999999999999999E-3</v>
      </c>
      <c r="I381" s="300" t="s">
        <v>1542</v>
      </c>
      <c r="AE381" s="303"/>
      <c r="AF381" s="126">
        <v>3.5731406863854571E-2</v>
      </c>
      <c r="AG381" s="126">
        <v>8.8557852545865928E-2</v>
      </c>
      <c r="AH381" s="126">
        <v>-4.5147001007607768E-2</v>
      </c>
      <c r="AI381" s="126">
        <v>-0.20354463404994988</v>
      </c>
      <c r="AJ381" s="126">
        <v>-0.27478384037019593</v>
      </c>
      <c r="AK381" s="126">
        <v>-0.19650137429945175</v>
      </c>
      <c r="AL381" s="126">
        <v>-5.360685045873325E-2</v>
      </c>
      <c r="AM381" s="126">
        <v>8.602136650412788E-2</v>
      </c>
      <c r="AN381" s="126">
        <v>6.6695585683770278E-2</v>
      </c>
      <c r="AO381" s="126"/>
      <c r="AP381" s="126"/>
      <c r="AQ381" s="126"/>
      <c r="AR381" s="126">
        <v>-5.4152095415621632E-2</v>
      </c>
      <c r="AS381" s="126" t="s">
        <v>779</v>
      </c>
    </row>
    <row r="382" spans="1:45" ht="15.6" x14ac:dyDescent="0.3">
      <c r="A382" s="300" t="s">
        <v>1091</v>
      </c>
      <c r="B382" s="308" t="s">
        <v>1807</v>
      </c>
      <c r="C382" s="300" t="s">
        <v>49</v>
      </c>
      <c r="D382" s="300" t="s">
        <v>808</v>
      </c>
      <c r="E382" s="300" t="s">
        <v>1696</v>
      </c>
      <c r="F382" s="300" t="s">
        <v>5</v>
      </c>
      <c r="G382" s="300" t="s">
        <v>767</v>
      </c>
      <c r="H382" s="126">
        <v>5.0999999999999997E-2</v>
      </c>
      <c r="I382" s="300" t="s">
        <v>2639</v>
      </c>
      <c r="AE382" s="303"/>
      <c r="AF382" s="126">
        <v>2.5899950422947882E-3</v>
      </c>
      <c r="AG382" s="126">
        <v>1.467246061074576E-2</v>
      </c>
      <c r="AH382" s="126">
        <v>2.1856785353207044E-2</v>
      </c>
      <c r="AI382" s="126">
        <v>-0.26811880784579045</v>
      </c>
      <c r="AJ382" s="126">
        <v>-0.28913610067718182</v>
      </c>
      <c r="AK382" s="126">
        <v>-0.22550873116462469</v>
      </c>
      <c r="AL382" s="126">
        <v>-0.19045735810562434</v>
      </c>
      <c r="AM382" s="126">
        <v>-0.20794515387810705</v>
      </c>
      <c r="AN382" s="126">
        <v>-0.21734582363980606</v>
      </c>
      <c r="AO382" s="126"/>
      <c r="AP382" s="126"/>
      <c r="AQ382" s="126"/>
      <c r="AR382" s="126">
        <v>-0.14277471969662955</v>
      </c>
      <c r="AS382" s="126" t="s">
        <v>779</v>
      </c>
    </row>
    <row r="383" spans="1:45" ht="15.6" x14ac:dyDescent="0.3">
      <c r="A383" s="300" t="s">
        <v>48</v>
      </c>
      <c r="B383" s="308" t="s">
        <v>817</v>
      </c>
      <c r="C383" s="300" t="s">
        <v>49</v>
      </c>
      <c r="D383" s="300" t="s">
        <v>808</v>
      </c>
      <c r="E383" s="300" t="s">
        <v>1696</v>
      </c>
      <c r="F383" s="300" t="s">
        <v>5</v>
      </c>
      <c r="G383" s="300" t="s">
        <v>767</v>
      </c>
      <c r="H383" s="126">
        <v>3.3959999999999997E-2</v>
      </c>
      <c r="I383" s="300" t="s">
        <v>1547</v>
      </c>
      <c r="AE383" s="303"/>
      <c r="AF383" s="126">
        <v>0.10884432837628395</v>
      </c>
      <c r="AG383" s="126">
        <v>-1.8910123089164729E-2</v>
      </c>
      <c r="AH383" s="126">
        <v>0.30077549105860413</v>
      </c>
      <c r="AI383" s="126">
        <v>-0.15266779447302625</v>
      </c>
      <c r="AJ383" s="126">
        <v>-0.14579395812531787</v>
      </c>
      <c r="AK383" s="126">
        <v>-0.10008479266237146</v>
      </c>
      <c r="AL383" s="126">
        <v>-6.6627728210821718E-2</v>
      </c>
      <c r="AM383" s="126">
        <v>1.5494322104449197E-2</v>
      </c>
      <c r="AN383" s="126">
        <v>-3.9399700453594873E-2</v>
      </c>
      <c r="AO383" s="126"/>
      <c r="AP383" s="126"/>
      <c r="AQ383" s="126"/>
      <c r="AR383" s="126">
        <v>-8.6097987749124624E-3</v>
      </c>
      <c r="AS383" s="126" t="s">
        <v>779</v>
      </c>
    </row>
    <row r="384" spans="1:45" ht="15.6" x14ac:dyDescent="0.3">
      <c r="A384" s="300" t="s">
        <v>15</v>
      </c>
      <c r="B384" s="308" t="s">
        <v>821</v>
      </c>
      <c r="C384" s="300" t="s">
        <v>42</v>
      </c>
      <c r="D384" s="300" t="s">
        <v>806</v>
      </c>
      <c r="E384" s="300" t="s">
        <v>1696</v>
      </c>
      <c r="F384" s="300" t="s">
        <v>5</v>
      </c>
      <c r="G384" s="300" t="s">
        <v>767</v>
      </c>
      <c r="H384" s="126">
        <v>2E-3</v>
      </c>
      <c r="I384" s="300" t="s">
        <v>1475</v>
      </c>
      <c r="AE384" s="303"/>
      <c r="AF384" s="126">
        <v>7.0798307487751372E-2</v>
      </c>
      <c r="AG384" s="126">
        <v>0.12316218701175231</v>
      </c>
      <c r="AH384" s="126">
        <v>0.11954794515770133</v>
      </c>
      <c r="AI384" s="126">
        <v>-0.21209696688319768</v>
      </c>
      <c r="AJ384" s="126">
        <v>-0.16010314223161415</v>
      </c>
      <c r="AK384" s="126">
        <v>0.12710718931505879</v>
      </c>
      <c r="AL384" s="126">
        <v>2.5567160652357045E-2</v>
      </c>
      <c r="AM384" s="126">
        <v>0.12787395504589355</v>
      </c>
      <c r="AN384" s="126">
        <v>0.15177296943802701</v>
      </c>
      <c r="AO384" s="126"/>
      <c r="AP384" s="126"/>
      <c r="AQ384" s="126"/>
      <c r="AR384" s="126">
        <v>5.3870244843364078E-2</v>
      </c>
      <c r="AS384" s="126" t="s">
        <v>779</v>
      </c>
    </row>
  </sheetData>
  <autoFilter ref="A1:BC384" xr:uid="{DCCA6725-2352-4056-8828-2159CD57645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BB44F-C2D2-4C6F-803A-F799D3A066EF}">
  <dimension ref="A1:AT264"/>
  <sheetViews>
    <sheetView zoomScale="70" zoomScaleNormal="70" workbookViewId="0">
      <pane xSplit="5" ySplit="1" topLeftCell="AE13" activePane="bottomRight" state="frozen"/>
      <selection pane="topRight" activeCell="F1" sqref="F1"/>
      <selection pane="bottomLeft" activeCell="A2" sqref="A2"/>
      <selection pane="bottomRight" activeCell="E30" sqref="E30"/>
    </sheetView>
  </sheetViews>
  <sheetFormatPr defaultRowHeight="14.4" x14ac:dyDescent="0.3"/>
  <cols>
    <col min="1" max="4" width="18.5546875" customWidth="1"/>
    <col min="5" max="5" width="17.33203125" customWidth="1"/>
    <col min="6" max="6" width="12.109375" customWidth="1"/>
    <col min="7" max="7" width="12.109375" style="126" customWidth="1"/>
    <col min="8" max="16" width="17.88671875" bestFit="1" customWidth="1"/>
    <col min="17" max="18" width="12.6640625" bestFit="1" customWidth="1"/>
    <col min="19" max="19" width="17.33203125" bestFit="1" customWidth="1"/>
    <col min="20" max="20" width="16" bestFit="1" customWidth="1"/>
    <col min="21" max="21" width="15" bestFit="1" customWidth="1"/>
    <col min="22" max="22" width="15.5546875" bestFit="1" customWidth="1"/>
    <col min="23" max="23" width="15" bestFit="1" customWidth="1"/>
    <col min="24" max="24" width="16" bestFit="1" customWidth="1"/>
    <col min="25" max="25" width="17.88671875" bestFit="1" customWidth="1"/>
    <col min="26" max="26" width="11.109375" bestFit="1" customWidth="1"/>
    <col min="27" max="27" width="15" style="4" bestFit="1" customWidth="1"/>
    <col min="28" max="28" width="15.33203125" bestFit="1" customWidth="1"/>
    <col min="34" max="34" width="10.109375" style="2" customWidth="1"/>
    <col min="35" max="35" width="15.33203125" style="2" customWidth="1"/>
    <col min="36" max="36" width="14.5546875" style="4" bestFit="1" customWidth="1"/>
    <col min="37" max="37" width="8.88671875" style="125"/>
    <col min="38" max="38" width="16.44140625" style="125" bestFit="1" customWidth="1"/>
    <col min="39" max="39" width="6.6640625" bestFit="1" customWidth="1"/>
    <col min="40" max="40" width="7" bestFit="1" customWidth="1"/>
    <col min="41" max="41" width="6.6640625" bestFit="1" customWidth="1"/>
    <col min="42" max="42" width="7.33203125" bestFit="1" customWidth="1"/>
    <col min="43" max="43" width="6.5546875" bestFit="1" customWidth="1"/>
    <col min="44" max="44" width="6" bestFit="1" customWidth="1"/>
  </cols>
  <sheetData>
    <row r="1" spans="1:46" x14ac:dyDescent="0.3">
      <c r="A1" t="s">
        <v>33</v>
      </c>
      <c r="B1" t="s">
        <v>783</v>
      </c>
      <c r="C1" t="s">
        <v>798</v>
      </c>
      <c r="D1" t="s">
        <v>784</v>
      </c>
      <c r="E1" t="s">
        <v>1689</v>
      </c>
      <c r="F1" t="s">
        <v>34</v>
      </c>
      <c r="G1" s="126" t="s">
        <v>40</v>
      </c>
      <c r="H1" s="152" t="s">
        <v>801</v>
      </c>
      <c r="I1" s="152" t="s">
        <v>1416</v>
      </c>
      <c r="J1" s="152" t="s">
        <v>1405</v>
      </c>
      <c r="K1" s="152" t="s">
        <v>1404</v>
      </c>
      <c r="L1" s="152" t="s">
        <v>1406</v>
      </c>
      <c r="M1" s="152" t="s">
        <v>1407</v>
      </c>
      <c r="N1" s="152" t="s">
        <v>1408</v>
      </c>
      <c r="O1" s="152" t="s">
        <v>1409</v>
      </c>
      <c r="P1" s="152" t="s">
        <v>1410</v>
      </c>
      <c r="Q1" s="152" t="s">
        <v>1411</v>
      </c>
      <c r="R1" s="152" t="s">
        <v>1412</v>
      </c>
      <c r="S1" s="152" t="s">
        <v>1413</v>
      </c>
      <c r="T1" s="152" t="s">
        <v>1414</v>
      </c>
      <c r="U1" s="152" t="s">
        <v>1415</v>
      </c>
      <c r="V1" s="152" t="s">
        <v>748</v>
      </c>
      <c r="W1" s="152" t="s">
        <v>749</v>
      </c>
      <c r="X1" s="152" t="s">
        <v>750</v>
      </c>
      <c r="Y1" s="152" t="s">
        <v>751</v>
      </c>
      <c r="Z1" s="152" t="s">
        <v>752</v>
      </c>
      <c r="AA1" s="124" t="s">
        <v>753</v>
      </c>
      <c r="AB1" s="111" t="s">
        <v>754</v>
      </c>
      <c r="AC1" s="111" t="s">
        <v>1397</v>
      </c>
      <c r="AD1" s="111" t="s">
        <v>1398</v>
      </c>
      <c r="AE1" s="111" t="s">
        <v>1399</v>
      </c>
      <c r="AF1" s="111" t="s">
        <v>1400</v>
      </c>
      <c r="AG1" s="111" t="s">
        <v>1401</v>
      </c>
      <c r="AH1" s="55" t="s">
        <v>1402</v>
      </c>
      <c r="AI1" s="55" t="s">
        <v>1403</v>
      </c>
      <c r="AJ1" s="124" t="s">
        <v>781</v>
      </c>
      <c r="AK1" s="125" t="s">
        <v>782</v>
      </c>
      <c r="AL1" s="125" t="s">
        <v>732</v>
      </c>
      <c r="AM1" s="152" t="s">
        <v>778</v>
      </c>
      <c r="AN1" s="152">
        <v>43831</v>
      </c>
      <c r="AO1" s="152">
        <v>43862</v>
      </c>
      <c r="AP1" s="152">
        <v>43891</v>
      </c>
      <c r="AQ1" s="152">
        <v>43922</v>
      </c>
      <c r="AR1" s="152">
        <v>43952</v>
      </c>
      <c r="AS1" s="111">
        <v>43983</v>
      </c>
      <c r="AT1">
        <v>44013</v>
      </c>
    </row>
    <row r="2" spans="1:46" x14ac:dyDescent="0.3">
      <c r="A2" t="s">
        <v>21</v>
      </c>
      <c r="B2" t="s">
        <v>803</v>
      </c>
      <c r="C2" t="s">
        <v>45</v>
      </c>
      <c r="D2" t="s">
        <v>804</v>
      </c>
      <c r="E2" t="s">
        <v>102</v>
      </c>
      <c r="F2" t="s">
        <v>5</v>
      </c>
      <c r="G2" s="126" t="s">
        <v>7</v>
      </c>
      <c r="H2" s="4">
        <v>1.3999999999999999E-2</v>
      </c>
      <c r="I2" s="4" t="s">
        <v>1418</v>
      </c>
      <c r="J2" s="4">
        <v>31442.112000000001</v>
      </c>
      <c r="K2" s="4">
        <v>45722.273999999998</v>
      </c>
      <c r="L2" s="4">
        <v>34846.11</v>
      </c>
      <c r="M2" s="4">
        <v>44494.32</v>
      </c>
      <c r="N2" s="4">
        <v>50274.12</v>
      </c>
      <c r="O2" s="4">
        <v>27265.446</v>
      </c>
      <c r="P2" s="4">
        <v>38778.402000000002</v>
      </c>
      <c r="Q2" s="4">
        <v>34966.775999999998</v>
      </c>
      <c r="R2" s="4">
        <v>29435.405999999999</v>
      </c>
      <c r="S2" s="4">
        <v>41765.646000000001</v>
      </c>
      <c r="T2" s="4">
        <v>40955.46</v>
      </c>
      <c r="U2" s="4">
        <v>37103.273999999998</v>
      </c>
      <c r="V2" s="4">
        <v>32523</v>
      </c>
      <c r="W2" s="4">
        <v>44971</v>
      </c>
      <c r="X2" s="4">
        <v>34191</v>
      </c>
      <c r="Y2" s="4">
        <v>41665</v>
      </c>
      <c r="Z2" s="4">
        <v>41376</v>
      </c>
      <c r="AA2" s="4">
        <v>17394</v>
      </c>
      <c r="AB2" s="125" t="s">
        <v>102</v>
      </c>
      <c r="AC2" s="125">
        <v>3.4377080012945663E-2</v>
      </c>
      <c r="AD2" s="125">
        <v>-1.6431247492195985E-2</v>
      </c>
      <c r="AE2" s="125">
        <v>-1.8800089880907814E-2</v>
      </c>
      <c r="AF2" s="125">
        <v>-6.3588341163546266E-2</v>
      </c>
      <c r="AG2" s="125">
        <v>-0.17699205873717933</v>
      </c>
      <c r="AH2" s="115">
        <v>-0.36204968002357268</v>
      </c>
      <c r="AI2" s="115" t="s">
        <v>102</v>
      </c>
      <c r="AJ2" s="5">
        <v>234044.38199999998</v>
      </c>
      <c r="AK2" s="125">
        <v>212120</v>
      </c>
      <c r="AL2" s="125">
        <v>-9.3676172923475617E-2</v>
      </c>
      <c r="AM2" t="s">
        <v>779</v>
      </c>
      <c r="AN2">
        <v>1</v>
      </c>
      <c r="AO2">
        <v>1</v>
      </c>
      <c r="AP2">
        <v>1</v>
      </c>
      <c r="AQ2">
        <v>1</v>
      </c>
      <c r="AR2">
        <v>1</v>
      </c>
      <c r="AS2">
        <v>1</v>
      </c>
      <c r="AT2">
        <v>0</v>
      </c>
    </row>
    <row r="3" spans="1:46" x14ac:dyDescent="0.3">
      <c r="A3" t="s">
        <v>11</v>
      </c>
      <c r="B3" t="s">
        <v>805</v>
      </c>
      <c r="C3" t="s">
        <v>45</v>
      </c>
      <c r="D3" t="s">
        <v>806</v>
      </c>
      <c r="E3" t="s">
        <v>1696</v>
      </c>
      <c r="F3" t="s">
        <v>5</v>
      </c>
      <c r="G3" s="126" t="s">
        <v>8</v>
      </c>
      <c r="H3" s="4">
        <v>2.8999999999999998E-2</v>
      </c>
      <c r="I3" s="4" t="s">
        <v>1419</v>
      </c>
      <c r="J3" s="4">
        <v>92367.464699999997</v>
      </c>
      <c r="K3" s="4">
        <v>90010.951799999995</v>
      </c>
      <c r="L3" s="4">
        <v>105683.13630000006</v>
      </c>
      <c r="M3" s="4">
        <v>161008.35029999987</v>
      </c>
      <c r="N3" s="4">
        <v>136767.78569999998</v>
      </c>
      <c r="O3" s="4">
        <v>123086.09879999995</v>
      </c>
      <c r="P3" s="4">
        <v>125336.43109467911</v>
      </c>
      <c r="Q3" s="4">
        <v>112578.55600532114</v>
      </c>
      <c r="R3" s="4">
        <v>122557.91309999989</v>
      </c>
      <c r="S3" s="4">
        <v>138538.4889000002</v>
      </c>
      <c r="T3" s="4">
        <v>142601.59829999995</v>
      </c>
      <c r="U3" s="4">
        <v>239607.79499999975</v>
      </c>
      <c r="V3" s="4">
        <v>84650</v>
      </c>
      <c r="W3" s="4">
        <v>93306</v>
      </c>
      <c r="X3" s="4">
        <v>101929.50000000006</v>
      </c>
      <c r="Y3" s="4">
        <v>154446.03248899983</v>
      </c>
      <c r="Z3" s="4">
        <v>91678.467511000112</v>
      </c>
      <c r="AA3" s="4">
        <v>98917.899999999907</v>
      </c>
      <c r="AB3" s="125">
        <v>86062.100000000093</v>
      </c>
      <c r="AC3" s="125">
        <v>-8.3551764953877714E-2</v>
      </c>
      <c r="AD3" s="125">
        <v>3.6607192059488973E-2</v>
      </c>
      <c r="AE3" s="125">
        <v>-3.5517835970959886E-2</v>
      </c>
      <c r="AF3" s="125">
        <v>-4.0757624053490163E-2</v>
      </c>
      <c r="AG3" s="125">
        <v>-0.32967791324708035</v>
      </c>
      <c r="AH3" s="115">
        <v>-0.19635197667017174</v>
      </c>
      <c r="AI3" s="115">
        <v>-0.31335127984465422</v>
      </c>
      <c r="AJ3" s="5">
        <v>834260.21869467897</v>
      </c>
      <c r="AK3" s="125">
        <v>710990</v>
      </c>
      <c r="AL3" s="125">
        <v>-0.14775991463137617</v>
      </c>
      <c r="AM3" t="s">
        <v>779</v>
      </c>
      <c r="AN3">
        <v>1</v>
      </c>
      <c r="AO3">
        <v>1</v>
      </c>
      <c r="AP3">
        <v>1</v>
      </c>
      <c r="AQ3">
        <v>1</v>
      </c>
      <c r="AR3">
        <v>1</v>
      </c>
      <c r="AS3">
        <v>1</v>
      </c>
      <c r="AT3">
        <v>1</v>
      </c>
    </row>
    <row r="4" spans="1:46" x14ac:dyDescent="0.3">
      <c r="A4" t="s">
        <v>11</v>
      </c>
      <c r="B4" t="s">
        <v>805</v>
      </c>
      <c r="C4" t="s">
        <v>45</v>
      </c>
      <c r="D4" t="s">
        <v>806</v>
      </c>
      <c r="E4" t="s">
        <v>1696</v>
      </c>
      <c r="F4" t="s">
        <v>18</v>
      </c>
      <c r="G4" s="126" t="s">
        <v>8</v>
      </c>
      <c r="H4" s="4">
        <v>2.8999999999999998E-2</v>
      </c>
      <c r="I4" s="4" t="s">
        <v>1420</v>
      </c>
      <c r="J4" s="4">
        <v>30106.996499999997</v>
      </c>
      <c r="K4" s="4">
        <v>28997.322899999996</v>
      </c>
      <c r="L4" s="4">
        <v>33441.162300000004</v>
      </c>
      <c r="M4" s="4">
        <v>41100.317999999999</v>
      </c>
      <c r="N4" s="4">
        <v>44687.103299999995</v>
      </c>
      <c r="O4" s="4">
        <v>40145.405999999995</v>
      </c>
      <c r="P4" s="4">
        <v>38150.123792844002</v>
      </c>
      <c r="Q4" s="4">
        <v>39737.664507156005</v>
      </c>
      <c r="R4" s="4">
        <v>49420.091699999983</v>
      </c>
      <c r="S4" s="4">
        <v>53464.164600000018</v>
      </c>
      <c r="T4" s="4">
        <v>54706.373399999975</v>
      </c>
      <c r="U4" s="4">
        <v>94407.662999999986</v>
      </c>
      <c r="V4" s="4">
        <v>30460</v>
      </c>
      <c r="W4" s="4">
        <v>25490</v>
      </c>
      <c r="X4" s="4">
        <v>36024.5</v>
      </c>
      <c r="Y4" s="4">
        <v>40847.600000000006</v>
      </c>
      <c r="Z4" s="4">
        <v>27167.899999999994</v>
      </c>
      <c r="AA4" s="4">
        <v>29530</v>
      </c>
      <c r="AB4" s="125">
        <v>29970</v>
      </c>
      <c r="AC4" s="125">
        <v>1.1724965657069198E-2</v>
      </c>
      <c r="AD4" s="125">
        <v>-0.120953334626625</v>
      </c>
      <c r="AE4" s="125">
        <v>7.7250236604365752E-2</v>
      </c>
      <c r="AF4" s="125">
        <v>-6.1488088729628196E-3</v>
      </c>
      <c r="AG4" s="125">
        <v>-0.39204159603694883</v>
      </c>
      <c r="AH4" s="115">
        <v>-0.26442392935321157</v>
      </c>
      <c r="AI4" s="115">
        <v>-0.21441932501352423</v>
      </c>
      <c r="AJ4" s="5">
        <v>256628.43279284399</v>
      </c>
      <c r="AK4" s="125">
        <v>219490</v>
      </c>
      <c r="AL4" s="125">
        <v>-0.14471675016159621</v>
      </c>
      <c r="AM4" t="s">
        <v>779</v>
      </c>
      <c r="AN4">
        <v>1</v>
      </c>
      <c r="AO4">
        <v>1</v>
      </c>
      <c r="AP4">
        <v>1</v>
      </c>
      <c r="AQ4">
        <v>1</v>
      </c>
      <c r="AR4">
        <v>1</v>
      </c>
      <c r="AS4">
        <v>1</v>
      </c>
      <c r="AT4">
        <v>1</v>
      </c>
    </row>
    <row r="5" spans="1:46" x14ac:dyDescent="0.3">
      <c r="A5" t="s">
        <v>731</v>
      </c>
      <c r="B5" t="s">
        <v>807</v>
      </c>
      <c r="C5" t="s">
        <v>45</v>
      </c>
      <c r="D5" t="s">
        <v>808</v>
      </c>
      <c r="E5" t="s">
        <v>1696</v>
      </c>
      <c r="F5" t="s">
        <v>31</v>
      </c>
      <c r="G5" s="126" t="s">
        <v>7</v>
      </c>
      <c r="H5" s="4">
        <v>1E-3</v>
      </c>
      <c r="I5" s="4" t="s">
        <v>1421</v>
      </c>
      <c r="J5" s="4" t="s">
        <v>102</v>
      </c>
      <c r="K5" s="4" t="s">
        <v>102</v>
      </c>
      <c r="L5" s="4">
        <v>20046.461076301657</v>
      </c>
      <c r="M5" s="4" t="s">
        <v>102</v>
      </c>
      <c r="N5" s="4" t="s">
        <v>102</v>
      </c>
      <c r="O5" s="4">
        <v>20547.018447935974</v>
      </c>
      <c r="P5" s="4" t="s">
        <v>102</v>
      </c>
      <c r="Q5" s="42" t="s">
        <v>102</v>
      </c>
      <c r="R5" s="4">
        <v>18754.216984633127</v>
      </c>
      <c r="S5" s="4" t="s">
        <v>102</v>
      </c>
      <c r="T5" s="4" t="s">
        <v>102</v>
      </c>
      <c r="U5" s="4">
        <v>25270.367755592964</v>
      </c>
      <c r="V5" s="4" t="s">
        <v>102</v>
      </c>
      <c r="W5" s="4" t="s">
        <v>102</v>
      </c>
      <c r="X5" s="4">
        <v>15911.466028209999</v>
      </c>
      <c r="Y5" s="4" t="s">
        <v>102</v>
      </c>
      <c r="Z5" s="4" t="s">
        <v>102</v>
      </c>
      <c r="AA5" s="4">
        <v>9234.2873638800011</v>
      </c>
      <c r="AB5" s="125" t="s">
        <v>102</v>
      </c>
      <c r="AC5" s="125" t="s">
        <v>102</v>
      </c>
      <c r="AD5" s="125" t="s">
        <v>102</v>
      </c>
      <c r="AE5" s="125">
        <v>-0.20627057475894978</v>
      </c>
      <c r="AF5" s="125" t="s">
        <v>102</v>
      </c>
      <c r="AG5" s="125" t="s">
        <v>102</v>
      </c>
      <c r="AH5" s="115">
        <v>-0.55057774502520973</v>
      </c>
      <c r="AI5" s="115" t="s">
        <v>102</v>
      </c>
      <c r="AJ5" s="5">
        <v>40593.479524237628</v>
      </c>
      <c r="AK5" s="125">
        <v>25145.753392090002</v>
      </c>
      <c r="AL5" s="125">
        <v>-0.38054698225423295</v>
      </c>
      <c r="AM5" t="s">
        <v>780</v>
      </c>
      <c r="AN5">
        <v>0</v>
      </c>
      <c r="AO5">
        <v>0</v>
      </c>
      <c r="AP5">
        <v>1</v>
      </c>
      <c r="AQ5">
        <v>0</v>
      </c>
      <c r="AR5">
        <v>0</v>
      </c>
      <c r="AS5">
        <v>1</v>
      </c>
      <c r="AT5">
        <v>0</v>
      </c>
    </row>
    <row r="6" spans="1:46" x14ac:dyDescent="0.3">
      <c r="A6" t="s">
        <v>731</v>
      </c>
      <c r="B6" t="s">
        <v>807</v>
      </c>
      <c r="C6" t="s">
        <v>45</v>
      </c>
      <c r="D6" t="s">
        <v>808</v>
      </c>
      <c r="E6" t="s">
        <v>1696</v>
      </c>
      <c r="F6" t="s">
        <v>28</v>
      </c>
      <c r="G6" s="126" t="s">
        <v>7</v>
      </c>
      <c r="H6" s="4">
        <v>1E-3</v>
      </c>
      <c r="I6" s="4" t="s">
        <v>1422</v>
      </c>
      <c r="J6" s="4" t="s">
        <v>102</v>
      </c>
      <c r="K6" s="4" t="s">
        <v>102</v>
      </c>
      <c r="L6" s="4">
        <v>975.43728009728</v>
      </c>
      <c r="M6" s="4" t="s">
        <v>102</v>
      </c>
      <c r="N6" s="4" t="s">
        <v>102</v>
      </c>
      <c r="O6" s="4">
        <v>1048.0334139475199</v>
      </c>
      <c r="P6" s="4" t="s">
        <v>102</v>
      </c>
      <c r="Q6" s="4" t="s">
        <v>102</v>
      </c>
      <c r="R6" s="4">
        <v>920.27439874369975</v>
      </c>
      <c r="S6" s="4" t="s">
        <v>102</v>
      </c>
      <c r="T6" s="4" t="s">
        <v>102</v>
      </c>
      <c r="U6" s="4">
        <v>918.73669059172107</v>
      </c>
      <c r="V6" s="4" t="s">
        <v>102</v>
      </c>
      <c r="W6" s="4" t="s">
        <v>102</v>
      </c>
      <c r="X6" s="4">
        <v>828.24820186000011</v>
      </c>
      <c r="Y6" s="4" t="s">
        <v>102</v>
      </c>
      <c r="Z6" s="4" t="s">
        <v>102</v>
      </c>
      <c r="AA6" s="4">
        <v>575.10877689999984</v>
      </c>
      <c r="AB6" s="125" t="s">
        <v>102</v>
      </c>
      <c r="AC6" s="125" t="s">
        <v>102</v>
      </c>
      <c r="AD6" s="125" t="s">
        <v>102</v>
      </c>
      <c r="AE6" s="125">
        <v>-0.15089548168858255</v>
      </c>
      <c r="AF6" s="125" t="s">
        <v>102</v>
      </c>
      <c r="AG6" s="125" t="s">
        <v>102</v>
      </c>
      <c r="AH6" s="115">
        <v>-0.45124957921542153</v>
      </c>
      <c r="AI6" s="115" t="s">
        <v>102</v>
      </c>
      <c r="AJ6" s="5">
        <v>2023.4706940448</v>
      </c>
      <c r="AK6" s="125">
        <v>1403.3569787599999</v>
      </c>
      <c r="AL6" s="125">
        <v>-0.30646043805320888</v>
      </c>
      <c r="AM6" t="s">
        <v>780</v>
      </c>
      <c r="AN6">
        <v>0</v>
      </c>
      <c r="AO6">
        <v>0</v>
      </c>
      <c r="AP6">
        <v>1</v>
      </c>
      <c r="AQ6">
        <v>0</v>
      </c>
      <c r="AR6">
        <v>0</v>
      </c>
      <c r="AS6">
        <v>1</v>
      </c>
      <c r="AT6">
        <v>0</v>
      </c>
    </row>
    <row r="7" spans="1:46" x14ac:dyDescent="0.3">
      <c r="A7" t="s">
        <v>731</v>
      </c>
      <c r="B7" t="s">
        <v>807</v>
      </c>
      <c r="C7" t="s">
        <v>45</v>
      </c>
      <c r="D7" t="s">
        <v>808</v>
      </c>
      <c r="E7" t="s">
        <v>1696</v>
      </c>
      <c r="F7" t="s">
        <v>27</v>
      </c>
      <c r="G7" s="126" t="s">
        <v>7</v>
      </c>
      <c r="H7" s="4">
        <v>1E-3</v>
      </c>
      <c r="I7" s="4" t="s">
        <v>1423</v>
      </c>
      <c r="J7" s="4" t="s">
        <v>102</v>
      </c>
      <c r="K7" s="4" t="s">
        <v>102</v>
      </c>
      <c r="L7" s="4">
        <v>2495.9493461202296</v>
      </c>
      <c r="M7" s="4" t="s">
        <v>102</v>
      </c>
      <c r="N7" s="4" t="s">
        <v>102</v>
      </c>
      <c r="O7" s="4">
        <v>2705.6471620478301</v>
      </c>
      <c r="P7" s="4" t="s">
        <v>102</v>
      </c>
      <c r="Q7" s="4" t="s">
        <v>102</v>
      </c>
      <c r="R7" s="4">
        <v>2688.3110062708884</v>
      </c>
      <c r="S7" s="4" t="s">
        <v>102</v>
      </c>
      <c r="T7" s="4" t="s">
        <v>102</v>
      </c>
      <c r="U7" s="4">
        <v>2631.3734207060324</v>
      </c>
      <c r="V7" s="4" t="s">
        <v>102</v>
      </c>
      <c r="W7" s="4" t="s">
        <v>102</v>
      </c>
      <c r="X7" s="4">
        <v>2385.3002350100001</v>
      </c>
      <c r="Y7" s="4" t="s">
        <v>102</v>
      </c>
      <c r="Z7" s="4" t="s">
        <v>102</v>
      </c>
      <c r="AA7" s="4">
        <v>1319.1438400199997</v>
      </c>
      <c r="AB7" s="125" t="s">
        <v>102</v>
      </c>
      <c r="AC7" s="125" t="s">
        <v>102</v>
      </c>
      <c r="AD7" s="125" t="s">
        <v>102</v>
      </c>
      <c r="AE7" s="125">
        <v>-4.4331473025374296E-2</v>
      </c>
      <c r="AF7" s="125" t="s">
        <v>102</v>
      </c>
      <c r="AG7" s="125" t="s">
        <v>102</v>
      </c>
      <c r="AH7" s="115">
        <v>-0.51244794276073458</v>
      </c>
      <c r="AI7" s="115" t="s">
        <v>102</v>
      </c>
      <c r="AJ7" s="5">
        <v>5201.5965081680597</v>
      </c>
      <c r="AK7" s="125">
        <v>3704.44407503</v>
      </c>
      <c r="AL7" s="125">
        <v>-0.28782556101517742</v>
      </c>
      <c r="AM7" t="s">
        <v>780</v>
      </c>
      <c r="AN7">
        <v>0</v>
      </c>
      <c r="AO7">
        <v>0</v>
      </c>
      <c r="AP7">
        <v>1</v>
      </c>
      <c r="AQ7">
        <v>0</v>
      </c>
      <c r="AR7">
        <v>0</v>
      </c>
      <c r="AS7">
        <v>1</v>
      </c>
      <c r="AT7">
        <v>0</v>
      </c>
    </row>
    <row r="8" spans="1:46" x14ac:dyDescent="0.3">
      <c r="A8" t="s">
        <v>731</v>
      </c>
      <c r="B8" t="s">
        <v>807</v>
      </c>
      <c r="C8" t="s">
        <v>45</v>
      </c>
      <c r="D8" t="s">
        <v>808</v>
      </c>
      <c r="E8" t="s">
        <v>1696</v>
      </c>
      <c r="F8" t="s">
        <v>14</v>
      </c>
      <c r="G8" s="126" t="s">
        <v>7</v>
      </c>
      <c r="H8" s="4">
        <v>1E-3</v>
      </c>
      <c r="I8" s="4" t="s">
        <v>1424</v>
      </c>
      <c r="J8" s="4" t="s">
        <v>102</v>
      </c>
      <c r="K8" s="4" t="s">
        <v>102</v>
      </c>
      <c r="L8" s="4">
        <v>28073.255755725175</v>
      </c>
      <c r="M8" s="4" t="s">
        <v>102</v>
      </c>
      <c r="N8" s="4" t="s">
        <v>102</v>
      </c>
      <c r="O8" s="4">
        <v>28653.306597135215</v>
      </c>
      <c r="P8" s="4" t="s">
        <v>102</v>
      </c>
      <c r="Q8" s="4" t="s">
        <v>102</v>
      </c>
      <c r="R8" s="4">
        <v>32284.510083085257</v>
      </c>
      <c r="S8" s="4" t="s">
        <v>102</v>
      </c>
      <c r="T8" s="4" t="s">
        <v>102</v>
      </c>
      <c r="U8" s="4">
        <v>34325.893262430764</v>
      </c>
      <c r="V8" s="4" t="s">
        <v>102</v>
      </c>
      <c r="W8" s="4" t="s">
        <v>102</v>
      </c>
      <c r="X8" s="4">
        <v>25652.899812689997</v>
      </c>
      <c r="Y8" s="4" t="s">
        <v>102</v>
      </c>
      <c r="Z8" s="4" t="s">
        <v>102</v>
      </c>
      <c r="AA8" s="4">
        <v>16742.545455380001</v>
      </c>
      <c r="AB8" s="125" t="s">
        <v>102</v>
      </c>
      <c r="AC8" s="125" t="s">
        <v>102</v>
      </c>
      <c r="AD8" s="125" t="s">
        <v>102</v>
      </c>
      <c r="AE8" s="125">
        <v>-8.6215719476768482E-2</v>
      </c>
      <c r="AF8" s="125" t="s">
        <v>102</v>
      </c>
      <c r="AG8" s="125" t="s">
        <v>102</v>
      </c>
      <c r="AH8" s="115">
        <v>-0.41568539747332561</v>
      </c>
      <c r="AI8" s="115" t="s">
        <v>102</v>
      </c>
      <c r="AJ8" s="5">
        <v>56726.56235286039</v>
      </c>
      <c r="AK8" s="125">
        <v>42395.445268069998</v>
      </c>
      <c r="AL8" s="125">
        <v>-0.25263503534103643</v>
      </c>
      <c r="AM8" t="s">
        <v>780</v>
      </c>
      <c r="AN8">
        <v>0</v>
      </c>
      <c r="AO8">
        <v>0</v>
      </c>
      <c r="AP8">
        <v>1</v>
      </c>
      <c r="AQ8">
        <v>0</v>
      </c>
      <c r="AR8">
        <v>0</v>
      </c>
      <c r="AS8">
        <v>1</v>
      </c>
      <c r="AT8">
        <v>0</v>
      </c>
    </row>
    <row r="9" spans="1:46" x14ac:dyDescent="0.3">
      <c r="A9" t="s">
        <v>731</v>
      </c>
      <c r="B9" t="s">
        <v>807</v>
      </c>
      <c r="C9" t="s">
        <v>45</v>
      </c>
      <c r="D9" t="s">
        <v>808</v>
      </c>
      <c r="E9" t="s">
        <v>1696</v>
      </c>
      <c r="F9" t="s">
        <v>650</v>
      </c>
      <c r="G9" s="126" t="s">
        <v>7</v>
      </c>
      <c r="H9" s="4">
        <v>1E-3</v>
      </c>
      <c r="I9" s="4" t="s">
        <v>1425</v>
      </c>
      <c r="J9" s="4" t="s">
        <v>102</v>
      </c>
      <c r="K9" s="4" t="s">
        <v>102</v>
      </c>
      <c r="L9" s="4">
        <v>21936.062042774876</v>
      </c>
      <c r="M9" s="4" t="s">
        <v>102</v>
      </c>
      <c r="N9" s="4" t="s">
        <v>102</v>
      </c>
      <c r="O9" s="4">
        <v>18748.214233528779</v>
      </c>
      <c r="P9" s="4" t="s">
        <v>102</v>
      </c>
      <c r="Q9" s="4" t="s">
        <v>102</v>
      </c>
      <c r="R9" s="4">
        <v>22656.748819564862</v>
      </c>
      <c r="S9" s="4" t="s">
        <v>102</v>
      </c>
      <c r="T9" s="4" t="s">
        <v>102</v>
      </c>
      <c r="U9" s="4">
        <v>20591.498659121404</v>
      </c>
      <c r="V9" s="4" t="s">
        <v>102</v>
      </c>
      <c r="W9" s="4" t="s">
        <v>102</v>
      </c>
      <c r="X9" s="4">
        <v>6899.4964358799971</v>
      </c>
      <c r="Y9" s="4" t="s">
        <v>102</v>
      </c>
      <c r="Z9" s="4" t="s">
        <v>102</v>
      </c>
      <c r="AA9" s="4">
        <v>29635.928709250002</v>
      </c>
      <c r="AB9" s="125" t="s">
        <v>102</v>
      </c>
      <c r="AC9" s="125" t="s">
        <v>102</v>
      </c>
      <c r="AD9" s="125" t="s">
        <v>102</v>
      </c>
      <c r="AE9" s="125">
        <v>-0.68547242333532254</v>
      </c>
      <c r="AF9" s="125" t="s">
        <v>102</v>
      </c>
      <c r="AG9" s="125" t="s">
        <v>102</v>
      </c>
      <c r="AH9" s="115">
        <v>0.58073341493239072</v>
      </c>
      <c r="AI9" s="115" t="s">
        <v>102</v>
      </c>
      <c r="AJ9" s="5">
        <v>40684.276276303659</v>
      </c>
      <c r="AK9" s="125">
        <v>36535.425145130001</v>
      </c>
      <c r="AL9" s="125">
        <v>-0.10197677114856618</v>
      </c>
      <c r="AM9" t="s">
        <v>780</v>
      </c>
      <c r="AN9">
        <v>0</v>
      </c>
      <c r="AO9">
        <v>0</v>
      </c>
      <c r="AP9">
        <v>1</v>
      </c>
      <c r="AQ9">
        <v>0</v>
      </c>
      <c r="AR9">
        <v>0</v>
      </c>
      <c r="AS9">
        <v>1</v>
      </c>
      <c r="AT9">
        <v>0</v>
      </c>
    </row>
    <row r="10" spans="1:46" x14ac:dyDescent="0.3">
      <c r="A10" t="s">
        <v>731</v>
      </c>
      <c r="B10" t="s">
        <v>807</v>
      </c>
      <c r="C10" t="s">
        <v>45</v>
      </c>
      <c r="D10" t="s">
        <v>808</v>
      </c>
      <c r="E10" t="s">
        <v>1696</v>
      </c>
      <c r="F10" t="s">
        <v>94</v>
      </c>
      <c r="G10" s="126" t="s">
        <v>7</v>
      </c>
      <c r="H10" s="4">
        <v>1E-3</v>
      </c>
      <c r="I10" s="4" t="s">
        <v>1426</v>
      </c>
      <c r="J10" s="4" t="s">
        <v>102</v>
      </c>
      <c r="K10" s="4" t="s">
        <v>102</v>
      </c>
      <c r="L10" s="4">
        <v>3671.7216343107316</v>
      </c>
      <c r="M10" s="4" t="s">
        <v>102</v>
      </c>
      <c r="N10" s="4" t="s">
        <v>102</v>
      </c>
      <c r="O10" s="4">
        <v>3787.7718774195287</v>
      </c>
      <c r="P10" s="4" t="s">
        <v>102</v>
      </c>
      <c r="Q10" s="4" t="s">
        <v>102</v>
      </c>
      <c r="R10" s="4">
        <v>3725.096510445313</v>
      </c>
      <c r="S10" s="4" t="s">
        <v>102</v>
      </c>
      <c r="T10" s="4" t="s">
        <v>102</v>
      </c>
      <c r="U10" s="4">
        <v>4144.9792987802875</v>
      </c>
      <c r="V10" s="4" t="s">
        <v>102</v>
      </c>
      <c r="W10" s="4" t="s">
        <v>102</v>
      </c>
      <c r="X10" s="4">
        <v>3253.5055178600055</v>
      </c>
      <c r="Y10" s="4" t="s">
        <v>102</v>
      </c>
      <c r="Z10" s="4" t="s">
        <v>102</v>
      </c>
      <c r="AA10" s="4">
        <v>2115.9097443700102</v>
      </c>
      <c r="AB10" s="125" t="s">
        <v>102</v>
      </c>
      <c r="AC10" s="125" t="s">
        <v>102</v>
      </c>
      <c r="AD10" s="125" t="s">
        <v>102</v>
      </c>
      <c r="AE10" s="125">
        <v>-0.11390191253679695</v>
      </c>
      <c r="AF10" s="125" t="s">
        <v>102</v>
      </c>
      <c r="AG10" s="125" t="s">
        <v>102</v>
      </c>
      <c r="AH10" s="115">
        <v>-0.44138406090825549</v>
      </c>
      <c r="AI10" s="115" t="s">
        <v>102</v>
      </c>
      <c r="AJ10" s="5">
        <v>7459.4935117302603</v>
      </c>
      <c r="AK10" s="125">
        <v>5369.4152622300153</v>
      </c>
      <c r="AL10" s="125">
        <v>-0.28019037032655619</v>
      </c>
      <c r="AM10" t="s">
        <v>780</v>
      </c>
      <c r="AN10">
        <v>0</v>
      </c>
      <c r="AO10">
        <v>0</v>
      </c>
      <c r="AP10">
        <v>1</v>
      </c>
      <c r="AQ10">
        <v>0</v>
      </c>
      <c r="AR10">
        <v>0</v>
      </c>
      <c r="AS10">
        <v>1</v>
      </c>
      <c r="AT10">
        <v>0</v>
      </c>
    </row>
    <row r="11" spans="1:46" x14ac:dyDescent="0.3">
      <c r="A11" t="s">
        <v>731</v>
      </c>
      <c r="B11" t="s">
        <v>807</v>
      </c>
      <c r="C11" t="s">
        <v>45</v>
      </c>
      <c r="D11" t="s">
        <v>808</v>
      </c>
      <c r="E11" t="s">
        <v>1696</v>
      </c>
      <c r="F11" t="s">
        <v>30</v>
      </c>
      <c r="G11" s="126" t="s">
        <v>7</v>
      </c>
      <c r="H11" s="4">
        <v>1E-3</v>
      </c>
      <c r="I11" s="4" t="s">
        <v>1427</v>
      </c>
      <c r="J11" s="4" t="s">
        <v>102</v>
      </c>
      <c r="K11" s="4" t="s">
        <v>102</v>
      </c>
      <c r="L11" s="4">
        <v>8026.7946794235186</v>
      </c>
      <c r="M11" s="4" t="s">
        <v>102</v>
      </c>
      <c r="N11" s="4" t="s">
        <v>102</v>
      </c>
      <c r="O11" s="4">
        <v>8106.2881491992393</v>
      </c>
      <c r="P11" s="4" t="s">
        <v>102</v>
      </c>
      <c r="Q11" s="4" t="s">
        <v>102</v>
      </c>
      <c r="R11" s="4">
        <v>13530.293098452128</v>
      </c>
      <c r="S11" s="4" t="s">
        <v>102</v>
      </c>
      <c r="T11" s="4" t="s">
        <v>102</v>
      </c>
      <c r="U11" s="4">
        <v>9055.5255068378065</v>
      </c>
      <c r="V11" s="4" t="s">
        <v>102</v>
      </c>
      <c r="W11" s="4" t="s">
        <v>102</v>
      </c>
      <c r="X11" s="4">
        <v>9741.4337844799993</v>
      </c>
      <c r="Y11" s="4" t="s">
        <v>102</v>
      </c>
      <c r="Z11" s="4" t="s">
        <v>102</v>
      </c>
      <c r="AA11" s="4">
        <v>7508.258091499998</v>
      </c>
      <c r="AB11" s="125" t="s">
        <v>102</v>
      </c>
      <c r="AC11" s="125" t="s">
        <v>102</v>
      </c>
      <c r="AD11" s="125" t="s">
        <v>102</v>
      </c>
      <c r="AE11" s="125">
        <v>0.21361442188771987</v>
      </c>
      <c r="AF11" s="125" t="s">
        <v>102</v>
      </c>
      <c r="AG11" s="125" t="s">
        <v>102</v>
      </c>
      <c r="AH11" s="115">
        <v>-7.3773599789728209E-2</v>
      </c>
      <c r="AI11" s="115" t="s">
        <v>102</v>
      </c>
      <c r="AJ11" s="5">
        <v>16133.082828622759</v>
      </c>
      <c r="AK11" s="125">
        <v>17249.691875979996</v>
      </c>
      <c r="AL11" s="125">
        <v>6.9212379259355652E-2</v>
      </c>
      <c r="AM11" t="s">
        <v>780</v>
      </c>
      <c r="AN11">
        <v>0</v>
      </c>
      <c r="AO11">
        <v>0</v>
      </c>
      <c r="AP11">
        <v>1</v>
      </c>
      <c r="AQ11">
        <v>0</v>
      </c>
      <c r="AR11">
        <v>0</v>
      </c>
      <c r="AS11">
        <v>1</v>
      </c>
      <c r="AT11">
        <v>0</v>
      </c>
    </row>
    <row r="12" spans="1:46" x14ac:dyDescent="0.3">
      <c r="A12" t="s">
        <v>731</v>
      </c>
      <c r="B12" t="s">
        <v>807</v>
      </c>
      <c r="C12" t="s">
        <v>45</v>
      </c>
      <c r="D12" t="s">
        <v>808</v>
      </c>
      <c r="E12" t="s">
        <v>1696</v>
      </c>
      <c r="F12" t="s">
        <v>5</v>
      </c>
      <c r="G12" s="126" t="s">
        <v>7</v>
      </c>
      <c r="H12" s="4">
        <v>1E-3</v>
      </c>
      <c r="I12" s="4" t="s">
        <v>1428</v>
      </c>
      <c r="J12" s="4" t="s">
        <v>102</v>
      </c>
      <c r="K12" s="4" t="s">
        <v>102</v>
      </c>
      <c r="L12" s="4">
        <v>41815.42424707648</v>
      </c>
      <c r="M12" s="4" t="s">
        <v>102</v>
      </c>
      <c r="N12" s="4" t="s">
        <v>102</v>
      </c>
      <c r="O12" s="4">
        <v>43399.770939314789</v>
      </c>
      <c r="P12" s="4" t="s">
        <v>102</v>
      </c>
      <c r="Q12" s="4" t="s">
        <v>102</v>
      </c>
      <c r="R12" s="4">
        <v>46187.331479739449</v>
      </c>
      <c r="S12" s="4" t="s">
        <v>102</v>
      </c>
      <c r="T12" s="4" t="s">
        <v>102</v>
      </c>
      <c r="U12" s="4">
        <v>49344.12021116574</v>
      </c>
      <c r="V12" s="4" t="s">
        <v>102</v>
      </c>
      <c r="W12" s="4" t="s">
        <v>102</v>
      </c>
      <c r="X12" s="4">
        <v>38422.040705900006</v>
      </c>
      <c r="Y12" s="4" t="s">
        <v>102</v>
      </c>
      <c r="Z12" s="4" t="s">
        <v>102</v>
      </c>
      <c r="AA12" s="4">
        <v>26813.481182300013</v>
      </c>
      <c r="AB12" s="125" t="s">
        <v>102</v>
      </c>
      <c r="AC12" s="125" t="s">
        <v>102</v>
      </c>
      <c r="AD12" s="125" t="s">
        <v>102</v>
      </c>
      <c r="AE12" s="125">
        <v>-8.1151479442749447E-2</v>
      </c>
      <c r="AF12" s="125" t="s">
        <v>102</v>
      </c>
      <c r="AG12" s="125" t="s">
        <v>102</v>
      </c>
      <c r="AH12" s="115">
        <v>-0.38217459212416399</v>
      </c>
      <c r="AI12" s="115" t="s">
        <v>102</v>
      </c>
      <c r="AJ12" s="5">
        <v>85215.195186391269</v>
      </c>
      <c r="AK12" s="125">
        <v>65235.521888200019</v>
      </c>
      <c r="AL12" s="125">
        <v>-0.23446139217882084</v>
      </c>
      <c r="AM12" t="s">
        <v>780</v>
      </c>
      <c r="AN12">
        <v>0</v>
      </c>
      <c r="AO12">
        <v>0</v>
      </c>
      <c r="AP12">
        <v>1</v>
      </c>
      <c r="AQ12">
        <v>0</v>
      </c>
      <c r="AR12">
        <v>0</v>
      </c>
      <c r="AS12">
        <v>1</v>
      </c>
      <c r="AT12">
        <v>0</v>
      </c>
    </row>
    <row r="13" spans="1:46" x14ac:dyDescent="0.3">
      <c r="A13" t="s">
        <v>731</v>
      </c>
      <c r="B13" t="s">
        <v>807</v>
      </c>
      <c r="C13" t="s">
        <v>45</v>
      </c>
      <c r="D13" t="s">
        <v>808</v>
      </c>
      <c r="E13" t="s">
        <v>1696</v>
      </c>
      <c r="F13" t="s">
        <v>18</v>
      </c>
      <c r="G13" s="126" t="s">
        <v>7</v>
      </c>
      <c r="H13" s="4">
        <v>1E-3</v>
      </c>
      <c r="I13" s="4" t="s">
        <v>1429</v>
      </c>
      <c r="J13" s="4" t="s">
        <v>102</v>
      </c>
      <c r="K13" s="4" t="s">
        <v>102</v>
      </c>
      <c r="L13" s="4">
        <v>6599.0602308230591</v>
      </c>
      <c r="M13" s="4" t="s">
        <v>102</v>
      </c>
      <c r="N13" s="4" t="s">
        <v>102</v>
      </c>
      <c r="O13" s="4">
        <v>7205.0118887646904</v>
      </c>
      <c r="P13" s="4" t="s">
        <v>102</v>
      </c>
      <c r="Q13" s="4" t="s">
        <v>102</v>
      </c>
      <c r="R13" s="4">
        <v>6569.1394811942891</v>
      </c>
      <c r="S13" s="4" t="s">
        <v>102</v>
      </c>
      <c r="T13" s="4" t="s">
        <v>102</v>
      </c>
      <c r="U13" s="4">
        <v>7323.1375386569325</v>
      </c>
      <c r="V13" s="4" t="s">
        <v>102</v>
      </c>
      <c r="W13" s="4" t="s">
        <v>102</v>
      </c>
      <c r="X13" s="4">
        <v>6302.0869384800008</v>
      </c>
      <c r="Y13" s="4" t="s">
        <v>102</v>
      </c>
      <c r="Z13" s="4" t="s">
        <v>102</v>
      </c>
      <c r="AA13" s="4">
        <v>6060.7733656300006</v>
      </c>
      <c r="AB13" s="125" t="s">
        <v>102</v>
      </c>
      <c r="AC13" s="125" t="s">
        <v>102</v>
      </c>
      <c r="AD13" s="125" t="s">
        <v>102</v>
      </c>
      <c r="AE13" s="125">
        <v>-4.5002361238642423E-2</v>
      </c>
      <c r="AF13" s="125" t="s">
        <v>102</v>
      </c>
      <c r="AG13" s="125" t="s">
        <v>102</v>
      </c>
      <c r="AH13" s="115">
        <v>-0.15881146912734256</v>
      </c>
      <c r="AI13" s="115" t="s">
        <v>102</v>
      </c>
      <c r="AJ13" s="5">
        <v>13804.072119587749</v>
      </c>
      <c r="AK13" s="125">
        <v>12362.860304110001</v>
      </c>
      <c r="AL13" s="125">
        <v>-0.10440483090730102</v>
      </c>
      <c r="AM13" t="s">
        <v>780</v>
      </c>
      <c r="AN13">
        <v>0</v>
      </c>
      <c r="AO13">
        <v>0</v>
      </c>
      <c r="AP13">
        <v>1</v>
      </c>
      <c r="AQ13">
        <v>0</v>
      </c>
      <c r="AR13">
        <v>0</v>
      </c>
      <c r="AS13">
        <v>1</v>
      </c>
      <c r="AT13">
        <v>0</v>
      </c>
    </row>
    <row r="14" spans="1:46" x14ac:dyDescent="0.3">
      <c r="A14" t="s">
        <v>37</v>
      </c>
      <c r="B14" t="s">
        <v>809</v>
      </c>
      <c r="C14" t="s">
        <v>45</v>
      </c>
      <c r="D14" t="s">
        <v>806</v>
      </c>
      <c r="E14" t="s">
        <v>1696</v>
      </c>
      <c r="F14" t="s">
        <v>31</v>
      </c>
      <c r="G14" s="126" t="s">
        <v>7</v>
      </c>
      <c r="H14" s="4">
        <v>1.7000000000000001E-2</v>
      </c>
      <c r="I14" s="4" t="s">
        <v>1430</v>
      </c>
      <c r="J14" s="4">
        <v>51008.769884171881</v>
      </c>
      <c r="K14" s="4">
        <v>18819.695600865361</v>
      </c>
      <c r="L14" s="4">
        <v>23305.052261936427</v>
      </c>
      <c r="M14" s="4">
        <v>104835.12382583522</v>
      </c>
      <c r="N14" s="4">
        <v>75965.101064455055</v>
      </c>
      <c r="O14" s="4">
        <v>21137.764910776645</v>
      </c>
      <c r="P14" s="4">
        <v>50996.91524625945</v>
      </c>
      <c r="Q14" s="4">
        <v>77874.314542691747</v>
      </c>
      <c r="R14" s="4">
        <v>17680.68845095185</v>
      </c>
      <c r="S14" s="4">
        <v>46797.528419880473</v>
      </c>
      <c r="T14" s="4">
        <v>85288.951501373522</v>
      </c>
      <c r="U14" s="4">
        <v>23604.302812681981</v>
      </c>
      <c r="V14" s="4">
        <v>49907.353736089994</v>
      </c>
      <c r="W14" s="4">
        <v>17569.226611890001</v>
      </c>
      <c r="X14" s="4">
        <v>15573.365463980001</v>
      </c>
      <c r="Y14" s="4">
        <v>31306.159274069996</v>
      </c>
      <c r="Z14" s="4">
        <v>35368.419812740001</v>
      </c>
      <c r="AA14" s="4">
        <v>114626.52712126999</v>
      </c>
      <c r="AB14" s="125">
        <v>33341.517651610004</v>
      </c>
      <c r="AC14" s="125">
        <v>-2.1592682014934438E-2</v>
      </c>
      <c r="AD14" s="125">
        <v>-6.644469791094082E-2</v>
      </c>
      <c r="AE14" s="125">
        <v>-0.33176011411844814</v>
      </c>
      <c r="AF14" s="125">
        <v>-0.70137718989983189</v>
      </c>
      <c r="AG14" s="125">
        <v>-0.5344122588248712</v>
      </c>
      <c r="AH14" s="115">
        <v>4.4228310138329743</v>
      </c>
      <c r="AI14" s="115">
        <v>-0.34620520691091106</v>
      </c>
      <c r="AJ14" s="5">
        <v>346068.42279430002</v>
      </c>
      <c r="AK14" s="125">
        <v>297692.56967165001</v>
      </c>
      <c r="AL14" s="125">
        <v>-0.13978696100627527</v>
      </c>
      <c r="AM14" t="s">
        <v>779</v>
      </c>
      <c r="AN14">
        <v>1</v>
      </c>
      <c r="AO14">
        <v>1</v>
      </c>
      <c r="AP14">
        <v>1</v>
      </c>
      <c r="AQ14">
        <v>1</v>
      </c>
      <c r="AR14">
        <v>1</v>
      </c>
      <c r="AS14">
        <v>1</v>
      </c>
      <c r="AT14">
        <v>1</v>
      </c>
    </row>
    <row r="15" spans="1:46" x14ac:dyDescent="0.3">
      <c r="A15" t="s">
        <v>37</v>
      </c>
      <c r="B15" t="s">
        <v>809</v>
      </c>
      <c r="C15" t="s">
        <v>45</v>
      </c>
      <c r="D15" t="s">
        <v>806</v>
      </c>
      <c r="E15" t="s">
        <v>1696</v>
      </c>
      <c r="F15" t="s">
        <v>28</v>
      </c>
      <c r="G15" s="126" t="s">
        <v>7</v>
      </c>
      <c r="H15" s="4">
        <v>1.7000000000000001E-2</v>
      </c>
      <c r="I15" s="4" t="s">
        <v>1431</v>
      </c>
      <c r="J15" s="4">
        <v>7227.9512099999984</v>
      </c>
      <c r="K15" s="4">
        <v>5505.2650799999992</v>
      </c>
      <c r="L15" s="4">
        <v>6098.4201599999988</v>
      </c>
      <c r="M15" s="4">
        <v>6339.4186499999996</v>
      </c>
      <c r="N15" s="4">
        <v>6859.4412599999996</v>
      </c>
      <c r="O15" s="4">
        <v>5405.5278899999985</v>
      </c>
      <c r="P15" s="4">
        <v>6486.965009999999</v>
      </c>
      <c r="Q15" s="4">
        <v>6394.9671900000003</v>
      </c>
      <c r="R15" s="4">
        <v>7098.8227200000001</v>
      </c>
      <c r="S15" s="4">
        <v>6598.8044999999993</v>
      </c>
      <c r="T15" s="4">
        <v>5977.0412099999994</v>
      </c>
      <c r="U15" s="4">
        <v>5074.6164299999991</v>
      </c>
      <c r="V15" s="4">
        <v>6769.7396357500002</v>
      </c>
      <c r="W15" s="4">
        <v>4737.4307099999996</v>
      </c>
      <c r="X15" s="4">
        <v>5460.0565182699956</v>
      </c>
      <c r="Y15" s="4">
        <v>4957.383683100009</v>
      </c>
      <c r="Z15" s="4">
        <v>6546.6037997999938</v>
      </c>
      <c r="AA15" s="4">
        <v>7459.1253141799507</v>
      </c>
      <c r="AB15" s="125">
        <v>4908.9328695300237</v>
      </c>
      <c r="AC15" s="125">
        <v>-6.3394392260984603E-2</v>
      </c>
      <c r="AD15" s="125">
        <v>-0.13947273361812393</v>
      </c>
      <c r="AE15" s="125">
        <v>-0.1046768876170715</v>
      </c>
      <c r="AF15" s="125">
        <v>-0.21800657807952006</v>
      </c>
      <c r="AG15" s="125">
        <v>-4.5606842939858609E-2</v>
      </c>
      <c r="AH15" s="115">
        <v>0.37990691491556672</v>
      </c>
      <c r="AI15" s="115">
        <v>-0.24326200897297201</v>
      </c>
      <c r="AJ15" s="5">
        <v>43922.989259999995</v>
      </c>
      <c r="AK15" s="125">
        <v>40839.272530629976</v>
      </c>
      <c r="AL15" s="125">
        <v>-7.0207351123488151E-2</v>
      </c>
      <c r="AM15" t="s">
        <v>779</v>
      </c>
      <c r="AN15">
        <v>1</v>
      </c>
      <c r="AO15">
        <v>1</v>
      </c>
      <c r="AP15">
        <v>1</v>
      </c>
      <c r="AQ15">
        <v>1</v>
      </c>
      <c r="AR15">
        <v>1</v>
      </c>
      <c r="AS15">
        <v>1</v>
      </c>
      <c r="AT15">
        <v>1</v>
      </c>
    </row>
    <row r="16" spans="1:46" x14ac:dyDescent="0.3">
      <c r="A16" t="s">
        <v>37</v>
      </c>
      <c r="B16" t="s">
        <v>809</v>
      </c>
      <c r="C16" t="s">
        <v>45</v>
      </c>
      <c r="D16" t="s">
        <v>806</v>
      </c>
      <c r="E16" t="s">
        <v>1696</v>
      </c>
      <c r="F16" t="s">
        <v>27</v>
      </c>
      <c r="G16" s="126" t="s">
        <v>7</v>
      </c>
      <c r="H16" s="4">
        <v>1.7000000000000001E-2</v>
      </c>
      <c r="I16" s="4" t="s">
        <v>1432</v>
      </c>
      <c r="J16" s="4">
        <v>32603.992614985858</v>
      </c>
      <c r="K16" s="4">
        <v>38413.752183874531</v>
      </c>
      <c r="L16" s="4">
        <v>39779.917993190429</v>
      </c>
      <c r="M16" s="4">
        <v>39554.296603722272</v>
      </c>
      <c r="N16" s="4">
        <v>42884.394557230706</v>
      </c>
      <c r="O16" s="4">
        <v>38504.947742977056</v>
      </c>
      <c r="P16" s="4">
        <v>38395.709692225551</v>
      </c>
      <c r="Q16" s="4">
        <v>37586.461303025731</v>
      </c>
      <c r="R16" s="4">
        <v>37277.387275503781</v>
      </c>
      <c r="S16" s="4">
        <v>39762.405289446469</v>
      </c>
      <c r="T16" s="4">
        <v>37912.914642374912</v>
      </c>
      <c r="U16" s="4">
        <v>31986.23510411226</v>
      </c>
      <c r="V16" s="4">
        <v>31796.086796979998</v>
      </c>
      <c r="W16" s="4">
        <v>35379.827910250002</v>
      </c>
      <c r="X16" s="4">
        <v>36728.167476709998</v>
      </c>
      <c r="Y16" s="4">
        <v>15591.467602820001</v>
      </c>
      <c r="Z16" s="4">
        <v>23044.904053600003</v>
      </c>
      <c r="AA16" s="4">
        <v>42232.75288036</v>
      </c>
      <c r="AB16" s="125">
        <v>45120.153455710002</v>
      </c>
      <c r="AC16" s="125">
        <v>-2.4779352257444699E-2</v>
      </c>
      <c r="AD16" s="125">
        <v>-7.8980159477837236E-2</v>
      </c>
      <c r="AE16" s="125">
        <v>-7.6715857408324317E-2</v>
      </c>
      <c r="AF16" s="125">
        <v>-0.60582113849667696</v>
      </c>
      <c r="AG16" s="125">
        <v>-0.46262727289187255</v>
      </c>
      <c r="AH16" s="115">
        <v>9.6813665668793458E-2</v>
      </c>
      <c r="AI16" s="115">
        <v>0.17513529030682382</v>
      </c>
      <c r="AJ16" s="5">
        <v>270137.01138820639</v>
      </c>
      <c r="AK16" s="125">
        <v>229893.36017643</v>
      </c>
      <c r="AL16" s="125">
        <v>-0.14897496276044661</v>
      </c>
      <c r="AM16" t="s">
        <v>779</v>
      </c>
      <c r="AN16">
        <v>1</v>
      </c>
      <c r="AO16">
        <v>1</v>
      </c>
      <c r="AP16">
        <v>1</v>
      </c>
      <c r="AQ16">
        <v>1</v>
      </c>
      <c r="AR16">
        <v>1</v>
      </c>
      <c r="AS16">
        <v>1</v>
      </c>
      <c r="AT16">
        <v>1</v>
      </c>
    </row>
    <row r="17" spans="1:46" x14ac:dyDescent="0.3">
      <c r="A17" t="s">
        <v>37</v>
      </c>
      <c r="B17" t="s">
        <v>809</v>
      </c>
      <c r="C17" t="s">
        <v>45</v>
      </c>
      <c r="D17" t="s">
        <v>806</v>
      </c>
      <c r="E17" t="s">
        <v>1696</v>
      </c>
      <c r="F17" t="s">
        <v>14</v>
      </c>
      <c r="G17" s="126" t="s">
        <v>7</v>
      </c>
      <c r="H17" s="4">
        <v>1.7000000000000001E-2</v>
      </c>
      <c r="I17" s="4" t="s">
        <v>1433</v>
      </c>
      <c r="J17" s="4">
        <v>91113.474037475346</v>
      </c>
      <c r="K17" s="4">
        <v>60308.742830160241</v>
      </c>
      <c r="L17" s="4">
        <v>67709.172377659488</v>
      </c>
      <c r="M17" s="4">
        <v>151388.59810125249</v>
      </c>
      <c r="N17" s="4">
        <v>126042.82145026595</v>
      </c>
      <c r="O17" s="4">
        <v>79241.700265566382</v>
      </c>
      <c r="P17" s="4">
        <v>91396.569776225762</v>
      </c>
      <c r="Q17" s="4">
        <v>130066.06097930345</v>
      </c>
      <c r="R17" s="4">
        <v>69762.884017426113</v>
      </c>
      <c r="S17" s="4">
        <v>84665.314880298087</v>
      </c>
      <c r="T17" s="4">
        <v>139700.06484151445</v>
      </c>
      <c r="U17" s="4">
        <v>83793.445097768199</v>
      </c>
      <c r="V17" s="4">
        <v>95727.892326009998</v>
      </c>
      <c r="W17" s="4">
        <v>65184.987964990003</v>
      </c>
      <c r="X17" s="4">
        <v>71404.008106359994</v>
      </c>
      <c r="Y17" s="4">
        <v>61185.20437118</v>
      </c>
      <c r="Z17" s="4">
        <v>64379.387197899996</v>
      </c>
      <c r="AA17" s="4">
        <v>187630.01909310001</v>
      </c>
      <c r="AB17" s="125">
        <v>69780.629186790015</v>
      </c>
      <c r="AC17" s="125">
        <v>5.0644740937402115E-2</v>
      </c>
      <c r="AD17" s="125">
        <v>8.0854697113519738E-2</v>
      </c>
      <c r="AE17" s="125">
        <v>5.4569205307841123E-2</v>
      </c>
      <c r="AF17" s="125">
        <v>-0.59584007555008989</v>
      </c>
      <c r="AG17" s="125">
        <v>-0.48922607049618572</v>
      </c>
      <c r="AH17" s="115">
        <v>1.3678191970173132</v>
      </c>
      <c r="AI17" s="115">
        <v>-0.23650713196742451</v>
      </c>
      <c r="AJ17" s="5">
        <v>667201.07883860555</v>
      </c>
      <c r="AK17" s="125">
        <v>615292.12824632996</v>
      </c>
      <c r="AL17" s="125">
        <v>-7.7801059138923018E-2</v>
      </c>
      <c r="AM17" t="s">
        <v>779</v>
      </c>
      <c r="AN17">
        <v>1</v>
      </c>
      <c r="AO17">
        <v>1</v>
      </c>
      <c r="AP17">
        <v>1</v>
      </c>
      <c r="AQ17">
        <v>1</v>
      </c>
      <c r="AR17">
        <v>1</v>
      </c>
      <c r="AS17">
        <v>1</v>
      </c>
      <c r="AT17">
        <v>1</v>
      </c>
    </row>
    <row r="18" spans="1:46" x14ac:dyDescent="0.3">
      <c r="A18" t="s">
        <v>37</v>
      </c>
      <c r="B18" t="s">
        <v>809</v>
      </c>
      <c r="C18" t="s">
        <v>45</v>
      </c>
      <c r="D18" t="s">
        <v>806</v>
      </c>
      <c r="E18" t="s">
        <v>1696</v>
      </c>
      <c r="F18" t="s">
        <v>94</v>
      </c>
      <c r="G18" s="126" t="s">
        <v>7</v>
      </c>
      <c r="H18" s="4">
        <v>1.7000000000000001E-2</v>
      </c>
      <c r="I18" s="4" t="s">
        <v>1434</v>
      </c>
      <c r="J18" s="4">
        <v>31337.266984155722</v>
      </c>
      <c r="K18" s="4">
        <v>19223.482404474089</v>
      </c>
      <c r="L18" s="4">
        <v>22553.588120774035</v>
      </c>
      <c r="M18" s="4">
        <v>29373.903679549498</v>
      </c>
      <c r="N18" s="4">
        <v>20509.275967300619</v>
      </c>
      <c r="O18" s="4">
        <v>22807.010608315737</v>
      </c>
      <c r="P18" s="4">
        <v>32413.506883260208</v>
      </c>
      <c r="Q18" s="4">
        <v>22416.471194321333</v>
      </c>
      <c r="R18" s="4">
        <v>23734.267009485568</v>
      </c>
      <c r="S18" s="4">
        <v>35145.559749127948</v>
      </c>
      <c r="T18" s="4">
        <v>27398.859630636955</v>
      </c>
      <c r="U18" s="4">
        <v>25837.855774095602</v>
      </c>
      <c r="V18" s="4">
        <v>34109.08368009</v>
      </c>
      <c r="W18" s="4">
        <v>19703.533411650002</v>
      </c>
      <c r="X18" s="4">
        <v>12355.958048819999</v>
      </c>
      <c r="Y18" s="4">
        <v>7929.3701593899996</v>
      </c>
      <c r="Z18" s="4">
        <v>15584.020800260001</v>
      </c>
      <c r="AA18" s="4">
        <v>23533.975196389998</v>
      </c>
      <c r="AB18" s="125">
        <v>32071.306092620001</v>
      </c>
      <c r="AC18" s="125">
        <v>8.8451130640579551E-2</v>
      </c>
      <c r="AD18" s="125">
        <v>2.4972114681166467E-2</v>
      </c>
      <c r="AE18" s="125">
        <v>-0.45215111747833298</v>
      </c>
      <c r="AF18" s="125">
        <v>-0.73005391976856882</v>
      </c>
      <c r="AG18" s="125">
        <v>-0.24014768609546716</v>
      </c>
      <c r="AH18" s="115">
        <v>3.1874610862381067E-2</v>
      </c>
      <c r="AI18" s="115">
        <v>-1.0557351658142696E-2</v>
      </c>
      <c r="AJ18" s="5">
        <v>178218.03464782992</v>
      </c>
      <c r="AK18" s="125">
        <v>145287.24738922002</v>
      </c>
      <c r="AL18" s="125">
        <v>-0.18477808558310729</v>
      </c>
      <c r="AM18" t="s">
        <v>779</v>
      </c>
      <c r="AN18">
        <v>1</v>
      </c>
      <c r="AO18">
        <v>1</v>
      </c>
      <c r="AP18">
        <v>1</v>
      </c>
      <c r="AQ18">
        <v>1</v>
      </c>
      <c r="AR18">
        <v>1</v>
      </c>
      <c r="AS18">
        <v>1</v>
      </c>
      <c r="AT18">
        <v>1</v>
      </c>
    </row>
    <row r="19" spans="1:46" x14ac:dyDescent="0.3">
      <c r="A19" t="s">
        <v>37</v>
      </c>
      <c r="B19" t="s">
        <v>809</v>
      </c>
      <c r="C19" t="s">
        <v>45</v>
      </c>
      <c r="D19" t="s">
        <v>806</v>
      </c>
      <c r="E19" t="s">
        <v>1696</v>
      </c>
      <c r="F19" t="s">
        <v>30</v>
      </c>
      <c r="G19" s="126" t="s">
        <v>7</v>
      </c>
      <c r="H19" s="4">
        <v>1.7000000000000001E-2</v>
      </c>
      <c r="I19" s="4" t="s">
        <v>1435</v>
      </c>
      <c r="J19" s="4">
        <v>40104.704153303464</v>
      </c>
      <c r="K19" s="4">
        <v>41489.047229294876</v>
      </c>
      <c r="L19" s="4">
        <v>44404.120115723061</v>
      </c>
      <c r="M19" s="4">
        <v>46553.474275417255</v>
      </c>
      <c r="N19" s="4">
        <v>50077.720385810906</v>
      </c>
      <c r="O19" s="4">
        <v>58103.935354789734</v>
      </c>
      <c r="P19" s="4">
        <v>40399.654529966305</v>
      </c>
      <c r="Q19" s="4">
        <v>52191.746436611691</v>
      </c>
      <c r="R19" s="4">
        <v>52082.195566474249</v>
      </c>
      <c r="S19" s="4">
        <v>37867.786460417607</v>
      </c>
      <c r="T19" s="4">
        <v>54411.113340140939</v>
      </c>
      <c r="U19" s="4">
        <v>60189.142285086207</v>
      </c>
      <c r="V19" s="4">
        <v>45820.538589920005</v>
      </c>
      <c r="W19" s="4">
        <v>47615.76135310001</v>
      </c>
      <c r="X19" s="4">
        <v>55830.642642380008</v>
      </c>
      <c r="Y19" s="4">
        <v>29879.04509711</v>
      </c>
      <c r="Z19" s="4">
        <v>29010.967385159995</v>
      </c>
      <c r="AA19" s="4">
        <v>73003.491971830008</v>
      </c>
      <c r="AB19" s="125">
        <v>36439.111535180004</v>
      </c>
      <c r="AC19" s="125">
        <v>0.14252279270699272</v>
      </c>
      <c r="AD19" s="125">
        <v>0.14767063919171275</v>
      </c>
      <c r="AE19" s="125">
        <v>0.25733023189915494</v>
      </c>
      <c r="AF19" s="125">
        <v>-0.3581779757115196</v>
      </c>
      <c r="AG19" s="125">
        <v>-0.4206811499874103</v>
      </c>
      <c r="AH19" s="115">
        <v>0.25642938857861797</v>
      </c>
      <c r="AI19" s="115">
        <v>-9.8034080758007028E-2</v>
      </c>
      <c r="AJ19" s="5">
        <v>321132.65604430559</v>
      </c>
      <c r="AK19" s="125">
        <v>317599.55857468006</v>
      </c>
      <c r="AL19" s="125">
        <v>-1.1001987506179003E-2</v>
      </c>
      <c r="AM19" t="s">
        <v>779</v>
      </c>
      <c r="AN19">
        <v>1</v>
      </c>
      <c r="AO19">
        <v>1</v>
      </c>
      <c r="AP19">
        <v>1</v>
      </c>
      <c r="AQ19">
        <v>1</v>
      </c>
      <c r="AR19">
        <v>1</v>
      </c>
      <c r="AS19">
        <v>1</v>
      </c>
      <c r="AT19">
        <v>1</v>
      </c>
    </row>
    <row r="20" spans="1:46" x14ac:dyDescent="0.3">
      <c r="A20" t="s">
        <v>37</v>
      </c>
      <c r="B20" t="s">
        <v>809</v>
      </c>
      <c r="C20" t="s">
        <v>45</v>
      </c>
      <c r="D20" t="s">
        <v>806</v>
      </c>
      <c r="E20" t="s">
        <v>1696</v>
      </c>
      <c r="F20" t="s">
        <v>5</v>
      </c>
      <c r="G20" s="126" t="s">
        <v>7</v>
      </c>
      <c r="H20" s="4">
        <v>1.7000000000000001E-2</v>
      </c>
      <c r="I20" s="4" t="s">
        <v>1436</v>
      </c>
      <c r="J20" s="4">
        <v>237432.70412188451</v>
      </c>
      <c r="K20" s="4">
        <v>182979.46338624519</v>
      </c>
      <c r="L20" s="4">
        <v>200700.71514436952</v>
      </c>
      <c r="M20" s="4">
        <v>294526.92891547031</v>
      </c>
      <c r="N20" s="4">
        <v>268125.66491491761</v>
      </c>
      <c r="O20" s="4">
        <v>215091.08848123846</v>
      </c>
      <c r="P20" s="4">
        <v>239592.93696318049</v>
      </c>
      <c r="Q20" s="4">
        <v>264538.58240641031</v>
      </c>
      <c r="R20" s="4">
        <v>213474.10719969799</v>
      </c>
      <c r="S20" s="4">
        <v>241021.52294941698</v>
      </c>
      <c r="T20" s="4">
        <v>287764.06458520418</v>
      </c>
      <c r="U20" s="4">
        <v>219366.14720160942</v>
      </c>
      <c r="V20" s="4">
        <v>250768.07939658003</v>
      </c>
      <c r="W20" s="4">
        <v>187000.06916810997</v>
      </c>
      <c r="X20" s="4">
        <v>176338.05188735999</v>
      </c>
      <c r="Y20" s="4">
        <v>124930.40293191999</v>
      </c>
      <c r="Z20" s="4">
        <v>145194.45670092996</v>
      </c>
      <c r="AA20" s="4">
        <v>325454.35788181995</v>
      </c>
      <c r="AB20" s="125">
        <v>210482.22450633001</v>
      </c>
      <c r="AC20" s="125">
        <v>5.6164862898793785E-2</v>
      </c>
      <c r="AD20" s="125">
        <v>2.1972989249497473E-2</v>
      </c>
      <c r="AE20" s="125">
        <v>-0.12138802415071015</v>
      </c>
      <c r="AF20" s="125">
        <v>-0.57582689164638245</v>
      </c>
      <c r="AG20" s="125">
        <v>-0.45848355566035248</v>
      </c>
      <c r="AH20" s="115">
        <v>0.51310014831324835</v>
      </c>
      <c r="AI20" s="115">
        <v>-0.12150071210706882</v>
      </c>
      <c r="AJ20" s="5">
        <v>1638449.5019273064</v>
      </c>
      <c r="AK20" s="125">
        <v>1420167.6424730497</v>
      </c>
      <c r="AL20" s="125">
        <v>-0.13322464878990289</v>
      </c>
      <c r="AM20" t="s">
        <v>779</v>
      </c>
      <c r="AN20">
        <v>1</v>
      </c>
      <c r="AO20">
        <v>1</v>
      </c>
      <c r="AP20">
        <v>1</v>
      </c>
      <c r="AQ20">
        <v>1</v>
      </c>
      <c r="AR20">
        <v>1</v>
      </c>
      <c r="AS20">
        <v>1</v>
      </c>
      <c r="AT20">
        <v>1</v>
      </c>
    </row>
    <row r="21" spans="1:46" x14ac:dyDescent="0.3">
      <c r="A21" t="s">
        <v>37</v>
      </c>
      <c r="B21" t="s">
        <v>809</v>
      </c>
      <c r="C21" t="s">
        <v>45</v>
      </c>
      <c r="D21" t="s">
        <v>806</v>
      </c>
      <c r="E21" t="s">
        <v>1696</v>
      </c>
      <c r="F21" t="s">
        <v>18</v>
      </c>
      <c r="G21" s="126" t="s">
        <v>7</v>
      </c>
      <c r="H21" s="4">
        <v>1.7000000000000001E-2</v>
      </c>
      <c r="I21" s="4" t="s">
        <v>1437</v>
      </c>
      <c r="J21" s="4">
        <v>75150.019275267608</v>
      </c>
      <c r="K21" s="4">
        <v>59528.220887736352</v>
      </c>
      <c r="L21" s="4">
        <v>64559.616492745532</v>
      </c>
      <c r="M21" s="4">
        <v>67870.711880946081</v>
      </c>
      <c r="N21" s="4">
        <v>71829.731680120341</v>
      </c>
      <c r="O21" s="4">
        <v>69131.901974379274</v>
      </c>
      <c r="P21" s="4">
        <v>70900.185601468969</v>
      </c>
      <c r="Q21" s="4">
        <v>68074.621739759794</v>
      </c>
      <c r="R21" s="4">
        <v>75600.746177282548</v>
      </c>
      <c r="S21" s="4">
        <v>74849.438530544488</v>
      </c>
      <c r="T21" s="4">
        <v>76775.184260677881</v>
      </c>
      <c r="U21" s="4">
        <v>72673.994795633364</v>
      </c>
      <c r="V21" s="4">
        <v>82365.27695775</v>
      </c>
      <c r="W21" s="4">
        <v>61994.28917122</v>
      </c>
      <c r="X21" s="4">
        <v>50389.861737200008</v>
      </c>
      <c r="Y21" s="4">
        <v>35266.977115429989</v>
      </c>
      <c r="Z21" s="4">
        <v>35639.540849370002</v>
      </c>
      <c r="AA21" s="4">
        <v>64598.485397790042</v>
      </c>
      <c r="AB21" s="125">
        <v>58601.202901679972</v>
      </c>
      <c r="AC21" s="125">
        <v>9.6011388314533444E-2</v>
      </c>
      <c r="AD21" s="125">
        <v>4.1426876978809438E-2</v>
      </c>
      <c r="AE21" s="125">
        <v>-0.21948325478571823</v>
      </c>
      <c r="AF21" s="125">
        <v>-0.48038003229886872</v>
      </c>
      <c r="AG21" s="125">
        <v>-0.5038330226808625</v>
      </c>
      <c r="AH21" s="115">
        <v>-6.5576332302695009E-2</v>
      </c>
      <c r="AI21" s="115">
        <v>-0.17346897748507695</v>
      </c>
      <c r="AJ21" s="5">
        <v>478970.38779266411</v>
      </c>
      <c r="AK21" s="125">
        <v>388855.63413044001</v>
      </c>
      <c r="AL21" s="125">
        <v>-0.18814264087915353</v>
      </c>
      <c r="AM21" t="s">
        <v>779</v>
      </c>
      <c r="AN21">
        <v>1</v>
      </c>
      <c r="AO21">
        <v>1</v>
      </c>
      <c r="AP21">
        <v>1</v>
      </c>
      <c r="AQ21">
        <v>1</v>
      </c>
      <c r="AR21">
        <v>1</v>
      </c>
      <c r="AS21">
        <v>1</v>
      </c>
      <c r="AT21">
        <v>1</v>
      </c>
    </row>
    <row r="22" spans="1:46" x14ac:dyDescent="0.3">
      <c r="A22" t="s">
        <v>25</v>
      </c>
      <c r="B22" t="s">
        <v>810</v>
      </c>
      <c r="C22" t="s">
        <v>44</v>
      </c>
      <c r="D22" t="s">
        <v>808</v>
      </c>
      <c r="E22" t="s">
        <v>1696</v>
      </c>
      <c r="F22" t="s">
        <v>5</v>
      </c>
      <c r="G22" s="126" t="s">
        <v>7</v>
      </c>
      <c r="H22" s="4">
        <v>2.4E-2</v>
      </c>
      <c r="I22" s="4" t="s">
        <v>1438</v>
      </c>
      <c r="J22" s="4">
        <v>33822.218239999995</v>
      </c>
      <c r="K22" s="4">
        <v>66140.36480000001</v>
      </c>
      <c r="L22" s="4">
        <v>103989.73952</v>
      </c>
      <c r="M22" s="4">
        <v>143821.25055999999</v>
      </c>
      <c r="N22" s="4">
        <v>181163.70432000002</v>
      </c>
      <c r="O22" s="4">
        <v>217303.88991999999</v>
      </c>
      <c r="P22" s="4">
        <v>255798.28223999997</v>
      </c>
      <c r="Q22" s="4">
        <v>295383.72607999999</v>
      </c>
      <c r="R22" s="4">
        <v>331158.65088000003</v>
      </c>
      <c r="S22" s="4">
        <v>369684.45542400004</v>
      </c>
      <c r="T22" s="4">
        <v>403875.18463999999</v>
      </c>
      <c r="U22" s="4">
        <v>436501.17632000009</v>
      </c>
      <c r="V22" s="4">
        <v>34315.479999999996</v>
      </c>
      <c r="W22" s="4">
        <v>66979.11</v>
      </c>
      <c r="X22" s="4">
        <v>97001.31</v>
      </c>
      <c r="Y22" s="4">
        <v>123391.11600000001</v>
      </c>
      <c r="Z22" s="4">
        <v>149689.83000000002</v>
      </c>
      <c r="AA22" s="4">
        <v>182354.54</v>
      </c>
      <c r="AB22" s="125">
        <v>219122.66</v>
      </c>
      <c r="AC22" s="125">
        <v>1.4583956513433026E-2</v>
      </c>
      <c r="AD22" s="125">
        <v>1.2681290805338741E-2</v>
      </c>
      <c r="AE22" s="125">
        <v>-6.7203067843591854E-2</v>
      </c>
      <c r="AF22" s="125">
        <v>-0.14205226613209598</v>
      </c>
      <c r="AG22" s="125">
        <v>-0.17373167786636701</v>
      </c>
      <c r="AH22" s="115">
        <v>-0.16083168107513637</v>
      </c>
      <c r="AI22" s="115">
        <v>-0.14337712481426854</v>
      </c>
      <c r="AJ22" s="5">
        <v>1002039.4495999999</v>
      </c>
      <c r="AK22" s="125">
        <v>872854.04600000009</v>
      </c>
      <c r="AL22" s="125">
        <v>-0.12892247271459106</v>
      </c>
      <c r="AM22" t="s">
        <v>779</v>
      </c>
      <c r="AN22">
        <v>1</v>
      </c>
      <c r="AO22">
        <v>1</v>
      </c>
      <c r="AP22">
        <v>1</v>
      </c>
      <c r="AQ22">
        <v>1</v>
      </c>
      <c r="AR22">
        <v>1</v>
      </c>
      <c r="AS22">
        <v>1</v>
      </c>
      <c r="AT22">
        <v>1</v>
      </c>
    </row>
    <row r="23" spans="1:46" x14ac:dyDescent="0.3">
      <c r="A23" t="s">
        <v>26</v>
      </c>
      <c r="B23" t="s">
        <v>811</v>
      </c>
      <c r="C23" t="s">
        <v>44</v>
      </c>
      <c r="D23" t="s">
        <v>808</v>
      </c>
      <c r="E23" t="s">
        <v>1696</v>
      </c>
      <c r="F23" t="s">
        <v>31</v>
      </c>
      <c r="G23" s="126" t="s">
        <v>7</v>
      </c>
      <c r="H23" s="4">
        <v>0.01</v>
      </c>
      <c r="I23" s="4" t="s">
        <v>1439</v>
      </c>
      <c r="J23" s="4">
        <v>15.166150909999999</v>
      </c>
      <c r="K23" s="4">
        <v>42.687773219999997</v>
      </c>
      <c r="L23" s="4">
        <v>448.89489490999995</v>
      </c>
      <c r="M23" s="4">
        <v>549.07145908000007</v>
      </c>
      <c r="N23" s="4">
        <v>151.24457100000004</v>
      </c>
      <c r="O23" s="4">
        <v>111.85056331999984</v>
      </c>
      <c r="P23" s="4" t="s">
        <v>102</v>
      </c>
      <c r="Q23" s="4" t="s">
        <v>102</v>
      </c>
      <c r="R23" s="4" t="s">
        <v>102</v>
      </c>
      <c r="S23" s="4" t="s">
        <v>102</v>
      </c>
      <c r="T23" s="4" t="s">
        <v>102</v>
      </c>
      <c r="U23" s="4" t="s">
        <v>102</v>
      </c>
      <c r="V23" s="4">
        <v>15.547233</v>
      </c>
      <c r="W23" s="4">
        <v>58.912698999999996</v>
      </c>
      <c r="X23" s="4">
        <v>209.65257000000003</v>
      </c>
      <c r="Y23" s="4">
        <v>275.06692000000004</v>
      </c>
      <c r="Z23" s="4">
        <v>103.55908299999999</v>
      </c>
      <c r="AA23" s="4">
        <v>388.93352400000003</v>
      </c>
      <c r="AB23" s="125" t="s">
        <v>102</v>
      </c>
      <c r="AC23" s="125">
        <v>2.5127146120425978E-2</v>
      </c>
      <c r="AD23" s="125">
        <v>0.38008367633471046</v>
      </c>
      <c r="AE23" s="125">
        <v>-0.53295844444380724</v>
      </c>
      <c r="AF23" s="125">
        <v>-0.49903256588697936</v>
      </c>
      <c r="AG23" s="125">
        <v>-0.31528727070805096</v>
      </c>
      <c r="AH23" s="115">
        <v>2.4772603056747897</v>
      </c>
      <c r="AI23" s="115" t="s">
        <v>102</v>
      </c>
      <c r="AJ23" s="5">
        <v>1318.9154124399997</v>
      </c>
      <c r="AK23" s="125">
        <v>1051.6720290000001</v>
      </c>
      <c r="AL23" s="125">
        <v>-0.20262359581165112</v>
      </c>
      <c r="AM23" t="s">
        <v>779</v>
      </c>
      <c r="AN23">
        <v>1</v>
      </c>
      <c r="AO23">
        <v>1</v>
      </c>
      <c r="AP23">
        <v>1</v>
      </c>
      <c r="AQ23">
        <v>1</v>
      </c>
      <c r="AR23">
        <v>1</v>
      </c>
      <c r="AS23">
        <v>1</v>
      </c>
      <c r="AT23">
        <v>0</v>
      </c>
    </row>
    <row r="24" spans="1:46" x14ac:dyDescent="0.3">
      <c r="A24" t="s">
        <v>26</v>
      </c>
      <c r="B24" t="s">
        <v>811</v>
      </c>
      <c r="C24" t="s">
        <v>44</v>
      </c>
      <c r="D24" t="s">
        <v>808</v>
      </c>
      <c r="E24" t="s">
        <v>1696</v>
      </c>
      <c r="F24" t="s">
        <v>28</v>
      </c>
      <c r="G24" s="126" t="s">
        <v>7</v>
      </c>
      <c r="H24" s="4">
        <v>0.01</v>
      </c>
      <c r="I24" s="4" t="s">
        <v>1440</v>
      </c>
      <c r="J24" s="4">
        <v>20.088831320000001</v>
      </c>
      <c r="K24" s="4">
        <v>20.192781529999998</v>
      </c>
      <c r="L24" s="4">
        <v>19.346551009999999</v>
      </c>
      <c r="M24" s="4">
        <v>18.041836039999996</v>
      </c>
      <c r="N24" s="4">
        <v>19.954098330000004</v>
      </c>
      <c r="O24" s="4">
        <v>18.284440060000009</v>
      </c>
      <c r="P24" s="4" t="s">
        <v>102</v>
      </c>
      <c r="Q24" s="4" t="s">
        <v>102</v>
      </c>
      <c r="R24" s="4" t="s">
        <v>102</v>
      </c>
      <c r="S24" s="4" t="s">
        <v>102</v>
      </c>
      <c r="T24" s="4" t="s">
        <v>102</v>
      </c>
      <c r="U24" s="4" t="s">
        <v>102</v>
      </c>
      <c r="V24" s="4">
        <v>21.404095999999999</v>
      </c>
      <c r="W24" s="4">
        <v>18.234368999999997</v>
      </c>
      <c r="X24" s="4">
        <v>15.004243000000002</v>
      </c>
      <c r="Y24" s="4">
        <v>14.745950000000008</v>
      </c>
      <c r="Z24" s="4">
        <v>17.390895</v>
      </c>
      <c r="AA24" s="4">
        <v>17.427650999999997</v>
      </c>
      <c r="AB24" s="125" t="s">
        <v>102</v>
      </c>
      <c r="AC24" s="125">
        <v>6.5472433863813156E-2</v>
      </c>
      <c r="AD24" s="125">
        <v>-9.6985773212592205E-2</v>
      </c>
      <c r="AE24" s="125">
        <v>-0.22444868895523082</v>
      </c>
      <c r="AF24" s="125">
        <v>-0.18268019023633636</v>
      </c>
      <c r="AG24" s="125">
        <v>-0.1284549814083232</v>
      </c>
      <c r="AH24" s="115">
        <v>-4.6858917045776396E-2</v>
      </c>
      <c r="AI24" s="115" t="s">
        <v>102</v>
      </c>
      <c r="AJ24" s="5">
        <v>115.90853829000001</v>
      </c>
      <c r="AK24" s="125">
        <v>104.207204</v>
      </c>
      <c r="AL24" s="125">
        <v>-0.10095316930598836</v>
      </c>
      <c r="AM24" t="s">
        <v>779</v>
      </c>
      <c r="AN24">
        <v>1</v>
      </c>
      <c r="AO24">
        <v>1</v>
      </c>
      <c r="AP24">
        <v>1</v>
      </c>
      <c r="AQ24">
        <v>1</v>
      </c>
      <c r="AR24">
        <v>1</v>
      </c>
      <c r="AS24">
        <v>1</v>
      </c>
      <c r="AT24">
        <v>0</v>
      </c>
    </row>
    <row r="25" spans="1:46" x14ac:dyDescent="0.3">
      <c r="A25" t="s">
        <v>26</v>
      </c>
      <c r="B25" t="s">
        <v>811</v>
      </c>
      <c r="C25" t="s">
        <v>44</v>
      </c>
      <c r="D25" t="s">
        <v>808</v>
      </c>
      <c r="E25" t="s">
        <v>1696</v>
      </c>
      <c r="F25" t="s">
        <v>27</v>
      </c>
      <c r="G25" s="126" t="s">
        <v>7</v>
      </c>
      <c r="H25" s="4">
        <v>0.01</v>
      </c>
      <c r="I25" s="4" t="s">
        <v>1441</v>
      </c>
      <c r="J25" s="4">
        <v>412.61965613000001</v>
      </c>
      <c r="K25" s="4">
        <v>450.51064443000007</v>
      </c>
      <c r="L25" s="4">
        <v>426.14909699000003</v>
      </c>
      <c r="M25" s="4">
        <v>445.47954859999987</v>
      </c>
      <c r="N25" s="4">
        <v>492.78389749000002</v>
      </c>
      <c r="O25" s="4">
        <v>649.99467282000023</v>
      </c>
      <c r="P25" s="4" t="s">
        <v>102</v>
      </c>
      <c r="Q25" s="4" t="s">
        <v>102</v>
      </c>
      <c r="R25" s="4" t="s">
        <v>102</v>
      </c>
      <c r="S25" s="4" t="s">
        <v>102</v>
      </c>
      <c r="T25" s="4" t="s">
        <v>102</v>
      </c>
      <c r="U25" s="4" t="s">
        <v>102</v>
      </c>
      <c r="V25" s="4">
        <v>489.034786</v>
      </c>
      <c r="W25" s="4">
        <v>430.99581300000006</v>
      </c>
      <c r="X25" s="4">
        <v>400.59517900000003</v>
      </c>
      <c r="Y25" s="4">
        <v>419.91345799999999</v>
      </c>
      <c r="Z25" s="4">
        <v>356.50997699999971</v>
      </c>
      <c r="AA25" s="4">
        <v>449.31587500000023</v>
      </c>
      <c r="AB25" s="125" t="s">
        <v>102</v>
      </c>
      <c r="AC25" s="125">
        <v>0.18519507913584374</v>
      </c>
      <c r="AD25" s="125">
        <v>-4.3317137278056507E-2</v>
      </c>
      <c r="AE25" s="125">
        <v>-5.9964735747403561E-2</v>
      </c>
      <c r="AF25" s="125">
        <v>-5.7390043337221537E-2</v>
      </c>
      <c r="AG25" s="125">
        <v>-0.27653890718449398</v>
      </c>
      <c r="AH25" s="115">
        <v>-0.3087391423522835</v>
      </c>
      <c r="AI25" s="115" t="s">
        <v>102</v>
      </c>
      <c r="AJ25" s="5">
        <v>2877.53751646</v>
      </c>
      <c r="AK25" s="125">
        <v>2546.365088</v>
      </c>
      <c r="AL25" s="125">
        <v>-0.11508883083735237</v>
      </c>
      <c r="AM25" t="s">
        <v>779</v>
      </c>
      <c r="AN25">
        <v>1</v>
      </c>
      <c r="AO25">
        <v>1</v>
      </c>
      <c r="AP25">
        <v>1</v>
      </c>
      <c r="AQ25">
        <v>1</v>
      </c>
      <c r="AR25">
        <v>1</v>
      </c>
      <c r="AS25">
        <v>1</v>
      </c>
      <c r="AT25">
        <v>0</v>
      </c>
    </row>
    <row r="26" spans="1:46" x14ac:dyDescent="0.3">
      <c r="A26" t="s">
        <v>26</v>
      </c>
      <c r="B26" t="s">
        <v>811</v>
      </c>
      <c r="C26" t="s">
        <v>44</v>
      </c>
      <c r="D26" t="s">
        <v>808</v>
      </c>
      <c r="E26" t="s">
        <v>1696</v>
      </c>
      <c r="F26" t="s">
        <v>30</v>
      </c>
      <c r="G26" s="126" t="s">
        <v>7</v>
      </c>
      <c r="H26" s="4">
        <v>0.01</v>
      </c>
      <c r="I26" s="4" t="s">
        <v>1442</v>
      </c>
      <c r="J26" s="4">
        <v>368.55688001999999</v>
      </c>
      <c r="K26" s="4">
        <v>282.70595486000002</v>
      </c>
      <c r="L26" s="4">
        <v>274.91747115999999</v>
      </c>
      <c r="M26" s="4">
        <v>446.75639666000001</v>
      </c>
      <c r="N26" s="4">
        <v>338.99424870000001</v>
      </c>
      <c r="O26" s="4">
        <v>291.55140759999989</v>
      </c>
      <c r="P26" s="4" t="s">
        <v>102</v>
      </c>
      <c r="Q26" s="4" t="s">
        <v>102</v>
      </c>
      <c r="R26" s="4" t="s">
        <v>102</v>
      </c>
      <c r="S26" s="4" t="s">
        <v>102</v>
      </c>
      <c r="T26" s="4" t="s">
        <v>102</v>
      </c>
      <c r="U26" s="4" t="s">
        <v>102</v>
      </c>
      <c r="V26" s="4">
        <v>365.65475199999997</v>
      </c>
      <c r="W26" s="4">
        <v>308.46935000000002</v>
      </c>
      <c r="X26" s="4">
        <v>323.68955700000004</v>
      </c>
      <c r="Y26" s="4">
        <v>428.93461300000001</v>
      </c>
      <c r="Z26" s="4">
        <v>326.69604600000002</v>
      </c>
      <c r="AA26" s="4">
        <v>318.89282100000014</v>
      </c>
      <c r="AB26" s="125" t="s">
        <v>102</v>
      </c>
      <c r="AC26" s="125">
        <v>-7.8743015727790362E-3</v>
      </c>
      <c r="AD26" s="125">
        <v>9.1131420110193276E-2</v>
      </c>
      <c r="AE26" s="125">
        <v>0.17740627990723457</v>
      </c>
      <c r="AF26" s="125">
        <v>-3.9891501930890326E-2</v>
      </c>
      <c r="AG26" s="125">
        <v>-3.6278499553199027E-2</v>
      </c>
      <c r="AH26" s="115">
        <v>9.3779047836091672E-2</v>
      </c>
      <c r="AI26" s="115" t="s">
        <v>102</v>
      </c>
      <c r="AJ26" s="5">
        <v>2003.4823590000001</v>
      </c>
      <c r="AK26" s="125">
        <v>2072.3371390000002</v>
      </c>
      <c r="AL26" s="125">
        <v>3.4367549926602632E-2</v>
      </c>
      <c r="AM26" t="s">
        <v>779</v>
      </c>
      <c r="AN26">
        <v>1</v>
      </c>
      <c r="AO26">
        <v>1</v>
      </c>
      <c r="AP26">
        <v>1</v>
      </c>
      <c r="AQ26">
        <v>1</v>
      </c>
      <c r="AR26">
        <v>1</v>
      </c>
      <c r="AS26">
        <v>1</v>
      </c>
      <c r="AT26">
        <v>0</v>
      </c>
    </row>
    <row r="27" spans="1:46" x14ac:dyDescent="0.3">
      <c r="A27" t="s">
        <v>26</v>
      </c>
      <c r="B27" t="s">
        <v>811</v>
      </c>
      <c r="C27" t="s">
        <v>44</v>
      </c>
      <c r="D27" t="s">
        <v>808</v>
      </c>
      <c r="E27" t="s">
        <v>1696</v>
      </c>
      <c r="F27" t="s">
        <v>5</v>
      </c>
      <c r="G27" s="126" t="s">
        <v>7</v>
      </c>
      <c r="H27" s="4">
        <v>0.01</v>
      </c>
      <c r="I27" s="4" t="s">
        <v>1443</v>
      </c>
      <c r="J27" s="4">
        <v>2229.2695315599999</v>
      </c>
      <c r="K27" s="4">
        <v>1652.6331888400002</v>
      </c>
      <c r="L27" s="4">
        <v>1989.0776642600008</v>
      </c>
      <c r="M27" s="4">
        <v>2374.4874093299986</v>
      </c>
      <c r="N27" s="4">
        <v>1864.3019299500011</v>
      </c>
      <c r="O27" s="4">
        <v>1981.9231373599998</v>
      </c>
      <c r="P27" s="4" t="s">
        <v>102</v>
      </c>
      <c r="Q27" s="4" t="s">
        <v>102</v>
      </c>
      <c r="R27" s="4" t="s">
        <v>102</v>
      </c>
      <c r="S27" s="4" t="s">
        <v>102</v>
      </c>
      <c r="T27" s="4" t="s">
        <v>102</v>
      </c>
      <c r="U27" s="4" t="s">
        <v>102</v>
      </c>
      <c r="V27" s="4">
        <v>2269.4210350000003</v>
      </c>
      <c r="W27" s="4">
        <v>1645.8837669999998</v>
      </c>
      <c r="X27" s="4">
        <v>1764.2017449999989</v>
      </c>
      <c r="Y27" s="4">
        <v>1978.8540520000024</v>
      </c>
      <c r="Z27" s="4">
        <v>1509.2082969999992</v>
      </c>
      <c r="AA27" s="4">
        <v>1985.9579830000021</v>
      </c>
      <c r="AB27" s="125" t="s">
        <v>102</v>
      </c>
      <c r="AC27" s="125">
        <v>1.8011058273381213E-2</v>
      </c>
      <c r="AD27" s="125">
        <v>-4.0840410839975382E-3</v>
      </c>
      <c r="AE27" s="125">
        <v>-0.11305537400605357</v>
      </c>
      <c r="AF27" s="125">
        <v>-0.16661842710786612</v>
      </c>
      <c r="AG27" s="125">
        <v>-0.19047002379036596</v>
      </c>
      <c r="AH27" s="115">
        <v>2.0358234706199583E-3</v>
      </c>
      <c r="AI27" s="115" t="s">
        <v>102</v>
      </c>
      <c r="AJ27" s="5">
        <v>12091.6928613</v>
      </c>
      <c r="AK27" s="125">
        <v>11153.526879000003</v>
      </c>
      <c r="AL27" s="125">
        <v>-7.7587645754933057E-2</v>
      </c>
      <c r="AM27" t="s">
        <v>779</v>
      </c>
      <c r="AN27">
        <v>1</v>
      </c>
      <c r="AO27">
        <v>1</v>
      </c>
      <c r="AP27">
        <v>1</v>
      </c>
      <c r="AQ27">
        <v>1</v>
      </c>
      <c r="AR27">
        <v>1</v>
      </c>
      <c r="AS27">
        <v>1</v>
      </c>
      <c r="AT27">
        <v>0</v>
      </c>
    </row>
    <row r="28" spans="1:46" x14ac:dyDescent="0.3">
      <c r="A28" t="s">
        <v>26</v>
      </c>
      <c r="B28" t="s">
        <v>811</v>
      </c>
      <c r="C28" t="s">
        <v>44</v>
      </c>
      <c r="D28" t="s">
        <v>808</v>
      </c>
      <c r="E28" t="s">
        <v>1696</v>
      </c>
      <c r="F28" t="s">
        <v>18</v>
      </c>
      <c r="G28" s="126" t="s">
        <v>7</v>
      </c>
      <c r="H28" s="4">
        <v>0.01</v>
      </c>
      <c r="I28" s="4" t="s">
        <v>1444</v>
      </c>
      <c r="J28" s="4">
        <v>1367.9066401</v>
      </c>
      <c r="K28" s="4">
        <v>850.29124722000017</v>
      </c>
      <c r="L28" s="4">
        <v>751.85816726999985</v>
      </c>
      <c r="M28" s="4">
        <v>866.00546453000004</v>
      </c>
      <c r="N28" s="4">
        <v>858.23896044999992</v>
      </c>
      <c r="O28" s="4">
        <v>910.22814586000015</v>
      </c>
      <c r="P28" s="4" t="s">
        <v>102</v>
      </c>
      <c r="Q28" s="4" t="s">
        <v>102</v>
      </c>
      <c r="R28" s="4" t="s">
        <v>102</v>
      </c>
      <c r="S28" s="4" t="s">
        <v>102</v>
      </c>
      <c r="T28" s="4" t="s">
        <v>102</v>
      </c>
      <c r="U28" s="4" t="s">
        <v>102</v>
      </c>
      <c r="V28" s="4">
        <v>1329.420157</v>
      </c>
      <c r="W28" s="4">
        <v>822.46636799999987</v>
      </c>
      <c r="X28" s="4">
        <v>789.04061499999989</v>
      </c>
      <c r="Y28" s="4">
        <v>787.32919600000014</v>
      </c>
      <c r="Z28" s="4">
        <v>696.70691800000031</v>
      </c>
      <c r="AA28" s="4">
        <v>781.54329499999949</v>
      </c>
      <c r="AB28" s="125" t="s">
        <v>102</v>
      </c>
      <c r="AC28" s="125">
        <v>-2.813531418868356E-2</v>
      </c>
      <c r="AD28" s="125">
        <v>-3.272393936897839E-2</v>
      </c>
      <c r="AE28" s="125">
        <v>4.945407172340717E-2</v>
      </c>
      <c r="AF28" s="125">
        <v>-9.0849621338936037E-2</v>
      </c>
      <c r="AG28" s="125">
        <v>-0.18821336468493996</v>
      </c>
      <c r="AH28" s="115">
        <v>-0.14137647956207383</v>
      </c>
      <c r="AI28" s="115" t="s">
        <v>102</v>
      </c>
      <c r="AJ28" s="5">
        <v>5604.5286254299999</v>
      </c>
      <c r="AK28" s="125">
        <v>5206.5065489999997</v>
      </c>
      <c r="AL28" s="125">
        <v>-7.1017939782484829E-2</v>
      </c>
      <c r="AM28" t="s">
        <v>779</v>
      </c>
      <c r="AN28">
        <v>1</v>
      </c>
      <c r="AO28">
        <v>1</v>
      </c>
      <c r="AP28">
        <v>1</v>
      </c>
      <c r="AQ28">
        <v>1</v>
      </c>
      <c r="AR28">
        <v>1</v>
      </c>
      <c r="AS28">
        <v>1</v>
      </c>
      <c r="AT28">
        <v>0</v>
      </c>
    </row>
    <row r="29" spans="1:46" x14ac:dyDescent="0.3">
      <c r="A29" t="s">
        <v>32</v>
      </c>
      <c r="B29" t="s">
        <v>813</v>
      </c>
      <c r="C29" t="s">
        <v>44</v>
      </c>
      <c r="D29" t="s">
        <v>806</v>
      </c>
      <c r="E29" t="s">
        <v>1696</v>
      </c>
      <c r="F29" t="s">
        <v>5</v>
      </c>
      <c r="G29" s="126" t="s">
        <v>7</v>
      </c>
      <c r="H29" s="4">
        <v>2.7999999999999997E-2</v>
      </c>
      <c r="I29" s="4" t="s">
        <v>1445</v>
      </c>
      <c r="J29" s="4">
        <v>4348.1315999999997</v>
      </c>
      <c r="K29" s="4">
        <v>4322.4315999999981</v>
      </c>
      <c r="L29" s="4">
        <v>5853.3292000000056</v>
      </c>
      <c r="M29" s="4">
        <v>5151.7192000000014</v>
      </c>
      <c r="N29" s="4">
        <v>4967.5015999999969</v>
      </c>
      <c r="O29" s="4">
        <v>5649.1683999999996</v>
      </c>
      <c r="P29" s="4">
        <v>5707.7644000000073</v>
      </c>
      <c r="Q29" s="4">
        <v>4991.0427999999984</v>
      </c>
      <c r="R29" s="4">
        <v>5555.3119999999926</v>
      </c>
      <c r="S29" s="4">
        <v>5818.6855999999971</v>
      </c>
      <c r="T29" s="4">
        <v>5858.7776000000122</v>
      </c>
      <c r="U29" s="4">
        <v>6487.9135999999971</v>
      </c>
      <c r="V29" s="4">
        <v>4717</v>
      </c>
      <c r="W29" s="4">
        <v>4848.8999999999996</v>
      </c>
      <c r="X29" s="4">
        <v>5462.1999999999989</v>
      </c>
      <c r="Y29" s="4">
        <v>3843.1000000000022</v>
      </c>
      <c r="Z29" s="4">
        <v>4380.4000000000015</v>
      </c>
      <c r="AA29" s="4">
        <v>5785.2999999999993</v>
      </c>
      <c r="AB29" s="125">
        <v>5022.4000000000087</v>
      </c>
      <c r="AC29" s="125">
        <v>8.4833770900586428E-2</v>
      </c>
      <c r="AD29" s="125">
        <v>0.12179912806486094</v>
      </c>
      <c r="AE29" s="125">
        <v>-6.682166449821518E-2</v>
      </c>
      <c r="AF29" s="125">
        <v>-0.25401601857492523</v>
      </c>
      <c r="AG29" s="125">
        <v>-0.11818850747828562</v>
      </c>
      <c r="AH29" s="115">
        <v>2.4097635326289744E-2</v>
      </c>
      <c r="AI29" s="115">
        <v>-0.12007580410992397</v>
      </c>
      <c r="AJ29" s="5">
        <v>36000.046000000002</v>
      </c>
      <c r="AK29" s="125">
        <v>34059.30000000001</v>
      </c>
      <c r="AL29" s="125">
        <v>-5.3909542226695813E-2</v>
      </c>
      <c r="AM29" t="s">
        <v>779</v>
      </c>
      <c r="AN29">
        <v>1</v>
      </c>
      <c r="AO29">
        <v>1</v>
      </c>
      <c r="AP29">
        <v>1</v>
      </c>
      <c r="AQ29">
        <v>1</v>
      </c>
      <c r="AR29">
        <v>1</v>
      </c>
      <c r="AS29">
        <v>1</v>
      </c>
      <c r="AT29">
        <v>1</v>
      </c>
    </row>
    <row r="30" spans="1:46" x14ac:dyDescent="0.3">
      <c r="A30" t="s">
        <v>785</v>
      </c>
      <c r="B30" t="s">
        <v>815</v>
      </c>
      <c r="C30" t="s">
        <v>44</v>
      </c>
      <c r="D30" t="s">
        <v>808</v>
      </c>
      <c r="E30" t="s">
        <v>1696</v>
      </c>
      <c r="F30" t="s">
        <v>31</v>
      </c>
      <c r="G30" s="126" t="s">
        <v>7</v>
      </c>
      <c r="H30" s="4">
        <v>-9.0000000000000011E-3</v>
      </c>
      <c r="I30" s="4" t="s">
        <v>1446</v>
      </c>
      <c r="J30" s="4">
        <v>833.43100000000004</v>
      </c>
      <c r="K30" s="4">
        <v>936.495</v>
      </c>
      <c r="L30" s="4">
        <v>1630.1949999999999</v>
      </c>
      <c r="M30" s="4">
        <v>1374.5170000000001</v>
      </c>
      <c r="N30" s="4">
        <v>864.15200000000004</v>
      </c>
      <c r="O30" s="4">
        <v>837.39499999999998</v>
      </c>
      <c r="P30" s="4">
        <v>821.53899999999999</v>
      </c>
      <c r="Q30" s="4">
        <v>956.31499999999994</v>
      </c>
      <c r="R30" s="4">
        <v>761.08799999999997</v>
      </c>
      <c r="S30" s="4">
        <v>792.8</v>
      </c>
      <c r="T30" s="4">
        <v>753.16</v>
      </c>
      <c r="U30" s="4">
        <v>889.91800000000001</v>
      </c>
      <c r="V30" s="4">
        <v>701</v>
      </c>
      <c r="W30" s="4">
        <v>777</v>
      </c>
      <c r="X30" s="4">
        <v>1468</v>
      </c>
      <c r="Y30" s="4">
        <v>1437</v>
      </c>
      <c r="Z30" s="4">
        <v>661</v>
      </c>
      <c r="AA30" s="4">
        <v>699</v>
      </c>
      <c r="AB30" s="125">
        <v>543</v>
      </c>
      <c r="AC30" s="125">
        <v>-0.15889857708676547</v>
      </c>
      <c r="AD30" s="125">
        <v>-0.17031057293418544</v>
      </c>
      <c r="AE30" s="125">
        <v>-9.9494232285094686E-2</v>
      </c>
      <c r="AF30" s="125">
        <v>4.5458150026518367E-2</v>
      </c>
      <c r="AG30" s="125">
        <v>-0.23508827150779033</v>
      </c>
      <c r="AH30" s="115">
        <v>-0.16526848142155134</v>
      </c>
      <c r="AI30" s="115">
        <v>-0.33904537703018356</v>
      </c>
      <c r="AJ30" s="5">
        <v>7297.7239999999993</v>
      </c>
      <c r="AK30" s="125">
        <v>6286</v>
      </c>
      <c r="AL30" s="125">
        <v>-0.13863555267368283</v>
      </c>
      <c r="AM30" t="s">
        <v>779</v>
      </c>
      <c r="AN30">
        <v>1</v>
      </c>
      <c r="AO30">
        <v>1</v>
      </c>
      <c r="AP30">
        <v>1</v>
      </c>
      <c r="AQ30">
        <v>1</v>
      </c>
      <c r="AR30">
        <v>1</v>
      </c>
      <c r="AS30">
        <v>1</v>
      </c>
      <c r="AT30">
        <v>1</v>
      </c>
    </row>
    <row r="31" spans="1:46" x14ac:dyDescent="0.3">
      <c r="A31" t="s">
        <v>785</v>
      </c>
      <c r="B31" t="s">
        <v>815</v>
      </c>
      <c r="C31" t="s">
        <v>44</v>
      </c>
      <c r="D31" t="s">
        <v>808</v>
      </c>
      <c r="E31" t="s">
        <v>1696</v>
      </c>
      <c r="F31" t="s">
        <v>28</v>
      </c>
      <c r="G31" s="126" t="s">
        <v>7</v>
      </c>
      <c r="H31" s="4">
        <v>-9.0000000000000011E-3</v>
      </c>
      <c r="I31" s="4" t="s">
        <v>1447</v>
      </c>
      <c r="J31" s="4">
        <v>449.91399999999999</v>
      </c>
      <c r="K31" s="4">
        <v>455.86</v>
      </c>
      <c r="L31" s="4">
        <v>489.55399999999997</v>
      </c>
      <c r="M31" s="4">
        <v>548.02300000000002</v>
      </c>
      <c r="N31" s="4">
        <v>443.96800000000002</v>
      </c>
      <c r="O31" s="4">
        <v>441.98599999999999</v>
      </c>
      <c r="P31" s="4">
        <v>541.08600000000001</v>
      </c>
      <c r="Q31" s="4">
        <v>489.55399999999997</v>
      </c>
      <c r="R31" s="4">
        <v>457.84199999999998</v>
      </c>
      <c r="S31" s="4">
        <v>585.68100000000004</v>
      </c>
      <c r="T31" s="4">
        <v>505.40999999999997</v>
      </c>
      <c r="U31" s="4">
        <v>569.82500000000005</v>
      </c>
      <c r="V31" s="4">
        <v>551</v>
      </c>
      <c r="W31" s="4">
        <v>615</v>
      </c>
      <c r="X31" s="4">
        <v>528</v>
      </c>
      <c r="Y31" s="4">
        <v>408</v>
      </c>
      <c r="Z31" s="4">
        <v>388</v>
      </c>
      <c r="AA31" s="4">
        <v>499</v>
      </c>
      <c r="AB31" s="125">
        <v>646</v>
      </c>
      <c r="AC31" s="125">
        <v>0.22467849411220814</v>
      </c>
      <c r="AD31" s="125">
        <v>0.34909840740578246</v>
      </c>
      <c r="AE31" s="125">
        <v>7.8532705278682294E-2</v>
      </c>
      <c r="AF31" s="125">
        <v>-0.25550569957830238</v>
      </c>
      <c r="AG31" s="125">
        <v>-0.12606313968574315</v>
      </c>
      <c r="AH31" s="115">
        <v>0.1289950360418656</v>
      </c>
      <c r="AI31" s="115">
        <v>0.19389524031300012</v>
      </c>
      <c r="AJ31" s="5">
        <v>3370.3909999999996</v>
      </c>
      <c r="AK31" s="125">
        <v>3635</v>
      </c>
      <c r="AL31" s="125">
        <v>7.8509882087864705E-2</v>
      </c>
      <c r="AM31" t="s">
        <v>779</v>
      </c>
      <c r="AN31">
        <v>1</v>
      </c>
      <c r="AO31">
        <v>1</v>
      </c>
      <c r="AP31">
        <v>1</v>
      </c>
      <c r="AQ31">
        <v>1</v>
      </c>
      <c r="AR31">
        <v>1</v>
      </c>
      <c r="AS31">
        <v>1</v>
      </c>
      <c r="AT31">
        <v>1</v>
      </c>
    </row>
    <row r="32" spans="1:46" x14ac:dyDescent="0.3">
      <c r="A32" t="s">
        <v>785</v>
      </c>
      <c r="B32" t="s">
        <v>815</v>
      </c>
      <c r="C32" t="s">
        <v>44</v>
      </c>
      <c r="D32" t="s">
        <v>808</v>
      </c>
      <c r="E32" t="s">
        <v>1696</v>
      </c>
      <c r="F32" t="s">
        <v>27</v>
      </c>
      <c r="G32" s="126" t="s">
        <v>7</v>
      </c>
      <c r="H32" s="4">
        <v>-9.0000000000000011E-3</v>
      </c>
      <c r="I32" s="4" t="s">
        <v>1448</v>
      </c>
      <c r="J32" s="4">
        <v>1855.152</v>
      </c>
      <c r="K32" s="4">
        <v>1833.35</v>
      </c>
      <c r="L32" s="4">
        <v>1393.346</v>
      </c>
      <c r="M32" s="4">
        <v>2034.5229999999999</v>
      </c>
      <c r="N32" s="4">
        <v>2320.922</v>
      </c>
      <c r="O32" s="4">
        <v>2490.3829999999998</v>
      </c>
      <c r="P32" s="4">
        <v>2317.9490000000001</v>
      </c>
      <c r="Q32" s="4">
        <v>2593.4470000000001</v>
      </c>
      <c r="R32" s="4">
        <v>2214.8849999999998</v>
      </c>
      <c r="S32" s="4">
        <v>2552.8159999999998</v>
      </c>
      <c r="T32" s="4">
        <v>2253.5340000000001</v>
      </c>
      <c r="U32" s="4">
        <v>1991.91</v>
      </c>
      <c r="V32" s="4">
        <v>1976</v>
      </c>
      <c r="W32" s="4">
        <v>1979</v>
      </c>
      <c r="X32" s="4">
        <v>1246</v>
      </c>
      <c r="Y32" s="4">
        <v>1247</v>
      </c>
      <c r="Z32" s="4">
        <v>1729</v>
      </c>
      <c r="AA32" s="4">
        <v>1616</v>
      </c>
      <c r="AB32" s="125">
        <v>2295</v>
      </c>
      <c r="AC32" s="125">
        <v>6.514183204395109E-2</v>
      </c>
      <c r="AD32" s="125">
        <v>7.9444732320615316E-2</v>
      </c>
      <c r="AE32" s="125">
        <v>-0.105749756341928</v>
      </c>
      <c r="AF32" s="125">
        <v>-0.38707991996158309</v>
      </c>
      <c r="AG32" s="125">
        <v>-0.2550374377079454</v>
      </c>
      <c r="AH32" s="115">
        <v>-0.35110382619862079</v>
      </c>
      <c r="AI32" s="115">
        <v>-9.9005629545775454E-3</v>
      </c>
      <c r="AJ32" s="5">
        <v>14245.625</v>
      </c>
      <c r="AK32" s="125">
        <v>12088</v>
      </c>
      <c r="AL32" s="125">
        <v>-0.15145878120475584</v>
      </c>
      <c r="AM32" t="s">
        <v>779</v>
      </c>
      <c r="AN32">
        <v>1</v>
      </c>
      <c r="AO32">
        <v>1</v>
      </c>
      <c r="AP32">
        <v>1</v>
      </c>
      <c r="AQ32">
        <v>1</v>
      </c>
      <c r="AR32">
        <v>1</v>
      </c>
      <c r="AS32">
        <v>1</v>
      </c>
      <c r="AT32">
        <v>1</v>
      </c>
    </row>
    <row r="33" spans="1:46" x14ac:dyDescent="0.3">
      <c r="A33" t="s">
        <v>785</v>
      </c>
      <c r="B33" t="s">
        <v>815</v>
      </c>
      <c r="C33" t="s">
        <v>44</v>
      </c>
      <c r="D33" t="s">
        <v>808</v>
      </c>
      <c r="E33" t="s">
        <v>1696</v>
      </c>
      <c r="F33" t="s">
        <v>94</v>
      </c>
      <c r="G33" s="126" t="s">
        <v>7</v>
      </c>
      <c r="H33" s="4">
        <v>-9.0000000000000011E-3</v>
      </c>
      <c r="I33" s="4" t="s">
        <v>1449</v>
      </c>
      <c r="J33" s="4">
        <v>122.884</v>
      </c>
      <c r="K33" s="4">
        <v>125.857</v>
      </c>
      <c r="L33" s="4">
        <v>188.29</v>
      </c>
      <c r="M33" s="4">
        <v>150.63200000000001</v>
      </c>
      <c r="N33" s="4">
        <v>139.73099999999999</v>
      </c>
      <c r="O33" s="4">
        <v>207.119</v>
      </c>
      <c r="P33" s="4">
        <v>243.786</v>
      </c>
      <c r="Q33" s="4">
        <v>227.93</v>
      </c>
      <c r="R33" s="4">
        <v>206.12799999999999</v>
      </c>
      <c r="S33" s="4">
        <v>275.49799999999999</v>
      </c>
      <c r="T33" s="4">
        <v>193.245</v>
      </c>
      <c r="U33" s="4">
        <v>187.29900000000001</v>
      </c>
      <c r="V33" s="4">
        <v>152</v>
      </c>
      <c r="W33" s="4">
        <v>152</v>
      </c>
      <c r="X33" s="4">
        <v>112</v>
      </c>
      <c r="Y33" s="4">
        <v>119</v>
      </c>
      <c r="Z33" s="4">
        <v>88</v>
      </c>
      <c r="AA33" s="4">
        <v>93</v>
      </c>
      <c r="AB33" s="125">
        <v>105</v>
      </c>
      <c r="AC33" s="125">
        <v>0.23693890172845936</v>
      </c>
      <c r="AD33" s="125">
        <v>0.20771987255377136</v>
      </c>
      <c r="AE33" s="125">
        <v>-0.40517287163418131</v>
      </c>
      <c r="AF33" s="125">
        <v>-0.20999522013914709</v>
      </c>
      <c r="AG33" s="125">
        <v>-0.37021849124389</v>
      </c>
      <c r="AH33" s="115">
        <v>-0.55098276836021809</v>
      </c>
      <c r="AI33" s="115">
        <v>-0.56929438113755504</v>
      </c>
      <c r="AJ33" s="5">
        <v>1178.299</v>
      </c>
      <c r="AK33" s="125">
        <v>821</v>
      </c>
      <c r="AL33" s="125">
        <v>-0.30323288061858661</v>
      </c>
      <c r="AM33" t="s">
        <v>779</v>
      </c>
      <c r="AN33">
        <v>1</v>
      </c>
      <c r="AO33">
        <v>1</v>
      </c>
      <c r="AP33">
        <v>1</v>
      </c>
      <c r="AQ33">
        <v>1</v>
      </c>
      <c r="AR33">
        <v>1</v>
      </c>
      <c r="AS33">
        <v>1</v>
      </c>
      <c r="AT33">
        <v>1</v>
      </c>
    </row>
    <row r="34" spans="1:46" x14ac:dyDescent="0.3">
      <c r="A34" t="s">
        <v>785</v>
      </c>
      <c r="B34" t="s">
        <v>815</v>
      </c>
      <c r="C34" t="s">
        <v>44</v>
      </c>
      <c r="D34" t="s">
        <v>808</v>
      </c>
      <c r="E34" t="s">
        <v>1696</v>
      </c>
      <c r="F34" t="s">
        <v>30</v>
      </c>
      <c r="G34" s="126" t="s">
        <v>7</v>
      </c>
      <c r="H34" s="4">
        <v>-9.0000000000000011E-3</v>
      </c>
      <c r="I34" s="4" t="s">
        <v>1450</v>
      </c>
      <c r="J34" s="4">
        <v>1163.434</v>
      </c>
      <c r="K34" s="4">
        <v>1345.778</v>
      </c>
      <c r="L34" s="4">
        <v>1507.3109999999999</v>
      </c>
      <c r="M34" s="4">
        <v>1569.7439999999999</v>
      </c>
      <c r="N34" s="4">
        <v>1643.078</v>
      </c>
      <c r="O34" s="4">
        <v>1394.337</v>
      </c>
      <c r="P34" s="4">
        <v>1596.501</v>
      </c>
      <c r="Q34" s="4">
        <v>1403.2560000000001</v>
      </c>
      <c r="R34" s="4">
        <v>1479.5629999999999</v>
      </c>
      <c r="S34" s="4">
        <v>1597.492</v>
      </c>
      <c r="T34" s="4">
        <v>1549.924</v>
      </c>
      <c r="U34" s="4">
        <v>2287.2280000000001</v>
      </c>
      <c r="V34" s="4">
        <v>1404</v>
      </c>
      <c r="W34" s="4">
        <v>1486</v>
      </c>
      <c r="X34" s="4">
        <v>1504</v>
      </c>
      <c r="Y34" s="4">
        <v>1399</v>
      </c>
      <c r="Z34" s="4">
        <v>1232</v>
      </c>
      <c r="AA34" s="4">
        <v>1431</v>
      </c>
      <c r="AB34" s="125">
        <v>1617</v>
      </c>
      <c r="AC34" s="125">
        <v>0.20677236525664544</v>
      </c>
      <c r="AD34" s="125">
        <v>0.10419400525198062</v>
      </c>
      <c r="AE34" s="125">
        <v>-2.1966269734646146E-3</v>
      </c>
      <c r="AF34" s="125">
        <v>-0.10877187617853606</v>
      </c>
      <c r="AG34" s="125">
        <v>-0.25018775736757476</v>
      </c>
      <c r="AH34" s="115">
        <v>2.6294217251640033E-2</v>
      </c>
      <c r="AI34" s="115">
        <v>1.2839954375224333E-2</v>
      </c>
      <c r="AJ34" s="5">
        <v>10220.182999999999</v>
      </c>
      <c r="AK34" s="125">
        <v>10073</v>
      </c>
      <c r="AL34" s="125">
        <v>-1.4401209841350111E-2</v>
      </c>
      <c r="AM34" t="s">
        <v>779</v>
      </c>
      <c r="AN34">
        <v>1</v>
      </c>
      <c r="AO34">
        <v>1</v>
      </c>
      <c r="AP34">
        <v>1</v>
      </c>
      <c r="AQ34">
        <v>1</v>
      </c>
      <c r="AR34">
        <v>1</v>
      </c>
      <c r="AS34">
        <v>1</v>
      </c>
      <c r="AT34">
        <v>1</v>
      </c>
    </row>
    <row r="35" spans="1:46" x14ac:dyDescent="0.3">
      <c r="A35" t="s">
        <v>785</v>
      </c>
      <c r="B35" t="s">
        <v>815</v>
      </c>
      <c r="C35" t="s">
        <v>44</v>
      </c>
      <c r="D35" t="s">
        <v>808</v>
      </c>
      <c r="E35" t="s">
        <v>1696</v>
      </c>
      <c r="F35" t="s">
        <v>5</v>
      </c>
      <c r="G35" s="126" t="s">
        <v>7</v>
      </c>
      <c r="H35" s="4">
        <v>-9.0000000000000011E-3</v>
      </c>
      <c r="I35" s="4" t="s">
        <v>1451</v>
      </c>
      <c r="J35" s="4">
        <v>8552.33</v>
      </c>
      <c r="K35" s="4">
        <v>8369.9860000000008</v>
      </c>
      <c r="L35" s="4">
        <v>9423.4189999999999</v>
      </c>
      <c r="M35" s="4">
        <v>10487.753000000001</v>
      </c>
      <c r="N35" s="4">
        <v>9104.3169999999991</v>
      </c>
      <c r="O35" s="4">
        <v>8704.9439999999995</v>
      </c>
      <c r="P35" s="4">
        <v>10440.184999999999</v>
      </c>
      <c r="Q35" s="4">
        <v>9927.8379999999997</v>
      </c>
      <c r="R35" s="4">
        <v>9546.3029999999999</v>
      </c>
      <c r="S35" s="4">
        <v>11270.643</v>
      </c>
      <c r="T35" s="4">
        <v>9124.1370000000006</v>
      </c>
      <c r="U35" s="4">
        <v>10726.584000000001</v>
      </c>
      <c r="V35" s="4">
        <v>9208</v>
      </c>
      <c r="W35" s="4">
        <v>8800</v>
      </c>
      <c r="X35" s="4">
        <v>8394</v>
      </c>
      <c r="Y35" s="4">
        <v>7354</v>
      </c>
      <c r="Z35" s="4">
        <v>6591</v>
      </c>
      <c r="AA35" s="4">
        <v>7449</v>
      </c>
      <c r="AB35" s="125">
        <v>10232</v>
      </c>
      <c r="AC35" s="125">
        <v>7.6665657195173723E-2</v>
      </c>
      <c r="AD35" s="125">
        <v>5.1375713173235797E-2</v>
      </c>
      <c r="AE35" s="125">
        <v>-0.10924049965304523</v>
      </c>
      <c r="AF35" s="125">
        <v>-0.29880118267468736</v>
      </c>
      <c r="AG35" s="125">
        <v>-0.27605772074939827</v>
      </c>
      <c r="AH35" s="115">
        <v>-0.14427938881628641</v>
      </c>
      <c r="AI35" s="115">
        <v>-1.9940738598022881E-2</v>
      </c>
      <c r="AJ35" s="5">
        <v>65082.933999999994</v>
      </c>
      <c r="AK35" s="125">
        <v>58028</v>
      </c>
      <c r="AL35" s="125">
        <v>-0.10839913885873667</v>
      </c>
      <c r="AM35" t="s">
        <v>779</v>
      </c>
      <c r="AN35">
        <v>1</v>
      </c>
      <c r="AO35">
        <v>1</v>
      </c>
      <c r="AP35">
        <v>1</v>
      </c>
      <c r="AQ35">
        <v>1</v>
      </c>
      <c r="AR35">
        <v>1</v>
      </c>
      <c r="AS35">
        <v>1</v>
      </c>
      <c r="AT35">
        <v>1</v>
      </c>
    </row>
    <row r="36" spans="1:46" x14ac:dyDescent="0.3">
      <c r="A36" t="s">
        <v>785</v>
      </c>
      <c r="B36" t="s">
        <v>815</v>
      </c>
      <c r="C36" t="s">
        <v>44</v>
      </c>
      <c r="D36" t="s">
        <v>808</v>
      </c>
      <c r="E36" t="s">
        <v>1696</v>
      </c>
      <c r="F36" t="s">
        <v>18</v>
      </c>
      <c r="G36" s="126" t="s">
        <v>7</v>
      </c>
      <c r="H36" s="4">
        <v>-9.0000000000000011E-3</v>
      </c>
      <c r="I36" s="4" t="s">
        <v>1452</v>
      </c>
      <c r="J36" s="4">
        <v>4127.5150000000003</v>
      </c>
      <c r="K36" s="4">
        <v>3672.6460000000002</v>
      </c>
      <c r="L36" s="4">
        <v>4214.723</v>
      </c>
      <c r="M36" s="4">
        <v>4810.3140000000003</v>
      </c>
      <c r="N36" s="4">
        <v>3692.4659999999999</v>
      </c>
      <c r="O36" s="4">
        <v>3333.7240000000002</v>
      </c>
      <c r="P36" s="4">
        <v>4919.3239999999996</v>
      </c>
      <c r="Q36" s="4">
        <v>4257.3360000000002</v>
      </c>
      <c r="R36" s="4">
        <v>4426.7969999999996</v>
      </c>
      <c r="S36" s="4">
        <v>5466.3559999999998</v>
      </c>
      <c r="T36" s="4">
        <v>3868.864</v>
      </c>
      <c r="U36" s="4">
        <v>4800.4039999999995</v>
      </c>
      <c r="V36" s="4">
        <v>4424</v>
      </c>
      <c r="W36" s="4">
        <v>3791</v>
      </c>
      <c r="X36" s="4">
        <v>3536</v>
      </c>
      <c r="Y36" s="4">
        <v>2744</v>
      </c>
      <c r="Z36" s="4">
        <v>2493</v>
      </c>
      <c r="AA36" s="4">
        <v>3111</v>
      </c>
      <c r="AB36" s="125">
        <v>5026</v>
      </c>
      <c r="AC36" s="125">
        <v>7.1831356154974518E-2</v>
      </c>
      <c r="AD36" s="125">
        <v>3.2225812125644508E-2</v>
      </c>
      <c r="AE36" s="125">
        <v>-0.16103620570082541</v>
      </c>
      <c r="AF36" s="125">
        <v>-0.42955906828535523</v>
      </c>
      <c r="AG36" s="125">
        <v>-0.32484144742294174</v>
      </c>
      <c r="AH36" s="115">
        <v>-6.6809369941842861E-2</v>
      </c>
      <c r="AI36" s="115">
        <v>2.1685093317699831E-2</v>
      </c>
      <c r="AJ36" s="5">
        <v>28770.712</v>
      </c>
      <c r="AK36" s="125">
        <v>25125</v>
      </c>
      <c r="AL36" s="125">
        <v>-0.12671608544133353</v>
      </c>
      <c r="AM36" t="s">
        <v>779</v>
      </c>
      <c r="AN36">
        <v>1</v>
      </c>
      <c r="AO36">
        <v>1</v>
      </c>
      <c r="AP36">
        <v>1</v>
      </c>
      <c r="AQ36">
        <v>1</v>
      </c>
      <c r="AR36">
        <v>1</v>
      </c>
      <c r="AS36">
        <v>1</v>
      </c>
      <c r="AT36">
        <v>1</v>
      </c>
    </row>
    <row r="37" spans="1:46" x14ac:dyDescent="0.3">
      <c r="A37" t="s">
        <v>29</v>
      </c>
      <c r="B37" t="s">
        <v>814</v>
      </c>
      <c r="C37" t="s">
        <v>44</v>
      </c>
      <c r="D37" t="s">
        <v>808</v>
      </c>
      <c r="E37" t="s">
        <v>1696</v>
      </c>
      <c r="F37" t="s">
        <v>31</v>
      </c>
      <c r="G37" s="126" t="s">
        <v>7</v>
      </c>
      <c r="H37" s="4">
        <v>6.9999999999999993E-3</v>
      </c>
      <c r="I37" s="4" t="s">
        <v>1453</v>
      </c>
      <c r="J37" s="4">
        <v>0.94340103190999991</v>
      </c>
      <c r="K37" s="4">
        <v>1.9762881722399999</v>
      </c>
      <c r="L37" s="4">
        <v>22.622923879609999</v>
      </c>
      <c r="M37" s="4">
        <v>20.551292010859999</v>
      </c>
      <c r="N37" s="4">
        <v>4.8152169128999995</v>
      </c>
      <c r="O37" s="4">
        <v>3.704566705</v>
      </c>
      <c r="P37" s="4">
        <v>3.9179455238499994</v>
      </c>
      <c r="Q37" s="4">
        <v>3.11464519968</v>
      </c>
      <c r="R37" s="4">
        <v>2.25847779845</v>
      </c>
      <c r="S37" s="4">
        <v>0.69484737074999992</v>
      </c>
      <c r="T37" s="4">
        <v>0.88581532403999985</v>
      </c>
      <c r="U37" s="4">
        <v>7.8402649622699991</v>
      </c>
      <c r="V37" s="4">
        <v>0.67373959999999999</v>
      </c>
      <c r="W37" s="4">
        <v>2.4024030199999999</v>
      </c>
      <c r="X37" s="4">
        <v>21.201257989999998</v>
      </c>
      <c r="Y37" s="4">
        <v>24.40183257</v>
      </c>
      <c r="Z37" s="4">
        <v>4.6910044699999993</v>
      </c>
      <c r="AA37" s="4">
        <v>6.3268936900000003</v>
      </c>
      <c r="AB37" s="125" t="s">
        <v>102</v>
      </c>
      <c r="AC37" s="125">
        <v>-0.28583966180749898</v>
      </c>
      <c r="AD37" s="125">
        <v>0.21561372159457159</v>
      </c>
      <c r="AE37" s="125">
        <v>-6.2841827925317187E-2</v>
      </c>
      <c r="AF37" s="125">
        <v>0.18736245668181079</v>
      </c>
      <c r="AG37" s="125">
        <v>-2.5795814632407155E-2</v>
      </c>
      <c r="AH37" s="115">
        <v>0.70786334646388838</v>
      </c>
      <c r="AI37" s="115" t="s">
        <v>102</v>
      </c>
      <c r="AJ37" s="5">
        <v>54.613688712519995</v>
      </c>
      <c r="AK37" s="125">
        <v>59.697131339999991</v>
      </c>
      <c r="AL37" s="125">
        <v>9.3080008827798433E-2</v>
      </c>
      <c r="AM37" t="s">
        <v>779</v>
      </c>
      <c r="AN37">
        <v>1</v>
      </c>
      <c r="AO37">
        <v>1</v>
      </c>
      <c r="AP37">
        <v>1</v>
      </c>
      <c r="AQ37">
        <v>1</v>
      </c>
      <c r="AR37">
        <v>1</v>
      </c>
      <c r="AS37">
        <v>1</v>
      </c>
      <c r="AT37">
        <v>0</v>
      </c>
    </row>
    <row r="38" spans="1:46" x14ac:dyDescent="0.3">
      <c r="A38" t="s">
        <v>29</v>
      </c>
      <c r="B38" t="s">
        <v>814</v>
      </c>
      <c r="C38" t="s">
        <v>44</v>
      </c>
      <c r="D38" t="s">
        <v>808</v>
      </c>
      <c r="E38" t="s">
        <v>1696</v>
      </c>
      <c r="F38" t="s">
        <v>14</v>
      </c>
      <c r="G38" s="126" t="s">
        <v>7</v>
      </c>
      <c r="H38" s="4">
        <v>6.9999999999999993E-3</v>
      </c>
      <c r="I38" s="4" t="s">
        <v>1454</v>
      </c>
      <c r="J38" s="4">
        <v>5.214001238579999</v>
      </c>
      <c r="K38" s="4">
        <v>11.403480950289998</v>
      </c>
      <c r="L38" s="4">
        <v>31.731200190670002</v>
      </c>
      <c r="M38" s="4">
        <v>31.393763523459995</v>
      </c>
      <c r="N38" s="4">
        <v>15.097404309769999</v>
      </c>
      <c r="O38" s="4">
        <v>13.901240286209998</v>
      </c>
      <c r="P38" s="4">
        <v>14.981599420539997</v>
      </c>
      <c r="Q38" s="4">
        <v>13.665190483629997</v>
      </c>
      <c r="R38" s="4">
        <v>12.662820035219998</v>
      </c>
      <c r="S38" s="4">
        <v>11.59552258712</v>
      </c>
      <c r="T38" s="4">
        <v>10.94359427134</v>
      </c>
      <c r="U38" s="4">
        <v>26.61180124485</v>
      </c>
      <c r="V38" s="4">
        <v>4.9914947199999995</v>
      </c>
      <c r="W38" s="4">
        <v>11.917337059999999</v>
      </c>
      <c r="X38" s="4">
        <v>31.18955407</v>
      </c>
      <c r="Y38" s="4">
        <v>31.36191732</v>
      </c>
      <c r="Z38" s="4">
        <v>14.795601969999998</v>
      </c>
      <c r="AA38" s="4">
        <v>16.563665159999999</v>
      </c>
      <c r="AB38" s="125" t="s">
        <v>102</v>
      </c>
      <c r="AC38" s="125">
        <v>-4.2674811224363604E-2</v>
      </c>
      <c r="AD38" s="125">
        <v>4.5061338020381744E-2</v>
      </c>
      <c r="AE38" s="125">
        <v>-1.7069827722093648E-2</v>
      </c>
      <c r="AF38" s="125">
        <v>-1.0144117775556679E-3</v>
      </c>
      <c r="AG38" s="125">
        <v>-1.9990346259369584E-2</v>
      </c>
      <c r="AH38" s="115">
        <v>0.19152426826483404</v>
      </c>
      <c r="AI38" s="115" t="s">
        <v>102</v>
      </c>
      <c r="AJ38" s="5">
        <v>108.74109049897999</v>
      </c>
      <c r="AK38" s="125">
        <v>110.8195703</v>
      </c>
      <c r="AL38" s="125">
        <v>1.911402388446257E-2</v>
      </c>
      <c r="AM38" t="s">
        <v>779</v>
      </c>
      <c r="AN38">
        <v>1</v>
      </c>
      <c r="AO38">
        <v>1</v>
      </c>
      <c r="AP38">
        <v>1</v>
      </c>
      <c r="AQ38">
        <v>1</v>
      </c>
      <c r="AR38">
        <v>1</v>
      </c>
      <c r="AS38">
        <v>1</v>
      </c>
      <c r="AT38">
        <v>0</v>
      </c>
    </row>
    <row r="39" spans="1:46" x14ac:dyDescent="0.3">
      <c r="A39" t="s">
        <v>29</v>
      </c>
      <c r="B39" t="s">
        <v>814</v>
      </c>
      <c r="C39" t="s">
        <v>44</v>
      </c>
      <c r="D39" t="s">
        <v>808</v>
      </c>
      <c r="E39" t="s">
        <v>1696</v>
      </c>
      <c r="F39" t="s">
        <v>30</v>
      </c>
      <c r="G39" s="126" t="s">
        <v>7</v>
      </c>
      <c r="H39" s="4">
        <v>6.9999999999999993E-3</v>
      </c>
      <c r="I39" s="4" t="s">
        <v>1455</v>
      </c>
      <c r="J39" s="4">
        <v>4.2706002066699993</v>
      </c>
      <c r="K39" s="4">
        <v>9.4271927780499993</v>
      </c>
      <c r="L39" s="4">
        <v>9.1082763110599991</v>
      </c>
      <c r="M39" s="4">
        <v>10.8424715126</v>
      </c>
      <c r="N39" s="4">
        <v>10.282187396869999</v>
      </c>
      <c r="O39" s="4">
        <v>10.196673581209998</v>
      </c>
      <c r="P39" s="4">
        <v>11.063653896689999</v>
      </c>
      <c r="Q39" s="4">
        <v>10.550545283949999</v>
      </c>
      <c r="R39" s="4">
        <v>10.404342236769999</v>
      </c>
      <c r="S39" s="4">
        <v>10.900675216369999</v>
      </c>
      <c r="T39" s="4">
        <v>10.057778947299999</v>
      </c>
      <c r="U39" s="4">
        <v>18.771536282579998</v>
      </c>
      <c r="V39" s="4">
        <v>4.3177551200000002</v>
      </c>
      <c r="W39" s="4">
        <v>9.51493404</v>
      </c>
      <c r="X39" s="4">
        <v>9.9882960799999996</v>
      </c>
      <c r="Y39" s="4">
        <v>6.96008475</v>
      </c>
      <c r="Z39" s="4">
        <v>10.104597500000001</v>
      </c>
      <c r="AA39" s="4">
        <v>10.236771470000001</v>
      </c>
      <c r="AB39" s="125" t="s">
        <v>102</v>
      </c>
      <c r="AC39" s="125">
        <v>1.1041753160680411E-2</v>
      </c>
      <c r="AD39" s="125">
        <v>9.3072523301204624E-3</v>
      </c>
      <c r="AE39" s="125">
        <v>9.6617596885088988E-2</v>
      </c>
      <c r="AF39" s="125">
        <v>-0.35807212018849122</v>
      </c>
      <c r="AG39" s="125">
        <v>-1.7271606713184218E-2</v>
      </c>
      <c r="AH39" s="115">
        <v>3.9324480155855396E-3</v>
      </c>
      <c r="AI39" s="115" t="s">
        <v>102</v>
      </c>
      <c r="AJ39" s="5">
        <v>54.127401786459998</v>
      </c>
      <c r="AK39" s="125">
        <v>51.122438960000004</v>
      </c>
      <c r="AL39" s="125">
        <v>-5.5516480142811651E-2</v>
      </c>
      <c r="AM39" t="s">
        <v>779</v>
      </c>
      <c r="AN39">
        <v>1</v>
      </c>
      <c r="AO39">
        <v>1</v>
      </c>
      <c r="AP39">
        <v>1</v>
      </c>
      <c r="AQ39">
        <v>1</v>
      </c>
      <c r="AR39">
        <v>1</v>
      </c>
      <c r="AS39">
        <v>1</v>
      </c>
      <c r="AT39">
        <v>0</v>
      </c>
    </row>
    <row r="40" spans="1:46" x14ac:dyDescent="0.3">
      <c r="A40" t="s">
        <v>29</v>
      </c>
      <c r="B40" t="s">
        <v>814</v>
      </c>
      <c r="C40" t="s">
        <v>44</v>
      </c>
      <c r="D40" t="s">
        <v>808</v>
      </c>
      <c r="E40" t="s">
        <v>1696</v>
      </c>
      <c r="F40" t="s">
        <v>5</v>
      </c>
      <c r="G40" s="126" t="s">
        <v>7</v>
      </c>
      <c r="H40" s="4">
        <v>6.9999999999999993E-3</v>
      </c>
      <c r="I40" s="4" t="s">
        <v>1456</v>
      </c>
      <c r="J40" s="4">
        <v>72.93673853293997</v>
      </c>
      <c r="K40" s="4">
        <v>68.950204799079984</v>
      </c>
      <c r="L40" s="4">
        <v>99.400512328570002</v>
      </c>
      <c r="M40" s="4">
        <v>107.53936124964</v>
      </c>
      <c r="N40" s="4">
        <v>95.032790325209987</v>
      </c>
      <c r="O40" s="4">
        <v>90.015165767830013</v>
      </c>
      <c r="P40" s="4">
        <v>116.17101575014999</v>
      </c>
      <c r="Q40" s="4">
        <v>119.64881108007998</v>
      </c>
      <c r="R40" s="4">
        <v>115.30177286678997</v>
      </c>
      <c r="S40" s="4">
        <v>102.31219804777</v>
      </c>
      <c r="T40" s="4">
        <v>88.080870079649983</v>
      </c>
      <c r="U40" s="4">
        <v>105.56845286413001</v>
      </c>
      <c r="V40" s="4">
        <v>73.320205210000012</v>
      </c>
      <c r="W40" s="4">
        <v>69.683087399999991</v>
      </c>
      <c r="X40" s="4">
        <v>105.61373666</v>
      </c>
      <c r="Y40" s="4">
        <v>83.521974920000005</v>
      </c>
      <c r="Z40" s="4">
        <v>69.752758119999996</v>
      </c>
      <c r="AA40" s="4">
        <v>79.960950919999988</v>
      </c>
      <c r="AB40" s="125" t="s">
        <v>102</v>
      </c>
      <c r="AC40" s="125">
        <v>5.2575243255065405E-3</v>
      </c>
      <c r="AD40" s="125">
        <v>1.0629157709619828E-2</v>
      </c>
      <c r="AE40" s="125">
        <v>6.2506964862435371E-2</v>
      </c>
      <c r="AF40" s="125">
        <v>-0.22333577260038256</v>
      </c>
      <c r="AG40" s="125">
        <v>-0.26601378449164392</v>
      </c>
      <c r="AH40" s="115">
        <v>-0.1116946768032642</v>
      </c>
      <c r="AI40" s="115" t="s">
        <v>102</v>
      </c>
      <c r="AJ40" s="5">
        <v>533.87477300326987</v>
      </c>
      <c r="AK40" s="125">
        <v>481.85271323000006</v>
      </c>
      <c r="AL40" s="125">
        <v>-9.7442438571547149E-2</v>
      </c>
      <c r="AM40" t="s">
        <v>779</v>
      </c>
      <c r="AN40">
        <v>1</v>
      </c>
      <c r="AO40">
        <v>1</v>
      </c>
      <c r="AP40">
        <v>1</v>
      </c>
      <c r="AQ40">
        <v>1</v>
      </c>
      <c r="AR40">
        <v>1</v>
      </c>
      <c r="AS40">
        <v>1</v>
      </c>
      <c r="AT40">
        <v>0</v>
      </c>
    </row>
    <row r="41" spans="1:46" x14ac:dyDescent="0.3">
      <c r="A41" t="s">
        <v>29</v>
      </c>
      <c r="B41" t="s">
        <v>814</v>
      </c>
      <c r="C41" t="s">
        <v>44</v>
      </c>
      <c r="D41" t="s">
        <v>808</v>
      </c>
      <c r="E41" t="s">
        <v>1696</v>
      </c>
      <c r="F41" t="s">
        <v>18</v>
      </c>
      <c r="G41" s="126" t="s">
        <v>7</v>
      </c>
      <c r="H41" s="4">
        <v>6.9999999999999993E-3</v>
      </c>
      <c r="I41" s="4" t="s">
        <v>1457</v>
      </c>
      <c r="J41" s="4">
        <v>50.196153742259995</v>
      </c>
      <c r="K41" s="4">
        <v>39.231073957799993</v>
      </c>
      <c r="L41" s="4">
        <v>50.851705707259995</v>
      </c>
      <c r="M41" s="4">
        <v>55.528838329219994</v>
      </c>
      <c r="N41" s="4">
        <v>56.823340253019992</v>
      </c>
      <c r="O41" s="4">
        <v>53.179757840609987</v>
      </c>
      <c r="P41" s="4">
        <v>72.127866306579989</v>
      </c>
      <c r="Q41" s="4">
        <v>72.192150407260002</v>
      </c>
      <c r="R41" s="4">
        <v>71.312024079369991</v>
      </c>
      <c r="S41" s="4">
        <v>66.370315429319987</v>
      </c>
      <c r="T41" s="4">
        <v>55.147994433579989</v>
      </c>
      <c r="U41" s="4">
        <v>57.637835718429997</v>
      </c>
      <c r="V41" s="4">
        <v>47.781207189999996</v>
      </c>
      <c r="W41" s="4">
        <v>40.097544820000003</v>
      </c>
      <c r="X41" s="4">
        <v>54.96385222</v>
      </c>
      <c r="Y41" s="4">
        <v>35.570662579999997</v>
      </c>
      <c r="Z41" s="4">
        <v>38.250745619999996</v>
      </c>
      <c r="AA41" s="4">
        <v>42.474174049999995</v>
      </c>
      <c r="AB41" s="125" t="s">
        <v>102</v>
      </c>
      <c r="AC41" s="125">
        <v>-4.8110191164444975E-2</v>
      </c>
      <c r="AD41" s="125">
        <v>2.2086340616931727E-2</v>
      </c>
      <c r="AE41" s="125">
        <v>8.086545879921038E-2</v>
      </c>
      <c r="AF41" s="125">
        <v>-0.35942001219063402</v>
      </c>
      <c r="AG41" s="125">
        <v>-0.32684799151758626</v>
      </c>
      <c r="AH41" s="115">
        <v>-0.20130937456873527</v>
      </c>
      <c r="AI41" s="115" t="s">
        <v>102</v>
      </c>
      <c r="AJ41" s="5">
        <v>305.81086983016991</v>
      </c>
      <c r="AK41" s="125">
        <v>259.13818648</v>
      </c>
      <c r="AL41" s="125">
        <v>-0.15261943885804086</v>
      </c>
      <c r="AM41" t="s">
        <v>779</v>
      </c>
      <c r="AN41">
        <v>1</v>
      </c>
      <c r="AO41">
        <v>1</v>
      </c>
      <c r="AP41">
        <v>1</v>
      </c>
      <c r="AQ41">
        <v>1</v>
      </c>
      <c r="AR41">
        <v>1</v>
      </c>
      <c r="AS41">
        <v>1</v>
      </c>
      <c r="AT41">
        <v>0</v>
      </c>
    </row>
    <row r="42" spans="1:46" x14ac:dyDescent="0.3">
      <c r="A42" t="s">
        <v>656</v>
      </c>
      <c r="B42" t="s">
        <v>816</v>
      </c>
      <c r="C42" t="s">
        <v>44</v>
      </c>
      <c r="D42" t="s">
        <v>808</v>
      </c>
      <c r="E42" t="s">
        <v>1696</v>
      </c>
      <c r="F42" t="s">
        <v>31</v>
      </c>
      <c r="G42" s="126" t="s">
        <v>730</v>
      </c>
      <c r="H42" s="4">
        <v>0.12</v>
      </c>
      <c r="I42" s="4" t="s">
        <v>1458</v>
      </c>
      <c r="J42" s="4">
        <v>1207954.7200000002</v>
      </c>
      <c r="K42" s="4">
        <v>20373668.000000004</v>
      </c>
      <c r="L42" s="4">
        <v>1590339.5200000003</v>
      </c>
      <c r="M42" s="4">
        <v>2222579.52</v>
      </c>
      <c r="N42" s="4">
        <v>15343143.200000001</v>
      </c>
      <c r="O42" s="4">
        <v>165900.00000000003</v>
      </c>
      <c r="P42" s="4">
        <v>918389.92</v>
      </c>
      <c r="Q42" s="4">
        <v>19472312.16</v>
      </c>
      <c r="R42" s="4">
        <v>799593.76000000013</v>
      </c>
      <c r="S42" s="4">
        <v>516187.84</v>
      </c>
      <c r="T42" s="4">
        <v>24387160.000000004</v>
      </c>
      <c r="U42" s="4">
        <v>1291232.32</v>
      </c>
      <c r="V42" s="4">
        <v>518594</v>
      </c>
      <c r="W42" s="4">
        <v>25600604</v>
      </c>
      <c r="X42" s="4">
        <v>949902</v>
      </c>
      <c r="Y42" s="4">
        <v>899854</v>
      </c>
      <c r="Z42" s="4">
        <v>19413148</v>
      </c>
      <c r="AA42" s="4">
        <v>1918632</v>
      </c>
      <c r="AB42" s="125">
        <v>632679</v>
      </c>
      <c r="AC42" s="125">
        <v>-0.57068423889266318</v>
      </c>
      <c r="AD42" s="125">
        <v>0.25655350818517292</v>
      </c>
      <c r="AE42" s="125">
        <v>-0.40270490165521394</v>
      </c>
      <c r="AF42" s="125">
        <v>-0.5951307964900171</v>
      </c>
      <c r="AG42" s="125">
        <v>0.26526538577831943</v>
      </c>
      <c r="AH42" s="115">
        <v>10.564990958408679</v>
      </c>
      <c r="AI42" s="115">
        <v>-0.31109979952741645</v>
      </c>
      <c r="AJ42" s="5">
        <v>41821974.880000003</v>
      </c>
      <c r="AK42" s="125">
        <v>49933413</v>
      </c>
      <c r="AL42" s="125">
        <v>0.19395158031810278</v>
      </c>
      <c r="AM42" t="s">
        <v>779</v>
      </c>
      <c r="AN42">
        <v>1</v>
      </c>
      <c r="AO42">
        <v>1</v>
      </c>
      <c r="AP42">
        <v>1</v>
      </c>
      <c r="AQ42">
        <v>1</v>
      </c>
      <c r="AR42">
        <v>1</v>
      </c>
      <c r="AS42">
        <v>1</v>
      </c>
      <c r="AT42">
        <v>1</v>
      </c>
    </row>
    <row r="43" spans="1:46" x14ac:dyDescent="0.3">
      <c r="A43" t="s">
        <v>656</v>
      </c>
      <c r="B43" t="s">
        <v>816</v>
      </c>
      <c r="C43" t="s">
        <v>44</v>
      </c>
      <c r="D43" t="s">
        <v>808</v>
      </c>
      <c r="E43" t="s">
        <v>1696</v>
      </c>
      <c r="F43" t="s">
        <v>28</v>
      </c>
      <c r="G43" s="126" t="s">
        <v>730</v>
      </c>
      <c r="H43" s="4">
        <v>0.12</v>
      </c>
      <c r="I43" s="4" t="s">
        <v>1459</v>
      </c>
      <c r="J43" s="4">
        <v>1222080.1600000001</v>
      </c>
      <c r="K43" s="4">
        <v>1272018.7200000002</v>
      </c>
      <c r="L43" s="4">
        <v>1483994.4000000001</v>
      </c>
      <c r="M43" s="4">
        <v>1428547.6800000002</v>
      </c>
      <c r="N43" s="4">
        <v>1886915.5200000003</v>
      </c>
      <c r="O43" s="4">
        <v>1352562.4000000001</v>
      </c>
      <c r="P43" s="4">
        <v>1984304.0000000002</v>
      </c>
      <c r="Q43" s="4">
        <v>1462391.84</v>
      </c>
      <c r="R43" s="4">
        <v>1860116.1600000001</v>
      </c>
      <c r="S43" s="4">
        <v>1933100.9600000002</v>
      </c>
      <c r="T43" s="4">
        <v>1624396.4800000002</v>
      </c>
      <c r="U43" s="4">
        <v>2045111.0400000003</v>
      </c>
      <c r="V43" s="4">
        <v>1528878</v>
      </c>
      <c r="W43" s="4">
        <v>1677077</v>
      </c>
      <c r="X43" s="4">
        <v>1845251</v>
      </c>
      <c r="Y43" s="4">
        <v>1199895</v>
      </c>
      <c r="Z43" s="4">
        <v>1453391</v>
      </c>
      <c r="AA43" s="4">
        <v>3213158</v>
      </c>
      <c r="AB43" s="125">
        <v>2476426</v>
      </c>
      <c r="AC43" s="125">
        <v>0.25104559425954498</v>
      </c>
      <c r="AD43" s="125">
        <v>0.31843735758857367</v>
      </c>
      <c r="AE43" s="125">
        <v>0.24343528520053703</v>
      </c>
      <c r="AF43" s="125">
        <v>-0.16005953682974036</v>
      </c>
      <c r="AG43" s="125">
        <v>-0.22975300982208266</v>
      </c>
      <c r="AH43" s="115">
        <v>1.3756079571633808</v>
      </c>
      <c r="AI43" s="115">
        <v>0.24800736177521171</v>
      </c>
      <c r="AJ43" s="5">
        <v>10630422.880000001</v>
      </c>
      <c r="AK43" s="125">
        <v>13394076</v>
      </c>
      <c r="AL43" s="125">
        <v>0.25997584020853165</v>
      </c>
      <c r="AM43" t="s">
        <v>779</v>
      </c>
      <c r="AN43">
        <v>1</v>
      </c>
      <c r="AO43">
        <v>1</v>
      </c>
      <c r="AP43">
        <v>1</v>
      </c>
      <c r="AQ43">
        <v>1</v>
      </c>
      <c r="AR43">
        <v>1</v>
      </c>
      <c r="AS43">
        <v>1</v>
      </c>
      <c r="AT43">
        <v>1</v>
      </c>
    </row>
    <row r="44" spans="1:46" x14ac:dyDescent="0.3">
      <c r="A44" t="s">
        <v>656</v>
      </c>
      <c r="B44" t="s">
        <v>816</v>
      </c>
      <c r="C44" t="s">
        <v>44</v>
      </c>
      <c r="D44" t="s">
        <v>808</v>
      </c>
      <c r="E44" t="s">
        <v>1696</v>
      </c>
      <c r="F44" t="s">
        <v>27</v>
      </c>
      <c r="G44" s="126" t="s">
        <v>730</v>
      </c>
      <c r="H44" s="4">
        <v>0.12</v>
      </c>
      <c r="I44" s="4" t="s">
        <v>1460</v>
      </c>
      <c r="J44" s="4">
        <v>11852347.360000001</v>
      </c>
      <c r="K44" s="4">
        <v>11775570.24</v>
      </c>
      <c r="L44" s="4">
        <v>10435320.000000002</v>
      </c>
      <c r="M44" s="4">
        <v>11809337.120000001</v>
      </c>
      <c r="N44" s="4">
        <v>13102237.120000001</v>
      </c>
      <c r="O44" s="4">
        <v>13605157.440000001</v>
      </c>
      <c r="P44" s="4">
        <v>13662251.680000002</v>
      </c>
      <c r="Q44" s="4">
        <v>15541294.720000001</v>
      </c>
      <c r="R44" s="4">
        <v>17352779.360000003</v>
      </c>
      <c r="S44" s="4">
        <v>14175043.680000002</v>
      </c>
      <c r="T44" s="4">
        <v>15668369.920000002</v>
      </c>
      <c r="U44" s="4">
        <v>15810536.000000002</v>
      </c>
      <c r="V44" s="4">
        <v>12929533</v>
      </c>
      <c r="W44" s="4">
        <v>11851488</v>
      </c>
      <c r="X44" s="4">
        <v>13359689</v>
      </c>
      <c r="Y44" s="4">
        <v>12941927</v>
      </c>
      <c r="Z44" s="4">
        <v>11167509</v>
      </c>
      <c r="AA44" s="4">
        <v>15237175</v>
      </c>
      <c r="AB44" s="125">
        <v>22018012</v>
      </c>
      <c r="AC44" s="125">
        <v>9.0883738662212027E-2</v>
      </c>
      <c r="AD44" s="125">
        <v>6.4470559346771622E-3</v>
      </c>
      <c r="AE44" s="125">
        <v>0.28023759693042455</v>
      </c>
      <c r="AF44" s="125">
        <v>9.5906304349790542E-2</v>
      </c>
      <c r="AG44" s="125">
        <v>-0.1476639525204991</v>
      </c>
      <c r="AH44" s="115">
        <v>0.11995580111419854</v>
      </c>
      <c r="AI44" s="115">
        <v>0.61159467090127539</v>
      </c>
      <c r="AJ44" s="5">
        <v>86242220.960000008</v>
      </c>
      <c r="AK44" s="125">
        <v>99505333</v>
      </c>
      <c r="AL44" s="125">
        <v>0.15378908256724458</v>
      </c>
      <c r="AM44" t="s">
        <v>779</v>
      </c>
      <c r="AN44">
        <v>1</v>
      </c>
      <c r="AO44">
        <v>1</v>
      </c>
      <c r="AP44">
        <v>1</v>
      </c>
      <c r="AQ44">
        <v>1</v>
      </c>
      <c r="AR44">
        <v>1</v>
      </c>
      <c r="AS44">
        <v>1</v>
      </c>
      <c r="AT44">
        <v>1</v>
      </c>
    </row>
    <row r="45" spans="1:46" x14ac:dyDescent="0.3">
      <c r="A45" t="s">
        <v>656</v>
      </c>
      <c r="B45" t="s">
        <v>816</v>
      </c>
      <c r="C45" t="s">
        <v>44</v>
      </c>
      <c r="D45" t="s">
        <v>808</v>
      </c>
      <c r="E45" t="s">
        <v>1696</v>
      </c>
      <c r="F45" t="s">
        <v>16</v>
      </c>
      <c r="G45" s="126" t="s">
        <v>730</v>
      </c>
      <c r="H45" s="4">
        <v>0.12</v>
      </c>
      <c r="I45" s="4" t="s">
        <v>1461</v>
      </c>
      <c r="J45" s="4">
        <v>17587647.84</v>
      </c>
      <c r="K45" s="4">
        <v>31374006.720000003</v>
      </c>
      <c r="L45" s="4">
        <v>14444175.200000001</v>
      </c>
      <c r="M45" s="4">
        <v>18179896</v>
      </c>
      <c r="N45" s="4">
        <v>29468045.600000001</v>
      </c>
      <c r="O45" s="4">
        <v>13570689.440000001</v>
      </c>
      <c r="P45" s="4">
        <v>19549218.080000002</v>
      </c>
      <c r="Q45" s="4">
        <v>33767826.400000006</v>
      </c>
      <c r="R45" s="4">
        <v>15134369.600000001</v>
      </c>
      <c r="S45" s="4">
        <v>18231889.760000002</v>
      </c>
      <c r="T45" s="4">
        <v>40477299.520000003</v>
      </c>
      <c r="U45" s="4">
        <v>18731896.960000001</v>
      </c>
      <c r="V45" s="4">
        <v>17840508</v>
      </c>
      <c r="W45" s="4">
        <v>36047444</v>
      </c>
      <c r="X45" s="4">
        <v>10525606</v>
      </c>
      <c r="Y45" s="4">
        <v>13012975</v>
      </c>
      <c r="Z45" s="4">
        <v>28444808</v>
      </c>
      <c r="AA45" s="4">
        <v>11143818</v>
      </c>
      <c r="AB45" s="125">
        <v>17123092</v>
      </c>
      <c r="AC45" s="125">
        <v>1.4377144817791629E-2</v>
      </c>
      <c r="AD45" s="125">
        <v>0.1489588920442482</v>
      </c>
      <c r="AE45" s="125">
        <v>-0.27129061685709827</v>
      </c>
      <c r="AF45" s="125">
        <v>-0.28421070175538959</v>
      </c>
      <c r="AG45" s="125">
        <v>-3.4723632978225116E-2</v>
      </c>
      <c r="AH45" s="115">
        <v>-0.17883184570171706</v>
      </c>
      <c r="AI45" s="115">
        <v>-0.12410348434764618</v>
      </c>
      <c r="AJ45" s="5">
        <v>144173678.88000003</v>
      </c>
      <c r="AK45" s="125">
        <v>134138251</v>
      </c>
      <c r="AL45" s="125">
        <v>-6.9606518734621495E-2</v>
      </c>
      <c r="AM45" t="s">
        <v>779</v>
      </c>
      <c r="AN45">
        <v>1</v>
      </c>
      <c r="AO45">
        <v>1</v>
      </c>
      <c r="AP45">
        <v>1</v>
      </c>
      <c r="AQ45">
        <v>1</v>
      </c>
      <c r="AR45">
        <v>1</v>
      </c>
      <c r="AS45">
        <v>1</v>
      </c>
      <c r="AT45">
        <v>1</v>
      </c>
    </row>
    <row r="46" spans="1:46" x14ac:dyDescent="0.3">
      <c r="A46" t="s">
        <v>656</v>
      </c>
      <c r="B46" t="s">
        <v>816</v>
      </c>
      <c r="C46" t="s">
        <v>44</v>
      </c>
      <c r="D46" t="s">
        <v>808</v>
      </c>
      <c r="E46" t="s">
        <v>1696</v>
      </c>
      <c r="F46" t="s">
        <v>650</v>
      </c>
      <c r="G46" s="126" t="s">
        <v>730</v>
      </c>
      <c r="H46" s="4">
        <v>0.12</v>
      </c>
      <c r="I46" s="4" t="s">
        <v>1462</v>
      </c>
      <c r="J46" s="4">
        <v>46228794.080000006</v>
      </c>
      <c r="K46" s="4">
        <v>10598853.440000001</v>
      </c>
      <c r="L46" s="4">
        <v>14875365.120000001</v>
      </c>
      <c r="M46" s="4">
        <v>9966466.7200000007</v>
      </c>
      <c r="N46" s="4">
        <v>13124125.280000001</v>
      </c>
      <c r="O46" s="4">
        <v>11876518.080000002</v>
      </c>
      <c r="P46" s="4">
        <v>39324765.760000005</v>
      </c>
      <c r="Q46" s="4">
        <v>30988056.960000005</v>
      </c>
      <c r="R46" s="4">
        <v>11754083.040000001</v>
      </c>
      <c r="S46" s="4">
        <v>12092236.800000001</v>
      </c>
      <c r="T46" s="4">
        <v>11116753.760000002</v>
      </c>
      <c r="U46" s="4">
        <v>13644233.120000001</v>
      </c>
      <c r="V46" s="4">
        <v>54753732</v>
      </c>
      <c r="W46" s="4">
        <v>14407307</v>
      </c>
      <c r="X46" s="4">
        <v>10488215</v>
      </c>
      <c r="Y46" s="4">
        <v>16120125</v>
      </c>
      <c r="Z46" s="4">
        <v>12863975</v>
      </c>
      <c r="AA46" s="4">
        <v>10829771</v>
      </c>
      <c r="AB46" s="125">
        <v>10515310</v>
      </c>
      <c r="AC46" s="125">
        <v>0.18440753408465274</v>
      </c>
      <c r="AD46" s="125">
        <v>0.35932693866932064</v>
      </c>
      <c r="AE46" s="125">
        <v>-0.29492722259983095</v>
      </c>
      <c r="AF46" s="125">
        <v>0.6174362944142755</v>
      </c>
      <c r="AG46" s="125">
        <v>-1.9822294777728698E-2</v>
      </c>
      <c r="AH46" s="115">
        <v>-8.8135855387002596E-2</v>
      </c>
      <c r="AI46" s="115">
        <v>-0.73260336592530029</v>
      </c>
      <c r="AJ46" s="5">
        <v>145994888.48000002</v>
      </c>
      <c r="AK46" s="125">
        <v>129978435</v>
      </c>
      <c r="AL46" s="125">
        <v>-0.109705577001719</v>
      </c>
      <c r="AM46" t="s">
        <v>779</v>
      </c>
      <c r="AN46">
        <v>1</v>
      </c>
      <c r="AO46">
        <v>1</v>
      </c>
      <c r="AP46">
        <v>1</v>
      </c>
      <c r="AQ46">
        <v>1</v>
      </c>
      <c r="AR46">
        <v>1</v>
      </c>
      <c r="AS46">
        <v>1</v>
      </c>
      <c r="AT46">
        <v>1</v>
      </c>
    </row>
    <row r="47" spans="1:46" x14ac:dyDescent="0.3">
      <c r="A47" t="s">
        <v>656</v>
      </c>
      <c r="B47" t="s">
        <v>816</v>
      </c>
      <c r="C47" t="s">
        <v>44</v>
      </c>
      <c r="D47" t="s">
        <v>808</v>
      </c>
      <c r="E47" t="s">
        <v>1696</v>
      </c>
      <c r="F47" t="s">
        <v>94</v>
      </c>
      <c r="G47" s="126" t="s">
        <v>730</v>
      </c>
      <c r="H47" s="4">
        <v>0.12</v>
      </c>
      <c r="I47" s="4" t="s">
        <v>1463</v>
      </c>
      <c r="J47" s="4">
        <v>13801211.200000001</v>
      </c>
      <c r="K47" s="4">
        <v>6266424.6400000006</v>
      </c>
      <c r="L47" s="4">
        <v>6160688.8000000007</v>
      </c>
      <c r="M47" s="4">
        <v>6971535.2000000011</v>
      </c>
      <c r="N47" s="4">
        <v>6580854.5600000005</v>
      </c>
      <c r="O47" s="4">
        <v>5997382.7200000007</v>
      </c>
      <c r="P47" s="4">
        <v>11836970.880000001</v>
      </c>
      <c r="Q47" s="4">
        <v>6944076.1600000011</v>
      </c>
      <c r="R47" s="4">
        <v>6909306.8800000008</v>
      </c>
      <c r="S47" s="4">
        <v>8123590.7200000007</v>
      </c>
      <c r="T47" s="4">
        <v>7992554.080000001</v>
      </c>
      <c r="U47" s="4">
        <v>9859181.9200000018</v>
      </c>
      <c r="V47" s="4">
        <v>15474665</v>
      </c>
      <c r="W47" s="4">
        <v>7565311</v>
      </c>
      <c r="X47" s="4">
        <v>6494264</v>
      </c>
      <c r="Y47" s="4">
        <v>5092353</v>
      </c>
      <c r="Z47" s="4">
        <v>4650100</v>
      </c>
      <c r="AA47" s="4">
        <v>7428763</v>
      </c>
      <c r="AB47" s="125">
        <v>12929205</v>
      </c>
      <c r="AC47" s="125">
        <v>0.12125412586976415</v>
      </c>
      <c r="AD47" s="125">
        <v>0.20727710530641588</v>
      </c>
      <c r="AE47" s="125">
        <v>5.4145763700967853E-2</v>
      </c>
      <c r="AF47" s="125">
        <v>-0.26955070097042627</v>
      </c>
      <c r="AG47" s="125">
        <v>-0.2933896414814553</v>
      </c>
      <c r="AH47" s="115">
        <v>0.23866748994134548</v>
      </c>
      <c r="AI47" s="115">
        <v>9.2273110331416067E-2</v>
      </c>
      <c r="AJ47" s="5">
        <v>57615068.000000007</v>
      </c>
      <c r="AK47" s="125">
        <v>59634661</v>
      </c>
      <c r="AL47" s="125">
        <v>3.5053208650209215E-2</v>
      </c>
      <c r="AM47" t="s">
        <v>779</v>
      </c>
      <c r="AN47">
        <v>1</v>
      </c>
      <c r="AO47">
        <v>1</v>
      </c>
      <c r="AP47">
        <v>1</v>
      </c>
      <c r="AQ47">
        <v>1</v>
      </c>
      <c r="AR47">
        <v>1</v>
      </c>
      <c r="AS47">
        <v>1</v>
      </c>
      <c r="AT47">
        <v>1</v>
      </c>
    </row>
    <row r="48" spans="1:46" x14ac:dyDescent="0.3">
      <c r="A48" t="s">
        <v>656</v>
      </c>
      <c r="B48" t="s">
        <v>816</v>
      </c>
      <c r="C48" t="s">
        <v>44</v>
      </c>
      <c r="D48" t="s">
        <v>808</v>
      </c>
      <c r="E48" t="s">
        <v>1696</v>
      </c>
      <c r="F48" t="s">
        <v>30</v>
      </c>
      <c r="G48" s="126" t="s">
        <v>730</v>
      </c>
      <c r="H48" s="4">
        <v>0.12</v>
      </c>
      <c r="I48" s="4" t="s">
        <v>1464</v>
      </c>
      <c r="J48" s="4">
        <v>16379693.120000001</v>
      </c>
      <c r="K48" s="4">
        <v>11000338.720000001</v>
      </c>
      <c r="L48" s="4">
        <v>12853835.680000002</v>
      </c>
      <c r="M48" s="4">
        <v>15957316.480000002</v>
      </c>
      <c r="N48" s="4">
        <v>14124902.400000002</v>
      </c>
      <c r="O48" s="4">
        <v>13404789.440000001</v>
      </c>
      <c r="P48" s="4">
        <v>18630828.16</v>
      </c>
      <c r="Q48" s="4">
        <v>14295514.240000002</v>
      </c>
      <c r="R48" s="4">
        <v>14334775.840000002</v>
      </c>
      <c r="S48" s="4">
        <v>17715701.920000002</v>
      </c>
      <c r="T48" s="4">
        <v>16090139.520000001</v>
      </c>
      <c r="U48" s="4">
        <v>17440664.640000001</v>
      </c>
      <c r="V48" s="4">
        <v>17321914</v>
      </c>
      <c r="W48" s="4">
        <v>10446840</v>
      </c>
      <c r="X48" s="4">
        <v>9575704</v>
      </c>
      <c r="Y48" s="4">
        <v>12113121</v>
      </c>
      <c r="Z48" s="4">
        <v>9031660</v>
      </c>
      <c r="AA48" s="4">
        <v>9225186</v>
      </c>
      <c r="AB48" s="125">
        <v>16490413</v>
      </c>
      <c r="AC48" s="125">
        <v>5.7523719955993834E-2</v>
      </c>
      <c r="AD48" s="125">
        <v>-5.0316516071788803E-2</v>
      </c>
      <c r="AE48" s="125">
        <v>-0.25503139775628447</v>
      </c>
      <c r="AF48" s="125">
        <v>-0.24090488427788592</v>
      </c>
      <c r="AG48" s="125">
        <v>-0.36058602429706005</v>
      </c>
      <c r="AH48" s="115">
        <v>-0.31179926090655558</v>
      </c>
      <c r="AI48" s="115">
        <v>-0.11488566915105937</v>
      </c>
      <c r="AJ48" s="5">
        <v>102351704</v>
      </c>
      <c r="AK48" s="125">
        <v>84204838</v>
      </c>
      <c r="AL48" s="125">
        <v>-0.1772991097441817</v>
      </c>
      <c r="AM48" t="s">
        <v>779</v>
      </c>
      <c r="AN48">
        <v>1</v>
      </c>
      <c r="AO48">
        <v>1</v>
      </c>
      <c r="AP48">
        <v>1</v>
      </c>
      <c r="AQ48">
        <v>1</v>
      </c>
      <c r="AR48">
        <v>1</v>
      </c>
      <c r="AS48">
        <v>1</v>
      </c>
      <c r="AT48">
        <v>1</v>
      </c>
    </row>
    <row r="49" spans="1:46" x14ac:dyDescent="0.3">
      <c r="A49" t="s">
        <v>656</v>
      </c>
      <c r="B49" t="s">
        <v>816</v>
      </c>
      <c r="C49" t="s">
        <v>44</v>
      </c>
      <c r="D49" t="s">
        <v>808</v>
      </c>
      <c r="E49" t="s">
        <v>1696</v>
      </c>
      <c r="F49" t="s">
        <v>5</v>
      </c>
      <c r="G49" s="126" t="s">
        <v>730</v>
      </c>
      <c r="H49" s="4">
        <v>0.12</v>
      </c>
      <c r="I49" s="4" t="s">
        <v>1465</v>
      </c>
      <c r="J49" s="4">
        <v>62355802.880000003</v>
      </c>
      <c r="K49" s="4">
        <v>64399016.640000008</v>
      </c>
      <c r="L49" s="4">
        <v>46018744.800000004</v>
      </c>
      <c r="M49" s="4">
        <v>54623612.960000008</v>
      </c>
      <c r="N49" s="4">
        <v>67012867.040000007</v>
      </c>
      <c r="O49" s="4">
        <v>50261871.520000003</v>
      </c>
      <c r="P49" s="4">
        <v>65320595.200000003</v>
      </c>
      <c r="Q49" s="4">
        <v>74614895.040000007</v>
      </c>
      <c r="R49" s="4">
        <v>58920197.280000009</v>
      </c>
      <c r="S49" s="4">
        <v>61136486.880000003</v>
      </c>
      <c r="T49" s="4">
        <v>82166883.680000007</v>
      </c>
      <c r="U49" s="4">
        <v>67891910.24000001</v>
      </c>
      <c r="V49" s="4">
        <v>67416464</v>
      </c>
      <c r="W49" s="4">
        <v>71728728</v>
      </c>
      <c r="X49" s="4">
        <v>36954498</v>
      </c>
      <c r="Y49" s="4">
        <v>49124611</v>
      </c>
      <c r="Z49" s="4">
        <v>55281223</v>
      </c>
      <c r="AA49" s="4">
        <v>55442616</v>
      </c>
      <c r="AB49" s="125">
        <v>76013824</v>
      </c>
      <c r="AC49" s="125">
        <v>8.115782150602624E-2</v>
      </c>
      <c r="AD49" s="125">
        <v>0.1138171317269355</v>
      </c>
      <c r="AE49" s="125">
        <v>-0.19696857963844341</v>
      </c>
      <c r="AF49" s="125">
        <v>-0.1006707843369284</v>
      </c>
      <c r="AG49" s="125">
        <v>-0.17506554424835136</v>
      </c>
      <c r="AH49" s="115">
        <v>0.10307504124549949</v>
      </c>
      <c r="AI49" s="115">
        <v>0.16370378694895904</v>
      </c>
      <c r="AJ49" s="5">
        <v>409992511.04000002</v>
      </c>
      <c r="AK49" s="125">
        <v>411961964</v>
      </c>
      <c r="AL49" s="125">
        <v>4.8036315468402129E-3</v>
      </c>
      <c r="AM49" t="s">
        <v>779</v>
      </c>
      <c r="AN49">
        <v>1</v>
      </c>
      <c r="AO49">
        <v>1</v>
      </c>
      <c r="AP49">
        <v>1</v>
      </c>
      <c r="AQ49">
        <v>1</v>
      </c>
      <c r="AR49">
        <v>1</v>
      </c>
      <c r="AS49">
        <v>1</v>
      </c>
      <c r="AT49">
        <v>1</v>
      </c>
    </row>
    <row r="50" spans="1:46" x14ac:dyDescent="0.3">
      <c r="A50" t="s">
        <v>656</v>
      </c>
      <c r="B50" t="s">
        <v>816</v>
      </c>
      <c r="C50" t="s">
        <v>44</v>
      </c>
      <c r="D50" t="s">
        <v>808</v>
      </c>
      <c r="E50" t="s">
        <v>1696</v>
      </c>
      <c r="F50" t="s">
        <v>18</v>
      </c>
      <c r="G50" s="126" t="s">
        <v>730</v>
      </c>
      <c r="H50" s="4">
        <v>0.12</v>
      </c>
      <c r="I50" s="4" t="s">
        <v>1466</v>
      </c>
      <c r="J50" s="4">
        <v>17892516.32</v>
      </c>
      <c r="K50" s="4">
        <v>13710996.320000002</v>
      </c>
      <c r="L50" s="4">
        <v>13494566.4</v>
      </c>
      <c r="M50" s="4">
        <v>16234296.960000001</v>
      </c>
      <c r="N50" s="4">
        <v>15974814.240000002</v>
      </c>
      <c r="O50" s="4">
        <v>15736079.520000001</v>
      </c>
      <c r="P50" s="4">
        <v>18287850.560000002</v>
      </c>
      <c r="Q50" s="4">
        <v>16899305.920000002</v>
      </c>
      <c r="R50" s="4">
        <v>17663625.280000001</v>
      </c>
      <c r="S50" s="4">
        <v>18672861.760000002</v>
      </c>
      <c r="T50" s="4">
        <v>16404263.680000002</v>
      </c>
      <c r="U50" s="4">
        <v>21445184.32</v>
      </c>
      <c r="V50" s="4">
        <v>19642880</v>
      </c>
      <c r="W50" s="4">
        <v>14587408</v>
      </c>
      <c r="X50" s="4">
        <v>4729688</v>
      </c>
      <c r="Y50" s="4">
        <v>16877461</v>
      </c>
      <c r="Z50" s="4">
        <v>9565415</v>
      </c>
      <c r="AA50" s="4">
        <v>18419702</v>
      </c>
      <c r="AB50" s="125">
        <v>21467089</v>
      </c>
      <c r="AC50" s="125">
        <v>9.7826580045841174E-2</v>
      </c>
      <c r="AD50" s="125">
        <v>6.3920349735751197E-2</v>
      </c>
      <c r="AE50" s="125">
        <v>-0.64951167308347157</v>
      </c>
      <c r="AF50" s="125">
        <v>3.961760965594651E-2</v>
      </c>
      <c r="AG50" s="125">
        <v>-0.40121901536427512</v>
      </c>
      <c r="AH50" s="115">
        <v>0.17053945848387517</v>
      </c>
      <c r="AI50" s="115">
        <v>0.17384429239343024</v>
      </c>
      <c r="AJ50" s="5">
        <v>111331120.32000001</v>
      </c>
      <c r="AK50" s="125">
        <v>105289643</v>
      </c>
      <c r="AL50" s="125">
        <v>-5.4265845009328365E-2</v>
      </c>
      <c r="AM50" t="s">
        <v>779</v>
      </c>
      <c r="AN50">
        <v>1</v>
      </c>
      <c r="AO50">
        <v>1</v>
      </c>
      <c r="AP50">
        <v>1</v>
      </c>
      <c r="AQ50">
        <v>1</v>
      </c>
      <c r="AR50">
        <v>1</v>
      </c>
      <c r="AS50">
        <v>1</v>
      </c>
      <c r="AT50">
        <v>1</v>
      </c>
    </row>
    <row r="51" spans="1:46" x14ac:dyDescent="0.3">
      <c r="A51" t="s">
        <v>10</v>
      </c>
      <c r="B51" t="s">
        <v>812</v>
      </c>
      <c r="C51" t="s">
        <v>44</v>
      </c>
      <c r="D51" t="s">
        <v>806</v>
      </c>
      <c r="E51" t="s">
        <v>1689</v>
      </c>
      <c r="F51" t="s">
        <v>5</v>
      </c>
      <c r="G51" s="126" t="s">
        <v>7</v>
      </c>
      <c r="H51" s="4">
        <v>1.3000000000000001E-2</v>
      </c>
      <c r="I51" s="4" t="s">
        <v>1467</v>
      </c>
      <c r="J51" s="4">
        <v>127.79087952879999</v>
      </c>
      <c r="K51" s="4">
        <v>100.34873911852999</v>
      </c>
      <c r="L51" s="4">
        <v>119.07191138885001</v>
      </c>
      <c r="M51" s="4">
        <v>163.7080498384</v>
      </c>
      <c r="N51" s="4">
        <v>138.37288379585999</v>
      </c>
      <c r="O51" s="4">
        <v>115.63966181062999</v>
      </c>
      <c r="P51" s="4">
        <v>180.82140100271997</v>
      </c>
      <c r="Q51" s="4">
        <v>151.45296658629999</v>
      </c>
      <c r="R51" s="4">
        <v>140.71781598649997</v>
      </c>
      <c r="S51" s="4">
        <v>165.85675672660997</v>
      </c>
      <c r="T51" s="4">
        <v>122.49362887698</v>
      </c>
      <c r="U51" s="4">
        <v>157.37502269198018</v>
      </c>
      <c r="V51" s="4">
        <v>139.14545901999998</v>
      </c>
      <c r="W51" s="4">
        <v>108.47626526000001</v>
      </c>
      <c r="X51" s="4">
        <v>104.82472519</v>
      </c>
      <c r="Y51" s="4">
        <v>90.637348749999987</v>
      </c>
      <c r="Z51" s="4">
        <v>116.11016671</v>
      </c>
      <c r="AA51" s="4">
        <v>124.73438337000002</v>
      </c>
      <c r="AB51" s="125" t="s">
        <v>102</v>
      </c>
      <c r="AC51" s="125">
        <v>8.8852815890049688E-2</v>
      </c>
      <c r="AD51" s="125">
        <v>8.0992807810668518E-2</v>
      </c>
      <c r="AE51" s="125">
        <v>-0.11965194841227798</v>
      </c>
      <c r="AF51" s="125">
        <v>-0.44634763629845808</v>
      </c>
      <c r="AG51" s="125">
        <v>-0.16088930486340036</v>
      </c>
      <c r="AH51" s="115">
        <v>7.8647078493392933E-2</v>
      </c>
      <c r="AI51" s="115" t="s">
        <v>102</v>
      </c>
      <c r="AJ51" s="5">
        <v>764.93212548106987</v>
      </c>
      <c r="AK51" s="125">
        <v>683.92834830000004</v>
      </c>
      <c r="AL51" s="125">
        <v>-0.10589668610156244</v>
      </c>
      <c r="AM51" t="s">
        <v>779</v>
      </c>
      <c r="AN51">
        <v>1</v>
      </c>
      <c r="AO51">
        <v>1</v>
      </c>
      <c r="AP51">
        <v>1</v>
      </c>
      <c r="AQ51">
        <v>1</v>
      </c>
      <c r="AR51">
        <v>1</v>
      </c>
      <c r="AS51">
        <v>1</v>
      </c>
      <c r="AT51">
        <v>0</v>
      </c>
    </row>
    <row r="52" spans="1:46" x14ac:dyDescent="0.3">
      <c r="A52" t="s">
        <v>786</v>
      </c>
      <c r="B52" t="s">
        <v>818</v>
      </c>
      <c r="C52" t="s">
        <v>42</v>
      </c>
      <c r="D52" t="s">
        <v>806</v>
      </c>
      <c r="E52" t="s">
        <v>1696</v>
      </c>
      <c r="F52" t="s">
        <v>5</v>
      </c>
      <c r="G52" s="126" t="s">
        <v>7</v>
      </c>
      <c r="H52" s="4">
        <v>5.9000000000000004E-2</v>
      </c>
      <c r="I52" s="4" t="s">
        <v>1468</v>
      </c>
      <c r="J52" s="4">
        <v>56837.87493000002</v>
      </c>
      <c r="K52" s="4">
        <v>57681.611999999994</v>
      </c>
      <c r="L52" s="4">
        <v>59658.764999999999</v>
      </c>
      <c r="M52" s="4">
        <v>86690.798999999999</v>
      </c>
      <c r="N52" s="4">
        <v>70013.667000000001</v>
      </c>
      <c r="O52" s="4" t="s">
        <v>102</v>
      </c>
      <c r="P52" s="4">
        <v>41352.890999999996</v>
      </c>
      <c r="Q52" s="4" t="s">
        <v>102</v>
      </c>
      <c r="R52" s="4" t="s">
        <v>102</v>
      </c>
      <c r="S52" s="4" t="s">
        <v>102</v>
      </c>
      <c r="T52" s="4" t="s">
        <v>102</v>
      </c>
      <c r="U52" s="4" t="s">
        <v>102</v>
      </c>
      <c r="V52" s="4">
        <v>63003.099999999977</v>
      </c>
      <c r="W52" s="4">
        <v>56184</v>
      </c>
      <c r="X52" s="4">
        <v>51551</v>
      </c>
      <c r="Y52" s="4">
        <v>70854</v>
      </c>
      <c r="Z52" s="4">
        <v>56017</v>
      </c>
      <c r="AA52" s="4" t="s">
        <v>102</v>
      </c>
      <c r="AB52" s="125">
        <v>38620</v>
      </c>
      <c r="AC52" s="125">
        <v>0.10847036553693959</v>
      </c>
      <c r="AD52" s="125">
        <v>-2.5963421410622051E-2</v>
      </c>
      <c r="AE52" s="125">
        <v>-0.13590232717690351</v>
      </c>
      <c r="AF52" s="125">
        <v>-0.18268142851007751</v>
      </c>
      <c r="AG52" s="125">
        <v>-0.19991335405985808</v>
      </c>
      <c r="AH52" s="115" t="s">
        <v>102</v>
      </c>
      <c r="AI52" s="115">
        <v>-6.6087060273488402E-2</v>
      </c>
      <c r="AJ52" s="5">
        <v>372235.60893000005</v>
      </c>
      <c r="AK52" s="125">
        <v>336229.1</v>
      </c>
      <c r="AL52" s="125">
        <v>-9.6730425747019802E-2</v>
      </c>
      <c r="AM52" t="s">
        <v>779</v>
      </c>
      <c r="AN52">
        <v>1</v>
      </c>
      <c r="AO52">
        <v>1</v>
      </c>
      <c r="AP52">
        <v>1</v>
      </c>
      <c r="AQ52">
        <v>1</v>
      </c>
      <c r="AR52">
        <v>1</v>
      </c>
      <c r="AS52">
        <v>0</v>
      </c>
      <c r="AT52">
        <v>1</v>
      </c>
    </row>
    <row r="53" spans="1:46" x14ac:dyDescent="0.3">
      <c r="A53" t="s">
        <v>6</v>
      </c>
      <c r="B53" t="s">
        <v>819</v>
      </c>
      <c r="C53" t="s">
        <v>42</v>
      </c>
      <c r="D53" t="s">
        <v>808</v>
      </c>
      <c r="E53" t="s">
        <v>1696</v>
      </c>
      <c r="F53" t="s">
        <v>5</v>
      </c>
      <c r="G53" s="126" t="s">
        <v>7</v>
      </c>
      <c r="H53" s="4">
        <v>2E-3</v>
      </c>
      <c r="I53" s="4" t="s">
        <v>1469</v>
      </c>
      <c r="J53" s="4">
        <v>489.5772</v>
      </c>
      <c r="K53" s="4">
        <v>280.25939999999991</v>
      </c>
      <c r="L53" s="4">
        <v>280.35959999999994</v>
      </c>
      <c r="M53" s="4">
        <v>553.50479999999993</v>
      </c>
      <c r="N53" s="4">
        <v>311.32139999999998</v>
      </c>
      <c r="O53" s="4">
        <v>263.82659999999998</v>
      </c>
      <c r="P53" s="4">
        <v>489.47699999999998</v>
      </c>
      <c r="Q53" s="4" t="s">
        <v>102</v>
      </c>
      <c r="R53" s="4" t="s">
        <v>102</v>
      </c>
      <c r="S53" s="4" t="s">
        <v>102</v>
      </c>
      <c r="T53" s="4" t="s">
        <v>102</v>
      </c>
      <c r="U53" s="4" t="s">
        <v>102</v>
      </c>
      <c r="V53" s="4">
        <v>505.1</v>
      </c>
      <c r="W53" s="4">
        <v>380</v>
      </c>
      <c r="X53" s="4">
        <v>279.69999999999993</v>
      </c>
      <c r="Y53" s="4">
        <v>385.1</v>
      </c>
      <c r="Z53" s="4" t="s">
        <v>102</v>
      </c>
      <c r="AA53" s="4" t="s">
        <v>102</v>
      </c>
      <c r="AB53" s="125" t="s">
        <v>102</v>
      </c>
      <c r="AC53" s="125">
        <v>3.1706541889614179E-2</v>
      </c>
      <c r="AD53" s="125">
        <v>0.35588672494125129</v>
      </c>
      <c r="AE53" s="125">
        <v>-2.3526927560176712E-3</v>
      </c>
      <c r="AF53" s="125">
        <v>-0.30425174271298089</v>
      </c>
      <c r="AG53" s="125" t="s">
        <v>102</v>
      </c>
      <c r="AH53" s="115" t="s">
        <v>102</v>
      </c>
      <c r="AI53" s="115" t="s">
        <v>102</v>
      </c>
      <c r="AJ53" s="5">
        <v>1603.7009999999998</v>
      </c>
      <c r="AK53" s="125">
        <v>1549.9</v>
      </c>
      <c r="AL53" s="125">
        <v>-3.3548024226460985E-2</v>
      </c>
      <c r="AM53" t="s">
        <v>779</v>
      </c>
      <c r="AN53">
        <v>1</v>
      </c>
      <c r="AO53">
        <v>1</v>
      </c>
      <c r="AP53">
        <v>1</v>
      </c>
      <c r="AQ53">
        <v>1</v>
      </c>
      <c r="AR53">
        <v>0</v>
      </c>
      <c r="AS53">
        <v>0</v>
      </c>
      <c r="AT53">
        <v>0</v>
      </c>
    </row>
    <row r="54" spans="1:46" x14ac:dyDescent="0.3">
      <c r="A54" t="s">
        <v>36</v>
      </c>
      <c r="B54" t="s">
        <v>820</v>
      </c>
      <c r="C54" t="s">
        <v>42</v>
      </c>
      <c r="D54" t="s">
        <v>808</v>
      </c>
      <c r="E54" t="s">
        <v>1696</v>
      </c>
      <c r="F54" t="s">
        <v>5</v>
      </c>
      <c r="G54" s="126" t="s">
        <v>8</v>
      </c>
      <c r="H54" s="4">
        <v>0.17</v>
      </c>
      <c r="I54" s="4" t="s">
        <v>1470</v>
      </c>
      <c r="J54" s="4">
        <v>1592.37</v>
      </c>
      <c r="K54" s="4">
        <v>955.89</v>
      </c>
      <c r="L54" s="4">
        <v>941.84999999999991</v>
      </c>
      <c r="M54" s="4">
        <v>1317.4199999999998</v>
      </c>
      <c r="N54" s="4">
        <v>1460.1599999999999</v>
      </c>
      <c r="O54" s="4">
        <v>1893.06</v>
      </c>
      <c r="P54" s="4">
        <v>1634.49</v>
      </c>
      <c r="Q54" s="4" t="s">
        <v>102</v>
      </c>
      <c r="R54" s="4" t="s">
        <v>102</v>
      </c>
      <c r="S54" s="4" t="s">
        <v>102</v>
      </c>
      <c r="T54" s="4" t="s">
        <v>102</v>
      </c>
      <c r="U54" s="4" t="s">
        <v>102</v>
      </c>
      <c r="V54" s="4">
        <v>1218</v>
      </c>
      <c r="W54" s="4">
        <v>784</v>
      </c>
      <c r="X54" s="4">
        <v>609</v>
      </c>
      <c r="Y54" s="4">
        <v>674</v>
      </c>
      <c r="Z54" s="4" t="s">
        <v>102</v>
      </c>
      <c r="AA54" s="4" t="s">
        <v>102</v>
      </c>
      <c r="AB54" s="125" t="s">
        <v>102</v>
      </c>
      <c r="AC54" s="125">
        <v>-0.23510239454398155</v>
      </c>
      <c r="AD54" s="125">
        <v>-0.17982194603981627</v>
      </c>
      <c r="AE54" s="125">
        <v>-0.35340022296544027</v>
      </c>
      <c r="AF54" s="125">
        <v>-0.48839398217728586</v>
      </c>
      <c r="AG54" s="125" t="s">
        <v>102</v>
      </c>
      <c r="AH54" s="115" t="s">
        <v>102</v>
      </c>
      <c r="AI54" s="115" t="s">
        <v>102</v>
      </c>
      <c r="AJ54" s="5">
        <v>4807.53</v>
      </c>
      <c r="AK54" s="125">
        <v>3285</v>
      </c>
      <c r="AL54" s="125">
        <v>-0.31669693168841379</v>
      </c>
      <c r="AM54" t="s">
        <v>779</v>
      </c>
      <c r="AN54">
        <v>1</v>
      </c>
      <c r="AO54">
        <v>1</v>
      </c>
      <c r="AP54">
        <v>1</v>
      </c>
      <c r="AQ54">
        <v>1</v>
      </c>
      <c r="AR54">
        <v>0</v>
      </c>
      <c r="AS54">
        <v>0</v>
      </c>
      <c r="AT54">
        <v>0</v>
      </c>
    </row>
    <row r="55" spans="1:46" x14ac:dyDescent="0.3">
      <c r="A55" t="s">
        <v>15</v>
      </c>
      <c r="B55" t="s">
        <v>821</v>
      </c>
      <c r="C55" t="s">
        <v>42</v>
      </c>
      <c r="D55" t="s">
        <v>806</v>
      </c>
      <c r="E55" t="s">
        <v>1696</v>
      </c>
      <c r="F55" t="s">
        <v>31</v>
      </c>
      <c r="G55" s="126" t="s">
        <v>7</v>
      </c>
      <c r="H55" s="4">
        <v>3.0000000000000001E-3</v>
      </c>
      <c r="I55" s="4" t="s">
        <v>1471</v>
      </c>
      <c r="J55" s="4">
        <v>1601.7909999999999</v>
      </c>
      <c r="K55" s="4">
        <v>2262.7679999999996</v>
      </c>
      <c r="L55" s="4">
        <v>14948.711999999998</v>
      </c>
      <c r="M55" s="4">
        <v>15812.294999999998</v>
      </c>
      <c r="N55" s="4">
        <v>16986.807999999997</v>
      </c>
      <c r="O55" s="4">
        <v>25572.487999999998</v>
      </c>
      <c r="P55" s="4">
        <v>27419.010999999999</v>
      </c>
      <c r="Q55" s="4" t="s">
        <v>102</v>
      </c>
      <c r="R55" s="4" t="s">
        <v>102</v>
      </c>
      <c r="S55" s="4" t="s">
        <v>102</v>
      </c>
      <c r="T55" s="4" t="s">
        <v>102</v>
      </c>
      <c r="U55" s="4" t="s">
        <v>102</v>
      </c>
      <c r="V55" s="4">
        <v>1784</v>
      </c>
      <c r="W55" s="4">
        <v>2451</v>
      </c>
      <c r="X55" s="4">
        <v>14628</v>
      </c>
      <c r="Y55" s="4">
        <v>15448</v>
      </c>
      <c r="Z55" s="4">
        <v>16485</v>
      </c>
      <c r="AA55" s="4">
        <v>25671</v>
      </c>
      <c r="AB55" s="125">
        <v>27542</v>
      </c>
      <c r="AC55" s="125">
        <v>0.11375329240831049</v>
      </c>
      <c r="AD55" s="125">
        <v>8.3186610381621298E-2</v>
      </c>
      <c r="AE55" s="125">
        <v>-2.1454156050367268E-2</v>
      </c>
      <c r="AF55" s="125">
        <v>-2.3038717656102312E-2</v>
      </c>
      <c r="AG55" s="125">
        <v>-2.9541041495258987E-2</v>
      </c>
      <c r="AH55" s="115">
        <v>3.8522649810218876E-3</v>
      </c>
      <c r="AI55" s="115">
        <v>4.4855374251099502E-3</v>
      </c>
      <c r="AJ55" s="5">
        <v>104603.87299999999</v>
      </c>
      <c r="AK55" s="125">
        <v>104009</v>
      </c>
      <c r="AL55" s="125">
        <v>-5.6869118029692113E-3</v>
      </c>
      <c r="AM55" t="s">
        <v>779</v>
      </c>
      <c r="AN55">
        <v>1</v>
      </c>
      <c r="AO55">
        <v>1</v>
      </c>
      <c r="AP55">
        <v>1</v>
      </c>
      <c r="AQ55">
        <v>1</v>
      </c>
      <c r="AR55">
        <v>1</v>
      </c>
      <c r="AS55">
        <v>1</v>
      </c>
      <c r="AT55">
        <v>1</v>
      </c>
    </row>
    <row r="56" spans="1:46" x14ac:dyDescent="0.3">
      <c r="A56" t="s">
        <v>15</v>
      </c>
      <c r="B56" t="s">
        <v>821</v>
      </c>
      <c r="C56" t="s">
        <v>42</v>
      </c>
      <c r="D56" t="s">
        <v>806</v>
      </c>
      <c r="E56" t="s">
        <v>1696</v>
      </c>
      <c r="F56" t="s">
        <v>27</v>
      </c>
      <c r="G56" s="126" t="s">
        <v>7</v>
      </c>
      <c r="H56" s="4">
        <v>3.0000000000000001E-3</v>
      </c>
      <c r="I56" s="4" t="s">
        <v>1472</v>
      </c>
      <c r="J56" s="4">
        <v>2632.8749999999995</v>
      </c>
      <c r="K56" s="4">
        <v>4541.5839999999998</v>
      </c>
      <c r="L56" s="4">
        <v>7254.6989999999996</v>
      </c>
      <c r="M56" s="4">
        <v>9639.8329999999987</v>
      </c>
      <c r="N56" s="4">
        <v>11388.061999999998</v>
      </c>
      <c r="O56" s="4">
        <v>13570.589999999998</v>
      </c>
      <c r="P56" s="4">
        <v>16378.989999999998</v>
      </c>
      <c r="Q56" s="4" t="s">
        <v>102</v>
      </c>
      <c r="R56" s="4" t="s">
        <v>102</v>
      </c>
      <c r="S56" s="4" t="s">
        <v>102</v>
      </c>
      <c r="T56" s="4" t="s">
        <v>102</v>
      </c>
      <c r="U56" s="4" t="s">
        <v>102</v>
      </c>
      <c r="V56" s="4">
        <v>2268</v>
      </c>
      <c r="W56" s="4">
        <v>4779</v>
      </c>
      <c r="X56" s="4">
        <v>7002</v>
      </c>
      <c r="Y56" s="4">
        <v>8392</v>
      </c>
      <c r="Z56" s="4">
        <v>9681</v>
      </c>
      <c r="AA56" s="4">
        <v>11591</v>
      </c>
      <c r="AB56" s="125">
        <v>13669</v>
      </c>
      <c r="AC56" s="125">
        <v>-0.13858424725822518</v>
      </c>
      <c r="AD56" s="125">
        <v>5.227603408854712E-2</v>
      </c>
      <c r="AE56" s="125">
        <v>-3.4832458245338593E-2</v>
      </c>
      <c r="AF56" s="125">
        <v>-0.12944549973013006</v>
      </c>
      <c r="AG56" s="125">
        <v>-0.14989925414877425</v>
      </c>
      <c r="AH56" s="115">
        <v>-0.14587353976503589</v>
      </c>
      <c r="AI56" s="115">
        <v>-0.16545525700913172</v>
      </c>
      <c r="AJ56" s="5">
        <v>65406.632999999994</v>
      </c>
      <c r="AK56" s="125">
        <v>57382</v>
      </c>
      <c r="AL56" s="125">
        <v>-0.12268836709573469</v>
      </c>
      <c r="AM56" t="s">
        <v>779</v>
      </c>
      <c r="AN56">
        <v>1</v>
      </c>
      <c r="AO56">
        <v>1</v>
      </c>
      <c r="AP56">
        <v>1</v>
      </c>
      <c r="AQ56">
        <v>1</v>
      </c>
      <c r="AR56">
        <v>1</v>
      </c>
      <c r="AS56">
        <v>1</v>
      </c>
      <c r="AT56">
        <v>1</v>
      </c>
    </row>
    <row r="57" spans="1:46" x14ac:dyDescent="0.3">
      <c r="A57" t="s">
        <v>15</v>
      </c>
      <c r="B57" t="s">
        <v>821</v>
      </c>
      <c r="C57" t="s">
        <v>42</v>
      </c>
      <c r="D57" t="s">
        <v>806</v>
      </c>
      <c r="E57" t="s">
        <v>1696</v>
      </c>
      <c r="F57" t="s">
        <v>14</v>
      </c>
      <c r="G57" s="126" t="s">
        <v>7</v>
      </c>
      <c r="H57" s="4">
        <v>3.0000000000000001E-3</v>
      </c>
      <c r="I57" s="4" t="s">
        <v>1473</v>
      </c>
      <c r="J57" s="4">
        <v>6268.7499999999991</v>
      </c>
      <c r="K57" s="4">
        <v>10725.079</v>
      </c>
      <c r="L57" s="4">
        <v>28869.348999999998</v>
      </c>
      <c r="M57" s="4">
        <v>35077.918999999994</v>
      </c>
      <c r="N57" s="4">
        <v>39784.997999999992</v>
      </c>
      <c r="O57" s="4">
        <v>51562.223999999995</v>
      </c>
      <c r="P57" s="4">
        <v>57422.752999999997</v>
      </c>
      <c r="Q57" s="4" t="s">
        <v>102</v>
      </c>
      <c r="R57" s="4" t="s">
        <v>102</v>
      </c>
      <c r="S57" s="4" t="s">
        <v>102</v>
      </c>
      <c r="T57" s="4" t="s">
        <v>102</v>
      </c>
      <c r="U57" s="4" t="s">
        <v>102</v>
      </c>
      <c r="V57" s="4">
        <v>6523</v>
      </c>
      <c r="W57" s="4">
        <v>11412</v>
      </c>
      <c r="X57" s="4">
        <v>29072</v>
      </c>
      <c r="Y57" s="4">
        <v>32961</v>
      </c>
      <c r="Z57" s="4">
        <v>37145</v>
      </c>
      <c r="AA57" s="4">
        <v>49818</v>
      </c>
      <c r="AB57" s="125">
        <v>55362</v>
      </c>
      <c r="AC57" s="125">
        <v>4.0558325024925374E-2</v>
      </c>
      <c r="AD57" s="125">
        <v>6.4048106312317166E-2</v>
      </c>
      <c r="AE57" s="125">
        <v>7.0195902235274396E-3</v>
      </c>
      <c r="AF57" s="125">
        <v>-6.0349047501934046E-2</v>
      </c>
      <c r="AG57" s="125">
        <v>-6.6356620151143228E-2</v>
      </c>
      <c r="AH57" s="115">
        <v>-3.382755561513396E-2</v>
      </c>
      <c r="AI57" s="115">
        <v>-3.5887394670889382E-2</v>
      </c>
      <c r="AJ57" s="5">
        <v>229711.07199999999</v>
      </c>
      <c r="AK57" s="125">
        <v>222293</v>
      </c>
      <c r="AL57" s="125">
        <v>-3.2293053771478571E-2</v>
      </c>
      <c r="AM57" t="s">
        <v>779</v>
      </c>
      <c r="AN57">
        <v>1</v>
      </c>
      <c r="AO57">
        <v>1</v>
      </c>
      <c r="AP57">
        <v>1</v>
      </c>
      <c r="AQ57">
        <v>1</v>
      </c>
      <c r="AR57">
        <v>1</v>
      </c>
      <c r="AS57">
        <v>1</v>
      </c>
      <c r="AT57">
        <v>1</v>
      </c>
    </row>
    <row r="58" spans="1:46" x14ac:dyDescent="0.3">
      <c r="A58" t="s">
        <v>15</v>
      </c>
      <c r="B58" t="s">
        <v>821</v>
      </c>
      <c r="C58" t="s">
        <v>42</v>
      </c>
      <c r="D58" t="s">
        <v>806</v>
      </c>
      <c r="E58" t="s">
        <v>1696</v>
      </c>
      <c r="F58" t="s">
        <v>30</v>
      </c>
      <c r="G58" s="126" t="s">
        <v>7</v>
      </c>
      <c r="H58" s="4">
        <v>3.0000000000000001E-3</v>
      </c>
      <c r="I58" s="4" t="s">
        <v>1474</v>
      </c>
      <c r="J58" s="4">
        <v>4523.53</v>
      </c>
      <c r="K58" s="4">
        <v>8156.3959999999988</v>
      </c>
      <c r="L58" s="4">
        <v>11524.47</v>
      </c>
      <c r="M58" s="4">
        <v>16685.907999999999</v>
      </c>
      <c r="N58" s="4">
        <v>20004.834999999999</v>
      </c>
      <c r="O58" s="4">
        <v>22857.366999999998</v>
      </c>
      <c r="P58" s="4">
        <v>26556.430999999997</v>
      </c>
      <c r="Q58" s="4" t="s">
        <v>102</v>
      </c>
      <c r="R58" s="4" t="s">
        <v>102</v>
      </c>
      <c r="S58" s="4" t="s">
        <v>102</v>
      </c>
      <c r="T58" s="4" t="s">
        <v>102</v>
      </c>
      <c r="U58" s="4" t="s">
        <v>102</v>
      </c>
      <c r="V58" s="4">
        <v>4613</v>
      </c>
      <c r="W58" s="4">
        <v>8660</v>
      </c>
      <c r="X58" s="4">
        <v>11961</v>
      </c>
      <c r="Y58" s="4">
        <v>14960</v>
      </c>
      <c r="Z58" s="4">
        <v>18034</v>
      </c>
      <c r="AA58" s="4">
        <v>21261</v>
      </c>
      <c r="AB58" s="125">
        <v>24798</v>
      </c>
      <c r="AC58" s="125">
        <v>1.9778801069076642E-2</v>
      </c>
      <c r="AD58" s="125">
        <v>6.1743446492789372E-2</v>
      </c>
      <c r="AE58" s="125">
        <v>3.7878531507305815E-2</v>
      </c>
      <c r="AF58" s="125">
        <v>-0.10343506628467564</v>
      </c>
      <c r="AG58" s="125">
        <v>-9.8517933289627199E-2</v>
      </c>
      <c r="AH58" s="115">
        <v>-6.9840371377858104E-2</v>
      </c>
      <c r="AI58" s="115">
        <v>-6.6214884070830038E-2</v>
      </c>
      <c r="AJ58" s="5">
        <v>110308.93699999999</v>
      </c>
      <c r="AK58" s="125">
        <v>104287</v>
      </c>
      <c r="AL58" s="125">
        <v>-5.4591560428145468E-2</v>
      </c>
      <c r="AM58" t="s">
        <v>779</v>
      </c>
      <c r="AN58">
        <v>1</v>
      </c>
      <c r="AO58">
        <v>1</v>
      </c>
      <c r="AP58">
        <v>1</v>
      </c>
      <c r="AQ58">
        <v>1</v>
      </c>
      <c r="AR58">
        <v>1</v>
      </c>
      <c r="AS58">
        <v>1</v>
      </c>
      <c r="AT58">
        <v>1</v>
      </c>
    </row>
    <row r="59" spans="1:46" x14ac:dyDescent="0.3">
      <c r="A59" t="s">
        <v>15</v>
      </c>
      <c r="B59" t="s">
        <v>821</v>
      </c>
      <c r="C59" t="s">
        <v>42</v>
      </c>
      <c r="D59" t="s">
        <v>806</v>
      </c>
      <c r="E59" t="s">
        <v>1696</v>
      </c>
      <c r="F59" t="s">
        <v>5</v>
      </c>
      <c r="G59" s="126" t="s">
        <v>7</v>
      </c>
      <c r="H59" s="4">
        <v>3.0000000000000001E-3</v>
      </c>
      <c r="I59" s="4" t="s">
        <v>1475</v>
      </c>
      <c r="J59" s="4">
        <v>18417.085999999999</v>
      </c>
      <c r="K59" s="4">
        <v>31776.042999999998</v>
      </c>
      <c r="L59" s="4">
        <v>59837.976999999992</v>
      </c>
      <c r="M59" s="4">
        <v>75981.261999999988</v>
      </c>
      <c r="N59" s="4">
        <v>90005.207999999984</v>
      </c>
      <c r="O59" s="4">
        <v>111136.41199999998</v>
      </c>
      <c r="P59" s="4">
        <v>127680.89699999998</v>
      </c>
      <c r="Q59" s="4" t="s">
        <v>102</v>
      </c>
      <c r="R59" s="4" t="s">
        <v>102</v>
      </c>
      <c r="S59" s="4" t="s">
        <v>102</v>
      </c>
      <c r="T59" s="4" t="s">
        <v>102</v>
      </c>
      <c r="U59" s="4" t="s">
        <v>102</v>
      </c>
      <c r="V59" s="4">
        <v>19922</v>
      </c>
      <c r="W59" s="4">
        <v>35043</v>
      </c>
      <c r="X59" s="4">
        <v>61904</v>
      </c>
      <c r="Y59" s="4">
        <v>72703</v>
      </c>
      <c r="Z59" s="4">
        <v>82618</v>
      </c>
      <c r="AA59" s="4">
        <v>102593</v>
      </c>
      <c r="AB59" s="125">
        <v>116892</v>
      </c>
      <c r="AC59" s="125">
        <v>8.1712926789829873E-2</v>
      </c>
      <c r="AD59" s="125">
        <v>0.10281195175875116</v>
      </c>
      <c r="AE59" s="125">
        <v>3.4526952674219062E-2</v>
      </c>
      <c r="AF59" s="125">
        <v>-4.3145663992787964E-2</v>
      </c>
      <c r="AG59" s="125">
        <v>-8.2075339462578487E-2</v>
      </c>
      <c r="AH59" s="115">
        <v>-7.6873203356609923E-2</v>
      </c>
      <c r="AI59" s="115">
        <v>-8.4498912942317317E-2</v>
      </c>
      <c r="AJ59" s="5">
        <v>514834.88500000001</v>
      </c>
      <c r="AK59" s="125">
        <v>491675</v>
      </c>
      <c r="AL59" s="125">
        <v>-4.498507322401047E-2</v>
      </c>
      <c r="AM59" t="s">
        <v>780</v>
      </c>
      <c r="AN59">
        <v>1</v>
      </c>
      <c r="AO59">
        <v>1</v>
      </c>
      <c r="AP59">
        <v>1</v>
      </c>
      <c r="AQ59">
        <v>1</v>
      </c>
      <c r="AR59">
        <v>1</v>
      </c>
      <c r="AS59">
        <v>1</v>
      </c>
      <c r="AT59">
        <v>1</v>
      </c>
    </row>
    <row r="60" spans="1:46" x14ac:dyDescent="0.3">
      <c r="A60" t="s">
        <v>15</v>
      </c>
      <c r="B60" t="s">
        <v>821</v>
      </c>
      <c r="C60" t="s">
        <v>42</v>
      </c>
      <c r="D60" t="s">
        <v>806</v>
      </c>
      <c r="E60" t="s">
        <v>1696</v>
      </c>
      <c r="F60" t="s">
        <v>18</v>
      </c>
      <c r="G60" s="126" t="s">
        <v>7</v>
      </c>
      <c r="H60" s="4">
        <v>3.0000000000000001E-3</v>
      </c>
      <c r="I60" s="4" t="s">
        <v>1476</v>
      </c>
      <c r="J60" s="4">
        <v>5532.5479999999998</v>
      </c>
      <c r="K60" s="4">
        <v>10583.655999999999</v>
      </c>
      <c r="L60" s="4">
        <v>15909.585999999998</v>
      </c>
      <c r="M60" s="4">
        <v>21684.859999999997</v>
      </c>
      <c r="N60" s="4">
        <v>27254.518999999997</v>
      </c>
      <c r="O60" s="4">
        <v>32429.998999999996</v>
      </c>
      <c r="P60" s="4">
        <v>38292.533999999992</v>
      </c>
      <c r="Q60" s="4" t="s">
        <v>102</v>
      </c>
      <c r="R60" s="4" t="s">
        <v>102</v>
      </c>
      <c r="S60" s="4" t="s">
        <v>102</v>
      </c>
      <c r="T60" s="4" t="s">
        <v>102</v>
      </c>
      <c r="U60" s="4" t="s">
        <v>102</v>
      </c>
      <c r="V60" s="4">
        <v>6853</v>
      </c>
      <c r="W60" s="4">
        <v>12435</v>
      </c>
      <c r="X60" s="4">
        <v>17631</v>
      </c>
      <c r="Y60" s="4">
        <v>22178</v>
      </c>
      <c r="Z60" s="4">
        <v>25770</v>
      </c>
      <c r="AA60" s="4">
        <v>29888</v>
      </c>
      <c r="AB60" s="125">
        <v>34876</v>
      </c>
      <c r="AC60" s="125">
        <v>0.23866977746962165</v>
      </c>
      <c r="AD60" s="125">
        <v>0.17492480859166257</v>
      </c>
      <c r="AE60" s="125">
        <v>0.10819979853655542</v>
      </c>
      <c r="AF60" s="125">
        <v>2.2741212071463828E-2</v>
      </c>
      <c r="AG60" s="125">
        <v>-5.4468728653769186E-2</v>
      </c>
      <c r="AH60" s="115">
        <v>-7.8384183730625348E-2</v>
      </c>
      <c r="AI60" s="115">
        <v>-8.9221935534482863E-2</v>
      </c>
      <c r="AJ60" s="5">
        <v>151687.70199999999</v>
      </c>
      <c r="AK60" s="125">
        <v>149631</v>
      </c>
      <c r="AL60" s="125">
        <v>-1.3558791997521264E-2</v>
      </c>
      <c r="AM60" t="s">
        <v>779</v>
      </c>
      <c r="AN60">
        <v>1</v>
      </c>
      <c r="AO60">
        <v>1</v>
      </c>
      <c r="AP60">
        <v>1</v>
      </c>
      <c r="AQ60">
        <v>1</v>
      </c>
      <c r="AR60">
        <v>1</v>
      </c>
      <c r="AS60">
        <v>1</v>
      </c>
      <c r="AT60">
        <v>1</v>
      </c>
    </row>
    <row r="61" spans="1:46" x14ac:dyDescent="0.3">
      <c r="A61" t="s">
        <v>734</v>
      </c>
      <c r="B61" t="s">
        <v>823</v>
      </c>
      <c r="C61" t="s">
        <v>743</v>
      </c>
      <c r="D61" t="s">
        <v>804</v>
      </c>
      <c r="E61" t="s">
        <v>102</v>
      </c>
      <c r="F61" t="s">
        <v>5</v>
      </c>
      <c r="G61" s="126" t="s">
        <v>7</v>
      </c>
      <c r="H61" s="4">
        <v>6.0000000000000001E-3</v>
      </c>
      <c r="I61" s="4" t="s">
        <v>1477</v>
      </c>
      <c r="J61" s="4">
        <v>24050.441999999999</v>
      </c>
      <c r="K61" s="4">
        <v>27140.874</v>
      </c>
      <c r="L61" s="4">
        <v>21602.844000000001</v>
      </c>
      <c r="M61" s="4">
        <v>24247.617999999999</v>
      </c>
      <c r="N61" s="4">
        <v>22883.482</v>
      </c>
      <c r="O61" s="4">
        <v>23719.468000000001</v>
      </c>
      <c r="P61" s="4">
        <v>23325.116000000002</v>
      </c>
      <c r="Q61" s="4">
        <v>20685.371999999999</v>
      </c>
      <c r="R61" s="4">
        <v>23414.65</v>
      </c>
      <c r="S61" s="4">
        <v>22035.423999999999</v>
      </c>
      <c r="T61" s="4">
        <v>22662.162</v>
      </c>
      <c r="U61" s="4">
        <v>26889.374</v>
      </c>
      <c r="V61" s="4">
        <v>24783</v>
      </c>
      <c r="W61" s="4">
        <v>26599</v>
      </c>
      <c r="X61" s="4">
        <v>20172</v>
      </c>
      <c r="Y61" s="4">
        <v>16890</v>
      </c>
      <c r="Z61" s="4">
        <v>13138</v>
      </c>
      <c r="AA61" s="4">
        <v>18595</v>
      </c>
      <c r="AB61" s="125" t="s">
        <v>102</v>
      </c>
      <c r="AC61" s="125">
        <v>3.0459232308495659E-2</v>
      </c>
      <c r="AD61" s="125">
        <v>-1.9965237670680754E-2</v>
      </c>
      <c r="AE61" s="125">
        <v>-6.6234056960278051E-2</v>
      </c>
      <c r="AF61" s="125">
        <v>-0.3034367334556326</v>
      </c>
      <c r="AG61" s="125">
        <v>-0.42587408681947964</v>
      </c>
      <c r="AH61" s="115">
        <v>-0.21604481179763393</v>
      </c>
      <c r="AI61" s="115" t="s">
        <v>102</v>
      </c>
      <c r="AJ61" s="5">
        <v>143644.728</v>
      </c>
      <c r="AK61" s="125">
        <v>120177</v>
      </c>
      <c r="AL61" s="125">
        <v>-0.1633734027468102</v>
      </c>
      <c r="AM61" t="s">
        <v>779</v>
      </c>
      <c r="AN61">
        <v>1</v>
      </c>
      <c r="AO61">
        <v>1</v>
      </c>
      <c r="AP61">
        <v>1</v>
      </c>
      <c r="AQ61">
        <v>1</v>
      </c>
      <c r="AR61">
        <v>1</v>
      </c>
      <c r="AS61">
        <v>1</v>
      </c>
      <c r="AT61">
        <v>0</v>
      </c>
    </row>
    <row r="62" spans="1:46" x14ac:dyDescent="0.3">
      <c r="A62" t="s">
        <v>788</v>
      </c>
      <c r="B62" t="s">
        <v>736</v>
      </c>
      <c r="C62" t="s">
        <v>743</v>
      </c>
      <c r="D62" t="s">
        <v>804</v>
      </c>
      <c r="E62" t="s">
        <v>102</v>
      </c>
      <c r="F62" t="s">
        <v>31</v>
      </c>
      <c r="G62" s="126" t="s">
        <v>7</v>
      </c>
      <c r="H62" s="4">
        <v>6.0000000000000001E-3</v>
      </c>
      <c r="I62" s="4" t="s">
        <v>1478</v>
      </c>
      <c r="J62" s="4">
        <v>6794.5240000000003</v>
      </c>
      <c r="K62" s="4">
        <v>-673.01400000000001</v>
      </c>
      <c r="L62" s="4">
        <v>8845.7579999999998</v>
      </c>
      <c r="M62" s="4">
        <v>44956.127999999997</v>
      </c>
      <c r="N62" s="4">
        <v>413.46600000000001</v>
      </c>
      <c r="O62" s="4">
        <v>51576.614000000001</v>
      </c>
      <c r="P62" s="4">
        <v>7008.8019999999997</v>
      </c>
      <c r="Q62" s="4">
        <v>-1404.376</v>
      </c>
      <c r="R62" s="4">
        <v>60679.908000000003</v>
      </c>
      <c r="S62" s="4">
        <v>6610.4260000000004</v>
      </c>
      <c r="T62" s="4">
        <v>535.19200000000001</v>
      </c>
      <c r="U62" s="4">
        <v>58660.866000000002</v>
      </c>
      <c r="V62" s="4">
        <v>10492</v>
      </c>
      <c r="W62" s="4">
        <v>-2041</v>
      </c>
      <c r="X62" s="4">
        <v>10390</v>
      </c>
      <c r="Y62" s="4">
        <v>3940</v>
      </c>
      <c r="Z62" s="4">
        <v>-1795</v>
      </c>
      <c r="AA62" s="4">
        <v>5707</v>
      </c>
      <c r="AB62" s="125">
        <v>67991</v>
      </c>
      <c r="AC62" s="125">
        <v>0.54418469932551561</v>
      </c>
      <c r="AD62" s="125">
        <v>2.0326263643846931</v>
      </c>
      <c r="AE62" s="125">
        <v>0.17457429877688269</v>
      </c>
      <c r="AF62" s="125">
        <v>-0.9123590003124824</v>
      </c>
      <c r="AG62" s="125">
        <v>-5.3413485026580174</v>
      </c>
      <c r="AH62" s="115">
        <v>-0.88934907592033863</v>
      </c>
      <c r="AI62" s="115">
        <v>8.7008019344818148</v>
      </c>
      <c r="AJ62" s="5">
        <v>118922.27799999999</v>
      </c>
      <c r="AK62" s="125">
        <v>94684</v>
      </c>
      <c r="AL62" s="125">
        <v>-0.20381612602476379</v>
      </c>
      <c r="AM62" t="s">
        <v>779</v>
      </c>
      <c r="AN62">
        <v>1</v>
      </c>
      <c r="AO62">
        <v>1</v>
      </c>
      <c r="AP62">
        <v>1</v>
      </c>
      <c r="AQ62">
        <v>1</v>
      </c>
      <c r="AR62">
        <v>1</v>
      </c>
      <c r="AS62">
        <v>1</v>
      </c>
      <c r="AT62">
        <v>1</v>
      </c>
    </row>
    <row r="63" spans="1:46" x14ac:dyDescent="0.3">
      <c r="A63" t="s">
        <v>788</v>
      </c>
      <c r="B63" t="s">
        <v>736</v>
      </c>
      <c r="C63" t="s">
        <v>743</v>
      </c>
      <c r="D63" t="s">
        <v>804</v>
      </c>
      <c r="E63" t="s">
        <v>102</v>
      </c>
      <c r="F63" t="s">
        <v>28</v>
      </c>
      <c r="G63" s="126" t="s">
        <v>7</v>
      </c>
      <c r="H63" s="4">
        <v>6.0000000000000001E-3</v>
      </c>
      <c r="I63" s="4" t="s">
        <v>1479</v>
      </c>
      <c r="J63" s="4">
        <v>6667.768</v>
      </c>
      <c r="K63" s="4">
        <v>5106.4560000000001</v>
      </c>
      <c r="L63" s="4">
        <v>5193.9780000000001</v>
      </c>
      <c r="M63" s="4">
        <v>5268.4220000000005</v>
      </c>
      <c r="N63" s="4">
        <v>4963.6040000000003</v>
      </c>
      <c r="O63" s="4">
        <v>5639.6360000000004</v>
      </c>
      <c r="P63" s="4">
        <v>6511.8379999999997</v>
      </c>
      <c r="Q63" s="4">
        <v>7047.03</v>
      </c>
      <c r="R63" s="4">
        <v>6873.9979999999996</v>
      </c>
      <c r="S63" s="4">
        <v>7803.5420000000004</v>
      </c>
      <c r="T63" s="4">
        <v>6981.64</v>
      </c>
      <c r="U63" s="4">
        <v>6487.6940000000004</v>
      </c>
      <c r="V63" s="4">
        <v>6918</v>
      </c>
      <c r="W63" s="4">
        <v>6286</v>
      </c>
      <c r="X63" s="4">
        <v>4815</v>
      </c>
      <c r="Y63" s="4">
        <v>4114</v>
      </c>
      <c r="Z63" s="4">
        <v>3833</v>
      </c>
      <c r="AA63" s="4">
        <v>4480</v>
      </c>
      <c r="AB63" s="125">
        <v>5013</v>
      </c>
      <c r="AC63" s="125">
        <v>3.7528600275234525E-2</v>
      </c>
      <c r="AD63" s="125">
        <v>0.23099073016589192</v>
      </c>
      <c r="AE63" s="125">
        <v>-7.2964883563234204E-2</v>
      </c>
      <c r="AF63" s="125">
        <v>-0.21912101953867788</v>
      </c>
      <c r="AG63" s="125">
        <v>-0.22777884778882446</v>
      </c>
      <c r="AH63" s="115">
        <v>-0.20562249052953069</v>
      </c>
      <c r="AI63" s="115">
        <v>-0.23017126654563577</v>
      </c>
      <c r="AJ63" s="5">
        <v>39351.702000000005</v>
      </c>
      <c r="AK63" s="125">
        <v>35459</v>
      </c>
      <c r="AL63" s="125">
        <v>-9.8920803984539327E-2</v>
      </c>
      <c r="AM63" t="s">
        <v>779</v>
      </c>
      <c r="AN63">
        <v>1</v>
      </c>
      <c r="AO63">
        <v>1</v>
      </c>
      <c r="AP63">
        <v>1</v>
      </c>
      <c r="AQ63">
        <v>1</v>
      </c>
      <c r="AR63">
        <v>1</v>
      </c>
      <c r="AS63">
        <v>1</v>
      </c>
      <c r="AT63">
        <v>1</v>
      </c>
    </row>
    <row r="64" spans="1:46" x14ac:dyDescent="0.3">
      <c r="A64" t="s">
        <v>788</v>
      </c>
      <c r="B64" t="s">
        <v>736</v>
      </c>
      <c r="C64" t="s">
        <v>743</v>
      </c>
      <c r="D64" t="s">
        <v>804</v>
      </c>
      <c r="E64" t="s">
        <v>102</v>
      </c>
      <c r="F64" t="s">
        <v>27</v>
      </c>
      <c r="G64" s="126" t="s">
        <v>7</v>
      </c>
      <c r="H64" s="4">
        <v>6.0000000000000001E-3</v>
      </c>
      <c r="I64" s="4" t="s">
        <v>1480</v>
      </c>
      <c r="J64" s="4">
        <v>6816.6559999999999</v>
      </c>
      <c r="K64" s="4">
        <v>5385.1180000000004</v>
      </c>
      <c r="L64" s="4">
        <v>7888.0460000000003</v>
      </c>
      <c r="M64" s="4">
        <v>7135.558</v>
      </c>
      <c r="N64" s="4">
        <v>7638.558</v>
      </c>
      <c r="O64" s="4">
        <v>7152.66</v>
      </c>
      <c r="P64" s="4">
        <v>7915.2079999999996</v>
      </c>
      <c r="Q64" s="4">
        <v>7913.1959999999999</v>
      </c>
      <c r="R64" s="4">
        <v>12057.915999999999</v>
      </c>
      <c r="S64" s="4">
        <v>6072.2160000000003</v>
      </c>
      <c r="T64" s="4">
        <v>7558.0780000000004</v>
      </c>
      <c r="U64" s="4">
        <v>7059.1019999999999</v>
      </c>
      <c r="V64" s="4">
        <v>6308</v>
      </c>
      <c r="W64" s="4">
        <v>6685</v>
      </c>
      <c r="X64" s="4">
        <v>6415</v>
      </c>
      <c r="Y64" s="4">
        <v>353</v>
      </c>
      <c r="Z64" s="4">
        <v>2701</v>
      </c>
      <c r="AA64" s="4">
        <v>3678</v>
      </c>
      <c r="AB64" s="125">
        <v>6226</v>
      </c>
      <c r="AC64" s="125">
        <v>-7.4619578866822675E-2</v>
      </c>
      <c r="AD64" s="125">
        <v>0.24138412565889911</v>
      </c>
      <c r="AE64" s="125">
        <v>-0.18674409353089474</v>
      </c>
      <c r="AF64" s="125">
        <v>-0.95052944703133235</v>
      </c>
      <c r="AG64" s="125">
        <v>-0.64639922875495615</v>
      </c>
      <c r="AH64" s="115">
        <v>-0.48578570769475971</v>
      </c>
      <c r="AI64" s="115">
        <v>-0.2134129640054942</v>
      </c>
      <c r="AJ64" s="5">
        <v>49931.804000000004</v>
      </c>
      <c r="AK64" s="125">
        <v>32366</v>
      </c>
      <c r="AL64" s="125">
        <v>-0.35179590146592743</v>
      </c>
      <c r="AM64" t="s">
        <v>779</v>
      </c>
      <c r="AN64">
        <v>1</v>
      </c>
      <c r="AO64">
        <v>1</v>
      </c>
      <c r="AP64">
        <v>1</v>
      </c>
      <c r="AQ64">
        <v>1</v>
      </c>
      <c r="AR64">
        <v>1</v>
      </c>
      <c r="AS64">
        <v>1</v>
      </c>
      <c r="AT64">
        <v>1</v>
      </c>
    </row>
    <row r="65" spans="1:46" x14ac:dyDescent="0.3">
      <c r="A65" t="s">
        <v>788</v>
      </c>
      <c r="B65" t="s">
        <v>736</v>
      </c>
      <c r="C65" t="s">
        <v>743</v>
      </c>
      <c r="D65" t="s">
        <v>804</v>
      </c>
      <c r="E65" t="s">
        <v>102</v>
      </c>
      <c r="F65" t="s">
        <v>14</v>
      </c>
      <c r="G65" s="126" t="s">
        <v>7</v>
      </c>
      <c r="H65" s="4">
        <v>6.0000000000000001E-3</v>
      </c>
      <c r="I65" s="4" t="s">
        <v>1481</v>
      </c>
      <c r="J65" s="4">
        <v>205113.34</v>
      </c>
      <c r="K65" s="4">
        <v>56327.951999999997</v>
      </c>
      <c r="L65" s="4">
        <v>106665.174</v>
      </c>
      <c r="M65" s="4">
        <v>379761.98200000002</v>
      </c>
      <c r="N65" s="4">
        <v>104727.618</v>
      </c>
      <c r="O65" s="4">
        <v>193572.508</v>
      </c>
      <c r="P65" s="4">
        <v>135200.364</v>
      </c>
      <c r="Q65" s="4">
        <v>105213.516</v>
      </c>
      <c r="R65" s="4">
        <v>244749.74</v>
      </c>
      <c r="S65" s="4">
        <v>133757.76000000001</v>
      </c>
      <c r="T65" s="4">
        <v>106933.776</v>
      </c>
      <c r="U65" s="4">
        <v>212283.10200000001</v>
      </c>
      <c r="V65" s="4">
        <v>227152</v>
      </c>
      <c r="W65" s="4">
        <v>67585</v>
      </c>
      <c r="X65" s="4">
        <v>108706</v>
      </c>
      <c r="Y65" s="4">
        <v>79197</v>
      </c>
      <c r="Z65" s="4">
        <v>45965</v>
      </c>
      <c r="AA65" s="4">
        <v>97823</v>
      </c>
      <c r="AB65" s="125">
        <v>441097</v>
      </c>
      <c r="AC65" s="125">
        <v>0.10744625386140172</v>
      </c>
      <c r="AD65" s="125">
        <v>0.1998483452762494</v>
      </c>
      <c r="AE65" s="125">
        <v>1.9133011492579583E-2</v>
      </c>
      <c r="AF65" s="125">
        <v>-0.79145621796338739</v>
      </c>
      <c r="AG65" s="125">
        <v>-0.56109953727774087</v>
      </c>
      <c r="AH65" s="115">
        <v>-0.49464414647146071</v>
      </c>
      <c r="AI65" s="115">
        <v>2.2625429913783366</v>
      </c>
      <c r="AJ65" s="5">
        <v>1181368.9380000001</v>
      </c>
      <c r="AK65" s="125">
        <v>1067525</v>
      </c>
      <c r="AL65" s="125">
        <v>-9.6366117592978459E-2</v>
      </c>
      <c r="AM65" t="s">
        <v>779</v>
      </c>
      <c r="AN65">
        <v>1</v>
      </c>
      <c r="AO65">
        <v>1</v>
      </c>
      <c r="AP65">
        <v>1</v>
      </c>
      <c r="AQ65">
        <v>1</v>
      </c>
      <c r="AR65">
        <v>1</v>
      </c>
      <c r="AS65">
        <v>1</v>
      </c>
      <c r="AT65">
        <v>1</v>
      </c>
    </row>
    <row r="66" spans="1:46" x14ac:dyDescent="0.3">
      <c r="A66" t="s">
        <v>788</v>
      </c>
      <c r="B66" t="s">
        <v>736</v>
      </c>
      <c r="C66" t="s">
        <v>743</v>
      </c>
      <c r="D66" t="s">
        <v>804</v>
      </c>
      <c r="E66" t="s">
        <v>102</v>
      </c>
      <c r="F66" t="s">
        <v>94</v>
      </c>
      <c r="G66" s="126" t="s">
        <v>7</v>
      </c>
      <c r="H66" s="4">
        <v>6.0000000000000001E-3</v>
      </c>
      <c r="I66" s="4" t="s">
        <v>1482</v>
      </c>
      <c r="J66" s="4">
        <v>7667.732</v>
      </c>
      <c r="K66" s="4">
        <v>5651.7079999999996</v>
      </c>
      <c r="L66" s="4">
        <v>7397.1180000000004</v>
      </c>
      <c r="M66" s="4">
        <v>10652.534</v>
      </c>
      <c r="N66" s="4">
        <v>8404.1239999999998</v>
      </c>
      <c r="O66" s="4">
        <v>8120.4319999999998</v>
      </c>
      <c r="P66" s="4">
        <v>8816.5840000000007</v>
      </c>
      <c r="Q66" s="4">
        <v>12762.116</v>
      </c>
      <c r="R66" s="4">
        <v>8338.7340000000004</v>
      </c>
      <c r="S66" s="4">
        <v>9004.7060000000001</v>
      </c>
      <c r="T66" s="4">
        <v>7746.2</v>
      </c>
      <c r="U66" s="4">
        <v>8276.3619999999992</v>
      </c>
      <c r="V66" s="4">
        <v>10867</v>
      </c>
      <c r="W66" s="4">
        <v>7476</v>
      </c>
      <c r="X66" s="4">
        <v>8966</v>
      </c>
      <c r="Y66" s="4">
        <v>18752</v>
      </c>
      <c r="Z66" s="4">
        <v>9607</v>
      </c>
      <c r="AA66" s="4">
        <v>8588</v>
      </c>
      <c r="AB66" s="125">
        <v>12623</v>
      </c>
      <c r="AC66" s="125">
        <v>0.41723784816683734</v>
      </c>
      <c r="AD66" s="125">
        <v>0.32278596134124421</v>
      </c>
      <c r="AE66" s="125">
        <v>0.21209368297220613</v>
      </c>
      <c r="AF66" s="125">
        <v>0.76033233031689929</v>
      </c>
      <c r="AG66" s="125">
        <v>0.14312925416140934</v>
      </c>
      <c r="AH66" s="115">
        <v>5.7579202682812962E-2</v>
      </c>
      <c r="AI66" s="115">
        <v>0.43173365103763534</v>
      </c>
      <c r="AJ66" s="5">
        <v>56710.232000000004</v>
      </c>
      <c r="AK66" s="125">
        <v>76879</v>
      </c>
      <c r="AL66" s="125">
        <v>0.35564601463806383</v>
      </c>
      <c r="AM66" t="s">
        <v>779</v>
      </c>
      <c r="AN66">
        <v>1</v>
      </c>
      <c r="AO66">
        <v>1</v>
      </c>
      <c r="AP66">
        <v>1</v>
      </c>
      <c r="AQ66">
        <v>1</v>
      </c>
      <c r="AR66">
        <v>1</v>
      </c>
      <c r="AS66">
        <v>1</v>
      </c>
      <c r="AT66">
        <v>1</v>
      </c>
    </row>
    <row r="67" spans="1:46" x14ac:dyDescent="0.3">
      <c r="A67" t="s">
        <v>788</v>
      </c>
      <c r="B67" t="s">
        <v>736</v>
      </c>
      <c r="C67" t="s">
        <v>743</v>
      </c>
      <c r="D67" t="s">
        <v>804</v>
      </c>
      <c r="E67" t="s">
        <v>102</v>
      </c>
      <c r="F67" t="s">
        <v>30</v>
      </c>
      <c r="G67" s="126" t="s">
        <v>7</v>
      </c>
      <c r="H67" s="4">
        <v>6.0000000000000001E-3</v>
      </c>
      <c r="I67" s="4" t="s">
        <v>1483</v>
      </c>
      <c r="J67" s="4">
        <v>198318.81599999999</v>
      </c>
      <c r="K67" s="4">
        <v>57000.966</v>
      </c>
      <c r="L67" s="4">
        <v>97819.415999999997</v>
      </c>
      <c r="M67" s="4">
        <v>334805.85399999999</v>
      </c>
      <c r="N67" s="4">
        <v>104314.152</v>
      </c>
      <c r="O67" s="4">
        <v>141995.894</v>
      </c>
      <c r="P67" s="4">
        <v>128191.56200000001</v>
      </c>
      <c r="Q67" s="4">
        <v>106617.89200000001</v>
      </c>
      <c r="R67" s="4">
        <v>184069.83199999999</v>
      </c>
      <c r="S67" s="4">
        <v>127147.334</v>
      </c>
      <c r="T67" s="4">
        <v>106398.584</v>
      </c>
      <c r="U67" s="4">
        <v>153622.236</v>
      </c>
      <c r="V67" s="4">
        <v>216660</v>
      </c>
      <c r="W67" s="4">
        <v>69626</v>
      </c>
      <c r="X67" s="4">
        <v>98316</v>
      </c>
      <c r="Y67" s="4">
        <v>75257</v>
      </c>
      <c r="Z67" s="4">
        <v>47760</v>
      </c>
      <c r="AA67" s="4">
        <v>92116</v>
      </c>
      <c r="AB67" s="125">
        <v>373106</v>
      </c>
      <c r="AC67" s="125">
        <v>9.248332745189447E-2</v>
      </c>
      <c r="AD67" s="125">
        <v>0.22148807092146472</v>
      </c>
      <c r="AE67" s="125">
        <v>5.0765381792915489E-3</v>
      </c>
      <c r="AF67" s="125">
        <v>-0.77522197087987599</v>
      </c>
      <c r="AG67" s="125">
        <v>-0.54215224795193662</v>
      </c>
      <c r="AH67" s="115">
        <v>-0.35127701650302651</v>
      </c>
      <c r="AI67" s="115">
        <v>1.910534782312739</v>
      </c>
      <c r="AJ67" s="5">
        <v>1062446.6599999999</v>
      </c>
      <c r="AK67" s="125">
        <v>972841</v>
      </c>
      <c r="AL67" s="125">
        <v>-8.4338972838410464E-2</v>
      </c>
      <c r="AM67" t="s">
        <v>780</v>
      </c>
      <c r="AN67">
        <v>1</v>
      </c>
      <c r="AO67">
        <v>1</v>
      </c>
      <c r="AP67">
        <v>1</v>
      </c>
      <c r="AQ67">
        <v>1</v>
      </c>
      <c r="AR67">
        <v>1</v>
      </c>
      <c r="AS67">
        <v>1</v>
      </c>
      <c r="AT67">
        <v>1</v>
      </c>
    </row>
    <row r="68" spans="1:46" x14ac:dyDescent="0.3">
      <c r="A68" t="s">
        <v>788</v>
      </c>
      <c r="B68" t="s">
        <v>736</v>
      </c>
      <c r="C68" t="s">
        <v>743</v>
      </c>
      <c r="D68" t="s">
        <v>804</v>
      </c>
      <c r="E68" t="s">
        <v>102</v>
      </c>
      <c r="F68" t="s">
        <v>5</v>
      </c>
      <c r="G68" s="126" t="s">
        <v>7</v>
      </c>
      <c r="H68" s="4">
        <v>6.0000000000000001E-3</v>
      </c>
      <c r="I68" s="4" t="s">
        <v>1484</v>
      </c>
      <c r="J68" s="4">
        <v>226265.49600000001</v>
      </c>
      <c r="K68" s="4">
        <v>72471.233999999997</v>
      </c>
      <c r="L68" s="4">
        <v>127144.31600000001</v>
      </c>
      <c r="M68" s="4">
        <v>402818.49599999998</v>
      </c>
      <c r="N68" s="4">
        <v>125733.90399999999</v>
      </c>
      <c r="O68" s="4">
        <v>214485.236</v>
      </c>
      <c r="P68" s="4">
        <v>158443.99400000001</v>
      </c>
      <c r="Q68" s="4">
        <v>132935.85800000001</v>
      </c>
      <c r="R68" s="4">
        <v>272020.38799999998</v>
      </c>
      <c r="S68" s="4">
        <v>156638.22399999999</v>
      </c>
      <c r="T68" s="4">
        <v>129219.694</v>
      </c>
      <c r="U68" s="4">
        <v>234106.26</v>
      </c>
      <c r="V68" s="4">
        <v>251245</v>
      </c>
      <c r="W68" s="4">
        <v>88032</v>
      </c>
      <c r="X68" s="4">
        <v>128902</v>
      </c>
      <c r="Y68" s="4">
        <v>102416</v>
      </c>
      <c r="Z68" s="4">
        <v>62106</v>
      </c>
      <c r="AA68" s="4">
        <v>114569</v>
      </c>
      <c r="AB68" s="125">
        <v>464959</v>
      </c>
      <c r="AC68" s="125">
        <v>0.11039908621330397</v>
      </c>
      <c r="AD68" s="125">
        <v>0.21471644873605994</v>
      </c>
      <c r="AE68" s="125">
        <v>1.3824322276427943E-2</v>
      </c>
      <c r="AF68" s="125">
        <v>-0.74575149597897306</v>
      </c>
      <c r="AG68" s="125">
        <v>-0.50605208281769409</v>
      </c>
      <c r="AH68" s="115">
        <v>-0.465842021872312</v>
      </c>
      <c r="AI68" s="115"/>
      <c r="AJ68" s="5">
        <v>1327362.6759999997</v>
      </c>
      <c r="AK68" s="125">
        <v>1212229</v>
      </c>
      <c r="AL68" s="125">
        <v>-8.6738672166792014E-2</v>
      </c>
      <c r="AM68" t="s">
        <v>780</v>
      </c>
      <c r="AN68">
        <v>1</v>
      </c>
      <c r="AO68">
        <v>1</v>
      </c>
      <c r="AP68">
        <v>1</v>
      </c>
      <c r="AQ68">
        <v>1</v>
      </c>
      <c r="AR68">
        <v>1</v>
      </c>
      <c r="AS68">
        <v>1</v>
      </c>
      <c r="AT68">
        <v>1</v>
      </c>
    </row>
    <row r="69" spans="1:46" x14ac:dyDescent="0.3">
      <c r="A69" t="s">
        <v>24</v>
      </c>
      <c r="B69" t="s">
        <v>824</v>
      </c>
      <c r="C69" t="s">
        <v>43</v>
      </c>
      <c r="D69" t="s">
        <v>825</v>
      </c>
      <c r="E69" t="s">
        <v>1689</v>
      </c>
      <c r="F69" t="s">
        <v>5</v>
      </c>
      <c r="G69" s="126" t="s">
        <v>7</v>
      </c>
      <c r="H69" s="4">
        <v>4.7E-2</v>
      </c>
      <c r="I69" s="4" t="s">
        <v>1485</v>
      </c>
      <c r="J69" s="4">
        <v>7912.8205803982501</v>
      </c>
      <c r="K69" s="4">
        <v>6470.17534176564</v>
      </c>
      <c r="L69" s="4">
        <v>6884.6708190730487</v>
      </c>
      <c r="M69" s="4">
        <v>8261.893488805139</v>
      </c>
      <c r="N69" s="4">
        <v>6596.6466126297</v>
      </c>
      <c r="O69" s="4">
        <v>7566.4836667503305</v>
      </c>
      <c r="P69" s="4">
        <v>8226.7379265053405</v>
      </c>
      <c r="Q69" s="4">
        <v>5409.3904111312204</v>
      </c>
      <c r="R69" s="4">
        <v>5801.0902215821397</v>
      </c>
      <c r="S69" s="4">
        <v>8701.0936037472293</v>
      </c>
      <c r="T69" s="4">
        <v>7282.6681625751589</v>
      </c>
      <c r="U69" s="4">
        <v>9466.7880997684206</v>
      </c>
      <c r="V69" s="4">
        <v>6207.4693353299999</v>
      </c>
      <c r="W69" s="4">
        <v>5847.0623510699997</v>
      </c>
      <c r="X69" s="4">
        <v>6878.9673810499999</v>
      </c>
      <c r="Y69" s="4">
        <v>5502.4986671800007</v>
      </c>
      <c r="Z69" s="4">
        <v>4552.9122758500007</v>
      </c>
      <c r="AA69" s="4">
        <v>4146.1602439799999</v>
      </c>
      <c r="AB69" s="125">
        <v>4636.0922550100004</v>
      </c>
      <c r="AC69" s="125">
        <v>-0.21551749186538743</v>
      </c>
      <c r="AD69" s="125">
        <v>-9.630542570823121E-2</v>
      </c>
      <c r="AE69" s="125">
        <v>-8.2842566811593544E-4</v>
      </c>
      <c r="AF69" s="125">
        <v>-0.33399060703991362</v>
      </c>
      <c r="AG69" s="125">
        <v>-0.30981413084442627</v>
      </c>
      <c r="AH69" s="115">
        <v>-0.45203605444896156</v>
      </c>
      <c r="AI69" s="115">
        <v>-0.4364604419847638</v>
      </c>
      <c r="AJ69" s="5">
        <v>51919.428435927453</v>
      </c>
      <c r="AK69" s="125">
        <v>37771.162509469999</v>
      </c>
      <c r="AL69" s="125">
        <v>-0.27250426964768104</v>
      </c>
      <c r="AM69" t="s">
        <v>780</v>
      </c>
      <c r="AN69">
        <v>1</v>
      </c>
      <c r="AO69">
        <v>1</v>
      </c>
      <c r="AP69">
        <v>1</v>
      </c>
      <c r="AQ69">
        <v>1</v>
      </c>
      <c r="AR69">
        <v>1</v>
      </c>
      <c r="AS69">
        <v>1</v>
      </c>
      <c r="AT69">
        <v>1</v>
      </c>
    </row>
    <row r="70" spans="1:46" x14ac:dyDescent="0.3">
      <c r="A70" t="s">
        <v>22</v>
      </c>
      <c r="B70" t="s">
        <v>826</v>
      </c>
      <c r="C70" t="s">
        <v>43</v>
      </c>
      <c r="D70" t="s">
        <v>806</v>
      </c>
      <c r="E70" t="s">
        <v>1689</v>
      </c>
      <c r="F70" t="s">
        <v>5</v>
      </c>
      <c r="G70" s="126" t="s">
        <v>8</v>
      </c>
      <c r="H70" s="4">
        <v>5.5E-2</v>
      </c>
      <c r="I70" s="4" t="s">
        <v>1486</v>
      </c>
      <c r="J70" s="4">
        <v>195.898228875</v>
      </c>
      <c r="K70" s="4">
        <v>174.24182820499999</v>
      </c>
      <c r="L70" s="4">
        <v>207.48342863499997</v>
      </c>
      <c r="M70" s="4">
        <v>203.70394810499997</v>
      </c>
      <c r="N70" s="4">
        <v>212.96771214999998</v>
      </c>
      <c r="O70" s="4">
        <v>313.75222506999995</v>
      </c>
      <c r="P70" s="4">
        <v>164.00434135999996</v>
      </c>
      <c r="Q70" s="4">
        <v>148.03616308999997</v>
      </c>
      <c r="R70" s="4">
        <v>185.53280956500001</v>
      </c>
      <c r="S70" s="4">
        <v>183.99175313000001</v>
      </c>
      <c r="T70" s="4">
        <v>192.06839847000001</v>
      </c>
      <c r="U70" s="4">
        <v>225.23346709</v>
      </c>
      <c r="V70" s="4">
        <v>198.82450800000001</v>
      </c>
      <c r="W70" s="4">
        <v>185.729017</v>
      </c>
      <c r="X70" s="4">
        <v>200.62768299999999</v>
      </c>
      <c r="Y70" s="4">
        <v>87.354761000000011</v>
      </c>
      <c r="Z70" s="4">
        <v>131.44726600000001</v>
      </c>
      <c r="AA70" s="4">
        <v>292.14613900000001</v>
      </c>
      <c r="AB70" s="125" t="s">
        <v>102</v>
      </c>
      <c r="AC70" s="125">
        <v>1.4937751820447681E-2</v>
      </c>
      <c r="AD70" s="125">
        <v>6.5926700341349925E-2</v>
      </c>
      <c r="AE70" s="125">
        <v>-3.3042376830298315E-2</v>
      </c>
      <c r="AF70" s="125">
        <v>-0.57116805141659466</v>
      </c>
      <c r="AG70" s="125">
        <v>-0.3827831239159038</v>
      </c>
      <c r="AH70" s="115">
        <v>-6.8863530976328538E-2</v>
      </c>
      <c r="AI70" s="115" t="s">
        <v>102</v>
      </c>
      <c r="AJ70" s="5">
        <v>1308.0473710399999</v>
      </c>
      <c r="AK70" s="125">
        <v>1096.1293740000001</v>
      </c>
      <c r="AL70" s="125">
        <v>-0.16201094985689121</v>
      </c>
      <c r="AM70" t="s">
        <v>779</v>
      </c>
      <c r="AN70">
        <v>1</v>
      </c>
      <c r="AO70">
        <v>1</v>
      </c>
      <c r="AP70">
        <v>1</v>
      </c>
      <c r="AQ70">
        <v>1</v>
      </c>
      <c r="AR70">
        <v>1</v>
      </c>
      <c r="AS70">
        <v>1</v>
      </c>
      <c r="AT70">
        <v>0</v>
      </c>
    </row>
    <row r="71" spans="1:46" x14ac:dyDescent="0.3">
      <c r="A71" t="s">
        <v>17</v>
      </c>
      <c r="B71" t="s">
        <v>827</v>
      </c>
      <c r="C71" t="s">
        <v>43</v>
      </c>
      <c r="D71" t="s">
        <v>806</v>
      </c>
      <c r="E71" t="s">
        <v>1696</v>
      </c>
      <c r="F71" t="s">
        <v>31</v>
      </c>
      <c r="G71" s="126" t="s">
        <v>8</v>
      </c>
      <c r="H71" s="4">
        <v>3.3000000000000002E-2</v>
      </c>
      <c r="I71" s="4" t="s">
        <v>1487</v>
      </c>
      <c r="J71" s="4">
        <v>281.05863999999997</v>
      </c>
      <c r="K71" s="4">
        <v>213.58307999999997</v>
      </c>
      <c r="L71" s="4">
        <v>1944.1783099999998</v>
      </c>
      <c r="M71" s="4">
        <v>127.84407999999999</v>
      </c>
      <c r="N71" s="4">
        <v>-116.21249999999999</v>
      </c>
      <c r="O71" s="4">
        <v>718.07961999999998</v>
      </c>
      <c r="P71" s="4">
        <v>183.26452999999998</v>
      </c>
      <c r="Q71" s="4">
        <v>235.36904999999999</v>
      </c>
      <c r="R71" s="4">
        <v>1427.2031299999999</v>
      </c>
      <c r="S71" s="4">
        <v>242.02156999999997</v>
      </c>
      <c r="T71" s="4">
        <v>163.68917999999999</v>
      </c>
      <c r="U71" s="4">
        <v>836.01722999999993</v>
      </c>
      <c r="V71" s="4">
        <v>237.16</v>
      </c>
      <c r="W71" s="4">
        <v>253.05</v>
      </c>
      <c r="X71" s="4">
        <v>1383.22</v>
      </c>
      <c r="Y71" s="4">
        <v>195.14</v>
      </c>
      <c r="Z71" s="4">
        <v>-25.33</v>
      </c>
      <c r="AA71" s="4">
        <v>372.31</v>
      </c>
      <c r="AB71" s="125">
        <v>-4.88</v>
      </c>
      <c r="AC71" s="125">
        <v>-0.15619032384131645</v>
      </c>
      <c r="AD71" s="125">
        <v>0.18478486217166665</v>
      </c>
      <c r="AE71" s="125">
        <v>-0.28853233631641523</v>
      </c>
      <c r="AF71" s="125">
        <v>0.52639058453078158</v>
      </c>
      <c r="AG71" s="125">
        <v>-0.78203721630633538</v>
      </c>
      <c r="AH71" s="115">
        <v>-0.48151989051019162</v>
      </c>
      <c r="AI71" s="115">
        <v>-1.0266281751302337</v>
      </c>
      <c r="AJ71" s="5">
        <v>3351.7957599999995</v>
      </c>
      <c r="AK71" s="125">
        <v>2410.67</v>
      </c>
      <c r="AL71" s="125">
        <v>-0.28078254982934869</v>
      </c>
      <c r="AM71" t="s">
        <v>779</v>
      </c>
      <c r="AN71">
        <v>1</v>
      </c>
      <c r="AO71">
        <v>1</v>
      </c>
      <c r="AP71">
        <v>1</v>
      </c>
      <c r="AQ71">
        <v>1</v>
      </c>
      <c r="AR71">
        <v>1</v>
      </c>
      <c r="AS71">
        <v>1</v>
      </c>
      <c r="AT71">
        <v>1</v>
      </c>
    </row>
    <row r="72" spans="1:46" x14ac:dyDescent="0.3">
      <c r="A72" t="s">
        <v>17</v>
      </c>
      <c r="B72" t="s">
        <v>827</v>
      </c>
      <c r="C72" t="s">
        <v>43</v>
      </c>
      <c r="D72" t="s">
        <v>806</v>
      </c>
      <c r="E72" t="s">
        <v>1696</v>
      </c>
      <c r="F72" t="s">
        <v>28</v>
      </c>
      <c r="G72" s="126" t="s">
        <v>8</v>
      </c>
      <c r="H72" s="4">
        <v>3.3000000000000002E-2</v>
      </c>
      <c r="I72" s="4" t="s">
        <v>1488</v>
      </c>
      <c r="J72" s="4">
        <v>107.98981999999999</v>
      </c>
      <c r="K72" s="4">
        <v>94.91203999999999</v>
      </c>
      <c r="L72" s="4">
        <v>12.819529999999999</v>
      </c>
      <c r="M72" s="4">
        <v>135.37465</v>
      </c>
      <c r="N72" s="4">
        <v>156.23092</v>
      </c>
      <c r="O72" s="4">
        <v>116.22283</v>
      </c>
      <c r="P72" s="4">
        <v>126.42886999999999</v>
      </c>
      <c r="Q72" s="4">
        <v>106.52296</v>
      </c>
      <c r="R72" s="4">
        <v>101.30630999999998</v>
      </c>
      <c r="S72" s="4">
        <v>-76.225070000000002</v>
      </c>
      <c r="T72" s="4">
        <v>118.52641999999999</v>
      </c>
      <c r="U72" s="4">
        <v>95.252929999999992</v>
      </c>
      <c r="V72" s="4">
        <v>106.06</v>
      </c>
      <c r="W72" s="4">
        <v>92.12</v>
      </c>
      <c r="X72" s="4">
        <v>41.99</v>
      </c>
      <c r="Y72" s="4">
        <v>39.340000000000003</v>
      </c>
      <c r="Z72" s="4">
        <v>56.33</v>
      </c>
      <c r="AA72" s="4">
        <v>58.49</v>
      </c>
      <c r="AB72" s="125">
        <v>83.31</v>
      </c>
      <c r="AC72" s="125">
        <v>-1.7870388153253633E-2</v>
      </c>
      <c r="AD72" s="125">
        <v>-2.9417131904445275E-2</v>
      </c>
      <c r="AE72" s="125">
        <v>2.2754710976143433</v>
      </c>
      <c r="AF72" s="125">
        <v>-0.70939906400496688</v>
      </c>
      <c r="AG72" s="125">
        <v>-0.63944397178228229</v>
      </c>
      <c r="AH72" s="115">
        <v>-0.49674259351626526</v>
      </c>
      <c r="AI72" s="115">
        <v>-0.34105240361635747</v>
      </c>
      <c r="AJ72" s="5">
        <v>749.97865999999999</v>
      </c>
      <c r="AK72" s="125">
        <v>477.64</v>
      </c>
      <c r="AL72" s="125">
        <v>-0.36312854555088275</v>
      </c>
      <c r="AM72" t="s">
        <v>779</v>
      </c>
      <c r="AN72">
        <v>1</v>
      </c>
      <c r="AO72">
        <v>1</v>
      </c>
      <c r="AP72">
        <v>1</v>
      </c>
      <c r="AQ72">
        <v>1</v>
      </c>
      <c r="AR72">
        <v>1</v>
      </c>
      <c r="AS72">
        <v>1</v>
      </c>
      <c r="AT72">
        <v>1</v>
      </c>
    </row>
    <row r="73" spans="1:46" x14ac:dyDescent="0.3">
      <c r="A73" t="s">
        <v>17</v>
      </c>
      <c r="B73" t="s">
        <v>827</v>
      </c>
      <c r="C73" t="s">
        <v>43</v>
      </c>
      <c r="D73" t="s">
        <v>806</v>
      </c>
      <c r="E73" t="s">
        <v>1696</v>
      </c>
      <c r="F73" t="s">
        <v>14</v>
      </c>
      <c r="G73" s="126" t="s">
        <v>8</v>
      </c>
      <c r="H73" s="4">
        <v>3.3000000000000002E-2</v>
      </c>
      <c r="I73" s="4" t="s">
        <v>1489</v>
      </c>
      <c r="J73" s="4">
        <v>565.09231999999997</v>
      </c>
      <c r="K73" s="4">
        <v>531.62311999999997</v>
      </c>
      <c r="L73" s="4">
        <v>2989.6362899999999</v>
      </c>
      <c r="M73" s="4">
        <v>538.1103599999999</v>
      </c>
      <c r="N73" s="4">
        <v>99.064700000000002</v>
      </c>
      <c r="O73" s="4">
        <v>1093.7920499999998</v>
      </c>
      <c r="P73" s="4">
        <v>512.01678000000004</v>
      </c>
      <c r="Q73" s="4">
        <v>614.97589000000005</v>
      </c>
      <c r="R73" s="4">
        <v>1917.9194499999999</v>
      </c>
      <c r="S73" s="4">
        <v>566.28026999999997</v>
      </c>
      <c r="T73" s="4">
        <v>406.80572999999998</v>
      </c>
      <c r="U73" s="4">
        <v>1349.6558199999999</v>
      </c>
      <c r="V73" s="4">
        <v>584.91</v>
      </c>
      <c r="W73" s="4">
        <v>611.77</v>
      </c>
      <c r="X73" s="4">
        <v>2303.64</v>
      </c>
      <c r="Y73" s="4">
        <v>464.92</v>
      </c>
      <c r="Z73" s="4">
        <v>62.15</v>
      </c>
      <c r="AA73" s="4">
        <v>636.28</v>
      </c>
      <c r="AB73" s="125">
        <v>286.33</v>
      </c>
      <c r="AC73" s="125">
        <v>3.5069809478210562E-2</v>
      </c>
      <c r="AD73" s="125">
        <v>0.15075883080480024</v>
      </c>
      <c r="AE73" s="125">
        <v>-0.22945810909995346</v>
      </c>
      <c r="AF73" s="125">
        <v>-0.13601366084087269</v>
      </c>
      <c r="AG73" s="125">
        <v>-0.37263222924008249</v>
      </c>
      <c r="AH73" s="115">
        <v>-0.41828065033019751</v>
      </c>
      <c r="AI73" s="115">
        <v>-0.44078004631020107</v>
      </c>
      <c r="AJ73" s="5">
        <v>6329.3356199999998</v>
      </c>
      <c r="AK73" s="125">
        <v>4950</v>
      </c>
      <c r="AL73" s="125">
        <v>-0.21792739440794576</v>
      </c>
      <c r="AM73" t="s">
        <v>779</v>
      </c>
      <c r="AN73">
        <v>1</v>
      </c>
      <c r="AO73">
        <v>1</v>
      </c>
      <c r="AP73">
        <v>1</v>
      </c>
      <c r="AQ73">
        <v>1</v>
      </c>
      <c r="AR73">
        <v>1</v>
      </c>
      <c r="AS73">
        <v>1</v>
      </c>
      <c r="AT73">
        <v>1</v>
      </c>
    </row>
    <row r="74" spans="1:46" x14ac:dyDescent="0.3">
      <c r="A74" t="s">
        <v>17</v>
      </c>
      <c r="B74" t="s">
        <v>827</v>
      </c>
      <c r="C74" t="s">
        <v>43</v>
      </c>
      <c r="D74" t="s">
        <v>806</v>
      </c>
      <c r="E74" t="s">
        <v>1696</v>
      </c>
      <c r="F74" t="s">
        <v>30</v>
      </c>
      <c r="G74" s="126" t="s">
        <v>8</v>
      </c>
      <c r="H74" s="4">
        <v>3.3000000000000002E-2</v>
      </c>
      <c r="I74" s="4" t="s">
        <v>1490</v>
      </c>
      <c r="J74" s="4">
        <v>284.03367999999995</v>
      </c>
      <c r="K74" s="4">
        <v>318.04003999999998</v>
      </c>
      <c r="L74" s="4">
        <v>1045.4579799999999</v>
      </c>
      <c r="M74" s="4">
        <v>410.26627999999999</v>
      </c>
      <c r="N74" s="4">
        <v>215.27719999999999</v>
      </c>
      <c r="O74" s="4">
        <v>375.71242999999993</v>
      </c>
      <c r="P74" s="4">
        <v>328.75224999999995</v>
      </c>
      <c r="Q74" s="4">
        <v>379.60683999999998</v>
      </c>
      <c r="R74" s="4">
        <v>490.71632</v>
      </c>
      <c r="S74" s="4">
        <v>324.25869999999998</v>
      </c>
      <c r="T74" s="4">
        <v>243.11654999999996</v>
      </c>
      <c r="U74" s="4">
        <v>513.63859000000002</v>
      </c>
      <c r="V74" s="4">
        <v>347.75</v>
      </c>
      <c r="W74" s="4">
        <v>358.72</v>
      </c>
      <c r="X74" s="4">
        <v>920.42</v>
      </c>
      <c r="Y74" s="4">
        <v>269.77999999999997</v>
      </c>
      <c r="Z74" s="4">
        <v>87.48</v>
      </c>
      <c r="AA74" s="4">
        <v>263.97000000000003</v>
      </c>
      <c r="AB74" s="125">
        <v>291.20999999999998</v>
      </c>
      <c r="AC74" s="125">
        <v>0.22432663619328547</v>
      </c>
      <c r="AD74" s="125">
        <v>0.12790829733262532</v>
      </c>
      <c r="AE74" s="125">
        <v>-0.11960115317116807</v>
      </c>
      <c r="AF74" s="125">
        <v>-0.34242706956077412</v>
      </c>
      <c r="AG74" s="125">
        <v>-0.59364019970531012</v>
      </c>
      <c r="AH74" s="115">
        <v>-0.29741478076730099</v>
      </c>
      <c r="AI74" s="115">
        <v>-0.11419617660411442</v>
      </c>
      <c r="AJ74" s="5">
        <v>2977.5398599999999</v>
      </c>
      <c r="AK74" s="125">
        <v>2539.33</v>
      </c>
      <c r="AL74" s="125">
        <v>-0.14717178630817723</v>
      </c>
      <c r="AM74" t="s">
        <v>779</v>
      </c>
      <c r="AN74">
        <v>1</v>
      </c>
      <c r="AO74">
        <v>1</v>
      </c>
      <c r="AP74">
        <v>1</v>
      </c>
      <c r="AQ74">
        <v>1</v>
      </c>
      <c r="AR74">
        <v>1</v>
      </c>
      <c r="AS74">
        <v>1</v>
      </c>
      <c r="AT74">
        <v>1</v>
      </c>
    </row>
    <row r="75" spans="1:46" x14ac:dyDescent="0.3">
      <c r="A75" t="s">
        <v>17</v>
      </c>
      <c r="B75" t="s">
        <v>827</v>
      </c>
      <c r="C75" t="s">
        <v>43</v>
      </c>
      <c r="D75" t="s">
        <v>806</v>
      </c>
      <c r="E75" t="s">
        <v>1696</v>
      </c>
      <c r="F75" t="s">
        <v>5</v>
      </c>
      <c r="G75" s="126" t="s">
        <v>8</v>
      </c>
      <c r="H75" s="4">
        <v>3.3000000000000002E-2</v>
      </c>
      <c r="I75" s="4" t="s">
        <v>1491</v>
      </c>
      <c r="J75" s="4">
        <v>857.85484999999994</v>
      </c>
      <c r="K75" s="4">
        <v>772.66333999999995</v>
      </c>
      <c r="L75" s="4">
        <v>2306.7509799999998</v>
      </c>
      <c r="M75" s="4">
        <v>740.10317999999995</v>
      </c>
      <c r="N75" s="4">
        <v>452.92917999999992</v>
      </c>
      <c r="O75" s="4">
        <v>1407.9583399999999</v>
      </c>
      <c r="P75" s="4">
        <v>902.49077999999986</v>
      </c>
      <c r="Q75" s="4">
        <v>681.91428999999994</v>
      </c>
      <c r="R75" s="4">
        <v>2097.8473899999999</v>
      </c>
      <c r="S75" s="4">
        <v>792.11472999999989</v>
      </c>
      <c r="T75" s="4">
        <v>695.8288</v>
      </c>
      <c r="U75" s="4">
        <v>1597.3175699999999</v>
      </c>
      <c r="V75" s="4">
        <v>932.84</v>
      </c>
      <c r="W75" s="4">
        <v>1168.6099999999999</v>
      </c>
      <c r="X75" s="4">
        <v>2421.38</v>
      </c>
      <c r="Y75" s="4">
        <v>215.18</v>
      </c>
      <c r="Z75" s="4">
        <v>125.15</v>
      </c>
      <c r="AA75" s="4">
        <v>1016.1</v>
      </c>
      <c r="AB75" s="125">
        <v>683.48</v>
      </c>
      <c r="AC75" s="125">
        <v>8.7410067099346817E-2</v>
      </c>
      <c r="AD75" s="125">
        <v>0.51244395780444296</v>
      </c>
      <c r="AE75" s="125">
        <v>4.9692845475674326E-2</v>
      </c>
      <c r="AF75" s="125">
        <v>-0.70925675525404452</v>
      </c>
      <c r="AG75" s="125">
        <v>-0.72368748686052853</v>
      </c>
      <c r="AH75" s="115">
        <v>-0.27831671496757487</v>
      </c>
      <c r="AI75" s="115">
        <v>-0.24267370354742004</v>
      </c>
      <c r="AJ75" s="5">
        <v>7440.75065</v>
      </c>
      <c r="AK75" s="125">
        <v>6562.74</v>
      </c>
      <c r="AL75" s="125">
        <v>-0.11800027864124168</v>
      </c>
      <c r="AM75" t="s">
        <v>779</v>
      </c>
      <c r="AN75">
        <v>1</v>
      </c>
      <c r="AO75">
        <v>1</v>
      </c>
      <c r="AP75">
        <v>1</v>
      </c>
      <c r="AQ75">
        <v>1</v>
      </c>
      <c r="AR75">
        <v>1</v>
      </c>
      <c r="AS75">
        <v>1</v>
      </c>
      <c r="AT75">
        <v>1</v>
      </c>
    </row>
    <row r="76" spans="1:46" x14ac:dyDescent="0.3">
      <c r="A76" t="s">
        <v>17</v>
      </c>
      <c r="B76" t="s">
        <v>827</v>
      </c>
      <c r="C76" t="s">
        <v>43</v>
      </c>
      <c r="D76" t="s">
        <v>806</v>
      </c>
      <c r="E76" t="s">
        <v>1696</v>
      </c>
      <c r="F76" t="s">
        <v>18</v>
      </c>
      <c r="G76" s="126" t="s">
        <v>8</v>
      </c>
      <c r="H76" s="4">
        <v>3.3000000000000002E-2</v>
      </c>
      <c r="I76" s="4" t="s">
        <v>1492</v>
      </c>
      <c r="J76" s="4">
        <v>1058.8559899999998</v>
      </c>
      <c r="K76" s="4">
        <v>1004.56151</v>
      </c>
      <c r="L76" s="4">
        <v>1100.9404099999999</v>
      </c>
      <c r="M76" s="4">
        <v>1176.2254499999999</v>
      </c>
      <c r="N76" s="4">
        <v>1035.9853699999999</v>
      </c>
      <c r="O76" s="4">
        <v>1032.36987</v>
      </c>
      <c r="P76" s="4">
        <v>1054.51739</v>
      </c>
      <c r="Q76" s="4">
        <v>1014.4266599999999</v>
      </c>
      <c r="R76" s="4">
        <v>949.50260999999989</v>
      </c>
      <c r="S76" s="4">
        <v>985.27539999999988</v>
      </c>
      <c r="T76" s="4">
        <v>1069.06203</v>
      </c>
      <c r="U76" s="4">
        <v>1065.8907199999999</v>
      </c>
      <c r="V76" s="4">
        <v>1108.18</v>
      </c>
      <c r="W76" s="4">
        <v>1053.6600000000001</v>
      </c>
      <c r="X76" s="4">
        <v>975.97</v>
      </c>
      <c r="Y76" s="4">
        <v>321.72000000000003</v>
      </c>
      <c r="Z76" s="4">
        <v>621.51</v>
      </c>
      <c r="AA76" s="4">
        <v>909.17</v>
      </c>
      <c r="AB76" s="125">
        <v>874.22</v>
      </c>
      <c r="AC76" s="125">
        <v>4.6582359136486805E-2</v>
      </c>
      <c r="AD76" s="125">
        <v>4.8875543718572376E-2</v>
      </c>
      <c r="AE76" s="125">
        <v>-0.11351241980481025</v>
      </c>
      <c r="AF76" s="125">
        <v>-0.72648100753133671</v>
      </c>
      <c r="AG76" s="125">
        <v>-0.40007840072104489</v>
      </c>
      <c r="AH76" s="115">
        <v>-0.11933694849114497</v>
      </c>
      <c r="AI76" s="115">
        <v>-0.17097621310920244</v>
      </c>
      <c r="AJ76" s="5">
        <v>7463.4559899999995</v>
      </c>
      <c r="AK76" s="125">
        <v>5864.4300000000012</v>
      </c>
      <c r="AL76" s="125">
        <v>-0.21424739318386446</v>
      </c>
      <c r="AM76" t="s">
        <v>779</v>
      </c>
      <c r="AN76">
        <v>1</v>
      </c>
      <c r="AO76">
        <v>1</v>
      </c>
      <c r="AP76">
        <v>1</v>
      </c>
      <c r="AQ76">
        <v>1</v>
      </c>
      <c r="AR76">
        <v>1</v>
      </c>
      <c r="AS76">
        <v>1</v>
      </c>
      <c r="AT76">
        <v>1</v>
      </c>
    </row>
    <row r="77" spans="1:46" x14ac:dyDescent="0.3">
      <c r="A77" t="s">
        <v>23</v>
      </c>
      <c r="B77" t="s">
        <v>829</v>
      </c>
      <c r="C77" t="s">
        <v>43</v>
      </c>
      <c r="D77" t="s">
        <v>806</v>
      </c>
      <c r="E77" t="s">
        <v>1696</v>
      </c>
      <c r="F77" t="s">
        <v>5</v>
      </c>
      <c r="G77" s="126" t="s">
        <v>8</v>
      </c>
      <c r="H77" s="4">
        <v>4.7E-2</v>
      </c>
      <c r="I77" s="4" t="s">
        <v>1493</v>
      </c>
      <c r="J77" s="4" t="s">
        <v>102</v>
      </c>
      <c r="K77" s="4" t="s">
        <v>102</v>
      </c>
      <c r="L77" s="4" t="s">
        <v>102</v>
      </c>
      <c r="M77" s="4">
        <v>577.45190999999988</v>
      </c>
      <c r="N77" s="4" t="s">
        <v>102</v>
      </c>
      <c r="O77" s="4" t="s">
        <v>102</v>
      </c>
      <c r="P77" s="4" t="s">
        <v>102</v>
      </c>
      <c r="Q77" s="4" t="s">
        <v>102</v>
      </c>
      <c r="R77" s="4" t="s">
        <v>102</v>
      </c>
      <c r="S77" s="4" t="s">
        <v>102</v>
      </c>
      <c r="T77" s="4" t="s">
        <v>102</v>
      </c>
      <c r="U77" s="4" t="s">
        <v>102</v>
      </c>
      <c r="V77" s="4" t="s">
        <v>102</v>
      </c>
      <c r="W77" s="4" t="s">
        <v>102</v>
      </c>
      <c r="X77" s="4" t="s">
        <v>102</v>
      </c>
      <c r="Y77" s="4">
        <v>408.48399999999998</v>
      </c>
      <c r="Z77" s="4" t="s">
        <v>102</v>
      </c>
      <c r="AA77" s="4" t="s">
        <v>102</v>
      </c>
      <c r="AB77" s="125" t="s">
        <v>102</v>
      </c>
      <c r="AC77" s="125" t="s">
        <v>102</v>
      </c>
      <c r="AD77" s="125" t="s">
        <v>102</v>
      </c>
      <c r="AE77" s="125" t="s">
        <v>102</v>
      </c>
      <c r="AF77" s="125">
        <v>-0.29260949193154445</v>
      </c>
      <c r="AG77" s="125" t="s">
        <v>102</v>
      </c>
      <c r="AH77" s="115" t="s">
        <v>102</v>
      </c>
      <c r="AI77" s="115" t="s">
        <v>102</v>
      </c>
      <c r="AJ77" s="5">
        <v>577.45190999999988</v>
      </c>
      <c r="AK77" s="125">
        <v>408.48399999999998</v>
      </c>
      <c r="AL77" s="125">
        <v>-0.29260949193154445</v>
      </c>
      <c r="AM77" t="s">
        <v>779</v>
      </c>
      <c r="AN77">
        <v>0</v>
      </c>
      <c r="AO77">
        <v>0</v>
      </c>
      <c r="AP77">
        <v>0</v>
      </c>
      <c r="AQ77">
        <v>1</v>
      </c>
      <c r="AR77">
        <v>0</v>
      </c>
      <c r="AS77">
        <v>0</v>
      </c>
      <c r="AT77">
        <v>0</v>
      </c>
    </row>
    <row r="78" spans="1:46" x14ac:dyDescent="0.3">
      <c r="A78" t="s">
        <v>9</v>
      </c>
      <c r="B78" t="s">
        <v>828</v>
      </c>
      <c r="C78" t="s">
        <v>43</v>
      </c>
      <c r="D78" t="s">
        <v>806</v>
      </c>
      <c r="E78" t="s">
        <v>1689</v>
      </c>
      <c r="F78" t="s">
        <v>5</v>
      </c>
      <c r="G78" s="126" t="s">
        <v>8</v>
      </c>
      <c r="H78" s="4">
        <v>0.111</v>
      </c>
      <c r="I78" s="4" t="s">
        <v>1494</v>
      </c>
      <c r="J78" s="4">
        <v>302.63639999999998</v>
      </c>
      <c r="K78" s="4">
        <v>293.63729999999998</v>
      </c>
      <c r="L78" s="4">
        <v>412.06989999999996</v>
      </c>
      <c r="M78" s="4">
        <v>308.41360000000003</v>
      </c>
      <c r="N78" s="4">
        <v>366.74110000000002</v>
      </c>
      <c r="O78" s="4">
        <v>575.94240000000002</v>
      </c>
      <c r="P78" s="4">
        <v>307.74700000000001</v>
      </c>
      <c r="Q78" s="4">
        <v>324.41199999999998</v>
      </c>
      <c r="R78" s="4">
        <v>416.625</v>
      </c>
      <c r="S78" s="4">
        <v>355.52</v>
      </c>
      <c r="T78" s="4">
        <v>361.07499999999999</v>
      </c>
      <c r="U78" s="4">
        <v>514.39300000000003</v>
      </c>
      <c r="V78" s="4">
        <v>321</v>
      </c>
      <c r="W78" s="4">
        <v>318</v>
      </c>
      <c r="X78" s="4">
        <v>325</v>
      </c>
      <c r="Y78" s="4">
        <v>256.67899999999997</v>
      </c>
      <c r="Z78" s="4">
        <v>227</v>
      </c>
      <c r="AA78" s="4">
        <v>411</v>
      </c>
      <c r="AB78" s="125">
        <v>300</v>
      </c>
      <c r="AC78" s="125">
        <v>6.0678755100179692E-2</v>
      </c>
      <c r="AD78" s="125">
        <v>8.2968682793364529E-2</v>
      </c>
      <c r="AE78" s="125">
        <v>-0.21129885973229293</v>
      </c>
      <c r="AF78" s="125">
        <v>-0.16774422399012254</v>
      </c>
      <c r="AG78" s="125">
        <v>-0.38103474085669703</v>
      </c>
      <c r="AH78" s="115">
        <v>-0.28638697203053642</v>
      </c>
      <c r="AI78" s="115">
        <v>-2.5173275450288756E-2</v>
      </c>
      <c r="AJ78" s="5">
        <v>2567.1876999999999</v>
      </c>
      <c r="AK78" s="125">
        <v>2158.6790000000001</v>
      </c>
      <c r="AL78" s="125">
        <v>-0.15912693099924086</v>
      </c>
      <c r="AM78" t="s">
        <v>779</v>
      </c>
      <c r="AN78">
        <v>1</v>
      </c>
      <c r="AO78">
        <v>1</v>
      </c>
      <c r="AP78">
        <v>1</v>
      </c>
      <c r="AQ78">
        <v>1</v>
      </c>
      <c r="AR78">
        <v>1</v>
      </c>
      <c r="AS78">
        <v>1</v>
      </c>
      <c r="AT78">
        <v>1</v>
      </c>
    </row>
    <row r="79" spans="1:46" x14ac:dyDescent="0.3">
      <c r="A79" t="s">
        <v>50</v>
      </c>
      <c r="B79" t="s">
        <v>830</v>
      </c>
      <c r="C79" t="s">
        <v>46</v>
      </c>
      <c r="D79" t="s">
        <v>806</v>
      </c>
      <c r="E79" t="s">
        <v>1689</v>
      </c>
      <c r="F79" t="s">
        <v>31</v>
      </c>
      <c r="G79" s="126">
        <v>0</v>
      </c>
      <c r="H79" s="4">
        <v>9.6999999999999989E-2</v>
      </c>
      <c r="I79" s="4" t="s">
        <v>1495</v>
      </c>
      <c r="J79" s="4">
        <v>601211056.15222991</v>
      </c>
      <c r="K79" s="4">
        <v>503728498.89737219</v>
      </c>
      <c r="L79" s="4">
        <v>808039362.75606954</v>
      </c>
      <c r="M79" s="4">
        <v>1085702822.6102393</v>
      </c>
      <c r="N79" s="4">
        <v>579080346.76700795</v>
      </c>
      <c r="O79" s="4">
        <v>1123112642.6649837</v>
      </c>
      <c r="P79" s="4">
        <v>675930187.67241931</v>
      </c>
      <c r="Q79" s="4">
        <v>503084532.76507747</v>
      </c>
      <c r="R79" s="4">
        <v>1233491273.7540126</v>
      </c>
      <c r="S79" s="4" t="s">
        <v>102</v>
      </c>
      <c r="T79" s="4" t="s">
        <v>102</v>
      </c>
      <c r="U79" s="4" t="s">
        <v>102</v>
      </c>
      <c r="V79" s="4">
        <v>932845129.68993473</v>
      </c>
      <c r="W79" s="4">
        <v>241344058.50716695</v>
      </c>
      <c r="X79" s="4">
        <v>824012763.85914683</v>
      </c>
      <c r="Y79" s="4">
        <v>879712344.67092001</v>
      </c>
      <c r="Z79" s="4">
        <v>645144413.20775032</v>
      </c>
      <c r="AA79" s="4">
        <v>1016766715.6895386</v>
      </c>
      <c r="AB79" s="125" t="s">
        <v>102</v>
      </c>
      <c r="AC79" s="125">
        <v>0.55161007127875117</v>
      </c>
      <c r="AD79" s="125">
        <v>-0.52088464513035715</v>
      </c>
      <c r="AE79" s="125">
        <v>1.9768097742905791E-2</v>
      </c>
      <c r="AF79" s="125">
        <v>-0.18973007497952188</v>
      </c>
      <c r="AG79" s="125">
        <v>0.11408445617188792</v>
      </c>
      <c r="AH79" s="115">
        <v>-9.4688567233204374E-2</v>
      </c>
      <c r="AI79" s="115" t="s">
        <v>102</v>
      </c>
      <c r="AJ79" s="5">
        <v>4700874729.8479023</v>
      </c>
      <c r="AK79" s="125">
        <v>4539825425.6244574</v>
      </c>
      <c r="AL79" s="125">
        <v>-3.4259433292462088E-2</v>
      </c>
      <c r="AM79" t="s">
        <v>779</v>
      </c>
      <c r="AN79">
        <v>1</v>
      </c>
      <c r="AO79">
        <v>1</v>
      </c>
      <c r="AP79">
        <v>1</v>
      </c>
      <c r="AQ79">
        <v>1</v>
      </c>
      <c r="AR79">
        <v>1</v>
      </c>
      <c r="AS79">
        <v>1</v>
      </c>
      <c r="AT79">
        <v>0</v>
      </c>
    </row>
    <row r="80" spans="1:46" x14ac:dyDescent="0.3">
      <c r="A80" t="s">
        <v>50</v>
      </c>
      <c r="B80" t="s">
        <v>830</v>
      </c>
      <c r="C80" t="s">
        <v>46</v>
      </c>
      <c r="D80" t="s">
        <v>806</v>
      </c>
      <c r="E80" s="14" t="s">
        <v>1689</v>
      </c>
      <c r="F80" t="s">
        <v>28</v>
      </c>
      <c r="G80" s="126">
        <v>0</v>
      </c>
      <c r="H80" s="4">
        <v>9.6999999999999989E-2</v>
      </c>
      <c r="I80" s="4" t="s">
        <v>1496</v>
      </c>
      <c r="J80" s="4">
        <v>563911269.95799005</v>
      </c>
      <c r="K80" s="4">
        <v>498183291.97850996</v>
      </c>
      <c r="L80" s="4">
        <v>519899604.45273995</v>
      </c>
      <c r="M80" s="4">
        <v>490504965.0209201</v>
      </c>
      <c r="N80" s="4">
        <v>511671517.29446</v>
      </c>
      <c r="O80" s="4">
        <v>454862295.29277003</v>
      </c>
      <c r="P80" s="4">
        <v>492158126.72122991</v>
      </c>
      <c r="Q80" s="4">
        <v>464601905.72038001</v>
      </c>
      <c r="R80" s="4">
        <v>434667977.68786007</v>
      </c>
      <c r="S80" s="4" t="s">
        <v>102</v>
      </c>
      <c r="T80" s="4" t="s">
        <v>102</v>
      </c>
      <c r="U80" s="4" t="s">
        <v>102</v>
      </c>
      <c r="V80" s="4">
        <v>424259550.57999998</v>
      </c>
      <c r="W80" s="4">
        <v>182509890.73000002</v>
      </c>
      <c r="X80" s="4">
        <v>222935656.41</v>
      </c>
      <c r="Y80" s="4">
        <v>304276695.82000005</v>
      </c>
      <c r="Z80" s="4">
        <v>521651634.33999991</v>
      </c>
      <c r="AA80" s="4">
        <v>341600000</v>
      </c>
      <c r="AB80" s="125" t="s">
        <v>102</v>
      </c>
      <c r="AC80" s="125">
        <v>-0.24764839225219556</v>
      </c>
      <c r="AD80" s="125">
        <v>-0.63364911335108987</v>
      </c>
      <c r="AE80" s="125">
        <v>-0.5711947951092059</v>
      </c>
      <c r="AF80" s="125">
        <v>-0.37966643047737014</v>
      </c>
      <c r="AG80" s="125">
        <v>1.9504929839189181E-2</v>
      </c>
      <c r="AH80" s="115">
        <v>-0.24900348185568838</v>
      </c>
      <c r="AI80" s="115" t="s">
        <v>102</v>
      </c>
      <c r="AJ80" s="5">
        <v>3039032943.9973898</v>
      </c>
      <c r="AK80" s="125">
        <v>1997233427.8799999</v>
      </c>
      <c r="AL80" s="125">
        <v>-0.34280625952907889</v>
      </c>
      <c r="AM80" t="s">
        <v>779</v>
      </c>
      <c r="AN80">
        <v>1</v>
      </c>
      <c r="AO80">
        <v>1</v>
      </c>
      <c r="AP80">
        <v>1</v>
      </c>
      <c r="AQ80">
        <v>1</v>
      </c>
      <c r="AR80">
        <v>1</v>
      </c>
      <c r="AS80">
        <v>1</v>
      </c>
      <c r="AT80">
        <v>0</v>
      </c>
    </row>
    <row r="81" spans="1:46" x14ac:dyDescent="0.3">
      <c r="A81" t="s">
        <v>50</v>
      </c>
      <c r="B81" t="s">
        <v>830</v>
      </c>
      <c r="C81" t="s">
        <v>46</v>
      </c>
      <c r="D81" t="s">
        <v>806</v>
      </c>
      <c r="E81" t="s">
        <v>1689</v>
      </c>
      <c r="F81" t="s">
        <v>27</v>
      </c>
      <c r="G81" s="126">
        <v>0</v>
      </c>
      <c r="H81" s="4">
        <v>9.6999999999999989E-2</v>
      </c>
      <c r="I81" s="4" t="s">
        <v>1497</v>
      </c>
      <c r="J81" s="4">
        <v>345227606.73776054</v>
      </c>
      <c r="K81" s="4">
        <v>270350795.78406477</v>
      </c>
      <c r="L81" s="4">
        <v>407196221.55623281</v>
      </c>
      <c r="M81" s="4">
        <v>376061524.83235347</v>
      </c>
      <c r="N81" s="4">
        <v>386448785.68488848</v>
      </c>
      <c r="O81" s="4">
        <v>278482810.79053664</v>
      </c>
      <c r="P81" s="4">
        <v>428991695.40075403</v>
      </c>
      <c r="Q81" s="4">
        <v>365836692.67570889</v>
      </c>
      <c r="R81" s="4">
        <v>308605458.75580251</v>
      </c>
      <c r="S81" s="4" t="s">
        <v>102</v>
      </c>
      <c r="T81" s="4" t="s">
        <v>102</v>
      </c>
      <c r="U81" s="4" t="s">
        <v>102</v>
      </c>
      <c r="V81" s="4">
        <v>421506011.68116194</v>
      </c>
      <c r="W81" s="4">
        <v>352831675.75242406</v>
      </c>
      <c r="X81" s="4">
        <v>243613396.44747642</v>
      </c>
      <c r="Y81" s="4">
        <v>245834676.20042044</v>
      </c>
      <c r="Z81" s="4">
        <v>110464387.38676277</v>
      </c>
      <c r="AA81" s="4">
        <v>34528186.040343031</v>
      </c>
      <c r="AB81" s="125" t="s">
        <v>102</v>
      </c>
      <c r="AC81" s="125">
        <v>0.22095105795332146</v>
      </c>
      <c r="AD81" s="125">
        <v>0.30508835651528327</v>
      </c>
      <c r="AE81" s="125">
        <v>-0.40172972254892597</v>
      </c>
      <c r="AF81" s="125">
        <v>-0.34629133807290596</v>
      </c>
      <c r="AG81" s="125">
        <v>-0.71415517015795271</v>
      </c>
      <c r="AH81" s="115">
        <v>-0.87601322342902621</v>
      </c>
      <c r="AI81" s="115" t="s">
        <v>102</v>
      </c>
      <c r="AJ81" s="5">
        <v>2063767745.3858368</v>
      </c>
      <c r="AK81" s="125">
        <v>1408778333.5085888</v>
      </c>
      <c r="AL81" s="125">
        <v>-0.31737554448249838</v>
      </c>
      <c r="AM81" t="s">
        <v>779</v>
      </c>
      <c r="AN81">
        <v>1</v>
      </c>
      <c r="AO81">
        <v>1</v>
      </c>
      <c r="AP81">
        <v>1</v>
      </c>
      <c r="AQ81">
        <v>1</v>
      </c>
      <c r="AR81">
        <v>1</v>
      </c>
      <c r="AS81">
        <v>1</v>
      </c>
      <c r="AT81">
        <v>0</v>
      </c>
    </row>
    <row r="82" spans="1:46" x14ac:dyDescent="0.3">
      <c r="A82" t="s">
        <v>50</v>
      </c>
      <c r="B82" t="s">
        <v>830</v>
      </c>
      <c r="C82" t="s">
        <v>46</v>
      </c>
      <c r="D82" t="s">
        <v>806</v>
      </c>
      <c r="E82" t="s">
        <v>1689</v>
      </c>
      <c r="F82" t="s">
        <v>30</v>
      </c>
      <c r="G82" s="126">
        <v>0</v>
      </c>
      <c r="H82" s="4">
        <v>9.6999999999999989E-2</v>
      </c>
      <c r="I82" s="4" t="s">
        <v>1498</v>
      </c>
      <c r="J82" s="4">
        <v>977764869.47982967</v>
      </c>
      <c r="K82" s="4">
        <v>579593423.190974</v>
      </c>
      <c r="L82" s="4">
        <v>538049132.14224792</v>
      </c>
      <c r="M82" s="4">
        <v>1107266954.3097482</v>
      </c>
      <c r="N82" s="4">
        <v>1152088012.340178</v>
      </c>
      <c r="O82" s="4">
        <v>735409695.56060362</v>
      </c>
      <c r="P82" s="4">
        <v>1275362100.4607303</v>
      </c>
      <c r="Q82" s="4">
        <v>1239252541.5914309</v>
      </c>
      <c r="R82" s="4">
        <v>854619562.32815695</v>
      </c>
      <c r="S82" s="4" t="s">
        <v>102</v>
      </c>
      <c r="T82" s="4" t="s">
        <v>102</v>
      </c>
      <c r="U82" s="4" t="s">
        <v>102</v>
      </c>
      <c r="V82" s="4">
        <v>981476175.38897467</v>
      </c>
      <c r="W82" s="4">
        <v>877723531.98283291</v>
      </c>
      <c r="X82" s="4">
        <v>931448063.93933952</v>
      </c>
      <c r="Y82" s="4">
        <v>1499232353.2872896</v>
      </c>
      <c r="Z82" s="4">
        <v>793348727.34308803</v>
      </c>
      <c r="AA82" s="4">
        <v>678995312.23343229</v>
      </c>
      <c r="AB82" s="125" t="s">
        <v>102</v>
      </c>
      <c r="AC82" s="125">
        <v>3.7957038803402808E-3</v>
      </c>
      <c r="AD82" s="125">
        <v>0.51437800510311538</v>
      </c>
      <c r="AE82" s="125">
        <v>0.73115800824874466</v>
      </c>
      <c r="AF82" s="125">
        <v>0.35399358524330399</v>
      </c>
      <c r="AG82" s="125">
        <v>-0.31138183988947254</v>
      </c>
      <c r="AH82" s="115">
        <v>-7.6711503353469629E-2</v>
      </c>
      <c r="AI82" s="115" t="s">
        <v>102</v>
      </c>
      <c r="AJ82" s="5">
        <v>5090172087.0235825</v>
      </c>
      <c r="AK82" s="125">
        <v>5762224164.1749573</v>
      </c>
      <c r="AL82" s="125">
        <v>0.13202934314630396</v>
      </c>
      <c r="AM82" t="s">
        <v>779</v>
      </c>
      <c r="AN82">
        <v>1</v>
      </c>
      <c r="AO82">
        <v>1</v>
      </c>
      <c r="AP82">
        <v>1</v>
      </c>
      <c r="AQ82">
        <v>1</v>
      </c>
      <c r="AR82">
        <v>1</v>
      </c>
      <c r="AS82">
        <v>1</v>
      </c>
      <c r="AT82">
        <v>0</v>
      </c>
    </row>
    <row r="83" spans="1:46" x14ac:dyDescent="0.3">
      <c r="A83" t="s">
        <v>50</v>
      </c>
      <c r="B83" t="s">
        <v>830</v>
      </c>
      <c r="C83" t="s">
        <v>46</v>
      </c>
      <c r="D83" t="s">
        <v>806</v>
      </c>
      <c r="E83" t="s">
        <v>1689</v>
      </c>
      <c r="F83" t="s">
        <v>5</v>
      </c>
      <c r="G83" s="126">
        <v>0</v>
      </c>
      <c r="H83" s="4">
        <v>9.6999999999999989E-2</v>
      </c>
      <c r="I83" s="4" t="s">
        <v>1499</v>
      </c>
      <c r="J83" s="4">
        <v>3399469577.6766744</v>
      </c>
      <c r="K83" s="4">
        <v>2830812649.1337357</v>
      </c>
      <c r="L83" s="4">
        <v>3325953716.5210776</v>
      </c>
      <c r="M83" s="4">
        <v>4136022772.5541821</v>
      </c>
      <c r="N83" s="4">
        <v>3577339483.2181749</v>
      </c>
      <c r="O83" s="4">
        <v>3335516948.6998639</v>
      </c>
      <c r="P83" s="4">
        <v>3789662833.7004423</v>
      </c>
      <c r="Q83" s="4">
        <v>3614807004.6548352</v>
      </c>
      <c r="R83" s="4">
        <v>3801367481.0108933</v>
      </c>
      <c r="S83" s="4" t="s">
        <v>102</v>
      </c>
      <c r="T83" s="4" t="s">
        <v>102</v>
      </c>
      <c r="U83" s="4" t="s">
        <v>102</v>
      </c>
      <c r="V83" s="4">
        <v>3724815660.9989095</v>
      </c>
      <c r="W83" s="4">
        <v>2251120040.9399996</v>
      </c>
      <c r="X83" s="4">
        <v>2810905461.3684864</v>
      </c>
      <c r="Y83" s="4">
        <v>3615065271.4992766</v>
      </c>
      <c r="Z83" s="4">
        <v>3005187829.95223</v>
      </c>
      <c r="AA83" s="4">
        <v>2588999336.9789095</v>
      </c>
      <c r="AB83" s="125" t="s">
        <v>102</v>
      </c>
      <c r="AC83" s="125">
        <v>9.5704955107905068E-2</v>
      </c>
      <c r="AD83" s="125">
        <v>-0.204779573940059</v>
      </c>
      <c r="AE83" s="125">
        <v>-0.15485731283456577</v>
      </c>
      <c r="AF83" s="125">
        <v>-0.12595614910823871</v>
      </c>
      <c r="AG83" s="125">
        <v>-0.15993775708176214</v>
      </c>
      <c r="AH83" s="115">
        <v>-0.22380866990105872</v>
      </c>
      <c r="AI83" s="115" t="s">
        <v>102</v>
      </c>
      <c r="AJ83" s="5">
        <v>20605115147.803707</v>
      </c>
      <c r="AK83" s="125">
        <v>17996093601.737812</v>
      </c>
      <c r="AL83" s="125">
        <v>-0.12662009056251208</v>
      </c>
      <c r="AM83" t="s">
        <v>779</v>
      </c>
      <c r="AN83">
        <v>1</v>
      </c>
      <c r="AO83">
        <v>1</v>
      </c>
      <c r="AP83">
        <v>1</v>
      </c>
      <c r="AQ83">
        <v>1</v>
      </c>
      <c r="AR83">
        <v>1</v>
      </c>
      <c r="AS83">
        <v>1</v>
      </c>
      <c r="AT83">
        <v>0</v>
      </c>
    </row>
    <row r="84" spans="1:46" x14ac:dyDescent="0.3">
      <c r="A84" t="s">
        <v>50</v>
      </c>
      <c r="B84" t="s">
        <v>830</v>
      </c>
      <c r="C84" t="s">
        <v>46</v>
      </c>
      <c r="D84" t="s">
        <v>806</v>
      </c>
      <c r="E84" t="s">
        <v>1689</v>
      </c>
      <c r="F84" t="s">
        <v>18</v>
      </c>
      <c r="G84" s="126">
        <v>0</v>
      </c>
      <c r="H84" s="4">
        <v>9.6999999999999989E-2</v>
      </c>
      <c r="I84" s="4" t="s">
        <v>1500</v>
      </c>
      <c r="J84" s="4">
        <v>1173968399.8192396</v>
      </c>
      <c r="K84" s="4">
        <v>1144481720.9516652</v>
      </c>
      <c r="L84" s="4">
        <v>1224471631.7363372</v>
      </c>
      <c r="M84" s="4">
        <v>1283260416.0123663</v>
      </c>
      <c r="N84" s="4">
        <v>1139033637.0743115</v>
      </c>
      <c r="O84" s="4">
        <v>929182600.4393636</v>
      </c>
      <c r="P84" s="4">
        <v>1145145056.1151857</v>
      </c>
      <c r="Q84" s="4">
        <v>1212450120.4068606</v>
      </c>
      <c r="R84" s="4">
        <v>1160212749.396477</v>
      </c>
      <c r="S84" s="4" t="s">
        <v>102</v>
      </c>
      <c r="T84" s="4" t="s">
        <v>102</v>
      </c>
      <c r="U84" s="4" t="s">
        <v>102</v>
      </c>
      <c r="V84" s="4">
        <v>1164122873.3588381</v>
      </c>
      <c r="W84" s="4">
        <v>718092589.94757569</v>
      </c>
      <c r="X84" s="4">
        <v>724700591.39252365</v>
      </c>
      <c r="Y84" s="4">
        <v>890218250.85957944</v>
      </c>
      <c r="Z84" s="4">
        <v>1086830663.2332373</v>
      </c>
      <c r="AA84" s="4">
        <v>727430642.12965751</v>
      </c>
      <c r="AB84" s="125" t="s">
        <v>102</v>
      </c>
      <c r="AC84" s="125">
        <v>-8.3865344773483581E-3</v>
      </c>
      <c r="AD84" s="125">
        <v>-0.37256089214735227</v>
      </c>
      <c r="AE84" s="125">
        <v>-0.40815240418034293</v>
      </c>
      <c r="AF84" s="125">
        <v>-0.30628402485454614</v>
      </c>
      <c r="AG84" s="125">
        <v>-4.5830932592264138E-2</v>
      </c>
      <c r="AH84" s="115">
        <v>-0.21712842902386223</v>
      </c>
      <c r="AI84" s="115" t="s">
        <v>102</v>
      </c>
      <c r="AJ84" s="5">
        <v>6894398406.0332823</v>
      </c>
      <c r="AK84" s="125">
        <v>5311395610.9214115</v>
      </c>
      <c r="AL84" s="125">
        <v>-0.22960709577308244</v>
      </c>
      <c r="AM84" t="s">
        <v>779</v>
      </c>
      <c r="AN84">
        <v>1</v>
      </c>
      <c r="AO84">
        <v>1</v>
      </c>
      <c r="AP84">
        <v>1</v>
      </c>
      <c r="AQ84">
        <v>1</v>
      </c>
      <c r="AR84">
        <v>1</v>
      </c>
      <c r="AS84">
        <v>1</v>
      </c>
      <c r="AT84">
        <v>0</v>
      </c>
    </row>
    <row r="85" spans="1:46" x14ac:dyDescent="0.3">
      <c r="A85" t="s">
        <v>50</v>
      </c>
      <c r="B85" t="s">
        <v>830</v>
      </c>
      <c r="C85" t="s">
        <v>46</v>
      </c>
      <c r="D85" t="s">
        <v>806</v>
      </c>
      <c r="E85" s="14" t="s">
        <v>1689</v>
      </c>
      <c r="F85" t="s">
        <v>653</v>
      </c>
      <c r="G85" s="126">
        <v>0</v>
      </c>
      <c r="H85" s="4">
        <v>9.6999999999999989E-2</v>
      </c>
      <c r="I85" s="4" t="s">
        <v>1501</v>
      </c>
      <c r="J85" s="4">
        <v>833975965.43222225</v>
      </c>
      <c r="K85" s="4">
        <v>799626158.97907376</v>
      </c>
      <c r="L85" s="4">
        <v>879228912.50577748</v>
      </c>
      <c r="M85" s="4">
        <v>865648841.62889659</v>
      </c>
      <c r="N85" s="4">
        <v>793609561.00846195</v>
      </c>
      <c r="O85" s="4">
        <v>642531555.70599937</v>
      </c>
      <c r="P85" s="4">
        <v>777103887.49291766</v>
      </c>
      <c r="Q85" s="4">
        <v>829800115.73470795</v>
      </c>
      <c r="R85" s="4">
        <v>818052178.20210469</v>
      </c>
      <c r="S85" s="4" t="s">
        <v>102</v>
      </c>
      <c r="T85" s="4" t="s">
        <v>102</v>
      </c>
      <c r="U85" s="4" t="s">
        <v>102</v>
      </c>
      <c r="V85" s="4">
        <v>795727333.95906687</v>
      </c>
      <c r="W85" s="4">
        <v>483354035.95968252</v>
      </c>
      <c r="X85" s="4">
        <v>538615955.1047008</v>
      </c>
      <c r="Y85" s="4">
        <v>605530850.10999072</v>
      </c>
      <c r="Z85" s="4">
        <v>739195122.77678013</v>
      </c>
      <c r="AA85" s="4">
        <v>480710480.49468678</v>
      </c>
      <c r="AB85" s="125" t="s">
        <v>102</v>
      </c>
      <c r="AC85" s="125">
        <v>-4.5862990132254443E-2</v>
      </c>
      <c r="AD85" s="125">
        <v>-0.39552498310359563</v>
      </c>
      <c r="AE85" s="125">
        <v>-0.38739963228727248</v>
      </c>
      <c r="AF85" s="125">
        <v>-0.30048904244986951</v>
      </c>
      <c r="AG85" s="125">
        <v>-6.8565754377424418E-2</v>
      </c>
      <c r="AH85" s="115">
        <v>-0.25184922635201501</v>
      </c>
      <c r="AI85" s="115" t="s">
        <v>102</v>
      </c>
      <c r="AJ85" s="5">
        <v>4814620995.2604313</v>
      </c>
      <c r="AK85" s="125">
        <v>3643133778.4049077</v>
      </c>
      <c r="AL85" s="125">
        <v>-0.24331867825291942</v>
      </c>
      <c r="AM85" t="s">
        <v>779</v>
      </c>
      <c r="AN85">
        <v>1</v>
      </c>
      <c r="AO85">
        <v>1</v>
      </c>
      <c r="AP85">
        <v>1</v>
      </c>
      <c r="AQ85">
        <v>1</v>
      </c>
      <c r="AR85">
        <v>1</v>
      </c>
      <c r="AS85">
        <v>1</v>
      </c>
      <c r="AT85">
        <v>0</v>
      </c>
    </row>
    <row r="86" spans="1:46" x14ac:dyDescent="0.3">
      <c r="A86" t="s">
        <v>12</v>
      </c>
      <c r="B86" t="s">
        <v>831</v>
      </c>
      <c r="C86" t="s">
        <v>46</v>
      </c>
      <c r="D86" t="s">
        <v>806</v>
      </c>
      <c r="E86" t="s">
        <v>1689</v>
      </c>
      <c r="F86" t="s">
        <v>5</v>
      </c>
      <c r="G86" s="126">
        <v>0</v>
      </c>
      <c r="H86" s="4">
        <v>5.0999999999999997E-2</v>
      </c>
      <c r="I86" s="4" t="s">
        <v>1502</v>
      </c>
      <c r="J86" s="4" t="s">
        <v>102</v>
      </c>
      <c r="K86" s="4" t="s">
        <v>102</v>
      </c>
      <c r="L86" s="4">
        <v>370298.82999999996</v>
      </c>
      <c r="M86" s="4" t="s">
        <v>102</v>
      </c>
      <c r="N86" s="4" t="s">
        <v>102</v>
      </c>
      <c r="O86" s="4">
        <v>463221.94399999996</v>
      </c>
      <c r="P86" s="4" t="s">
        <v>102</v>
      </c>
      <c r="Q86" s="4" t="s">
        <v>102</v>
      </c>
      <c r="R86" s="4">
        <v>414108.71399999998</v>
      </c>
      <c r="S86" s="4" t="s">
        <v>102</v>
      </c>
      <c r="T86" s="4" t="s">
        <v>102</v>
      </c>
      <c r="U86" s="4">
        <v>428928.86499999999</v>
      </c>
      <c r="V86" s="4" t="s">
        <v>102</v>
      </c>
      <c r="W86" s="4" t="s">
        <v>102</v>
      </c>
      <c r="X86" s="4">
        <v>363435</v>
      </c>
      <c r="Y86" s="4" t="s">
        <v>102</v>
      </c>
      <c r="Z86" s="4" t="s">
        <v>102</v>
      </c>
      <c r="AA86" s="4">
        <v>349294</v>
      </c>
      <c r="AB86" s="125" t="s">
        <v>102</v>
      </c>
      <c r="AC86" s="125" t="s">
        <v>102</v>
      </c>
      <c r="AD86" s="125" t="s">
        <v>102</v>
      </c>
      <c r="AE86" s="125">
        <v>-1.8535921380037734E-2</v>
      </c>
      <c r="AF86" s="125" t="s">
        <v>102</v>
      </c>
      <c r="AG86" s="125" t="s">
        <v>102</v>
      </c>
      <c r="AH86" s="115">
        <v>-0.24594677664925124</v>
      </c>
      <c r="AI86" s="115" t="s">
        <v>102</v>
      </c>
      <c r="AJ86" s="5">
        <v>833520.77399999998</v>
      </c>
      <c r="AK86" s="125">
        <v>712729</v>
      </c>
      <c r="AL86" s="125">
        <v>-0.14491753267327681</v>
      </c>
      <c r="AM86" t="s">
        <v>779</v>
      </c>
      <c r="AN86">
        <v>0</v>
      </c>
      <c r="AO86">
        <v>0</v>
      </c>
      <c r="AP86">
        <v>1</v>
      </c>
      <c r="AQ86">
        <v>0</v>
      </c>
      <c r="AR86">
        <v>0</v>
      </c>
      <c r="AS86">
        <v>1</v>
      </c>
      <c r="AT86">
        <v>0</v>
      </c>
    </row>
    <row r="87" spans="1:46" x14ac:dyDescent="0.3">
      <c r="A87" t="s">
        <v>20</v>
      </c>
      <c r="B87" t="s">
        <v>832</v>
      </c>
      <c r="C87" t="s">
        <v>46</v>
      </c>
      <c r="D87" t="s">
        <v>806</v>
      </c>
      <c r="E87" t="s">
        <v>1689</v>
      </c>
      <c r="F87" t="s">
        <v>5</v>
      </c>
      <c r="G87" s="126" t="s">
        <v>8</v>
      </c>
      <c r="H87" s="4">
        <v>0.13400000000000001</v>
      </c>
      <c r="I87" s="4" t="s">
        <v>1503</v>
      </c>
      <c r="J87" s="4" t="s">
        <v>102</v>
      </c>
      <c r="K87" s="4" t="s">
        <v>102</v>
      </c>
      <c r="L87" s="4">
        <v>1187.1730331999997</v>
      </c>
      <c r="M87" s="4" t="s">
        <v>102</v>
      </c>
      <c r="N87" s="4" t="s">
        <v>102</v>
      </c>
      <c r="O87" s="4">
        <v>1588.2901523999999</v>
      </c>
      <c r="P87" s="4" t="s">
        <v>102</v>
      </c>
      <c r="Q87" s="4" t="s">
        <v>102</v>
      </c>
      <c r="R87" s="4">
        <v>1774.2211325999999</v>
      </c>
      <c r="S87" s="4" t="s">
        <v>102</v>
      </c>
      <c r="T87" s="4" t="s">
        <v>102</v>
      </c>
      <c r="U87" s="4">
        <v>1418.672556</v>
      </c>
      <c r="V87" s="4" t="s">
        <v>102</v>
      </c>
      <c r="W87" s="4" t="s">
        <v>102</v>
      </c>
      <c r="X87" s="4">
        <v>1190.2882</v>
      </c>
      <c r="Y87" s="4" t="s">
        <v>102</v>
      </c>
      <c r="Z87" s="4" t="s">
        <v>102</v>
      </c>
      <c r="AA87" s="4">
        <v>1288.3623</v>
      </c>
      <c r="AB87" s="125" t="s">
        <v>102</v>
      </c>
      <c r="AC87" s="125" t="s">
        <v>102</v>
      </c>
      <c r="AD87" s="125" t="s">
        <v>102</v>
      </c>
      <c r="AE87" s="125">
        <v>2.6240208570130325E-3</v>
      </c>
      <c r="AF87" s="125" t="s">
        <v>102</v>
      </c>
      <c r="AG87" s="125" t="s">
        <v>102</v>
      </c>
      <c r="AH87" s="115">
        <v>-0.18883694011877569</v>
      </c>
      <c r="AI87" s="115" t="s">
        <v>102</v>
      </c>
      <c r="AJ87" s="5">
        <v>2775.4631855999996</v>
      </c>
      <c r="AK87" s="125">
        <v>2478.6504999999997</v>
      </c>
      <c r="AL87" s="125">
        <v>-0.10694167630828616</v>
      </c>
      <c r="AM87" t="s">
        <v>779</v>
      </c>
      <c r="AN87">
        <v>0</v>
      </c>
      <c r="AO87">
        <v>0</v>
      </c>
      <c r="AP87">
        <v>1</v>
      </c>
      <c r="AQ87">
        <v>0</v>
      </c>
      <c r="AR87">
        <v>0</v>
      </c>
      <c r="AS87">
        <v>1</v>
      </c>
      <c r="AT87">
        <v>0</v>
      </c>
    </row>
    <row r="88" spans="1:46" x14ac:dyDescent="0.3">
      <c r="A88" t="s">
        <v>20</v>
      </c>
      <c r="B88" t="s">
        <v>832</v>
      </c>
      <c r="C88" t="s">
        <v>46</v>
      </c>
      <c r="D88" t="s">
        <v>806</v>
      </c>
      <c r="E88" t="s">
        <v>1689</v>
      </c>
      <c r="F88" t="s">
        <v>18</v>
      </c>
      <c r="G88" s="126" t="s">
        <v>8</v>
      </c>
      <c r="H88" s="4">
        <v>0.13400000000000001</v>
      </c>
      <c r="I88" s="4" t="s">
        <v>1504</v>
      </c>
      <c r="J88" s="4" t="s">
        <v>102</v>
      </c>
      <c r="K88" s="4" t="s">
        <v>102</v>
      </c>
      <c r="L88" s="4">
        <v>332.3066796</v>
      </c>
      <c r="M88" s="4" t="s">
        <v>102</v>
      </c>
      <c r="N88" s="4" t="s">
        <v>102</v>
      </c>
      <c r="O88" s="4">
        <v>353.74336199999993</v>
      </c>
      <c r="P88" s="4" t="s">
        <v>102</v>
      </c>
      <c r="Q88" s="4" t="s">
        <v>102</v>
      </c>
      <c r="R88" s="4">
        <v>311.98165740000002</v>
      </c>
      <c r="S88" s="4" t="s">
        <v>102</v>
      </c>
      <c r="T88" s="4" t="s">
        <v>102</v>
      </c>
      <c r="U88" s="4">
        <v>349.81960859999992</v>
      </c>
      <c r="V88" s="4" t="s">
        <v>102</v>
      </c>
      <c r="W88" s="4" t="s">
        <v>102</v>
      </c>
      <c r="X88" s="4">
        <v>325.91430000000003</v>
      </c>
      <c r="Y88" s="4" t="s">
        <v>102</v>
      </c>
      <c r="Z88" s="4" t="s">
        <v>102</v>
      </c>
      <c r="AA88" s="4">
        <v>327.19540000000001</v>
      </c>
      <c r="AB88" s="125" t="s">
        <v>102</v>
      </c>
      <c r="AC88" s="125" t="s">
        <v>102</v>
      </c>
      <c r="AD88" s="125" t="s">
        <v>102</v>
      </c>
      <c r="AE88" s="125">
        <v>-1.9236386122886619E-2</v>
      </c>
      <c r="AF88" s="125" t="s">
        <v>102</v>
      </c>
      <c r="AG88" s="125" t="s">
        <v>102</v>
      </c>
      <c r="AH88" s="115">
        <v>-7.5048650665563391E-2</v>
      </c>
      <c r="AI88" s="115" t="s">
        <v>102</v>
      </c>
      <c r="AJ88" s="5">
        <v>686.05004159999999</v>
      </c>
      <c r="AK88" s="125">
        <v>653.10969999999998</v>
      </c>
      <c r="AL88" s="125">
        <v>-4.8014488160625764E-2</v>
      </c>
      <c r="AM88" t="s">
        <v>779</v>
      </c>
      <c r="AN88">
        <v>0</v>
      </c>
      <c r="AO88">
        <v>0</v>
      </c>
      <c r="AP88">
        <v>1</v>
      </c>
      <c r="AQ88">
        <v>0</v>
      </c>
      <c r="AR88">
        <v>0</v>
      </c>
      <c r="AS88">
        <v>1</v>
      </c>
      <c r="AT88">
        <v>0</v>
      </c>
    </row>
    <row r="89" spans="1:46" x14ac:dyDescent="0.3">
      <c r="A89" t="s">
        <v>66</v>
      </c>
      <c r="B89" t="s">
        <v>833</v>
      </c>
      <c r="C89" t="s">
        <v>46</v>
      </c>
      <c r="D89" t="s">
        <v>825</v>
      </c>
      <c r="E89" t="s">
        <v>1689</v>
      </c>
      <c r="F89" t="s">
        <v>28</v>
      </c>
      <c r="G89" s="126" t="s">
        <v>7</v>
      </c>
      <c r="H89" s="4">
        <v>0.154</v>
      </c>
      <c r="I89" s="4" t="s">
        <v>1505</v>
      </c>
      <c r="J89" s="4">
        <v>62157.152609813864</v>
      </c>
      <c r="K89" s="4">
        <v>73471.190757179545</v>
      </c>
      <c r="L89" s="4">
        <v>63544.023265272139</v>
      </c>
      <c r="M89" s="4">
        <v>59970.731627457659</v>
      </c>
      <c r="N89" s="4">
        <v>74883.732660703055</v>
      </c>
      <c r="O89" s="4">
        <v>60609.989846885364</v>
      </c>
      <c r="P89" s="4">
        <v>66773.577668346159</v>
      </c>
      <c r="Q89" s="4">
        <v>71852.412674541702</v>
      </c>
      <c r="R89" s="4">
        <v>55469.123935478172</v>
      </c>
      <c r="S89" s="4">
        <v>66359.217461414766</v>
      </c>
      <c r="T89" s="4">
        <v>99459.737629597832</v>
      </c>
      <c r="U89" s="4">
        <v>66029.767907540605</v>
      </c>
      <c r="V89" s="4">
        <v>59404.399350489999</v>
      </c>
      <c r="W89" s="4">
        <v>47281.940867229998</v>
      </c>
      <c r="X89" s="4">
        <v>49238.080399220002</v>
      </c>
      <c r="Y89" s="4">
        <v>43106.829837860001</v>
      </c>
      <c r="Z89" s="4">
        <v>50575.698100483001</v>
      </c>
      <c r="AA89" s="4">
        <v>49153.62578183</v>
      </c>
      <c r="AB89" s="125">
        <v>59706.764000000003</v>
      </c>
      <c r="AC89" s="125">
        <v>-4.4286991017816323E-2</v>
      </c>
      <c r="AD89" s="125">
        <v>-0.35645604243035023</v>
      </c>
      <c r="AE89" s="125">
        <v>-0.22513435774014914</v>
      </c>
      <c r="AF89" s="125">
        <v>-0.28120220200676199</v>
      </c>
      <c r="AG89" s="125">
        <v>-0.32461034855673332</v>
      </c>
      <c r="AH89" s="115">
        <v>-0.18901775258495751</v>
      </c>
      <c r="AI89" s="115">
        <v>-0.10583248517019571</v>
      </c>
      <c r="AJ89" s="5">
        <v>461410.39843565784</v>
      </c>
      <c r="AK89" s="125">
        <v>358467.33833711297</v>
      </c>
      <c r="AL89" s="125">
        <v>-0.22310520189306038</v>
      </c>
      <c r="AM89" t="s">
        <v>779</v>
      </c>
      <c r="AN89">
        <v>1</v>
      </c>
      <c r="AO89">
        <v>1</v>
      </c>
      <c r="AP89">
        <v>1</v>
      </c>
      <c r="AQ89">
        <v>1</v>
      </c>
      <c r="AR89">
        <v>1</v>
      </c>
      <c r="AS89">
        <v>1</v>
      </c>
      <c r="AT89">
        <v>1</v>
      </c>
    </row>
    <row r="90" spans="1:46" x14ac:dyDescent="0.3">
      <c r="A90" t="s">
        <v>66</v>
      </c>
      <c r="B90" t="s">
        <v>833</v>
      </c>
      <c r="C90" t="s">
        <v>46</v>
      </c>
      <c r="D90" t="s">
        <v>825</v>
      </c>
      <c r="E90" t="s">
        <v>1689</v>
      </c>
      <c r="F90" t="s">
        <v>27</v>
      </c>
      <c r="G90" s="126" t="s">
        <v>7</v>
      </c>
      <c r="H90" s="4">
        <v>0.154</v>
      </c>
      <c r="I90" s="4" t="s">
        <v>1506</v>
      </c>
      <c r="J90" s="4">
        <v>45263.75221631513</v>
      </c>
      <c r="K90" s="4">
        <v>63094.345435048235</v>
      </c>
      <c r="L90" s="4">
        <v>73217.13844658481</v>
      </c>
      <c r="M90" s="4">
        <v>59381.713339913716</v>
      </c>
      <c r="N90" s="4">
        <v>74710.535033999433</v>
      </c>
      <c r="O90" s="4">
        <v>26823.965323445176</v>
      </c>
      <c r="P90" s="4">
        <v>53351.047441667128</v>
      </c>
      <c r="Q90" s="4">
        <v>45850.049993391935</v>
      </c>
      <c r="R90" s="4">
        <v>56626.936686519519</v>
      </c>
      <c r="S90" s="4">
        <v>63336.443596495861</v>
      </c>
      <c r="T90" s="4">
        <v>61786.522855235955</v>
      </c>
      <c r="U90" s="4">
        <v>72223.219631254935</v>
      </c>
      <c r="V90" s="4">
        <v>59775.600649510001</v>
      </c>
      <c r="W90" s="4">
        <v>44758.059132770002</v>
      </c>
      <c r="X90" s="4">
        <v>53681.919600779998</v>
      </c>
      <c r="Y90" s="4">
        <v>36883.170162139999</v>
      </c>
      <c r="Z90" s="4">
        <v>39914.301899516999</v>
      </c>
      <c r="AA90" s="4">
        <v>66296.374218170007</v>
      </c>
      <c r="AB90" s="125">
        <v>51793.235999999997</v>
      </c>
      <c r="AC90" s="125">
        <v>0.32060639524188927</v>
      </c>
      <c r="AD90" s="125">
        <v>-0.29061695110466462</v>
      </c>
      <c r="AE90" s="125">
        <v>-0.26681210520207138</v>
      </c>
      <c r="AF90" s="125">
        <v>-0.37887999372782005</v>
      </c>
      <c r="AG90" s="125">
        <v>-0.4657473423078457</v>
      </c>
      <c r="AH90" s="115">
        <v>1.471535189475675</v>
      </c>
      <c r="AI90" s="115">
        <v>-2.9199266300636507E-2</v>
      </c>
      <c r="AJ90" s="5">
        <v>395842.49723697361</v>
      </c>
      <c r="AK90" s="125">
        <v>353102.66166288703</v>
      </c>
      <c r="AL90" s="125">
        <v>-0.10797182180391336</v>
      </c>
      <c r="AM90" t="s">
        <v>779</v>
      </c>
      <c r="AN90">
        <v>1</v>
      </c>
      <c r="AO90">
        <v>1</v>
      </c>
      <c r="AP90">
        <v>1</v>
      </c>
      <c r="AQ90">
        <v>1</v>
      </c>
      <c r="AR90">
        <v>1</v>
      </c>
      <c r="AS90">
        <v>1</v>
      </c>
      <c r="AT90">
        <v>1</v>
      </c>
    </row>
    <row r="91" spans="1:46" x14ac:dyDescent="0.3">
      <c r="A91" t="s">
        <v>66</v>
      </c>
      <c r="B91" t="s">
        <v>833</v>
      </c>
      <c r="C91" t="s">
        <v>46</v>
      </c>
      <c r="D91" t="s">
        <v>825</v>
      </c>
      <c r="E91" t="s">
        <v>1689</v>
      </c>
      <c r="F91" t="s">
        <v>14</v>
      </c>
      <c r="G91" s="126" t="s">
        <v>7</v>
      </c>
      <c r="H91" s="4">
        <v>0.154</v>
      </c>
      <c r="I91" s="4" t="s">
        <v>1507</v>
      </c>
      <c r="J91" s="4">
        <v>148074.11305633106</v>
      </c>
      <c r="K91" s="4">
        <v>143621.22257209409</v>
      </c>
      <c r="L91" s="4">
        <v>223090.12885100322</v>
      </c>
      <c r="M91" s="4">
        <v>196852.29321238317</v>
      </c>
      <c r="N91" s="4">
        <v>160040.42594249058</v>
      </c>
      <c r="O91" s="4">
        <v>237768.56669317975</v>
      </c>
      <c r="P91" s="4">
        <v>154653.90200199999</v>
      </c>
      <c r="Q91" s="4">
        <v>172593.95368999997</v>
      </c>
      <c r="R91" s="4">
        <v>212265.99028200001</v>
      </c>
      <c r="S91" s="4">
        <v>155628.82312799999</v>
      </c>
      <c r="T91" s="4">
        <v>130796.47412799989</v>
      </c>
      <c r="U91" s="4">
        <v>229550.45110799998</v>
      </c>
      <c r="V91" s="4">
        <v>149539.546</v>
      </c>
      <c r="W91" s="4">
        <v>127894.74900000001</v>
      </c>
      <c r="X91" s="4">
        <v>187296.03399999999</v>
      </c>
      <c r="Y91" s="4">
        <v>140035.67599999998</v>
      </c>
      <c r="Z91" s="4">
        <v>126379.871</v>
      </c>
      <c r="AA91" s="4">
        <v>217597.51199999999</v>
      </c>
      <c r="AB91" s="125">
        <v>160387.40599999999</v>
      </c>
      <c r="AC91" s="125">
        <v>9.8966180747032881E-3</v>
      </c>
      <c r="AD91" s="125">
        <v>-0.10949964977634001</v>
      </c>
      <c r="AE91" s="125">
        <v>-0.16044678908634855</v>
      </c>
      <c r="AF91" s="125">
        <v>-0.28862563034042976</v>
      </c>
      <c r="AG91" s="125">
        <v>-0.21032532714319485</v>
      </c>
      <c r="AH91" s="115">
        <v>-8.4834824778200396E-2</v>
      </c>
      <c r="AI91" s="115">
        <v>3.7073128603802408E-2</v>
      </c>
      <c r="AJ91" s="5">
        <v>1264100.6523294819</v>
      </c>
      <c r="AK91" s="125">
        <v>1109130.794</v>
      </c>
      <c r="AL91" s="125">
        <v>-0.12259297394072521</v>
      </c>
      <c r="AM91" t="s">
        <v>779</v>
      </c>
      <c r="AN91">
        <v>1</v>
      </c>
      <c r="AO91">
        <v>1</v>
      </c>
      <c r="AP91">
        <v>1</v>
      </c>
      <c r="AQ91">
        <v>1</v>
      </c>
      <c r="AR91">
        <v>1</v>
      </c>
      <c r="AS91">
        <v>1</v>
      </c>
      <c r="AT91">
        <v>1</v>
      </c>
    </row>
    <row r="92" spans="1:46" x14ac:dyDescent="0.3">
      <c r="A92" t="s">
        <v>66</v>
      </c>
      <c r="B92" t="s">
        <v>833</v>
      </c>
      <c r="C92" t="s">
        <v>46</v>
      </c>
      <c r="D92" t="s">
        <v>825</v>
      </c>
      <c r="E92" t="s">
        <v>1689</v>
      </c>
      <c r="F92" t="s">
        <v>5</v>
      </c>
      <c r="G92" s="126" t="s">
        <v>7</v>
      </c>
      <c r="H92" s="4">
        <v>0.154</v>
      </c>
      <c r="I92" s="4" t="s">
        <v>1508</v>
      </c>
      <c r="J92" s="4">
        <v>354523.32572454732</v>
      </c>
      <c r="K92" s="4">
        <v>363613.1727548372</v>
      </c>
      <c r="L92" s="4">
        <v>457383.29998882004</v>
      </c>
      <c r="M92" s="4">
        <v>408378.20414794219</v>
      </c>
      <c r="N92" s="4">
        <v>428705.40411099634</v>
      </c>
      <c r="O92" s="4">
        <v>418987.85770661803</v>
      </c>
      <c r="P92" s="4">
        <v>370445.76527401328</v>
      </c>
      <c r="Q92" s="4">
        <v>392041.60980593361</v>
      </c>
      <c r="R92" s="4">
        <v>423588.25737799762</v>
      </c>
      <c r="S92" s="4">
        <v>378060.6823639106</v>
      </c>
      <c r="T92" s="4">
        <v>402915.57761083369</v>
      </c>
      <c r="U92" s="4">
        <v>471951.08353279548</v>
      </c>
      <c r="V92" s="4">
        <v>354549.54599999997</v>
      </c>
      <c r="W92" s="4">
        <v>295084.74900000001</v>
      </c>
      <c r="X92" s="4">
        <v>375496.03399999999</v>
      </c>
      <c r="Y92" s="4">
        <v>289155.67599999998</v>
      </c>
      <c r="Z92" s="4">
        <v>292139.87099999998</v>
      </c>
      <c r="AA92" s="4">
        <v>407517.51199999999</v>
      </c>
      <c r="AB92" s="125">
        <v>364647.40599999996</v>
      </c>
      <c r="AC92" s="125">
        <v>7.3959239209619223E-5</v>
      </c>
      <c r="AD92" s="125">
        <v>-0.18846518467866905</v>
      </c>
      <c r="AE92" s="125">
        <v>-0.17903422794584248</v>
      </c>
      <c r="AF92" s="125">
        <v>-0.29194145754348771</v>
      </c>
      <c r="AG92" s="125">
        <v>-0.31855332776639805</v>
      </c>
      <c r="AH92" s="115">
        <v>-2.7376320090521003E-2</v>
      </c>
      <c r="AI92" s="115">
        <v>-1.565238374293294E-2</v>
      </c>
      <c r="AJ92" s="5">
        <v>2802037.0297077745</v>
      </c>
      <c r="AK92" s="125">
        <v>2378590.7939999998</v>
      </c>
      <c r="AL92" s="125">
        <v>-0.15112085644062173</v>
      </c>
      <c r="AM92" t="s">
        <v>779</v>
      </c>
      <c r="AN92">
        <v>1</v>
      </c>
      <c r="AO92">
        <v>1</v>
      </c>
      <c r="AP92">
        <v>1</v>
      </c>
      <c r="AQ92">
        <v>1</v>
      </c>
      <c r="AR92">
        <v>1</v>
      </c>
      <c r="AS92">
        <v>1</v>
      </c>
      <c r="AT92">
        <v>1</v>
      </c>
    </row>
    <row r="93" spans="1:46" x14ac:dyDescent="0.3">
      <c r="A93" t="s">
        <v>66</v>
      </c>
      <c r="B93" t="s">
        <v>833</v>
      </c>
      <c r="C93" t="s">
        <v>46</v>
      </c>
      <c r="D93" t="s">
        <v>825</v>
      </c>
      <c r="E93" t="s">
        <v>1689</v>
      </c>
      <c r="F93" t="s">
        <v>18</v>
      </c>
      <c r="G93" s="126" t="s">
        <v>7</v>
      </c>
      <c r="H93" s="4">
        <v>0.154</v>
      </c>
      <c r="I93" s="4" t="s">
        <v>1509</v>
      </c>
      <c r="J93" s="4">
        <v>99028.307842087306</v>
      </c>
      <c r="K93" s="4">
        <v>83426.413990515328</v>
      </c>
      <c r="L93" s="4">
        <v>97532.009425959914</v>
      </c>
      <c r="M93" s="4">
        <v>92173.465968187636</v>
      </c>
      <c r="N93" s="4">
        <v>119070.71047380325</v>
      </c>
      <c r="O93" s="4">
        <v>93785.33584310778</v>
      </c>
      <c r="P93" s="4">
        <v>95667.238161999994</v>
      </c>
      <c r="Q93" s="4">
        <v>101745.19344800001</v>
      </c>
      <c r="R93" s="4">
        <v>99226.206474000006</v>
      </c>
      <c r="S93" s="4">
        <v>92736.198177999977</v>
      </c>
      <c r="T93" s="4">
        <v>110872.84299799998</v>
      </c>
      <c r="U93" s="4">
        <v>104147.64488599998</v>
      </c>
      <c r="V93" s="4">
        <v>85830</v>
      </c>
      <c r="W93" s="4">
        <v>75150</v>
      </c>
      <c r="X93" s="4">
        <v>85280</v>
      </c>
      <c r="Y93" s="4">
        <v>69130</v>
      </c>
      <c r="Z93" s="4">
        <v>75270</v>
      </c>
      <c r="AA93" s="4">
        <v>74470</v>
      </c>
      <c r="AB93" s="125">
        <v>92760</v>
      </c>
      <c r="AC93" s="125">
        <v>-0.13327813157358617</v>
      </c>
      <c r="AD93" s="125">
        <v>-9.9206157793816543E-2</v>
      </c>
      <c r="AE93" s="125">
        <v>-0.12562039373607758</v>
      </c>
      <c r="AF93" s="125">
        <v>-0.25000107922751608</v>
      </c>
      <c r="AG93" s="125">
        <v>-0.36785461596317465</v>
      </c>
      <c r="AH93" s="115">
        <v>-0.20595262222465294</v>
      </c>
      <c r="AI93" s="115">
        <v>-3.0389067541355855E-2</v>
      </c>
      <c r="AJ93" s="5">
        <v>680683.48170566116</v>
      </c>
      <c r="AK93" s="125">
        <v>557890</v>
      </c>
      <c r="AL93" s="125">
        <v>-0.18039732857621937</v>
      </c>
      <c r="AM93" t="s">
        <v>779</v>
      </c>
      <c r="AN93">
        <v>1</v>
      </c>
      <c r="AO93">
        <v>1</v>
      </c>
      <c r="AP93">
        <v>1</v>
      </c>
      <c r="AQ93">
        <v>1</v>
      </c>
      <c r="AR93">
        <v>1</v>
      </c>
      <c r="AS93">
        <v>1</v>
      </c>
      <c r="AT93">
        <v>1</v>
      </c>
    </row>
    <row r="94" spans="1:46" x14ac:dyDescent="0.3">
      <c r="A94" t="s">
        <v>47</v>
      </c>
      <c r="B94" t="s">
        <v>834</v>
      </c>
      <c r="C94" t="s">
        <v>46</v>
      </c>
      <c r="D94" t="s">
        <v>808</v>
      </c>
      <c r="E94" t="s">
        <v>1696</v>
      </c>
      <c r="F94" t="s">
        <v>30</v>
      </c>
      <c r="G94" s="126" t="s">
        <v>8</v>
      </c>
      <c r="H94" s="4">
        <v>2.4E-2</v>
      </c>
      <c r="I94" s="4" t="s">
        <v>1510</v>
      </c>
      <c r="J94" s="4">
        <v>42.785049427967998</v>
      </c>
      <c r="K94" s="4">
        <v>40.640578956288003</v>
      </c>
      <c r="L94" s="4">
        <v>45.365855706112001</v>
      </c>
      <c r="M94" s="4">
        <v>45.359853136896007</v>
      </c>
      <c r="N94" s="4">
        <v>41.981163201535999</v>
      </c>
      <c r="O94" s="4">
        <v>42.012608350207998</v>
      </c>
      <c r="P94" s="4">
        <v>42.087901965312</v>
      </c>
      <c r="Q94" s="4">
        <v>42.634665662464002</v>
      </c>
      <c r="R94" s="4">
        <v>43.419835313151999</v>
      </c>
      <c r="S94" s="4">
        <v>44.747003251712002</v>
      </c>
      <c r="T94" s="4">
        <v>43.096631311359999</v>
      </c>
      <c r="U94" s="4">
        <v>47.108216087552002</v>
      </c>
      <c r="V94" s="4">
        <v>45.298877206999997</v>
      </c>
      <c r="W94" s="4">
        <v>42.198090297999997</v>
      </c>
      <c r="X94" s="4">
        <v>47.495467329</v>
      </c>
      <c r="Y94" s="4">
        <v>41.692107039</v>
      </c>
      <c r="Z94" s="4">
        <v>37.255109591999997</v>
      </c>
      <c r="AA94" s="4" t="s">
        <v>102</v>
      </c>
      <c r="AB94" s="125" t="s">
        <v>102</v>
      </c>
      <c r="AC94" s="125">
        <v>5.8754817690797018E-2</v>
      </c>
      <c r="AD94" s="125">
        <v>3.8324044137934506E-2</v>
      </c>
      <c r="AE94" s="125">
        <v>4.6943049783608151E-2</v>
      </c>
      <c r="AF94" s="125">
        <v>-8.0858861840375718E-2</v>
      </c>
      <c r="AG94" s="125">
        <v>-0.1125755755467749</v>
      </c>
      <c r="AH94" s="115" t="s">
        <v>102</v>
      </c>
      <c r="AI94" s="115" t="s">
        <v>102</v>
      </c>
      <c r="AJ94" s="5">
        <v>216.13250042879997</v>
      </c>
      <c r="AK94" s="125">
        <v>213.939651465</v>
      </c>
      <c r="AL94" s="125">
        <v>-1.0145854785603425E-2</v>
      </c>
      <c r="AM94" t="s">
        <v>779</v>
      </c>
      <c r="AN94">
        <v>1</v>
      </c>
      <c r="AO94">
        <v>1</v>
      </c>
      <c r="AP94">
        <v>1</v>
      </c>
      <c r="AQ94">
        <v>1</v>
      </c>
      <c r="AR94">
        <v>1</v>
      </c>
      <c r="AS94">
        <v>0</v>
      </c>
      <c r="AT94">
        <v>0</v>
      </c>
    </row>
    <row r="95" spans="1:46" x14ac:dyDescent="0.3">
      <c r="A95" t="s">
        <v>47</v>
      </c>
      <c r="B95" t="s">
        <v>834</v>
      </c>
      <c r="C95" t="s">
        <v>46</v>
      </c>
      <c r="D95" t="s">
        <v>808</v>
      </c>
      <c r="E95" t="s">
        <v>1696</v>
      </c>
      <c r="F95" t="s">
        <v>5</v>
      </c>
      <c r="G95" s="126" t="s">
        <v>8</v>
      </c>
      <c r="H95" s="4">
        <v>2.4E-2</v>
      </c>
      <c r="I95" s="4" t="s">
        <v>1511</v>
      </c>
      <c r="J95" s="4">
        <v>77.611007999999998</v>
      </c>
      <c r="K95" s="4">
        <v>138.30246400000001</v>
      </c>
      <c r="L95" s="4">
        <v>137.95430400000001</v>
      </c>
      <c r="M95" s="4">
        <v>75.326464000000016</v>
      </c>
      <c r="N95" s="4">
        <v>99.822592</v>
      </c>
      <c r="O95" s="4">
        <v>150.709248</v>
      </c>
      <c r="P95" s="4">
        <v>76.385279999999995</v>
      </c>
      <c r="Q95" s="4">
        <v>121.12281600000001</v>
      </c>
      <c r="R95" s="4">
        <v>121.14534399999999</v>
      </c>
      <c r="S95" s="4">
        <v>86.133759999999995</v>
      </c>
      <c r="T95" s="4">
        <v>98.230271999999999</v>
      </c>
      <c r="U95" s="4">
        <v>164.58751999999998</v>
      </c>
      <c r="V95" s="4">
        <v>91.007999999999996</v>
      </c>
      <c r="W95" s="4">
        <v>144.77799999999999</v>
      </c>
      <c r="X95" s="4">
        <v>139.465</v>
      </c>
      <c r="Y95" s="4">
        <v>61.883000000000003</v>
      </c>
      <c r="Z95" s="4">
        <v>67.97</v>
      </c>
      <c r="AA95" s="4">
        <v>108.178</v>
      </c>
      <c r="AB95" s="125">
        <v>64.025999999999996</v>
      </c>
      <c r="AC95" s="125">
        <v>0.17261716276124126</v>
      </c>
      <c r="AD95" s="125">
        <v>4.6821551928387745E-2</v>
      </c>
      <c r="AE95" s="125">
        <v>1.0950698573347852E-2</v>
      </c>
      <c r="AF95" s="125">
        <v>-0.17846933582333044</v>
      </c>
      <c r="AG95" s="125">
        <v>-0.31909201476154819</v>
      </c>
      <c r="AH95" s="115">
        <v>-0.28220728697418757</v>
      </c>
      <c r="AI95" s="115">
        <v>-0.16180185501709229</v>
      </c>
      <c r="AJ95" s="5">
        <v>756.11135999999999</v>
      </c>
      <c r="AK95" s="125">
        <v>677.30799999999988</v>
      </c>
      <c r="AL95" s="125">
        <v>-0.10422189662644417</v>
      </c>
      <c r="AM95" t="s">
        <v>779</v>
      </c>
      <c r="AN95">
        <v>1</v>
      </c>
      <c r="AO95">
        <v>1</v>
      </c>
      <c r="AP95">
        <v>1</v>
      </c>
      <c r="AQ95">
        <v>1</v>
      </c>
      <c r="AR95">
        <v>1</v>
      </c>
      <c r="AS95">
        <v>1</v>
      </c>
      <c r="AT95">
        <v>1</v>
      </c>
    </row>
    <row r="96" spans="1:46" x14ac:dyDescent="0.3">
      <c r="A96" t="s">
        <v>47</v>
      </c>
      <c r="B96" t="s">
        <v>834</v>
      </c>
      <c r="C96" t="s">
        <v>46</v>
      </c>
      <c r="D96" t="s">
        <v>808</v>
      </c>
      <c r="E96" t="s">
        <v>1696</v>
      </c>
      <c r="F96" t="s">
        <v>18</v>
      </c>
      <c r="G96" s="126" t="s">
        <v>8</v>
      </c>
      <c r="H96" s="4">
        <v>2.4E-2</v>
      </c>
      <c r="I96" s="4" t="s">
        <v>1512</v>
      </c>
      <c r="J96" s="4">
        <v>36.023408873154565</v>
      </c>
      <c r="K96" s="4">
        <v>30.591909202237339</v>
      </c>
      <c r="L96" s="4">
        <v>32.049108380323844</v>
      </c>
      <c r="M96" s="4">
        <v>32.876546088847363</v>
      </c>
      <c r="N96" s="4">
        <v>33.575458140252159</v>
      </c>
      <c r="O96" s="4">
        <v>31.843420265820161</v>
      </c>
      <c r="P96" s="4">
        <v>34.015442258790401</v>
      </c>
      <c r="Q96" s="4">
        <v>32.837236883896324</v>
      </c>
      <c r="R96" s="4">
        <v>34.696464092078081</v>
      </c>
      <c r="S96" s="4">
        <v>33.370284639057921</v>
      </c>
      <c r="T96" s="4">
        <v>35.024573387622397</v>
      </c>
      <c r="U96" s="4">
        <v>35.444737767014395</v>
      </c>
      <c r="V96" s="4">
        <v>37.954856541609999</v>
      </c>
      <c r="W96" s="4">
        <v>32.000073457699997</v>
      </c>
      <c r="X96" s="4">
        <v>32.759804053910003</v>
      </c>
      <c r="Y96" s="4">
        <v>30.729928097919998</v>
      </c>
      <c r="Z96" s="4">
        <v>23.628213569529997</v>
      </c>
      <c r="AA96" s="4" t="s">
        <v>102</v>
      </c>
      <c r="AB96" s="125" t="s">
        <v>102</v>
      </c>
      <c r="AC96" s="125">
        <v>5.3616460209427619E-2</v>
      </c>
      <c r="AD96" s="125">
        <v>4.6030610451722714E-2</v>
      </c>
      <c r="AE96" s="125">
        <v>2.2175208906044998E-2</v>
      </c>
      <c r="AF96" s="125">
        <v>-6.5293294043912861E-2</v>
      </c>
      <c r="AG96" s="125">
        <v>-0.2962653414637057</v>
      </c>
      <c r="AH96" s="115" t="s">
        <v>102</v>
      </c>
      <c r="AI96" s="115" t="s">
        <v>102</v>
      </c>
      <c r="AJ96" s="5">
        <v>165.11643068481527</v>
      </c>
      <c r="AK96" s="125">
        <v>157.07287572067</v>
      </c>
      <c r="AL96" s="125">
        <v>-4.8714443079861149E-2</v>
      </c>
      <c r="AM96" t="s">
        <v>779</v>
      </c>
      <c r="AN96">
        <v>1</v>
      </c>
      <c r="AO96">
        <v>1</v>
      </c>
      <c r="AP96">
        <v>1</v>
      </c>
      <c r="AQ96">
        <v>1</v>
      </c>
      <c r="AR96">
        <v>1</v>
      </c>
      <c r="AS96">
        <v>0</v>
      </c>
      <c r="AT96">
        <v>0</v>
      </c>
    </row>
    <row r="97" spans="1:46" x14ac:dyDescent="0.3">
      <c r="A97" t="s">
        <v>646</v>
      </c>
      <c r="B97" t="s">
        <v>836</v>
      </c>
      <c r="C97" t="s">
        <v>647</v>
      </c>
      <c r="D97" t="s">
        <v>804</v>
      </c>
      <c r="E97" t="s">
        <v>102</v>
      </c>
      <c r="F97" t="s">
        <v>648</v>
      </c>
      <c r="G97" s="126" t="s">
        <v>7</v>
      </c>
      <c r="H97" s="4">
        <v>3.0000000000000001E-3</v>
      </c>
      <c r="I97" s="4" t="s">
        <v>1513</v>
      </c>
      <c r="J97" s="4">
        <v>-40.119999999999997</v>
      </c>
      <c r="K97" s="4">
        <v>149.44699999999997</v>
      </c>
      <c r="L97" s="4">
        <v>11.032999999999999</v>
      </c>
      <c r="M97" s="4">
        <v>1786.3429999999998</v>
      </c>
      <c r="N97" s="4">
        <v>331.99299999999994</v>
      </c>
      <c r="O97" s="4">
        <v>0</v>
      </c>
      <c r="P97" s="4">
        <v>1933.7839999999999</v>
      </c>
      <c r="Q97" s="4">
        <v>292.87599999999998</v>
      </c>
      <c r="R97" s="4">
        <v>0</v>
      </c>
      <c r="S97" s="4">
        <v>1638.9019999999998</v>
      </c>
      <c r="T97" s="4">
        <v>272.81599999999997</v>
      </c>
      <c r="U97" s="4">
        <v>1758.2589999999998</v>
      </c>
      <c r="V97" s="4">
        <v>69</v>
      </c>
      <c r="W97" s="4">
        <v>170</v>
      </c>
      <c r="X97" s="4">
        <v>6</v>
      </c>
      <c r="Y97" s="4">
        <v>975</v>
      </c>
      <c r="Z97" s="4">
        <v>197</v>
      </c>
      <c r="AA97" s="4">
        <v>-2</v>
      </c>
      <c r="AB97" s="125">
        <v>650</v>
      </c>
      <c r="AC97" s="125">
        <v>-2.7198404785643073</v>
      </c>
      <c r="AD97" s="125">
        <v>0.13752701626663652</v>
      </c>
      <c r="AE97" s="125">
        <v>-0.4561769237741321</v>
      </c>
      <c r="AF97" s="125">
        <v>-0.45419216802148293</v>
      </c>
      <c r="AG97" s="125">
        <v>-0.40661399487338579</v>
      </c>
      <c r="AH97" s="115"/>
      <c r="AI97" s="115">
        <v>-0.66387145617090637</v>
      </c>
      <c r="AJ97" s="5">
        <v>4172.4799999999996</v>
      </c>
      <c r="AK97" s="125">
        <v>2065</v>
      </c>
      <c r="AL97" s="125">
        <v>-0.50509049773755654</v>
      </c>
      <c r="AM97" t="s">
        <v>779</v>
      </c>
      <c r="AN97">
        <v>1</v>
      </c>
      <c r="AO97">
        <v>1</v>
      </c>
      <c r="AP97">
        <v>1</v>
      </c>
      <c r="AQ97">
        <v>1</v>
      </c>
      <c r="AR97">
        <v>1</v>
      </c>
      <c r="AS97">
        <v>1</v>
      </c>
      <c r="AT97">
        <v>1</v>
      </c>
    </row>
    <row r="98" spans="1:46" x14ac:dyDescent="0.3">
      <c r="A98" t="s">
        <v>646</v>
      </c>
      <c r="B98" t="s">
        <v>836</v>
      </c>
      <c r="C98" t="s">
        <v>647</v>
      </c>
      <c r="D98" t="s">
        <v>804</v>
      </c>
      <c r="E98" t="s">
        <v>102</v>
      </c>
      <c r="F98" t="s">
        <v>31</v>
      </c>
      <c r="G98" s="126" t="s">
        <v>7</v>
      </c>
      <c r="H98" s="4">
        <v>3.0000000000000001E-3</v>
      </c>
      <c r="I98" s="4" t="s">
        <v>1514</v>
      </c>
      <c r="J98" s="4">
        <v>327.98099999999994</v>
      </c>
      <c r="K98" s="4">
        <v>-33.098999999999997</v>
      </c>
      <c r="L98" s="4">
        <v>8925.6969999999983</v>
      </c>
      <c r="M98" s="4">
        <v>-43.128999999999998</v>
      </c>
      <c r="N98" s="4">
        <v>-38.113999999999997</v>
      </c>
      <c r="O98" s="4">
        <v>8190.4979999999987</v>
      </c>
      <c r="P98" s="4">
        <v>-39.116999999999997</v>
      </c>
      <c r="Q98" s="4">
        <v>71.212999999999994</v>
      </c>
      <c r="R98" s="4">
        <v>7596.7219999999988</v>
      </c>
      <c r="S98" s="4">
        <v>-144.43199999999999</v>
      </c>
      <c r="T98" s="4">
        <v>-623.86599999999999</v>
      </c>
      <c r="U98" s="4">
        <v>7916.6789999999992</v>
      </c>
      <c r="V98" s="4">
        <v>1071</v>
      </c>
      <c r="W98" s="4">
        <v>11</v>
      </c>
      <c r="X98" s="4">
        <v>7412</v>
      </c>
      <c r="Y98" s="4">
        <v>-2481</v>
      </c>
      <c r="Z98" s="4">
        <v>-225</v>
      </c>
      <c r="AA98" s="4">
        <v>5054</v>
      </c>
      <c r="AB98" s="125">
        <v>-262</v>
      </c>
      <c r="AC98" s="125">
        <v>2.2654330586222988</v>
      </c>
      <c r="AD98" s="125">
        <v>-1.3323363243602526</v>
      </c>
      <c r="AE98" s="125">
        <v>-0.16958866069506937</v>
      </c>
      <c r="AF98" s="125">
        <v>56.525099121240935</v>
      </c>
      <c r="AG98" s="125">
        <v>4.9033426037676451</v>
      </c>
      <c r="AH98" s="115">
        <v>-0.38294350355741485</v>
      </c>
      <c r="AI98" s="115">
        <v>5.6978551524912451</v>
      </c>
      <c r="AJ98" s="5">
        <v>17290.716999999997</v>
      </c>
      <c r="AK98" s="125">
        <v>10580</v>
      </c>
      <c r="AL98" s="125">
        <v>-0.38811097307300779</v>
      </c>
      <c r="AM98" t="s">
        <v>779</v>
      </c>
      <c r="AN98">
        <v>1</v>
      </c>
      <c r="AO98">
        <v>1</v>
      </c>
      <c r="AP98">
        <v>1</v>
      </c>
      <c r="AQ98">
        <v>1</v>
      </c>
      <c r="AR98">
        <v>1</v>
      </c>
      <c r="AS98">
        <v>1</v>
      </c>
      <c r="AT98">
        <v>1</v>
      </c>
    </row>
    <row r="99" spans="1:46" x14ac:dyDescent="0.3">
      <c r="A99" t="s">
        <v>646</v>
      </c>
      <c r="B99" t="s">
        <v>836</v>
      </c>
      <c r="C99" t="s">
        <v>647</v>
      </c>
      <c r="D99" t="s">
        <v>804</v>
      </c>
      <c r="E99" t="s">
        <v>102</v>
      </c>
      <c r="F99" t="s">
        <v>14</v>
      </c>
      <c r="G99" s="126" t="s">
        <v>7</v>
      </c>
      <c r="H99" s="4">
        <v>3.0000000000000001E-3</v>
      </c>
      <c r="I99" s="4" t="s">
        <v>1515</v>
      </c>
      <c r="J99" s="4">
        <v>22784.147999999997</v>
      </c>
      <c r="K99" s="4">
        <v>18410.064999999999</v>
      </c>
      <c r="L99" s="4">
        <v>42049.771999999997</v>
      </c>
      <c r="M99" s="4">
        <v>20369.926999999996</v>
      </c>
      <c r="N99" s="4">
        <v>19639.742999999999</v>
      </c>
      <c r="O99" s="4">
        <v>48879.198999999993</v>
      </c>
      <c r="P99" s="4">
        <v>21467.208999999999</v>
      </c>
      <c r="Q99" s="4">
        <v>18283.073163999998</v>
      </c>
      <c r="R99" s="4">
        <v>40368.743999999999</v>
      </c>
      <c r="S99" s="4">
        <v>17612.679999999997</v>
      </c>
      <c r="T99" s="4">
        <v>17892.517</v>
      </c>
      <c r="U99" s="4">
        <v>37461.046999999999</v>
      </c>
      <c r="V99" s="4">
        <v>25542</v>
      </c>
      <c r="W99" s="4">
        <v>19517</v>
      </c>
      <c r="X99" s="4">
        <v>41261</v>
      </c>
      <c r="Y99" s="4">
        <v>16251</v>
      </c>
      <c r="Z99" s="4">
        <v>15507</v>
      </c>
      <c r="AA99" s="4">
        <v>38170</v>
      </c>
      <c r="AB99" s="125">
        <v>21773</v>
      </c>
      <c r="AC99" s="125">
        <v>0.1210425774973022</v>
      </c>
      <c r="AD99" s="125">
        <v>6.0126620954353033E-2</v>
      </c>
      <c r="AE99" s="125">
        <v>-1.8758056524063847E-2</v>
      </c>
      <c r="AF99" s="125">
        <v>-0.20220627202051322</v>
      </c>
      <c r="AG99" s="125">
        <v>-0.21042754989207338</v>
      </c>
      <c r="AH99" s="115">
        <v>-0.21909522289839478</v>
      </c>
      <c r="AI99" s="115">
        <v>1.4244562485975755E-2</v>
      </c>
      <c r="AJ99" s="5">
        <v>193600.06299999999</v>
      </c>
      <c r="AK99" s="125">
        <v>178021</v>
      </c>
      <c r="AL99" s="125">
        <v>-8.0470340549424285E-2</v>
      </c>
      <c r="AM99" t="s">
        <v>779</v>
      </c>
      <c r="AN99">
        <v>1</v>
      </c>
      <c r="AO99">
        <v>1</v>
      </c>
      <c r="AP99">
        <v>1</v>
      </c>
      <c r="AQ99">
        <v>1</v>
      </c>
      <c r="AR99">
        <v>1</v>
      </c>
      <c r="AS99">
        <v>1</v>
      </c>
      <c r="AT99">
        <v>1</v>
      </c>
    </row>
    <row r="100" spans="1:46" x14ac:dyDescent="0.3">
      <c r="A100" t="s">
        <v>646</v>
      </c>
      <c r="B100" t="s">
        <v>836</v>
      </c>
      <c r="C100" t="s">
        <v>647</v>
      </c>
      <c r="D100" t="s">
        <v>804</v>
      </c>
      <c r="E100" t="s">
        <v>102</v>
      </c>
      <c r="F100" t="s">
        <v>94</v>
      </c>
      <c r="G100" s="126" t="s">
        <v>7</v>
      </c>
      <c r="H100" s="4">
        <v>3.0000000000000001E-3</v>
      </c>
      <c r="I100" s="4" t="s">
        <v>1516</v>
      </c>
      <c r="J100" s="4">
        <v>6790.3099999999995</v>
      </c>
      <c r="K100" s="4">
        <v>11415.142999999998</v>
      </c>
      <c r="L100" s="4">
        <v>12385.043999999998</v>
      </c>
      <c r="M100" s="4">
        <v>10046.047999999999</v>
      </c>
      <c r="N100" s="4">
        <v>11203.509999999998</v>
      </c>
      <c r="O100" s="4">
        <v>11560.578</v>
      </c>
      <c r="P100" s="4">
        <v>10783.252999999999</v>
      </c>
      <c r="Q100" s="4">
        <v>11191.473999999998</v>
      </c>
      <c r="R100" s="4">
        <v>11264.692999999999</v>
      </c>
      <c r="S100" s="4">
        <v>10853.462999999998</v>
      </c>
      <c r="T100" s="4">
        <v>10560.587</v>
      </c>
      <c r="U100" s="4">
        <v>17751.093999999997</v>
      </c>
      <c r="V100" s="4">
        <v>6042</v>
      </c>
      <c r="W100" s="4">
        <v>12576</v>
      </c>
      <c r="X100" s="4">
        <v>11885</v>
      </c>
      <c r="Y100" s="4">
        <v>9999</v>
      </c>
      <c r="Z100" s="4">
        <v>9363</v>
      </c>
      <c r="AA100" s="4">
        <v>10485</v>
      </c>
      <c r="AB100" s="125">
        <v>10647</v>
      </c>
      <c r="AC100" s="125">
        <v>-0.11020262697873875</v>
      </c>
      <c r="AD100" s="125">
        <v>0.10169447723957571</v>
      </c>
      <c r="AE100" s="125">
        <v>-4.0374826282409501E-2</v>
      </c>
      <c r="AF100" s="125">
        <v>-4.6832346411244371E-3</v>
      </c>
      <c r="AG100" s="125">
        <v>-0.16427976589479534</v>
      </c>
      <c r="AH100" s="115">
        <v>-9.3038427663391876E-2</v>
      </c>
      <c r="AI100" s="115">
        <v>-1.2635611906722286E-2</v>
      </c>
      <c r="AJ100" s="5">
        <v>74183.885999999999</v>
      </c>
      <c r="AK100" s="125">
        <v>70997</v>
      </c>
      <c r="AL100" s="125">
        <v>-4.2959275549409731E-2</v>
      </c>
      <c r="AM100" t="s">
        <v>779</v>
      </c>
      <c r="AN100">
        <v>1</v>
      </c>
      <c r="AO100">
        <v>1</v>
      </c>
      <c r="AP100">
        <v>1</v>
      </c>
      <c r="AQ100">
        <v>1</v>
      </c>
      <c r="AR100">
        <v>1</v>
      </c>
      <c r="AS100">
        <v>1</v>
      </c>
      <c r="AT100">
        <v>1</v>
      </c>
    </row>
    <row r="101" spans="1:46" x14ac:dyDescent="0.3">
      <c r="A101" t="s">
        <v>646</v>
      </c>
      <c r="B101" t="s">
        <v>836</v>
      </c>
      <c r="C101" t="s">
        <v>647</v>
      </c>
      <c r="D101" t="s">
        <v>804</v>
      </c>
      <c r="E101" t="s">
        <v>102</v>
      </c>
      <c r="F101" t="s">
        <v>30</v>
      </c>
      <c r="G101" s="126" t="s">
        <v>7</v>
      </c>
      <c r="H101" s="4">
        <v>3.0000000000000001E-3</v>
      </c>
      <c r="I101" s="4" t="s">
        <v>1517</v>
      </c>
      <c r="J101" s="4">
        <v>22456.166999999998</v>
      </c>
      <c r="K101" s="4">
        <v>18443.163999999997</v>
      </c>
      <c r="L101" s="4">
        <v>33124.074999999997</v>
      </c>
      <c r="M101" s="4">
        <v>20413.055999999997</v>
      </c>
      <c r="N101" s="4">
        <v>19677.856999999996</v>
      </c>
      <c r="O101" s="4">
        <v>40688.700999999994</v>
      </c>
      <c r="P101" s="4">
        <v>21506.325999999997</v>
      </c>
      <c r="Q101" s="4">
        <v>18211.860163999998</v>
      </c>
      <c r="R101" s="4">
        <v>32772.021999999997</v>
      </c>
      <c r="S101" s="4">
        <v>17757.111999999997</v>
      </c>
      <c r="T101" s="4">
        <v>18516.382999999998</v>
      </c>
      <c r="U101" s="4">
        <v>29544.367999999999</v>
      </c>
      <c r="V101" s="4">
        <v>24471</v>
      </c>
      <c r="W101" s="4">
        <v>19506</v>
      </c>
      <c r="X101" s="4">
        <v>33849</v>
      </c>
      <c r="Y101" s="4">
        <v>18732</v>
      </c>
      <c r="Z101" s="4">
        <v>15732</v>
      </c>
      <c r="AA101" s="4">
        <v>33116</v>
      </c>
      <c r="AB101" s="125">
        <v>22035</v>
      </c>
      <c r="AC101" s="125">
        <v>8.9722925555372049E-2</v>
      </c>
      <c r="AD101" s="125">
        <v>5.7627639162130921E-2</v>
      </c>
      <c r="AE101" s="125">
        <v>2.18851394340824E-2</v>
      </c>
      <c r="AF101" s="125">
        <v>-8.235200060196754E-2</v>
      </c>
      <c r="AG101" s="125">
        <v>-0.20052269919432777</v>
      </c>
      <c r="AH101" s="115">
        <v>-0.18611311774244144</v>
      </c>
      <c r="AI101" s="115">
        <v>2.4582255472180733E-2</v>
      </c>
      <c r="AJ101" s="5">
        <v>176309.34599999999</v>
      </c>
      <c r="AK101" s="125">
        <v>167441</v>
      </c>
      <c r="AL101" s="125">
        <v>-5.0299920005375046E-2</v>
      </c>
      <c r="AM101" t="s">
        <v>779</v>
      </c>
      <c r="AN101">
        <v>1</v>
      </c>
      <c r="AO101">
        <v>1</v>
      </c>
      <c r="AP101">
        <v>1</v>
      </c>
      <c r="AQ101">
        <v>1</v>
      </c>
      <c r="AR101">
        <v>1</v>
      </c>
      <c r="AS101">
        <v>1</v>
      </c>
      <c r="AT101">
        <v>1</v>
      </c>
    </row>
    <row r="102" spans="1:46" x14ac:dyDescent="0.3">
      <c r="A102" t="s">
        <v>646</v>
      </c>
      <c r="B102" t="s">
        <v>836</v>
      </c>
      <c r="C102" t="s">
        <v>647</v>
      </c>
      <c r="D102" t="s">
        <v>804</v>
      </c>
      <c r="E102" t="s">
        <v>102</v>
      </c>
      <c r="F102" t="s">
        <v>5</v>
      </c>
      <c r="G102" s="126" t="s">
        <v>7</v>
      </c>
      <c r="H102" s="4">
        <v>3.0000000000000001E-3</v>
      </c>
      <c r="I102" s="4" t="s">
        <v>1518</v>
      </c>
      <c r="J102" s="4">
        <v>48844.093999999997</v>
      </c>
      <c r="K102" s="4">
        <v>54986.465999999993</v>
      </c>
      <c r="L102" s="4">
        <v>70707.487999999998</v>
      </c>
      <c r="M102" s="4">
        <v>50552.202999999994</v>
      </c>
      <c r="N102" s="4">
        <v>52136.942999999992</v>
      </c>
      <c r="O102" s="4">
        <v>80405.494999999995</v>
      </c>
      <c r="P102" s="4">
        <v>53257.293999999994</v>
      </c>
      <c r="Q102" s="4">
        <v>50956.801163999997</v>
      </c>
      <c r="R102" s="4">
        <v>72611.181999999986</v>
      </c>
      <c r="S102" s="4">
        <v>49567.256999999998</v>
      </c>
      <c r="T102" s="4">
        <v>50787.907999999996</v>
      </c>
      <c r="U102" s="4">
        <v>78330.287999999986</v>
      </c>
      <c r="V102" s="4">
        <v>51037</v>
      </c>
      <c r="W102" s="4">
        <v>58477</v>
      </c>
      <c r="X102" s="4">
        <v>67613</v>
      </c>
      <c r="Y102" s="4">
        <v>38648</v>
      </c>
      <c r="Z102" s="4">
        <v>41572</v>
      </c>
      <c r="AA102" s="4">
        <v>64987</v>
      </c>
      <c r="AB102" s="125">
        <v>53015</v>
      </c>
      <c r="AC102" s="125">
        <v>4.4896031851875538E-2</v>
      </c>
      <c r="AD102" s="125">
        <v>6.3479875211474898E-2</v>
      </c>
      <c r="AE102" s="125">
        <v>-4.3764643427864354E-2</v>
      </c>
      <c r="AF102" s="125">
        <v>-0.23548336755966887</v>
      </c>
      <c r="AG102" s="125">
        <v>-0.20263832883335706</v>
      </c>
      <c r="AH102" s="115">
        <v>-0.19175921993888598</v>
      </c>
      <c r="AI102" s="115">
        <v>-4.5494988911752524E-3</v>
      </c>
      <c r="AJ102" s="5">
        <v>410889.98299999995</v>
      </c>
      <c r="AK102" s="125">
        <v>375349</v>
      </c>
      <c r="AL102" s="125">
        <v>-8.6497564969842441E-2</v>
      </c>
      <c r="AM102" t="s">
        <v>779</v>
      </c>
      <c r="AN102">
        <v>1</v>
      </c>
      <c r="AO102">
        <v>1</v>
      </c>
      <c r="AP102">
        <v>1</v>
      </c>
      <c r="AQ102">
        <v>1</v>
      </c>
      <c r="AR102">
        <v>1</v>
      </c>
      <c r="AS102">
        <v>1</v>
      </c>
      <c r="AT102">
        <v>1</v>
      </c>
    </row>
    <row r="103" spans="1:46" x14ac:dyDescent="0.3">
      <c r="A103" t="s">
        <v>646</v>
      </c>
      <c r="B103" t="s">
        <v>836</v>
      </c>
      <c r="C103" t="s">
        <v>647</v>
      </c>
      <c r="D103" t="s">
        <v>804</v>
      </c>
      <c r="E103" t="s">
        <v>102</v>
      </c>
      <c r="F103" t="s">
        <v>18</v>
      </c>
      <c r="G103" s="126" t="s">
        <v>7</v>
      </c>
      <c r="H103" s="4">
        <v>3.0000000000000001E-3</v>
      </c>
      <c r="I103" s="4" t="s">
        <v>1519</v>
      </c>
      <c r="J103" s="4">
        <v>19309.755999999998</v>
      </c>
      <c r="K103" s="4">
        <v>25011.810999999998</v>
      </c>
      <c r="L103" s="4">
        <v>16261.638999999997</v>
      </c>
      <c r="M103" s="4">
        <v>18349.884999999998</v>
      </c>
      <c r="N103" s="4">
        <v>20961.696999999996</v>
      </c>
      <c r="O103" s="4">
        <v>19965.717999999997</v>
      </c>
      <c r="P103" s="4">
        <v>19073.047999999999</v>
      </c>
      <c r="Q103" s="4">
        <v>21189.377999999997</v>
      </c>
      <c r="R103" s="4">
        <v>20977.744999999999</v>
      </c>
      <c r="S103" s="4">
        <v>19462.212</v>
      </c>
      <c r="T103" s="4">
        <v>22061.987999999998</v>
      </c>
      <c r="U103" s="4">
        <v>21359.887999999999</v>
      </c>
      <c r="V103" s="4">
        <v>19384</v>
      </c>
      <c r="W103" s="4">
        <v>26214</v>
      </c>
      <c r="X103" s="4">
        <v>14461</v>
      </c>
      <c r="Y103" s="4">
        <v>11423</v>
      </c>
      <c r="Z103" s="4">
        <v>16505</v>
      </c>
      <c r="AA103" s="4">
        <v>16334</v>
      </c>
      <c r="AB103" s="125">
        <v>19945</v>
      </c>
      <c r="AC103" s="125">
        <v>3.8448958132874609E-3</v>
      </c>
      <c r="AD103" s="125">
        <v>4.8064852241207254E-2</v>
      </c>
      <c r="AE103" s="125">
        <v>-0.11072924445069759</v>
      </c>
      <c r="AF103" s="125">
        <v>-0.37748928671760063</v>
      </c>
      <c r="AG103" s="125">
        <v>-0.21261145984506871</v>
      </c>
      <c r="AH103" s="115">
        <v>-0.18189769083185475</v>
      </c>
      <c r="AI103" s="115">
        <v>4.571644762808761E-2</v>
      </c>
      <c r="AJ103" s="5">
        <v>138933.55399999997</v>
      </c>
      <c r="AK103" s="125">
        <v>124266</v>
      </c>
      <c r="AL103" s="125">
        <v>-0.10557243788638689</v>
      </c>
      <c r="AM103" t="s">
        <v>779</v>
      </c>
      <c r="AN103">
        <v>1</v>
      </c>
      <c r="AO103">
        <v>1</v>
      </c>
      <c r="AP103">
        <v>1</v>
      </c>
      <c r="AQ103">
        <v>1</v>
      </c>
      <c r="AR103">
        <v>1</v>
      </c>
      <c r="AS103">
        <v>1</v>
      </c>
      <c r="AT103">
        <v>1</v>
      </c>
    </row>
    <row r="104" spans="1:46" x14ac:dyDescent="0.3">
      <c r="A104" t="s">
        <v>761</v>
      </c>
      <c r="B104" t="s">
        <v>838</v>
      </c>
      <c r="C104" t="s">
        <v>647</v>
      </c>
      <c r="D104" t="s">
        <v>804</v>
      </c>
      <c r="E104" t="s">
        <v>102</v>
      </c>
      <c r="F104" t="s">
        <v>31</v>
      </c>
      <c r="G104" s="126" t="s">
        <v>7</v>
      </c>
      <c r="H104" s="4">
        <v>-3.0000000000000001E-3</v>
      </c>
      <c r="I104" s="4" t="s">
        <v>1520</v>
      </c>
      <c r="J104" s="4">
        <v>-4269.1539999999995</v>
      </c>
      <c r="K104" s="4">
        <v>-238.28299999999999</v>
      </c>
      <c r="L104" s="4">
        <v>-580.25400000000002</v>
      </c>
      <c r="M104" s="4">
        <v>5129.5649999999996</v>
      </c>
      <c r="N104" s="4">
        <v>1168.4839999999999</v>
      </c>
      <c r="O104" s="4">
        <v>392.81799999999998</v>
      </c>
      <c r="P104" s="4">
        <v>771.678</v>
      </c>
      <c r="Q104" s="4">
        <v>5837.4350000000004</v>
      </c>
      <c r="R104" s="4">
        <v>201.39400000000001</v>
      </c>
      <c r="S104" s="4">
        <v>11578.161</v>
      </c>
      <c r="T104" s="4">
        <v>-223.328</v>
      </c>
      <c r="U104" s="4">
        <v>3891.2910000000002</v>
      </c>
      <c r="V104" s="4">
        <v>-3614</v>
      </c>
      <c r="W104" s="4">
        <v>-698</v>
      </c>
      <c r="X104" s="4">
        <v>52</v>
      </c>
      <c r="Y104" s="4">
        <v>1572</v>
      </c>
      <c r="Z104" s="4">
        <v>532</v>
      </c>
      <c r="AA104" s="4">
        <v>-153</v>
      </c>
      <c r="AB104" s="125" t="s">
        <v>102</v>
      </c>
      <c r="AC104" s="125">
        <v>-0.15346225505100064</v>
      </c>
      <c r="AD104" s="125">
        <v>1.9292899619360173</v>
      </c>
      <c r="AE104" s="125">
        <v>-1.0896159268182555</v>
      </c>
      <c r="AF104" s="125">
        <v>-0.69354126519500192</v>
      </c>
      <c r="AG104" s="125">
        <v>-0.54470921296312147</v>
      </c>
      <c r="AH104" s="115">
        <v>-1.3894933531559144</v>
      </c>
      <c r="AI104" s="115" t="s">
        <v>102</v>
      </c>
      <c r="AJ104" s="5">
        <v>1603.1759999999997</v>
      </c>
      <c r="AK104" s="125">
        <v>-2309</v>
      </c>
      <c r="AL104" s="125">
        <v>-2.440266071847383</v>
      </c>
      <c r="AM104" t="s">
        <v>779</v>
      </c>
      <c r="AN104">
        <v>1</v>
      </c>
      <c r="AO104">
        <v>1</v>
      </c>
      <c r="AP104">
        <v>1</v>
      </c>
      <c r="AQ104">
        <v>1</v>
      </c>
      <c r="AR104">
        <v>1</v>
      </c>
      <c r="AS104">
        <v>1</v>
      </c>
      <c r="AT104">
        <v>0</v>
      </c>
    </row>
    <row r="105" spans="1:46" x14ac:dyDescent="0.3">
      <c r="A105" t="s">
        <v>761</v>
      </c>
      <c r="B105" t="s">
        <v>838</v>
      </c>
      <c r="C105" t="s">
        <v>647</v>
      </c>
      <c r="D105" t="s">
        <v>804</v>
      </c>
      <c r="E105" t="s">
        <v>102</v>
      </c>
      <c r="F105" t="s">
        <v>94</v>
      </c>
      <c r="G105" s="126" t="s">
        <v>7</v>
      </c>
      <c r="H105" s="4">
        <v>-3.0000000000000001E-3</v>
      </c>
      <c r="I105" s="4" t="s">
        <v>1521</v>
      </c>
      <c r="J105" s="4">
        <v>700.89099999999996</v>
      </c>
      <c r="K105" s="4">
        <v>585.23900000000003</v>
      </c>
      <c r="L105" s="4">
        <v>606.17600000000004</v>
      </c>
      <c r="M105" s="4">
        <v>976.06299999999999</v>
      </c>
      <c r="N105" s="4">
        <v>775.66600000000005</v>
      </c>
      <c r="O105" s="4">
        <v>734.78899999999999</v>
      </c>
      <c r="P105" s="4">
        <v>973.072</v>
      </c>
      <c r="Q105" s="4">
        <v>616.14599999999996</v>
      </c>
      <c r="R105" s="4">
        <v>845.45600000000002</v>
      </c>
      <c r="S105" s="4">
        <v>686.93299999999999</v>
      </c>
      <c r="T105" s="4">
        <v>866.39300000000003</v>
      </c>
      <c r="U105" s="4">
        <v>871.37800000000004</v>
      </c>
      <c r="V105" s="4">
        <v>786</v>
      </c>
      <c r="W105" s="4">
        <v>888</v>
      </c>
      <c r="X105" s="4">
        <v>388</v>
      </c>
      <c r="Y105" s="4">
        <v>804</v>
      </c>
      <c r="Z105" s="4">
        <v>723</v>
      </c>
      <c r="AA105" s="4">
        <v>524</v>
      </c>
      <c r="AB105" s="125" t="s">
        <v>102</v>
      </c>
      <c r="AC105" s="125">
        <v>0.12142972302397954</v>
      </c>
      <c r="AD105" s="125">
        <v>0.51732881779922379</v>
      </c>
      <c r="AE105" s="125">
        <v>-0.35992187087578531</v>
      </c>
      <c r="AF105" s="125">
        <v>-0.17628267847464762</v>
      </c>
      <c r="AG105" s="125">
        <v>-6.789778074583655E-2</v>
      </c>
      <c r="AH105" s="115">
        <v>-0.28687010828959059</v>
      </c>
      <c r="AI105" s="115" t="s">
        <v>102</v>
      </c>
      <c r="AJ105" s="5">
        <v>4378.8240000000005</v>
      </c>
      <c r="AK105" s="125">
        <v>4113</v>
      </c>
      <c r="AL105" s="125">
        <v>-6.0706710294818993E-2</v>
      </c>
      <c r="AM105" t="s">
        <v>779</v>
      </c>
      <c r="AN105">
        <v>1</v>
      </c>
      <c r="AO105">
        <v>1</v>
      </c>
      <c r="AP105">
        <v>1</v>
      </c>
      <c r="AQ105">
        <v>1</v>
      </c>
      <c r="AR105">
        <v>1</v>
      </c>
      <c r="AS105">
        <v>1</v>
      </c>
      <c r="AT105">
        <v>0</v>
      </c>
    </row>
    <row r="106" spans="1:46" x14ac:dyDescent="0.3">
      <c r="A106" t="s">
        <v>761</v>
      </c>
      <c r="B106" t="s">
        <v>838</v>
      </c>
      <c r="C106" t="s">
        <v>647</v>
      </c>
      <c r="D106" t="s">
        <v>804</v>
      </c>
      <c r="E106" t="s">
        <v>102</v>
      </c>
      <c r="F106" t="s">
        <v>30</v>
      </c>
      <c r="G106" s="126" t="s">
        <v>7</v>
      </c>
      <c r="H106" s="4">
        <v>-3.0000000000000001E-3</v>
      </c>
      <c r="I106" s="4" t="s">
        <v>1522</v>
      </c>
      <c r="J106" s="4">
        <v>12066.691000000001</v>
      </c>
      <c r="K106" s="4">
        <v>5214.3100000000004</v>
      </c>
      <c r="L106" s="4">
        <v>4603.1490000000003</v>
      </c>
      <c r="M106" s="4">
        <v>6125.5680000000002</v>
      </c>
      <c r="N106" s="4">
        <v>5046.8140000000003</v>
      </c>
      <c r="O106" s="4">
        <v>2462.59</v>
      </c>
      <c r="P106" s="4">
        <v>18919.072</v>
      </c>
      <c r="Q106" s="4">
        <v>5115.607</v>
      </c>
      <c r="R106" s="4">
        <v>4098.6670000000004</v>
      </c>
      <c r="S106" s="4">
        <v>9734.7080000000005</v>
      </c>
      <c r="T106" s="4">
        <v>7902.2219999999998</v>
      </c>
      <c r="U106" s="4">
        <v>5342.9229999999998</v>
      </c>
      <c r="V106" s="4">
        <v>12661</v>
      </c>
      <c r="W106" s="4">
        <v>5784</v>
      </c>
      <c r="X106" s="4">
        <v>5114</v>
      </c>
      <c r="Y106" s="4">
        <v>5343</v>
      </c>
      <c r="Z106" s="4">
        <v>4247</v>
      </c>
      <c r="AA106" s="4">
        <v>2301</v>
      </c>
      <c r="AB106" s="125" t="s">
        <v>102</v>
      </c>
      <c r="AC106" s="125">
        <v>4.9252027751435688E-2</v>
      </c>
      <c r="AD106" s="125">
        <v>0.10925510757895092</v>
      </c>
      <c r="AE106" s="125">
        <v>0.11097859313265758</v>
      </c>
      <c r="AF106" s="125">
        <v>-0.12775435682046141</v>
      </c>
      <c r="AG106" s="125">
        <v>-0.15847899288541251</v>
      </c>
      <c r="AH106" s="115">
        <v>-6.5617906350630889E-2</v>
      </c>
      <c r="AI106" s="115" t="s">
        <v>102</v>
      </c>
      <c r="AJ106" s="5">
        <v>35519.122000000003</v>
      </c>
      <c r="AK106" s="125">
        <v>35450</v>
      </c>
      <c r="AL106" s="125">
        <v>-1.9460503556366911E-3</v>
      </c>
      <c r="AM106" t="s">
        <v>779</v>
      </c>
      <c r="AN106">
        <v>1</v>
      </c>
      <c r="AO106">
        <v>1</v>
      </c>
      <c r="AP106">
        <v>1</v>
      </c>
      <c r="AQ106">
        <v>1</v>
      </c>
      <c r="AR106">
        <v>1</v>
      </c>
      <c r="AS106">
        <v>1</v>
      </c>
      <c r="AT106">
        <v>0</v>
      </c>
    </row>
    <row r="107" spans="1:46" x14ac:dyDescent="0.3">
      <c r="A107" t="s">
        <v>761</v>
      </c>
      <c r="B107" t="s">
        <v>838</v>
      </c>
      <c r="C107" t="s">
        <v>647</v>
      </c>
      <c r="D107" t="s">
        <v>804</v>
      </c>
      <c r="E107" t="s">
        <v>102</v>
      </c>
      <c r="F107" t="s">
        <v>777</v>
      </c>
      <c r="G107" s="126" t="s">
        <v>7</v>
      </c>
      <c r="H107" s="4">
        <v>-3.0000000000000001E-3</v>
      </c>
      <c r="I107" s="4" t="s">
        <v>1523</v>
      </c>
      <c r="J107" s="4">
        <v>1643.056</v>
      </c>
      <c r="K107" s="4">
        <v>1732.7860000000001</v>
      </c>
      <c r="L107" s="4">
        <v>1559.308</v>
      </c>
      <c r="M107" s="4">
        <v>1835.4770000000001</v>
      </c>
      <c r="N107" s="4">
        <v>1749.7349999999999</v>
      </c>
      <c r="O107" s="4">
        <v>1813.5429999999999</v>
      </c>
      <c r="P107" s="4">
        <v>1797.5909999999999</v>
      </c>
      <c r="Q107" s="4">
        <v>2021.9159999999999</v>
      </c>
      <c r="R107" s="4">
        <v>1847.441</v>
      </c>
      <c r="S107" s="4">
        <v>1824.51</v>
      </c>
      <c r="T107" s="4">
        <v>1853.423</v>
      </c>
      <c r="U107" s="4">
        <v>1637.0740000000001</v>
      </c>
      <c r="V107" s="4">
        <v>1736</v>
      </c>
      <c r="W107" s="4">
        <v>1811</v>
      </c>
      <c r="X107" s="4">
        <v>1633</v>
      </c>
      <c r="Y107" s="4">
        <v>1698</v>
      </c>
      <c r="Z107" s="4">
        <v>945</v>
      </c>
      <c r="AA107" s="4">
        <v>1205</v>
      </c>
      <c r="AB107" s="125" t="s">
        <v>102</v>
      </c>
      <c r="AC107" s="125">
        <v>5.6567761537038276E-2</v>
      </c>
      <c r="AD107" s="125">
        <v>4.5137714639892024E-2</v>
      </c>
      <c r="AE107" s="125">
        <v>4.725942533482802E-2</v>
      </c>
      <c r="AF107" s="125">
        <v>-7.4899876162981119E-2</v>
      </c>
      <c r="AG107" s="125">
        <v>-0.45991821618702255</v>
      </c>
      <c r="AH107" s="115">
        <v>-0.33555476765646025</v>
      </c>
      <c r="AI107" s="115" t="s">
        <v>102</v>
      </c>
      <c r="AJ107" s="5">
        <v>10333.904999999999</v>
      </c>
      <c r="AK107" s="125">
        <v>9028</v>
      </c>
      <c r="AL107" s="125">
        <v>-0.12637091206083267</v>
      </c>
      <c r="AM107" t="s">
        <v>779</v>
      </c>
      <c r="AN107">
        <v>1</v>
      </c>
      <c r="AO107">
        <v>1</v>
      </c>
      <c r="AP107">
        <v>1</v>
      </c>
      <c r="AQ107">
        <v>1</v>
      </c>
      <c r="AR107">
        <v>1</v>
      </c>
      <c r="AS107">
        <v>1</v>
      </c>
      <c r="AT107">
        <v>0</v>
      </c>
    </row>
    <row r="108" spans="1:46" x14ac:dyDescent="0.3">
      <c r="A108" t="s">
        <v>761</v>
      </c>
      <c r="B108" t="s">
        <v>838</v>
      </c>
      <c r="C108" t="s">
        <v>647</v>
      </c>
      <c r="D108" t="s">
        <v>804</v>
      </c>
      <c r="E108" t="s">
        <v>102</v>
      </c>
      <c r="F108" t="s">
        <v>5</v>
      </c>
      <c r="G108" s="126" t="s">
        <v>7</v>
      </c>
      <c r="H108" s="4">
        <v>-3.0000000000000001E-3</v>
      </c>
      <c r="I108" s="4" t="s">
        <v>1524</v>
      </c>
      <c r="J108" s="4">
        <v>13497.386</v>
      </c>
      <c r="K108" s="4">
        <v>20294.932000000001</v>
      </c>
      <c r="L108" s="4">
        <v>9479.4760000000006</v>
      </c>
      <c r="M108" s="4">
        <v>20824.339</v>
      </c>
      <c r="N108" s="4">
        <v>14439.550999999999</v>
      </c>
      <c r="O108" s="4">
        <v>8658.9449999999997</v>
      </c>
      <c r="P108" s="4">
        <v>32618.848999999998</v>
      </c>
      <c r="Q108" s="4">
        <v>17810.407999999999</v>
      </c>
      <c r="R108" s="4">
        <v>11150.448</v>
      </c>
      <c r="S108" s="4">
        <v>33786.336000000003</v>
      </c>
      <c r="T108" s="4">
        <v>14698.771000000001</v>
      </c>
      <c r="U108" s="4">
        <v>14910.135</v>
      </c>
      <c r="V108" s="4">
        <v>14770</v>
      </c>
      <c r="W108" s="4">
        <v>21214</v>
      </c>
      <c r="X108" s="4">
        <v>11019</v>
      </c>
      <c r="Y108" s="4">
        <v>14213</v>
      </c>
      <c r="Z108" s="4">
        <v>10482</v>
      </c>
      <c r="AA108" s="4">
        <v>6103</v>
      </c>
      <c r="AB108" s="125" t="s">
        <v>102</v>
      </c>
      <c r="AC108" s="125">
        <v>9.4285960259267942E-2</v>
      </c>
      <c r="AD108" s="125">
        <v>4.5285591496438585E-2</v>
      </c>
      <c r="AE108" s="125">
        <v>0.16240602328651915</v>
      </c>
      <c r="AF108" s="125">
        <v>-0.31748133758291197</v>
      </c>
      <c r="AG108" s="125">
        <v>-0.27407715101390617</v>
      </c>
      <c r="AH108" s="115">
        <v>-0.2951797245507391</v>
      </c>
      <c r="AI108" s="115" t="s">
        <v>102</v>
      </c>
      <c r="AJ108" s="5">
        <v>87194.629000000015</v>
      </c>
      <c r="AK108" s="125">
        <v>77801</v>
      </c>
      <c r="AL108" s="125">
        <v>-0.10773173884368513</v>
      </c>
      <c r="AM108" t="s">
        <v>779</v>
      </c>
      <c r="AN108">
        <v>1</v>
      </c>
      <c r="AO108">
        <v>1</v>
      </c>
      <c r="AP108">
        <v>1</v>
      </c>
      <c r="AQ108">
        <v>1</v>
      </c>
      <c r="AR108">
        <v>1</v>
      </c>
      <c r="AS108">
        <v>1</v>
      </c>
      <c r="AT108">
        <v>0</v>
      </c>
    </row>
    <row r="109" spans="1:46" x14ac:dyDescent="0.3">
      <c r="A109" t="s">
        <v>761</v>
      </c>
      <c r="B109" t="s">
        <v>838</v>
      </c>
      <c r="C109" t="s">
        <v>647</v>
      </c>
      <c r="D109" t="s">
        <v>804</v>
      </c>
      <c r="E109" t="s">
        <v>102</v>
      </c>
      <c r="F109" t="s">
        <v>18</v>
      </c>
      <c r="G109" s="126" t="s">
        <v>7</v>
      </c>
      <c r="H109" s="4">
        <v>-3.0000000000000001E-3</v>
      </c>
      <c r="I109" s="4" t="s">
        <v>1525</v>
      </c>
      <c r="J109" s="4">
        <v>3355.902</v>
      </c>
      <c r="K109" s="4">
        <v>13000.88</v>
      </c>
      <c r="L109" s="4">
        <v>3291.0970000000002</v>
      </c>
      <c r="M109" s="4">
        <v>6757.6660000000002</v>
      </c>
      <c r="N109" s="4">
        <v>5698.8519999999999</v>
      </c>
      <c r="O109" s="4">
        <v>3255.2049999999999</v>
      </c>
      <c r="P109" s="4">
        <v>10157.436</v>
      </c>
      <c r="Q109" s="4">
        <v>4219.3040000000001</v>
      </c>
      <c r="R109" s="4">
        <v>4157.49</v>
      </c>
      <c r="S109" s="4">
        <v>9962.0239999999994</v>
      </c>
      <c r="T109" s="4">
        <v>4300.0609999999997</v>
      </c>
      <c r="U109" s="4">
        <v>3167.4690000000001</v>
      </c>
      <c r="V109" s="4">
        <v>3201</v>
      </c>
      <c r="W109" s="4">
        <v>13429</v>
      </c>
      <c r="X109" s="4">
        <v>3832</v>
      </c>
      <c r="Y109" s="4">
        <v>4796</v>
      </c>
      <c r="Z109" s="4">
        <v>4035</v>
      </c>
      <c r="AA109" s="4">
        <v>2226</v>
      </c>
      <c r="AB109" s="125" t="s">
        <v>102</v>
      </c>
      <c r="AC109" s="125">
        <v>-4.6158082089405486E-2</v>
      </c>
      <c r="AD109" s="125">
        <v>3.2930078579296237E-2</v>
      </c>
      <c r="AE109" s="125">
        <v>0.16435340556659367</v>
      </c>
      <c r="AF109" s="125">
        <v>-0.29028750459108221</v>
      </c>
      <c r="AG109" s="125">
        <v>-0.29196266195367065</v>
      </c>
      <c r="AH109" s="115">
        <v>-0.31617209976023014</v>
      </c>
      <c r="AI109" s="115" t="s">
        <v>102</v>
      </c>
      <c r="AJ109" s="5">
        <v>35359.601999999999</v>
      </c>
      <c r="AK109" s="125">
        <v>31519</v>
      </c>
      <c r="AL109" s="125">
        <v>-0.10861553249383291</v>
      </c>
      <c r="AM109" t="s">
        <v>779</v>
      </c>
      <c r="AN109">
        <v>1</v>
      </c>
      <c r="AO109">
        <v>1</v>
      </c>
      <c r="AP109">
        <v>1</v>
      </c>
      <c r="AQ109">
        <v>1</v>
      </c>
      <c r="AR109">
        <v>1</v>
      </c>
      <c r="AS109">
        <v>1</v>
      </c>
      <c r="AT109">
        <v>0</v>
      </c>
    </row>
    <row r="110" spans="1:46" x14ac:dyDescent="0.3">
      <c r="A110" t="s">
        <v>649</v>
      </c>
      <c r="B110" t="s">
        <v>835</v>
      </c>
      <c r="C110" t="s">
        <v>647</v>
      </c>
      <c r="D110" t="s">
        <v>804</v>
      </c>
      <c r="E110" t="s">
        <v>102</v>
      </c>
      <c r="F110" t="s">
        <v>31</v>
      </c>
      <c r="G110" s="126" t="s">
        <v>7</v>
      </c>
      <c r="H110" s="4">
        <v>3.0000000000000001E-3</v>
      </c>
      <c r="I110" s="4" t="s">
        <v>1526</v>
      </c>
      <c r="J110" s="4">
        <v>-228.68399999999997</v>
      </c>
      <c r="K110" s="4">
        <v>-465.39199999999994</v>
      </c>
      <c r="L110" s="4">
        <v>8855.4869999999992</v>
      </c>
      <c r="M110" s="4">
        <v>7210.5669999999991</v>
      </c>
      <c r="N110" s="4">
        <v>4768.2619999999997</v>
      </c>
      <c r="O110" s="4">
        <v>11882.540999999999</v>
      </c>
      <c r="P110" s="4">
        <v>8095.2129999999988</v>
      </c>
      <c r="Q110" s="4">
        <v>6706.0579999999991</v>
      </c>
      <c r="R110" s="4">
        <v>18085.092999999997</v>
      </c>
      <c r="S110" s="4">
        <v>16779.186999999998</v>
      </c>
      <c r="T110" s="4">
        <v>15259.641999999998</v>
      </c>
      <c r="U110" s="4">
        <v>33566.397999999994</v>
      </c>
      <c r="V110" s="4">
        <v>-575</v>
      </c>
      <c r="W110" s="4">
        <v>-1470</v>
      </c>
      <c r="X110" s="4">
        <v>6073</v>
      </c>
      <c r="Y110" s="4" t="s">
        <v>102</v>
      </c>
      <c r="Z110" s="4" t="s">
        <v>102</v>
      </c>
      <c r="AA110" s="4" t="s">
        <v>102</v>
      </c>
      <c r="AB110" s="125" t="s">
        <v>102</v>
      </c>
      <c r="AC110" s="125">
        <v>1.5143866645677007</v>
      </c>
      <c r="AD110" s="125">
        <v>2.1586275655791249</v>
      </c>
      <c r="AE110" s="125">
        <v>-0.31421050022432412</v>
      </c>
      <c r="AF110" s="125" t="s">
        <v>102</v>
      </c>
      <c r="AG110" s="125" t="s">
        <v>102</v>
      </c>
      <c r="AH110" s="115" t="s">
        <v>102</v>
      </c>
      <c r="AI110" s="115" t="s">
        <v>102</v>
      </c>
      <c r="AJ110" s="5">
        <v>8161.4109999999991</v>
      </c>
      <c r="AK110" s="125">
        <v>4028</v>
      </c>
      <c r="AL110" s="125">
        <v>-0.50645789067601177</v>
      </c>
      <c r="AM110" t="s">
        <v>779</v>
      </c>
      <c r="AN110">
        <v>1</v>
      </c>
      <c r="AO110">
        <v>1</v>
      </c>
      <c r="AP110">
        <v>1</v>
      </c>
      <c r="AQ110">
        <v>0</v>
      </c>
      <c r="AR110">
        <v>0</v>
      </c>
      <c r="AS110">
        <v>0</v>
      </c>
      <c r="AT110">
        <v>0</v>
      </c>
    </row>
    <row r="111" spans="1:46" x14ac:dyDescent="0.3">
      <c r="A111" t="s">
        <v>649</v>
      </c>
      <c r="B111" t="s">
        <v>835</v>
      </c>
      <c r="C111" t="s">
        <v>647</v>
      </c>
      <c r="D111" t="s">
        <v>804</v>
      </c>
      <c r="E111" t="s">
        <v>102</v>
      </c>
      <c r="F111" t="s">
        <v>27</v>
      </c>
      <c r="G111" s="126" t="s">
        <v>7</v>
      </c>
      <c r="H111" s="4">
        <v>3.0000000000000001E-3</v>
      </c>
      <c r="I111" s="4" t="s">
        <v>1527</v>
      </c>
      <c r="J111" s="4">
        <v>1259.7679999999998</v>
      </c>
      <c r="K111" s="4">
        <v>1191.5639999999999</v>
      </c>
      <c r="L111" s="4">
        <v>2266.7799999999997</v>
      </c>
      <c r="M111" s="4">
        <v>3301.8759999999997</v>
      </c>
      <c r="N111" s="4">
        <v>4356.0289999999995</v>
      </c>
      <c r="O111" s="4">
        <v>5414.1939999999995</v>
      </c>
      <c r="P111" s="4">
        <v>6540.5629999999992</v>
      </c>
      <c r="Q111" s="4">
        <v>7823.3999999999987</v>
      </c>
      <c r="R111" s="4">
        <v>8604.7369999999992</v>
      </c>
      <c r="S111" s="4">
        <v>9687.976999999999</v>
      </c>
      <c r="T111" s="4">
        <v>11297.791999999999</v>
      </c>
      <c r="U111" s="4">
        <v>13418.133999999998</v>
      </c>
      <c r="V111" s="4">
        <v>132</v>
      </c>
      <c r="W111" s="4">
        <v>974</v>
      </c>
      <c r="X111" s="4">
        <v>2279</v>
      </c>
      <c r="Y111" s="4" t="s">
        <v>102</v>
      </c>
      <c r="Z111" s="4" t="s">
        <v>102</v>
      </c>
      <c r="AA111" s="4" t="s">
        <v>102</v>
      </c>
      <c r="AB111" s="125" t="s">
        <v>102</v>
      </c>
      <c r="AC111" s="125">
        <v>-0.89521880219214967</v>
      </c>
      <c r="AD111" s="125">
        <v>-0.18258691937655039</v>
      </c>
      <c r="AE111" s="125">
        <v>5.3909069252420861E-3</v>
      </c>
      <c r="AF111" s="125" t="s">
        <v>102</v>
      </c>
      <c r="AG111" s="125" t="s">
        <v>102</v>
      </c>
      <c r="AH111" s="115" t="s">
        <v>102</v>
      </c>
      <c r="AI111" s="115" t="s">
        <v>102</v>
      </c>
      <c r="AJ111" s="5">
        <v>4718.1119999999992</v>
      </c>
      <c r="AK111" s="125">
        <v>3385</v>
      </c>
      <c r="AL111" s="125">
        <v>-0.28255200385238827</v>
      </c>
      <c r="AM111" t="s">
        <v>779</v>
      </c>
      <c r="AN111">
        <v>1</v>
      </c>
      <c r="AO111">
        <v>1</v>
      </c>
      <c r="AP111">
        <v>1</v>
      </c>
      <c r="AQ111">
        <v>0</v>
      </c>
      <c r="AR111">
        <v>0</v>
      </c>
      <c r="AS111">
        <v>0</v>
      </c>
      <c r="AT111">
        <v>0</v>
      </c>
    </row>
    <row r="112" spans="1:46" x14ac:dyDescent="0.3">
      <c r="A112" t="s">
        <v>649</v>
      </c>
      <c r="B112" t="s">
        <v>835</v>
      </c>
      <c r="C112" t="s">
        <v>647</v>
      </c>
      <c r="D112" t="s">
        <v>804</v>
      </c>
      <c r="E112" t="s">
        <v>102</v>
      </c>
      <c r="F112" t="s">
        <v>14</v>
      </c>
      <c r="G112" s="126" t="s">
        <v>7</v>
      </c>
      <c r="H112" s="4">
        <v>3.0000000000000001E-3</v>
      </c>
      <c r="I112" s="4" t="s">
        <v>1528</v>
      </c>
      <c r="J112" s="4">
        <v>-3170.4829999999997</v>
      </c>
      <c r="K112" s="4">
        <v>2847.5169999999998</v>
      </c>
      <c r="L112" s="4">
        <v>19518.379999999997</v>
      </c>
      <c r="M112" s="4">
        <v>25529.358999999997</v>
      </c>
      <c r="N112" s="4">
        <v>30451.079999999998</v>
      </c>
      <c r="O112" s="4">
        <v>44348.647999999994</v>
      </c>
      <c r="P112" s="4">
        <v>40412.875999999997</v>
      </c>
      <c r="Q112" s="4">
        <v>46042.714999999997</v>
      </c>
      <c r="R112" s="4">
        <v>67533.995999999999</v>
      </c>
      <c r="S112" s="4">
        <v>73814.781999999992</v>
      </c>
      <c r="T112" s="4">
        <v>80147.723999999987</v>
      </c>
      <c r="U112" s="4">
        <v>105524.62699999999</v>
      </c>
      <c r="V112" s="4">
        <v>1429</v>
      </c>
      <c r="W112" s="4">
        <v>7160</v>
      </c>
      <c r="X112" s="4">
        <v>21212</v>
      </c>
      <c r="Y112" s="4" t="s">
        <v>102</v>
      </c>
      <c r="Z112" s="4" t="s">
        <v>102</v>
      </c>
      <c r="AA112" s="4" t="s">
        <v>102</v>
      </c>
      <c r="AB112" s="125" t="s">
        <v>102</v>
      </c>
      <c r="AC112" s="125">
        <v>-1.4507199691655817</v>
      </c>
      <c r="AD112" s="125">
        <v>1.5144713798021225</v>
      </c>
      <c r="AE112" s="125">
        <v>8.6770520914133384E-2</v>
      </c>
      <c r="AF112" s="125" t="s">
        <v>102</v>
      </c>
      <c r="AG112" s="125" t="s">
        <v>102</v>
      </c>
      <c r="AH112" s="115" t="s">
        <v>102</v>
      </c>
      <c r="AI112" s="115" t="s">
        <v>102</v>
      </c>
      <c r="AJ112" s="5">
        <v>19195.413999999997</v>
      </c>
      <c r="AK112" s="125">
        <v>29801</v>
      </c>
      <c r="AL112" s="125">
        <v>0.55250623925068798</v>
      </c>
      <c r="AM112" t="s">
        <v>779</v>
      </c>
      <c r="AN112">
        <v>1</v>
      </c>
      <c r="AO112">
        <v>1</v>
      </c>
      <c r="AP112">
        <v>1</v>
      </c>
      <c r="AQ112">
        <v>0</v>
      </c>
      <c r="AR112">
        <v>0</v>
      </c>
      <c r="AS112">
        <v>0</v>
      </c>
      <c r="AT112">
        <v>0</v>
      </c>
    </row>
    <row r="113" spans="1:46" x14ac:dyDescent="0.3">
      <c r="A113" t="s">
        <v>649</v>
      </c>
      <c r="B113" t="s">
        <v>835</v>
      </c>
      <c r="C113" t="s">
        <v>647</v>
      </c>
      <c r="D113" t="s">
        <v>804</v>
      </c>
      <c r="E113" t="s">
        <v>102</v>
      </c>
      <c r="F113" t="s">
        <v>650</v>
      </c>
      <c r="G113" s="126" t="s">
        <v>7</v>
      </c>
      <c r="H113" s="4">
        <v>3.0000000000000001E-3</v>
      </c>
      <c r="I113" s="4" t="s">
        <v>1529</v>
      </c>
      <c r="J113" s="4">
        <v>386.15499999999997</v>
      </c>
      <c r="K113" s="4">
        <v>735.19899999999996</v>
      </c>
      <c r="L113" s="4">
        <v>1350.0379999999998</v>
      </c>
      <c r="M113" s="4">
        <v>1858.5589999999997</v>
      </c>
      <c r="N113" s="4">
        <v>2728.16</v>
      </c>
      <c r="O113" s="4">
        <v>7522.4999999999991</v>
      </c>
      <c r="P113" s="4">
        <v>7992.9069999999992</v>
      </c>
      <c r="Q113" s="4">
        <v>8424.1969999999983</v>
      </c>
      <c r="R113" s="4">
        <v>9366.0139999999992</v>
      </c>
      <c r="S113" s="4">
        <v>9908.6369999999988</v>
      </c>
      <c r="T113" s="4">
        <v>10465.302</v>
      </c>
      <c r="U113" s="4">
        <v>14008.900999999998</v>
      </c>
      <c r="V113" s="4">
        <v>458</v>
      </c>
      <c r="W113" s="4">
        <v>2890</v>
      </c>
      <c r="X113" s="4">
        <v>3352</v>
      </c>
      <c r="Y113" s="4" t="s">
        <v>102</v>
      </c>
      <c r="Z113" s="4" t="s">
        <v>102</v>
      </c>
      <c r="AA113" s="4" t="s">
        <v>102</v>
      </c>
      <c r="AB113" s="125" t="s">
        <v>102</v>
      </c>
      <c r="AC113" s="125">
        <v>0.18605223291165474</v>
      </c>
      <c r="AD113" s="125">
        <v>2.9309085023238608</v>
      </c>
      <c r="AE113" s="125">
        <v>1.482893074120877</v>
      </c>
      <c r="AF113" s="125" t="s">
        <v>102</v>
      </c>
      <c r="AG113" s="125" t="s">
        <v>102</v>
      </c>
      <c r="AH113" s="115" t="s">
        <v>102</v>
      </c>
      <c r="AI113" s="115" t="s">
        <v>102</v>
      </c>
      <c r="AJ113" s="5">
        <v>2471.3919999999998</v>
      </c>
      <c r="AK113" s="125">
        <v>6700</v>
      </c>
      <c r="AL113" s="125">
        <v>1.7110227758283594</v>
      </c>
      <c r="AM113" t="s">
        <v>779</v>
      </c>
      <c r="AN113">
        <v>1</v>
      </c>
      <c r="AO113">
        <v>1</v>
      </c>
      <c r="AP113">
        <v>1</v>
      </c>
      <c r="AQ113">
        <v>0</v>
      </c>
      <c r="AR113">
        <v>0</v>
      </c>
      <c r="AS113">
        <v>0</v>
      </c>
      <c r="AT113">
        <v>0</v>
      </c>
    </row>
    <row r="114" spans="1:46" x14ac:dyDescent="0.3">
      <c r="A114" t="s">
        <v>649</v>
      </c>
      <c r="B114" t="s">
        <v>835</v>
      </c>
      <c r="C114" t="s">
        <v>647</v>
      </c>
      <c r="D114" t="s">
        <v>804</v>
      </c>
      <c r="E114" t="s">
        <v>102</v>
      </c>
      <c r="F114" t="s">
        <v>94</v>
      </c>
      <c r="G114" s="126" t="s">
        <v>7</v>
      </c>
      <c r="H114" s="4">
        <v>3.0000000000000001E-3</v>
      </c>
      <c r="I114" s="4" t="s">
        <v>1530</v>
      </c>
      <c r="J114" s="4">
        <v>3222.6389999999997</v>
      </c>
      <c r="K114" s="4">
        <v>5373.070999999999</v>
      </c>
      <c r="L114" s="4">
        <v>7649.8809999999994</v>
      </c>
      <c r="M114" s="4">
        <v>12445.223999999998</v>
      </c>
      <c r="N114" s="4">
        <v>15563.550999999998</v>
      </c>
      <c r="O114" s="4">
        <v>20702.922999999999</v>
      </c>
      <c r="P114" s="4">
        <v>25607.592999999997</v>
      </c>
      <c r="Q114" s="4">
        <v>28788.105999999996</v>
      </c>
      <c r="R114" s="4">
        <v>27186.314999999999</v>
      </c>
      <c r="S114" s="4">
        <v>33310.632999999994</v>
      </c>
      <c r="T114" s="4">
        <v>30643.655999999995</v>
      </c>
      <c r="U114" s="4">
        <v>33827.178</v>
      </c>
      <c r="V114" s="4">
        <v>3459</v>
      </c>
      <c r="W114" s="4">
        <v>6137</v>
      </c>
      <c r="X114" s="4">
        <v>8101</v>
      </c>
      <c r="Y114" s="4" t="s">
        <v>102</v>
      </c>
      <c r="Z114" s="4" t="s">
        <v>102</v>
      </c>
      <c r="AA114" s="4" t="s">
        <v>102</v>
      </c>
      <c r="AB114" s="125" t="s">
        <v>102</v>
      </c>
      <c r="AC114" s="125">
        <v>7.3343927135493717E-2</v>
      </c>
      <c r="AD114" s="125">
        <v>0.14217735071805326</v>
      </c>
      <c r="AE114" s="125">
        <v>5.8970721243899168E-2</v>
      </c>
      <c r="AF114" s="125" t="s">
        <v>102</v>
      </c>
      <c r="AG114" s="125" t="s">
        <v>102</v>
      </c>
      <c r="AH114" s="115" t="s">
        <v>102</v>
      </c>
      <c r="AI114" s="115" t="s">
        <v>102</v>
      </c>
      <c r="AJ114" s="5">
        <v>16245.590999999999</v>
      </c>
      <c r="AK114" s="125">
        <v>17697</v>
      </c>
      <c r="AL114" s="125">
        <v>8.9341717392737607E-2</v>
      </c>
      <c r="AM114" t="s">
        <v>779</v>
      </c>
      <c r="AN114">
        <v>1</v>
      </c>
      <c r="AO114">
        <v>1</v>
      </c>
      <c r="AP114">
        <v>1</v>
      </c>
      <c r="AQ114">
        <v>0</v>
      </c>
      <c r="AR114">
        <v>0</v>
      </c>
      <c r="AS114">
        <v>0</v>
      </c>
      <c r="AT114">
        <v>0</v>
      </c>
    </row>
    <row r="115" spans="1:46" x14ac:dyDescent="0.3">
      <c r="A115" t="s">
        <v>649</v>
      </c>
      <c r="B115" t="s">
        <v>835</v>
      </c>
      <c r="C115" t="s">
        <v>647</v>
      </c>
      <c r="D115" t="s">
        <v>804</v>
      </c>
      <c r="E115" t="s">
        <v>102</v>
      </c>
      <c r="F115" t="s">
        <v>30</v>
      </c>
      <c r="G115" s="126" t="s">
        <v>7</v>
      </c>
      <c r="H115" s="4">
        <v>3.0000000000000001E-3</v>
      </c>
      <c r="I115" s="4" t="s">
        <v>1531</v>
      </c>
      <c r="J115" s="4">
        <v>-2941.7989999999995</v>
      </c>
      <c r="K115" s="4">
        <v>3312.9089999999997</v>
      </c>
      <c r="L115" s="4">
        <v>10662.892999999998</v>
      </c>
      <c r="M115" s="4">
        <v>18318.791999999998</v>
      </c>
      <c r="N115" s="4">
        <v>25682.817999999996</v>
      </c>
      <c r="O115" s="4">
        <v>32466.106999999996</v>
      </c>
      <c r="P115" s="4">
        <v>32317.662999999997</v>
      </c>
      <c r="Q115" s="4">
        <v>39336.656999999999</v>
      </c>
      <c r="R115" s="4">
        <v>49448.902999999991</v>
      </c>
      <c r="S115" s="4">
        <v>57035.594999999994</v>
      </c>
      <c r="T115" s="4">
        <v>64888.081999999995</v>
      </c>
      <c r="U115" s="4">
        <v>71958.228999999992</v>
      </c>
      <c r="V115" s="4">
        <v>2004</v>
      </c>
      <c r="W115" s="4">
        <v>8630</v>
      </c>
      <c r="X115" s="4">
        <v>15139</v>
      </c>
      <c r="Y115" s="4" t="s">
        <v>102</v>
      </c>
      <c r="Z115" s="4" t="s">
        <v>102</v>
      </c>
      <c r="AA115" s="4" t="s">
        <v>102</v>
      </c>
      <c r="AB115" s="125" t="s">
        <v>102</v>
      </c>
      <c r="AC115" s="125">
        <v>-1.6812158138608382</v>
      </c>
      <c r="AD115" s="125">
        <v>1.6049613798628337</v>
      </c>
      <c r="AE115" s="125">
        <v>0.41978354279650021</v>
      </c>
      <c r="AF115" s="125" t="s">
        <v>102</v>
      </c>
      <c r="AG115" s="125" t="s">
        <v>102</v>
      </c>
      <c r="AH115" s="115" t="s">
        <v>102</v>
      </c>
      <c r="AI115" s="115" t="s">
        <v>102</v>
      </c>
      <c r="AJ115" s="5">
        <v>11034.002999999999</v>
      </c>
      <c r="AK115" s="125">
        <v>25773</v>
      </c>
      <c r="AL115" s="125">
        <v>1.3357796803209137</v>
      </c>
      <c r="AM115" t="s">
        <v>779</v>
      </c>
      <c r="AN115">
        <v>1</v>
      </c>
      <c r="AO115">
        <v>1</v>
      </c>
      <c r="AP115">
        <v>1</v>
      </c>
      <c r="AQ115">
        <v>0</v>
      </c>
      <c r="AR115">
        <v>0</v>
      </c>
      <c r="AS115">
        <v>0</v>
      </c>
      <c r="AT115">
        <v>0</v>
      </c>
    </row>
    <row r="116" spans="1:46" x14ac:dyDescent="0.3">
      <c r="A116" t="s">
        <v>649</v>
      </c>
      <c r="B116" t="s">
        <v>835</v>
      </c>
      <c r="C116" t="s">
        <v>647</v>
      </c>
      <c r="D116" t="s">
        <v>804</v>
      </c>
      <c r="E116" t="s">
        <v>102</v>
      </c>
      <c r="F116" t="s">
        <v>5</v>
      </c>
      <c r="G116" s="126" t="s">
        <v>7</v>
      </c>
      <c r="H116" s="4">
        <v>3.0000000000000001E-3</v>
      </c>
      <c r="I116" s="4" t="s">
        <v>1532</v>
      </c>
      <c r="J116" s="4">
        <v>32256.479999999996</v>
      </c>
      <c r="K116" s="4">
        <v>24995.762999999999</v>
      </c>
      <c r="L116" s="4">
        <v>35635.587</v>
      </c>
      <c r="M116" s="4">
        <v>31032.819999999996</v>
      </c>
      <c r="N116" s="4">
        <v>35533.280999999995</v>
      </c>
      <c r="O116" s="4">
        <v>41277.461999999992</v>
      </c>
      <c r="P116" s="4">
        <v>34584.442999999999</v>
      </c>
      <c r="Q116" s="4">
        <v>27313.695999999996</v>
      </c>
      <c r="R116" s="4">
        <v>46682.628999999994</v>
      </c>
      <c r="S116" s="4">
        <v>33217.353999999999</v>
      </c>
      <c r="T116" s="4">
        <v>30708.850999999995</v>
      </c>
      <c r="U116" s="4">
        <v>49377.689999999995</v>
      </c>
      <c r="V116" s="4">
        <v>34304</v>
      </c>
      <c r="W116" s="4">
        <v>24658</v>
      </c>
      <c r="X116" s="4">
        <v>33772</v>
      </c>
      <c r="Y116" s="4">
        <v>26049</v>
      </c>
      <c r="Z116" s="4">
        <v>29077</v>
      </c>
      <c r="AA116" s="4">
        <v>40420</v>
      </c>
      <c r="AB116" s="125" t="s">
        <v>102</v>
      </c>
      <c r="AC116" s="125">
        <v>6.3476237952808379E-2</v>
      </c>
      <c r="AD116" s="125">
        <v>-1.3512810151064363E-2</v>
      </c>
      <c r="AE116" s="125">
        <v>-5.2295672862074635E-2</v>
      </c>
      <c r="AF116" s="125">
        <v>-0.16059836005880215</v>
      </c>
      <c r="AG116" s="125">
        <v>-0.18169673101676134</v>
      </c>
      <c r="AH116" s="115">
        <v>-2.077312796024117E-2</v>
      </c>
      <c r="AI116" s="115" t="s">
        <v>102</v>
      </c>
      <c r="AJ116" s="5">
        <v>200731.39299999998</v>
      </c>
      <c r="AK116" s="125">
        <v>188280</v>
      </c>
      <c r="AL116" s="125">
        <v>-6.2030123011202254E-2</v>
      </c>
      <c r="AM116" t="s">
        <v>779</v>
      </c>
      <c r="AN116">
        <v>1</v>
      </c>
      <c r="AO116">
        <v>1</v>
      </c>
      <c r="AP116">
        <v>1</v>
      </c>
      <c r="AQ116">
        <v>1</v>
      </c>
      <c r="AR116">
        <v>1</v>
      </c>
      <c r="AS116">
        <v>1</v>
      </c>
      <c r="AT116">
        <v>0</v>
      </c>
    </row>
    <row r="117" spans="1:46" x14ac:dyDescent="0.3">
      <c r="A117" t="s">
        <v>649</v>
      </c>
      <c r="B117" t="s">
        <v>835</v>
      </c>
      <c r="C117" t="s">
        <v>647</v>
      </c>
      <c r="D117" t="s">
        <v>804</v>
      </c>
      <c r="E117" t="s">
        <v>102</v>
      </c>
      <c r="F117" t="s">
        <v>18</v>
      </c>
      <c r="G117" s="126" t="s">
        <v>7</v>
      </c>
      <c r="H117" s="4">
        <v>3.0000000000000001E-3</v>
      </c>
      <c r="I117" s="4" t="s">
        <v>1533</v>
      </c>
      <c r="J117" s="4">
        <v>17497.334999999999</v>
      </c>
      <c r="K117" s="4">
        <v>26330.755999999998</v>
      </c>
      <c r="L117" s="4">
        <v>34631.583999999995</v>
      </c>
      <c r="M117" s="4">
        <v>45260.374999999993</v>
      </c>
      <c r="N117" s="4">
        <v>56077.729999999996</v>
      </c>
      <c r="O117" s="4">
        <v>65126.795999999995</v>
      </c>
      <c r="P117" s="4">
        <v>76676.340999999986</v>
      </c>
      <c r="Q117" s="4">
        <v>87079.456999999995</v>
      </c>
      <c r="R117" s="4">
        <v>97343.155999999988</v>
      </c>
      <c r="S117" s="4">
        <v>106804.45499999999</v>
      </c>
      <c r="T117" s="4">
        <v>118989.90199999999</v>
      </c>
      <c r="U117" s="4">
        <v>129363.93099999998</v>
      </c>
      <c r="V117" s="4">
        <v>15417</v>
      </c>
      <c r="W117" s="4">
        <v>22571</v>
      </c>
      <c r="X117" s="4">
        <v>26271</v>
      </c>
      <c r="Y117" s="4" t="s">
        <v>102</v>
      </c>
      <c r="Z117" s="4" t="s">
        <v>102</v>
      </c>
      <c r="AA117" s="4" t="s">
        <v>102</v>
      </c>
      <c r="AB117" s="125" t="s">
        <v>102</v>
      </c>
      <c r="AC117" s="125">
        <v>-0.11889439163163985</v>
      </c>
      <c r="AD117" s="125">
        <v>-0.14278951960209565</v>
      </c>
      <c r="AE117" s="125">
        <v>-0.24141500429203575</v>
      </c>
      <c r="AF117" s="125" t="s">
        <v>102</v>
      </c>
      <c r="AG117" s="125" t="s">
        <v>102</v>
      </c>
      <c r="AH117" s="115" t="s">
        <v>102</v>
      </c>
      <c r="AI117" s="115" t="s">
        <v>102</v>
      </c>
      <c r="AJ117" s="5">
        <v>78459.674999999988</v>
      </c>
      <c r="AK117" s="125">
        <v>64259</v>
      </c>
      <c r="AL117" s="125">
        <v>-0.18099329368876421</v>
      </c>
      <c r="AM117" t="s">
        <v>779</v>
      </c>
      <c r="AN117">
        <v>1</v>
      </c>
      <c r="AO117">
        <v>1</v>
      </c>
      <c r="AP117">
        <v>1</v>
      </c>
      <c r="AQ117">
        <v>0</v>
      </c>
      <c r="AR117">
        <v>0</v>
      </c>
      <c r="AS117">
        <v>0</v>
      </c>
      <c r="AT117">
        <v>0</v>
      </c>
    </row>
    <row r="118" spans="1:46" x14ac:dyDescent="0.3">
      <c r="A118" t="s">
        <v>789</v>
      </c>
      <c r="B118" t="s">
        <v>839</v>
      </c>
      <c r="C118" t="s">
        <v>647</v>
      </c>
      <c r="D118" t="s">
        <v>804</v>
      </c>
      <c r="E118" t="s">
        <v>102</v>
      </c>
      <c r="F118" t="s">
        <v>31</v>
      </c>
      <c r="G118" s="126" t="s">
        <v>7</v>
      </c>
      <c r="H118" s="4">
        <v>1.2E-2</v>
      </c>
      <c r="I118" s="4" t="s">
        <v>1534</v>
      </c>
      <c r="J118" s="4">
        <v>9864.6021072530857</v>
      </c>
      <c r="K118" s="4">
        <v>2040.573019289219</v>
      </c>
      <c r="L118" s="4">
        <v>2198.9705357345124</v>
      </c>
      <c r="M118" s="4">
        <v>7371.2541620141601</v>
      </c>
      <c r="N118" s="4">
        <v>2214.5571808949594</v>
      </c>
      <c r="O118" s="4">
        <v>2841.9473089683693</v>
      </c>
      <c r="P118" s="4">
        <v>9249.5226997510454</v>
      </c>
      <c r="Q118" s="4">
        <v>2153.3338650428004</v>
      </c>
      <c r="R118" s="4">
        <v>4004.5552139036404</v>
      </c>
      <c r="S118" s="4">
        <v>8600.9049941610392</v>
      </c>
      <c r="T118" s="4">
        <v>2167.4039148885195</v>
      </c>
      <c r="U118" s="4">
        <v>6178.2731435827618</v>
      </c>
      <c r="V118" s="4">
        <v>8575.0247469599981</v>
      </c>
      <c r="W118" s="4">
        <v>1877.8936652300001</v>
      </c>
      <c r="X118" s="4">
        <v>6523.9253242733339</v>
      </c>
      <c r="Y118" s="4">
        <v>3265</v>
      </c>
      <c r="Z118" s="4">
        <v>836.72504832333323</v>
      </c>
      <c r="AA118" s="4">
        <v>4743.66</v>
      </c>
      <c r="AB118" s="125">
        <v>2960.9350127633329</v>
      </c>
      <c r="AC118" s="125">
        <v>-0.13072776238434472</v>
      </c>
      <c r="AD118" s="125">
        <v>-7.9722388035829289E-2</v>
      </c>
      <c r="AE118" s="125">
        <v>1.9668088854561103</v>
      </c>
      <c r="AF118" s="125">
        <v>-0.55706316344031015</v>
      </c>
      <c r="AG118" s="125">
        <v>-0.62217049280019432</v>
      </c>
      <c r="AH118" s="115">
        <v>0.66915832148976573</v>
      </c>
      <c r="AI118" s="115">
        <v>-0.67988239946229567</v>
      </c>
      <c r="AJ118" s="5">
        <v>35781.427013905355</v>
      </c>
      <c r="AK118" s="125">
        <v>28783.163797549998</v>
      </c>
      <c r="AL118" s="125">
        <v>-0.19558368126670009</v>
      </c>
      <c r="AM118" t="s">
        <v>779</v>
      </c>
      <c r="AN118">
        <v>1</v>
      </c>
      <c r="AO118">
        <v>1</v>
      </c>
      <c r="AP118">
        <v>1</v>
      </c>
      <c r="AQ118">
        <v>1</v>
      </c>
      <c r="AR118">
        <v>1</v>
      </c>
      <c r="AS118">
        <v>1</v>
      </c>
      <c r="AT118">
        <v>1</v>
      </c>
    </row>
    <row r="119" spans="1:46" x14ac:dyDescent="0.3">
      <c r="A119" t="s">
        <v>789</v>
      </c>
      <c r="B119" t="s">
        <v>839</v>
      </c>
      <c r="C119" t="s">
        <v>647</v>
      </c>
      <c r="D119" t="s">
        <v>804</v>
      </c>
      <c r="E119" t="s">
        <v>102</v>
      </c>
      <c r="F119" t="s">
        <v>28</v>
      </c>
      <c r="G119" s="126" t="s">
        <v>7</v>
      </c>
      <c r="H119" s="4">
        <v>1.2E-2</v>
      </c>
      <c r="I119" s="4" t="s">
        <v>1535</v>
      </c>
      <c r="J119" s="4">
        <v>266.35840000000002</v>
      </c>
      <c r="K119" s="4">
        <v>303.90360000000004</v>
      </c>
      <c r="L119" s="4">
        <v>273.48865274147943</v>
      </c>
      <c r="M119" s="4">
        <v>263.72720000000004</v>
      </c>
      <c r="N119" s="4">
        <v>261.39960000000002</v>
      </c>
      <c r="O119" s="4">
        <v>273.1388</v>
      </c>
      <c r="P119" s="4">
        <v>268.78720000000004</v>
      </c>
      <c r="Q119" s="4">
        <v>294.28960000000001</v>
      </c>
      <c r="R119" s="4">
        <v>304.61200000000002</v>
      </c>
      <c r="S119" s="4">
        <v>319.99439999999998</v>
      </c>
      <c r="T119" s="4">
        <v>312.40440000000001</v>
      </c>
      <c r="U119" s="4">
        <v>266.15600000000001</v>
      </c>
      <c r="V119" s="4">
        <v>237.8</v>
      </c>
      <c r="W119" s="4">
        <v>276</v>
      </c>
      <c r="X119" s="4">
        <v>233.5</v>
      </c>
      <c r="Y119" s="4">
        <v>208.2</v>
      </c>
      <c r="Z119" s="4">
        <v>194.4</v>
      </c>
      <c r="AA119" s="4">
        <v>192.9</v>
      </c>
      <c r="AB119" s="125">
        <v>208.7</v>
      </c>
      <c r="AC119" s="125">
        <v>-0.10721794394319835</v>
      </c>
      <c r="AD119" s="125">
        <v>-9.1817273635455568E-2</v>
      </c>
      <c r="AE119" s="125">
        <v>-0.14621686253023264</v>
      </c>
      <c r="AF119" s="125">
        <v>-0.21054786916177035</v>
      </c>
      <c r="AG119" s="125">
        <v>-0.25631102725482369</v>
      </c>
      <c r="AH119" s="115">
        <v>-0.29376566053596193</v>
      </c>
      <c r="AI119" s="115">
        <v>-0.22354933568265173</v>
      </c>
      <c r="AJ119" s="5">
        <v>1910.8034527414795</v>
      </c>
      <c r="AK119" s="125">
        <v>1551.5000000000002</v>
      </c>
      <c r="AL119" s="125">
        <v>-0.1880378917182598</v>
      </c>
      <c r="AM119" t="s">
        <v>779</v>
      </c>
      <c r="AN119">
        <v>1</v>
      </c>
      <c r="AO119">
        <v>1</v>
      </c>
      <c r="AP119">
        <v>1</v>
      </c>
      <c r="AQ119">
        <v>1</v>
      </c>
      <c r="AR119">
        <v>1</v>
      </c>
      <c r="AS119">
        <v>1</v>
      </c>
      <c r="AT119">
        <v>1</v>
      </c>
    </row>
    <row r="120" spans="1:46" x14ac:dyDescent="0.3">
      <c r="A120" t="s">
        <v>789</v>
      </c>
      <c r="B120" t="s">
        <v>839</v>
      </c>
      <c r="C120" t="s">
        <v>647</v>
      </c>
      <c r="D120" t="s">
        <v>804</v>
      </c>
      <c r="E120" t="s">
        <v>102</v>
      </c>
      <c r="F120" t="s">
        <v>27</v>
      </c>
      <c r="G120" s="126" t="s">
        <v>7</v>
      </c>
      <c r="H120" s="4">
        <v>1.2E-2</v>
      </c>
      <c r="I120" s="4" t="s">
        <v>1536</v>
      </c>
      <c r="J120" s="4">
        <v>5113.1816240326798</v>
      </c>
      <c r="K120" s="4">
        <v>5989.4223096408805</v>
      </c>
      <c r="L120" s="4">
        <v>4329.8035204643957</v>
      </c>
      <c r="M120" s="4">
        <v>5497.7357381293605</v>
      </c>
      <c r="N120" s="4">
        <v>6077.6095378591999</v>
      </c>
      <c r="O120" s="4">
        <v>4802.6940403499202</v>
      </c>
      <c r="P120" s="4">
        <v>5735.0948474120396</v>
      </c>
      <c r="Q120" s="4">
        <v>6402.7723503528387</v>
      </c>
      <c r="R120" s="4">
        <v>4949.6397912843195</v>
      </c>
      <c r="S120" s="4">
        <v>5584.7046315500011</v>
      </c>
      <c r="T120" s="4">
        <v>6377.8302438391192</v>
      </c>
      <c r="U120" s="4">
        <v>5058.9374261601997</v>
      </c>
      <c r="V120" s="4">
        <v>5589.5527825999989</v>
      </c>
      <c r="W120" s="4">
        <v>5511.5487644199993</v>
      </c>
      <c r="X120" s="4">
        <v>3839.5337546400006</v>
      </c>
      <c r="Y120" s="4">
        <v>4346.5883436899994</v>
      </c>
      <c r="Z120" s="4">
        <v>3841.1935303999999</v>
      </c>
      <c r="AA120" s="4">
        <v>3898.5734558300005</v>
      </c>
      <c r="AB120" s="125">
        <v>4914.2063423899999</v>
      </c>
      <c r="AC120" s="125">
        <v>9.3165311462496653E-2</v>
      </c>
      <c r="AD120" s="125">
        <v>-7.9786249911226237E-2</v>
      </c>
      <c r="AE120" s="125">
        <v>-0.11323141188905748</v>
      </c>
      <c r="AF120" s="125">
        <v>-0.2093857270104158</v>
      </c>
      <c r="AG120" s="125">
        <v>-0.36797625670552103</v>
      </c>
      <c r="AH120" s="115">
        <v>-0.1882527966437034</v>
      </c>
      <c r="AI120" s="115">
        <v>-0.14313425093439658</v>
      </c>
      <c r="AJ120" s="5">
        <v>37545.541617888477</v>
      </c>
      <c r="AK120" s="125">
        <v>31941.196973969996</v>
      </c>
      <c r="AL120" s="125">
        <v>-0.14926791311084203</v>
      </c>
      <c r="AM120" t="s">
        <v>779</v>
      </c>
      <c r="AN120">
        <v>1</v>
      </c>
      <c r="AO120">
        <v>1</v>
      </c>
      <c r="AP120">
        <v>1</v>
      </c>
      <c r="AQ120">
        <v>1</v>
      </c>
      <c r="AR120">
        <v>1</v>
      </c>
      <c r="AS120">
        <v>1</v>
      </c>
      <c r="AT120">
        <v>1</v>
      </c>
    </row>
    <row r="121" spans="1:46" x14ac:dyDescent="0.3">
      <c r="A121" t="s">
        <v>789</v>
      </c>
      <c r="B121" t="s">
        <v>839</v>
      </c>
      <c r="C121" t="s">
        <v>647</v>
      </c>
      <c r="D121" t="s">
        <v>804</v>
      </c>
      <c r="E121" t="s">
        <v>102</v>
      </c>
      <c r="F121" t="s">
        <v>16</v>
      </c>
      <c r="G121" s="126" t="s">
        <v>7</v>
      </c>
      <c r="H121" s="4">
        <v>1.2E-2</v>
      </c>
      <c r="I121" s="4" t="s">
        <v>1537</v>
      </c>
      <c r="J121" s="4">
        <v>45430.845266279233</v>
      </c>
      <c r="K121" s="4">
        <v>21662.225398326591</v>
      </c>
      <c r="L121" s="4">
        <v>17713.882097950329</v>
      </c>
      <c r="M121" s="4">
        <v>25942.619697788046</v>
      </c>
      <c r="N121" s="4">
        <v>15733.906765392594</v>
      </c>
      <c r="O121" s="4">
        <v>16039.535220952106</v>
      </c>
      <c r="P121" s="4">
        <v>32367.352739118953</v>
      </c>
      <c r="Q121" s="4">
        <v>16616.764406996772</v>
      </c>
      <c r="R121" s="4">
        <v>16671.364298658886</v>
      </c>
      <c r="S121" s="4">
        <v>21703.43362753747</v>
      </c>
      <c r="T121" s="4">
        <v>14688.412396936581</v>
      </c>
      <c r="U121" s="4">
        <v>20050.804317068694</v>
      </c>
      <c r="V121" s="4">
        <v>45082.099987520567</v>
      </c>
      <c r="W121" s="4">
        <v>21412.668353415229</v>
      </c>
      <c r="X121" s="4">
        <v>21299.516994162303</v>
      </c>
      <c r="Y121" s="4">
        <v>17851.984495353609</v>
      </c>
      <c r="Z121" s="4">
        <v>12143.753045273439</v>
      </c>
      <c r="AA121" s="4">
        <v>17600.859216936482</v>
      </c>
      <c r="AB121" s="125">
        <v>21465.685806921905</v>
      </c>
      <c r="AC121" s="125">
        <v>-7.6763986387354387E-3</v>
      </c>
      <c r="AD121" s="125">
        <v>-1.1520378923332611E-2</v>
      </c>
      <c r="AE121" s="125">
        <v>0.20241948525935299</v>
      </c>
      <c r="AF121" s="125">
        <v>-0.31186654611925224</v>
      </c>
      <c r="AG121" s="125">
        <v>-0.22817942000367339</v>
      </c>
      <c r="AH121" s="115">
        <v>9.7342221858452066E-2</v>
      </c>
      <c r="AI121" s="115">
        <v>-0.3368105825664689</v>
      </c>
      <c r="AJ121" s="5">
        <v>174890.36718580782</v>
      </c>
      <c r="AK121" s="125">
        <v>156856.56789958355</v>
      </c>
      <c r="AL121" s="125">
        <v>-0.10311488034709607</v>
      </c>
      <c r="AM121" t="s">
        <v>779</v>
      </c>
      <c r="AN121">
        <v>1</v>
      </c>
      <c r="AO121">
        <v>1</v>
      </c>
      <c r="AP121">
        <v>1</v>
      </c>
      <c r="AQ121">
        <v>1</v>
      </c>
      <c r="AR121">
        <v>1</v>
      </c>
      <c r="AS121">
        <v>1</v>
      </c>
      <c r="AT121">
        <v>1</v>
      </c>
    </row>
    <row r="122" spans="1:46" x14ac:dyDescent="0.3">
      <c r="A122" t="s">
        <v>789</v>
      </c>
      <c r="B122" t="s">
        <v>839</v>
      </c>
      <c r="C122" t="s">
        <v>647</v>
      </c>
      <c r="D122" t="s">
        <v>804</v>
      </c>
      <c r="E122" t="s">
        <v>102</v>
      </c>
      <c r="F122" t="s">
        <v>94</v>
      </c>
      <c r="G122" s="126" t="s">
        <v>7</v>
      </c>
      <c r="H122" s="4">
        <v>1.2E-2</v>
      </c>
      <c r="I122" s="4" t="s">
        <v>1538</v>
      </c>
      <c r="J122" s="4">
        <v>2988.6434251803507</v>
      </c>
      <c r="K122" s="4">
        <v>1796.6469934220822</v>
      </c>
      <c r="L122" s="4">
        <v>2073.604865760105</v>
      </c>
      <c r="M122" s="4">
        <v>3092.1325668734785</v>
      </c>
      <c r="N122" s="4">
        <v>1866.2645233539999</v>
      </c>
      <c r="O122" s="4">
        <v>1727.4403732062401</v>
      </c>
      <c r="P122" s="4">
        <v>3420.0021584379201</v>
      </c>
      <c r="Q122" s="4">
        <v>2094.9091690058403</v>
      </c>
      <c r="R122" s="4">
        <v>1961.8867048536802</v>
      </c>
      <c r="S122" s="4">
        <v>3230.293404127241</v>
      </c>
      <c r="T122" s="4">
        <v>2025.6728907795596</v>
      </c>
      <c r="U122" s="4">
        <v>2365.79595206768</v>
      </c>
      <c r="V122" s="4">
        <v>2869.92672262</v>
      </c>
      <c r="W122" s="4">
        <v>1856.7355384199998</v>
      </c>
      <c r="X122" s="4">
        <v>2443.9308256200002</v>
      </c>
      <c r="Y122" s="4">
        <v>2517.1753561200003</v>
      </c>
      <c r="Z122" s="4">
        <v>1225.4170929799998</v>
      </c>
      <c r="AA122" s="4">
        <v>1841.7745527777881</v>
      </c>
      <c r="AB122" s="125">
        <v>2331.6943287000004</v>
      </c>
      <c r="AC122" s="125">
        <v>-3.9722605099063217E-2</v>
      </c>
      <c r="AD122" s="125">
        <v>3.3444825398597978E-2</v>
      </c>
      <c r="AE122" s="125">
        <v>0.17859041805640619</v>
      </c>
      <c r="AF122" s="125">
        <v>-0.18594196669091381</v>
      </c>
      <c r="AG122" s="125">
        <v>-0.34338510021199276</v>
      </c>
      <c r="AH122" s="115">
        <v>6.6187048389598796E-2</v>
      </c>
      <c r="AI122" s="115">
        <v>-0.31821846283132244</v>
      </c>
      <c r="AJ122" s="5">
        <v>16964.734906234178</v>
      </c>
      <c r="AK122" s="125">
        <v>15086.654417237791</v>
      </c>
      <c r="AL122" s="125">
        <v>-0.11070497118739138</v>
      </c>
      <c r="AM122" t="s">
        <v>779</v>
      </c>
      <c r="AN122">
        <v>1</v>
      </c>
      <c r="AO122">
        <v>1</v>
      </c>
      <c r="AP122">
        <v>1</v>
      </c>
      <c r="AQ122">
        <v>1</v>
      </c>
      <c r="AR122">
        <v>1</v>
      </c>
      <c r="AS122">
        <v>1</v>
      </c>
      <c r="AT122">
        <v>1</v>
      </c>
    </row>
    <row r="123" spans="1:46" x14ac:dyDescent="0.3">
      <c r="A123" t="s">
        <v>789</v>
      </c>
      <c r="B123" t="s">
        <v>839</v>
      </c>
      <c r="C123" t="s">
        <v>647</v>
      </c>
      <c r="D123" t="s">
        <v>804</v>
      </c>
      <c r="E123" t="s">
        <v>102</v>
      </c>
      <c r="F123" t="s">
        <v>30</v>
      </c>
      <c r="G123" s="126" t="s">
        <v>7</v>
      </c>
      <c r="H123" s="4">
        <v>1.2E-2</v>
      </c>
      <c r="I123" s="4" t="s">
        <v>1539</v>
      </c>
      <c r="J123" s="4">
        <v>35566.243159026148</v>
      </c>
      <c r="K123" s="4">
        <v>19621.652379037372</v>
      </c>
      <c r="L123" s="4">
        <v>15514.911562215817</v>
      </c>
      <c r="M123" s="4">
        <v>18571.365535773886</v>
      </c>
      <c r="N123" s="4">
        <v>13519.349584497637</v>
      </c>
      <c r="O123" s="4">
        <v>13197.587911983737</v>
      </c>
      <c r="P123" s="4">
        <v>23117.830039367906</v>
      </c>
      <c r="Q123" s="4">
        <v>14463.430541953972</v>
      </c>
      <c r="R123" s="4">
        <v>12666.809084755241</v>
      </c>
      <c r="S123" s="4">
        <v>13102.528633376434</v>
      </c>
      <c r="T123" s="4">
        <v>12521.008482048061</v>
      </c>
      <c r="U123" s="4">
        <v>13872.531173485932</v>
      </c>
      <c r="V123" s="4">
        <v>36507.075240560567</v>
      </c>
      <c r="W123" s="4">
        <v>19534.774688185229</v>
      </c>
      <c r="X123" s="4">
        <v>14775.591669888969</v>
      </c>
      <c r="Y123" s="4">
        <v>14586.984495353607</v>
      </c>
      <c r="Z123" s="4">
        <v>11307.027996950106</v>
      </c>
      <c r="AA123" s="4">
        <v>12857.199216936482</v>
      </c>
      <c r="AB123" s="125">
        <v>18504.750794158572</v>
      </c>
      <c r="AC123" s="125">
        <v>2.6452950831149319E-2</v>
      </c>
      <c r="AD123" s="125">
        <v>-4.4276439707472441E-3</v>
      </c>
      <c r="AE123" s="125">
        <v>-4.765221441077036E-2</v>
      </c>
      <c r="AF123" s="125">
        <v>-0.21454432269642182</v>
      </c>
      <c r="AG123" s="125">
        <v>-0.16364112590774005</v>
      </c>
      <c r="AH123" s="115">
        <v>-2.5791735377505898E-2</v>
      </c>
      <c r="AI123" s="115">
        <v>-0.19954637772462255</v>
      </c>
      <c r="AJ123" s="5">
        <v>139108.9401719025</v>
      </c>
      <c r="AK123" s="125">
        <v>128073.40410203353</v>
      </c>
      <c r="AL123" s="125">
        <v>-7.9330171419837725E-2</v>
      </c>
      <c r="AM123" t="s">
        <v>779</v>
      </c>
      <c r="AN123">
        <v>1</v>
      </c>
      <c r="AO123">
        <v>1</v>
      </c>
      <c r="AP123">
        <v>1</v>
      </c>
      <c r="AQ123">
        <v>1</v>
      </c>
      <c r="AR123">
        <v>1</v>
      </c>
      <c r="AS123">
        <v>1</v>
      </c>
      <c r="AT123">
        <v>1</v>
      </c>
    </row>
    <row r="124" spans="1:46" x14ac:dyDescent="0.3">
      <c r="A124" t="s">
        <v>789</v>
      </c>
      <c r="B124" t="s">
        <v>839</v>
      </c>
      <c r="C124" t="s">
        <v>647</v>
      </c>
      <c r="D124" t="s">
        <v>804</v>
      </c>
      <c r="E124" t="s">
        <v>102</v>
      </c>
      <c r="F124" t="s">
        <v>5</v>
      </c>
      <c r="G124" s="126" t="s">
        <v>7</v>
      </c>
      <c r="H124" s="4">
        <v>1.2E-2</v>
      </c>
      <c r="I124" s="4" t="s">
        <v>1540</v>
      </c>
      <c r="J124" s="4">
        <v>67664.612333872821</v>
      </c>
      <c r="K124" s="4">
        <v>43286.106814382118</v>
      </c>
      <c r="L124" s="4">
        <v>32420.450038477637</v>
      </c>
      <c r="M124" s="4">
        <v>47994.025919571242</v>
      </c>
      <c r="N124" s="4">
        <v>35065.598050603949</v>
      </c>
      <c r="O124" s="4">
        <v>31058.391785639025</v>
      </c>
      <c r="P124" s="4">
        <v>55594.672440142196</v>
      </c>
      <c r="Q124" s="4">
        <v>38003.936840324583</v>
      </c>
      <c r="R124" s="4">
        <v>32240.559250249164</v>
      </c>
      <c r="S124" s="4">
        <v>44570.446019445553</v>
      </c>
      <c r="T124" s="4">
        <v>36591.975855978024</v>
      </c>
      <c r="U124" s="4">
        <v>35455.593153674658</v>
      </c>
      <c r="V124" s="4">
        <v>68255.215026450562</v>
      </c>
      <c r="W124" s="4">
        <v>41642.905098175223</v>
      </c>
      <c r="X124" s="4">
        <v>30178.975707092301</v>
      </c>
      <c r="Y124" s="4">
        <v>25821.096006423613</v>
      </c>
      <c r="Z124" s="4">
        <v>18039.847216623439</v>
      </c>
      <c r="AA124" s="4">
        <v>24612.481274954269</v>
      </c>
      <c r="AB124" s="125">
        <v>39664.101149848575</v>
      </c>
      <c r="AC124" s="125">
        <v>8.7283835997400017E-3</v>
      </c>
      <c r="AD124" s="125">
        <v>-3.7961411573769199E-2</v>
      </c>
      <c r="AE124" s="125">
        <v>-6.9137668623510215E-2</v>
      </c>
      <c r="AF124" s="125">
        <v>-0.46199353957730482</v>
      </c>
      <c r="AG124" s="125">
        <v>-0.4855400101663821</v>
      </c>
      <c r="AH124" s="115">
        <v>-0.2075416703856913</v>
      </c>
      <c r="AI124" s="115">
        <v>-0.28654852328603586</v>
      </c>
      <c r="AJ124" s="5">
        <v>313083.85738268902</v>
      </c>
      <c r="AK124" s="125">
        <v>248214.62147956798</v>
      </c>
      <c r="AL124" s="125">
        <v>-0.20719444447060711</v>
      </c>
      <c r="AM124" t="s">
        <v>779</v>
      </c>
      <c r="AN124">
        <v>1</v>
      </c>
      <c r="AO124">
        <v>1</v>
      </c>
      <c r="AP124">
        <v>1</v>
      </c>
      <c r="AQ124">
        <v>1</v>
      </c>
      <c r="AR124">
        <v>1</v>
      </c>
      <c r="AS124">
        <v>1</v>
      </c>
      <c r="AT124">
        <v>1</v>
      </c>
    </row>
    <row r="125" spans="1:46" x14ac:dyDescent="0.3">
      <c r="A125" t="s">
        <v>789</v>
      </c>
      <c r="B125" t="s">
        <v>839</v>
      </c>
      <c r="C125" t="s">
        <v>647</v>
      </c>
      <c r="D125" t="s">
        <v>804</v>
      </c>
      <c r="E125" t="s">
        <v>102</v>
      </c>
      <c r="F125" t="s">
        <v>18</v>
      </c>
      <c r="G125" s="126" t="s">
        <v>7</v>
      </c>
      <c r="H125" s="4">
        <v>1.2E-2</v>
      </c>
      <c r="I125" s="4" t="s">
        <v>1541</v>
      </c>
      <c r="J125" s="4">
        <v>13865.58361838056</v>
      </c>
      <c r="K125" s="4">
        <v>13533.908512992561</v>
      </c>
      <c r="L125" s="4">
        <v>8029.6709015613242</v>
      </c>
      <c r="M125" s="4">
        <v>13197.810716780356</v>
      </c>
      <c r="N125" s="4">
        <v>11126.417623998157</v>
      </c>
      <c r="O125" s="4">
        <v>8215.5833511307574</v>
      </c>
      <c r="P125" s="4">
        <v>13803.435495173282</v>
      </c>
      <c r="Q125" s="4">
        <v>12595.201313969123</v>
      </c>
      <c r="R125" s="4">
        <v>8353.0564554522789</v>
      </c>
      <c r="S125" s="4">
        <v>13732.019956230841</v>
      </c>
      <c r="T125" s="4">
        <v>13187.655924422761</v>
      </c>
      <c r="U125" s="4">
        <v>7713.8994583780832</v>
      </c>
      <c r="V125" s="4">
        <v>14475.835533709998</v>
      </c>
      <c r="W125" s="4">
        <v>12585.952441919997</v>
      </c>
      <c r="X125" s="4">
        <v>2362.4941326699991</v>
      </c>
      <c r="Y125" s="4">
        <v>897.14781126000105</v>
      </c>
      <c r="Z125" s="4">
        <v>635.08354797000197</v>
      </c>
      <c r="AA125" s="4">
        <v>1078.3740494099995</v>
      </c>
      <c r="AB125" s="125">
        <v>10743.814671836666</v>
      </c>
      <c r="AC125" s="125">
        <v>4.4011989118184172E-2</v>
      </c>
      <c r="AD125" s="125">
        <v>-7.0043038207515979E-2</v>
      </c>
      <c r="AE125" s="125">
        <v>-0.70577945701228861</v>
      </c>
      <c r="AF125" s="125">
        <v>-0.93202298240879278</v>
      </c>
      <c r="AG125" s="125">
        <v>-0.94292111176914539</v>
      </c>
      <c r="AH125" s="115">
        <v>-0.8687404164353616</v>
      </c>
      <c r="AI125" s="115">
        <v>-0.22165647272423517</v>
      </c>
      <c r="AJ125" s="5">
        <v>81772.410220017002</v>
      </c>
      <c r="AK125" s="125">
        <v>42778.70218877666</v>
      </c>
      <c r="AL125" s="125">
        <v>-0.47685653298372638</v>
      </c>
      <c r="AM125" t="s">
        <v>779</v>
      </c>
      <c r="AN125">
        <v>1</v>
      </c>
      <c r="AO125">
        <v>1</v>
      </c>
      <c r="AP125">
        <v>1</v>
      </c>
      <c r="AQ125">
        <v>1</v>
      </c>
      <c r="AR125">
        <v>1</v>
      </c>
      <c r="AS125">
        <v>1</v>
      </c>
      <c r="AT125">
        <v>1</v>
      </c>
    </row>
    <row r="126" spans="1:46" x14ac:dyDescent="0.3">
      <c r="A126" t="s">
        <v>763</v>
      </c>
      <c r="B126" t="s">
        <v>837</v>
      </c>
      <c r="C126" t="s">
        <v>647</v>
      </c>
      <c r="D126" t="s">
        <v>804</v>
      </c>
      <c r="E126" t="s">
        <v>102</v>
      </c>
      <c r="F126" t="s">
        <v>5</v>
      </c>
      <c r="G126" s="126" t="s">
        <v>7</v>
      </c>
      <c r="H126" s="4">
        <v>2E-3</v>
      </c>
      <c r="I126" s="4" t="s">
        <v>1542</v>
      </c>
      <c r="J126" s="4">
        <v>34579.432642006774</v>
      </c>
      <c r="K126" s="4">
        <v>28994.082071935267</v>
      </c>
      <c r="L126" s="4">
        <v>28780.120284679604</v>
      </c>
      <c r="M126" s="4">
        <v>30423.943660612356</v>
      </c>
      <c r="N126" s="4">
        <v>34188.28549620074</v>
      </c>
      <c r="O126" s="4">
        <v>32719.095103136173</v>
      </c>
      <c r="P126" s="4">
        <v>46555.314594990734</v>
      </c>
      <c r="Q126" s="4">
        <v>41479.48122244345</v>
      </c>
      <c r="R126" s="4">
        <v>28094.938664284862</v>
      </c>
      <c r="S126" s="4">
        <v>39144.941739676775</v>
      </c>
      <c r="T126" s="4">
        <v>42361.609085100354</v>
      </c>
      <c r="U126" s="4">
        <v>94343.072857020685</v>
      </c>
      <c r="V126" s="4">
        <v>35919.440772209971</v>
      </c>
      <c r="W126" s="4">
        <v>31558.544911859964</v>
      </c>
      <c r="X126" s="4">
        <v>27453.239751790017</v>
      </c>
      <c r="Y126" s="4">
        <v>24159.512161620009</v>
      </c>
      <c r="Z126" s="4">
        <v>24648.264899110018</v>
      </c>
      <c r="AA126" s="4">
        <v>26159.823393510003</v>
      </c>
      <c r="AB126" s="125">
        <v>43801.16734255998</v>
      </c>
      <c r="AC126" s="125">
        <v>3.875159387593214E-2</v>
      </c>
      <c r="AD126" s="125">
        <v>8.84478023329789E-2</v>
      </c>
      <c r="AE126" s="125">
        <v>-4.610406488106026E-2</v>
      </c>
      <c r="AF126" s="125">
        <v>-0.20590465091816637</v>
      </c>
      <c r="AG126" s="125">
        <v>-0.27904355128164826</v>
      </c>
      <c r="AH126" s="115">
        <v>-0.20047228350754279</v>
      </c>
      <c r="AI126" s="115">
        <v>-5.915860039590614E-2</v>
      </c>
      <c r="AJ126" s="5">
        <v>236240.27385356167</v>
      </c>
      <c r="AK126" s="125">
        <v>213699.99323266</v>
      </c>
      <c r="AL126" s="125">
        <v>-9.5412523246877545E-2</v>
      </c>
      <c r="AM126" t="s">
        <v>779</v>
      </c>
      <c r="AN126">
        <v>1</v>
      </c>
      <c r="AO126">
        <v>1</v>
      </c>
      <c r="AP126">
        <v>1</v>
      </c>
      <c r="AQ126">
        <v>1</v>
      </c>
      <c r="AR126">
        <v>1</v>
      </c>
      <c r="AS126">
        <v>1</v>
      </c>
      <c r="AT126">
        <v>1</v>
      </c>
    </row>
    <row r="127" spans="1:46" x14ac:dyDescent="0.3">
      <c r="A127" t="s">
        <v>48</v>
      </c>
      <c r="B127" t="s">
        <v>817</v>
      </c>
      <c r="C127" t="s">
        <v>49</v>
      </c>
      <c r="D127" t="s">
        <v>808</v>
      </c>
      <c r="E127" t="s">
        <v>1696</v>
      </c>
      <c r="F127" t="s">
        <v>28</v>
      </c>
      <c r="G127" s="126" t="s">
        <v>7</v>
      </c>
      <c r="H127" s="4">
        <v>2.7000000000000003E-2</v>
      </c>
      <c r="I127" s="4" t="s">
        <v>1543</v>
      </c>
      <c r="J127" s="4">
        <v>6441.5072929999988</v>
      </c>
      <c r="K127" s="4">
        <v>5690.1736060000003</v>
      </c>
      <c r="L127" s="4">
        <v>5159.0790419999994</v>
      </c>
      <c r="M127" s="4">
        <v>5327.2728859999997</v>
      </c>
      <c r="N127" s="4">
        <v>5508.7437859999991</v>
      </c>
      <c r="O127" s="4">
        <v>4695.9174469999998</v>
      </c>
      <c r="P127" s="4">
        <v>5783.0113249999995</v>
      </c>
      <c r="Q127" s="4">
        <v>5805.7994279999994</v>
      </c>
      <c r="R127" s="4">
        <v>6049.9234899999992</v>
      </c>
      <c r="S127" s="4">
        <v>5926.239826</v>
      </c>
      <c r="T127" s="4">
        <v>5108.452049999999</v>
      </c>
      <c r="U127" s="4">
        <v>4992.4965609999999</v>
      </c>
      <c r="V127" s="4">
        <v>5336.7889999999998</v>
      </c>
      <c r="W127" s="4">
        <v>4885.3630000000003</v>
      </c>
      <c r="X127" s="4">
        <v>4342.2340000000004</v>
      </c>
      <c r="Y127" s="4">
        <v>4287.01</v>
      </c>
      <c r="Z127" s="4">
        <v>4503.268</v>
      </c>
      <c r="AA127" s="4">
        <v>4148.1480000000001</v>
      </c>
      <c r="AB127" s="125" t="s">
        <v>102</v>
      </c>
      <c r="AC127" s="125">
        <v>-0.17149996774830931</v>
      </c>
      <c r="AD127" s="125">
        <v>-0.14143867335635735</v>
      </c>
      <c r="AE127" s="125">
        <v>-0.15833156176714361</v>
      </c>
      <c r="AF127" s="125">
        <v>-0.19527118438662983</v>
      </c>
      <c r="AG127" s="125">
        <v>-0.18252360702549458</v>
      </c>
      <c r="AH127" s="115">
        <v>-0.11664801461745111</v>
      </c>
      <c r="AI127" s="115" t="s">
        <v>102</v>
      </c>
      <c r="AJ127" s="5">
        <v>32822.694059999994</v>
      </c>
      <c r="AK127" s="125">
        <v>27502.812000000002</v>
      </c>
      <c r="AL127" s="125">
        <v>-0.16207938477795975</v>
      </c>
      <c r="AM127" t="s">
        <v>780</v>
      </c>
      <c r="AN127">
        <v>1</v>
      </c>
      <c r="AO127">
        <v>1</v>
      </c>
      <c r="AP127">
        <v>1</v>
      </c>
      <c r="AQ127">
        <v>1</v>
      </c>
      <c r="AR127">
        <v>1</v>
      </c>
      <c r="AS127">
        <v>1</v>
      </c>
      <c r="AT127">
        <v>0</v>
      </c>
    </row>
    <row r="128" spans="1:46" x14ac:dyDescent="0.3">
      <c r="A128" t="s">
        <v>48</v>
      </c>
      <c r="B128" t="s">
        <v>817</v>
      </c>
      <c r="C128" t="s">
        <v>49</v>
      </c>
      <c r="D128" t="s">
        <v>808</v>
      </c>
      <c r="E128" t="s">
        <v>1696</v>
      </c>
      <c r="F128" t="s">
        <v>27</v>
      </c>
      <c r="G128" s="126" t="s">
        <v>7</v>
      </c>
      <c r="H128" s="4">
        <v>2.7000000000000003E-2</v>
      </c>
      <c r="I128" s="4" t="s">
        <v>1544</v>
      </c>
      <c r="J128" s="4">
        <v>47564.030227999996</v>
      </c>
      <c r="K128" s="4">
        <v>42582.117929</v>
      </c>
      <c r="L128" s="4">
        <v>37525.257223999994</v>
      </c>
      <c r="M128" s="4">
        <v>36076.136603000006</v>
      </c>
      <c r="N128" s="4">
        <v>38105.184610999997</v>
      </c>
      <c r="O128" s="4">
        <v>38166.566347</v>
      </c>
      <c r="P128" s="4">
        <v>38363.660997999999</v>
      </c>
      <c r="Q128" s="4">
        <v>47227.477192999999</v>
      </c>
      <c r="R128" s="4">
        <v>36350.101176999997</v>
      </c>
      <c r="S128" s="4">
        <v>41072.368363000001</v>
      </c>
      <c r="T128" s="4">
        <v>39043.847205999991</v>
      </c>
      <c r="U128" s="4">
        <v>41633.030256999999</v>
      </c>
      <c r="V128" s="4">
        <v>63363.135000000002</v>
      </c>
      <c r="W128" s="4">
        <v>34460.490000000005</v>
      </c>
      <c r="X128" s="4">
        <v>36266.333000000006</v>
      </c>
      <c r="Y128" s="4">
        <v>35533.521000000001</v>
      </c>
      <c r="Z128" s="4">
        <v>28053.291000000001</v>
      </c>
      <c r="AA128" s="124">
        <v>32423.23</v>
      </c>
      <c r="AB128" s="126" t="s">
        <v>102</v>
      </c>
      <c r="AC128" s="126">
        <v>0.33216497206536943</v>
      </c>
      <c r="AD128" s="126">
        <v>-0.19072860449406781</v>
      </c>
      <c r="AE128" s="126">
        <v>-3.3548716707924885E-2</v>
      </c>
      <c r="AF128" s="126">
        <v>-1.5040845669568814E-2</v>
      </c>
      <c r="AG128" s="126">
        <v>-0.26379333189474352</v>
      </c>
      <c r="AH128" s="115">
        <v>-0.15048082383893679</v>
      </c>
      <c r="AI128" s="115" t="s">
        <v>102</v>
      </c>
      <c r="AJ128" s="5">
        <v>240019.29294200003</v>
      </c>
      <c r="AK128" s="125">
        <v>230100.00000000003</v>
      </c>
      <c r="AL128" s="125">
        <v>-4.1327065088875868E-2</v>
      </c>
      <c r="AM128" t="s">
        <v>779</v>
      </c>
      <c r="AN128">
        <v>1</v>
      </c>
      <c r="AO128">
        <v>1</v>
      </c>
      <c r="AP128">
        <v>1</v>
      </c>
      <c r="AQ128">
        <v>1</v>
      </c>
      <c r="AR128">
        <v>1</v>
      </c>
      <c r="AS128">
        <v>1</v>
      </c>
      <c r="AT128">
        <v>0</v>
      </c>
    </row>
    <row r="129" spans="1:46" x14ac:dyDescent="0.3">
      <c r="A129" t="s">
        <v>48</v>
      </c>
      <c r="B129" t="s">
        <v>817</v>
      </c>
      <c r="C129" t="s">
        <v>49</v>
      </c>
      <c r="D129" t="s">
        <v>808</v>
      </c>
      <c r="E129" t="s">
        <v>1696</v>
      </c>
      <c r="F129" t="s">
        <v>14</v>
      </c>
      <c r="G129" s="126" t="s">
        <v>7</v>
      </c>
      <c r="H129" s="4">
        <v>2.7000000000000003E-2</v>
      </c>
      <c r="I129" s="4" t="s">
        <v>1545</v>
      </c>
      <c r="J129" s="4">
        <v>176744.971559</v>
      </c>
      <c r="K129" s="4">
        <v>138340.62698299997</v>
      </c>
      <c r="L129" s="4">
        <v>161745.38699799997</v>
      </c>
      <c r="M129" s="4">
        <v>209964.06605199998</v>
      </c>
      <c r="N129" s="4">
        <v>121366.97588599999</v>
      </c>
      <c r="O129" s="4">
        <v>144227.22050099997</v>
      </c>
      <c r="P129" s="4">
        <v>127555.92847399999</v>
      </c>
      <c r="Q129" s="4">
        <v>124781.762183</v>
      </c>
      <c r="R129" s="4">
        <v>129332.67955399999</v>
      </c>
      <c r="S129" s="4">
        <v>118941.61268599999</v>
      </c>
      <c r="T129" s="4">
        <v>123054.10991899999</v>
      </c>
      <c r="U129" s="4">
        <v>157346.15239199999</v>
      </c>
      <c r="V129" s="4">
        <v>178972.66500000001</v>
      </c>
      <c r="W129" s="4">
        <v>135828.826</v>
      </c>
      <c r="X129" s="4">
        <v>227795.39199999999</v>
      </c>
      <c r="Y129" s="4">
        <v>154114.861</v>
      </c>
      <c r="Z129" s="4">
        <v>124189.389</v>
      </c>
      <c r="AA129" s="124">
        <v>147545.80900000001</v>
      </c>
      <c r="AB129" s="126" t="s">
        <v>102</v>
      </c>
      <c r="AC129" s="126">
        <v>1.2603998978586922E-2</v>
      </c>
      <c r="AD129" s="126">
        <v>-1.8156640155379867E-2</v>
      </c>
      <c r="AE129" s="126">
        <v>0.40835789031075581</v>
      </c>
      <c r="AF129" s="126">
        <v>-0.26599411081212482</v>
      </c>
      <c r="AG129" s="126">
        <v>2.3255198487034091E-2</v>
      </c>
      <c r="AH129" s="115">
        <v>2.3009446396264881E-2</v>
      </c>
      <c r="AI129" s="115" t="s">
        <v>102</v>
      </c>
      <c r="AJ129" s="5">
        <v>952389.24797899975</v>
      </c>
      <c r="AK129" s="125">
        <v>968446.94200000004</v>
      </c>
      <c r="AL129" s="125">
        <v>1.6860431861316402E-2</v>
      </c>
      <c r="AM129" t="s">
        <v>779</v>
      </c>
      <c r="AN129">
        <v>1</v>
      </c>
      <c r="AO129">
        <v>1</v>
      </c>
      <c r="AP129">
        <v>1</v>
      </c>
      <c r="AQ129">
        <v>1</v>
      </c>
      <c r="AR129">
        <v>1</v>
      </c>
      <c r="AS129">
        <v>1</v>
      </c>
      <c r="AT129">
        <v>0</v>
      </c>
    </row>
    <row r="130" spans="1:46" x14ac:dyDescent="0.3">
      <c r="A130" t="s">
        <v>48</v>
      </c>
      <c r="B130" t="s">
        <v>817</v>
      </c>
      <c r="C130" t="s">
        <v>49</v>
      </c>
      <c r="D130" t="s">
        <v>808</v>
      </c>
      <c r="E130" t="s">
        <v>1696</v>
      </c>
      <c r="F130" t="s">
        <v>94</v>
      </c>
      <c r="G130" s="126" t="s">
        <v>7</v>
      </c>
      <c r="H130" s="4">
        <v>2.7000000000000003E-2</v>
      </c>
      <c r="I130" s="4" t="s">
        <v>1546</v>
      </c>
      <c r="J130" s="4">
        <v>3233.5392829999996</v>
      </c>
      <c r="K130" s="4">
        <v>2597.6568279999997</v>
      </c>
      <c r="L130" s="4">
        <v>3547.193299</v>
      </c>
      <c r="M130" s="4">
        <v>4081.0135209999994</v>
      </c>
      <c r="N130" s="4">
        <v>3410.9607219999998</v>
      </c>
      <c r="O130" s="4">
        <v>6901.4050820000002</v>
      </c>
      <c r="P130" s="4">
        <v>3964.3976709999997</v>
      </c>
      <c r="Q130" s="4">
        <v>3892.2057329999998</v>
      </c>
      <c r="R130" s="4">
        <v>3460.8965429999998</v>
      </c>
      <c r="S130" s="4">
        <v>4165.4021109999994</v>
      </c>
      <c r="T130" s="4">
        <v>3250.6449949999997</v>
      </c>
      <c r="U130" s="4">
        <v>4490.4558269999998</v>
      </c>
      <c r="V130" s="4">
        <v>3805.1350000000002</v>
      </c>
      <c r="W130" s="4">
        <v>3818.2629999999999</v>
      </c>
      <c r="X130" s="4">
        <v>8100.7669999999998</v>
      </c>
      <c r="Y130" s="4">
        <v>5278.7709999999997</v>
      </c>
      <c r="Z130" s="4">
        <v>7151.4090000000006</v>
      </c>
      <c r="AA130" s="124">
        <v>4835.7370000000001</v>
      </c>
      <c r="AB130" s="126" t="s">
        <v>102</v>
      </c>
      <c r="AC130" s="126">
        <v>0.17677092095497535</v>
      </c>
      <c r="AD130" s="126">
        <v>0.46988738421609572</v>
      </c>
      <c r="AE130" s="126">
        <v>1.2837117453632174</v>
      </c>
      <c r="AF130" s="126">
        <v>0.29349510185070532</v>
      </c>
      <c r="AG130" s="126">
        <v>1.0965967018836873</v>
      </c>
      <c r="AH130" s="115">
        <v>-0.2993112355319647</v>
      </c>
      <c r="AI130" s="115" t="s">
        <v>102</v>
      </c>
      <c r="AJ130" s="5">
        <v>23771.768735000001</v>
      </c>
      <c r="AK130" s="125">
        <v>32990.082000000002</v>
      </c>
      <c r="AL130" s="125">
        <v>0.38778407142366134</v>
      </c>
      <c r="AM130" t="s">
        <v>779</v>
      </c>
      <c r="AN130">
        <v>1</v>
      </c>
      <c r="AO130">
        <v>1</v>
      </c>
      <c r="AP130">
        <v>1</v>
      </c>
      <c r="AQ130">
        <v>1</v>
      </c>
      <c r="AR130">
        <v>1</v>
      </c>
      <c r="AS130">
        <v>1</v>
      </c>
      <c r="AT130">
        <v>0</v>
      </c>
    </row>
    <row r="131" spans="1:46" x14ac:dyDescent="0.3">
      <c r="A131" t="s">
        <v>48</v>
      </c>
      <c r="B131" t="s">
        <v>817</v>
      </c>
      <c r="C131" t="s">
        <v>49</v>
      </c>
      <c r="D131" t="s">
        <v>808</v>
      </c>
      <c r="E131" t="s">
        <v>1696</v>
      </c>
      <c r="F131" t="s">
        <v>5</v>
      </c>
      <c r="G131" s="126" t="s">
        <v>7</v>
      </c>
      <c r="H131" s="4">
        <v>2.7000000000000003E-2</v>
      </c>
      <c r="I131" s="4" t="s">
        <v>1547</v>
      </c>
      <c r="J131" s="4">
        <v>327096.78358499997</v>
      </c>
      <c r="K131" s="4">
        <v>266254.00177999999</v>
      </c>
      <c r="L131" s="4">
        <v>287811.47635499999</v>
      </c>
      <c r="M131" s="4">
        <v>324066.82445799996</v>
      </c>
      <c r="N131" s="4">
        <v>259078.456507</v>
      </c>
      <c r="O131" s="4">
        <v>275532.37782200001</v>
      </c>
      <c r="P131" s="4">
        <v>271290.04108699999</v>
      </c>
      <c r="Q131" s="4">
        <v>250969.09915999995</v>
      </c>
      <c r="R131" s="4">
        <v>249437.50941199998</v>
      </c>
      <c r="S131" s="4">
        <v>246274.93788299998</v>
      </c>
      <c r="T131" s="4">
        <v>242592.243231</v>
      </c>
      <c r="U131" s="4">
        <v>288718.53405199997</v>
      </c>
      <c r="V131" s="4">
        <v>364600.679</v>
      </c>
      <c r="W131" s="4">
        <v>263752.94199999998</v>
      </c>
      <c r="X131" s="4">
        <v>376379.64399999997</v>
      </c>
      <c r="Y131" s="4">
        <v>273116.755</v>
      </c>
      <c r="Z131" s="4">
        <v>221602.18599999999</v>
      </c>
      <c r="AA131" s="124">
        <v>249386.01199999999</v>
      </c>
      <c r="AB131" s="126">
        <v>255377.8</v>
      </c>
      <c r="AC131" s="126">
        <v>0.11465687618189069</v>
      </c>
      <c r="AD131" s="126">
        <v>-9.3935105699052852E-3</v>
      </c>
      <c r="AE131" s="126">
        <v>0.30772979857049171</v>
      </c>
      <c r="AF131" s="126">
        <v>-0.15722087425398659</v>
      </c>
      <c r="AG131" s="126">
        <v>-0.14465220695024267</v>
      </c>
      <c r="AH131" s="115">
        <v>-9.4893986792692481E-2</v>
      </c>
      <c r="AI131" s="115">
        <v>-5.8653981632510815E-2</v>
      </c>
      <c r="AJ131" s="5">
        <v>2011129.9615939998</v>
      </c>
      <c r="AK131" s="125">
        <v>2004216.0179999999</v>
      </c>
      <c r="AL131" s="125">
        <v>-3.4378402818482801E-3</v>
      </c>
      <c r="AM131" t="s">
        <v>779</v>
      </c>
      <c r="AN131">
        <v>1</v>
      </c>
      <c r="AO131">
        <v>1</v>
      </c>
      <c r="AP131">
        <v>1</v>
      </c>
      <c r="AQ131">
        <v>1</v>
      </c>
      <c r="AR131">
        <v>1</v>
      </c>
      <c r="AS131">
        <v>1</v>
      </c>
      <c r="AT131">
        <v>1</v>
      </c>
    </row>
    <row r="132" spans="1:46" x14ac:dyDescent="0.3">
      <c r="A132" t="s">
        <v>48</v>
      </c>
      <c r="B132" t="s">
        <v>817</v>
      </c>
      <c r="C132" t="s">
        <v>49</v>
      </c>
      <c r="D132" t="s">
        <v>808</v>
      </c>
      <c r="E132" t="s">
        <v>1696</v>
      </c>
      <c r="F132" t="s">
        <v>776</v>
      </c>
      <c r="G132" s="126" t="s">
        <v>7</v>
      </c>
      <c r="H132" s="4">
        <v>2.7000000000000003E-2</v>
      </c>
      <c r="I132" s="4" t="s">
        <v>1548</v>
      </c>
      <c r="J132" s="4">
        <v>458035.02235659998</v>
      </c>
      <c r="K132" s="4">
        <v>417456.33114769997</v>
      </c>
      <c r="L132" s="4">
        <v>454858.92431329994</v>
      </c>
      <c r="M132" s="4">
        <v>504229.75892769994</v>
      </c>
      <c r="N132" s="4">
        <v>424242.4476745</v>
      </c>
      <c r="O132" s="4">
        <v>434483.9847803</v>
      </c>
      <c r="P132" s="4">
        <v>438783.76953320001</v>
      </c>
      <c r="Q132" s="4">
        <v>439371.73206549999</v>
      </c>
      <c r="R132" s="4">
        <v>512151.03611619998</v>
      </c>
      <c r="S132" s="4">
        <v>401842.20632139995</v>
      </c>
      <c r="T132" s="4">
        <v>486664.31386949995</v>
      </c>
      <c r="U132" s="4">
        <v>558259.32455149991</v>
      </c>
      <c r="V132" s="4">
        <v>540290.00650000002</v>
      </c>
      <c r="W132" s="4">
        <v>394830.12809999997</v>
      </c>
      <c r="X132" s="4">
        <v>527806.92700000003</v>
      </c>
      <c r="Y132" s="4">
        <v>406332.29210000002</v>
      </c>
      <c r="Z132" s="4">
        <v>326882.92859999998</v>
      </c>
      <c r="AA132" s="124">
        <v>406897.96340000001</v>
      </c>
      <c r="AB132" s="126">
        <v>395152.92920000001</v>
      </c>
      <c r="AC132" s="126">
        <v>0.17958230294311642</v>
      </c>
      <c r="AD132" s="126">
        <v>-5.4200167441453007E-2</v>
      </c>
      <c r="AE132" s="126">
        <v>0.16037500593580661</v>
      </c>
      <c r="AF132" s="126">
        <v>-0.19415249713918045</v>
      </c>
      <c r="AG132" s="126">
        <v>-0.22949028228594207</v>
      </c>
      <c r="AH132" s="115">
        <v>-6.3491457330122458E-2</v>
      </c>
      <c r="AI132" s="115">
        <v>-9.9435857391937402E-2</v>
      </c>
      <c r="AJ132" s="5">
        <v>3132090.2387333</v>
      </c>
      <c r="AK132" s="125">
        <v>2998193.1749</v>
      </c>
      <c r="AL132" s="125">
        <v>-4.2750065811466384E-2</v>
      </c>
      <c r="AM132" t="s">
        <v>779</v>
      </c>
      <c r="AN132">
        <v>1</v>
      </c>
      <c r="AO132">
        <v>1</v>
      </c>
      <c r="AP132">
        <v>1</v>
      </c>
      <c r="AQ132">
        <v>1</v>
      </c>
      <c r="AR132">
        <v>1</v>
      </c>
      <c r="AS132">
        <v>1</v>
      </c>
      <c r="AT132">
        <v>1</v>
      </c>
    </row>
    <row r="133" spans="1:46" x14ac:dyDescent="0.3">
      <c r="A133" t="s">
        <v>48</v>
      </c>
      <c r="B133" t="s">
        <v>817</v>
      </c>
      <c r="C133" t="s">
        <v>49</v>
      </c>
      <c r="D133" t="s">
        <v>808</v>
      </c>
      <c r="E133" t="s">
        <v>1696</v>
      </c>
      <c r="F133" t="s">
        <v>18</v>
      </c>
      <c r="G133" s="126" t="s">
        <v>7</v>
      </c>
      <c r="H133" s="4">
        <v>2.7000000000000003E-2</v>
      </c>
      <c r="I133" s="4" t="s">
        <v>1549</v>
      </c>
      <c r="J133" s="4">
        <v>93112.731113999995</v>
      </c>
      <c r="K133" s="4">
        <v>77043.421298999994</v>
      </c>
      <c r="L133" s="4">
        <v>79834.556710999997</v>
      </c>
      <c r="M133" s="4">
        <v>68618.331287999987</v>
      </c>
      <c r="N133" s="4">
        <v>90686.587394000002</v>
      </c>
      <c r="O133" s="4">
        <v>81541.265364000006</v>
      </c>
      <c r="P133" s="4">
        <v>95623.039537999983</v>
      </c>
      <c r="Q133" s="4">
        <v>69261.851541999989</v>
      </c>
      <c r="R133" s="4">
        <v>74243.904540000003</v>
      </c>
      <c r="S133" s="4">
        <v>76169.311816000001</v>
      </c>
      <c r="T133" s="4">
        <v>72135.185979999995</v>
      </c>
      <c r="U133" s="4">
        <v>80256.395933999986</v>
      </c>
      <c r="V133" s="4">
        <v>113122.951</v>
      </c>
      <c r="W133" s="4">
        <v>84759.994999999995</v>
      </c>
      <c r="X133" s="4">
        <v>99874.915999999997</v>
      </c>
      <c r="Y133" s="4">
        <v>73902.589000000007</v>
      </c>
      <c r="Z133" s="4">
        <v>57704.824999999997</v>
      </c>
      <c r="AA133" s="124">
        <v>60433.084000000003</v>
      </c>
      <c r="AB133" s="126" t="s">
        <v>102</v>
      </c>
      <c r="AC133" s="126">
        <v>0.21490315713649347</v>
      </c>
      <c r="AD133" s="126">
        <v>0.10015876204475048</v>
      </c>
      <c r="AE133" s="126">
        <v>0.25102361827530184</v>
      </c>
      <c r="AF133" s="126">
        <v>7.7009417349735737E-2</v>
      </c>
      <c r="AG133" s="126">
        <v>-0.36368953052237296</v>
      </c>
      <c r="AH133" s="115">
        <v>-0.25886502091638064</v>
      </c>
      <c r="AI133" s="115" t="s">
        <v>102</v>
      </c>
      <c r="AJ133" s="5">
        <v>490836.89316999994</v>
      </c>
      <c r="AK133" s="125">
        <v>489798.36</v>
      </c>
      <c r="AL133" s="125">
        <v>-2.1158417071967298E-3</v>
      </c>
      <c r="AM133" t="s">
        <v>780</v>
      </c>
      <c r="AN133">
        <v>1</v>
      </c>
      <c r="AO133">
        <v>1</v>
      </c>
      <c r="AP133">
        <v>1</v>
      </c>
      <c r="AQ133">
        <v>1</v>
      </c>
      <c r="AR133">
        <v>1</v>
      </c>
      <c r="AS133">
        <v>1</v>
      </c>
      <c r="AT133">
        <v>0</v>
      </c>
    </row>
    <row r="134" spans="1:46" x14ac:dyDescent="0.3">
      <c r="A134" t="s">
        <v>1185</v>
      </c>
      <c r="B134" t="s">
        <v>1614</v>
      </c>
      <c r="C134" t="s">
        <v>46</v>
      </c>
      <c r="D134" t="s">
        <v>825</v>
      </c>
      <c r="E134" t="s">
        <v>1689</v>
      </c>
      <c r="F134" t="s">
        <v>5</v>
      </c>
      <c r="G134" s="126" t="s">
        <v>7</v>
      </c>
      <c r="H134" s="4">
        <v>5.1999999999999998E-2</v>
      </c>
      <c r="I134" s="4" t="s">
        <v>1942</v>
      </c>
      <c r="J134" s="4" t="s">
        <v>102</v>
      </c>
      <c r="K134" s="4" t="s">
        <v>102</v>
      </c>
      <c r="L134" s="4">
        <v>47567.337200000002</v>
      </c>
      <c r="M134" s="4" t="s">
        <v>102</v>
      </c>
      <c r="N134" s="4" t="s">
        <v>102</v>
      </c>
      <c r="O134" s="4">
        <v>54701.685599999997</v>
      </c>
      <c r="P134" s="4" t="s">
        <v>102</v>
      </c>
      <c r="Q134" s="4" t="s">
        <v>102</v>
      </c>
      <c r="R134" s="4" t="s">
        <v>102</v>
      </c>
      <c r="S134" s="4" t="s">
        <v>102</v>
      </c>
      <c r="T134" s="4" t="s">
        <v>102</v>
      </c>
      <c r="U134" s="4" t="s">
        <v>102</v>
      </c>
      <c r="V134" s="4" t="s">
        <v>102</v>
      </c>
      <c r="W134" s="4" t="s">
        <v>102</v>
      </c>
      <c r="X134" s="4">
        <v>50201.8</v>
      </c>
      <c r="Y134" s="4" t="s">
        <v>102</v>
      </c>
      <c r="Z134" s="4" t="s">
        <v>102</v>
      </c>
      <c r="AA134" s="124">
        <v>49685.8</v>
      </c>
      <c r="AB134" s="126" t="s">
        <v>102</v>
      </c>
      <c r="AC134" s="126" t="s">
        <v>102</v>
      </c>
      <c r="AD134" s="126" t="s">
        <v>102</v>
      </c>
      <c r="AE134" s="126">
        <v>5.5383861176067702E-2</v>
      </c>
      <c r="AF134" s="126" t="s">
        <v>102</v>
      </c>
      <c r="AG134" s="126" t="s">
        <v>102</v>
      </c>
      <c r="AH134" s="115">
        <v>-9.1695265785374527E-2</v>
      </c>
      <c r="AI134" s="115" t="s">
        <v>102</v>
      </c>
      <c r="AJ134" s="5">
        <v>102269.02280000001</v>
      </c>
      <c r="AK134" s="125">
        <v>99887.6</v>
      </c>
      <c r="AL134" s="125">
        <v>-2.3285866382601245E-2</v>
      </c>
      <c r="AM134" t="s">
        <v>779</v>
      </c>
      <c r="AN134">
        <v>0</v>
      </c>
      <c r="AO134">
        <v>0</v>
      </c>
      <c r="AP134">
        <v>1</v>
      </c>
      <c r="AQ134">
        <v>0</v>
      </c>
      <c r="AR134">
        <v>0</v>
      </c>
      <c r="AS134">
        <v>1</v>
      </c>
      <c r="AT134">
        <v>0</v>
      </c>
    </row>
    <row r="135" spans="1:46" x14ac:dyDescent="0.3">
      <c r="A135" t="s">
        <v>1650</v>
      </c>
      <c r="B135" t="s">
        <v>1705</v>
      </c>
      <c r="C135" t="s">
        <v>49</v>
      </c>
      <c r="D135" t="s">
        <v>804</v>
      </c>
      <c r="E135" t="s">
        <v>102</v>
      </c>
      <c r="F135" t="s">
        <v>1651</v>
      </c>
      <c r="G135" s="126" t="s">
        <v>7</v>
      </c>
      <c r="H135" s="4">
        <v>8.9999999999999993E-3</v>
      </c>
      <c r="I135" s="4" t="s">
        <v>1943</v>
      </c>
      <c r="J135" s="4">
        <v>0</v>
      </c>
      <c r="K135" s="4">
        <v>0</v>
      </c>
      <c r="L135" s="4">
        <v>0</v>
      </c>
      <c r="M135" s="4">
        <v>0</v>
      </c>
      <c r="N135" s="4">
        <v>0</v>
      </c>
      <c r="O135" s="4">
        <v>0</v>
      </c>
      <c r="P135" s="4">
        <v>0</v>
      </c>
      <c r="Q135" s="4">
        <v>0</v>
      </c>
      <c r="R135" s="4">
        <v>0</v>
      </c>
      <c r="S135" s="4">
        <v>0</v>
      </c>
      <c r="T135" s="4">
        <v>0</v>
      </c>
      <c r="U135" s="4">
        <v>0</v>
      </c>
      <c r="V135" s="4">
        <v>0.02</v>
      </c>
      <c r="W135" s="4">
        <v>0</v>
      </c>
      <c r="X135" s="4">
        <v>0.53</v>
      </c>
      <c r="Y135" s="4">
        <v>0.33</v>
      </c>
      <c r="Z135" s="4">
        <v>-0.06</v>
      </c>
      <c r="AA135" s="124"/>
      <c r="AB135" s="126" t="s">
        <v>102</v>
      </c>
      <c r="AC135" s="126" t="e">
        <v>#DIV/0!</v>
      </c>
      <c r="AD135" s="126" t="e">
        <v>#DIV/0!</v>
      </c>
      <c r="AE135" s="126" t="e">
        <v>#DIV/0!</v>
      </c>
      <c r="AF135" s="126" t="e">
        <v>#DIV/0!</v>
      </c>
      <c r="AG135" s="126" t="e">
        <v>#DIV/0!</v>
      </c>
      <c r="AH135" s="115"/>
      <c r="AI135" s="115" t="s">
        <v>102</v>
      </c>
      <c r="AJ135" s="5">
        <v>0</v>
      </c>
      <c r="AK135" s="125">
        <v>0.82000000000000006</v>
      </c>
      <c r="AM135" t="s">
        <v>779</v>
      </c>
      <c r="AN135">
        <v>1</v>
      </c>
      <c r="AO135">
        <v>1</v>
      </c>
      <c r="AP135">
        <v>1</v>
      </c>
      <c r="AQ135">
        <v>1</v>
      </c>
      <c r="AR135">
        <v>1</v>
      </c>
      <c r="AS135">
        <v>1</v>
      </c>
      <c r="AT135">
        <v>0</v>
      </c>
    </row>
    <row r="136" spans="1:46" x14ac:dyDescent="0.3">
      <c r="A136" t="s">
        <v>1650</v>
      </c>
      <c r="B136" t="s">
        <v>1705</v>
      </c>
      <c r="C136" t="s">
        <v>49</v>
      </c>
      <c r="D136" t="s">
        <v>804</v>
      </c>
      <c r="E136" t="s">
        <v>102</v>
      </c>
      <c r="F136" t="s">
        <v>776</v>
      </c>
      <c r="G136" s="126" t="s">
        <v>7</v>
      </c>
      <c r="H136" s="4">
        <v>8.9999999999999993E-3</v>
      </c>
      <c r="I136" s="4" t="s">
        <v>1944</v>
      </c>
      <c r="J136" s="4">
        <v>24.831489999999995</v>
      </c>
      <c r="K136" s="4">
        <v>19.725949999999997</v>
      </c>
      <c r="L136" s="4">
        <v>21.643049999999999</v>
      </c>
      <c r="M136" s="4">
        <v>21.098189999999999</v>
      </c>
      <c r="N136" s="4">
        <v>22.985019999999999</v>
      </c>
      <c r="O136" s="4">
        <v>17.596959999999999</v>
      </c>
      <c r="P136" s="4">
        <v>24.942479999999996</v>
      </c>
      <c r="Q136" s="4">
        <v>16.21463</v>
      </c>
      <c r="R136" s="4">
        <v>15.811029999999999</v>
      </c>
      <c r="S136" s="4">
        <v>16.204539999999998</v>
      </c>
      <c r="T136" s="4">
        <v>15.508329999999997</v>
      </c>
      <c r="U136" s="4">
        <v>19.61496</v>
      </c>
      <c r="V136" s="4">
        <v>24.19</v>
      </c>
      <c r="W136" s="4">
        <v>19.55</v>
      </c>
      <c r="X136" s="4">
        <v>10.41</v>
      </c>
      <c r="Y136" s="4">
        <v>11.88</v>
      </c>
      <c r="Z136" s="4">
        <v>11.45</v>
      </c>
      <c r="AA136" s="124">
        <v>12.29</v>
      </c>
      <c r="AB136" s="126" t="s">
        <v>102</v>
      </c>
      <c r="AC136" s="126">
        <v>-2.5833729671477387E-2</v>
      </c>
      <c r="AD136" s="126">
        <v>-8.9197224975221343E-3</v>
      </c>
      <c r="AE136" s="126">
        <v>-0.51901418700229396</v>
      </c>
      <c r="AF136" s="126">
        <v>-0.43691852239457502</v>
      </c>
      <c r="AG136" s="126">
        <v>-0.50184946543444386</v>
      </c>
      <c r="AH136" s="115">
        <v>-0.30158390994808199</v>
      </c>
      <c r="AI136" s="115" t="s">
        <v>102</v>
      </c>
      <c r="AJ136" s="5">
        <v>127.88065999999998</v>
      </c>
      <c r="AK136" s="125">
        <v>89.77000000000001</v>
      </c>
      <c r="AL136" s="125">
        <v>-0.29801738589713234</v>
      </c>
      <c r="AM136" t="s">
        <v>779</v>
      </c>
      <c r="AN136">
        <v>1</v>
      </c>
      <c r="AO136">
        <v>1</v>
      </c>
      <c r="AP136">
        <v>1</v>
      </c>
      <c r="AQ136">
        <v>1</v>
      </c>
      <c r="AR136">
        <v>1</v>
      </c>
      <c r="AS136">
        <v>1</v>
      </c>
      <c r="AT136">
        <v>0</v>
      </c>
    </row>
    <row r="137" spans="1:46" x14ac:dyDescent="0.3">
      <c r="A137" t="s">
        <v>1650</v>
      </c>
      <c r="B137" t="s">
        <v>1705</v>
      </c>
      <c r="C137" t="s">
        <v>49</v>
      </c>
      <c r="D137" t="s">
        <v>804</v>
      </c>
      <c r="E137" t="s">
        <v>102</v>
      </c>
      <c r="F137" t="s">
        <v>1654</v>
      </c>
      <c r="G137" s="126" t="s">
        <v>7</v>
      </c>
      <c r="H137" s="4">
        <v>8.9999999999999993E-3</v>
      </c>
      <c r="I137" s="4" t="s">
        <v>1945</v>
      </c>
      <c r="J137" s="4">
        <v>3.8241099999999997</v>
      </c>
      <c r="K137" s="4">
        <v>2.4619599999999995</v>
      </c>
      <c r="L137" s="4">
        <v>3.5920399999999999</v>
      </c>
      <c r="M137" s="4">
        <v>2.2904299999999997</v>
      </c>
      <c r="N137" s="4">
        <v>2.5426799999999998</v>
      </c>
      <c r="O137" s="4">
        <v>3.4810499999999998</v>
      </c>
      <c r="P137" s="4">
        <v>4.0561799999999995</v>
      </c>
      <c r="Q137" s="4">
        <v>2.4215999999999998</v>
      </c>
      <c r="R137" s="4">
        <v>3.0471799999999996</v>
      </c>
      <c r="S137" s="4">
        <v>3.0370899999999996</v>
      </c>
      <c r="T137" s="4">
        <v>2.7041200000000001</v>
      </c>
      <c r="U137" s="4">
        <v>3.1178099999999995</v>
      </c>
      <c r="V137" s="4">
        <v>2.78</v>
      </c>
      <c r="W137" s="4">
        <v>2.44</v>
      </c>
      <c r="X137" s="4">
        <v>1.45</v>
      </c>
      <c r="Y137" s="4">
        <v>2.11</v>
      </c>
      <c r="Z137" s="4">
        <v>2.11</v>
      </c>
      <c r="AA137" s="124">
        <v>2.84</v>
      </c>
      <c r="AB137" s="126" t="s">
        <v>102</v>
      </c>
      <c r="AC137" s="126">
        <v>-0.27303346399554407</v>
      </c>
      <c r="AD137" s="126">
        <v>-8.9197224975221118E-3</v>
      </c>
      <c r="AE137" s="126">
        <v>-0.59632966225320427</v>
      </c>
      <c r="AF137" s="126">
        <v>-7.8775601088005257E-2</v>
      </c>
      <c r="AG137" s="126">
        <v>-0.17016691050387781</v>
      </c>
      <c r="AH137" s="115">
        <v>-0.18415420634578647</v>
      </c>
      <c r="AI137" s="115" t="s">
        <v>102</v>
      </c>
      <c r="AJ137" s="5">
        <v>18.192270000000001</v>
      </c>
      <c r="AK137" s="125">
        <v>13.729999999999999</v>
      </c>
      <c r="AL137" s="125">
        <v>-0.24528384857964408</v>
      </c>
      <c r="AM137" t="s">
        <v>779</v>
      </c>
      <c r="AN137">
        <v>1</v>
      </c>
      <c r="AO137">
        <v>1</v>
      </c>
      <c r="AP137">
        <v>1</v>
      </c>
      <c r="AQ137">
        <v>1</v>
      </c>
      <c r="AR137">
        <v>1</v>
      </c>
      <c r="AS137">
        <v>1</v>
      </c>
      <c r="AT137">
        <v>0</v>
      </c>
    </row>
    <row r="138" spans="1:46" x14ac:dyDescent="0.3">
      <c r="A138" t="s">
        <v>1650</v>
      </c>
      <c r="B138" t="s">
        <v>1705</v>
      </c>
      <c r="C138" t="s">
        <v>49</v>
      </c>
      <c r="D138" t="s">
        <v>804</v>
      </c>
      <c r="E138" t="s">
        <v>102</v>
      </c>
      <c r="F138" t="s">
        <v>5</v>
      </c>
      <c r="G138" s="126" t="s">
        <v>7</v>
      </c>
      <c r="H138" s="4">
        <v>8.9999999999999993E-3</v>
      </c>
      <c r="I138" s="4" t="s">
        <v>1946</v>
      </c>
      <c r="J138" s="4">
        <v>21.007379999999998</v>
      </c>
      <c r="K138" s="4">
        <v>17.263989999999996</v>
      </c>
      <c r="L138" s="4">
        <v>18.051009999999998</v>
      </c>
      <c r="M138" s="4">
        <v>18.807759999999998</v>
      </c>
      <c r="N138" s="4">
        <v>20.442339999999998</v>
      </c>
      <c r="O138" s="4">
        <v>14.10582</v>
      </c>
      <c r="P138" s="4">
        <v>20.87621</v>
      </c>
      <c r="Q138" s="4">
        <v>13.793029999999998</v>
      </c>
      <c r="R138" s="4">
        <v>12.76385</v>
      </c>
      <c r="S138" s="4">
        <v>13.167449999999999</v>
      </c>
      <c r="T138" s="4">
        <v>12.804209999999998</v>
      </c>
      <c r="U138" s="4">
        <v>16.507239999999999</v>
      </c>
      <c r="V138" s="4">
        <v>21.41</v>
      </c>
      <c r="W138" s="4">
        <v>17.11</v>
      </c>
      <c r="X138" s="4">
        <v>8.9600000000000009</v>
      </c>
      <c r="Y138" s="4">
        <v>9.77</v>
      </c>
      <c r="Z138" s="4">
        <v>9.34</v>
      </c>
      <c r="AA138" s="124">
        <v>9.44</v>
      </c>
      <c r="AB138" s="126" t="s">
        <v>102</v>
      </c>
      <c r="AC138" s="126">
        <v>1.9165645596928436E-2</v>
      </c>
      <c r="AD138" s="126">
        <v>-8.9197224975221118E-3</v>
      </c>
      <c r="AE138" s="126">
        <v>-0.50362888281597529</v>
      </c>
      <c r="AF138" s="126">
        <v>-0.48053356699575067</v>
      </c>
      <c r="AG138" s="126">
        <v>-0.54310514354031869</v>
      </c>
      <c r="AH138" s="115">
        <v>-0.33077268815283339</v>
      </c>
      <c r="AI138" s="115" t="s">
        <v>102</v>
      </c>
      <c r="AJ138" s="5">
        <v>109.67829999999998</v>
      </c>
      <c r="AK138" s="125">
        <v>76.03</v>
      </c>
      <c r="AL138" s="125">
        <v>-0.3067908601792696</v>
      </c>
      <c r="AM138" t="s">
        <v>779</v>
      </c>
      <c r="AN138">
        <v>1</v>
      </c>
      <c r="AO138">
        <v>1</v>
      </c>
      <c r="AP138">
        <v>1</v>
      </c>
      <c r="AQ138">
        <v>1</v>
      </c>
      <c r="AR138">
        <v>1</v>
      </c>
      <c r="AS138">
        <v>1</v>
      </c>
      <c r="AT138">
        <v>0</v>
      </c>
    </row>
    <row r="139" spans="1:46" x14ac:dyDescent="0.3">
      <c r="A139" t="s">
        <v>1650</v>
      </c>
      <c r="B139" t="s">
        <v>1705</v>
      </c>
      <c r="C139" t="s">
        <v>49</v>
      </c>
      <c r="D139" t="s">
        <v>804</v>
      </c>
      <c r="E139" t="s">
        <v>102</v>
      </c>
      <c r="F139" t="s">
        <v>18</v>
      </c>
      <c r="G139" s="126" t="s">
        <v>7</v>
      </c>
      <c r="H139">
        <v>8.9999999999999993E-3</v>
      </c>
      <c r="I139" t="s">
        <v>1947</v>
      </c>
      <c r="J139">
        <v>10.14045</v>
      </c>
      <c r="K139">
        <v>8.2031700000000001</v>
      </c>
      <c r="L139">
        <v>7.6683999999999992</v>
      </c>
      <c r="M139">
        <v>8.2031700000000001</v>
      </c>
      <c r="N139">
        <v>5.852199999999999</v>
      </c>
      <c r="O139">
        <v>4.3487899999999993</v>
      </c>
      <c r="P139">
        <v>10.422969999999999</v>
      </c>
      <c r="Q139">
        <v>4.3084299999999995</v>
      </c>
      <c r="R139">
        <v>4.5606799999999987</v>
      </c>
      <c r="S139">
        <v>3.2994299999999996</v>
      </c>
      <c r="T139">
        <v>2.8857399999999997</v>
      </c>
      <c r="U139">
        <v>4.923919999999999</v>
      </c>
      <c r="V139">
        <v>12.2</v>
      </c>
      <c r="W139">
        <v>8.1300000000000008</v>
      </c>
      <c r="X139">
        <v>2.88</v>
      </c>
      <c r="Y139">
        <v>4.05</v>
      </c>
      <c r="Z139">
        <v>2.97</v>
      </c>
      <c r="AA139" s="4">
        <v>2.2599999999999998</v>
      </c>
      <c r="AB139" t="s">
        <v>102</v>
      </c>
      <c r="AC139">
        <v>0.20310242642091819</v>
      </c>
      <c r="AD139">
        <v>-8.9197224975222124E-3</v>
      </c>
      <c r="AE139">
        <v>-0.62443273694642942</v>
      </c>
      <c r="AF139">
        <v>-0.5062884226463672</v>
      </c>
      <c r="AG139">
        <v>-0.49249854755476563</v>
      </c>
      <c r="AH139" s="2">
        <v>-0.48031521411703021</v>
      </c>
      <c r="AI139" s="2" t="s">
        <v>102</v>
      </c>
      <c r="AJ139" s="4">
        <v>44.416179999999997</v>
      </c>
      <c r="AK139" s="125">
        <v>32.489999999999995</v>
      </c>
      <c r="AL139" s="125">
        <v>-0.26850980881291464</v>
      </c>
      <c r="AM139" t="s">
        <v>779</v>
      </c>
      <c r="AN139">
        <v>1</v>
      </c>
      <c r="AO139">
        <v>1</v>
      </c>
      <c r="AP139">
        <v>1</v>
      </c>
      <c r="AQ139">
        <v>1</v>
      </c>
      <c r="AR139">
        <v>1</v>
      </c>
      <c r="AS139">
        <v>1</v>
      </c>
      <c r="AT139">
        <v>0</v>
      </c>
    </row>
    <row r="140" spans="1:46" x14ac:dyDescent="0.3">
      <c r="A140" t="s">
        <v>1650</v>
      </c>
      <c r="B140" t="s">
        <v>1705</v>
      </c>
      <c r="C140" t="s">
        <v>49</v>
      </c>
      <c r="D140" t="s">
        <v>804</v>
      </c>
      <c r="E140" t="s">
        <v>102</v>
      </c>
      <c r="F140" t="s">
        <v>16</v>
      </c>
      <c r="G140" s="126" t="s">
        <v>7</v>
      </c>
      <c r="H140">
        <v>8.9999999999999993E-3</v>
      </c>
      <c r="I140" t="s">
        <v>1948</v>
      </c>
      <c r="J140">
        <v>1.4327799999999997</v>
      </c>
      <c r="K140">
        <v>1.2309799999999997</v>
      </c>
      <c r="L140">
        <v>1.4428699999999999</v>
      </c>
      <c r="M140">
        <v>1.4832299999999998</v>
      </c>
      <c r="N140">
        <v>1.6446699999999996</v>
      </c>
      <c r="O140">
        <v>1.36215</v>
      </c>
      <c r="P140">
        <v>1.5437699999999999</v>
      </c>
      <c r="Q140">
        <v>1.4529599999999998</v>
      </c>
      <c r="R140">
        <v>1.4933199999999998</v>
      </c>
      <c r="S140">
        <v>1.4125999999999999</v>
      </c>
      <c r="T140">
        <v>1.0695399999999999</v>
      </c>
      <c r="U140">
        <v>1.4327799999999997</v>
      </c>
      <c r="V140">
        <v>1.45</v>
      </c>
      <c r="W140">
        <v>1.22</v>
      </c>
      <c r="X140">
        <v>1.38</v>
      </c>
      <c r="Y140">
        <v>1.07</v>
      </c>
      <c r="Z140">
        <v>0.99</v>
      </c>
      <c r="AA140" s="4">
        <v>0.84</v>
      </c>
      <c r="AB140" t="s">
        <v>102</v>
      </c>
      <c r="AC140">
        <v>1.2018593224361199E-2</v>
      </c>
      <c r="AD140">
        <v>-8.9197224975221118E-3</v>
      </c>
      <c r="AE140">
        <v>-4.3572879053552976E-2</v>
      </c>
      <c r="AF140">
        <v>-0.2786014306614617</v>
      </c>
      <c r="AG140">
        <v>-0.39805553697702262</v>
      </c>
      <c r="AH140" s="2">
        <v>-0.38332782733179166</v>
      </c>
      <c r="AI140" s="2" t="s">
        <v>102</v>
      </c>
      <c r="AJ140" s="4">
        <v>8.5966799999999992</v>
      </c>
      <c r="AK140" s="125">
        <v>6.95</v>
      </c>
      <c r="AL140" s="125">
        <v>-0.19154836518283794</v>
      </c>
      <c r="AM140" t="s">
        <v>779</v>
      </c>
      <c r="AN140">
        <v>1</v>
      </c>
      <c r="AO140">
        <v>1</v>
      </c>
      <c r="AP140">
        <v>1</v>
      </c>
      <c r="AQ140">
        <v>1</v>
      </c>
      <c r="AR140">
        <v>1</v>
      </c>
      <c r="AS140">
        <v>1</v>
      </c>
      <c r="AT140">
        <v>0</v>
      </c>
    </row>
    <row r="141" spans="1:46" x14ac:dyDescent="0.3">
      <c r="A141" t="s">
        <v>1650</v>
      </c>
      <c r="B141" t="s">
        <v>1705</v>
      </c>
      <c r="C141" t="s">
        <v>49</v>
      </c>
      <c r="D141" t="s">
        <v>804</v>
      </c>
      <c r="E141" t="s">
        <v>102</v>
      </c>
      <c r="F141" t="s">
        <v>1655</v>
      </c>
      <c r="G141" s="126" t="s">
        <v>7</v>
      </c>
      <c r="H141">
        <v>8.9999999999999993E-3</v>
      </c>
      <c r="I141" t="s">
        <v>1949</v>
      </c>
      <c r="J141">
        <v>0.34305999999999998</v>
      </c>
      <c r="K141">
        <v>0.15134999999999998</v>
      </c>
      <c r="L141">
        <v>0.14126</v>
      </c>
      <c r="M141">
        <v>0.24215999999999996</v>
      </c>
      <c r="N141">
        <v>3.8745599999999993</v>
      </c>
      <c r="O141">
        <v>0.99890999999999985</v>
      </c>
      <c r="P141">
        <v>0.35314999999999996</v>
      </c>
      <c r="Q141">
        <v>0.7769299999999999</v>
      </c>
      <c r="R141">
        <v>0.59530999999999989</v>
      </c>
      <c r="S141">
        <v>0.26233999999999996</v>
      </c>
      <c r="T141">
        <v>0.27243000000000001</v>
      </c>
      <c r="U141">
        <v>0.51458999999999999</v>
      </c>
      <c r="V141">
        <v>0.23</v>
      </c>
      <c r="W141">
        <v>0.15</v>
      </c>
      <c r="X141">
        <v>0.16</v>
      </c>
      <c r="Y141">
        <v>0.34</v>
      </c>
      <c r="Z141">
        <v>1.1399999999999999</v>
      </c>
      <c r="AA141" s="4">
        <v>0.57999999999999996</v>
      </c>
      <c r="AB141" t="s">
        <v>102</v>
      </c>
      <c r="AC141">
        <v>-0.3295633416895003</v>
      </c>
      <c r="AD141">
        <v>-8.9197224975222349E-3</v>
      </c>
      <c r="AE141">
        <v>0.13266317428854599</v>
      </c>
      <c r="AF141">
        <v>0.40403039312851041</v>
      </c>
      <c r="AG141">
        <v>-0.7057730426164518</v>
      </c>
      <c r="AH141" s="2">
        <v>-0.4193671101500635</v>
      </c>
      <c r="AI141" s="2" t="s">
        <v>102</v>
      </c>
      <c r="AJ141" s="4">
        <v>5.7512999999999987</v>
      </c>
      <c r="AK141" s="125">
        <v>2.6</v>
      </c>
      <c r="AL141" s="125">
        <v>-0.54792829447255387</v>
      </c>
      <c r="AM141" t="s">
        <v>779</v>
      </c>
      <c r="AN141">
        <v>1</v>
      </c>
      <c r="AO141">
        <v>1</v>
      </c>
      <c r="AP141">
        <v>1</v>
      </c>
      <c r="AQ141">
        <v>1</v>
      </c>
      <c r="AR141">
        <v>1</v>
      </c>
      <c r="AS141">
        <v>1</v>
      </c>
      <c r="AT141">
        <v>0</v>
      </c>
    </row>
    <row r="142" spans="1:46" x14ac:dyDescent="0.3">
      <c r="A142" t="s">
        <v>1650</v>
      </c>
      <c r="B142" t="s">
        <v>1705</v>
      </c>
      <c r="C142" t="s">
        <v>49</v>
      </c>
      <c r="D142" t="s">
        <v>804</v>
      </c>
      <c r="E142" t="s">
        <v>102</v>
      </c>
      <c r="F142" t="s">
        <v>1656</v>
      </c>
      <c r="G142" s="126" t="s">
        <v>7</v>
      </c>
      <c r="H142">
        <v>8.9999999999999993E-3</v>
      </c>
      <c r="I142" t="s">
        <v>1950</v>
      </c>
      <c r="J142">
        <v>9.0910899999999994</v>
      </c>
      <c r="K142">
        <v>7.6885799999999991</v>
      </c>
      <c r="L142">
        <v>8.7984799999999996</v>
      </c>
      <c r="M142">
        <v>8.8791999999999991</v>
      </c>
      <c r="N142">
        <v>9.0709099999999996</v>
      </c>
      <c r="O142">
        <v>7.3959699999999993</v>
      </c>
      <c r="P142">
        <v>8.5563199999999995</v>
      </c>
      <c r="Q142">
        <v>7.2647999999999993</v>
      </c>
      <c r="R142">
        <v>6.114539999999999</v>
      </c>
      <c r="S142">
        <v>8.1829899999999984</v>
      </c>
      <c r="T142">
        <v>8.5664099999999994</v>
      </c>
      <c r="U142">
        <v>9.6359499999999993</v>
      </c>
      <c r="V142" t="s">
        <v>102</v>
      </c>
      <c r="W142">
        <v>7.61</v>
      </c>
      <c r="X142">
        <v>4.54</v>
      </c>
      <c r="Y142">
        <v>4.32</v>
      </c>
      <c r="Z142">
        <v>4.2300000000000004</v>
      </c>
      <c r="AA142" s="4">
        <v>5.77</v>
      </c>
      <c r="AB142" t="s">
        <v>102</v>
      </c>
      <c r="AC142" t="s">
        <v>102</v>
      </c>
      <c r="AD142">
        <v>-1.0220352782958462E-2</v>
      </c>
      <c r="AE142">
        <v>-0.48400178212600353</v>
      </c>
      <c r="AF142">
        <v>-0.51346968195332909</v>
      </c>
      <c r="AG142">
        <v>-0.53367412971796646</v>
      </c>
      <c r="AH142" s="2">
        <v>-0.21984540229341112</v>
      </c>
      <c r="AI142" s="2" t="s">
        <v>102</v>
      </c>
      <c r="AJ142" s="4">
        <v>41.833139999999993</v>
      </c>
      <c r="AK142" s="125">
        <v>26.47</v>
      </c>
      <c r="AL142" s="125">
        <v>-0.36724807174407653</v>
      </c>
      <c r="AM142" t="s">
        <v>779</v>
      </c>
      <c r="AN142">
        <v>0</v>
      </c>
      <c r="AO142">
        <v>1</v>
      </c>
      <c r="AP142">
        <v>1</v>
      </c>
      <c r="AQ142">
        <v>1</v>
      </c>
      <c r="AR142">
        <v>1</v>
      </c>
      <c r="AS142">
        <v>1</v>
      </c>
      <c r="AT142">
        <v>0</v>
      </c>
    </row>
    <row r="143" spans="1:46" x14ac:dyDescent="0.3">
      <c r="A143" t="s">
        <v>1650</v>
      </c>
      <c r="B143" t="s">
        <v>1705</v>
      </c>
      <c r="C143" t="s">
        <v>49</v>
      </c>
      <c r="D143" t="s">
        <v>804</v>
      </c>
      <c r="E143" t="s">
        <v>102</v>
      </c>
      <c r="F143" t="s">
        <v>1657</v>
      </c>
      <c r="G143" s="126" t="s">
        <v>7</v>
      </c>
      <c r="H143">
        <v>8.9999999999999993E-3</v>
      </c>
      <c r="I143" t="s">
        <v>1951</v>
      </c>
      <c r="J143">
        <v>4.1570799999999997</v>
      </c>
      <c r="K143">
        <v>4.1772599999999995</v>
      </c>
      <c r="L143">
        <v>3.24898</v>
      </c>
      <c r="M143">
        <v>4.389149999999999</v>
      </c>
      <c r="N143">
        <v>2.7041200000000001</v>
      </c>
      <c r="O143">
        <v>2.1088099999999996</v>
      </c>
      <c r="P143">
        <v>1.9675499999999997</v>
      </c>
      <c r="Q143">
        <v>2.0987199999999997</v>
      </c>
      <c r="R143">
        <v>1.6749399999999997</v>
      </c>
      <c r="S143">
        <v>0.63566999999999996</v>
      </c>
      <c r="T143">
        <v>0.61548999999999987</v>
      </c>
      <c r="U143">
        <v>2.6940299999999997</v>
      </c>
      <c r="V143">
        <v>6.94</v>
      </c>
      <c r="W143">
        <v>4.1399999999999997</v>
      </c>
      <c r="X143">
        <v>1.43</v>
      </c>
      <c r="Y143">
        <v>1.97</v>
      </c>
      <c r="Z143">
        <v>0.44</v>
      </c>
      <c r="AA143" s="4">
        <v>0.4</v>
      </c>
      <c r="AB143" t="s">
        <v>102</v>
      </c>
      <c r="AC143">
        <v>0.6694410499677661</v>
      </c>
      <c r="AD143">
        <v>-8.9197224975222644E-3</v>
      </c>
      <c r="AE143">
        <v>-0.55986186433896179</v>
      </c>
      <c r="AF143">
        <v>-0.55116594329198132</v>
      </c>
      <c r="AG143">
        <v>-0.83728532757422014</v>
      </c>
      <c r="AH143" s="2">
        <v>-0.81031956411435835</v>
      </c>
      <c r="AI143" s="2" t="s">
        <v>102</v>
      </c>
      <c r="AJ143" s="4">
        <v>20.785399999999996</v>
      </c>
      <c r="AK143" s="125">
        <v>15.32</v>
      </c>
      <c r="AL143" s="125">
        <v>-0.26294418197388536</v>
      </c>
      <c r="AM143" t="s">
        <v>779</v>
      </c>
      <c r="AN143">
        <v>1</v>
      </c>
      <c r="AO143">
        <v>1</v>
      </c>
      <c r="AP143">
        <v>1</v>
      </c>
      <c r="AQ143">
        <v>1</v>
      </c>
      <c r="AR143">
        <v>1</v>
      </c>
      <c r="AS143">
        <v>1</v>
      </c>
      <c r="AT143">
        <v>0</v>
      </c>
    </row>
    <row r="144" spans="1:46" x14ac:dyDescent="0.3">
      <c r="A144" t="s">
        <v>1650</v>
      </c>
      <c r="B144" t="s">
        <v>1705</v>
      </c>
      <c r="C144" t="s">
        <v>49</v>
      </c>
      <c r="D144" t="s">
        <v>804</v>
      </c>
      <c r="E144" t="s">
        <v>102</v>
      </c>
      <c r="F144" t="s">
        <v>1658</v>
      </c>
      <c r="G144" s="126" t="s">
        <v>7</v>
      </c>
      <c r="H144">
        <v>8.9999999999999993E-3</v>
      </c>
      <c r="I144" t="s">
        <v>1952</v>
      </c>
      <c r="J144">
        <v>3.7030299999999996</v>
      </c>
      <c r="K144">
        <v>2.0381799999999997</v>
      </c>
      <c r="L144">
        <v>1.7052099999999997</v>
      </c>
      <c r="M144">
        <v>1.5841299999999998</v>
      </c>
      <c r="N144">
        <v>1.1401699999999997</v>
      </c>
      <c r="O144">
        <v>0.94845999999999986</v>
      </c>
      <c r="P144">
        <v>1.3116999999999999</v>
      </c>
      <c r="Q144">
        <v>0.9585499999999999</v>
      </c>
      <c r="R144">
        <v>0.82737999999999989</v>
      </c>
      <c r="S144">
        <v>1.02918</v>
      </c>
      <c r="T144">
        <v>1.02918</v>
      </c>
      <c r="U144">
        <v>0.85764999999999991</v>
      </c>
      <c r="V144">
        <v>3.48</v>
      </c>
      <c r="W144">
        <v>2.02</v>
      </c>
      <c r="X144">
        <v>1.22</v>
      </c>
      <c r="Y144">
        <v>0.82</v>
      </c>
      <c r="Z144">
        <v>0.83</v>
      </c>
      <c r="AA144" s="4">
        <v>0.91</v>
      </c>
      <c r="AB144" t="s">
        <v>102</v>
      </c>
      <c r="AC144">
        <v>-6.0229055665225406E-2</v>
      </c>
      <c r="AD144">
        <v>-8.9197224975221239E-3</v>
      </c>
      <c r="AE144">
        <v>-0.28454559848933553</v>
      </c>
      <c r="AF144">
        <v>-0.48236571493501162</v>
      </c>
      <c r="AG144">
        <v>-0.27203838024154275</v>
      </c>
      <c r="AH144" s="2">
        <v>-4.0549944119941624E-2</v>
      </c>
      <c r="AI144" s="2" t="s">
        <v>102</v>
      </c>
      <c r="AJ144" s="4">
        <v>11.119179999999997</v>
      </c>
      <c r="AK144" s="125">
        <v>9.2799999999999994</v>
      </c>
      <c r="AL144" s="125">
        <v>-0.16540608210317648</v>
      </c>
      <c r="AM144" t="s">
        <v>779</v>
      </c>
      <c r="AN144">
        <v>1</v>
      </c>
      <c r="AO144">
        <v>1</v>
      </c>
      <c r="AP144">
        <v>1</v>
      </c>
      <c r="AQ144">
        <v>1</v>
      </c>
      <c r="AR144">
        <v>1</v>
      </c>
      <c r="AS144">
        <v>1</v>
      </c>
      <c r="AT144">
        <v>0</v>
      </c>
    </row>
    <row r="145" spans="1:46" x14ac:dyDescent="0.3">
      <c r="A145" t="s">
        <v>1650</v>
      </c>
      <c r="B145" t="s">
        <v>1705</v>
      </c>
      <c r="C145" t="s">
        <v>49</v>
      </c>
      <c r="D145" t="s">
        <v>804</v>
      </c>
      <c r="E145" t="s">
        <v>102</v>
      </c>
      <c r="F145" t="s">
        <v>1659</v>
      </c>
      <c r="G145" s="126" t="s">
        <v>7</v>
      </c>
      <c r="H145">
        <v>8.9999999999999993E-3</v>
      </c>
      <c r="I145" t="s">
        <v>1953</v>
      </c>
      <c r="J145">
        <v>0.38341999999999998</v>
      </c>
      <c r="K145">
        <v>0.48431999999999992</v>
      </c>
      <c r="L145">
        <v>1.2208899999999998</v>
      </c>
      <c r="M145">
        <v>0.7264799999999999</v>
      </c>
      <c r="N145">
        <v>0.61548999999999987</v>
      </c>
      <c r="O145">
        <v>0.13116999999999998</v>
      </c>
      <c r="P145">
        <v>1.8464699999999998</v>
      </c>
      <c r="Q145">
        <v>0.32288</v>
      </c>
      <c r="R145">
        <v>0.78701999999999994</v>
      </c>
      <c r="S145">
        <v>0.80719999999999992</v>
      </c>
      <c r="T145">
        <v>0.34305999999999998</v>
      </c>
      <c r="U145">
        <v>0.38341999999999998</v>
      </c>
      <c r="V145">
        <v>0.56000000000000005</v>
      </c>
      <c r="W145">
        <v>0.48</v>
      </c>
      <c r="X145">
        <v>0.08</v>
      </c>
      <c r="Y145">
        <v>0.08</v>
      </c>
      <c r="Z145">
        <v>0.95</v>
      </c>
      <c r="AA145" s="4">
        <v>0.22</v>
      </c>
      <c r="AB145" t="s">
        <v>102</v>
      </c>
      <c r="AC145">
        <v>0.46053935631944104</v>
      </c>
      <c r="AD145">
        <v>-8.9197224975221673E-3</v>
      </c>
      <c r="AE145">
        <v>-0.93447403123950556</v>
      </c>
      <c r="AF145">
        <v>-0.88987996916639145</v>
      </c>
      <c r="AG145">
        <v>0.54348567807762949</v>
      </c>
      <c r="AH145" s="2">
        <v>0.67721277731188556</v>
      </c>
      <c r="AI145" s="2" t="s">
        <v>102</v>
      </c>
      <c r="AJ145" s="4">
        <v>3.5617699999999997</v>
      </c>
      <c r="AK145" s="125">
        <v>2.3700000000000006</v>
      </c>
      <c r="AL145" s="125">
        <v>-0.33460049357482352</v>
      </c>
      <c r="AM145" t="s">
        <v>779</v>
      </c>
      <c r="AN145">
        <v>1</v>
      </c>
      <c r="AO145">
        <v>1</v>
      </c>
      <c r="AP145">
        <v>1</v>
      </c>
      <c r="AQ145">
        <v>1</v>
      </c>
      <c r="AR145">
        <v>1</v>
      </c>
      <c r="AS145">
        <v>1</v>
      </c>
      <c r="AT145">
        <v>0</v>
      </c>
    </row>
    <row r="146" spans="1:46" x14ac:dyDescent="0.3">
      <c r="A146" t="s">
        <v>1650</v>
      </c>
      <c r="B146" t="s">
        <v>1705</v>
      </c>
      <c r="C146" t="s">
        <v>49</v>
      </c>
      <c r="D146" t="s">
        <v>804</v>
      </c>
      <c r="E146" t="s">
        <v>102</v>
      </c>
      <c r="F146" t="s">
        <v>770</v>
      </c>
      <c r="G146" s="126" t="s">
        <v>7</v>
      </c>
      <c r="H146">
        <v>8.9999999999999993E-3</v>
      </c>
      <c r="I146" t="s">
        <v>1954</v>
      </c>
      <c r="J146">
        <v>7.1235399999999993</v>
      </c>
      <c r="K146">
        <v>6.0237299999999987</v>
      </c>
      <c r="L146">
        <v>6.8712899999999992</v>
      </c>
      <c r="M146">
        <v>6.9721899999999994</v>
      </c>
      <c r="N146">
        <v>7.1538099999999991</v>
      </c>
      <c r="O146">
        <v>5.6604899999999994</v>
      </c>
      <c r="P146">
        <v>6.7300299999999993</v>
      </c>
      <c r="Q146">
        <v>5.6907599999999992</v>
      </c>
      <c r="R146">
        <v>4.7120299999999995</v>
      </c>
      <c r="S146">
        <v>4.0662700000000003</v>
      </c>
      <c r="T146">
        <v>4.0259099999999997</v>
      </c>
      <c r="U146">
        <v>4.3084299999999995</v>
      </c>
      <c r="V146">
        <v>3.33</v>
      </c>
      <c r="W146">
        <v>5.96</v>
      </c>
      <c r="X146">
        <v>2.08</v>
      </c>
      <c r="Y146">
        <v>1.78</v>
      </c>
      <c r="Z146">
        <v>1.9</v>
      </c>
      <c r="AA146" s="4">
        <v>2.58</v>
      </c>
      <c r="AB146" t="s">
        <v>102</v>
      </c>
      <c r="AC146">
        <v>-0.53253578978990779</v>
      </c>
      <c r="AD146">
        <v>-1.0579823464862925E-2</v>
      </c>
      <c r="AE146">
        <v>-0.69729119277457363</v>
      </c>
      <c r="AF146">
        <v>-0.7447000153466844</v>
      </c>
      <c r="AG146">
        <v>-0.73440725990765765</v>
      </c>
      <c r="AH146" s="2">
        <v>-0.54420907023950216</v>
      </c>
      <c r="AI146" s="2" t="s">
        <v>102</v>
      </c>
      <c r="AJ146" s="4">
        <v>39.805049999999994</v>
      </c>
      <c r="AK146" s="125">
        <v>17.63</v>
      </c>
      <c r="AL146" s="125">
        <v>-0.55709137408444398</v>
      </c>
      <c r="AM146" t="s">
        <v>779</v>
      </c>
      <c r="AN146">
        <v>1</v>
      </c>
      <c r="AO146">
        <v>1</v>
      </c>
      <c r="AP146">
        <v>1</v>
      </c>
      <c r="AQ146">
        <v>1</v>
      </c>
      <c r="AR146">
        <v>1</v>
      </c>
      <c r="AS146">
        <v>1</v>
      </c>
      <c r="AT146">
        <v>0</v>
      </c>
    </row>
    <row r="147" spans="1:46" x14ac:dyDescent="0.3">
      <c r="A147" t="s">
        <v>1661</v>
      </c>
      <c r="B147" t="s">
        <v>1712</v>
      </c>
      <c r="C147" t="s">
        <v>49</v>
      </c>
      <c r="D147" t="s">
        <v>804</v>
      </c>
      <c r="E147" t="s">
        <v>1696</v>
      </c>
      <c r="F147" t="s">
        <v>1651</v>
      </c>
      <c r="G147" s="126" t="s">
        <v>7</v>
      </c>
      <c r="H147">
        <v>1.4E-2</v>
      </c>
      <c r="I147" t="s">
        <v>1955</v>
      </c>
      <c r="J147">
        <v>0</v>
      </c>
      <c r="K147">
        <v>0.17238000000000001</v>
      </c>
      <c r="L147">
        <v>0.82134000000000007</v>
      </c>
      <c r="M147">
        <v>0.23322000000000001</v>
      </c>
      <c r="N147">
        <v>0.57797999999999994</v>
      </c>
      <c r="O147">
        <v>0.20280000000000001</v>
      </c>
      <c r="P147">
        <v>0.17238000000000001</v>
      </c>
      <c r="Q147">
        <v>0.18251999999999999</v>
      </c>
      <c r="R147">
        <v>0.28392000000000001</v>
      </c>
      <c r="S147">
        <v>0.18251999999999999</v>
      </c>
      <c r="T147">
        <v>0.13181999999999999</v>
      </c>
      <c r="U147">
        <v>0.22308</v>
      </c>
      <c r="V147">
        <v>0.36</v>
      </c>
      <c r="W147">
        <v>0.13</v>
      </c>
      <c r="X147">
        <v>0.1</v>
      </c>
      <c r="Y147">
        <v>7.0000000000000007E-2</v>
      </c>
      <c r="Z147">
        <v>0.47</v>
      </c>
      <c r="AA147" s="4">
        <v>0.12</v>
      </c>
      <c r="AB147" t="s">
        <v>102</v>
      </c>
      <c r="AC147" t="e">
        <v>#DIV/0!</v>
      </c>
      <c r="AD147">
        <v>-0.2458521870286576</v>
      </c>
      <c r="AE147">
        <v>-0.87824774149560481</v>
      </c>
      <c r="AF147">
        <v>-0.69985421490438215</v>
      </c>
      <c r="AG147">
        <v>-0.18682307346274954</v>
      </c>
      <c r="AH147" s="2">
        <v>-0.40828402366863908</v>
      </c>
      <c r="AI147" s="2" t="s">
        <v>102</v>
      </c>
      <c r="AJ147" s="4">
        <v>2.0077199999999999</v>
      </c>
      <c r="AK147" s="125">
        <v>1.25</v>
      </c>
      <c r="AL147" s="125">
        <v>-0.37740322355706968</v>
      </c>
      <c r="AM147" t="s">
        <v>779</v>
      </c>
      <c r="AN147">
        <v>1</v>
      </c>
      <c r="AO147">
        <v>1</v>
      </c>
      <c r="AP147">
        <v>1</v>
      </c>
      <c r="AQ147">
        <v>1</v>
      </c>
      <c r="AR147">
        <v>1</v>
      </c>
      <c r="AS147">
        <v>1</v>
      </c>
      <c r="AT147">
        <v>0</v>
      </c>
    </row>
    <row r="148" spans="1:46" x14ac:dyDescent="0.3">
      <c r="A148" t="s">
        <v>1661</v>
      </c>
      <c r="B148" t="s">
        <v>1712</v>
      </c>
      <c r="C148" t="s">
        <v>49</v>
      </c>
      <c r="D148" t="s">
        <v>804</v>
      </c>
      <c r="E148" t="s">
        <v>1696</v>
      </c>
      <c r="F148" t="s">
        <v>776</v>
      </c>
      <c r="G148" s="126" t="s">
        <v>7</v>
      </c>
      <c r="H148">
        <v>1.4E-2</v>
      </c>
      <c r="I148" t="s">
        <v>1956</v>
      </c>
      <c r="J148">
        <v>71.527560000000008</v>
      </c>
      <c r="K148">
        <v>53.19444</v>
      </c>
      <c r="L148">
        <v>73.433880000000002</v>
      </c>
      <c r="M148">
        <v>88.79598</v>
      </c>
      <c r="N148">
        <v>84.668999999999997</v>
      </c>
      <c r="O148">
        <v>68.029260000000008</v>
      </c>
      <c r="P148">
        <v>77.489879999999999</v>
      </c>
      <c r="Q148">
        <v>60.25188</v>
      </c>
      <c r="R148">
        <v>64.551239999999993</v>
      </c>
      <c r="S148">
        <v>68.546399999999991</v>
      </c>
      <c r="T148">
        <v>62.462400000000002</v>
      </c>
      <c r="U148">
        <v>84.912359999999993</v>
      </c>
      <c r="V148">
        <v>94.18</v>
      </c>
      <c r="W148">
        <v>59.22</v>
      </c>
      <c r="X148">
        <v>93.55</v>
      </c>
      <c r="Y148">
        <v>50.5</v>
      </c>
      <c r="Z148">
        <v>45.28</v>
      </c>
      <c r="AA148" s="4">
        <v>50.9</v>
      </c>
      <c r="AB148" t="s">
        <v>102</v>
      </c>
      <c r="AC148">
        <v>0.3166952710256018</v>
      </c>
      <c r="AD148">
        <v>0.11327424445111178</v>
      </c>
      <c r="AE148">
        <v>0.27393513729629965</v>
      </c>
      <c r="AF148">
        <v>-0.43128056022355965</v>
      </c>
      <c r="AG148">
        <v>-0.46521158865700546</v>
      </c>
      <c r="AH148" s="2">
        <v>-0.25179253750518538</v>
      </c>
      <c r="AI148" s="2" t="s">
        <v>102</v>
      </c>
      <c r="AJ148" s="4">
        <v>439.65012000000002</v>
      </c>
      <c r="AK148" s="125">
        <v>393.63</v>
      </c>
      <c r="AL148" s="125">
        <v>-0.10467441701141812</v>
      </c>
      <c r="AM148" t="s">
        <v>779</v>
      </c>
      <c r="AN148">
        <v>1</v>
      </c>
      <c r="AO148">
        <v>1</v>
      </c>
      <c r="AP148">
        <v>1</v>
      </c>
      <c r="AQ148">
        <v>1</v>
      </c>
      <c r="AR148">
        <v>1</v>
      </c>
      <c r="AS148">
        <v>1</v>
      </c>
      <c r="AT148">
        <v>0</v>
      </c>
    </row>
    <row r="149" spans="1:46" x14ac:dyDescent="0.3">
      <c r="A149" t="s">
        <v>1661</v>
      </c>
      <c r="B149" t="s">
        <v>1712</v>
      </c>
      <c r="C149" t="s">
        <v>49</v>
      </c>
      <c r="D149" t="s">
        <v>804</v>
      </c>
      <c r="E149" t="s">
        <v>1696</v>
      </c>
      <c r="F149" t="s">
        <v>1654</v>
      </c>
      <c r="G149" s="126" t="s">
        <v>7</v>
      </c>
      <c r="H149">
        <v>1.4E-2</v>
      </c>
      <c r="I149" t="s">
        <v>1957</v>
      </c>
      <c r="J149">
        <v>15.199860000000001</v>
      </c>
      <c r="K149">
        <v>8.7812400000000004</v>
      </c>
      <c r="L149">
        <v>11.82324</v>
      </c>
      <c r="M149">
        <v>13.171860000000001</v>
      </c>
      <c r="N149">
        <v>18.17088</v>
      </c>
      <c r="O149">
        <v>14.16558</v>
      </c>
      <c r="P149">
        <v>15.72714</v>
      </c>
      <c r="Q149">
        <v>18.38382</v>
      </c>
      <c r="R149">
        <v>18.059339999999999</v>
      </c>
      <c r="S149">
        <v>17.96808</v>
      </c>
      <c r="T149">
        <v>12.796679999999999</v>
      </c>
      <c r="U149">
        <v>11.975340000000001</v>
      </c>
      <c r="V149">
        <v>23.93</v>
      </c>
      <c r="W149">
        <v>6.92</v>
      </c>
      <c r="X149">
        <v>9.7899999999999991</v>
      </c>
      <c r="Y149">
        <v>10.84</v>
      </c>
      <c r="Z149">
        <v>11.25</v>
      </c>
      <c r="AA149" s="4">
        <v>9.43</v>
      </c>
      <c r="AB149" t="s">
        <v>102</v>
      </c>
      <c r="AC149">
        <v>0.57435660591610704</v>
      </c>
      <c r="AD149">
        <v>-0.2119563979574639</v>
      </c>
      <c r="AE149">
        <v>-0.17196978154888179</v>
      </c>
      <c r="AF149">
        <v>-0.17703346376290066</v>
      </c>
      <c r="AG149">
        <v>-0.38087753592561285</v>
      </c>
      <c r="AH149" s="2">
        <v>-0.3343018782146584</v>
      </c>
      <c r="AI149" s="2" t="s">
        <v>102</v>
      </c>
      <c r="AJ149" s="4">
        <v>81.312660000000008</v>
      </c>
      <c r="AK149" s="125">
        <v>72.16</v>
      </c>
      <c r="AL149" s="125">
        <v>-0.11256131579018581</v>
      </c>
      <c r="AM149" t="s">
        <v>779</v>
      </c>
      <c r="AN149">
        <v>1</v>
      </c>
      <c r="AO149">
        <v>1</v>
      </c>
      <c r="AP149">
        <v>1</v>
      </c>
      <c r="AQ149">
        <v>1</v>
      </c>
      <c r="AR149">
        <v>1</v>
      </c>
      <c r="AS149">
        <v>1</v>
      </c>
      <c r="AT149">
        <v>0</v>
      </c>
    </row>
    <row r="150" spans="1:46" x14ac:dyDescent="0.3">
      <c r="A150" t="s">
        <v>1661</v>
      </c>
      <c r="B150" t="s">
        <v>1712</v>
      </c>
      <c r="C150" t="s">
        <v>49</v>
      </c>
      <c r="D150" t="s">
        <v>804</v>
      </c>
      <c r="E150" t="s">
        <v>1696</v>
      </c>
      <c r="F150" t="s">
        <v>1662</v>
      </c>
      <c r="G150" s="126" t="s">
        <v>7</v>
      </c>
      <c r="H150">
        <v>1.4E-2</v>
      </c>
      <c r="I150" t="s">
        <v>1958</v>
      </c>
      <c r="J150">
        <v>9.5113200000000013</v>
      </c>
      <c r="K150">
        <v>5.9521800000000002</v>
      </c>
      <c r="L150">
        <v>8.1525599999999994</v>
      </c>
      <c r="M150">
        <v>7.4021999999999997</v>
      </c>
      <c r="N150">
        <v>11.23512</v>
      </c>
      <c r="O150">
        <v>7.8179400000000001</v>
      </c>
      <c r="P150">
        <v>11.306100000000001</v>
      </c>
      <c r="Q150">
        <v>13.21242</v>
      </c>
      <c r="R150">
        <v>14.246700000000001</v>
      </c>
      <c r="S150">
        <v>11.488620000000001</v>
      </c>
      <c r="T150">
        <v>7.1689800000000004</v>
      </c>
      <c r="U150">
        <v>6.2868000000000004</v>
      </c>
      <c r="V150">
        <v>6.48</v>
      </c>
      <c r="W150">
        <v>4.13</v>
      </c>
      <c r="X150">
        <v>5.52</v>
      </c>
      <c r="Y150">
        <v>8.23</v>
      </c>
      <c r="Z150">
        <v>8.2200000000000006</v>
      </c>
      <c r="AA150" s="4">
        <v>8.26</v>
      </c>
      <c r="AB150" t="s">
        <v>102</v>
      </c>
      <c r="AC150">
        <v>-0.31870655177199386</v>
      </c>
      <c r="AD150">
        <v>-0.3061365751707778</v>
      </c>
      <c r="AE150">
        <v>-0.32291206688451235</v>
      </c>
      <c r="AF150">
        <v>0.11183161762719203</v>
      </c>
      <c r="AG150">
        <v>-0.26836562493324501</v>
      </c>
      <c r="AH150" s="2">
        <v>5.6544307068102297E-2</v>
      </c>
      <c r="AI150" s="2" t="s">
        <v>102</v>
      </c>
      <c r="AJ150" s="4">
        <v>50.07132</v>
      </c>
      <c r="AK150" s="125">
        <v>40.839999999999996</v>
      </c>
      <c r="AL150" s="125">
        <v>-0.18436342401198938</v>
      </c>
      <c r="AM150" t="s">
        <v>779</v>
      </c>
      <c r="AN150">
        <v>1</v>
      </c>
      <c r="AO150">
        <v>1</v>
      </c>
      <c r="AP150">
        <v>1</v>
      </c>
      <c r="AQ150">
        <v>1</v>
      </c>
      <c r="AR150">
        <v>1</v>
      </c>
      <c r="AS150">
        <v>1</v>
      </c>
      <c r="AT150">
        <v>0</v>
      </c>
    </row>
    <row r="151" spans="1:46" x14ac:dyDescent="0.3">
      <c r="A151" t="s">
        <v>1661</v>
      </c>
      <c r="B151" t="s">
        <v>1712</v>
      </c>
      <c r="C151" t="s">
        <v>49</v>
      </c>
      <c r="D151" t="s">
        <v>804</v>
      </c>
      <c r="E151" t="s">
        <v>1696</v>
      </c>
      <c r="F151" t="s">
        <v>5</v>
      </c>
      <c r="G151" s="126" t="s">
        <v>7</v>
      </c>
      <c r="H151">
        <v>1.4E-2</v>
      </c>
      <c r="I151" t="s">
        <v>1959</v>
      </c>
      <c r="J151">
        <v>56.3277</v>
      </c>
      <c r="K151">
        <v>44.403059999999996</v>
      </c>
      <c r="L151">
        <v>61.610639999999997</v>
      </c>
      <c r="M151">
        <v>75.624120000000005</v>
      </c>
      <c r="N151">
        <v>66.49812</v>
      </c>
      <c r="O151">
        <v>53.863679999999995</v>
      </c>
      <c r="P151">
        <v>61.772880000000001</v>
      </c>
      <c r="Q151">
        <v>41.86806</v>
      </c>
      <c r="R151">
        <v>46.491900000000001</v>
      </c>
      <c r="S151">
        <v>50.578320000000005</v>
      </c>
      <c r="T151">
        <v>49.66572</v>
      </c>
      <c r="U151">
        <v>72.947159999999997</v>
      </c>
      <c r="V151">
        <v>70.239999999999995</v>
      </c>
      <c r="W151">
        <v>52.3</v>
      </c>
      <c r="X151">
        <v>83.75</v>
      </c>
      <c r="Y151">
        <v>39.659999999999997</v>
      </c>
      <c r="Z151">
        <v>34.03</v>
      </c>
      <c r="AA151" s="4">
        <v>41.48</v>
      </c>
      <c r="AB151" t="s">
        <v>102</v>
      </c>
      <c r="AC151">
        <v>0.24698860418586227</v>
      </c>
      <c r="AD151">
        <v>0.17784675200312774</v>
      </c>
      <c r="AE151">
        <v>0.3593431264469904</v>
      </c>
      <c r="AF151">
        <v>-0.47556414540757641</v>
      </c>
      <c r="AG151">
        <v>-0.4882562093484748</v>
      </c>
      <c r="AH151" s="2">
        <v>-0.22990779686794513</v>
      </c>
      <c r="AI151" s="2" t="s">
        <v>102</v>
      </c>
      <c r="AJ151" s="4">
        <v>358.32731999999999</v>
      </c>
      <c r="AK151" s="125">
        <v>321.46000000000004</v>
      </c>
      <c r="AL151" s="125">
        <v>-0.10288727077801367</v>
      </c>
      <c r="AM151" t="s">
        <v>779</v>
      </c>
      <c r="AN151">
        <v>1</v>
      </c>
      <c r="AO151">
        <v>1</v>
      </c>
      <c r="AP151">
        <v>1</v>
      </c>
      <c r="AQ151">
        <v>1</v>
      </c>
      <c r="AR151">
        <v>1</v>
      </c>
      <c r="AS151">
        <v>1</v>
      </c>
      <c r="AT151">
        <v>0</v>
      </c>
    </row>
    <row r="152" spans="1:46" x14ac:dyDescent="0.3">
      <c r="A152" t="s">
        <v>1661</v>
      </c>
      <c r="B152" t="s">
        <v>1712</v>
      </c>
      <c r="C152" t="s">
        <v>49</v>
      </c>
      <c r="D152" t="s">
        <v>804</v>
      </c>
      <c r="E152" t="s">
        <v>1696</v>
      </c>
      <c r="F152" t="s">
        <v>18</v>
      </c>
      <c r="G152" s="126" t="s">
        <v>7</v>
      </c>
      <c r="H152">
        <v>1.4E-2</v>
      </c>
      <c r="I152" t="s">
        <v>1960</v>
      </c>
      <c r="J152">
        <v>26.810160000000003</v>
      </c>
      <c r="K152">
        <v>19.1646</v>
      </c>
      <c r="L152">
        <v>27.317160000000001</v>
      </c>
      <c r="M152">
        <v>36.39246</v>
      </c>
      <c r="N152">
        <v>29.507400000000001</v>
      </c>
      <c r="O152">
        <v>22.419540000000001</v>
      </c>
      <c r="P152">
        <v>33.320039999999999</v>
      </c>
      <c r="Q152">
        <v>19.266000000000002</v>
      </c>
      <c r="R152">
        <v>23.66676</v>
      </c>
      <c r="S152">
        <v>15.027480000000001</v>
      </c>
      <c r="T152">
        <v>23.524799999999999</v>
      </c>
      <c r="U152">
        <v>33.421440000000004</v>
      </c>
      <c r="V152">
        <v>35.270000000000003</v>
      </c>
      <c r="W152">
        <v>24.6</v>
      </c>
      <c r="X152">
        <v>35.369999999999997</v>
      </c>
      <c r="Y152">
        <v>17.02</v>
      </c>
      <c r="Z152">
        <v>11.79</v>
      </c>
      <c r="AA152" s="4">
        <v>16.86</v>
      </c>
      <c r="AB152" t="s">
        <v>102</v>
      </c>
      <c r="AC152">
        <v>0.31554604672258574</v>
      </c>
      <c r="AD152">
        <v>0.28361666823205289</v>
      </c>
      <c r="AE152">
        <v>0.29479052727296673</v>
      </c>
      <c r="AF152">
        <v>-0.53232070599239512</v>
      </c>
      <c r="AG152">
        <v>-0.60043921185872018</v>
      </c>
      <c r="AH152" s="2">
        <v>-0.24797743397054542</v>
      </c>
      <c r="AI152" s="2" t="s">
        <v>102</v>
      </c>
      <c r="AJ152" s="4">
        <v>161.61132000000001</v>
      </c>
      <c r="AK152" s="125">
        <v>140.91000000000003</v>
      </c>
      <c r="AL152" s="125">
        <v>-0.12809325485368217</v>
      </c>
      <c r="AM152" t="s">
        <v>779</v>
      </c>
      <c r="AN152">
        <v>1</v>
      </c>
      <c r="AO152">
        <v>1</v>
      </c>
      <c r="AP152">
        <v>1</v>
      </c>
      <c r="AQ152">
        <v>1</v>
      </c>
      <c r="AR152">
        <v>1</v>
      </c>
      <c r="AS152">
        <v>1</v>
      </c>
      <c r="AT152">
        <v>0</v>
      </c>
    </row>
    <row r="153" spans="1:46" x14ac:dyDescent="0.3">
      <c r="A153" t="s">
        <v>1661</v>
      </c>
      <c r="B153" t="s">
        <v>1712</v>
      </c>
      <c r="C153" t="s">
        <v>49</v>
      </c>
      <c r="D153" t="s">
        <v>804</v>
      </c>
      <c r="E153" t="s">
        <v>1696</v>
      </c>
      <c r="F153" t="s">
        <v>16</v>
      </c>
      <c r="G153" s="126" t="s">
        <v>7</v>
      </c>
      <c r="H153">
        <v>1.4E-2</v>
      </c>
      <c r="I153" t="s">
        <v>1961</v>
      </c>
      <c r="J153">
        <v>10.119720000000001</v>
      </c>
      <c r="K153">
        <v>2.2409400000000002</v>
      </c>
      <c r="L153">
        <v>8.6899800000000003</v>
      </c>
      <c r="M153">
        <v>10.47462</v>
      </c>
      <c r="N153">
        <v>10.46448</v>
      </c>
      <c r="O153">
        <v>4.6238399999999995</v>
      </c>
      <c r="P153">
        <v>6.6315600000000003</v>
      </c>
      <c r="Q153">
        <v>2.3423400000000001</v>
      </c>
      <c r="R153">
        <v>2.8898999999999999</v>
      </c>
      <c r="S153">
        <v>12.88794</v>
      </c>
      <c r="T153">
        <v>2.61612</v>
      </c>
      <c r="U153">
        <v>6.2462400000000002</v>
      </c>
      <c r="V153">
        <v>13.78</v>
      </c>
      <c r="W153">
        <v>4.75</v>
      </c>
      <c r="X153">
        <v>21.77</v>
      </c>
      <c r="Y153">
        <v>4.07</v>
      </c>
      <c r="Z153">
        <v>5.68</v>
      </c>
      <c r="AA153" s="4">
        <v>4.63</v>
      </c>
      <c r="AB153" t="s">
        <v>102</v>
      </c>
      <c r="AC153">
        <v>0.36169775448332542</v>
      </c>
      <c r="AD153">
        <v>1.1196462198898676</v>
      </c>
      <c r="AE153">
        <v>1.5051841316090484</v>
      </c>
      <c r="AF153">
        <v>-0.61144175158621505</v>
      </c>
      <c r="AG153">
        <v>-0.45721144290017279</v>
      </c>
      <c r="AH153" s="2">
        <v>1.3322260285823879E-3</v>
      </c>
      <c r="AI153" s="2" t="s">
        <v>102</v>
      </c>
      <c r="AJ153" s="4">
        <v>46.613580000000006</v>
      </c>
      <c r="AK153" s="125">
        <v>54.68</v>
      </c>
      <c r="AL153" s="125">
        <v>0.17304871241385006</v>
      </c>
      <c r="AM153" t="s">
        <v>779</v>
      </c>
      <c r="AN153">
        <v>1</v>
      </c>
      <c r="AO153">
        <v>1</v>
      </c>
      <c r="AP153">
        <v>1</v>
      </c>
      <c r="AQ153">
        <v>1</v>
      </c>
      <c r="AR153">
        <v>1</v>
      </c>
      <c r="AS153">
        <v>1</v>
      </c>
      <c r="AT153">
        <v>0</v>
      </c>
    </row>
    <row r="154" spans="1:46" x14ac:dyDescent="0.3">
      <c r="A154" t="s">
        <v>1661</v>
      </c>
      <c r="B154" t="s">
        <v>1712</v>
      </c>
      <c r="C154" t="s">
        <v>49</v>
      </c>
      <c r="D154" t="s">
        <v>804</v>
      </c>
      <c r="E154" t="s">
        <v>1696</v>
      </c>
      <c r="F154" t="s">
        <v>1655</v>
      </c>
      <c r="G154" s="126" t="s">
        <v>7</v>
      </c>
      <c r="H154">
        <v>1.4E-2</v>
      </c>
      <c r="I154" t="s">
        <v>1962</v>
      </c>
      <c r="J154">
        <v>1.1255400000000002</v>
      </c>
      <c r="K154">
        <v>1.71366</v>
      </c>
      <c r="L154">
        <v>3.3157800000000002</v>
      </c>
      <c r="M154">
        <v>4.64412</v>
      </c>
      <c r="N154">
        <v>4.64412</v>
      </c>
      <c r="O154">
        <v>7.2906600000000008</v>
      </c>
      <c r="P154">
        <v>1.13568</v>
      </c>
      <c r="Q154">
        <v>1.13568</v>
      </c>
      <c r="R154">
        <v>0.59826000000000001</v>
      </c>
      <c r="S154">
        <v>0.97343999999999997</v>
      </c>
      <c r="T154">
        <v>0.67938000000000009</v>
      </c>
      <c r="U154">
        <v>1.73394</v>
      </c>
      <c r="V154">
        <v>1.84</v>
      </c>
      <c r="W154">
        <v>1.53</v>
      </c>
      <c r="X154">
        <v>2.71</v>
      </c>
      <c r="Y154">
        <v>1.71</v>
      </c>
      <c r="Z154">
        <v>3.12</v>
      </c>
      <c r="AA154" s="4">
        <v>1.7</v>
      </c>
      <c r="AB154" t="s">
        <v>102</v>
      </c>
      <c r="AC154">
        <v>0.6347708655400961</v>
      </c>
      <c r="AD154">
        <v>-0.10717411855327191</v>
      </c>
      <c r="AE154">
        <v>-0.18269607754434861</v>
      </c>
      <c r="AF154">
        <v>-0.63179246014314872</v>
      </c>
      <c r="AG154">
        <v>-0.32818273429627137</v>
      </c>
      <c r="AH154" s="2">
        <v>-0.76682495137614426</v>
      </c>
      <c r="AI154" s="2" t="s">
        <v>102</v>
      </c>
      <c r="AJ154" s="4">
        <v>22.733879999999999</v>
      </c>
      <c r="AK154" s="125">
        <v>12.61</v>
      </c>
      <c r="AL154" s="125">
        <v>-0.44532125620439628</v>
      </c>
      <c r="AM154" t="s">
        <v>779</v>
      </c>
      <c r="AN154">
        <v>1</v>
      </c>
      <c r="AO154">
        <v>1</v>
      </c>
      <c r="AP154">
        <v>1</v>
      </c>
      <c r="AQ154">
        <v>1</v>
      </c>
      <c r="AR154">
        <v>1</v>
      </c>
      <c r="AS154">
        <v>1</v>
      </c>
      <c r="AT154">
        <v>0</v>
      </c>
    </row>
    <row r="155" spans="1:46" x14ac:dyDescent="0.3">
      <c r="A155" t="s">
        <v>1661</v>
      </c>
      <c r="B155" t="s">
        <v>1712</v>
      </c>
      <c r="C155" t="s">
        <v>49</v>
      </c>
      <c r="D155" t="s">
        <v>804</v>
      </c>
      <c r="E155" t="s">
        <v>1696</v>
      </c>
      <c r="F155" t="s">
        <v>1656</v>
      </c>
      <c r="G155" s="126" t="s">
        <v>7</v>
      </c>
      <c r="H155">
        <v>1.4E-2</v>
      </c>
      <c r="I155" t="s">
        <v>1963</v>
      </c>
      <c r="J155">
        <v>18.272279999999999</v>
      </c>
      <c r="K155">
        <v>21.294</v>
      </c>
      <c r="L155">
        <v>22.27758</v>
      </c>
      <c r="M155">
        <v>24.123059999999999</v>
      </c>
      <c r="N155">
        <v>21.882119999999997</v>
      </c>
      <c r="O155">
        <v>19.529640000000001</v>
      </c>
      <c r="P155">
        <v>20.675460000000001</v>
      </c>
      <c r="Q155">
        <v>19.124040000000001</v>
      </c>
      <c r="R155">
        <v>19.326840000000001</v>
      </c>
      <c r="S155">
        <v>21.68946</v>
      </c>
      <c r="T155">
        <v>22.845420000000001</v>
      </c>
      <c r="U155">
        <v>31.545539999999999</v>
      </c>
      <c r="V155">
        <v>19.350000000000001</v>
      </c>
      <c r="W155">
        <v>21.41</v>
      </c>
      <c r="X155">
        <v>23.91</v>
      </c>
      <c r="Y155">
        <v>16.86</v>
      </c>
      <c r="Z155">
        <v>13.45</v>
      </c>
      <c r="AA155" s="4">
        <v>18.29</v>
      </c>
      <c r="AB155" t="s">
        <v>102</v>
      </c>
      <c r="AC155">
        <v>5.8981145210121724E-2</v>
      </c>
      <c r="AD155">
        <v>5.4475439090823545E-3</v>
      </c>
      <c r="AE155">
        <v>7.3276361256473979E-2</v>
      </c>
      <c r="AF155">
        <v>-0.30108369336228485</v>
      </c>
      <c r="AG155">
        <v>-0.38534291924182845</v>
      </c>
      <c r="AH155" s="2">
        <v>-6.3474800354742913E-2</v>
      </c>
      <c r="AI155" s="2" t="s">
        <v>102</v>
      </c>
      <c r="AJ155" s="4">
        <v>127.37868</v>
      </c>
      <c r="AK155" s="125">
        <v>113.27000000000001</v>
      </c>
      <c r="AL155" s="125">
        <v>-0.11076170674715731</v>
      </c>
      <c r="AM155" t="s">
        <v>779</v>
      </c>
      <c r="AN155">
        <v>1</v>
      </c>
      <c r="AO155">
        <v>1</v>
      </c>
      <c r="AP155">
        <v>1</v>
      </c>
      <c r="AQ155">
        <v>1</v>
      </c>
      <c r="AR155">
        <v>1</v>
      </c>
      <c r="AS155">
        <v>1</v>
      </c>
      <c r="AT155">
        <v>0</v>
      </c>
    </row>
    <row r="156" spans="1:46" x14ac:dyDescent="0.3">
      <c r="A156" t="s">
        <v>1661</v>
      </c>
      <c r="B156" t="s">
        <v>1712</v>
      </c>
      <c r="C156" t="s">
        <v>49</v>
      </c>
      <c r="D156" t="s">
        <v>804</v>
      </c>
      <c r="E156" t="s">
        <v>1696</v>
      </c>
      <c r="F156" t="s">
        <v>1663</v>
      </c>
      <c r="G156" s="126" t="s">
        <v>7</v>
      </c>
      <c r="H156">
        <v>1.4E-2</v>
      </c>
      <c r="I156" t="s">
        <v>1964</v>
      </c>
      <c r="J156">
        <v>23.778299999999998</v>
      </c>
      <c r="K156">
        <v>15.63588</v>
      </c>
      <c r="L156">
        <v>20.969519999999999</v>
      </c>
      <c r="M156">
        <v>32.508839999999999</v>
      </c>
      <c r="N156">
        <v>25.096499999999999</v>
      </c>
      <c r="O156">
        <v>16.092179999999999</v>
      </c>
      <c r="P156">
        <v>26.181480000000001</v>
      </c>
      <c r="Q156">
        <v>16.112460000000002</v>
      </c>
      <c r="R156">
        <v>20.786999999999999</v>
      </c>
      <c r="S156">
        <v>9.3389400000000009</v>
      </c>
      <c r="T156">
        <v>19.76286</v>
      </c>
      <c r="U156">
        <v>29.831880000000002</v>
      </c>
      <c r="V156">
        <v>30.86</v>
      </c>
      <c r="W156">
        <v>20.62</v>
      </c>
      <c r="X156">
        <v>31.1</v>
      </c>
      <c r="Y156">
        <v>15.59</v>
      </c>
      <c r="Z156">
        <v>9.27</v>
      </c>
      <c r="AA156" s="4">
        <v>12.3</v>
      </c>
      <c r="AB156" t="s">
        <v>102</v>
      </c>
      <c r="AC156">
        <v>0.29782196372322672</v>
      </c>
      <c r="AD156">
        <v>0.31876171983924156</v>
      </c>
      <c r="AE156">
        <v>0.48310500192660599</v>
      </c>
      <c r="AF156">
        <v>-0.52043813313547949</v>
      </c>
      <c r="AG156">
        <v>-0.63062578447193829</v>
      </c>
      <c r="AH156" s="2">
        <v>-0.2356535907502898</v>
      </c>
      <c r="AI156" s="2" t="s">
        <v>102</v>
      </c>
      <c r="AJ156" s="4">
        <v>134.08121999999997</v>
      </c>
      <c r="AK156" s="125">
        <v>119.74000000000001</v>
      </c>
      <c r="AL156" s="125">
        <v>-0.10695919980441682</v>
      </c>
      <c r="AM156" t="s">
        <v>779</v>
      </c>
      <c r="AN156">
        <v>1</v>
      </c>
      <c r="AO156">
        <v>1</v>
      </c>
      <c r="AP156">
        <v>1</v>
      </c>
      <c r="AQ156">
        <v>1</v>
      </c>
      <c r="AR156">
        <v>1</v>
      </c>
      <c r="AS156">
        <v>1</v>
      </c>
      <c r="AT156">
        <v>0</v>
      </c>
    </row>
    <row r="157" spans="1:46" x14ac:dyDescent="0.3">
      <c r="A157" t="s">
        <v>1661</v>
      </c>
      <c r="B157" t="s">
        <v>1712</v>
      </c>
      <c r="C157" t="s">
        <v>49</v>
      </c>
      <c r="D157" t="s">
        <v>804</v>
      </c>
      <c r="E157" t="s">
        <v>1696</v>
      </c>
      <c r="F157" t="s">
        <v>1659</v>
      </c>
      <c r="G157" s="126" t="s">
        <v>7</v>
      </c>
      <c r="H157">
        <v>1.4E-2</v>
      </c>
      <c r="I157" t="s">
        <v>1965</v>
      </c>
      <c r="J157">
        <v>2.0888400000000003</v>
      </c>
      <c r="K157">
        <v>2.7479399999999998</v>
      </c>
      <c r="L157">
        <v>5.6682600000000001</v>
      </c>
      <c r="M157">
        <v>3.0724199999999997</v>
      </c>
      <c r="N157">
        <v>3.1839600000000003</v>
      </c>
      <c r="O157">
        <v>5.6175600000000001</v>
      </c>
      <c r="P157">
        <v>6.1752599999999997</v>
      </c>
      <c r="Q157">
        <v>2.4741599999999999</v>
      </c>
      <c r="R157">
        <v>1.8961800000000002</v>
      </c>
      <c r="S157">
        <v>4.8773399999999993</v>
      </c>
      <c r="T157">
        <v>3.0926999999999998</v>
      </c>
      <c r="U157">
        <v>2.9507400000000001</v>
      </c>
      <c r="V157">
        <v>2.31</v>
      </c>
      <c r="W157">
        <v>3.02</v>
      </c>
      <c r="X157">
        <v>1.63</v>
      </c>
      <c r="Y157">
        <v>0.9</v>
      </c>
      <c r="Z157">
        <v>1.22</v>
      </c>
      <c r="AA157" s="4">
        <v>3.01</v>
      </c>
      <c r="AB157" t="s">
        <v>102</v>
      </c>
      <c r="AC157">
        <v>0.10587694605618418</v>
      </c>
      <c r="AD157">
        <v>9.9005072890965676E-2</v>
      </c>
      <c r="AE157">
        <v>-0.7124337980262021</v>
      </c>
      <c r="AF157">
        <v>-0.70707129884586095</v>
      </c>
      <c r="AG157">
        <v>-0.61682935715272813</v>
      </c>
      <c r="AH157" s="2">
        <v>-0.46418017787081939</v>
      </c>
      <c r="AI157" s="2" t="s">
        <v>102</v>
      </c>
      <c r="AJ157" s="4">
        <v>22.378980000000002</v>
      </c>
      <c r="AK157" s="125">
        <v>12.09</v>
      </c>
      <c r="AL157" s="125">
        <v>-0.45976090063085989</v>
      </c>
      <c r="AM157" t="s">
        <v>779</v>
      </c>
      <c r="AN157">
        <v>1</v>
      </c>
      <c r="AO157">
        <v>1</v>
      </c>
      <c r="AP157">
        <v>1</v>
      </c>
      <c r="AQ157">
        <v>1</v>
      </c>
      <c r="AR157">
        <v>1</v>
      </c>
      <c r="AS157">
        <v>1</v>
      </c>
      <c r="AT157">
        <v>0</v>
      </c>
    </row>
    <row r="158" spans="1:46" x14ac:dyDescent="0.3">
      <c r="A158" t="s">
        <v>1661</v>
      </c>
      <c r="B158" t="s">
        <v>1712</v>
      </c>
      <c r="C158" t="s">
        <v>49</v>
      </c>
      <c r="D158" t="s">
        <v>804</v>
      </c>
      <c r="E158" t="s">
        <v>1696</v>
      </c>
      <c r="F158" t="s">
        <v>1664</v>
      </c>
      <c r="G158" s="126" t="s">
        <v>7</v>
      </c>
      <c r="H158">
        <v>1.4E-2</v>
      </c>
      <c r="I158" t="s">
        <v>1966</v>
      </c>
      <c r="J158">
        <v>9.8864999999999998</v>
      </c>
      <c r="K158">
        <v>2.2308000000000003</v>
      </c>
      <c r="L158">
        <v>8.6798400000000004</v>
      </c>
      <c r="M158">
        <v>10.4442</v>
      </c>
      <c r="N158">
        <v>10.4442</v>
      </c>
      <c r="O158">
        <v>4.6035599999999999</v>
      </c>
      <c r="P158">
        <v>6.5301600000000004</v>
      </c>
      <c r="Q158">
        <v>2.2510800000000004</v>
      </c>
      <c r="R158">
        <v>2.8087800000000001</v>
      </c>
      <c r="S158">
        <v>12.88794</v>
      </c>
      <c r="T158">
        <v>2.6059799999999997</v>
      </c>
      <c r="U158">
        <v>6.2462400000000002</v>
      </c>
      <c r="V158">
        <v>13.72</v>
      </c>
      <c r="W158">
        <v>4.75</v>
      </c>
      <c r="X158">
        <v>21.77</v>
      </c>
      <c r="Y158">
        <v>3.96</v>
      </c>
      <c r="Z158">
        <v>5.67</v>
      </c>
      <c r="AA158" s="4">
        <v>4.57</v>
      </c>
      <c r="AB158" t="s">
        <v>102</v>
      </c>
      <c r="AC158">
        <v>0.38775097354979021</v>
      </c>
      <c r="AD158">
        <v>1.1292809754348212</v>
      </c>
      <c r="AE158">
        <v>1.5081107485852272</v>
      </c>
      <c r="AF158">
        <v>-0.62084218992359397</v>
      </c>
      <c r="AG158">
        <v>-0.45711495375423683</v>
      </c>
      <c r="AH158" s="2">
        <v>-7.2900103398238734E-3</v>
      </c>
      <c r="AI158" s="2" t="s">
        <v>102</v>
      </c>
      <c r="AJ158" s="4">
        <v>46.289100000000005</v>
      </c>
      <c r="AK158" s="125">
        <v>54.44</v>
      </c>
      <c r="AL158" s="125">
        <v>0.17608681093389139</v>
      </c>
      <c r="AM158" t="s">
        <v>779</v>
      </c>
      <c r="AN158">
        <v>1</v>
      </c>
      <c r="AO158">
        <v>1</v>
      </c>
      <c r="AP158">
        <v>1</v>
      </c>
      <c r="AQ158">
        <v>1</v>
      </c>
      <c r="AR158">
        <v>1</v>
      </c>
      <c r="AS158">
        <v>1</v>
      </c>
      <c r="AT158">
        <v>0</v>
      </c>
    </row>
    <row r="159" spans="1:46" x14ac:dyDescent="0.3">
      <c r="A159" t="s">
        <v>1661</v>
      </c>
      <c r="B159" t="s">
        <v>1712</v>
      </c>
      <c r="C159" t="s">
        <v>49</v>
      </c>
      <c r="D159" t="s">
        <v>804</v>
      </c>
      <c r="E159" t="s">
        <v>1696</v>
      </c>
      <c r="F159" t="s">
        <v>1665</v>
      </c>
      <c r="G159" s="126" t="s">
        <v>7</v>
      </c>
      <c r="H159">
        <v>1.4E-2</v>
      </c>
      <c r="I159" t="s">
        <v>1967</v>
      </c>
      <c r="J159">
        <v>0.23322000000000001</v>
      </c>
      <c r="K159">
        <v>0</v>
      </c>
      <c r="L159">
        <v>1.014E-2</v>
      </c>
      <c r="M159">
        <v>3.0419999999999999E-2</v>
      </c>
      <c r="N159">
        <v>2.0279999999999999E-2</v>
      </c>
      <c r="O159">
        <v>2.0279999999999999E-2</v>
      </c>
      <c r="P159">
        <v>0.1014</v>
      </c>
      <c r="Q159">
        <v>9.1259999999999994E-2</v>
      </c>
      <c r="R159">
        <v>8.1119999999999998E-2</v>
      </c>
      <c r="S159">
        <v>0</v>
      </c>
      <c r="T159">
        <v>1.014E-2</v>
      </c>
      <c r="U159">
        <v>0</v>
      </c>
      <c r="V159">
        <v>7.0000000000000007E-2</v>
      </c>
      <c r="W159">
        <v>0.01</v>
      </c>
      <c r="X159">
        <v>0</v>
      </c>
      <c r="Y159">
        <v>0.11</v>
      </c>
      <c r="Z159">
        <v>0.01</v>
      </c>
      <c r="AA159" s="4">
        <v>0.06</v>
      </c>
      <c r="AB159" t="s">
        <v>102</v>
      </c>
      <c r="AC159">
        <v>-0.69985421490438215</v>
      </c>
      <c r="AD159" t="e">
        <v>#DIV/0!</v>
      </c>
      <c r="AE159">
        <v>-1</v>
      </c>
      <c r="AF159">
        <v>2.6160420775805391</v>
      </c>
      <c r="AG159">
        <v>-0.50690335305719914</v>
      </c>
      <c r="AH159" s="2">
        <v>1.9585798816568047</v>
      </c>
      <c r="AI159" s="2" t="s">
        <v>102</v>
      </c>
      <c r="AJ159" s="4">
        <v>0.31434000000000006</v>
      </c>
      <c r="AK159" s="125">
        <v>0.26</v>
      </c>
      <c r="AL159" s="125">
        <v>-0.17287014061207623</v>
      </c>
      <c r="AM159" t="s">
        <v>779</v>
      </c>
      <c r="AN159">
        <v>1</v>
      </c>
      <c r="AO159">
        <v>1</v>
      </c>
      <c r="AP159">
        <v>1</v>
      </c>
      <c r="AQ159">
        <v>1</v>
      </c>
      <c r="AR159">
        <v>1</v>
      </c>
      <c r="AS159">
        <v>1</v>
      </c>
      <c r="AT159">
        <v>0</v>
      </c>
    </row>
    <row r="160" spans="1:46" x14ac:dyDescent="0.3">
      <c r="A160" t="s">
        <v>1661</v>
      </c>
      <c r="B160" t="s">
        <v>1712</v>
      </c>
      <c r="C160" t="s">
        <v>49</v>
      </c>
      <c r="D160" t="s">
        <v>804</v>
      </c>
      <c r="E160" t="s">
        <v>1696</v>
      </c>
      <c r="F160" t="s">
        <v>1666</v>
      </c>
      <c r="G160" s="126" t="s">
        <v>7</v>
      </c>
      <c r="H160">
        <v>1.4E-2</v>
      </c>
      <c r="I160" t="s">
        <v>1968</v>
      </c>
      <c r="J160">
        <v>2.37276</v>
      </c>
      <c r="K160">
        <v>5.9217599999999999</v>
      </c>
      <c r="L160">
        <v>6.1651199999999999</v>
      </c>
      <c r="M160">
        <v>6.5403000000000002</v>
      </c>
      <c r="N160">
        <v>4.9990199999999998</v>
      </c>
      <c r="O160">
        <v>4.93818</v>
      </c>
      <c r="P160">
        <v>3.8836200000000001</v>
      </c>
      <c r="Q160">
        <v>5.0902799999999999</v>
      </c>
      <c r="R160">
        <v>5.5465799999999996</v>
      </c>
      <c r="S160">
        <v>5.0193000000000003</v>
      </c>
      <c r="T160">
        <v>5.6986800000000004</v>
      </c>
      <c r="U160">
        <v>8.8725000000000005</v>
      </c>
      <c r="V160">
        <v>3.57</v>
      </c>
      <c r="W160">
        <v>6.17</v>
      </c>
      <c r="X160">
        <v>5.63</v>
      </c>
      <c r="Y160">
        <v>6.34</v>
      </c>
      <c r="Z160">
        <v>3.3</v>
      </c>
      <c r="AA160" s="4">
        <v>7.22</v>
      </c>
      <c r="AB160" t="s">
        <v>102</v>
      </c>
      <c r="AC160">
        <v>0.50457694836393052</v>
      </c>
      <c r="AD160">
        <v>4.1919969738726325E-2</v>
      </c>
      <c r="AE160">
        <v>-8.6797986089484067E-2</v>
      </c>
      <c r="AF160">
        <v>-3.0625506475238193E-2</v>
      </c>
      <c r="AG160">
        <v>-0.33987061464046953</v>
      </c>
      <c r="AH160" s="2">
        <v>0.46207712153060432</v>
      </c>
      <c r="AI160" s="2" t="s">
        <v>102</v>
      </c>
      <c r="AJ160" s="4">
        <v>30.937140000000003</v>
      </c>
      <c r="AK160" s="125">
        <v>32.230000000000004</v>
      </c>
      <c r="AL160" s="125">
        <v>4.1789900423891829E-2</v>
      </c>
      <c r="AM160" t="s">
        <v>779</v>
      </c>
      <c r="AN160">
        <v>1</v>
      </c>
      <c r="AO160">
        <v>1</v>
      </c>
      <c r="AP160">
        <v>1</v>
      </c>
      <c r="AQ160">
        <v>1</v>
      </c>
      <c r="AR160">
        <v>1</v>
      </c>
      <c r="AS160">
        <v>1</v>
      </c>
      <c r="AT160">
        <v>0</v>
      </c>
    </row>
    <row r="161" spans="1:46" x14ac:dyDescent="0.3">
      <c r="A161" t="s">
        <v>1661</v>
      </c>
      <c r="B161" t="s">
        <v>1712</v>
      </c>
      <c r="C161" t="s">
        <v>49</v>
      </c>
      <c r="D161" t="s">
        <v>804</v>
      </c>
      <c r="E161" t="s">
        <v>1696</v>
      </c>
      <c r="F161" t="s">
        <v>770</v>
      </c>
      <c r="G161" s="126" t="s">
        <v>7</v>
      </c>
      <c r="H161">
        <v>1.4E-2</v>
      </c>
      <c r="I161" t="s">
        <v>1969</v>
      </c>
      <c r="J161">
        <v>8.0511600000000012</v>
      </c>
      <c r="K161">
        <v>7.5948600000000006</v>
      </c>
      <c r="L161">
        <v>8.2235399999999998</v>
      </c>
      <c r="M161">
        <v>8.9941800000000001</v>
      </c>
      <c r="N161">
        <v>8.2438200000000013</v>
      </c>
      <c r="O161">
        <v>7.331220000000001</v>
      </c>
      <c r="P161">
        <v>8.6291399999999996</v>
      </c>
      <c r="Q161">
        <v>6.7735199999999995</v>
      </c>
      <c r="R161">
        <v>6.8445</v>
      </c>
      <c r="S161">
        <v>8.5581599999999991</v>
      </c>
      <c r="T161">
        <v>8.8522200000000009</v>
      </c>
      <c r="U161">
        <v>11.468340000000001</v>
      </c>
      <c r="V161">
        <v>8.06</v>
      </c>
      <c r="W161">
        <v>7.89</v>
      </c>
      <c r="X161">
        <v>9.31</v>
      </c>
      <c r="Y161">
        <v>5.0999999999999996</v>
      </c>
      <c r="Z161">
        <v>4.8899999999999997</v>
      </c>
      <c r="AA161" s="4">
        <v>5.76</v>
      </c>
      <c r="AB161" t="s">
        <v>102</v>
      </c>
      <c r="AC161">
        <v>1.0979784279531511E-3</v>
      </c>
      <c r="AD161">
        <v>3.8860492490974036E-2</v>
      </c>
      <c r="AE161">
        <v>0.1321158527835945</v>
      </c>
      <c r="AF161">
        <v>-0.43296665176814342</v>
      </c>
      <c r="AG161">
        <v>-0.40682838781050545</v>
      </c>
      <c r="AH161" s="2">
        <v>-0.2143190355766163</v>
      </c>
      <c r="AI161" s="2" t="s">
        <v>102</v>
      </c>
      <c r="AJ161" s="4">
        <v>48.438780000000001</v>
      </c>
      <c r="AK161" s="125">
        <v>41.01</v>
      </c>
      <c r="AL161" s="125">
        <v>-0.15336430851478924</v>
      </c>
      <c r="AM161" t="s">
        <v>779</v>
      </c>
      <c r="AN161">
        <v>1</v>
      </c>
      <c r="AO161">
        <v>1</v>
      </c>
      <c r="AP161">
        <v>1</v>
      </c>
      <c r="AQ161">
        <v>1</v>
      </c>
      <c r="AR161">
        <v>1</v>
      </c>
      <c r="AS161">
        <v>1</v>
      </c>
      <c r="AT161">
        <v>0</v>
      </c>
    </row>
    <row r="162" spans="1:46" x14ac:dyDescent="0.3">
      <c r="A162" t="s">
        <v>1686</v>
      </c>
      <c r="B162" t="s">
        <v>1761</v>
      </c>
      <c r="C162" t="s">
        <v>49</v>
      </c>
      <c r="D162" t="s">
        <v>808</v>
      </c>
      <c r="E162" t="s">
        <v>1689</v>
      </c>
      <c r="F162" t="s">
        <v>1651</v>
      </c>
      <c r="G162" s="126" t="s">
        <v>7</v>
      </c>
      <c r="H162">
        <v>1.7999999999999999E-2</v>
      </c>
      <c r="I162" t="s">
        <v>1970</v>
      </c>
      <c r="J162">
        <v>0</v>
      </c>
      <c r="K162">
        <v>0</v>
      </c>
      <c r="L162">
        <v>0</v>
      </c>
      <c r="M162">
        <v>0</v>
      </c>
      <c r="N162">
        <v>0</v>
      </c>
      <c r="O162">
        <v>0</v>
      </c>
      <c r="P162">
        <v>0.77368000000000003</v>
      </c>
      <c r="Q162">
        <v>2.036E-2</v>
      </c>
      <c r="R162">
        <v>0.18323999999999999</v>
      </c>
      <c r="S162">
        <v>3.0539999999999998E-2</v>
      </c>
      <c r="T162">
        <v>0</v>
      </c>
      <c r="U162">
        <v>0</v>
      </c>
      <c r="V162">
        <v>0</v>
      </c>
      <c r="W162">
        <v>0.02</v>
      </c>
      <c r="X162">
        <v>0.01</v>
      </c>
      <c r="Y162">
        <v>0</v>
      </c>
      <c r="Z162">
        <v>0.03</v>
      </c>
      <c r="AB162" t="s">
        <v>102</v>
      </c>
      <c r="AC162" t="e">
        <v>#DIV/0!</v>
      </c>
      <c r="AD162" t="e">
        <v>#DIV/0!</v>
      </c>
      <c r="AE162" t="e">
        <v>#DIV/0!</v>
      </c>
      <c r="AF162" t="e">
        <v>#DIV/0!</v>
      </c>
      <c r="AG162" t="e">
        <v>#DIV/0!</v>
      </c>
      <c r="AH162" s="2" t="e">
        <v>#DIV/0!</v>
      </c>
      <c r="AI162" s="2" t="s">
        <v>102</v>
      </c>
      <c r="AJ162" s="4">
        <v>0</v>
      </c>
      <c r="AK162" s="125">
        <v>0.06</v>
      </c>
      <c r="AM162" t="s">
        <v>779</v>
      </c>
      <c r="AN162">
        <v>1</v>
      </c>
      <c r="AO162">
        <v>1</v>
      </c>
      <c r="AP162">
        <v>1</v>
      </c>
      <c r="AQ162">
        <v>1</v>
      </c>
      <c r="AR162">
        <v>1</v>
      </c>
      <c r="AS162">
        <v>1</v>
      </c>
      <c r="AT162">
        <v>0</v>
      </c>
    </row>
    <row r="163" spans="1:46" x14ac:dyDescent="0.3">
      <c r="A163" t="s">
        <v>1686</v>
      </c>
      <c r="B163" t="s">
        <v>1761</v>
      </c>
      <c r="C163" t="s">
        <v>49</v>
      </c>
      <c r="D163" t="s">
        <v>808</v>
      </c>
      <c r="E163" t="s">
        <v>1689</v>
      </c>
      <c r="F163" t="s">
        <v>776</v>
      </c>
      <c r="G163" s="126" t="s">
        <v>7</v>
      </c>
      <c r="H163">
        <v>1.7999999999999999E-2</v>
      </c>
      <c r="I163" t="s">
        <v>1971</v>
      </c>
      <c r="J163">
        <v>43.712919999999997</v>
      </c>
      <c r="K163">
        <v>48.375360000000001</v>
      </c>
      <c r="L163">
        <v>49.128679999999996</v>
      </c>
      <c r="M163">
        <v>63.044739999999997</v>
      </c>
      <c r="N163">
        <v>55.358840000000001</v>
      </c>
      <c r="O163">
        <v>116.3065</v>
      </c>
      <c r="P163">
        <v>49.596960000000003</v>
      </c>
      <c r="Q163">
        <v>43.804540000000003</v>
      </c>
      <c r="R163">
        <v>41.147560000000006</v>
      </c>
      <c r="S163">
        <v>40.811620000000005</v>
      </c>
      <c r="T163">
        <v>41.218820000000001</v>
      </c>
      <c r="U163">
        <v>33.461659999999995</v>
      </c>
      <c r="V163">
        <v>42.76</v>
      </c>
      <c r="W163">
        <v>27.84</v>
      </c>
      <c r="X163">
        <v>43.11</v>
      </c>
      <c r="Y163">
        <v>29.63</v>
      </c>
      <c r="Z163">
        <v>88.53</v>
      </c>
      <c r="AA163" s="4">
        <v>44.53</v>
      </c>
      <c r="AB163" t="s">
        <v>102</v>
      </c>
      <c r="AC163">
        <v>-2.1799504585829521E-2</v>
      </c>
      <c r="AD163">
        <v>-0.42450040681867796</v>
      </c>
      <c r="AE163">
        <v>-0.12250848180736786</v>
      </c>
      <c r="AF163">
        <v>-0.53001630270820366</v>
      </c>
      <c r="AG163">
        <v>0.59920258444721741</v>
      </c>
      <c r="AH163" s="2">
        <v>-0.61713231848606909</v>
      </c>
      <c r="AI163" s="2" t="s">
        <v>102</v>
      </c>
      <c r="AJ163" s="4">
        <v>375.92704000000003</v>
      </c>
      <c r="AK163" s="125">
        <v>276.39999999999998</v>
      </c>
      <c r="AL163" s="125">
        <v>-0.26475094741788208</v>
      </c>
      <c r="AM163" t="s">
        <v>779</v>
      </c>
      <c r="AN163">
        <v>1</v>
      </c>
      <c r="AO163">
        <v>1</v>
      </c>
      <c r="AP163">
        <v>1</v>
      </c>
      <c r="AQ163">
        <v>1</v>
      </c>
      <c r="AR163">
        <v>1</v>
      </c>
      <c r="AS163">
        <v>1</v>
      </c>
      <c r="AT163">
        <v>0</v>
      </c>
    </row>
    <row r="164" spans="1:46" x14ac:dyDescent="0.3">
      <c r="A164" t="s">
        <v>1686</v>
      </c>
      <c r="B164" t="s">
        <v>1761</v>
      </c>
      <c r="C164" t="s">
        <v>49</v>
      </c>
      <c r="D164" t="s">
        <v>808</v>
      </c>
      <c r="E164" t="s">
        <v>1689</v>
      </c>
      <c r="F164" t="s">
        <v>1654</v>
      </c>
      <c r="G164" s="126" t="s">
        <v>7</v>
      </c>
      <c r="H164">
        <v>1.7999999999999999E-2</v>
      </c>
      <c r="I164" t="s">
        <v>1972</v>
      </c>
      <c r="J164">
        <v>10.047659999999999</v>
      </c>
      <c r="K164">
        <v>12.450140000000001</v>
      </c>
      <c r="L164">
        <v>13.743</v>
      </c>
      <c r="M164">
        <v>10.21054</v>
      </c>
      <c r="N164">
        <v>12.154919999999999</v>
      </c>
      <c r="O164">
        <v>88.128259999999997</v>
      </c>
      <c r="P164">
        <v>9.5183</v>
      </c>
      <c r="Q164">
        <v>9.8745999999999992</v>
      </c>
      <c r="R164">
        <v>6.3319599999999996</v>
      </c>
      <c r="S164">
        <v>4.2552399999999997</v>
      </c>
      <c r="T164">
        <v>5.22234</v>
      </c>
      <c r="U164">
        <v>1.3946600000000002</v>
      </c>
      <c r="V164">
        <v>10.29</v>
      </c>
      <c r="W164">
        <v>3.72</v>
      </c>
      <c r="X164">
        <v>13.93</v>
      </c>
      <c r="Y164">
        <v>8.0299999999999994</v>
      </c>
      <c r="Z164">
        <v>71.11</v>
      </c>
      <c r="AA164" s="4">
        <v>10.54</v>
      </c>
      <c r="AB164" t="s">
        <v>102</v>
      </c>
      <c r="AC164">
        <v>2.4119048614304275E-2</v>
      </c>
      <c r="AD164">
        <v>-0.70120817918513367</v>
      </c>
      <c r="AE164">
        <v>1.3606927162919259E-2</v>
      </c>
      <c r="AF164">
        <v>-0.21355775502568919</v>
      </c>
      <c r="AG164">
        <v>4.8503058843661666</v>
      </c>
      <c r="AH164" s="2">
        <v>-0.88040158741361729</v>
      </c>
      <c r="AI164" s="2" t="s">
        <v>102</v>
      </c>
      <c r="AJ164" s="4">
        <v>146.73452</v>
      </c>
      <c r="AK164" s="125">
        <v>117.62</v>
      </c>
      <c r="AL164" s="125">
        <v>-0.19841629631527741</v>
      </c>
      <c r="AM164" t="s">
        <v>779</v>
      </c>
      <c r="AN164">
        <v>1</v>
      </c>
      <c r="AO164">
        <v>1</v>
      </c>
      <c r="AP164">
        <v>1</v>
      </c>
      <c r="AQ164">
        <v>1</v>
      </c>
      <c r="AR164">
        <v>1</v>
      </c>
      <c r="AS164">
        <v>1</v>
      </c>
      <c r="AT164">
        <v>0</v>
      </c>
    </row>
    <row r="165" spans="1:46" x14ac:dyDescent="0.3">
      <c r="A165" t="s">
        <v>1686</v>
      </c>
      <c r="B165" t="s">
        <v>1761</v>
      </c>
      <c r="C165" t="s">
        <v>49</v>
      </c>
      <c r="D165" t="s">
        <v>808</v>
      </c>
      <c r="E165" t="s">
        <v>1689</v>
      </c>
      <c r="F165" t="s">
        <v>1662</v>
      </c>
      <c r="G165" s="126" t="s">
        <v>7</v>
      </c>
      <c r="H165">
        <v>1.7999999999999999E-2</v>
      </c>
      <c r="I165" t="s">
        <v>1973</v>
      </c>
      <c r="J165">
        <v>7.9607600000000005</v>
      </c>
      <c r="K165">
        <v>10.129099999999999</v>
      </c>
      <c r="L165">
        <v>10.750080000000001</v>
      </c>
      <c r="M165">
        <v>7.1056400000000002</v>
      </c>
      <c r="N165">
        <v>8.6835399999999989</v>
      </c>
      <c r="O165">
        <v>83.017899999999997</v>
      </c>
      <c r="P165">
        <v>7.5026600000000006</v>
      </c>
      <c r="Q165">
        <v>4.6115400000000006</v>
      </c>
      <c r="R165">
        <v>5.0391000000000004</v>
      </c>
      <c r="S165">
        <v>2.8605800000000001</v>
      </c>
      <c r="T165">
        <v>2.7486000000000002</v>
      </c>
      <c r="U165">
        <v>5.0900000000000001E-2</v>
      </c>
      <c r="V165">
        <v>8.2799999999999994</v>
      </c>
      <c r="W165">
        <v>2.85</v>
      </c>
      <c r="X165">
        <v>12.92</v>
      </c>
      <c r="Y165">
        <v>7.71</v>
      </c>
      <c r="Z165">
        <v>70.3</v>
      </c>
      <c r="AA165" s="4">
        <v>9.2100000000000009</v>
      </c>
      <c r="AB165" t="s">
        <v>102</v>
      </c>
      <c r="AC165">
        <v>4.0101698832774611E-2</v>
      </c>
      <c r="AD165">
        <v>-0.71863245500587414</v>
      </c>
      <c r="AE165">
        <v>0.20185152110495916</v>
      </c>
      <c r="AF165">
        <v>8.5053563085098566E-2</v>
      </c>
      <c r="AG165">
        <v>7.0957766072362194</v>
      </c>
      <c r="AH165" s="2">
        <v>-0.88906007017763633</v>
      </c>
      <c r="AI165" s="2" t="s">
        <v>102</v>
      </c>
      <c r="AJ165" s="4">
        <v>127.64702</v>
      </c>
      <c r="AK165" s="125">
        <v>111.27000000000001</v>
      </c>
      <c r="AL165" s="125">
        <v>-0.1282992740449404</v>
      </c>
      <c r="AM165" t="s">
        <v>779</v>
      </c>
      <c r="AN165">
        <v>1</v>
      </c>
      <c r="AO165">
        <v>1</v>
      </c>
      <c r="AP165">
        <v>1</v>
      </c>
      <c r="AQ165">
        <v>1</v>
      </c>
      <c r="AR165">
        <v>1</v>
      </c>
      <c r="AS165">
        <v>1</v>
      </c>
      <c r="AT165">
        <v>0</v>
      </c>
    </row>
    <row r="166" spans="1:46" x14ac:dyDescent="0.3">
      <c r="A166" t="s">
        <v>1686</v>
      </c>
      <c r="B166" t="s">
        <v>1761</v>
      </c>
      <c r="C166" t="s">
        <v>49</v>
      </c>
      <c r="D166" t="s">
        <v>808</v>
      </c>
      <c r="E166" t="s">
        <v>1689</v>
      </c>
      <c r="F166" t="s">
        <v>5</v>
      </c>
      <c r="G166" s="126" t="s">
        <v>7</v>
      </c>
      <c r="H166">
        <v>1.7999999999999999E-2</v>
      </c>
      <c r="I166" t="s">
        <v>1974</v>
      </c>
      <c r="J166">
        <v>33.665260000000004</v>
      </c>
      <c r="K166">
        <v>35.925220000000003</v>
      </c>
      <c r="L166">
        <v>35.385680000000001</v>
      </c>
      <c r="M166">
        <v>52.834200000000003</v>
      </c>
      <c r="N166">
        <v>43.203919999999997</v>
      </c>
      <c r="O166">
        <v>28.178239999999999</v>
      </c>
      <c r="P166">
        <v>40.078659999999999</v>
      </c>
      <c r="Q166">
        <v>33.929940000000002</v>
      </c>
      <c r="R166">
        <v>34.815600000000003</v>
      </c>
      <c r="S166">
        <v>36.556379999999997</v>
      </c>
      <c r="T166">
        <v>35.996479999999998</v>
      </c>
      <c r="U166">
        <v>32.077180000000006</v>
      </c>
      <c r="V166">
        <v>32.47</v>
      </c>
      <c r="W166">
        <v>24.12</v>
      </c>
      <c r="X166">
        <v>29.18</v>
      </c>
      <c r="Y166">
        <v>21.6</v>
      </c>
      <c r="Z166">
        <v>17.420000000000002</v>
      </c>
      <c r="AA166" s="4">
        <v>34</v>
      </c>
      <c r="AB166" t="s">
        <v>102</v>
      </c>
      <c r="AC166">
        <v>-3.5504255722367942E-2</v>
      </c>
      <c r="AD166">
        <v>-0.32860536414251607</v>
      </c>
      <c r="AE166">
        <v>-0.17537263661458535</v>
      </c>
      <c r="AF166">
        <v>-0.59117389872468973</v>
      </c>
      <c r="AG166">
        <v>-0.59679584630283544</v>
      </c>
      <c r="AH166" s="2">
        <v>0.2066048127917145</v>
      </c>
      <c r="AI166" s="2" t="s">
        <v>102</v>
      </c>
      <c r="AJ166" s="4">
        <v>229.19252000000003</v>
      </c>
      <c r="AK166" s="125">
        <v>158.79000000000002</v>
      </c>
      <c r="AL166" s="125">
        <v>-0.30717634240419367</v>
      </c>
      <c r="AM166" t="s">
        <v>779</v>
      </c>
      <c r="AN166">
        <v>1</v>
      </c>
      <c r="AO166">
        <v>1</v>
      </c>
      <c r="AP166">
        <v>1</v>
      </c>
      <c r="AQ166">
        <v>1</v>
      </c>
      <c r="AR166">
        <v>1</v>
      </c>
      <c r="AS166">
        <v>1</v>
      </c>
      <c r="AT166">
        <v>0</v>
      </c>
    </row>
    <row r="167" spans="1:46" x14ac:dyDescent="0.3">
      <c r="A167" t="s">
        <v>1686</v>
      </c>
      <c r="B167" t="s">
        <v>1761</v>
      </c>
      <c r="C167" t="s">
        <v>49</v>
      </c>
      <c r="D167" t="s">
        <v>808</v>
      </c>
      <c r="E167" t="s">
        <v>1689</v>
      </c>
      <c r="F167" t="s">
        <v>18</v>
      </c>
      <c r="G167" s="126" t="s">
        <v>7</v>
      </c>
      <c r="H167">
        <v>1.7999999999999999E-2</v>
      </c>
      <c r="I167" t="s">
        <v>1975</v>
      </c>
      <c r="J167">
        <v>20.645040000000002</v>
      </c>
      <c r="K167">
        <v>20.44144</v>
      </c>
      <c r="L167">
        <v>19.67794</v>
      </c>
      <c r="M167">
        <v>21.388180000000002</v>
      </c>
      <c r="N167">
        <v>21.296560000000003</v>
      </c>
      <c r="O167">
        <v>23.587060000000001</v>
      </c>
      <c r="P167">
        <v>23.63796</v>
      </c>
      <c r="Q167">
        <v>21.235479999999999</v>
      </c>
      <c r="R167">
        <v>19.341999999999999</v>
      </c>
      <c r="S167">
        <v>21.031880000000001</v>
      </c>
      <c r="T167">
        <v>17.061680000000003</v>
      </c>
      <c r="U167">
        <v>19.209660000000003</v>
      </c>
      <c r="V167">
        <v>20.43</v>
      </c>
      <c r="W167">
        <v>13.14</v>
      </c>
      <c r="X167">
        <v>17.579999999999998</v>
      </c>
      <c r="Y167">
        <v>13.14</v>
      </c>
      <c r="Z167">
        <v>10.8</v>
      </c>
      <c r="AA167" s="4">
        <v>16.39</v>
      </c>
      <c r="AB167" t="s">
        <v>102</v>
      </c>
      <c r="AC167">
        <v>-1.0416061194359607E-2</v>
      </c>
      <c r="AD167">
        <v>-0.35718814330105902</v>
      </c>
      <c r="AE167">
        <v>-0.10661380205448341</v>
      </c>
      <c r="AF167">
        <v>-0.38564197608211642</v>
      </c>
      <c r="AG167">
        <v>-0.49287584473736606</v>
      </c>
      <c r="AH167" s="2">
        <v>-0.30512747243615779</v>
      </c>
      <c r="AI167" s="2" t="s">
        <v>102</v>
      </c>
      <c r="AJ167" s="4">
        <v>127.03622000000001</v>
      </c>
      <c r="AK167" s="125">
        <v>91.47999999999999</v>
      </c>
      <c r="AL167" s="125">
        <v>-0.27989041235641315</v>
      </c>
      <c r="AM167" t="s">
        <v>779</v>
      </c>
      <c r="AN167">
        <v>1</v>
      </c>
      <c r="AO167">
        <v>1</v>
      </c>
      <c r="AP167">
        <v>1</v>
      </c>
      <c r="AQ167">
        <v>1</v>
      </c>
      <c r="AR167">
        <v>1</v>
      </c>
      <c r="AS167">
        <v>1</v>
      </c>
      <c r="AT167">
        <v>0</v>
      </c>
    </row>
    <row r="168" spans="1:46" x14ac:dyDescent="0.3">
      <c r="A168" t="s">
        <v>1686</v>
      </c>
      <c r="B168" t="s">
        <v>1761</v>
      </c>
      <c r="C168" t="s">
        <v>49</v>
      </c>
      <c r="D168" t="s">
        <v>808</v>
      </c>
      <c r="E168" t="s">
        <v>1689</v>
      </c>
      <c r="F168" t="s">
        <v>16</v>
      </c>
      <c r="G168" s="126" t="s">
        <v>7</v>
      </c>
      <c r="H168">
        <v>1.7999999999999999E-2</v>
      </c>
      <c r="I168" t="s">
        <v>1976</v>
      </c>
      <c r="J168">
        <v>3.3797600000000001</v>
      </c>
      <c r="K168">
        <v>5.33432</v>
      </c>
      <c r="L168">
        <v>5.9654800000000003</v>
      </c>
      <c r="M168">
        <v>19.830640000000002</v>
      </c>
      <c r="N168">
        <v>12.857340000000001</v>
      </c>
      <c r="O168">
        <v>-3.9294799999999999</v>
      </c>
      <c r="P168">
        <v>6.3319599999999996</v>
      </c>
      <c r="Q168">
        <v>3.5121000000000002</v>
      </c>
      <c r="R168">
        <v>5.7924200000000008</v>
      </c>
      <c r="S168">
        <v>5.2121599999999999</v>
      </c>
      <c r="T168">
        <v>9.2739799999999999</v>
      </c>
      <c r="U168">
        <v>3.4917400000000001</v>
      </c>
      <c r="V168">
        <v>3.46</v>
      </c>
      <c r="W168">
        <v>3.99</v>
      </c>
      <c r="X168">
        <v>4.7</v>
      </c>
      <c r="Y168">
        <v>3.42</v>
      </c>
      <c r="Z168">
        <v>2.56</v>
      </c>
      <c r="AA168" s="4">
        <v>12.53</v>
      </c>
      <c r="AB168" t="s">
        <v>102</v>
      </c>
      <c r="AC168">
        <v>2.374133074537833E-2</v>
      </c>
      <c r="AD168">
        <v>-0.25201337752515779</v>
      </c>
      <c r="AE168">
        <v>-0.21213380985268579</v>
      </c>
      <c r="AF168">
        <v>-0.8275396053783437</v>
      </c>
      <c r="AG168">
        <v>-0.80089194187911339</v>
      </c>
      <c r="AH168" s="2">
        <v>-4.1887170821584538</v>
      </c>
      <c r="AI168" s="2" t="s">
        <v>102</v>
      </c>
      <c r="AJ168" s="4">
        <v>43.43806</v>
      </c>
      <c r="AK168" s="125">
        <v>30.659999999999997</v>
      </c>
      <c r="AL168" s="125">
        <v>-0.29416737303645707</v>
      </c>
      <c r="AM168" t="s">
        <v>779</v>
      </c>
      <c r="AN168">
        <v>1</v>
      </c>
      <c r="AO168">
        <v>1</v>
      </c>
      <c r="AP168">
        <v>1</v>
      </c>
      <c r="AQ168">
        <v>1</v>
      </c>
      <c r="AR168">
        <v>1</v>
      </c>
      <c r="AS168">
        <v>1</v>
      </c>
      <c r="AT168">
        <v>0</v>
      </c>
    </row>
    <row r="169" spans="1:46" x14ac:dyDescent="0.3">
      <c r="A169" t="s">
        <v>1686</v>
      </c>
      <c r="B169" t="s">
        <v>1761</v>
      </c>
      <c r="C169" t="s">
        <v>49</v>
      </c>
      <c r="D169" t="s">
        <v>808</v>
      </c>
      <c r="E169" t="s">
        <v>1689</v>
      </c>
      <c r="F169" t="s">
        <v>1655</v>
      </c>
      <c r="G169" s="126" t="s">
        <v>7</v>
      </c>
      <c r="H169">
        <v>1.7999999999999999E-2</v>
      </c>
      <c r="I169" t="s">
        <v>1977</v>
      </c>
      <c r="J169">
        <v>0.66170000000000007</v>
      </c>
      <c r="K169">
        <v>0.50900000000000001</v>
      </c>
      <c r="L169">
        <v>0.79404000000000008</v>
      </c>
      <c r="M169">
        <v>1.4964599999999999</v>
      </c>
      <c r="N169">
        <v>1.0281800000000001</v>
      </c>
      <c r="O169">
        <v>0.62097999999999998</v>
      </c>
      <c r="P169">
        <v>0.63116000000000005</v>
      </c>
      <c r="Q169">
        <v>0.75331999999999999</v>
      </c>
      <c r="R169">
        <v>0.74314000000000002</v>
      </c>
      <c r="S169">
        <v>1.36412</v>
      </c>
      <c r="T169">
        <v>1.9851000000000001</v>
      </c>
      <c r="U169">
        <v>0.93656000000000006</v>
      </c>
      <c r="V169">
        <v>0.78</v>
      </c>
      <c r="W169">
        <v>0.71</v>
      </c>
      <c r="X169">
        <v>0.5</v>
      </c>
      <c r="Y169">
        <v>0.23</v>
      </c>
      <c r="Z169">
        <v>0.36</v>
      </c>
      <c r="AA169" s="4">
        <v>0.52</v>
      </c>
      <c r="AB169" t="s">
        <v>102</v>
      </c>
      <c r="AC169">
        <v>0.17878192534381132</v>
      </c>
      <c r="AD169">
        <v>0.39489194499017671</v>
      </c>
      <c r="AE169">
        <v>-0.3703088005642034</v>
      </c>
      <c r="AF169">
        <v>-0.84630394397444642</v>
      </c>
      <c r="AG169">
        <v>-0.64986675484837286</v>
      </c>
      <c r="AH169" s="2">
        <v>-0.16261393281587164</v>
      </c>
      <c r="AI169" s="2" t="s">
        <v>102</v>
      </c>
      <c r="AJ169" s="4">
        <v>5.11036</v>
      </c>
      <c r="AK169" s="125">
        <v>3.1</v>
      </c>
      <c r="AL169" s="125">
        <v>-0.39338911544392174</v>
      </c>
      <c r="AM169" t="s">
        <v>779</v>
      </c>
      <c r="AN169">
        <v>1</v>
      </c>
      <c r="AO169">
        <v>1</v>
      </c>
      <c r="AP169">
        <v>1</v>
      </c>
      <c r="AQ169">
        <v>1</v>
      </c>
      <c r="AR169">
        <v>1</v>
      </c>
      <c r="AS169">
        <v>1</v>
      </c>
      <c r="AT169">
        <v>0</v>
      </c>
    </row>
    <row r="170" spans="1:46" x14ac:dyDescent="0.3">
      <c r="A170" t="s">
        <v>1686</v>
      </c>
      <c r="B170" t="s">
        <v>1761</v>
      </c>
      <c r="C170" t="s">
        <v>49</v>
      </c>
      <c r="D170" t="s">
        <v>808</v>
      </c>
      <c r="E170" t="s">
        <v>1689</v>
      </c>
      <c r="F170" t="s">
        <v>1656</v>
      </c>
      <c r="G170" s="126" t="s">
        <v>7</v>
      </c>
      <c r="H170">
        <v>1.7999999999999999E-2</v>
      </c>
      <c r="I170" t="s">
        <v>1978</v>
      </c>
      <c r="J170">
        <v>8.9889399999999995</v>
      </c>
      <c r="K170">
        <v>9.6404600000000009</v>
      </c>
      <c r="L170">
        <v>8.958400000000001</v>
      </c>
      <c r="M170">
        <v>10.129099999999999</v>
      </c>
      <c r="N170">
        <v>8.0320199999999993</v>
      </c>
      <c r="O170">
        <v>7.89968</v>
      </c>
      <c r="P170">
        <v>9.4775800000000014</v>
      </c>
      <c r="Q170">
        <v>8.4392199999999988</v>
      </c>
      <c r="R170">
        <v>8.9380399999999991</v>
      </c>
      <c r="S170">
        <v>8.9380399999999991</v>
      </c>
      <c r="T170">
        <v>7.6757200000000001</v>
      </c>
      <c r="U170">
        <v>8.4290399999999988</v>
      </c>
      <c r="V170">
        <v>7.8</v>
      </c>
      <c r="W170">
        <v>6.28</v>
      </c>
      <c r="X170">
        <v>6.39</v>
      </c>
      <c r="Y170">
        <v>4.82</v>
      </c>
      <c r="Z170">
        <v>3.71</v>
      </c>
      <c r="AA170" s="4">
        <v>4.5599999999999996</v>
      </c>
      <c r="AB170" t="s">
        <v>102</v>
      </c>
      <c r="AC170">
        <v>-0.13226698587375149</v>
      </c>
      <c r="AD170">
        <v>-0.34857880225632393</v>
      </c>
      <c r="AE170">
        <v>-0.28670298267547789</v>
      </c>
      <c r="AF170">
        <v>-0.52414330986958357</v>
      </c>
      <c r="AG170">
        <v>-0.5380987597142437</v>
      </c>
      <c r="AH170" s="2">
        <v>-0.42276142831102026</v>
      </c>
      <c r="AI170" s="2" t="s">
        <v>102</v>
      </c>
      <c r="AJ170" s="4">
        <v>53.648600000000002</v>
      </c>
      <c r="AK170" s="125">
        <v>33.56</v>
      </c>
      <c r="AL170" s="125">
        <v>-0.37444779546903367</v>
      </c>
      <c r="AM170" t="s">
        <v>779</v>
      </c>
      <c r="AN170">
        <v>1</v>
      </c>
      <c r="AO170">
        <v>1</v>
      </c>
      <c r="AP170">
        <v>1</v>
      </c>
      <c r="AQ170">
        <v>1</v>
      </c>
      <c r="AR170">
        <v>1</v>
      </c>
      <c r="AS170">
        <v>1</v>
      </c>
      <c r="AT170">
        <v>0</v>
      </c>
    </row>
    <row r="171" spans="1:46" x14ac:dyDescent="0.3">
      <c r="A171" t="s">
        <v>1686</v>
      </c>
      <c r="B171" t="s">
        <v>1761</v>
      </c>
      <c r="C171" t="s">
        <v>49</v>
      </c>
      <c r="D171" t="s">
        <v>808</v>
      </c>
      <c r="E171" t="s">
        <v>1689</v>
      </c>
      <c r="F171" t="s">
        <v>1658</v>
      </c>
      <c r="G171" s="126" t="s">
        <v>7</v>
      </c>
      <c r="H171">
        <v>1.7999999999999999E-2</v>
      </c>
      <c r="I171" t="s">
        <v>1979</v>
      </c>
      <c r="J171">
        <v>2.5042800000000001</v>
      </c>
      <c r="K171">
        <v>1.7916799999999999</v>
      </c>
      <c r="L171">
        <v>1.48628</v>
      </c>
      <c r="M171">
        <v>1.9240199999999998</v>
      </c>
      <c r="N171">
        <v>1.6186200000000002</v>
      </c>
      <c r="O171">
        <v>1.4252</v>
      </c>
      <c r="P171">
        <v>1.5575400000000001</v>
      </c>
      <c r="Q171">
        <v>3.3899400000000002</v>
      </c>
      <c r="R171">
        <v>1.2317799999999999</v>
      </c>
      <c r="S171">
        <v>2.6366199999999997</v>
      </c>
      <c r="T171">
        <v>1.2012399999999999</v>
      </c>
      <c r="U171">
        <v>1.56772</v>
      </c>
      <c r="V171">
        <v>2.8</v>
      </c>
      <c r="W171">
        <v>1.45</v>
      </c>
      <c r="X171">
        <v>1.36</v>
      </c>
      <c r="Y171">
        <v>0.63</v>
      </c>
      <c r="Z171">
        <v>1.36</v>
      </c>
      <c r="AA171" s="4">
        <v>1.49</v>
      </c>
      <c r="AB171" t="s">
        <v>102</v>
      </c>
      <c r="AC171">
        <v>0.11808583704697548</v>
      </c>
      <c r="AD171">
        <v>-0.19070369708876586</v>
      </c>
      <c r="AE171">
        <v>-8.4963802244529929E-2</v>
      </c>
      <c r="AF171">
        <v>-0.67256057629338561</v>
      </c>
      <c r="AG171">
        <v>-0.15977808256415962</v>
      </c>
      <c r="AH171" s="2">
        <v>4.5467302834689846E-2</v>
      </c>
      <c r="AI171" s="2" t="s">
        <v>102</v>
      </c>
      <c r="AJ171" s="4">
        <v>10.750080000000001</v>
      </c>
      <c r="AK171" s="125">
        <v>9.09</v>
      </c>
      <c r="AL171" s="125">
        <v>-0.15442489730308989</v>
      </c>
      <c r="AM171" t="s">
        <v>779</v>
      </c>
      <c r="AN171">
        <v>1</v>
      </c>
      <c r="AO171">
        <v>1</v>
      </c>
      <c r="AP171">
        <v>1</v>
      </c>
      <c r="AQ171">
        <v>1</v>
      </c>
      <c r="AR171">
        <v>1</v>
      </c>
      <c r="AS171">
        <v>1</v>
      </c>
      <c r="AT171">
        <v>0</v>
      </c>
    </row>
    <row r="172" spans="1:46" x14ac:dyDescent="0.3">
      <c r="A172" t="s">
        <v>1686</v>
      </c>
      <c r="B172" t="s">
        <v>1761</v>
      </c>
      <c r="C172" t="s">
        <v>49</v>
      </c>
      <c r="D172" t="s">
        <v>808</v>
      </c>
      <c r="E172" t="s">
        <v>1689</v>
      </c>
      <c r="F172" t="s">
        <v>1668</v>
      </c>
      <c r="G172" s="126" t="s">
        <v>7</v>
      </c>
      <c r="H172">
        <v>1.7999999999999999E-2</v>
      </c>
      <c r="I172" t="s">
        <v>1980</v>
      </c>
      <c r="J172">
        <v>14.41488</v>
      </c>
      <c r="K172">
        <v>12.877700000000001</v>
      </c>
      <c r="L172">
        <v>13.4885</v>
      </c>
      <c r="M172">
        <v>14.241820000000001</v>
      </c>
      <c r="N172">
        <v>13.72264</v>
      </c>
      <c r="O172">
        <v>18.273099999999999</v>
      </c>
      <c r="P172">
        <v>15.687380000000001</v>
      </c>
      <c r="Q172">
        <v>13.41724</v>
      </c>
      <c r="R172">
        <v>13.68192</v>
      </c>
      <c r="S172">
        <v>13.01004</v>
      </c>
      <c r="T172">
        <v>13.01004</v>
      </c>
      <c r="U172">
        <v>13.091479999999999</v>
      </c>
      <c r="V172">
        <v>11.67</v>
      </c>
      <c r="W172">
        <v>8.5</v>
      </c>
      <c r="X172">
        <v>12.41</v>
      </c>
      <c r="Y172">
        <v>9.39</v>
      </c>
      <c r="Z172">
        <v>6.93</v>
      </c>
      <c r="AA172" s="4">
        <v>11.09</v>
      </c>
      <c r="AB172" t="s">
        <v>102</v>
      </c>
      <c r="AC172">
        <v>-0.19041989943724819</v>
      </c>
      <c r="AD172">
        <v>-0.33994424470208195</v>
      </c>
      <c r="AE172">
        <v>-7.9957000407754761E-2</v>
      </c>
      <c r="AF172">
        <v>-0.34067415540991247</v>
      </c>
      <c r="AG172">
        <v>-0.49499513213200963</v>
      </c>
      <c r="AH172" s="2">
        <v>-0.39309695672874334</v>
      </c>
      <c r="AI172" s="2" t="s">
        <v>102</v>
      </c>
      <c r="AJ172" s="4">
        <v>87.018640000000005</v>
      </c>
      <c r="AK172" s="125">
        <v>59.989999999999995</v>
      </c>
      <c r="AL172" s="125">
        <v>-0.31060747444455589</v>
      </c>
      <c r="AM172" t="s">
        <v>779</v>
      </c>
      <c r="AN172">
        <v>1</v>
      </c>
      <c r="AO172">
        <v>1</v>
      </c>
      <c r="AP172">
        <v>1</v>
      </c>
      <c r="AQ172">
        <v>1</v>
      </c>
      <c r="AR172">
        <v>1</v>
      </c>
      <c r="AS172">
        <v>1</v>
      </c>
      <c r="AT172">
        <v>0</v>
      </c>
    </row>
    <row r="173" spans="1:46" x14ac:dyDescent="0.3">
      <c r="A173" t="s">
        <v>1686</v>
      </c>
      <c r="B173" t="s">
        <v>1761</v>
      </c>
      <c r="C173" t="s">
        <v>49</v>
      </c>
      <c r="D173" t="s">
        <v>808</v>
      </c>
      <c r="E173" t="s">
        <v>1689</v>
      </c>
      <c r="F173" t="s">
        <v>1664</v>
      </c>
      <c r="G173" s="126" t="s">
        <v>7</v>
      </c>
      <c r="H173">
        <v>1.7999999999999999E-2</v>
      </c>
      <c r="I173" t="s">
        <v>1981</v>
      </c>
      <c r="J173">
        <v>0.83475999999999995</v>
      </c>
      <c r="K173">
        <v>3.4917400000000001</v>
      </c>
      <c r="L173">
        <v>3.1659799999999998</v>
      </c>
      <c r="M173">
        <v>17.448520000000002</v>
      </c>
      <c r="N173">
        <v>11.920780000000001</v>
      </c>
      <c r="O173">
        <v>3.54264</v>
      </c>
      <c r="P173">
        <v>4.2654200000000007</v>
      </c>
      <c r="Q173">
        <v>1.2725</v>
      </c>
      <c r="R173">
        <v>3.9294799999999999</v>
      </c>
      <c r="S173">
        <v>3.1150800000000003</v>
      </c>
      <c r="T173">
        <v>6.9325799999999997</v>
      </c>
      <c r="U173">
        <v>1.3743000000000001</v>
      </c>
      <c r="V173">
        <v>1.27</v>
      </c>
      <c r="W173">
        <v>2.15</v>
      </c>
      <c r="X173">
        <v>2.2999999999999998</v>
      </c>
      <c r="Y173">
        <v>1.59</v>
      </c>
      <c r="Z173">
        <v>0.82</v>
      </c>
      <c r="AA173" s="4">
        <v>10.19</v>
      </c>
      <c r="AB173" t="s">
        <v>102</v>
      </c>
      <c r="AC173">
        <v>0.52139537112463474</v>
      </c>
      <c r="AD173">
        <v>-0.38426114200942801</v>
      </c>
      <c r="AE173">
        <v>-0.27352668052230272</v>
      </c>
      <c r="AF173">
        <v>-0.90887479281910444</v>
      </c>
      <c r="AG173">
        <v>-0.93121255488315358</v>
      </c>
      <c r="AH173" s="2">
        <v>1.8763859720434475</v>
      </c>
      <c r="AI173" s="2" t="s">
        <v>102</v>
      </c>
      <c r="AJ173" s="4">
        <v>40.404420000000002</v>
      </c>
      <c r="AK173" s="125">
        <v>18.32</v>
      </c>
      <c r="AL173" s="125">
        <v>-0.54658425984087877</v>
      </c>
      <c r="AM173" t="s">
        <v>779</v>
      </c>
      <c r="AN173">
        <v>1</v>
      </c>
      <c r="AO173">
        <v>1</v>
      </c>
      <c r="AP173">
        <v>1</v>
      </c>
      <c r="AQ173">
        <v>1</v>
      </c>
      <c r="AR173">
        <v>1</v>
      </c>
      <c r="AS173">
        <v>1</v>
      </c>
      <c r="AT173">
        <v>0</v>
      </c>
    </row>
    <row r="174" spans="1:46" x14ac:dyDescent="0.3">
      <c r="A174" t="s">
        <v>1686</v>
      </c>
      <c r="B174" t="s">
        <v>1761</v>
      </c>
      <c r="C174" t="s">
        <v>49</v>
      </c>
      <c r="D174" t="s">
        <v>808</v>
      </c>
      <c r="E174" t="s">
        <v>1689</v>
      </c>
      <c r="F174" t="s">
        <v>1665</v>
      </c>
      <c r="G174" s="126" t="s">
        <v>7</v>
      </c>
      <c r="H174">
        <v>1.7999999999999999E-2</v>
      </c>
      <c r="I174" t="s">
        <v>1982</v>
      </c>
      <c r="J174">
        <v>2.6875200000000001</v>
      </c>
      <c r="K174">
        <v>2.1276199999999998</v>
      </c>
      <c r="L174">
        <v>3.3186799999999996</v>
      </c>
      <c r="M174">
        <v>2.8911199999999999</v>
      </c>
      <c r="N174">
        <v>2.3108599999999999</v>
      </c>
      <c r="O174">
        <v>2.2497799999999999</v>
      </c>
      <c r="P174">
        <v>2.1174400000000002</v>
      </c>
      <c r="Q174">
        <v>2.6366199999999997</v>
      </c>
      <c r="R174">
        <v>2.0054599999999998</v>
      </c>
      <c r="S174">
        <v>2.1683399999999997</v>
      </c>
      <c r="T174">
        <v>2.4533800000000001</v>
      </c>
      <c r="U174">
        <v>2.1174400000000002</v>
      </c>
      <c r="V174">
        <v>2.2999999999999998</v>
      </c>
      <c r="W174">
        <v>2.09</v>
      </c>
      <c r="X174">
        <v>2.77</v>
      </c>
      <c r="Y174">
        <v>2.38</v>
      </c>
      <c r="Z174">
        <v>2.16</v>
      </c>
      <c r="AA174" s="4">
        <v>2.75</v>
      </c>
      <c r="AB174" t="s">
        <v>102</v>
      </c>
      <c r="AC174">
        <v>-0.14419241531225824</v>
      </c>
      <c r="AD174">
        <v>-1.7681728880157167E-2</v>
      </c>
      <c r="AE174">
        <v>-0.16533079417117638</v>
      </c>
      <c r="AF174">
        <v>-0.17678961786435707</v>
      </c>
      <c r="AG174">
        <v>-6.5283054793453421E-2</v>
      </c>
      <c r="AH174" s="2">
        <v>0.22234174008125246</v>
      </c>
      <c r="AI174" s="2" t="s">
        <v>102</v>
      </c>
      <c r="AJ174" s="4">
        <v>15.58558</v>
      </c>
      <c r="AK174" s="125">
        <v>14.45</v>
      </c>
      <c r="AL174" s="125">
        <v>-7.286093940681071E-2</v>
      </c>
      <c r="AM174" t="s">
        <v>779</v>
      </c>
      <c r="AN174">
        <v>1</v>
      </c>
      <c r="AO174">
        <v>1</v>
      </c>
      <c r="AP174">
        <v>1</v>
      </c>
      <c r="AQ174">
        <v>1</v>
      </c>
      <c r="AR174">
        <v>1</v>
      </c>
      <c r="AS174">
        <v>1</v>
      </c>
      <c r="AT174">
        <v>0</v>
      </c>
    </row>
    <row r="175" spans="1:46" x14ac:dyDescent="0.3">
      <c r="A175" t="s">
        <v>1686</v>
      </c>
      <c r="B175" t="s">
        <v>1761</v>
      </c>
      <c r="C175" t="s">
        <v>49</v>
      </c>
      <c r="D175" t="s">
        <v>808</v>
      </c>
      <c r="E175" t="s">
        <v>1689</v>
      </c>
      <c r="F175" t="s">
        <v>1669</v>
      </c>
      <c r="G175" s="126" t="s">
        <v>7</v>
      </c>
      <c r="H175">
        <v>1.7999999999999999E-2</v>
      </c>
      <c r="I175" t="s">
        <v>1983</v>
      </c>
      <c r="J175">
        <v>2.6773400000000001</v>
      </c>
      <c r="K175">
        <v>2.55518</v>
      </c>
      <c r="L175">
        <v>2.5857200000000002</v>
      </c>
      <c r="M175">
        <v>3.2067000000000001</v>
      </c>
      <c r="N175">
        <v>1.8425800000000001</v>
      </c>
      <c r="O175">
        <v>2.7587799999999998</v>
      </c>
      <c r="P175">
        <v>2.72824</v>
      </c>
      <c r="Q175">
        <v>2.66716</v>
      </c>
      <c r="R175">
        <v>2.7689600000000003</v>
      </c>
      <c r="S175">
        <v>2.3312200000000001</v>
      </c>
      <c r="T175">
        <v>2.2396000000000003</v>
      </c>
      <c r="U175">
        <v>2.2294200000000002</v>
      </c>
      <c r="V175">
        <v>2.15</v>
      </c>
      <c r="W175">
        <v>1.47</v>
      </c>
      <c r="X175">
        <v>1.74</v>
      </c>
      <c r="Y175">
        <v>0.8</v>
      </c>
      <c r="Z175">
        <v>1.0900000000000001</v>
      </c>
      <c r="AA175" s="4">
        <v>1.28</v>
      </c>
      <c r="AB175" t="s">
        <v>102</v>
      </c>
      <c r="AC175">
        <v>-0.19696415098567988</v>
      </c>
      <c r="AD175">
        <v>-0.42469806432423551</v>
      </c>
      <c r="AE175">
        <v>-0.32707331033522585</v>
      </c>
      <c r="AF175">
        <v>-0.75052234384257954</v>
      </c>
      <c r="AG175">
        <v>-0.4084381682206471</v>
      </c>
      <c r="AH175" s="2">
        <v>-0.53602679445262036</v>
      </c>
      <c r="AI175" s="2" t="s">
        <v>102</v>
      </c>
      <c r="AJ175" s="4">
        <v>15.626300000000001</v>
      </c>
      <c r="AK175" s="125">
        <v>8.5299999999999994</v>
      </c>
      <c r="AL175" s="125">
        <v>-0.4541254167653252</v>
      </c>
      <c r="AM175" t="s">
        <v>779</v>
      </c>
      <c r="AN175">
        <v>1</v>
      </c>
      <c r="AO175">
        <v>1</v>
      </c>
      <c r="AP175">
        <v>1</v>
      </c>
      <c r="AQ175">
        <v>1</v>
      </c>
      <c r="AR175">
        <v>1</v>
      </c>
      <c r="AS175">
        <v>1</v>
      </c>
      <c r="AT175">
        <v>0</v>
      </c>
    </row>
    <row r="176" spans="1:46" x14ac:dyDescent="0.3">
      <c r="A176" t="s">
        <v>1686</v>
      </c>
      <c r="B176" t="s">
        <v>1761</v>
      </c>
      <c r="C176" t="s">
        <v>49</v>
      </c>
      <c r="D176" t="s">
        <v>808</v>
      </c>
      <c r="E176" t="s">
        <v>1689</v>
      </c>
      <c r="F176" t="s">
        <v>770</v>
      </c>
      <c r="G176" s="126" t="s">
        <v>7</v>
      </c>
      <c r="H176">
        <v>1.7999999999999999E-2</v>
      </c>
      <c r="I176" t="s">
        <v>1984</v>
      </c>
      <c r="J176">
        <v>4.4588400000000004</v>
      </c>
      <c r="K176">
        <v>4.3265000000000002</v>
      </c>
      <c r="L176">
        <v>4.2450599999999996</v>
      </c>
      <c r="M176">
        <v>4.5199200000000008</v>
      </c>
      <c r="N176">
        <v>4.2450599999999996</v>
      </c>
      <c r="O176">
        <v>3.6342599999999998</v>
      </c>
      <c r="P176">
        <v>4.8456799999999998</v>
      </c>
      <c r="Q176">
        <v>4.0312799999999998</v>
      </c>
      <c r="R176">
        <v>4.5402800000000001</v>
      </c>
      <c r="S176">
        <v>4.8151400000000004</v>
      </c>
      <c r="T176">
        <v>4.2043400000000002</v>
      </c>
      <c r="U176">
        <v>4.5606400000000002</v>
      </c>
      <c r="V176">
        <v>3.58</v>
      </c>
      <c r="W176">
        <v>3.07</v>
      </c>
      <c r="X176">
        <v>3.3</v>
      </c>
      <c r="Y176">
        <v>2.41</v>
      </c>
      <c r="Z176">
        <v>2.0099999999999998</v>
      </c>
      <c r="AA176" s="4">
        <v>2.6</v>
      </c>
      <c r="AB176" t="s">
        <v>102</v>
      </c>
      <c r="AC176">
        <v>-0.19710059118515133</v>
      </c>
      <c r="AD176">
        <v>-0.29041950768519598</v>
      </c>
      <c r="AE176">
        <v>-0.22262582861019628</v>
      </c>
      <c r="AF176">
        <v>-0.46680472220747277</v>
      </c>
      <c r="AG176">
        <v>-0.52650845924439227</v>
      </c>
      <c r="AH176" s="2">
        <v>-0.28458613307798558</v>
      </c>
      <c r="AI176" s="2" t="s">
        <v>102</v>
      </c>
      <c r="AJ176" s="4">
        <v>25.429639999999999</v>
      </c>
      <c r="AK176" s="125">
        <v>16.97</v>
      </c>
      <c r="AL176" s="125">
        <v>-0.33266849235773688</v>
      </c>
      <c r="AM176" t="s">
        <v>779</v>
      </c>
      <c r="AN176">
        <v>1</v>
      </c>
      <c r="AO176">
        <v>1</v>
      </c>
      <c r="AP176">
        <v>1</v>
      </c>
      <c r="AQ176">
        <v>1</v>
      </c>
      <c r="AR176">
        <v>1</v>
      </c>
      <c r="AS176">
        <v>1</v>
      </c>
      <c r="AT176">
        <v>0</v>
      </c>
    </row>
    <row r="177" spans="1:46" x14ac:dyDescent="0.3">
      <c r="A177" t="s">
        <v>1670</v>
      </c>
      <c r="B177" t="s">
        <v>1784</v>
      </c>
      <c r="C177" t="s">
        <v>49</v>
      </c>
      <c r="D177" t="s">
        <v>808</v>
      </c>
      <c r="E177" t="s">
        <v>1689</v>
      </c>
      <c r="F177" t="s">
        <v>1651</v>
      </c>
      <c r="G177" s="126" t="s">
        <v>7</v>
      </c>
      <c r="H177">
        <v>2E-3</v>
      </c>
      <c r="I177" t="s">
        <v>1985</v>
      </c>
      <c r="J177">
        <v>0</v>
      </c>
      <c r="K177">
        <v>0</v>
      </c>
      <c r="L177">
        <v>0</v>
      </c>
      <c r="M177">
        <v>0</v>
      </c>
      <c r="N177">
        <v>0</v>
      </c>
      <c r="O177">
        <v>0</v>
      </c>
      <c r="P177">
        <v>0</v>
      </c>
      <c r="Q177">
        <v>0</v>
      </c>
      <c r="R177">
        <v>0</v>
      </c>
      <c r="S177">
        <v>0</v>
      </c>
      <c r="T177">
        <v>0</v>
      </c>
      <c r="U177">
        <v>0</v>
      </c>
      <c r="V177">
        <v>0</v>
      </c>
      <c r="W177">
        <v>0</v>
      </c>
      <c r="X177">
        <v>0</v>
      </c>
      <c r="Y177">
        <v>0</v>
      </c>
      <c r="Z177">
        <v>0</v>
      </c>
      <c r="AB177" t="s">
        <v>102</v>
      </c>
      <c r="AC177" t="e">
        <v>#DIV/0!</v>
      </c>
      <c r="AD177" t="e">
        <v>#DIV/0!</v>
      </c>
      <c r="AE177" t="e">
        <v>#DIV/0!</v>
      </c>
      <c r="AF177" t="e">
        <v>#DIV/0!</v>
      </c>
      <c r="AG177" t="e">
        <v>#DIV/0!</v>
      </c>
      <c r="AH177" s="2" t="e">
        <v>#DIV/0!</v>
      </c>
      <c r="AI177" s="2" t="s">
        <v>102</v>
      </c>
      <c r="AJ177" s="4">
        <v>0</v>
      </c>
      <c r="AK177" s="125">
        <v>0</v>
      </c>
      <c r="AM177" t="s">
        <v>779</v>
      </c>
      <c r="AN177">
        <v>1</v>
      </c>
      <c r="AO177">
        <v>1</v>
      </c>
      <c r="AP177">
        <v>1</v>
      </c>
      <c r="AQ177">
        <v>1</v>
      </c>
      <c r="AR177">
        <v>1</v>
      </c>
      <c r="AS177">
        <v>1</v>
      </c>
      <c r="AT177">
        <v>0</v>
      </c>
    </row>
    <row r="178" spans="1:46" x14ac:dyDescent="0.3">
      <c r="A178" t="s">
        <v>1670</v>
      </c>
      <c r="B178" t="s">
        <v>1784</v>
      </c>
      <c r="C178" t="s">
        <v>49</v>
      </c>
      <c r="D178" t="s">
        <v>808</v>
      </c>
      <c r="E178" t="s">
        <v>1689</v>
      </c>
      <c r="F178" t="s">
        <v>776</v>
      </c>
      <c r="G178" s="126" t="s">
        <v>7</v>
      </c>
      <c r="H178">
        <v>2E-3</v>
      </c>
      <c r="I178" t="s">
        <v>1986</v>
      </c>
      <c r="J178">
        <v>65.741219999999998</v>
      </c>
      <c r="K178">
        <v>59.909579999999998</v>
      </c>
      <c r="L178">
        <v>68.055840000000003</v>
      </c>
      <c r="M178">
        <v>71.041800000000009</v>
      </c>
      <c r="N178">
        <v>68.687100000000001</v>
      </c>
      <c r="O178">
        <v>60.881519999999995</v>
      </c>
      <c r="P178">
        <v>66.422580000000011</v>
      </c>
      <c r="Q178">
        <v>59.288340000000005</v>
      </c>
      <c r="R178">
        <v>55.751280000000001</v>
      </c>
      <c r="S178">
        <v>64.24824000000001</v>
      </c>
      <c r="T178">
        <v>64.669080000000008</v>
      </c>
      <c r="U178">
        <v>68.84742</v>
      </c>
      <c r="V178">
        <v>71.34</v>
      </c>
      <c r="W178">
        <v>65.72</v>
      </c>
      <c r="X178">
        <v>68.86</v>
      </c>
      <c r="Y178">
        <v>44.59</v>
      </c>
      <c r="Z178">
        <v>45.94</v>
      </c>
      <c r="AA178" s="4">
        <v>52.03</v>
      </c>
      <c r="AB178" t="s">
        <v>102</v>
      </c>
      <c r="AC178">
        <v>8.5163919988098871E-2</v>
      </c>
      <c r="AD178">
        <v>9.6986491976742292E-2</v>
      </c>
      <c r="AE178">
        <v>1.1816179184622451E-2</v>
      </c>
      <c r="AF178">
        <v>-0.37234135396344126</v>
      </c>
      <c r="AG178">
        <v>-0.33116989944254455</v>
      </c>
      <c r="AH178" s="2">
        <v>-0.14538927411799171</v>
      </c>
      <c r="AI178" s="2" t="s">
        <v>102</v>
      </c>
      <c r="AJ178" s="4">
        <v>394.31705999999997</v>
      </c>
      <c r="AK178" s="125">
        <v>348.48</v>
      </c>
      <c r="AL178" s="125">
        <v>-0.11624417163183341</v>
      </c>
      <c r="AM178" t="s">
        <v>779</v>
      </c>
      <c r="AN178">
        <v>1</v>
      </c>
      <c r="AO178">
        <v>1</v>
      </c>
      <c r="AP178">
        <v>1</v>
      </c>
      <c r="AQ178">
        <v>1</v>
      </c>
      <c r="AR178">
        <v>1</v>
      </c>
      <c r="AS178">
        <v>1</v>
      </c>
      <c r="AT178">
        <v>0</v>
      </c>
    </row>
    <row r="179" spans="1:46" x14ac:dyDescent="0.3">
      <c r="A179" t="s">
        <v>1670</v>
      </c>
      <c r="B179" t="s">
        <v>1784</v>
      </c>
      <c r="C179" t="s">
        <v>49</v>
      </c>
      <c r="D179" t="s">
        <v>808</v>
      </c>
      <c r="E179" t="s">
        <v>1689</v>
      </c>
      <c r="F179" t="s">
        <v>1654</v>
      </c>
      <c r="G179" s="126" t="s">
        <v>7</v>
      </c>
      <c r="H179">
        <v>2E-3</v>
      </c>
      <c r="I179" t="s">
        <v>1987</v>
      </c>
      <c r="J179">
        <v>3.0560999999999998</v>
      </c>
      <c r="K179">
        <v>3.4569000000000001</v>
      </c>
      <c r="L179">
        <v>2.9859599999999999</v>
      </c>
      <c r="M179">
        <v>4.2685199999999996</v>
      </c>
      <c r="N179">
        <v>3.2965800000000001</v>
      </c>
      <c r="O179">
        <v>2.92584</v>
      </c>
      <c r="P179">
        <v>3.6673200000000001</v>
      </c>
      <c r="Q179">
        <v>1.97394</v>
      </c>
      <c r="R179">
        <v>2.54508</v>
      </c>
      <c r="S179">
        <v>3.5570999999999997</v>
      </c>
      <c r="T179">
        <v>2.4148200000000002</v>
      </c>
      <c r="U179">
        <v>2.86572</v>
      </c>
      <c r="V179">
        <v>8.18</v>
      </c>
      <c r="W179">
        <v>5.39</v>
      </c>
      <c r="X179">
        <v>3.6</v>
      </c>
      <c r="Y179">
        <v>0.77</v>
      </c>
      <c r="Z179">
        <v>2.4500000000000002</v>
      </c>
      <c r="AA179" s="4">
        <v>3.39</v>
      </c>
      <c r="AB179" t="s">
        <v>102</v>
      </c>
      <c r="AC179">
        <v>1.6766139851444652</v>
      </c>
      <c r="AD179">
        <v>0.55920043970030942</v>
      </c>
      <c r="AE179">
        <v>0.20564240646224335</v>
      </c>
      <c r="AF179">
        <v>-0.81960960707692598</v>
      </c>
      <c r="AG179">
        <v>-0.2568055378604493</v>
      </c>
      <c r="AH179" s="2">
        <v>0.15864162086785338</v>
      </c>
      <c r="AI179" s="2" t="s">
        <v>102</v>
      </c>
      <c r="AJ179" s="4">
        <v>19.989899999999999</v>
      </c>
      <c r="AK179" s="125">
        <v>23.78</v>
      </c>
      <c r="AL179" s="125">
        <v>0.18960074837793098</v>
      </c>
      <c r="AM179" t="s">
        <v>779</v>
      </c>
      <c r="AN179">
        <v>1</v>
      </c>
      <c r="AO179">
        <v>1</v>
      </c>
      <c r="AP179">
        <v>1</v>
      </c>
      <c r="AQ179">
        <v>1</v>
      </c>
      <c r="AR179">
        <v>1</v>
      </c>
      <c r="AS179">
        <v>1</v>
      </c>
      <c r="AT179">
        <v>0</v>
      </c>
    </row>
    <row r="180" spans="1:46" x14ac:dyDescent="0.3">
      <c r="A180" t="s">
        <v>1670</v>
      </c>
      <c r="B180" t="s">
        <v>1784</v>
      </c>
      <c r="C180" t="s">
        <v>49</v>
      </c>
      <c r="D180" t="s">
        <v>808</v>
      </c>
      <c r="E180" t="s">
        <v>1689</v>
      </c>
      <c r="F180" t="s">
        <v>1662</v>
      </c>
      <c r="G180" s="126" t="s">
        <v>7</v>
      </c>
      <c r="H180">
        <v>2E-3</v>
      </c>
      <c r="I180" t="s">
        <v>1988</v>
      </c>
      <c r="J180">
        <v>0.41081999999999996</v>
      </c>
      <c r="K180">
        <v>0.95189999999999997</v>
      </c>
      <c r="L180">
        <v>0.27054</v>
      </c>
      <c r="M180">
        <v>0.95189999999999997</v>
      </c>
      <c r="N180">
        <v>0.47093999999999997</v>
      </c>
      <c r="O180">
        <v>0.74148000000000003</v>
      </c>
      <c r="P180">
        <v>0.14028000000000002</v>
      </c>
      <c r="Q180">
        <v>0</v>
      </c>
      <c r="R180">
        <v>0</v>
      </c>
      <c r="S180">
        <v>0</v>
      </c>
      <c r="T180">
        <v>0</v>
      </c>
      <c r="U180">
        <v>0.26052000000000003</v>
      </c>
      <c r="V180">
        <v>1.76</v>
      </c>
      <c r="W180">
        <v>2.2999999999999998</v>
      </c>
      <c r="X180">
        <v>1.08</v>
      </c>
      <c r="Y180">
        <v>0.54</v>
      </c>
      <c r="Z180">
        <v>0.81</v>
      </c>
      <c r="AA180" s="4">
        <v>1.22</v>
      </c>
      <c r="AB180" t="s">
        <v>102</v>
      </c>
      <c r="AC180">
        <v>3.2841146974343998</v>
      </c>
      <c r="AD180">
        <v>1.4162201911965542</v>
      </c>
      <c r="AE180">
        <v>2.9920159680638725</v>
      </c>
      <c r="AF180">
        <v>-0.43271352032776544</v>
      </c>
      <c r="AG180">
        <v>0.71996432666581756</v>
      </c>
      <c r="AH180" s="2">
        <v>0.6453579327830824</v>
      </c>
      <c r="AI180" s="2" t="s">
        <v>102</v>
      </c>
      <c r="AJ180" s="4">
        <v>3.7975800000000004</v>
      </c>
      <c r="AK180" s="125">
        <v>7.71</v>
      </c>
      <c r="AL180" s="125">
        <v>1.0302403109348583</v>
      </c>
      <c r="AM180" t="s">
        <v>779</v>
      </c>
      <c r="AN180">
        <v>1</v>
      </c>
      <c r="AO180">
        <v>1</v>
      </c>
      <c r="AP180">
        <v>1</v>
      </c>
      <c r="AQ180">
        <v>1</v>
      </c>
      <c r="AR180">
        <v>1</v>
      </c>
      <c r="AS180">
        <v>1</v>
      </c>
      <c r="AT180">
        <v>0</v>
      </c>
    </row>
    <row r="181" spans="1:46" x14ac:dyDescent="0.3">
      <c r="A181" t="s">
        <v>1670</v>
      </c>
      <c r="B181" t="s">
        <v>1784</v>
      </c>
      <c r="C181" t="s">
        <v>49</v>
      </c>
      <c r="D181" t="s">
        <v>808</v>
      </c>
      <c r="E181" t="s">
        <v>1689</v>
      </c>
      <c r="F181" t="s">
        <v>5</v>
      </c>
      <c r="G181" s="126" t="s">
        <v>7</v>
      </c>
      <c r="H181">
        <v>2E-3</v>
      </c>
      <c r="I181" t="s">
        <v>1989</v>
      </c>
      <c r="J181">
        <v>62.685120000000005</v>
      </c>
      <c r="K181">
        <v>56.452680000000001</v>
      </c>
      <c r="L181">
        <v>65.079900000000009</v>
      </c>
      <c r="M181">
        <v>66.77328</v>
      </c>
      <c r="N181">
        <v>65.400539999999992</v>
      </c>
      <c r="O181">
        <v>57.955680000000001</v>
      </c>
      <c r="P181">
        <v>62.745239999999995</v>
      </c>
      <c r="Q181">
        <v>57.324420000000003</v>
      </c>
      <c r="R181">
        <v>53.206200000000003</v>
      </c>
      <c r="S181">
        <v>60.691139999999997</v>
      </c>
      <c r="T181">
        <v>62.254260000000002</v>
      </c>
      <c r="U181">
        <v>65.981699999999989</v>
      </c>
      <c r="V181">
        <v>63.17</v>
      </c>
      <c r="W181">
        <v>60.33</v>
      </c>
      <c r="X181">
        <v>65.260000000000005</v>
      </c>
      <c r="Y181">
        <v>43.82</v>
      </c>
      <c r="Z181">
        <v>43.49</v>
      </c>
      <c r="AA181" s="4">
        <v>48.64</v>
      </c>
      <c r="AB181" t="s">
        <v>102</v>
      </c>
      <c r="AC181">
        <v>7.7351690480930218E-3</v>
      </c>
      <c r="AD181">
        <v>6.868265598727992E-2</v>
      </c>
      <c r="AE181">
        <v>2.7673674974914822E-3</v>
      </c>
      <c r="AF181">
        <v>-0.3437494758382395</v>
      </c>
      <c r="AG181">
        <v>-0.33502078117397799</v>
      </c>
      <c r="AH181" s="2">
        <v>-0.16073799841534084</v>
      </c>
      <c r="AI181" s="2" t="s">
        <v>102</v>
      </c>
      <c r="AJ181" s="4">
        <v>374.34720000000004</v>
      </c>
      <c r="AK181" s="125">
        <v>324.70999999999998</v>
      </c>
      <c r="AL181" s="125">
        <v>-0.13259669098633584</v>
      </c>
      <c r="AM181" t="s">
        <v>779</v>
      </c>
      <c r="AN181">
        <v>1</v>
      </c>
      <c r="AO181">
        <v>1</v>
      </c>
      <c r="AP181">
        <v>1</v>
      </c>
      <c r="AQ181">
        <v>1</v>
      </c>
      <c r="AR181">
        <v>1</v>
      </c>
      <c r="AS181">
        <v>1</v>
      </c>
      <c r="AT181">
        <v>0</v>
      </c>
    </row>
    <row r="182" spans="1:46" x14ac:dyDescent="0.3">
      <c r="A182" t="s">
        <v>1670</v>
      </c>
      <c r="B182" t="s">
        <v>1784</v>
      </c>
      <c r="C182" t="s">
        <v>49</v>
      </c>
      <c r="D182" t="s">
        <v>808</v>
      </c>
      <c r="E182" t="s">
        <v>1689</v>
      </c>
      <c r="F182" t="s">
        <v>18</v>
      </c>
      <c r="G182" s="126" t="s">
        <v>7</v>
      </c>
      <c r="H182">
        <v>2E-3</v>
      </c>
      <c r="I182" t="s">
        <v>1990</v>
      </c>
      <c r="J182">
        <v>25.691279999999999</v>
      </c>
      <c r="K182">
        <v>25.190280000000001</v>
      </c>
      <c r="L182">
        <v>27.144179999999999</v>
      </c>
      <c r="M182">
        <v>27.2544</v>
      </c>
      <c r="N182">
        <v>27.02394</v>
      </c>
      <c r="O182">
        <v>22.895700000000001</v>
      </c>
      <c r="P182">
        <v>25.3506</v>
      </c>
      <c r="Q182">
        <v>21.5931</v>
      </c>
      <c r="R182">
        <v>21.412739999999999</v>
      </c>
      <c r="S182">
        <v>24.9498</v>
      </c>
      <c r="T182">
        <v>25.7013</v>
      </c>
      <c r="U182">
        <v>24.128159999999998</v>
      </c>
      <c r="V182">
        <v>26.46</v>
      </c>
      <c r="W182">
        <v>28.61</v>
      </c>
      <c r="X182">
        <v>27.87</v>
      </c>
      <c r="Y182">
        <v>19.03</v>
      </c>
      <c r="Z182">
        <v>17.190000000000001</v>
      </c>
      <c r="AA182" s="4">
        <v>16.690000000000001</v>
      </c>
      <c r="AB182" t="s">
        <v>102</v>
      </c>
      <c r="AC182">
        <v>2.9921436378413293E-2</v>
      </c>
      <c r="AD182">
        <v>0.1357555374533351</v>
      </c>
      <c r="AE182">
        <v>2.6739433646549734E-2</v>
      </c>
      <c r="AF182">
        <v>-0.30176411882118115</v>
      </c>
      <c r="AG182">
        <v>-0.36389734435467214</v>
      </c>
      <c r="AH182" s="2">
        <v>-0.27104216075507626</v>
      </c>
      <c r="AI182" s="2" t="s">
        <v>102</v>
      </c>
      <c r="AJ182" s="4">
        <v>155.19978</v>
      </c>
      <c r="AK182" s="125">
        <v>135.85</v>
      </c>
      <c r="AL182" s="125">
        <v>-0.12467659425805894</v>
      </c>
      <c r="AM182" t="s">
        <v>779</v>
      </c>
      <c r="AN182">
        <v>1</v>
      </c>
      <c r="AO182">
        <v>1</v>
      </c>
      <c r="AP182">
        <v>1</v>
      </c>
      <c r="AQ182">
        <v>1</v>
      </c>
      <c r="AR182">
        <v>1</v>
      </c>
      <c r="AS182">
        <v>1</v>
      </c>
      <c r="AT182">
        <v>0</v>
      </c>
    </row>
    <row r="183" spans="1:46" x14ac:dyDescent="0.3">
      <c r="A183" t="s">
        <v>1670</v>
      </c>
      <c r="B183" t="s">
        <v>1784</v>
      </c>
      <c r="C183" t="s">
        <v>49</v>
      </c>
      <c r="D183" t="s">
        <v>808</v>
      </c>
      <c r="E183" t="s">
        <v>1689</v>
      </c>
      <c r="F183" t="s">
        <v>16</v>
      </c>
      <c r="G183" s="126" t="s">
        <v>7</v>
      </c>
      <c r="H183">
        <v>2E-3</v>
      </c>
      <c r="I183" t="s">
        <v>1991</v>
      </c>
      <c r="J183">
        <v>14.448840000000001</v>
      </c>
      <c r="K183">
        <v>10.631219999999999</v>
      </c>
      <c r="L183">
        <v>14.85966</v>
      </c>
      <c r="M183">
        <v>15.450839999999999</v>
      </c>
      <c r="N183">
        <v>12.354660000000001</v>
      </c>
      <c r="O183">
        <v>10.6713</v>
      </c>
      <c r="P183">
        <v>13.066079999999999</v>
      </c>
      <c r="Q183">
        <v>10.0701</v>
      </c>
      <c r="R183">
        <v>11.623199999999999</v>
      </c>
      <c r="S183">
        <v>10.95186</v>
      </c>
      <c r="T183">
        <v>11.68332</v>
      </c>
      <c r="U183">
        <v>15.781499999999999</v>
      </c>
      <c r="V183">
        <v>14.28</v>
      </c>
      <c r="W183">
        <v>9.66</v>
      </c>
      <c r="X183">
        <v>13.57</v>
      </c>
      <c r="Y183">
        <v>11.01</v>
      </c>
      <c r="Z183">
        <v>7.35</v>
      </c>
      <c r="AA183" s="4">
        <v>9.6</v>
      </c>
      <c r="AB183" t="s">
        <v>102</v>
      </c>
      <c r="AC183">
        <v>-1.1685367129818117E-2</v>
      </c>
      <c r="AD183">
        <v>-9.1355460615056311E-2</v>
      </c>
      <c r="AE183">
        <v>-8.6789334345469524E-2</v>
      </c>
      <c r="AF183">
        <v>-0.28741738313256754</v>
      </c>
      <c r="AG183">
        <v>-0.40508277848196556</v>
      </c>
      <c r="AH183" s="2">
        <v>-0.10039076776025421</v>
      </c>
      <c r="AI183" s="2" t="s">
        <v>102</v>
      </c>
      <c r="AJ183" s="4">
        <v>78.416520000000006</v>
      </c>
      <c r="AK183" s="125">
        <v>65.47</v>
      </c>
      <c r="AL183" s="125">
        <v>-0.16509939487240707</v>
      </c>
      <c r="AM183" t="s">
        <v>779</v>
      </c>
      <c r="AN183">
        <v>1</v>
      </c>
      <c r="AO183">
        <v>1</v>
      </c>
      <c r="AP183">
        <v>1</v>
      </c>
      <c r="AQ183">
        <v>1</v>
      </c>
      <c r="AR183">
        <v>1</v>
      </c>
      <c r="AS183">
        <v>1</v>
      </c>
      <c r="AT183">
        <v>0</v>
      </c>
    </row>
    <row r="184" spans="1:46" x14ac:dyDescent="0.3">
      <c r="A184" t="s">
        <v>1670</v>
      </c>
      <c r="B184" t="s">
        <v>1784</v>
      </c>
      <c r="C184" t="s">
        <v>49</v>
      </c>
      <c r="D184" t="s">
        <v>808</v>
      </c>
      <c r="E184" t="s">
        <v>1689</v>
      </c>
      <c r="F184" t="s">
        <v>1655</v>
      </c>
      <c r="G184" s="126" t="s">
        <v>7</v>
      </c>
      <c r="H184">
        <v>2E-3</v>
      </c>
      <c r="I184" t="s">
        <v>1992</v>
      </c>
      <c r="J184">
        <v>1.76352</v>
      </c>
      <c r="K184">
        <v>2.1242399999999999</v>
      </c>
      <c r="L184">
        <v>3.7875599999999996</v>
      </c>
      <c r="M184">
        <v>2.7154199999999999</v>
      </c>
      <c r="N184">
        <v>4.4789399999999997</v>
      </c>
      <c r="O184">
        <v>5.4909600000000003</v>
      </c>
      <c r="P184">
        <v>2.7855599999999998</v>
      </c>
      <c r="Q184">
        <v>6.2625000000000002</v>
      </c>
      <c r="R184">
        <v>2.7354599999999998</v>
      </c>
      <c r="S184">
        <v>3.4569000000000001</v>
      </c>
      <c r="T184">
        <v>2.0140199999999999</v>
      </c>
      <c r="U184">
        <v>1.9438800000000001</v>
      </c>
      <c r="V184">
        <v>2.21</v>
      </c>
      <c r="W184">
        <v>2.5099999999999998</v>
      </c>
      <c r="X184">
        <v>3.35</v>
      </c>
      <c r="Y184">
        <v>1.53</v>
      </c>
      <c r="Z184">
        <v>6.27</v>
      </c>
      <c r="AA184" s="4">
        <v>5.72</v>
      </c>
      <c r="AB184" t="s">
        <v>102</v>
      </c>
      <c r="AC184">
        <v>0.25317546724732354</v>
      </c>
      <c r="AD184">
        <v>0.18159906601890555</v>
      </c>
      <c r="AE184">
        <v>-0.11552556263135094</v>
      </c>
      <c r="AF184">
        <v>-0.43655125174006226</v>
      </c>
      <c r="AG184">
        <v>0.39988479417004918</v>
      </c>
      <c r="AH184" s="2">
        <v>4.1712196045864375E-2</v>
      </c>
      <c r="AI184" s="2" t="s">
        <v>102</v>
      </c>
      <c r="AJ184" s="4">
        <v>20.36064</v>
      </c>
      <c r="AK184" s="125">
        <v>21.59</v>
      </c>
      <c r="AL184" s="125">
        <v>6.037924151696606E-2</v>
      </c>
      <c r="AM184" t="s">
        <v>779</v>
      </c>
      <c r="AN184">
        <v>1</v>
      </c>
      <c r="AO184">
        <v>1</v>
      </c>
      <c r="AP184">
        <v>1</v>
      </c>
      <c r="AQ184">
        <v>1</v>
      </c>
      <c r="AR184">
        <v>1</v>
      </c>
      <c r="AS184">
        <v>1</v>
      </c>
      <c r="AT184">
        <v>0</v>
      </c>
    </row>
    <row r="185" spans="1:46" x14ac:dyDescent="0.3">
      <c r="A185" t="s">
        <v>1670</v>
      </c>
      <c r="B185" t="s">
        <v>1784</v>
      </c>
      <c r="C185" t="s">
        <v>49</v>
      </c>
      <c r="D185" t="s">
        <v>808</v>
      </c>
      <c r="E185" t="s">
        <v>1689</v>
      </c>
      <c r="F185" t="s">
        <v>1656</v>
      </c>
      <c r="G185" s="126" t="s">
        <v>7</v>
      </c>
      <c r="H185">
        <v>2E-3</v>
      </c>
      <c r="I185" t="s">
        <v>1993</v>
      </c>
      <c r="J185">
        <v>20.781479999999998</v>
      </c>
      <c r="K185">
        <v>18.516960000000001</v>
      </c>
      <c r="L185">
        <v>19.288499999999999</v>
      </c>
      <c r="M185">
        <v>21.352619999999998</v>
      </c>
      <c r="N185">
        <v>21.532979999999998</v>
      </c>
      <c r="O185">
        <v>18.89772</v>
      </c>
      <c r="P185">
        <v>21.542999999999999</v>
      </c>
      <c r="Q185">
        <v>19.398720000000001</v>
      </c>
      <c r="R185">
        <v>17.434799999999999</v>
      </c>
      <c r="S185">
        <v>21.33258</v>
      </c>
      <c r="T185">
        <v>22.845600000000001</v>
      </c>
      <c r="U185">
        <v>24.128159999999998</v>
      </c>
      <c r="V185">
        <v>20.22</v>
      </c>
      <c r="W185">
        <v>19.55</v>
      </c>
      <c r="X185">
        <v>20.47</v>
      </c>
      <c r="Y185">
        <v>12.24</v>
      </c>
      <c r="Z185">
        <v>12.68</v>
      </c>
      <c r="AA185" s="4">
        <v>16.63</v>
      </c>
      <c r="AB185" t="s">
        <v>102</v>
      </c>
      <c r="AC185">
        <v>-2.7018287436698426E-2</v>
      </c>
      <c r="AD185">
        <v>5.5788855190052777E-2</v>
      </c>
      <c r="AE185">
        <v>6.1254115146330709E-2</v>
      </c>
      <c r="AF185">
        <v>-0.42676823734042935</v>
      </c>
      <c r="AG185">
        <v>-0.41113584835912165</v>
      </c>
      <c r="AH185" s="2">
        <v>-0.11999966133480656</v>
      </c>
      <c r="AI185" s="2" t="s">
        <v>102</v>
      </c>
      <c r="AJ185" s="4">
        <v>120.37026</v>
      </c>
      <c r="AK185" s="125">
        <v>101.78999999999999</v>
      </c>
      <c r="AL185" s="125">
        <v>-0.15435922461245835</v>
      </c>
      <c r="AM185" t="s">
        <v>779</v>
      </c>
      <c r="AN185">
        <v>1</v>
      </c>
      <c r="AO185">
        <v>1</v>
      </c>
      <c r="AP185">
        <v>1</v>
      </c>
      <c r="AQ185">
        <v>1</v>
      </c>
      <c r="AR185">
        <v>1</v>
      </c>
      <c r="AS185">
        <v>1</v>
      </c>
      <c r="AT185">
        <v>0</v>
      </c>
    </row>
    <row r="186" spans="1:46" x14ac:dyDescent="0.3">
      <c r="A186" t="s">
        <v>1670</v>
      </c>
      <c r="B186" t="s">
        <v>1784</v>
      </c>
      <c r="C186" t="s">
        <v>49</v>
      </c>
      <c r="D186" t="s">
        <v>808</v>
      </c>
      <c r="E186" t="s">
        <v>1689</v>
      </c>
      <c r="F186" t="s">
        <v>1658</v>
      </c>
      <c r="G186" s="126" t="s">
        <v>7</v>
      </c>
      <c r="H186">
        <v>2E-3</v>
      </c>
      <c r="I186" t="s">
        <v>1994</v>
      </c>
      <c r="J186">
        <v>1.78356</v>
      </c>
      <c r="K186">
        <v>3.3567</v>
      </c>
      <c r="L186">
        <v>1.84368</v>
      </c>
      <c r="M186">
        <v>1.1122200000000002</v>
      </c>
      <c r="N186">
        <v>2.8256399999999999</v>
      </c>
      <c r="O186">
        <v>1.6933799999999999</v>
      </c>
      <c r="P186">
        <v>1.6533</v>
      </c>
      <c r="Q186">
        <v>0.62124000000000001</v>
      </c>
      <c r="R186">
        <v>0.55110000000000003</v>
      </c>
      <c r="S186">
        <v>2.1342599999999998</v>
      </c>
      <c r="T186">
        <v>0.56112000000000006</v>
      </c>
      <c r="U186">
        <v>0.70139999999999991</v>
      </c>
      <c r="V186">
        <v>1.95</v>
      </c>
      <c r="W186">
        <v>3.61</v>
      </c>
      <c r="X186">
        <v>1.59</v>
      </c>
      <c r="Y186">
        <v>0.26</v>
      </c>
      <c r="Z186">
        <v>2.38</v>
      </c>
      <c r="AA186" s="4">
        <v>2</v>
      </c>
      <c r="AB186" t="s">
        <v>102</v>
      </c>
      <c r="AC186">
        <v>9.3318980017493058E-2</v>
      </c>
      <c r="AD186">
        <v>7.5461018261983454E-2</v>
      </c>
      <c r="AE186">
        <v>-0.13759437646446232</v>
      </c>
      <c r="AF186">
        <v>-0.76623329916743099</v>
      </c>
      <c r="AG186">
        <v>-0.15771294290850923</v>
      </c>
      <c r="AH186" s="2">
        <v>0.18106981303664868</v>
      </c>
      <c r="AI186" s="2" t="s">
        <v>102</v>
      </c>
      <c r="AJ186" s="4">
        <v>12.615179999999999</v>
      </c>
      <c r="AK186" s="125">
        <v>11.79</v>
      </c>
      <c r="AL186" s="125">
        <v>-6.5411670701488178E-2</v>
      </c>
      <c r="AM186" t="s">
        <v>779</v>
      </c>
      <c r="AN186">
        <v>1</v>
      </c>
      <c r="AO186">
        <v>1</v>
      </c>
      <c r="AP186">
        <v>1</v>
      </c>
      <c r="AQ186">
        <v>1</v>
      </c>
      <c r="AR186">
        <v>1</v>
      </c>
      <c r="AS186">
        <v>1</v>
      </c>
      <c r="AT186">
        <v>0</v>
      </c>
    </row>
    <row r="187" spans="1:46" x14ac:dyDescent="0.3">
      <c r="A187" t="s">
        <v>1670</v>
      </c>
      <c r="B187" t="s">
        <v>1784</v>
      </c>
      <c r="C187" t="s">
        <v>49</v>
      </c>
      <c r="D187" t="s">
        <v>808</v>
      </c>
      <c r="E187" t="s">
        <v>1689</v>
      </c>
      <c r="F187" t="s">
        <v>1659</v>
      </c>
      <c r="G187" s="126" t="s">
        <v>7</v>
      </c>
      <c r="H187">
        <v>2E-3</v>
      </c>
      <c r="I187" t="s">
        <v>1995</v>
      </c>
      <c r="J187">
        <v>0.28056000000000003</v>
      </c>
      <c r="K187">
        <v>0.20040000000000002</v>
      </c>
      <c r="L187">
        <v>0.40080000000000005</v>
      </c>
      <c r="M187">
        <v>0.27054</v>
      </c>
      <c r="N187">
        <v>0.64127999999999996</v>
      </c>
      <c r="O187">
        <v>0.32063999999999998</v>
      </c>
      <c r="P187">
        <v>0.43086000000000002</v>
      </c>
      <c r="Q187">
        <v>1.2825599999999999</v>
      </c>
      <c r="R187">
        <v>0.43086000000000002</v>
      </c>
      <c r="S187">
        <v>0.35069999999999996</v>
      </c>
      <c r="T187">
        <v>0.51102000000000003</v>
      </c>
      <c r="U187">
        <v>0.53105999999999998</v>
      </c>
      <c r="V187">
        <v>0.25</v>
      </c>
      <c r="W187">
        <v>0.38</v>
      </c>
      <c r="X187">
        <v>0.15</v>
      </c>
      <c r="Y187">
        <v>0.11</v>
      </c>
      <c r="Z187">
        <v>0.9</v>
      </c>
      <c r="AA187" s="4">
        <v>0.37</v>
      </c>
      <c r="AB187" t="s">
        <v>102</v>
      </c>
      <c r="AC187">
        <v>-0.10892500712860004</v>
      </c>
      <c r="AD187">
        <v>0.89620758483033913</v>
      </c>
      <c r="AE187">
        <v>-0.62574850299401197</v>
      </c>
      <c r="AF187">
        <v>-0.59340578103053154</v>
      </c>
      <c r="AG187">
        <v>0.40344311377245523</v>
      </c>
      <c r="AH187" s="2">
        <v>0.15394211576846312</v>
      </c>
      <c r="AI187" s="2" t="s">
        <v>102</v>
      </c>
      <c r="AJ187" s="4">
        <v>2.11422</v>
      </c>
      <c r="AK187" s="125">
        <v>2.16</v>
      </c>
      <c r="AL187" s="125">
        <v>2.1653375713028992E-2</v>
      </c>
      <c r="AM187" t="s">
        <v>779</v>
      </c>
      <c r="AN187">
        <v>1</v>
      </c>
      <c r="AO187">
        <v>1</v>
      </c>
      <c r="AP187">
        <v>1</v>
      </c>
      <c r="AQ187">
        <v>1</v>
      </c>
      <c r="AR187">
        <v>1</v>
      </c>
      <c r="AS187">
        <v>1</v>
      </c>
      <c r="AT187">
        <v>0</v>
      </c>
    </row>
    <row r="188" spans="1:46" x14ac:dyDescent="0.3">
      <c r="A188" t="s">
        <v>1670</v>
      </c>
      <c r="B188" t="s">
        <v>1784</v>
      </c>
      <c r="C188" t="s">
        <v>49</v>
      </c>
      <c r="D188" t="s">
        <v>808</v>
      </c>
      <c r="E188" t="s">
        <v>1689</v>
      </c>
      <c r="F188" t="s">
        <v>1668</v>
      </c>
      <c r="G188" s="126" t="s">
        <v>7</v>
      </c>
      <c r="H188">
        <v>2E-3</v>
      </c>
      <c r="I188" t="s">
        <v>1996</v>
      </c>
      <c r="J188">
        <v>22.234380000000002</v>
      </c>
      <c r="K188">
        <v>19.769459999999999</v>
      </c>
      <c r="L188">
        <v>20.85162</v>
      </c>
      <c r="M188">
        <v>22.494899999999998</v>
      </c>
      <c r="N188">
        <v>21.6432</v>
      </c>
      <c r="O188">
        <v>18.797520000000002</v>
      </c>
      <c r="P188">
        <v>21.342600000000001</v>
      </c>
      <c r="Q188">
        <v>18.256439999999998</v>
      </c>
      <c r="R188">
        <v>18.977880000000003</v>
      </c>
      <c r="S188">
        <v>21.15222</v>
      </c>
      <c r="T188">
        <v>23.27646</v>
      </c>
      <c r="U188">
        <v>23.777460000000001</v>
      </c>
      <c r="V188">
        <v>22.41</v>
      </c>
      <c r="W188">
        <v>23.76</v>
      </c>
      <c r="X188">
        <v>23.39</v>
      </c>
      <c r="Y188">
        <v>15.44</v>
      </c>
      <c r="Z188">
        <v>12.76</v>
      </c>
      <c r="AA188" s="4">
        <v>13.33</v>
      </c>
      <c r="AB188" t="s">
        <v>102</v>
      </c>
      <c r="AC188">
        <v>7.898578687599949E-3</v>
      </c>
      <c r="AD188">
        <v>0.20185376838821106</v>
      </c>
      <c r="AE188">
        <v>0.12173538554798141</v>
      </c>
      <c r="AF188">
        <v>-0.31362219880950787</v>
      </c>
      <c r="AG188">
        <v>-0.41043838249427073</v>
      </c>
      <c r="AH188" s="2">
        <v>-0.29086390119547695</v>
      </c>
      <c r="AI188" s="2" t="s">
        <v>102</v>
      </c>
      <c r="AJ188" s="4">
        <v>125.79108000000001</v>
      </c>
      <c r="AK188" s="125">
        <v>111.09</v>
      </c>
      <c r="AL188" s="125">
        <v>-0.11686901805756023</v>
      </c>
      <c r="AM188" t="s">
        <v>779</v>
      </c>
      <c r="AN188">
        <v>1</v>
      </c>
      <c r="AO188">
        <v>1</v>
      </c>
      <c r="AP188">
        <v>1</v>
      </c>
      <c r="AQ188">
        <v>1</v>
      </c>
      <c r="AR188">
        <v>1</v>
      </c>
      <c r="AS188">
        <v>1</v>
      </c>
      <c r="AT188">
        <v>0</v>
      </c>
    </row>
    <row r="189" spans="1:46" x14ac:dyDescent="0.3">
      <c r="A189" t="s">
        <v>1670</v>
      </c>
      <c r="B189" t="s">
        <v>1784</v>
      </c>
      <c r="C189" t="s">
        <v>49</v>
      </c>
      <c r="D189" t="s">
        <v>808</v>
      </c>
      <c r="E189" t="s">
        <v>1689</v>
      </c>
      <c r="F189" t="s">
        <v>1665</v>
      </c>
      <c r="G189" s="126" t="s">
        <v>7</v>
      </c>
      <c r="H189">
        <v>2E-3</v>
      </c>
      <c r="I189" t="s">
        <v>1997</v>
      </c>
      <c r="J189">
        <v>8.6071799999999996</v>
      </c>
      <c r="K189">
        <v>5.1302399999999997</v>
      </c>
      <c r="L189">
        <v>6.6232200000000008</v>
      </c>
      <c r="M189">
        <v>6.2424600000000003</v>
      </c>
      <c r="N189">
        <v>5.8717200000000007</v>
      </c>
      <c r="O189">
        <v>5.6713200000000006</v>
      </c>
      <c r="P189">
        <v>5.8917599999999997</v>
      </c>
      <c r="Q189">
        <v>5.0300399999999996</v>
      </c>
      <c r="R189">
        <v>4.6593</v>
      </c>
      <c r="S189">
        <v>5.2103999999999999</v>
      </c>
      <c r="T189">
        <v>5.9318400000000002</v>
      </c>
      <c r="U189">
        <v>6.1121999999999996</v>
      </c>
      <c r="V189">
        <v>7.95</v>
      </c>
      <c r="W189">
        <v>5.26</v>
      </c>
      <c r="X189">
        <v>6.7</v>
      </c>
      <c r="Y189">
        <v>5.33</v>
      </c>
      <c r="Z189">
        <v>4.59</v>
      </c>
      <c r="AA189" s="4">
        <v>5.42</v>
      </c>
      <c r="AB189" t="s">
        <v>102</v>
      </c>
      <c r="AC189">
        <v>-7.6352533582427634E-2</v>
      </c>
      <c r="AD189">
        <v>2.529316367265471E-2</v>
      </c>
      <c r="AE189">
        <v>1.1592548639483422E-2</v>
      </c>
      <c r="AF189">
        <v>-0.14616993941491019</v>
      </c>
      <c r="AG189">
        <v>-0.21828697553698076</v>
      </c>
      <c r="AH189" s="2">
        <v>-4.4314198458207374E-2</v>
      </c>
      <c r="AI189" s="2" t="s">
        <v>102</v>
      </c>
      <c r="AJ189" s="4">
        <v>38.146140000000003</v>
      </c>
      <c r="AK189" s="125">
        <v>35.25</v>
      </c>
      <c r="AL189" s="125">
        <v>-7.5922229614844447E-2</v>
      </c>
      <c r="AM189" t="s">
        <v>779</v>
      </c>
      <c r="AN189">
        <v>1</v>
      </c>
      <c r="AO189">
        <v>1</v>
      </c>
      <c r="AP189">
        <v>1</v>
      </c>
      <c r="AQ189">
        <v>1</v>
      </c>
      <c r="AR189">
        <v>1</v>
      </c>
      <c r="AS189">
        <v>1</v>
      </c>
      <c r="AT189">
        <v>0</v>
      </c>
    </row>
    <row r="190" spans="1:46" x14ac:dyDescent="0.3">
      <c r="A190" t="s">
        <v>1670</v>
      </c>
      <c r="B190" t="s">
        <v>1784</v>
      </c>
      <c r="C190" t="s">
        <v>49</v>
      </c>
      <c r="D190" t="s">
        <v>808</v>
      </c>
      <c r="E190" t="s">
        <v>1689</v>
      </c>
      <c r="F190" t="s">
        <v>1669</v>
      </c>
      <c r="G190" s="126" t="s">
        <v>7</v>
      </c>
      <c r="H190">
        <v>2E-3</v>
      </c>
      <c r="I190" t="s">
        <v>1998</v>
      </c>
      <c r="J190">
        <v>5.0801400000000001</v>
      </c>
      <c r="K190">
        <v>4.6392600000000002</v>
      </c>
      <c r="L190">
        <v>5.1603000000000003</v>
      </c>
      <c r="M190">
        <v>5.0701199999999993</v>
      </c>
      <c r="N190">
        <v>5.5811400000000004</v>
      </c>
      <c r="O190">
        <v>4.5791400000000007</v>
      </c>
      <c r="P190">
        <v>5.7013800000000003</v>
      </c>
      <c r="Q190">
        <v>4.5590999999999999</v>
      </c>
      <c r="R190">
        <v>4.3186199999999992</v>
      </c>
      <c r="S190">
        <v>5.63124</v>
      </c>
      <c r="T190">
        <v>6.7434600000000007</v>
      </c>
      <c r="U190">
        <v>6.3426600000000004</v>
      </c>
      <c r="V190">
        <v>4.9400000000000004</v>
      </c>
      <c r="W190">
        <v>4.93</v>
      </c>
      <c r="X190">
        <v>5.12</v>
      </c>
      <c r="Y190">
        <v>3.26</v>
      </c>
      <c r="Z190">
        <v>3.44</v>
      </c>
      <c r="AA190" s="4">
        <v>3.51</v>
      </c>
      <c r="AB190" t="s">
        <v>102</v>
      </c>
      <c r="AC190">
        <v>-2.7585853933159266E-2</v>
      </c>
      <c r="AD190">
        <v>6.2669477459767198E-2</v>
      </c>
      <c r="AE190">
        <v>-7.8096234715036381E-3</v>
      </c>
      <c r="AF190">
        <v>-0.35701719091461342</v>
      </c>
      <c r="AG190">
        <v>-0.38363846812658353</v>
      </c>
      <c r="AH190" s="2">
        <v>-0.23348052254353452</v>
      </c>
      <c r="AI190" s="2" t="s">
        <v>102</v>
      </c>
      <c r="AJ190" s="4">
        <v>30.110100000000003</v>
      </c>
      <c r="AK190" s="125">
        <v>25.200000000000003</v>
      </c>
      <c r="AL190" s="125">
        <v>-0.16307152749409665</v>
      </c>
      <c r="AM190" t="s">
        <v>779</v>
      </c>
      <c r="AN190">
        <v>1</v>
      </c>
      <c r="AO190">
        <v>1</v>
      </c>
      <c r="AP190">
        <v>1</v>
      </c>
      <c r="AQ190">
        <v>1</v>
      </c>
      <c r="AR190">
        <v>1</v>
      </c>
      <c r="AS190">
        <v>1</v>
      </c>
      <c r="AT190">
        <v>0</v>
      </c>
    </row>
    <row r="191" spans="1:46" x14ac:dyDescent="0.3">
      <c r="A191" t="s">
        <v>1670</v>
      </c>
      <c r="B191" t="s">
        <v>1784</v>
      </c>
      <c r="C191" t="s">
        <v>49</v>
      </c>
      <c r="D191" t="s">
        <v>808</v>
      </c>
      <c r="E191" t="s">
        <v>1689</v>
      </c>
      <c r="F191" t="s">
        <v>770</v>
      </c>
      <c r="G191" s="126" t="s">
        <v>7</v>
      </c>
      <c r="H191">
        <v>2E-3</v>
      </c>
      <c r="I191" t="s">
        <v>1999</v>
      </c>
      <c r="J191">
        <v>6.7835399999999995</v>
      </c>
      <c r="K191">
        <v>6.2224199999999996</v>
      </c>
      <c r="L191">
        <v>6.4629000000000003</v>
      </c>
      <c r="M191">
        <v>7.5550800000000002</v>
      </c>
      <c r="N191">
        <v>7.6051799999999998</v>
      </c>
      <c r="O191">
        <v>6.1422600000000003</v>
      </c>
      <c r="P191">
        <v>7.7053800000000008</v>
      </c>
      <c r="Q191">
        <v>6.4128000000000007</v>
      </c>
      <c r="R191">
        <v>5.3306400000000007</v>
      </c>
      <c r="S191">
        <v>7.5350399999999995</v>
      </c>
      <c r="T191">
        <v>8.3967600000000004</v>
      </c>
      <c r="U191">
        <v>8.6773199999999999</v>
      </c>
      <c r="V191">
        <v>6.66</v>
      </c>
      <c r="W191">
        <v>6.34</v>
      </c>
      <c r="X191">
        <v>6.9</v>
      </c>
      <c r="Y191">
        <v>3.99</v>
      </c>
      <c r="Z191">
        <v>5.05</v>
      </c>
      <c r="AA191" s="4">
        <v>4.74</v>
      </c>
      <c r="AB191" t="s">
        <v>102</v>
      </c>
      <c r="AC191">
        <v>-1.8211730158589665E-2</v>
      </c>
      <c r="AD191">
        <v>1.8896185085545535E-2</v>
      </c>
      <c r="AE191">
        <v>6.7632177505454208E-2</v>
      </c>
      <c r="AF191">
        <v>-0.47187852411887099</v>
      </c>
      <c r="AG191">
        <v>-0.33597889859280122</v>
      </c>
      <c r="AH191" s="2">
        <v>-0.2282970763204423</v>
      </c>
      <c r="AI191" s="2" t="s">
        <v>102</v>
      </c>
      <c r="AJ191" s="4">
        <v>40.771380000000001</v>
      </c>
      <c r="AK191" s="125">
        <v>33.68</v>
      </c>
      <c r="AL191" s="125">
        <v>-0.17393034035149169</v>
      </c>
      <c r="AM191" t="s">
        <v>779</v>
      </c>
      <c r="AN191">
        <v>1</v>
      </c>
      <c r="AO191">
        <v>1</v>
      </c>
      <c r="AP191">
        <v>1</v>
      </c>
      <c r="AQ191">
        <v>1</v>
      </c>
      <c r="AR191">
        <v>1</v>
      </c>
      <c r="AS191">
        <v>1</v>
      </c>
      <c r="AT191">
        <v>0</v>
      </c>
    </row>
    <row r="192" spans="1:46" x14ac:dyDescent="0.3">
      <c r="A192" t="s">
        <v>1671</v>
      </c>
      <c r="B192" t="s">
        <v>1938</v>
      </c>
      <c r="C192" t="s">
        <v>49</v>
      </c>
      <c r="D192" t="s">
        <v>804</v>
      </c>
      <c r="E192" t="s">
        <v>102</v>
      </c>
      <c r="F192" t="s">
        <v>1651</v>
      </c>
      <c r="G192" s="126" t="s">
        <v>7</v>
      </c>
      <c r="H192">
        <v>8.9999999999999993E-3</v>
      </c>
      <c r="I192" t="s">
        <v>2000</v>
      </c>
      <c r="J192">
        <v>0</v>
      </c>
      <c r="K192">
        <v>0</v>
      </c>
      <c r="L192">
        <v>0</v>
      </c>
      <c r="M192">
        <v>0</v>
      </c>
      <c r="N192">
        <v>0</v>
      </c>
      <c r="O192">
        <v>0</v>
      </c>
      <c r="P192">
        <v>0</v>
      </c>
      <c r="Q192">
        <v>0</v>
      </c>
      <c r="R192">
        <v>0</v>
      </c>
      <c r="S192">
        <v>0</v>
      </c>
      <c r="T192">
        <v>0</v>
      </c>
      <c r="U192">
        <v>0</v>
      </c>
      <c r="V192">
        <v>0</v>
      </c>
      <c r="W192">
        <v>0</v>
      </c>
      <c r="X192">
        <v>0</v>
      </c>
      <c r="Y192">
        <v>0</v>
      </c>
      <c r="Z192">
        <v>0</v>
      </c>
      <c r="AB192" t="s">
        <v>102</v>
      </c>
      <c r="AC192" t="e">
        <v>#DIV/0!</v>
      </c>
      <c r="AD192" t="e">
        <v>#DIV/0!</v>
      </c>
      <c r="AE192" t="e">
        <v>#DIV/0!</v>
      </c>
      <c r="AF192" t="e">
        <v>#DIV/0!</v>
      </c>
      <c r="AG192" t="e">
        <v>#DIV/0!</v>
      </c>
      <c r="AH192" s="2" t="e">
        <v>#DIV/0!</v>
      </c>
      <c r="AI192" s="2" t="s">
        <v>102</v>
      </c>
      <c r="AJ192" s="4">
        <v>0</v>
      </c>
      <c r="AK192" s="125">
        <v>0</v>
      </c>
      <c r="AM192" t="s">
        <v>779</v>
      </c>
      <c r="AN192">
        <v>1</v>
      </c>
      <c r="AO192">
        <v>1</v>
      </c>
      <c r="AP192">
        <v>1</v>
      </c>
      <c r="AQ192">
        <v>1</v>
      </c>
      <c r="AR192">
        <v>1</v>
      </c>
      <c r="AS192">
        <v>1</v>
      </c>
      <c r="AT192">
        <v>0</v>
      </c>
    </row>
    <row r="193" spans="1:46" x14ac:dyDescent="0.3">
      <c r="A193" t="s">
        <v>1671</v>
      </c>
      <c r="B193" t="s">
        <v>1938</v>
      </c>
      <c r="C193" t="s">
        <v>49</v>
      </c>
      <c r="D193" t="s">
        <v>804</v>
      </c>
      <c r="E193" t="s">
        <v>102</v>
      </c>
      <c r="F193" t="s">
        <v>776</v>
      </c>
      <c r="G193" s="126" t="s">
        <v>7</v>
      </c>
      <c r="H193">
        <v>8.9999999999999993E-3</v>
      </c>
      <c r="I193" t="s">
        <v>2001</v>
      </c>
      <c r="J193">
        <v>4.5102299999999991</v>
      </c>
      <c r="K193">
        <v>3.9250099999999999</v>
      </c>
      <c r="L193">
        <v>5.3981499999999993</v>
      </c>
      <c r="M193">
        <v>3.8140199999999993</v>
      </c>
      <c r="N193">
        <v>3.7534799999999997</v>
      </c>
      <c r="O193">
        <v>4.0057299999999998</v>
      </c>
      <c r="P193">
        <v>3.8039299999999998</v>
      </c>
      <c r="Q193">
        <v>5.0651799999999989</v>
      </c>
      <c r="R193">
        <v>4.3286099999999994</v>
      </c>
      <c r="S193">
        <v>5.3476999999999997</v>
      </c>
      <c r="T193">
        <v>4.10663</v>
      </c>
      <c r="U193">
        <v>4.10663</v>
      </c>
      <c r="V193">
        <v>4.5199999999999996</v>
      </c>
      <c r="W193">
        <v>4.72</v>
      </c>
      <c r="X193">
        <v>7.19</v>
      </c>
      <c r="Y193">
        <v>1.34</v>
      </c>
      <c r="Z193">
        <v>3.85</v>
      </c>
      <c r="AA193" s="4">
        <v>3.84</v>
      </c>
      <c r="AB193" t="s">
        <v>102</v>
      </c>
      <c r="AC193">
        <v>2.1661866468008291E-3</v>
      </c>
      <c r="AD193">
        <v>0.20254470689246648</v>
      </c>
      <c r="AE193">
        <v>0.33193779350333008</v>
      </c>
      <c r="AF193">
        <v>-0.64866466353086771</v>
      </c>
      <c r="AG193">
        <v>2.5714803329177294E-2</v>
      </c>
      <c r="AH193" s="2">
        <v>-4.1373232843951023E-2</v>
      </c>
      <c r="AI193" s="2" t="s">
        <v>102</v>
      </c>
      <c r="AJ193" s="4">
        <v>25.406619999999997</v>
      </c>
      <c r="AK193" s="125">
        <v>25.46</v>
      </c>
      <c r="AL193" s="125">
        <v>2.101027212592789E-3</v>
      </c>
      <c r="AM193" t="s">
        <v>779</v>
      </c>
      <c r="AN193">
        <v>1</v>
      </c>
      <c r="AO193">
        <v>1</v>
      </c>
      <c r="AP193">
        <v>1</v>
      </c>
      <c r="AQ193">
        <v>1</v>
      </c>
      <c r="AR193">
        <v>1</v>
      </c>
      <c r="AS193">
        <v>1</v>
      </c>
      <c r="AT193">
        <v>0</v>
      </c>
    </row>
    <row r="194" spans="1:46" x14ac:dyDescent="0.3">
      <c r="A194" t="s">
        <v>1671</v>
      </c>
      <c r="B194" t="s">
        <v>1938</v>
      </c>
      <c r="C194" t="s">
        <v>49</v>
      </c>
      <c r="D194" t="s">
        <v>804</v>
      </c>
      <c r="E194" t="s">
        <v>102</v>
      </c>
      <c r="F194" t="s">
        <v>1654</v>
      </c>
      <c r="G194" s="126" t="s">
        <v>7</v>
      </c>
      <c r="H194">
        <v>8.9999999999999993E-3</v>
      </c>
      <c r="I194" t="s">
        <v>2002</v>
      </c>
      <c r="J194">
        <v>0.35314999999999996</v>
      </c>
      <c r="K194">
        <v>0.35314999999999996</v>
      </c>
      <c r="L194">
        <v>0.64576</v>
      </c>
      <c r="M194">
        <v>0.46414</v>
      </c>
      <c r="N194">
        <v>0.48431999999999992</v>
      </c>
      <c r="O194">
        <v>0.64576</v>
      </c>
      <c r="P194">
        <v>0.39350999999999997</v>
      </c>
      <c r="Q194">
        <v>1.2713399999999999</v>
      </c>
      <c r="R194">
        <v>0.45404999999999995</v>
      </c>
      <c r="S194">
        <v>1.9877299999999998</v>
      </c>
      <c r="T194">
        <v>0.63566999999999996</v>
      </c>
      <c r="U194">
        <v>0.75674999999999992</v>
      </c>
      <c r="V194">
        <v>0.59</v>
      </c>
      <c r="W194">
        <v>1</v>
      </c>
      <c r="X194">
        <v>2.23</v>
      </c>
      <c r="Y194">
        <v>0.06</v>
      </c>
      <c r="Z194">
        <v>0.22</v>
      </c>
      <c r="AA194" s="4">
        <v>0.51</v>
      </c>
      <c r="AB194" t="s">
        <v>102</v>
      </c>
      <c r="AC194">
        <v>0.67067818207560537</v>
      </c>
      <c r="AD194">
        <v>1.8316579357213651</v>
      </c>
      <c r="AE194">
        <v>2.4532953419226957</v>
      </c>
      <c r="AF194">
        <v>-0.87072865945619859</v>
      </c>
      <c r="AG194">
        <v>-0.54575487281136426</v>
      </c>
      <c r="AH194" s="2">
        <v>-0.21023290386521307</v>
      </c>
      <c r="AI194" s="2" t="s">
        <v>102</v>
      </c>
      <c r="AJ194" s="4">
        <v>2.9462799999999998</v>
      </c>
      <c r="AK194" s="125">
        <v>4.6099999999999994</v>
      </c>
      <c r="AL194" s="125">
        <v>0.56468495865973356</v>
      </c>
      <c r="AM194" t="s">
        <v>779</v>
      </c>
      <c r="AN194">
        <v>1</v>
      </c>
      <c r="AO194">
        <v>1</v>
      </c>
      <c r="AP194">
        <v>1</v>
      </c>
      <c r="AQ194">
        <v>1</v>
      </c>
      <c r="AR194">
        <v>1</v>
      </c>
      <c r="AS194">
        <v>1</v>
      </c>
      <c r="AT194">
        <v>0</v>
      </c>
    </row>
    <row r="195" spans="1:46" x14ac:dyDescent="0.3">
      <c r="A195" t="s">
        <v>1671</v>
      </c>
      <c r="B195" t="s">
        <v>1938</v>
      </c>
      <c r="C195" t="s">
        <v>49</v>
      </c>
      <c r="D195" t="s">
        <v>804</v>
      </c>
      <c r="E195" t="s">
        <v>102</v>
      </c>
      <c r="F195" t="s">
        <v>5</v>
      </c>
      <c r="G195" s="126" t="s">
        <v>7</v>
      </c>
      <c r="H195">
        <v>8.9999999999999993E-3</v>
      </c>
      <c r="I195" t="s">
        <v>2003</v>
      </c>
      <c r="J195">
        <v>4.1570799999999997</v>
      </c>
      <c r="K195">
        <v>3.5718599999999996</v>
      </c>
      <c r="L195">
        <v>4.7523899999999992</v>
      </c>
      <c r="M195">
        <v>3.3599699999999997</v>
      </c>
      <c r="N195">
        <v>3.2691599999999998</v>
      </c>
      <c r="O195">
        <v>3.3599699999999997</v>
      </c>
      <c r="P195">
        <v>3.4104199999999993</v>
      </c>
      <c r="Q195">
        <v>3.7938399999999994</v>
      </c>
      <c r="R195">
        <v>3.8745599999999993</v>
      </c>
      <c r="S195">
        <v>3.3498799999999993</v>
      </c>
      <c r="T195">
        <v>3.4709599999999994</v>
      </c>
      <c r="U195">
        <v>3.3498799999999993</v>
      </c>
      <c r="V195">
        <v>3.93</v>
      </c>
      <c r="W195">
        <v>3.73</v>
      </c>
      <c r="X195">
        <v>4.96</v>
      </c>
      <c r="Y195">
        <v>1.28</v>
      </c>
      <c r="Z195">
        <v>3.63</v>
      </c>
      <c r="AA195" s="4">
        <v>3.33</v>
      </c>
      <c r="AB195" t="s">
        <v>102</v>
      </c>
      <c r="AC195">
        <v>-5.4624880926034507E-2</v>
      </c>
      <c r="AD195">
        <v>4.4273851718712495E-2</v>
      </c>
      <c r="AE195">
        <v>4.3685387773310012E-2</v>
      </c>
      <c r="AF195">
        <v>-0.61904421765670514</v>
      </c>
      <c r="AG195">
        <v>0.11037697757222041</v>
      </c>
      <c r="AH195" s="2">
        <v>-8.9197224975221829E-3</v>
      </c>
      <c r="AI195" s="2" t="s">
        <v>102</v>
      </c>
      <c r="AJ195" s="4">
        <v>22.47043</v>
      </c>
      <c r="AK195" s="125">
        <v>20.86</v>
      </c>
      <c r="AL195" s="125">
        <v>-7.1668855469165516E-2</v>
      </c>
      <c r="AM195" t="s">
        <v>779</v>
      </c>
      <c r="AN195">
        <v>1</v>
      </c>
      <c r="AO195">
        <v>1</v>
      </c>
      <c r="AP195">
        <v>1</v>
      </c>
      <c r="AQ195">
        <v>1</v>
      </c>
      <c r="AR195">
        <v>1</v>
      </c>
      <c r="AS195">
        <v>1</v>
      </c>
      <c r="AT195">
        <v>0</v>
      </c>
    </row>
    <row r="196" spans="1:46" x14ac:dyDescent="0.3">
      <c r="A196" t="s">
        <v>1671</v>
      </c>
      <c r="B196" t="s">
        <v>1938</v>
      </c>
      <c r="C196" t="s">
        <v>49</v>
      </c>
      <c r="D196" t="s">
        <v>804</v>
      </c>
      <c r="E196" t="s">
        <v>102</v>
      </c>
      <c r="F196" t="s">
        <v>18</v>
      </c>
      <c r="G196" s="126" t="s">
        <v>7</v>
      </c>
      <c r="H196">
        <v>8.9999999999999993E-3</v>
      </c>
      <c r="I196" t="s">
        <v>2004</v>
      </c>
      <c r="J196">
        <v>0.92827999999999999</v>
      </c>
      <c r="K196">
        <v>0.35314999999999996</v>
      </c>
      <c r="L196">
        <v>1.1098999999999999</v>
      </c>
      <c r="M196">
        <v>0.34305999999999998</v>
      </c>
      <c r="N196">
        <v>0.34305999999999998</v>
      </c>
      <c r="O196">
        <v>0.23207</v>
      </c>
      <c r="P196">
        <v>0.28251999999999999</v>
      </c>
      <c r="Q196">
        <v>0.27243000000000001</v>
      </c>
      <c r="R196">
        <v>0.66593999999999998</v>
      </c>
      <c r="S196">
        <v>0.45404999999999995</v>
      </c>
      <c r="T196">
        <v>0.15134999999999998</v>
      </c>
      <c r="U196">
        <v>0.14126</v>
      </c>
      <c r="V196">
        <v>0.91</v>
      </c>
      <c r="W196">
        <v>0.25</v>
      </c>
      <c r="X196">
        <v>1.06</v>
      </c>
      <c r="Y196">
        <v>0.01</v>
      </c>
      <c r="Z196">
        <v>0.36</v>
      </c>
      <c r="AA196" s="4">
        <v>0.34</v>
      </c>
      <c r="AB196" t="s">
        <v>102</v>
      </c>
      <c r="AC196">
        <v>-1.9692334209505714E-2</v>
      </c>
      <c r="AD196">
        <v>-0.29208551606965871</v>
      </c>
      <c r="AE196">
        <v>-4.4959005315794068E-2</v>
      </c>
      <c r="AF196">
        <v>-0.97085058007345648</v>
      </c>
      <c r="AG196">
        <v>4.9379117355564661E-2</v>
      </c>
      <c r="AH196" s="2">
        <v>0.46507519282974974</v>
      </c>
      <c r="AI196" s="2" t="s">
        <v>102</v>
      </c>
      <c r="AJ196" s="4">
        <v>3.30952</v>
      </c>
      <c r="AK196" s="125">
        <v>2.9299999999999997</v>
      </c>
      <c r="AL196" s="125">
        <v>-0.11467523991394532</v>
      </c>
      <c r="AM196" t="s">
        <v>779</v>
      </c>
      <c r="AN196">
        <v>1</v>
      </c>
      <c r="AO196">
        <v>1</v>
      </c>
      <c r="AP196">
        <v>1</v>
      </c>
      <c r="AQ196">
        <v>1</v>
      </c>
      <c r="AR196">
        <v>1</v>
      </c>
      <c r="AS196">
        <v>1</v>
      </c>
      <c r="AT196">
        <v>0</v>
      </c>
    </row>
    <row r="197" spans="1:46" x14ac:dyDescent="0.3">
      <c r="A197" t="s">
        <v>1671</v>
      </c>
      <c r="B197" t="s">
        <v>1938</v>
      </c>
      <c r="C197" t="s">
        <v>49</v>
      </c>
      <c r="D197" t="s">
        <v>804</v>
      </c>
      <c r="E197" t="s">
        <v>102</v>
      </c>
      <c r="F197" t="s">
        <v>16</v>
      </c>
      <c r="G197" s="126" t="s">
        <v>7</v>
      </c>
      <c r="H197">
        <v>8.9999999999999993E-3</v>
      </c>
      <c r="I197" t="s">
        <v>2005</v>
      </c>
      <c r="J197">
        <v>1.36215</v>
      </c>
      <c r="K197">
        <v>1.8464699999999998</v>
      </c>
      <c r="L197">
        <v>1.7859299999999998</v>
      </c>
      <c r="M197">
        <v>1.7253899999999998</v>
      </c>
      <c r="N197">
        <v>1.5841299999999998</v>
      </c>
      <c r="O197">
        <v>1.6043099999999999</v>
      </c>
      <c r="P197">
        <v>1.6648499999999997</v>
      </c>
      <c r="Q197">
        <v>1.6749399999999997</v>
      </c>
      <c r="R197">
        <v>1.7354799999999997</v>
      </c>
      <c r="S197">
        <v>1.35206</v>
      </c>
      <c r="T197">
        <v>1.35206</v>
      </c>
      <c r="U197">
        <v>1.3823300000000001</v>
      </c>
      <c r="V197">
        <v>1.61</v>
      </c>
      <c r="W197">
        <v>1.9</v>
      </c>
      <c r="X197">
        <v>2.25</v>
      </c>
      <c r="Y197">
        <v>0.94</v>
      </c>
      <c r="Z197">
        <v>1.9</v>
      </c>
      <c r="AA197" s="4">
        <v>1.95</v>
      </c>
      <c r="AB197" t="s">
        <v>102</v>
      </c>
      <c r="AC197">
        <v>0.18195499761406608</v>
      </c>
      <c r="AD197">
        <v>2.8990452051752848E-2</v>
      </c>
      <c r="AE197">
        <v>0.25984781038450572</v>
      </c>
      <c r="AF197">
        <v>-0.45519563692846249</v>
      </c>
      <c r="AG197">
        <v>0.19939651417497309</v>
      </c>
      <c r="AH197" s="2">
        <v>0.21547581203134061</v>
      </c>
      <c r="AI197" s="2" t="s">
        <v>102</v>
      </c>
      <c r="AJ197" s="4">
        <v>9.9083799999999993</v>
      </c>
      <c r="AK197" s="125">
        <v>10.549999999999999</v>
      </c>
      <c r="AL197" s="125">
        <v>6.4755287948181209E-2</v>
      </c>
      <c r="AM197" t="s">
        <v>779</v>
      </c>
      <c r="AN197">
        <v>1</v>
      </c>
      <c r="AO197">
        <v>1</v>
      </c>
      <c r="AP197">
        <v>1</v>
      </c>
      <c r="AQ197">
        <v>1</v>
      </c>
      <c r="AR197">
        <v>1</v>
      </c>
      <c r="AS197">
        <v>1</v>
      </c>
      <c r="AT197">
        <v>0</v>
      </c>
    </row>
    <row r="198" spans="1:46" x14ac:dyDescent="0.3">
      <c r="A198" t="s">
        <v>1671</v>
      </c>
      <c r="B198" t="s">
        <v>1938</v>
      </c>
      <c r="C198" t="s">
        <v>49</v>
      </c>
      <c r="D198" t="s">
        <v>804</v>
      </c>
      <c r="E198" t="s">
        <v>102</v>
      </c>
      <c r="F198" t="s">
        <v>1655</v>
      </c>
      <c r="G198" s="126" t="s">
        <v>7</v>
      </c>
      <c r="H198">
        <v>8.9999999999999993E-3</v>
      </c>
      <c r="I198" t="s">
        <v>2006</v>
      </c>
      <c r="J198">
        <v>6.053999999999999E-2</v>
      </c>
      <c r="K198">
        <v>3.0269999999999995E-2</v>
      </c>
      <c r="L198">
        <v>3.0269999999999995E-2</v>
      </c>
      <c r="M198">
        <v>1.009E-2</v>
      </c>
      <c r="N198">
        <v>0</v>
      </c>
      <c r="O198">
        <v>0</v>
      </c>
      <c r="P198">
        <v>3.0269999999999995E-2</v>
      </c>
      <c r="Q198">
        <v>0.20179999999999998</v>
      </c>
      <c r="R198">
        <v>0.28251999999999999</v>
      </c>
      <c r="S198">
        <v>4.036E-2</v>
      </c>
      <c r="T198">
        <v>5.0449999999999995E-2</v>
      </c>
      <c r="U198">
        <v>1.009E-2</v>
      </c>
      <c r="V198">
        <v>0.02</v>
      </c>
      <c r="W198">
        <v>0.01</v>
      </c>
      <c r="X198">
        <v>0.01</v>
      </c>
      <c r="Y198">
        <v>0</v>
      </c>
      <c r="Z198">
        <v>0</v>
      </c>
      <c r="AA198" s="4">
        <v>0.01</v>
      </c>
      <c r="AB198" t="s">
        <v>102</v>
      </c>
      <c r="AC198">
        <v>-0.66963990749917413</v>
      </c>
      <c r="AD198">
        <v>-0.66963990749917413</v>
      </c>
      <c r="AE198">
        <v>-0.66963990749917413</v>
      </c>
      <c r="AF198">
        <v>-1</v>
      </c>
      <c r="AG198" t="e">
        <v>#DIV/0!</v>
      </c>
      <c r="AH198" s="2" t="e">
        <v>#DIV/0!</v>
      </c>
      <c r="AI198" s="2" t="s">
        <v>102</v>
      </c>
      <c r="AJ198" s="4">
        <v>0.13116999999999998</v>
      </c>
      <c r="AK198" s="125">
        <v>0.05</v>
      </c>
      <c r="AL198" s="125">
        <v>-0.61881527788366231</v>
      </c>
      <c r="AM198" t="s">
        <v>779</v>
      </c>
      <c r="AN198">
        <v>1</v>
      </c>
      <c r="AO198">
        <v>1</v>
      </c>
      <c r="AP198">
        <v>1</v>
      </c>
      <c r="AQ198">
        <v>1</v>
      </c>
      <c r="AR198">
        <v>1</v>
      </c>
      <c r="AS198">
        <v>1</v>
      </c>
      <c r="AT198">
        <v>0</v>
      </c>
    </row>
    <row r="199" spans="1:46" x14ac:dyDescent="0.3">
      <c r="A199" t="s">
        <v>1671</v>
      </c>
      <c r="B199" t="s">
        <v>1938</v>
      </c>
      <c r="C199" t="s">
        <v>49</v>
      </c>
      <c r="D199" t="s">
        <v>804</v>
      </c>
      <c r="E199" t="s">
        <v>102</v>
      </c>
      <c r="F199" t="s">
        <v>1656</v>
      </c>
      <c r="G199" s="126" t="s">
        <v>7</v>
      </c>
      <c r="H199">
        <v>8.9999999999999993E-3</v>
      </c>
      <c r="I199" t="s">
        <v>2007</v>
      </c>
      <c r="J199">
        <v>1.8061099999999999</v>
      </c>
      <c r="K199">
        <v>1.3419699999999999</v>
      </c>
      <c r="L199">
        <v>1.82629</v>
      </c>
      <c r="M199">
        <v>1.29152</v>
      </c>
      <c r="N199">
        <v>1.33188</v>
      </c>
      <c r="O199">
        <v>1.5235899999999998</v>
      </c>
      <c r="P199">
        <v>1.4327799999999997</v>
      </c>
      <c r="Q199">
        <v>1.6446699999999996</v>
      </c>
      <c r="R199">
        <v>1.2007099999999997</v>
      </c>
      <c r="S199">
        <v>1.5134999999999998</v>
      </c>
      <c r="T199">
        <v>1.9271899999999997</v>
      </c>
      <c r="U199">
        <v>1.8161999999999998</v>
      </c>
      <c r="V199">
        <v>1.39</v>
      </c>
      <c r="W199">
        <v>1.57</v>
      </c>
      <c r="X199">
        <v>1.63</v>
      </c>
      <c r="Y199">
        <v>0.33</v>
      </c>
      <c r="Z199">
        <v>1.37</v>
      </c>
      <c r="AA199" s="4">
        <v>1.03</v>
      </c>
      <c r="AB199" t="s">
        <v>102</v>
      </c>
      <c r="AC199">
        <v>-0.23039017557070168</v>
      </c>
      <c r="AD199">
        <v>0.16992183133751143</v>
      </c>
      <c r="AE199">
        <v>-0.10748019208340411</v>
      </c>
      <c r="AF199">
        <v>-0.74448711595639239</v>
      </c>
      <c r="AG199">
        <v>2.8621197104844398E-2</v>
      </c>
      <c r="AH199" s="2">
        <v>-0.32396510872347534</v>
      </c>
      <c r="AI199" s="2" t="s">
        <v>102</v>
      </c>
      <c r="AJ199" s="4">
        <v>9.1213599999999992</v>
      </c>
      <c r="AK199" s="125">
        <v>7.32</v>
      </c>
      <c r="AL199" s="125">
        <v>-0.19748809388073699</v>
      </c>
      <c r="AM199" t="s">
        <v>779</v>
      </c>
      <c r="AN199">
        <v>1</v>
      </c>
      <c r="AO199">
        <v>1</v>
      </c>
      <c r="AP199">
        <v>1</v>
      </c>
      <c r="AQ199">
        <v>1</v>
      </c>
      <c r="AR199">
        <v>1</v>
      </c>
      <c r="AS199">
        <v>1</v>
      </c>
      <c r="AT199">
        <v>0</v>
      </c>
    </row>
    <row r="200" spans="1:46" x14ac:dyDescent="0.3">
      <c r="A200" t="s">
        <v>1671</v>
      </c>
      <c r="B200" t="s">
        <v>1938</v>
      </c>
      <c r="C200" t="s">
        <v>49</v>
      </c>
      <c r="D200" t="s">
        <v>804</v>
      </c>
      <c r="E200" t="s">
        <v>102</v>
      </c>
      <c r="F200" t="s">
        <v>1657</v>
      </c>
      <c r="G200" s="126" t="s">
        <v>7</v>
      </c>
      <c r="H200">
        <v>8.9999999999999993E-3</v>
      </c>
      <c r="I200" t="s">
        <v>2008</v>
      </c>
      <c r="J200">
        <v>1.009E-2</v>
      </c>
      <c r="K200">
        <v>0</v>
      </c>
      <c r="L200">
        <v>0</v>
      </c>
      <c r="M200">
        <v>0</v>
      </c>
      <c r="N200">
        <v>0</v>
      </c>
      <c r="O200">
        <v>0</v>
      </c>
      <c r="P200">
        <v>0</v>
      </c>
      <c r="Q200">
        <v>0</v>
      </c>
      <c r="R200">
        <v>0</v>
      </c>
      <c r="S200">
        <v>0</v>
      </c>
      <c r="T200">
        <v>0</v>
      </c>
      <c r="U200">
        <v>1.009E-2</v>
      </c>
      <c r="V200">
        <v>0</v>
      </c>
      <c r="W200">
        <v>0</v>
      </c>
      <c r="X200">
        <v>0</v>
      </c>
      <c r="Y200">
        <v>0</v>
      </c>
      <c r="Z200">
        <v>0</v>
      </c>
      <c r="AA200" s="4">
        <v>0.02</v>
      </c>
      <c r="AB200" t="s">
        <v>102</v>
      </c>
      <c r="AC200">
        <v>-1</v>
      </c>
      <c r="AD200" t="e">
        <v>#DIV/0!</v>
      </c>
      <c r="AE200" t="e">
        <v>#DIV/0!</v>
      </c>
      <c r="AF200" t="e">
        <v>#DIV/0!</v>
      </c>
      <c r="AG200" t="e">
        <v>#DIV/0!</v>
      </c>
      <c r="AH200" s="2" t="e">
        <v>#DIV/0!</v>
      </c>
      <c r="AI200" s="2" t="s">
        <v>102</v>
      </c>
      <c r="AJ200" s="4">
        <v>1.009E-2</v>
      </c>
      <c r="AK200" s="125">
        <v>0.02</v>
      </c>
      <c r="AL200" s="125">
        <v>0.98216055500495547</v>
      </c>
      <c r="AM200" t="s">
        <v>779</v>
      </c>
      <c r="AN200">
        <v>1</v>
      </c>
      <c r="AO200">
        <v>1</v>
      </c>
      <c r="AP200">
        <v>1</v>
      </c>
      <c r="AQ200">
        <v>1</v>
      </c>
      <c r="AR200">
        <v>1</v>
      </c>
      <c r="AS200">
        <v>1</v>
      </c>
      <c r="AT200">
        <v>0</v>
      </c>
    </row>
    <row r="201" spans="1:46" x14ac:dyDescent="0.3">
      <c r="A201" t="s">
        <v>1671</v>
      </c>
      <c r="B201" t="s">
        <v>1938</v>
      </c>
      <c r="C201" t="s">
        <v>49</v>
      </c>
      <c r="D201" t="s">
        <v>804</v>
      </c>
      <c r="E201" t="s">
        <v>102</v>
      </c>
      <c r="F201" t="s">
        <v>1658</v>
      </c>
      <c r="G201" s="126" t="s">
        <v>7</v>
      </c>
      <c r="H201">
        <v>8.9999999999999993E-3</v>
      </c>
      <c r="I201" t="s">
        <v>2009</v>
      </c>
      <c r="J201">
        <v>0.34305999999999998</v>
      </c>
      <c r="K201">
        <v>0.26233999999999996</v>
      </c>
      <c r="L201">
        <v>0.29260999999999993</v>
      </c>
      <c r="M201">
        <v>0.21188999999999997</v>
      </c>
      <c r="N201">
        <v>0.27243000000000001</v>
      </c>
      <c r="O201">
        <v>0.17152999999999999</v>
      </c>
      <c r="P201">
        <v>0.18161999999999998</v>
      </c>
      <c r="Q201">
        <v>0.20179999999999998</v>
      </c>
      <c r="R201">
        <v>0.59530999999999989</v>
      </c>
      <c r="S201">
        <v>0.29260999999999993</v>
      </c>
      <c r="T201">
        <v>0.10089999999999999</v>
      </c>
      <c r="U201">
        <v>9.0809999999999988E-2</v>
      </c>
      <c r="V201">
        <v>0.37</v>
      </c>
      <c r="W201">
        <v>0.16</v>
      </c>
      <c r="X201">
        <v>0.34</v>
      </c>
      <c r="Y201">
        <v>0</v>
      </c>
      <c r="Z201">
        <v>0.28000000000000003</v>
      </c>
      <c r="AA201" s="4">
        <v>0.28999999999999998</v>
      </c>
      <c r="AB201" t="s">
        <v>102</v>
      </c>
      <c r="AC201">
        <v>7.8528537282108152E-2</v>
      </c>
      <c r="AD201">
        <v>-0.39010444461385979</v>
      </c>
      <c r="AE201">
        <v>0.16195618741669837</v>
      </c>
      <c r="AF201">
        <v>-1</v>
      </c>
      <c r="AG201">
        <v>2.7786954447013987E-2</v>
      </c>
      <c r="AH201" s="2">
        <v>0.69066635573952073</v>
      </c>
      <c r="AI201" s="2" t="s">
        <v>102</v>
      </c>
      <c r="AJ201" s="4">
        <v>1.5538599999999998</v>
      </c>
      <c r="AK201" s="125">
        <v>1.4400000000000002</v>
      </c>
      <c r="AL201" s="125">
        <v>-7.327558467300764E-2</v>
      </c>
      <c r="AM201" t="s">
        <v>779</v>
      </c>
      <c r="AN201">
        <v>1</v>
      </c>
      <c r="AO201">
        <v>1</v>
      </c>
      <c r="AP201">
        <v>1</v>
      </c>
      <c r="AQ201">
        <v>1</v>
      </c>
      <c r="AR201">
        <v>1</v>
      </c>
      <c r="AS201">
        <v>1</v>
      </c>
      <c r="AT201">
        <v>0</v>
      </c>
    </row>
    <row r="202" spans="1:46" x14ac:dyDescent="0.3">
      <c r="A202" t="s">
        <v>1671</v>
      </c>
      <c r="B202" t="s">
        <v>1938</v>
      </c>
      <c r="C202" t="s">
        <v>49</v>
      </c>
      <c r="D202" t="s">
        <v>804</v>
      </c>
      <c r="E202" t="s">
        <v>102</v>
      </c>
      <c r="F202" t="s">
        <v>1665</v>
      </c>
      <c r="G202" s="126" t="s">
        <v>7</v>
      </c>
      <c r="H202">
        <v>8.9999999999999993E-3</v>
      </c>
      <c r="I202" t="s">
        <v>2010</v>
      </c>
      <c r="J202">
        <v>1.2309799999999997</v>
      </c>
      <c r="K202">
        <v>1.32179</v>
      </c>
      <c r="L202">
        <v>1.2309799999999997</v>
      </c>
      <c r="M202">
        <v>1.09981</v>
      </c>
      <c r="N202">
        <v>1.1906199999999998</v>
      </c>
      <c r="O202">
        <v>1.33188</v>
      </c>
      <c r="P202">
        <v>0.96863999999999983</v>
      </c>
      <c r="Q202">
        <v>1.1805299999999999</v>
      </c>
      <c r="R202">
        <v>1.1401699999999997</v>
      </c>
      <c r="S202">
        <v>1.1401699999999997</v>
      </c>
      <c r="T202">
        <v>1.1704399999999997</v>
      </c>
      <c r="U202">
        <v>1.2511599999999998</v>
      </c>
      <c r="V202">
        <v>1.34</v>
      </c>
      <c r="W202">
        <v>1.24</v>
      </c>
      <c r="X202">
        <v>1.2</v>
      </c>
      <c r="Y202">
        <v>0.82</v>
      </c>
      <c r="Z202">
        <v>1.41</v>
      </c>
      <c r="AA202" s="4">
        <v>1.1599999999999999</v>
      </c>
      <c r="AB202" t="s">
        <v>102</v>
      </c>
      <c r="AC202">
        <v>8.8563583486328257E-2</v>
      </c>
      <c r="AD202">
        <v>-6.1878210608341741E-2</v>
      </c>
      <c r="AE202">
        <v>-2.5166940161497175E-2</v>
      </c>
      <c r="AF202">
        <v>-0.25441667197061313</v>
      </c>
      <c r="AG202">
        <v>0.18425694176143537</v>
      </c>
      <c r="AH202" s="2">
        <v>-0.1290506652250954</v>
      </c>
      <c r="AI202" s="2" t="s">
        <v>102</v>
      </c>
      <c r="AJ202" s="4">
        <v>7.4060599999999992</v>
      </c>
      <c r="AK202" s="125">
        <v>7.1700000000000008</v>
      </c>
      <c r="AL202" s="125">
        <v>-3.1873897862020883E-2</v>
      </c>
      <c r="AM202" t="s">
        <v>779</v>
      </c>
      <c r="AN202">
        <v>1</v>
      </c>
      <c r="AO202">
        <v>1</v>
      </c>
      <c r="AP202">
        <v>1</v>
      </c>
      <c r="AQ202">
        <v>1</v>
      </c>
      <c r="AR202">
        <v>1</v>
      </c>
      <c r="AS202">
        <v>1</v>
      </c>
      <c r="AT202">
        <v>0</v>
      </c>
    </row>
    <row r="203" spans="1:46" x14ac:dyDescent="0.3">
      <c r="A203" t="s">
        <v>1671</v>
      </c>
      <c r="B203" t="s">
        <v>1938</v>
      </c>
      <c r="C203" t="s">
        <v>49</v>
      </c>
      <c r="D203" t="s">
        <v>804</v>
      </c>
      <c r="E203" t="s">
        <v>102</v>
      </c>
      <c r="F203" t="s">
        <v>1666</v>
      </c>
      <c r="G203" s="126" t="s">
        <v>7</v>
      </c>
      <c r="H203">
        <v>8.9999999999999993E-3</v>
      </c>
      <c r="I203" t="s">
        <v>2011</v>
      </c>
      <c r="J203">
        <v>1.13008</v>
      </c>
      <c r="K203">
        <v>0.80719999999999992</v>
      </c>
      <c r="L203">
        <v>1.1401699999999997</v>
      </c>
      <c r="M203">
        <v>0.82737999999999989</v>
      </c>
      <c r="N203">
        <v>0.79710999999999999</v>
      </c>
      <c r="O203">
        <v>1.0796299999999999</v>
      </c>
      <c r="P203">
        <v>0.89800999999999997</v>
      </c>
      <c r="Q203">
        <v>0.98881999999999992</v>
      </c>
      <c r="R203">
        <v>0.78701999999999994</v>
      </c>
      <c r="S203">
        <v>0.97872999999999988</v>
      </c>
      <c r="T203">
        <v>1.2208899999999998</v>
      </c>
      <c r="U203">
        <v>1.0796299999999999</v>
      </c>
      <c r="V203">
        <v>0.72</v>
      </c>
      <c r="W203">
        <v>0.98</v>
      </c>
      <c r="X203">
        <v>0.96</v>
      </c>
      <c r="Y203">
        <v>0.21</v>
      </c>
      <c r="Z203">
        <v>0.75</v>
      </c>
      <c r="AA203" s="4">
        <v>0.55000000000000004</v>
      </c>
      <c r="AB203" t="s">
        <v>102</v>
      </c>
      <c r="AC203">
        <v>-0.36287696446269291</v>
      </c>
      <c r="AD203">
        <v>0.21407333994053529</v>
      </c>
      <c r="AE203">
        <v>-0.1580202952191338</v>
      </c>
      <c r="AF203">
        <v>-0.746186758200585</v>
      </c>
      <c r="AG203">
        <v>-5.9101002371065456E-2</v>
      </c>
      <c r="AH203" s="2">
        <v>-0.49056621249872634</v>
      </c>
      <c r="AI203" s="2" t="s">
        <v>102</v>
      </c>
      <c r="AJ203" s="4">
        <v>5.7815699999999994</v>
      </c>
      <c r="AK203" s="125">
        <v>4.17</v>
      </c>
      <c r="AL203" s="125">
        <v>-0.27874262527306592</v>
      </c>
      <c r="AM203" t="s">
        <v>779</v>
      </c>
      <c r="AN203">
        <v>1</v>
      </c>
      <c r="AO203">
        <v>1</v>
      </c>
      <c r="AP203">
        <v>1</v>
      </c>
      <c r="AQ203">
        <v>1</v>
      </c>
      <c r="AR203">
        <v>1</v>
      </c>
      <c r="AS203">
        <v>1</v>
      </c>
      <c r="AT203">
        <v>0</v>
      </c>
    </row>
    <row r="204" spans="1:46" x14ac:dyDescent="0.3">
      <c r="A204" t="s">
        <v>1671</v>
      </c>
      <c r="B204" t="s">
        <v>1938</v>
      </c>
      <c r="C204" t="s">
        <v>49</v>
      </c>
      <c r="D204" t="s">
        <v>804</v>
      </c>
      <c r="E204" t="s">
        <v>102</v>
      </c>
      <c r="F204" t="s">
        <v>1669</v>
      </c>
      <c r="G204" s="126" t="s">
        <v>7</v>
      </c>
      <c r="H204">
        <v>8.9999999999999993E-3</v>
      </c>
      <c r="I204" t="s">
        <v>2012</v>
      </c>
      <c r="J204">
        <v>0</v>
      </c>
      <c r="K204">
        <v>0</v>
      </c>
      <c r="L204">
        <v>0</v>
      </c>
      <c r="M204">
        <v>0</v>
      </c>
      <c r="N204">
        <v>0</v>
      </c>
      <c r="O204">
        <v>0</v>
      </c>
      <c r="P204">
        <v>0</v>
      </c>
      <c r="Q204">
        <v>0</v>
      </c>
      <c r="R204">
        <v>0</v>
      </c>
      <c r="S204">
        <v>0</v>
      </c>
      <c r="T204">
        <v>0</v>
      </c>
      <c r="U204">
        <v>0</v>
      </c>
      <c r="V204">
        <v>0</v>
      </c>
      <c r="W204">
        <v>0</v>
      </c>
      <c r="X204">
        <v>0</v>
      </c>
      <c r="Y204">
        <v>0</v>
      </c>
      <c r="Z204">
        <v>0</v>
      </c>
      <c r="AB204" t="s">
        <v>102</v>
      </c>
      <c r="AC204" t="e">
        <v>#DIV/0!</v>
      </c>
      <c r="AD204" t="e">
        <v>#DIV/0!</v>
      </c>
      <c r="AE204" t="e">
        <v>#DIV/0!</v>
      </c>
      <c r="AF204" t="e">
        <v>#DIV/0!</v>
      </c>
      <c r="AG204" t="e">
        <v>#DIV/0!</v>
      </c>
      <c r="AH204" s="2" t="e">
        <v>#DIV/0!</v>
      </c>
      <c r="AI204" s="2" t="s">
        <v>102</v>
      </c>
      <c r="AJ204" s="4">
        <v>0</v>
      </c>
      <c r="AK204" s="125">
        <v>0</v>
      </c>
      <c r="AM204" t="s">
        <v>779</v>
      </c>
      <c r="AN204">
        <v>1</v>
      </c>
      <c r="AO204">
        <v>1</v>
      </c>
      <c r="AP204">
        <v>1</v>
      </c>
      <c r="AQ204">
        <v>1</v>
      </c>
      <c r="AR204">
        <v>1</v>
      </c>
      <c r="AS204">
        <v>1</v>
      </c>
      <c r="AT204">
        <v>0</v>
      </c>
    </row>
    <row r="205" spans="1:46" x14ac:dyDescent="0.3">
      <c r="A205" t="s">
        <v>1671</v>
      </c>
      <c r="B205" t="s">
        <v>1938</v>
      </c>
      <c r="C205" t="s">
        <v>49</v>
      </c>
      <c r="D205" t="s">
        <v>804</v>
      </c>
      <c r="E205" t="s">
        <v>102</v>
      </c>
      <c r="F205" t="s">
        <v>770</v>
      </c>
      <c r="G205" s="126" t="s">
        <v>7</v>
      </c>
      <c r="H205">
        <v>8.9999999999999993E-3</v>
      </c>
      <c r="I205" t="s">
        <v>2013</v>
      </c>
      <c r="J205">
        <v>0.57512999999999992</v>
      </c>
      <c r="K205">
        <v>0.45404999999999995</v>
      </c>
      <c r="L205">
        <v>0.60539999999999994</v>
      </c>
      <c r="M205">
        <v>0.42377999999999993</v>
      </c>
      <c r="N205">
        <v>0.48431999999999992</v>
      </c>
      <c r="O205">
        <v>0.37332999999999994</v>
      </c>
      <c r="P205">
        <v>0.48431999999999992</v>
      </c>
      <c r="Q205">
        <v>0.57512999999999992</v>
      </c>
      <c r="R205">
        <v>0.35314999999999996</v>
      </c>
      <c r="S205">
        <v>0.47422999999999993</v>
      </c>
      <c r="T205">
        <v>0.65584999999999993</v>
      </c>
      <c r="U205">
        <v>0.67603000000000002</v>
      </c>
      <c r="V205">
        <v>0.6</v>
      </c>
      <c r="W205">
        <v>0.54</v>
      </c>
      <c r="X205">
        <v>0.65</v>
      </c>
      <c r="Y205">
        <v>0.11</v>
      </c>
      <c r="Z205">
        <v>0.56999999999999995</v>
      </c>
      <c r="AA205" s="4">
        <v>0.44</v>
      </c>
      <c r="AB205" t="s">
        <v>102</v>
      </c>
      <c r="AC205">
        <v>4.3242397371029265E-2</v>
      </c>
      <c r="AD205">
        <v>0.18929633300297344</v>
      </c>
      <c r="AE205">
        <v>7.3670300627684315E-2</v>
      </c>
      <c r="AF205">
        <v>-0.74043135589220821</v>
      </c>
      <c r="AG205">
        <v>0.17690782953419237</v>
      </c>
      <c r="AH205" s="2">
        <v>0.17858195162456827</v>
      </c>
      <c r="AI205" s="2" t="s">
        <v>102</v>
      </c>
      <c r="AJ205" s="4">
        <v>2.9160099999999991</v>
      </c>
      <c r="AK205" s="125">
        <v>2.91</v>
      </c>
      <c r="AL205" s="125">
        <v>-2.0610354559823054E-3</v>
      </c>
      <c r="AM205" t="s">
        <v>779</v>
      </c>
      <c r="AN205">
        <v>1</v>
      </c>
      <c r="AO205">
        <v>1</v>
      </c>
      <c r="AP205">
        <v>1</v>
      </c>
      <c r="AQ205">
        <v>1</v>
      </c>
      <c r="AR205">
        <v>1</v>
      </c>
      <c r="AS205">
        <v>1</v>
      </c>
      <c r="AT205">
        <v>0</v>
      </c>
    </row>
    <row r="206" spans="1:46" x14ac:dyDescent="0.3">
      <c r="A206" t="s">
        <v>1672</v>
      </c>
      <c r="B206" t="s">
        <v>1814</v>
      </c>
      <c r="C206" t="s">
        <v>49</v>
      </c>
      <c r="D206" t="s">
        <v>804</v>
      </c>
      <c r="E206" t="s">
        <v>1696</v>
      </c>
      <c r="F206" t="s">
        <v>1651</v>
      </c>
      <c r="G206" s="126" t="s">
        <v>7</v>
      </c>
      <c r="H206">
        <v>8.9999999999999993E-3</v>
      </c>
      <c r="I206" t="s">
        <v>2014</v>
      </c>
      <c r="J206">
        <v>0.54486000000000001</v>
      </c>
      <c r="K206">
        <v>0.30269999999999997</v>
      </c>
      <c r="L206">
        <v>0.74665999999999988</v>
      </c>
      <c r="M206">
        <v>0.7769299999999999</v>
      </c>
      <c r="N206">
        <v>0.67603000000000002</v>
      </c>
      <c r="O206">
        <v>0.73656999999999995</v>
      </c>
      <c r="P206">
        <v>0.59530999999999989</v>
      </c>
      <c r="Q206">
        <v>0.34305999999999998</v>
      </c>
      <c r="R206">
        <v>0.50449999999999995</v>
      </c>
      <c r="S206">
        <v>0.44395999999999997</v>
      </c>
      <c r="T206">
        <v>2.3206999999999995</v>
      </c>
      <c r="U206">
        <v>0.73656999999999995</v>
      </c>
      <c r="V206">
        <v>0.21</v>
      </c>
      <c r="W206">
        <v>0.84</v>
      </c>
      <c r="X206">
        <v>0.78</v>
      </c>
      <c r="Y206">
        <v>0.25</v>
      </c>
      <c r="Z206">
        <v>0.26</v>
      </c>
      <c r="AA206" s="4">
        <v>0.88</v>
      </c>
      <c r="AB206" t="s">
        <v>102</v>
      </c>
      <c r="AC206">
        <v>-0.61457989208236985</v>
      </c>
      <c r="AD206">
        <v>1.7750247770069378</v>
      </c>
      <c r="AE206">
        <v>4.4652184394503726E-2</v>
      </c>
      <c r="AF206">
        <v>-0.67822068912257216</v>
      </c>
      <c r="AG206">
        <v>-0.61540168335724743</v>
      </c>
      <c r="AH206" s="2">
        <v>0.19472690986600061</v>
      </c>
      <c r="AI206" s="2" t="s">
        <v>102</v>
      </c>
      <c r="AJ206" s="4">
        <v>3.7837499999999999</v>
      </c>
      <c r="AK206" s="125">
        <v>3.2199999999999998</v>
      </c>
      <c r="AL206" s="125">
        <v>-0.14899240171787254</v>
      </c>
      <c r="AM206" t="s">
        <v>779</v>
      </c>
      <c r="AN206">
        <v>1</v>
      </c>
      <c r="AO206">
        <v>1</v>
      </c>
      <c r="AP206">
        <v>1</v>
      </c>
      <c r="AQ206">
        <v>1</v>
      </c>
      <c r="AR206">
        <v>1</v>
      </c>
      <c r="AS206">
        <v>1</v>
      </c>
      <c r="AT206">
        <v>0</v>
      </c>
    </row>
    <row r="207" spans="1:46" x14ac:dyDescent="0.3">
      <c r="A207" t="s">
        <v>1672</v>
      </c>
      <c r="B207" t="s">
        <v>1814</v>
      </c>
      <c r="C207" t="s">
        <v>49</v>
      </c>
      <c r="D207" t="s">
        <v>804</v>
      </c>
      <c r="E207" t="s">
        <v>1696</v>
      </c>
      <c r="F207" t="s">
        <v>776</v>
      </c>
      <c r="G207" s="126" t="s">
        <v>7</v>
      </c>
      <c r="H207">
        <v>8.9999999999999993E-3</v>
      </c>
      <c r="I207" t="s">
        <v>2015</v>
      </c>
      <c r="J207">
        <v>62.638719999999992</v>
      </c>
      <c r="K207">
        <v>112.50349999999999</v>
      </c>
      <c r="L207">
        <v>81.597830000000002</v>
      </c>
      <c r="M207">
        <v>168.73506999999998</v>
      </c>
      <c r="N207">
        <v>67.693809999999999</v>
      </c>
      <c r="O207">
        <v>91.082429999999988</v>
      </c>
      <c r="P207">
        <v>107.48876999999999</v>
      </c>
      <c r="Q207">
        <v>63.728439999999992</v>
      </c>
      <c r="R207">
        <v>84.423029999999997</v>
      </c>
      <c r="S207">
        <v>80.881439999999984</v>
      </c>
      <c r="T207">
        <v>83.989159999999984</v>
      </c>
      <c r="U207">
        <v>111.08080999999999</v>
      </c>
      <c r="V207">
        <v>73.56</v>
      </c>
      <c r="W207">
        <v>71.709999999999994</v>
      </c>
      <c r="X207">
        <v>82.27</v>
      </c>
      <c r="Y207">
        <v>21.47</v>
      </c>
      <c r="Z207">
        <v>67.03</v>
      </c>
      <c r="AA207" s="4">
        <v>64.25</v>
      </c>
      <c r="AB207" t="s">
        <v>102</v>
      </c>
      <c r="AC207">
        <v>0.17435349892207266</v>
      </c>
      <c r="AD207">
        <v>-0.36259760807441543</v>
      </c>
      <c r="AE207">
        <v>8.2375965145150814E-3</v>
      </c>
      <c r="AF207">
        <v>-0.87275911285069552</v>
      </c>
      <c r="AG207">
        <v>-9.806066463093125E-3</v>
      </c>
      <c r="AH207" s="2">
        <v>-0.29459501684353384</v>
      </c>
      <c r="AI207" s="2" t="s">
        <v>102</v>
      </c>
      <c r="AJ207" s="4">
        <v>584.25135999999998</v>
      </c>
      <c r="AK207" s="125">
        <v>380.28999999999996</v>
      </c>
      <c r="AL207" s="125">
        <v>-0.34909864822565412</v>
      </c>
      <c r="AM207" t="s">
        <v>779</v>
      </c>
      <c r="AN207">
        <v>1</v>
      </c>
      <c r="AO207">
        <v>1</v>
      </c>
      <c r="AP207">
        <v>1</v>
      </c>
      <c r="AQ207">
        <v>1</v>
      </c>
      <c r="AR207">
        <v>1</v>
      </c>
      <c r="AS207">
        <v>1</v>
      </c>
      <c r="AT207">
        <v>0</v>
      </c>
    </row>
    <row r="208" spans="1:46" x14ac:dyDescent="0.3">
      <c r="A208" t="s">
        <v>1672</v>
      </c>
      <c r="B208" t="s">
        <v>1814</v>
      </c>
      <c r="C208" t="s">
        <v>49</v>
      </c>
      <c r="D208" t="s">
        <v>804</v>
      </c>
      <c r="E208" t="s">
        <v>1696</v>
      </c>
      <c r="F208" t="s">
        <v>1654</v>
      </c>
      <c r="G208" s="126" t="s">
        <v>7</v>
      </c>
      <c r="H208">
        <v>8.9999999999999993E-3</v>
      </c>
      <c r="I208" t="s">
        <v>2016</v>
      </c>
      <c r="J208">
        <v>25.719409999999996</v>
      </c>
      <c r="K208">
        <v>71.285849999999996</v>
      </c>
      <c r="L208">
        <v>25.436889999999998</v>
      </c>
      <c r="M208">
        <v>127.91092999999998</v>
      </c>
      <c r="N208">
        <v>26.415619999999997</v>
      </c>
      <c r="O208">
        <v>41.752420000000001</v>
      </c>
      <c r="P208">
        <v>63.123039999999996</v>
      </c>
      <c r="Q208">
        <v>26.799039999999994</v>
      </c>
      <c r="R208">
        <v>37.554979999999993</v>
      </c>
      <c r="S208">
        <v>34.507799999999996</v>
      </c>
      <c r="T208">
        <v>27.868579999999998</v>
      </c>
      <c r="U208">
        <v>47.715609999999991</v>
      </c>
      <c r="V208">
        <v>29.68</v>
      </c>
      <c r="W208">
        <v>28.24</v>
      </c>
      <c r="X208">
        <v>26.88</v>
      </c>
      <c r="Y208">
        <v>11.55</v>
      </c>
      <c r="Z208">
        <v>30.53</v>
      </c>
      <c r="AA208" s="4">
        <v>28.83</v>
      </c>
      <c r="AB208" t="s">
        <v>102</v>
      </c>
      <c r="AC208">
        <v>0.15399225720963289</v>
      </c>
      <c r="AD208">
        <v>-0.60384844958712003</v>
      </c>
      <c r="AE208">
        <v>5.6732957527433618E-2</v>
      </c>
      <c r="AF208">
        <v>-0.90970279084047001</v>
      </c>
      <c r="AG208">
        <v>0.15575557189269093</v>
      </c>
      <c r="AH208" s="2">
        <v>-0.30950110197205338</v>
      </c>
      <c r="AI208" s="2" t="s">
        <v>102</v>
      </c>
      <c r="AJ208" s="4">
        <v>318.52112</v>
      </c>
      <c r="AK208" s="125">
        <v>155.70999999999998</v>
      </c>
      <c r="AL208" s="125">
        <v>-0.51114701593413969</v>
      </c>
      <c r="AM208" t="s">
        <v>779</v>
      </c>
      <c r="AN208">
        <v>1</v>
      </c>
      <c r="AO208">
        <v>1</v>
      </c>
      <c r="AP208">
        <v>1</v>
      </c>
      <c r="AQ208">
        <v>1</v>
      </c>
      <c r="AR208">
        <v>1</v>
      </c>
      <c r="AS208">
        <v>1</v>
      </c>
      <c r="AT208">
        <v>0</v>
      </c>
    </row>
    <row r="209" spans="1:46" x14ac:dyDescent="0.3">
      <c r="A209" t="s">
        <v>1672</v>
      </c>
      <c r="B209" t="s">
        <v>1814</v>
      </c>
      <c r="C209" t="s">
        <v>49</v>
      </c>
      <c r="D209" t="s">
        <v>804</v>
      </c>
      <c r="E209" t="s">
        <v>1696</v>
      </c>
      <c r="F209" t="s">
        <v>1662</v>
      </c>
      <c r="G209" s="126" t="s">
        <v>7</v>
      </c>
      <c r="H209">
        <v>8.9999999999999993E-3</v>
      </c>
      <c r="I209" t="s">
        <v>2017</v>
      </c>
      <c r="J209">
        <v>18.283079999999998</v>
      </c>
      <c r="K209">
        <v>61.165579999999991</v>
      </c>
      <c r="L209">
        <v>18.494969999999995</v>
      </c>
      <c r="M209">
        <v>120.10126999999999</v>
      </c>
      <c r="N209">
        <v>19.281989999999997</v>
      </c>
      <c r="O209">
        <v>35.688329999999993</v>
      </c>
      <c r="P209">
        <v>56.45355</v>
      </c>
      <c r="Q209">
        <v>20.533149999999999</v>
      </c>
      <c r="R209">
        <v>31.521159999999995</v>
      </c>
      <c r="S209">
        <v>28.221729999999997</v>
      </c>
      <c r="T209">
        <v>20.987199999999998</v>
      </c>
      <c r="U209">
        <v>29.311449999999997</v>
      </c>
      <c r="V209">
        <v>22.35</v>
      </c>
      <c r="W209">
        <v>19.739999999999998</v>
      </c>
      <c r="X209">
        <v>19.78</v>
      </c>
      <c r="Y209">
        <v>9.42</v>
      </c>
      <c r="Z209">
        <v>24.55</v>
      </c>
      <c r="AA209" s="4">
        <v>23.76</v>
      </c>
      <c r="AB209" t="s">
        <v>102</v>
      </c>
      <c r="AC209">
        <v>0.22244173301216227</v>
      </c>
      <c r="AD209">
        <v>-0.67726947083637568</v>
      </c>
      <c r="AE209">
        <v>6.9479972122150319E-2</v>
      </c>
      <c r="AF209">
        <v>-0.92156619159814046</v>
      </c>
      <c r="AG209">
        <v>0.27320883373552235</v>
      </c>
      <c r="AH209" s="2">
        <v>-0.33423614946398428</v>
      </c>
      <c r="AI209" s="2" t="s">
        <v>102</v>
      </c>
      <c r="AJ209" s="4">
        <v>273.01522</v>
      </c>
      <c r="AK209" s="125">
        <v>119.60000000000001</v>
      </c>
      <c r="AL209" s="125">
        <v>-0.56192918475387554</v>
      </c>
      <c r="AM209" t="s">
        <v>779</v>
      </c>
      <c r="AN209">
        <v>1</v>
      </c>
      <c r="AO209">
        <v>1</v>
      </c>
      <c r="AP209">
        <v>1</v>
      </c>
      <c r="AQ209">
        <v>1</v>
      </c>
      <c r="AR209">
        <v>1</v>
      </c>
      <c r="AS209">
        <v>1</v>
      </c>
      <c r="AT209">
        <v>0</v>
      </c>
    </row>
    <row r="210" spans="1:46" x14ac:dyDescent="0.3">
      <c r="A210" t="s">
        <v>1672</v>
      </c>
      <c r="B210" t="s">
        <v>1814</v>
      </c>
      <c r="C210" t="s">
        <v>49</v>
      </c>
      <c r="D210" t="s">
        <v>804</v>
      </c>
      <c r="E210" t="s">
        <v>1696</v>
      </c>
      <c r="F210" t="s">
        <v>5</v>
      </c>
      <c r="G210" s="126" t="s">
        <v>7</v>
      </c>
      <c r="H210">
        <v>8.9999999999999993E-3</v>
      </c>
      <c r="I210" t="s">
        <v>2018</v>
      </c>
      <c r="J210">
        <v>36.919310000000003</v>
      </c>
      <c r="K210">
        <v>41.217649999999999</v>
      </c>
      <c r="L210">
        <v>56.160939999999989</v>
      </c>
      <c r="M210">
        <v>40.82414</v>
      </c>
      <c r="N210">
        <v>41.278189999999995</v>
      </c>
      <c r="O210">
        <v>49.330009999999994</v>
      </c>
      <c r="P210">
        <v>44.365729999999992</v>
      </c>
      <c r="Q210">
        <v>36.919310000000003</v>
      </c>
      <c r="R210">
        <v>46.868049999999997</v>
      </c>
      <c r="S210">
        <v>46.373639999999995</v>
      </c>
      <c r="T210">
        <v>56.12057999999999</v>
      </c>
      <c r="U210">
        <v>63.365199999999987</v>
      </c>
      <c r="V210">
        <v>43.89</v>
      </c>
      <c r="W210">
        <v>43.47</v>
      </c>
      <c r="X210">
        <v>55.39</v>
      </c>
      <c r="Y210">
        <v>9.92</v>
      </c>
      <c r="Z210">
        <v>36.51</v>
      </c>
      <c r="AA210" s="4">
        <v>35.42</v>
      </c>
      <c r="AB210" t="s">
        <v>102</v>
      </c>
      <c r="AC210">
        <v>0.18880878326274236</v>
      </c>
      <c r="AD210">
        <v>5.464527938880552E-2</v>
      </c>
      <c r="AE210">
        <v>-1.3727334335927942E-2</v>
      </c>
      <c r="AF210">
        <v>-0.75700651624259563</v>
      </c>
      <c r="AG210">
        <v>-0.1155135435928755</v>
      </c>
      <c r="AH210" s="2">
        <v>-0.28197865761632712</v>
      </c>
      <c r="AI210" s="2" t="s">
        <v>102</v>
      </c>
      <c r="AJ210" s="4">
        <v>265.73023999999998</v>
      </c>
      <c r="AK210" s="125">
        <v>224.59999999999997</v>
      </c>
      <c r="AL210" s="125">
        <v>-0.15478193223323028</v>
      </c>
      <c r="AM210" t="s">
        <v>779</v>
      </c>
      <c r="AN210">
        <v>1</v>
      </c>
      <c r="AO210">
        <v>1</v>
      </c>
      <c r="AP210">
        <v>1</v>
      </c>
      <c r="AQ210">
        <v>1</v>
      </c>
      <c r="AR210">
        <v>1</v>
      </c>
      <c r="AS210">
        <v>1</v>
      </c>
      <c r="AT210">
        <v>0</v>
      </c>
    </row>
    <row r="211" spans="1:46" x14ac:dyDescent="0.3">
      <c r="A211" t="s">
        <v>1672</v>
      </c>
      <c r="B211" t="s">
        <v>1814</v>
      </c>
      <c r="C211" t="s">
        <v>49</v>
      </c>
      <c r="D211" t="s">
        <v>804</v>
      </c>
      <c r="E211" t="s">
        <v>1696</v>
      </c>
      <c r="F211" t="s">
        <v>18</v>
      </c>
      <c r="G211" s="126" t="s">
        <v>7</v>
      </c>
      <c r="H211">
        <v>8.9999999999999993E-3</v>
      </c>
      <c r="I211" t="s">
        <v>2019</v>
      </c>
      <c r="J211">
        <v>18.60596</v>
      </c>
      <c r="K211">
        <v>15.306529999999999</v>
      </c>
      <c r="L211">
        <v>20.492789999999996</v>
      </c>
      <c r="M211">
        <v>16.083459999999999</v>
      </c>
      <c r="N211">
        <v>17.304349999999996</v>
      </c>
      <c r="O211">
        <v>15.195539999999999</v>
      </c>
      <c r="P211">
        <v>19.665409999999998</v>
      </c>
      <c r="Q211">
        <v>14.146179999999998</v>
      </c>
      <c r="R211">
        <v>16.103639999999999</v>
      </c>
      <c r="S211">
        <v>15.760579999999997</v>
      </c>
      <c r="T211">
        <v>24.791129999999999</v>
      </c>
      <c r="U211">
        <v>20.704679999999996</v>
      </c>
      <c r="V211">
        <v>19.350000000000001</v>
      </c>
      <c r="W211">
        <v>17.79</v>
      </c>
      <c r="X211">
        <v>22.15</v>
      </c>
      <c r="Y211">
        <v>4.79</v>
      </c>
      <c r="Z211">
        <v>14.81</v>
      </c>
      <c r="AA211" s="4">
        <v>12.1</v>
      </c>
      <c r="AB211" t="s">
        <v>102</v>
      </c>
      <c r="AC211">
        <v>3.9989336750159726E-2</v>
      </c>
      <c r="AD211">
        <v>0.16224905318187732</v>
      </c>
      <c r="AE211">
        <v>8.0867954046276919E-2</v>
      </c>
      <c r="AF211">
        <v>-0.70217851134022158</v>
      </c>
      <c r="AG211">
        <v>-0.14414583616258317</v>
      </c>
      <c r="AH211" s="2">
        <v>-0.20371372126294951</v>
      </c>
      <c r="AI211" s="2" t="s">
        <v>102</v>
      </c>
      <c r="AJ211" s="4">
        <v>102.98862999999999</v>
      </c>
      <c r="AK211" s="125">
        <v>90.99</v>
      </c>
      <c r="AL211" s="125">
        <v>-0.11650441412804494</v>
      </c>
      <c r="AM211" t="s">
        <v>779</v>
      </c>
      <c r="AN211">
        <v>1</v>
      </c>
      <c r="AO211">
        <v>1</v>
      </c>
      <c r="AP211">
        <v>1</v>
      </c>
      <c r="AQ211">
        <v>1</v>
      </c>
      <c r="AR211">
        <v>1</v>
      </c>
      <c r="AS211">
        <v>1</v>
      </c>
      <c r="AT211">
        <v>0</v>
      </c>
    </row>
    <row r="212" spans="1:46" x14ac:dyDescent="0.3">
      <c r="A212" t="s">
        <v>1672</v>
      </c>
      <c r="B212" t="s">
        <v>1814</v>
      </c>
      <c r="C212" t="s">
        <v>49</v>
      </c>
      <c r="D212" t="s">
        <v>804</v>
      </c>
      <c r="E212" t="s">
        <v>1696</v>
      </c>
      <c r="F212" t="s">
        <v>16</v>
      </c>
      <c r="G212" s="126" t="s">
        <v>7</v>
      </c>
      <c r="H212">
        <v>8.9999999999999993E-3</v>
      </c>
      <c r="I212" t="s">
        <v>2020</v>
      </c>
      <c r="J212">
        <v>4.6615799999999998</v>
      </c>
      <c r="K212">
        <v>13.611409999999999</v>
      </c>
      <c r="L212">
        <v>21.380710000000001</v>
      </c>
      <c r="M212">
        <v>11.260439999999999</v>
      </c>
      <c r="N212">
        <v>10.120269999999998</v>
      </c>
      <c r="O212">
        <v>17.778579999999998</v>
      </c>
      <c r="P212">
        <v>9.3433399999999995</v>
      </c>
      <c r="Q212">
        <v>9.9689199999999989</v>
      </c>
      <c r="R212">
        <v>19.392979999999998</v>
      </c>
      <c r="S212">
        <v>12.541869999999998</v>
      </c>
      <c r="T212">
        <v>15.10473</v>
      </c>
      <c r="U212">
        <v>21.875119999999999</v>
      </c>
      <c r="V212">
        <v>10.34</v>
      </c>
      <c r="W212">
        <v>12.82</v>
      </c>
      <c r="X212">
        <v>19.149999999999999</v>
      </c>
      <c r="Y212">
        <v>0.65</v>
      </c>
      <c r="Z212">
        <v>9.66</v>
      </c>
      <c r="AA212" s="4">
        <v>13.84</v>
      </c>
      <c r="AB212" t="s">
        <v>102</v>
      </c>
      <c r="AC212">
        <v>1.2181320496484025</v>
      </c>
      <c r="AD212">
        <v>-5.8143131387563753E-2</v>
      </c>
      <c r="AE212">
        <v>-0.10433283085547683</v>
      </c>
      <c r="AF212">
        <v>-0.94227579028883413</v>
      </c>
      <c r="AG212">
        <v>-4.5480011896915577E-2</v>
      </c>
      <c r="AH212" s="2">
        <v>-0.22153512822733867</v>
      </c>
      <c r="AI212" s="2" t="s">
        <v>102</v>
      </c>
      <c r="AJ212" s="4">
        <v>78.812989999999999</v>
      </c>
      <c r="AK212" s="125">
        <v>66.460000000000008</v>
      </c>
      <c r="AL212" s="125">
        <v>-0.15673799458693283</v>
      </c>
      <c r="AM212" t="s">
        <v>779</v>
      </c>
      <c r="AN212">
        <v>1</v>
      </c>
      <c r="AO212">
        <v>1</v>
      </c>
      <c r="AP212">
        <v>1</v>
      </c>
      <c r="AQ212">
        <v>1</v>
      </c>
      <c r="AR212">
        <v>1</v>
      </c>
      <c r="AS212">
        <v>1</v>
      </c>
      <c r="AT212">
        <v>0</v>
      </c>
    </row>
    <row r="213" spans="1:46" x14ac:dyDescent="0.3">
      <c r="A213" t="s">
        <v>1672</v>
      </c>
      <c r="B213" t="s">
        <v>1814</v>
      </c>
      <c r="C213" t="s">
        <v>49</v>
      </c>
      <c r="D213" t="s">
        <v>804</v>
      </c>
      <c r="E213" t="s">
        <v>1696</v>
      </c>
      <c r="F213" t="s">
        <v>1655</v>
      </c>
      <c r="G213" s="126" t="s">
        <v>7</v>
      </c>
      <c r="H213">
        <v>8.9999999999999993E-3</v>
      </c>
      <c r="I213" t="s">
        <v>2021</v>
      </c>
      <c r="J213">
        <v>0.87782999999999989</v>
      </c>
      <c r="K213">
        <v>0.73656999999999995</v>
      </c>
      <c r="L213">
        <v>1.08972</v>
      </c>
      <c r="M213">
        <v>0.83746999999999983</v>
      </c>
      <c r="N213">
        <v>2.0079099999999999</v>
      </c>
      <c r="O213">
        <v>3.4911399999999997</v>
      </c>
      <c r="P213">
        <v>3.2691599999999998</v>
      </c>
      <c r="Q213">
        <v>0.49440999999999996</v>
      </c>
      <c r="R213">
        <v>0.44395999999999997</v>
      </c>
      <c r="S213">
        <v>0.68611999999999995</v>
      </c>
      <c r="T213">
        <v>0.23207</v>
      </c>
      <c r="U213">
        <v>1.6648499999999997</v>
      </c>
      <c r="V213">
        <v>0.8</v>
      </c>
      <c r="W213">
        <v>0.8</v>
      </c>
      <c r="X213">
        <v>0.62</v>
      </c>
      <c r="Y213">
        <v>0.11</v>
      </c>
      <c r="Z213">
        <v>0.37</v>
      </c>
      <c r="AA213" s="4">
        <v>0.92</v>
      </c>
      <c r="AB213" t="s">
        <v>102</v>
      </c>
      <c r="AC213">
        <v>-8.8661813790824939E-2</v>
      </c>
      <c r="AD213">
        <v>8.6115372605455154E-2</v>
      </c>
      <c r="AE213">
        <v>-0.43104650735968875</v>
      </c>
      <c r="AF213">
        <v>-0.86865201141533432</v>
      </c>
      <c r="AG213">
        <v>-0.8157287926251674</v>
      </c>
      <c r="AH213" s="2">
        <v>-0.73647576436350304</v>
      </c>
      <c r="AI213" s="2" t="s">
        <v>102</v>
      </c>
      <c r="AJ213" s="4">
        <v>9.0406399999999998</v>
      </c>
      <c r="AK213" s="125">
        <v>3.62</v>
      </c>
      <c r="AL213" s="125">
        <v>-0.59958587002690078</v>
      </c>
      <c r="AM213" t="s">
        <v>779</v>
      </c>
      <c r="AN213">
        <v>1</v>
      </c>
      <c r="AO213">
        <v>1</v>
      </c>
      <c r="AP213">
        <v>1</v>
      </c>
      <c r="AQ213">
        <v>1</v>
      </c>
      <c r="AR213">
        <v>1</v>
      </c>
      <c r="AS213">
        <v>1</v>
      </c>
      <c r="AT213">
        <v>0</v>
      </c>
    </row>
    <row r="214" spans="1:46" x14ac:dyDescent="0.3">
      <c r="A214" t="s">
        <v>1672</v>
      </c>
      <c r="B214" t="s">
        <v>1814</v>
      </c>
      <c r="C214" t="s">
        <v>49</v>
      </c>
      <c r="D214" t="s">
        <v>804</v>
      </c>
      <c r="E214" t="s">
        <v>1696</v>
      </c>
      <c r="F214" t="s">
        <v>1656</v>
      </c>
      <c r="G214" s="126" t="s">
        <v>7</v>
      </c>
      <c r="H214">
        <v>8.9999999999999993E-3</v>
      </c>
      <c r="I214" t="s">
        <v>2022</v>
      </c>
      <c r="J214">
        <v>12.784029999999998</v>
      </c>
      <c r="K214">
        <v>11.563139999999999</v>
      </c>
      <c r="L214">
        <v>13.197719999999999</v>
      </c>
      <c r="M214">
        <v>12.642769999999999</v>
      </c>
      <c r="N214">
        <v>11.845659999999999</v>
      </c>
      <c r="O214">
        <v>12.864749999999999</v>
      </c>
      <c r="P214">
        <v>12.087819999999999</v>
      </c>
      <c r="Q214">
        <v>12.309799999999997</v>
      </c>
      <c r="R214">
        <v>10.92747</v>
      </c>
      <c r="S214">
        <v>17.385069999999999</v>
      </c>
      <c r="T214">
        <v>16.002739999999999</v>
      </c>
      <c r="U214">
        <v>19.120549999999998</v>
      </c>
      <c r="V214">
        <v>13.4</v>
      </c>
      <c r="W214">
        <v>12.07</v>
      </c>
      <c r="X214">
        <v>13.47</v>
      </c>
      <c r="Y214">
        <v>4.37</v>
      </c>
      <c r="Z214">
        <v>11.67</v>
      </c>
      <c r="AA214" s="4">
        <v>8.56</v>
      </c>
      <c r="AB214" t="s">
        <v>102</v>
      </c>
      <c r="AC214">
        <v>4.8182771786361787E-2</v>
      </c>
      <c r="AD214">
        <v>4.3834114263080919E-2</v>
      </c>
      <c r="AE214">
        <v>2.0630836235349902E-2</v>
      </c>
      <c r="AF214">
        <v>-0.65434790002507348</v>
      </c>
      <c r="AG214">
        <v>-1.4829059756906651E-2</v>
      </c>
      <c r="AH214" s="2">
        <v>-0.33461590781010114</v>
      </c>
      <c r="AI214" s="2" t="s">
        <v>102</v>
      </c>
      <c r="AJ214" s="4">
        <v>74.89806999999999</v>
      </c>
      <c r="AK214" s="125">
        <v>63.54</v>
      </c>
      <c r="AL214" s="125">
        <v>-0.15164703175929622</v>
      </c>
      <c r="AM214" t="s">
        <v>779</v>
      </c>
      <c r="AN214">
        <v>1</v>
      </c>
      <c r="AO214">
        <v>1</v>
      </c>
      <c r="AP214">
        <v>1</v>
      </c>
      <c r="AQ214">
        <v>1</v>
      </c>
      <c r="AR214">
        <v>1</v>
      </c>
      <c r="AS214">
        <v>1</v>
      </c>
      <c r="AT214">
        <v>0</v>
      </c>
    </row>
    <row r="215" spans="1:46" x14ac:dyDescent="0.3">
      <c r="A215" t="s">
        <v>1672</v>
      </c>
      <c r="B215" t="s">
        <v>1814</v>
      </c>
      <c r="C215" t="s">
        <v>49</v>
      </c>
      <c r="D215" t="s">
        <v>804</v>
      </c>
      <c r="E215" t="s">
        <v>1696</v>
      </c>
      <c r="F215" t="s">
        <v>1658</v>
      </c>
      <c r="G215" s="126" t="s">
        <v>7</v>
      </c>
      <c r="H215">
        <v>8.9999999999999993E-3</v>
      </c>
      <c r="I215" t="s">
        <v>2023</v>
      </c>
      <c r="J215">
        <v>1.9675499999999997</v>
      </c>
      <c r="K215">
        <v>1.4832299999999998</v>
      </c>
      <c r="L215">
        <v>0.57512999999999992</v>
      </c>
      <c r="M215">
        <v>0.46414</v>
      </c>
      <c r="N215">
        <v>0.46414</v>
      </c>
      <c r="O215">
        <v>0.28251999999999999</v>
      </c>
      <c r="P215">
        <v>0.38341999999999998</v>
      </c>
      <c r="Q215">
        <v>0.48431999999999992</v>
      </c>
      <c r="R215">
        <v>0.39350999999999997</v>
      </c>
      <c r="S215">
        <v>0.57512999999999992</v>
      </c>
      <c r="T215">
        <v>3.2691599999999998</v>
      </c>
      <c r="U215">
        <v>0.81728999999999996</v>
      </c>
      <c r="V215">
        <v>1.91</v>
      </c>
      <c r="W215">
        <v>1.46</v>
      </c>
      <c r="X215">
        <v>0.45</v>
      </c>
      <c r="Y215">
        <v>0.05</v>
      </c>
      <c r="Z215">
        <v>0.2</v>
      </c>
      <c r="AA215" s="4">
        <v>0.24</v>
      </c>
      <c r="AB215" t="s">
        <v>102</v>
      </c>
      <c r="AC215">
        <v>-2.9249574343726856E-2</v>
      </c>
      <c r="AD215">
        <v>-1.5661765201620697E-2</v>
      </c>
      <c r="AE215">
        <v>-0.21756820197172799</v>
      </c>
      <c r="AF215">
        <v>-0.89227388288016551</v>
      </c>
      <c r="AG215">
        <v>-0.56909553152066183</v>
      </c>
      <c r="AH215" s="2">
        <v>-0.15050261928359054</v>
      </c>
      <c r="AI215" s="2" t="s">
        <v>102</v>
      </c>
      <c r="AJ215" s="4">
        <v>5.2367100000000004</v>
      </c>
      <c r="AK215" s="125">
        <v>4.3100000000000005</v>
      </c>
      <c r="AL215" s="125">
        <v>-0.17696416261354933</v>
      </c>
      <c r="AM215" t="s">
        <v>779</v>
      </c>
      <c r="AN215">
        <v>1</v>
      </c>
      <c r="AO215">
        <v>1</v>
      </c>
      <c r="AP215">
        <v>1</v>
      </c>
      <c r="AQ215">
        <v>1</v>
      </c>
      <c r="AR215">
        <v>1</v>
      </c>
      <c r="AS215">
        <v>1</v>
      </c>
      <c r="AT215">
        <v>0</v>
      </c>
    </row>
    <row r="216" spans="1:46" x14ac:dyDescent="0.3">
      <c r="A216" t="s">
        <v>1672</v>
      </c>
      <c r="B216" t="s">
        <v>1814</v>
      </c>
      <c r="C216" t="s">
        <v>49</v>
      </c>
      <c r="D216" t="s">
        <v>804</v>
      </c>
      <c r="E216" t="s">
        <v>1696</v>
      </c>
      <c r="F216" t="s">
        <v>1659</v>
      </c>
      <c r="G216" s="126" t="s">
        <v>7</v>
      </c>
      <c r="H216">
        <v>8.9999999999999993E-3</v>
      </c>
      <c r="I216" t="s">
        <v>2024</v>
      </c>
      <c r="J216">
        <v>1.7758399999999999</v>
      </c>
      <c r="K216">
        <v>1.2511599999999998</v>
      </c>
      <c r="L216">
        <v>2.6334899999999997</v>
      </c>
      <c r="M216">
        <v>1.8161999999999998</v>
      </c>
      <c r="N216">
        <v>1.8061099999999999</v>
      </c>
      <c r="O216">
        <v>1.4529599999999998</v>
      </c>
      <c r="P216">
        <v>3.7433899999999998</v>
      </c>
      <c r="Q216">
        <v>1.4428699999999999</v>
      </c>
      <c r="R216">
        <v>2.1693499999999997</v>
      </c>
      <c r="S216">
        <v>1.6345799999999999</v>
      </c>
      <c r="T216">
        <v>8.2536199999999997</v>
      </c>
      <c r="U216">
        <v>2.1592599999999997</v>
      </c>
      <c r="V216">
        <v>1.1399999999999999</v>
      </c>
      <c r="W216">
        <v>1.32</v>
      </c>
      <c r="X216">
        <v>3.66</v>
      </c>
      <c r="Y216">
        <v>0.14000000000000001</v>
      </c>
      <c r="Z216">
        <v>2.52</v>
      </c>
      <c r="AA216" s="4">
        <v>1.57</v>
      </c>
      <c r="AB216" t="s">
        <v>102</v>
      </c>
      <c r="AC216">
        <v>-0.3580502747995315</v>
      </c>
      <c r="AD216">
        <v>5.5020940567153877E-2</v>
      </c>
      <c r="AE216">
        <v>0.38979073396899194</v>
      </c>
      <c r="AF216">
        <v>-0.92291597841647388</v>
      </c>
      <c r="AG216">
        <v>0.39526385436103018</v>
      </c>
      <c r="AH216" s="2">
        <v>8.0552802554784905E-2</v>
      </c>
      <c r="AI216" s="2" t="s">
        <v>102</v>
      </c>
      <c r="AJ216" s="4">
        <v>10.735759999999999</v>
      </c>
      <c r="AK216" s="125">
        <v>10.35</v>
      </c>
      <c r="AL216" s="125">
        <v>-3.5932248858022112E-2</v>
      </c>
      <c r="AM216" t="s">
        <v>779</v>
      </c>
      <c r="AN216">
        <v>1</v>
      </c>
      <c r="AO216">
        <v>1</v>
      </c>
      <c r="AP216">
        <v>1</v>
      </c>
      <c r="AQ216">
        <v>1</v>
      </c>
      <c r="AR216">
        <v>1</v>
      </c>
      <c r="AS216">
        <v>1</v>
      </c>
      <c r="AT216">
        <v>0</v>
      </c>
    </row>
    <row r="217" spans="1:46" x14ac:dyDescent="0.3">
      <c r="A217" t="s">
        <v>1672</v>
      </c>
      <c r="B217" t="s">
        <v>1814</v>
      </c>
      <c r="C217" t="s">
        <v>49</v>
      </c>
      <c r="D217" t="s">
        <v>804</v>
      </c>
      <c r="E217" t="s">
        <v>1696</v>
      </c>
      <c r="F217" t="s">
        <v>1668</v>
      </c>
      <c r="G217" s="126" t="s">
        <v>7</v>
      </c>
      <c r="H217">
        <v>8.9999999999999993E-3</v>
      </c>
      <c r="I217" t="s">
        <v>2025</v>
      </c>
      <c r="J217">
        <v>14.156269999999997</v>
      </c>
      <c r="K217">
        <v>11.684219999999998</v>
      </c>
      <c r="L217">
        <v>13.611409999999999</v>
      </c>
      <c r="M217">
        <v>12.75376</v>
      </c>
      <c r="N217">
        <v>13.934289999999999</v>
      </c>
      <c r="O217">
        <v>10.725669999999999</v>
      </c>
      <c r="P217">
        <v>13.036279999999998</v>
      </c>
      <c r="Q217">
        <v>11.209989999999998</v>
      </c>
      <c r="R217">
        <v>10.584409999999998</v>
      </c>
      <c r="S217">
        <v>12.360249999999999</v>
      </c>
      <c r="T217">
        <v>12.723489999999998</v>
      </c>
      <c r="U217">
        <v>16.19445</v>
      </c>
      <c r="V217">
        <v>15.55</v>
      </c>
      <c r="W217">
        <v>14.01</v>
      </c>
      <c r="X217">
        <v>13.76</v>
      </c>
      <c r="Y217">
        <v>4.16</v>
      </c>
      <c r="Z217">
        <v>10.91</v>
      </c>
      <c r="AA217" s="4">
        <v>8.09</v>
      </c>
      <c r="AB217" t="s">
        <v>102</v>
      </c>
      <c r="AC217">
        <v>9.8453194238313016E-2</v>
      </c>
      <c r="AD217">
        <v>0.19905308184885273</v>
      </c>
      <c r="AE217">
        <v>1.0916576607419837E-2</v>
      </c>
      <c r="AF217">
        <v>-0.67382168082196936</v>
      </c>
      <c r="AG217">
        <v>-0.21703940423229307</v>
      </c>
      <c r="AH217" s="2">
        <v>-0.24573476528738994</v>
      </c>
      <c r="AI217" s="2" t="s">
        <v>102</v>
      </c>
      <c r="AJ217" s="4">
        <v>76.865619999999993</v>
      </c>
      <c r="AK217" s="125">
        <v>66.48</v>
      </c>
      <c r="AL217" s="125">
        <v>-0.13511398203774314</v>
      </c>
      <c r="AM217" t="s">
        <v>779</v>
      </c>
      <c r="AN217">
        <v>1</v>
      </c>
      <c r="AO217">
        <v>1</v>
      </c>
      <c r="AP217">
        <v>1</v>
      </c>
      <c r="AQ217">
        <v>1</v>
      </c>
      <c r="AR217">
        <v>1</v>
      </c>
      <c r="AS217">
        <v>1</v>
      </c>
      <c r="AT217">
        <v>0</v>
      </c>
    </row>
    <row r="218" spans="1:46" x14ac:dyDescent="0.3">
      <c r="A218" t="s">
        <v>1672</v>
      </c>
      <c r="B218" t="s">
        <v>1814</v>
      </c>
      <c r="C218" t="s">
        <v>49</v>
      </c>
      <c r="D218" t="s">
        <v>804</v>
      </c>
      <c r="E218" t="s">
        <v>1696</v>
      </c>
      <c r="F218" t="s">
        <v>1669</v>
      </c>
      <c r="G218" s="126" t="s">
        <v>7</v>
      </c>
      <c r="H218">
        <v>8.9999999999999993E-3</v>
      </c>
      <c r="I218" t="s">
        <v>2026</v>
      </c>
      <c r="J218">
        <v>3.6828499999999997</v>
      </c>
      <c r="K218">
        <v>3.6727599999999998</v>
      </c>
      <c r="L218">
        <v>3.9048299999999996</v>
      </c>
      <c r="M218">
        <v>3.5415899999999993</v>
      </c>
      <c r="N218">
        <v>3.9149199999999995</v>
      </c>
      <c r="O218">
        <v>3.3196099999999995</v>
      </c>
      <c r="P218">
        <v>3.8140199999999993</v>
      </c>
      <c r="Q218">
        <v>3.9552799999999997</v>
      </c>
      <c r="R218">
        <v>2.9866399999999995</v>
      </c>
      <c r="S218">
        <v>5.1358099999999993</v>
      </c>
      <c r="T218">
        <v>4.7322100000000002</v>
      </c>
      <c r="U218">
        <v>4.9340099999999989</v>
      </c>
      <c r="V218">
        <v>3.71</v>
      </c>
      <c r="W218">
        <v>3.42</v>
      </c>
      <c r="X218">
        <v>3.93</v>
      </c>
      <c r="Y218">
        <v>1.4</v>
      </c>
      <c r="Z218">
        <v>3.48</v>
      </c>
      <c r="AA218" s="4">
        <v>2.5099999999999998</v>
      </c>
      <c r="AB218" t="s">
        <v>102</v>
      </c>
      <c r="AC218">
        <v>7.3720080915595891E-3</v>
      </c>
      <c r="AD218">
        <v>-6.8820178830089604E-2</v>
      </c>
      <c r="AE218">
        <v>6.4458632001906831E-3</v>
      </c>
      <c r="AF218">
        <v>-0.60469732521268693</v>
      </c>
      <c r="AG218">
        <v>-0.11109294698231371</v>
      </c>
      <c r="AH218" s="2">
        <v>-0.24388708312120996</v>
      </c>
      <c r="AI218" s="2" t="s">
        <v>102</v>
      </c>
      <c r="AJ218" s="4">
        <v>22.036559999999998</v>
      </c>
      <c r="AK218" s="125">
        <v>18.450000000000003</v>
      </c>
      <c r="AL218" s="125">
        <v>-0.16275498535161548</v>
      </c>
      <c r="AM218" t="s">
        <v>779</v>
      </c>
      <c r="AN218">
        <v>1</v>
      </c>
      <c r="AO218">
        <v>1</v>
      </c>
      <c r="AP218">
        <v>1</v>
      </c>
      <c r="AQ218">
        <v>1</v>
      </c>
      <c r="AR218">
        <v>1</v>
      </c>
      <c r="AS218">
        <v>1</v>
      </c>
      <c r="AT218">
        <v>0</v>
      </c>
    </row>
    <row r="219" spans="1:46" x14ac:dyDescent="0.3">
      <c r="A219" t="s">
        <v>1685</v>
      </c>
      <c r="B219" t="s">
        <v>1823</v>
      </c>
      <c r="C219" t="s">
        <v>49</v>
      </c>
      <c r="D219" t="s">
        <v>808</v>
      </c>
      <c r="E219" t="s">
        <v>1689</v>
      </c>
      <c r="F219" t="s">
        <v>1651</v>
      </c>
      <c r="G219" s="126" t="s">
        <v>7</v>
      </c>
      <c r="H219">
        <v>2E-3</v>
      </c>
      <c r="I219" t="s">
        <v>2027</v>
      </c>
      <c r="J219">
        <v>0</v>
      </c>
      <c r="K219">
        <v>0</v>
      </c>
      <c r="L219">
        <v>6.012E-2</v>
      </c>
      <c r="M219">
        <v>0</v>
      </c>
      <c r="N219">
        <v>0</v>
      </c>
      <c r="O219">
        <v>0</v>
      </c>
      <c r="P219">
        <v>0</v>
      </c>
      <c r="Q219">
        <v>0</v>
      </c>
      <c r="R219">
        <v>0</v>
      </c>
      <c r="S219">
        <v>1.5030000000000001</v>
      </c>
      <c r="T219">
        <v>0</v>
      </c>
      <c r="U219">
        <v>0</v>
      </c>
      <c r="V219">
        <v>0</v>
      </c>
      <c r="W219">
        <v>1.6</v>
      </c>
      <c r="X219">
        <v>0</v>
      </c>
      <c r="Y219">
        <v>0</v>
      </c>
      <c r="Z219">
        <v>0</v>
      </c>
      <c r="AB219" t="s">
        <v>102</v>
      </c>
      <c r="AC219" t="e">
        <v>#DIV/0!</v>
      </c>
      <c r="AD219" t="e">
        <v>#DIV/0!</v>
      </c>
      <c r="AE219">
        <v>-1</v>
      </c>
      <c r="AF219" t="e">
        <v>#DIV/0!</v>
      </c>
      <c r="AG219" t="e">
        <v>#DIV/0!</v>
      </c>
      <c r="AH219" s="2" t="e">
        <v>#DIV/0!</v>
      </c>
      <c r="AI219" s="2" t="s">
        <v>102</v>
      </c>
      <c r="AJ219" s="4">
        <v>6.012E-2</v>
      </c>
      <c r="AK219" s="125">
        <v>1.6</v>
      </c>
      <c r="AL219" s="125">
        <v>25.613439787092485</v>
      </c>
      <c r="AM219" t="s">
        <v>779</v>
      </c>
      <c r="AN219">
        <v>1</v>
      </c>
      <c r="AO219">
        <v>1</v>
      </c>
      <c r="AP219">
        <v>1</v>
      </c>
      <c r="AQ219">
        <v>1</v>
      </c>
      <c r="AR219">
        <v>1</v>
      </c>
      <c r="AS219">
        <v>1</v>
      </c>
      <c r="AT219">
        <v>0</v>
      </c>
    </row>
    <row r="220" spans="1:46" x14ac:dyDescent="0.3">
      <c r="A220" t="s">
        <v>1685</v>
      </c>
      <c r="B220" t="s">
        <v>1823</v>
      </c>
      <c r="C220" t="s">
        <v>49</v>
      </c>
      <c r="D220" t="s">
        <v>808</v>
      </c>
      <c r="E220" t="s">
        <v>1689</v>
      </c>
      <c r="F220" t="s">
        <v>776</v>
      </c>
      <c r="G220" s="126" t="s">
        <v>7</v>
      </c>
      <c r="H220">
        <v>2E-3</v>
      </c>
      <c r="I220" t="s">
        <v>2028</v>
      </c>
      <c r="J220">
        <v>109.46850000000001</v>
      </c>
      <c r="K220">
        <v>73.526759999999996</v>
      </c>
      <c r="L220">
        <v>125.17986000000001</v>
      </c>
      <c r="M220">
        <v>104.93946000000001</v>
      </c>
      <c r="N220">
        <v>99.789180000000002</v>
      </c>
      <c r="O220">
        <v>107.60478000000001</v>
      </c>
      <c r="P220">
        <v>86.282219999999995</v>
      </c>
      <c r="Q220">
        <v>77.354399999999998</v>
      </c>
      <c r="R220">
        <v>112.04364</v>
      </c>
      <c r="S220">
        <v>87.304259999999999</v>
      </c>
      <c r="T220">
        <v>79.719120000000004</v>
      </c>
      <c r="U220">
        <v>84.508679999999998</v>
      </c>
      <c r="V220">
        <v>102.8</v>
      </c>
      <c r="W220">
        <v>91.16</v>
      </c>
      <c r="X220">
        <v>108.34</v>
      </c>
      <c r="Y220">
        <v>53.29</v>
      </c>
      <c r="Z220">
        <v>70.42</v>
      </c>
      <c r="AA220" s="4">
        <v>59.47</v>
      </c>
      <c r="AB220" t="s">
        <v>102</v>
      </c>
      <c r="AC220">
        <v>-6.091706746689695E-2</v>
      </c>
      <c r="AD220">
        <v>0.23982071289418985</v>
      </c>
      <c r="AE220">
        <v>-0.13452531421588107</v>
      </c>
      <c r="AF220">
        <v>-0.49218339793248417</v>
      </c>
      <c r="AG220">
        <v>-0.29431226912577096</v>
      </c>
      <c r="AH220" s="2">
        <v>-0.44732938443812631</v>
      </c>
      <c r="AI220" s="2" t="s">
        <v>102</v>
      </c>
      <c r="AJ220" s="4">
        <v>620.50854000000004</v>
      </c>
      <c r="AK220" s="125">
        <v>485.48</v>
      </c>
      <c r="AL220" s="125">
        <v>-0.21760947883166928</v>
      </c>
      <c r="AM220" t="s">
        <v>779</v>
      </c>
      <c r="AN220">
        <v>1</v>
      </c>
      <c r="AO220">
        <v>1</v>
      </c>
      <c r="AP220">
        <v>1</v>
      </c>
      <c r="AQ220">
        <v>1</v>
      </c>
      <c r="AR220">
        <v>1</v>
      </c>
      <c r="AS220">
        <v>1</v>
      </c>
      <c r="AT220">
        <v>0</v>
      </c>
    </row>
    <row r="221" spans="1:46" x14ac:dyDescent="0.3">
      <c r="A221" t="s">
        <v>1685</v>
      </c>
      <c r="B221" t="s">
        <v>1823</v>
      </c>
      <c r="C221" t="s">
        <v>49</v>
      </c>
      <c r="D221" t="s">
        <v>808</v>
      </c>
      <c r="E221" t="s">
        <v>1689</v>
      </c>
      <c r="F221" t="s">
        <v>1654</v>
      </c>
      <c r="G221" s="126" t="s">
        <v>7</v>
      </c>
      <c r="H221">
        <v>2E-3</v>
      </c>
      <c r="I221" t="s">
        <v>2029</v>
      </c>
      <c r="J221">
        <v>12.995940000000001</v>
      </c>
      <c r="K221">
        <v>9.6091800000000003</v>
      </c>
      <c r="L221">
        <v>4.7895599999999998</v>
      </c>
      <c r="M221">
        <v>6.4629000000000003</v>
      </c>
      <c r="N221">
        <v>13.35666</v>
      </c>
      <c r="O221">
        <v>4.0681199999999995</v>
      </c>
      <c r="P221">
        <v>8.4769200000000016</v>
      </c>
      <c r="Q221">
        <v>2.5150199999999998</v>
      </c>
      <c r="R221">
        <v>3.7574999999999998</v>
      </c>
      <c r="S221">
        <v>4.4588999999999999</v>
      </c>
      <c r="T221">
        <v>4.4588999999999999</v>
      </c>
      <c r="U221">
        <v>7.0941600000000005</v>
      </c>
      <c r="V221">
        <v>9.1999999999999993</v>
      </c>
      <c r="W221">
        <v>16.149999999999999</v>
      </c>
      <c r="X221">
        <v>8.98</v>
      </c>
      <c r="Y221">
        <v>3.8</v>
      </c>
      <c r="Z221">
        <v>4.4000000000000004</v>
      </c>
      <c r="AA221" s="4">
        <v>2</v>
      </c>
      <c r="AB221" t="s">
        <v>102</v>
      </c>
      <c r="AC221">
        <v>-0.29208660550910526</v>
      </c>
      <c r="AD221">
        <v>0.68068451210196901</v>
      </c>
      <c r="AE221">
        <v>0.87491126533543806</v>
      </c>
      <c r="AF221">
        <v>-0.41202865586656151</v>
      </c>
      <c r="AG221">
        <v>-0.67057632671640965</v>
      </c>
      <c r="AH221" s="2">
        <v>-0.50837241772612407</v>
      </c>
      <c r="AI221" s="2" t="s">
        <v>102</v>
      </c>
      <c r="AJ221" s="4">
        <v>51.282359999999997</v>
      </c>
      <c r="AK221" s="125">
        <v>44.529999999999994</v>
      </c>
      <c r="AL221" s="125">
        <v>-0.13167022734523146</v>
      </c>
      <c r="AM221" t="s">
        <v>779</v>
      </c>
      <c r="AN221">
        <v>1</v>
      </c>
      <c r="AO221">
        <v>1</v>
      </c>
      <c r="AP221">
        <v>1</v>
      </c>
      <c r="AQ221">
        <v>1</v>
      </c>
      <c r="AR221">
        <v>1</v>
      </c>
      <c r="AS221">
        <v>1</v>
      </c>
      <c r="AT221">
        <v>0</v>
      </c>
    </row>
    <row r="222" spans="1:46" x14ac:dyDescent="0.3">
      <c r="A222" t="s">
        <v>1685</v>
      </c>
      <c r="B222" t="s">
        <v>1823</v>
      </c>
      <c r="C222" t="s">
        <v>49</v>
      </c>
      <c r="D222" t="s">
        <v>808</v>
      </c>
      <c r="E222" t="s">
        <v>1689</v>
      </c>
      <c r="F222" t="s">
        <v>1662</v>
      </c>
      <c r="G222" s="126" t="s">
        <v>7</v>
      </c>
      <c r="H222">
        <v>2E-3</v>
      </c>
      <c r="I222" t="s">
        <v>2030</v>
      </c>
      <c r="J222">
        <v>7.0741199999999997</v>
      </c>
      <c r="K222">
        <v>1.7034</v>
      </c>
      <c r="L222">
        <v>2.2945799999999998</v>
      </c>
      <c r="M222">
        <v>0</v>
      </c>
      <c r="N222">
        <v>4.1282399999999999</v>
      </c>
      <c r="O222">
        <v>1.9138199999999999</v>
      </c>
      <c r="P222">
        <v>1.9939800000000001</v>
      </c>
      <c r="Q222">
        <v>0</v>
      </c>
      <c r="R222">
        <v>1.41282</v>
      </c>
      <c r="S222">
        <v>0</v>
      </c>
      <c r="T222">
        <v>2.1843600000000003</v>
      </c>
      <c r="U222">
        <v>1.08216</v>
      </c>
      <c r="V222">
        <v>2.56</v>
      </c>
      <c r="W222">
        <v>8.52</v>
      </c>
      <c r="X222">
        <v>3.82</v>
      </c>
      <c r="Y222">
        <v>0</v>
      </c>
      <c r="Z222">
        <v>0</v>
      </c>
      <c r="AB222" t="s">
        <v>102</v>
      </c>
      <c r="AC222">
        <v>-0.63811753264010229</v>
      </c>
      <c r="AD222">
        <v>4.0017611835153222</v>
      </c>
      <c r="AE222">
        <v>0.66479268537161484</v>
      </c>
      <c r="AF222" t="e">
        <v>#DIV/0!</v>
      </c>
      <c r="AG222">
        <v>-1</v>
      </c>
      <c r="AH222" s="2">
        <v>-1</v>
      </c>
      <c r="AI222" s="2" t="s">
        <v>102</v>
      </c>
      <c r="AJ222" s="4">
        <v>17.114159999999998</v>
      </c>
      <c r="AK222" s="125">
        <v>14.9</v>
      </c>
      <c r="AL222" s="125">
        <v>-0.1293759086043369</v>
      </c>
      <c r="AM222" t="s">
        <v>779</v>
      </c>
      <c r="AN222">
        <v>1</v>
      </c>
      <c r="AO222">
        <v>1</v>
      </c>
      <c r="AP222">
        <v>1</v>
      </c>
      <c r="AQ222">
        <v>1</v>
      </c>
      <c r="AR222">
        <v>1</v>
      </c>
      <c r="AS222">
        <v>1</v>
      </c>
      <c r="AT222">
        <v>0</v>
      </c>
    </row>
    <row r="223" spans="1:46" x14ac:dyDescent="0.3">
      <c r="A223" t="s">
        <v>1685</v>
      </c>
      <c r="B223" t="s">
        <v>1823</v>
      </c>
      <c r="C223" t="s">
        <v>49</v>
      </c>
      <c r="D223" t="s">
        <v>808</v>
      </c>
      <c r="E223" t="s">
        <v>1689</v>
      </c>
      <c r="F223" t="s">
        <v>5</v>
      </c>
      <c r="G223" s="126" t="s">
        <v>7</v>
      </c>
      <c r="H223">
        <v>2E-3</v>
      </c>
      <c r="I223" t="s">
        <v>2031</v>
      </c>
      <c r="J223">
        <v>96.482580000000013</v>
      </c>
      <c r="K223">
        <v>63.917580000000001</v>
      </c>
      <c r="L223">
        <v>120.38028</v>
      </c>
      <c r="M223">
        <v>98.486580000000004</v>
      </c>
      <c r="N223">
        <v>86.432520000000011</v>
      </c>
      <c r="O223">
        <v>103.53666</v>
      </c>
      <c r="P223">
        <v>77.805300000000003</v>
      </c>
      <c r="Q223">
        <v>74.839379999999991</v>
      </c>
      <c r="R223">
        <v>108.28613999999999</v>
      </c>
      <c r="S223">
        <v>82.855379999999997</v>
      </c>
      <c r="T223">
        <v>75.260220000000004</v>
      </c>
      <c r="U223">
        <v>77.41452000000001</v>
      </c>
      <c r="V223">
        <v>93.6</v>
      </c>
      <c r="W223">
        <v>75.02</v>
      </c>
      <c r="X223">
        <v>99.37</v>
      </c>
      <c r="Y223">
        <v>49.49</v>
      </c>
      <c r="Z223">
        <v>66.02</v>
      </c>
      <c r="AA223" s="4">
        <v>57.47</v>
      </c>
      <c r="AB223" t="s">
        <v>102</v>
      </c>
      <c r="AC223">
        <v>-2.9876688620889057E-2</v>
      </c>
      <c r="AD223">
        <v>0.17369900424890922</v>
      </c>
      <c r="AE223">
        <v>-0.17453257294301022</v>
      </c>
      <c r="AF223">
        <v>-0.49749498865733788</v>
      </c>
      <c r="AG223">
        <v>-0.2361671278356805</v>
      </c>
      <c r="AH223" s="2">
        <v>-0.44493090659868689</v>
      </c>
      <c r="AI223" s="2" t="s">
        <v>102</v>
      </c>
      <c r="AJ223" s="4">
        <v>569.23620000000005</v>
      </c>
      <c r="AK223" s="125">
        <v>440.97</v>
      </c>
      <c r="AL223" s="125">
        <v>-0.22533036374004325</v>
      </c>
      <c r="AM223" t="s">
        <v>779</v>
      </c>
      <c r="AN223">
        <v>1</v>
      </c>
      <c r="AO223">
        <v>1</v>
      </c>
      <c r="AP223">
        <v>1</v>
      </c>
      <c r="AQ223">
        <v>1</v>
      </c>
      <c r="AR223">
        <v>1</v>
      </c>
      <c r="AS223">
        <v>1</v>
      </c>
      <c r="AT223">
        <v>0</v>
      </c>
    </row>
    <row r="224" spans="1:46" x14ac:dyDescent="0.3">
      <c r="A224" t="s">
        <v>1685</v>
      </c>
      <c r="B224" t="s">
        <v>1823</v>
      </c>
      <c r="C224" t="s">
        <v>49</v>
      </c>
      <c r="D224" t="s">
        <v>808</v>
      </c>
      <c r="E224" t="s">
        <v>1689</v>
      </c>
      <c r="F224" t="s">
        <v>18</v>
      </c>
      <c r="G224" s="126" t="s">
        <v>7</v>
      </c>
      <c r="H224">
        <v>2E-3</v>
      </c>
      <c r="I224" t="s">
        <v>2032</v>
      </c>
      <c r="J224">
        <v>39.689219999999999</v>
      </c>
      <c r="K224">
        <v>32.204279999999997</v>
      </c>
      <c r="L224">
        <v>35.741340000000001</v>
      </c>
      <c r="M224">
        <v>39.08802</v>
      </c>
      <c r="N224">
        <v>37.284420000000004</v>
      </c>
      <c r="O224">
        <v>32.935739999999996</v>
      </c>
      <c r="P224">
        <v>37.434719999999999</v>
      </c>
      <c r="Q224">
        <v>35.130120000000005</v>
      </c>
      <c r="R224">
        <v>31.983840000000001</v>
      </c>
      <c r="S224">
        <v>33.486840000000001</v>
      </c>
      <c r="T224">
        <v>35.741340000000001</v>
      </c>
      <c r="U224">
        <v>36.272400000000005</v>
      </c>
      <c r="V224">
        <v>37.86</v>
      </c>
      <c r="W224">
        <v>35.96</v>
      </c>
      <c r="X224">
        <v>32.54</v>
      </c>
      <c r="Y224">
        <v>17.21</v>
      </c>
      <c r="Z224">
        <v>22.46</v>
      </c>
      <c r="AA224" s="4">
        <v>20.45</v>
      </c>
      <c r="AB224" t="s">
        <v>102</v>
      </c>
      <c r="AC224">
        <v>-4.608858526320244E-2</v>
      </c>
      <c r="AD224">
        <v>0.11662176580255805</v>
      </c>
      <c r="AE224">
        <v>-8.9569669184199632E-2</v>
      </c>
      <c r="AF224">
        <v>-0.55971164566534704</v>
      </c>
      <c r="AG224">
        <v>-0.39760361030156838</v>
      </c>
      <c r="AH224" s="2">
        <v>-0.37909395689910103</v>
      </c>
      <c r="AI224" s="2" t="s">
        <v>102</v>
      </c>
      <c r="AJ224" s="4">
        <v>216.94301999999999</v>
      </c>
      <c r="AK224" s="125">
        <v>166.48</v>
      </c>
      <c r="AL224" s="125">
        <v>-0.23260955803049116</v>
      </c>
      <c r="AM224" t="s">
        <v>779</v>
      </c>
      <c r="AN224">
        <v>1</v>
      </c>
      <c r="AO224">
        <v>1</v>
      </c>
      <c r="AP224">
        <v>1</v>
      </c>
      <c r="AQ224">
        <v>1</v>
      </c>
      <c r="AR224">
        <v>1</v>
      </c>
      <c r="AS224">
        <v>1</v>
      </c>
      <c r="AT224">
        <v>0</v>
      </c>
    </row>
    <row r="225" spans="1:46" x14ac:dyDescent="0.3">
      <c r="A225" t="s">
        <v>1685</v>
      </c>
      <c r="B225" t="s">
        <v>1823</v>
      </c>
      <c r="C225" t="s">
        <v>49</v>
      </c>
      <c r="D225" t="s">
        <v>808</v>
      </c>
      <c r="E225" t="s">
        <v>1689</v>
      </c>
      <c r="F225" t="s">
        <v>16</v>
      </c>
      <c r="G225" s="126" t="s">
        <v>7</v>
      </c>
      <c r="H225">
        <v>2E-3</v>
      </c>
      <c r="I225" t="s">
        <v>2033</v>
      </c>
      <c r="J225">
        <v>22.3446</v>
      </c>
      <c r="K225">
        <v>13.70736</v>
      </c>
      <c r="L225">
        <v>49.178159999999998</v>
      </c>
      <c r="M225">
        <v>21.763439999999999</v>
      </c>
      <c r="N225">
        <v>13.6272</v>
      </c>
      <c r="O225">
        <v>43.226280000000003</v>
      </c>
      <c r="P225">
        <v>12.645239999999999</v>
      </c>
      <c r="Q225">
        <v>14.078100000000001</v>
      </c>
      <c r="R225">
        <v>44.088000000000001</v>
      </c>
      <c r="S225">
        <v>14.10816</v>
      </c>
      <c r="T225">
        <v>12.94584</v>
      </c>
      <c r="U225">
        <v>13.7775</v>
      </c>
      <c r="V225">
        <v>15.75</v>
      </c>
      <c r="W225">
        <v>12.23</v>
      </c>
      <c r="X225">
        <v>37.97</v>
      </c>
      <c r="Y225">
        <v>11.68</v>
      </c>
      <c r="Z225">
        <v>20.85</v>
      </c>
      <c r="AA225" s="4">
        <v>13.87</v>
      </c>
      <c r="AB225" t="s">
        <v>102</v>
      </c>
      <c r="AC225">
        <v>-0.29513170967482077</v>
      </c>
      <c r="AD225">
        <v>-0.10777859485706942</v>
      </c>
      <c r="AE225">
        <v>-0.2279092995752586</v>
      </c>
      <c r="AF225">
        <v>-0.46332013689012397</v>
      </c>
      <c r="AG225">
        <v>0.53002817893624521</v>
      </c>
      <c r="AH225" s="2">
        <v>-0.67913038087015587</v>
      </c>
      <c r="AI225" s="2" t="s">
        <v>102</v>
      </c>
      <c r="AJ225" s="4">
        <v>163.84703999999999</v>
      </c>
      <c r="AK225" s="125">
        <v>112.35</v>
      </c>
      <c r="AL225" s="125">
        <v>-0.31429948322533019</v>
      </c>
      <c r="AM225" t="s">
        <v>779</v>
      </c>
      <c r="AN225">
        <v>1</v>
      </c>
      <c r="AO225">
        <v>1</v>
      </c>
      <c r="AP225">
        <v>1</v>
      </c>
      <c r="AQ225">
        <v>1</v>
      </c>
      <c r="AR225">
        <v>1</v>
      </c>
      <c r="AS225">
        <v>1</v>
      </c>
      <c r="AT225">
        <v>0</v>
      </c>
    </row>
    <row r="226" spans="1:46" x14ac:dyDescent="0.3">
      <c r="A226" t="s">
        <v>1685</v>
      </c>
      <c r="B226" t="s">
        <v>1823</v>
      </c>
      <c r="C226" t="s">
        <v>49</v>
      </c>
      <c r="D226" t="s">
        <v>808</v>
      </c>
      <c r="E226" t="s">
        <v>1689</v>
      </c>
      <c r="F226" t="s">
        <v>1655</v>
      </c>
      <c r="G226" s="126" t="s">
        <v>7</v>
      </c>
      <c r="H226">
        <v>2E-3</v>
      </c>
      <c r="I226" t="s">
        <v>2034</v>
      </c>
      <c r="J226">
        <v>0.57113999999999998</v>
      </c>
      <c r="K226">
        <v>1.5531000000000001</v>
      </c>
      <c r="L226">
        <v>0.82163999999999993</v>
      </c>
      <c r="M226">
        <v>0.35069999999999996</v>
      </c>
      <c r="N226">
        <v>0.52104000000000006</v>
      </c>
      <c r="O226">
        <v>0.42083999999999999</v>
      </c>
      <c r="P226">
        <v>0.92183999999999999</v>
      </c>
      <c r="Q226">
        <v>0.19037999999999999</v>
      </c>
      <c r="R226">
        <v>0.28056000000000003</v>
      </c>
      <c r="S226">
        <v>0.55110000000000003</v>
      </c>
      <c r="T226">
        <v>1.03206</v>
      </c>
      <c r="U226">
        <v>0.70139999999999991</v>
      </c>
      <c r="V226">
        <v>1.82</v>
      </c>
      <c r="W226">
        <v>0.69</v>
      </c>
      <c r="X226">
        <v>0.28999999999999998</v>
      </c>
      <c r="Y226">
        <v>0.06</v>
      </c>
      <c r="Z226">
        <v>0.16</v>
      </c>
      <c r="AA226" s="4">
        <v>0.51</v>
      </c>
      <c r="AB226" t="s">
        <v>102</v>
      </c>
      <c r="AC226">
        <v>2.1866092376650212</v>
      </c>
      <c r="AD226">
        <v>-0.55572725516708521</v>
      </c>
      <c r="AE226">
        <v>-0.64704736867727952</v>
      </c>
      <c r="AF226">
        <v>-0.82891360136869119</v>
      </c>
      <c r="AG226">
        <v>-0.69292184861047135</v>
      </c>
      <c r="AH226" s="2">
        <v>0.21186199030510411</v>
      </c>
      <c r="AI226" s="2" t="s">
        <v>102</v>
      </c>
      <c r="AJ226" s="4">
        <v>4.2384599999999999</v>
      </c>
      <c r="AK226" s="125">
        <v>3.5300000000000002</v>
      </c>
      <c r="AL226" s="125">
        <v>-0.167150332903932</v>
      </c>
      <c r="AM226" t="s">
        <v>779</v>
      </c>
      <c r="AN226">
        <v>1</v>
      </c>
      <c r="AO226">
        <v>1</v>
      </c>
      <c r="AP226">
        <v>1</v>
      </c>
      <c r="AQ226">
        <v>1</v>
      </c>
      <c r="AR226">
        <v>1</v>
      </c>
      <c r="AS226">
        <v>1</v>
      </c>
      <c r="AT226">
        <v>0</v>
      </c>
    </row>
    <row r="227" spans="1:46" x14ac:dyDescent="0.3">
      <c r="A227" t="s">
        <v>1685</v>
      </c>
      <c r="B227" t="s">
        <v>1823</v>
      </c>
      <c r="C227" t="s">
        <v>49</v>
      </c>
      <c r="D227" t="s">
        <v>808</v>
      </c>
      <c r="E227" t="s">
        <v>1689</v>
      </c>
      <c r="F227" t="s">
        <v>1656</v>
      </c>
      <c r="G227" s="126" t="s">
        <v>7</v>
      </c>
      <c r="H227">
        <v>2E-3</v>
      </c>
      <c r="I227" t="s">
        <v>2035</v>
      </c>
      <c r="J227">
        <v>33.887639999999998</v>
      </c>
      <c r="K227">
        <v>16.462859999999999</v>
      </c>
      <c r="L227">
        <v>34.659180000000006</v>
      </c>
      <c r="M227">
        <v>37.284420000000004</v>
      </c>
      <c r="N227">
        <v>34.999859999999998</v>
      </c>
      <c r="O227">
        <v>26.963820000000002</v>
      </c>
      <c r="P227">
        <v>26.8035</v>
      </c>
      <c r="Q227">
        <v>25.430759999999999</v>
      </c>
      <c r="R227">
        <v>31.923719999999999</v>
      </c>
      <c r="S227">
        <v>34.70928</v>
      </c>
      <c r="T227">
        <v>25.53096</v>
      </c>
      <c r="U227">
        <v>26.663219999999999</v>
      </c>
      <c r="V227">
        <v>38.17</v>
      </c>
      <c r="W227">
        <v>26.14</v>
      </c>
      <c r="X227">
        <v>28.57</v>
      </c>
      <c r="Y227">
        <v>20.55</v>
      </c>
      <c r="Z227">
        <v>22.55</v>
      </c>
      <c r="AA227" s="4">
        <v>22.64</v>
      </c>
      <c r="AB227" t="s">
        <v>102</v>
      </c>
      <c r="AC227">
        <v>0.12636937833381151</v>
      </c>
      <c r="AD227">
        <v>0.58781645473508259</v>
      </c>
      <c r="AE227">
        <v>-0.17568736479051164</v>
      </c>
      <c r="AF227">
        <v>-0.44883144219489002</v>
      </c>
      <c r="AG227">
        <v>-0.35571170856111989</v>
      </c>
      <c r="AH227" s="2">
        <v>-0.16035635900254494</v>
      </c>
      <c r="AI227" s="2" t="s">
        <v>102</v>
      </c>
      <c r="AJ227" s="4">
        <v>184.25778000000003</v>
      </c>
      <c r="AK227" s="125">
        <v>158.62</v>
      </c>
      <c r="AL227" s="125">
        <v>-0.13914082759490545</v>
      </c>
      <c r="AM227" t="s">
        <v>779</v>
      </c>
      <c r="AN227">
        <v>1</v>
      </c>
      <c r="AO227">
        <v>1</v>
      </c>
      <c r="AP227">
        <v>1</v>
      </c>
      <c r="AQ227">
        <v>1</v>
      </c>
      <c r="AR227">
        <v>1</v>
      </c>
      <c r="AS227">
        <v>1</v>
      </c>
      <c r="AT227">
        <v>0</v>
      </c>
    </row>
    <row r="228" spans="1:46" x14ac:dyDescent="0.3">
      <c r="A228" t="s">
        <v>1685</v>
      </c>
      <c r="B228" t="s">
        <v>1823</v>
      </c>
      <c r="C228" t="s">
        <v>49</v>
      </c>
      <c r="D228" t="s">
        <v>808</v>
      </c>
      <c r="E228" t="s">
        <v>1689</v>
      </c>
      <c r="F228" t="s">
        <v>1657</v>
      </c>
      <c r="G228" s="126" t="s">
        <v>7</v>
      </c>
      <c r="H228">
        <v>2E-3</v>
      </c>
      <c r="I228" t="s">
        <v>2036</v>
      </c>
      <c r="J228">
        <v>1.0019999999999999E-2</v>
      </c>
      <c r="K228">
        <v>0</v>
      </c>
      <c r="L228">
        <v>1.0019999999999999E-2</v>
      </c>
      <c r="M228">
        <v>0</v>
      </c>
      <c r="N228">
        <v>0</v>
      </c>
      <c r="O228">
        <v>0.81162000000000001</v>
      </c>
      <c r="P228">
        <v>1.0019999999999999E-2</v>
      </c>
      <c r="Q228">
        <v>0</v>
      </c>
      <c r="R228">
        <v>1.0019999999999999E-2</v>
      </c>
      <c r="S228">
        <v>1.0019999999999999E-2</v>
      </c>
      <c r="T228">
        <v>1.0019999999999999E-2</v>
      </c>
      <c r="U228">
        <v>1.0019999999999999E-2</v>
      </c>
      <c r="V228">
        <v>0.01</v>
      </c>
      <c r="W228">
        <v>0</v>
      </c>
      <c r="X228">
        <v>0</v>
      </c>
      <c r="Y228">
        <v>0</v>
      </c>
      <c r="Z228">
        <v>0</v>
      </c>
      <c r="AB228" t="s">
        <v>102</v>
      </c>
      <c r="AC228">
        <v>-1.9960079840318549E-3</v>
      </c>
      <c r="AD228" t="e">
        <v>#DIV/0!</v>
      </c>
      <c r="AE228">
        <v>-1</v>
      </c>
      <c r="AF228" t="e">
        <v>#DIV/0!</v>
      </c>
      <c r="AG228" t="e">
        <v>#DIV/0!</v>
      </c>
      <c r="AH228" s="2">
        <v>-1</v>
      </c>
      <c r="AI228" s="2" t="s">
        <v>102</v>
      </c>
      <c r="AJ228" s="4">
        <v>0.83165999999999995</v>
      </c>
      <c r="AK228" s="125">
        <v>0.01</v>
      </c>
      <c r="AL228" s="125">
        <v>-0.98797585551787992</v>
      </c>
      <c r="AM228" t="s">
        <v>779</v>
      </c>
      <c r="AN228">
        <v>1</v>
      </c>
      <c r="AO228">
        <v>1</v>
      </c>
      <c r="AP228">
        <v>1</v>
      </c>
      <c r="AQ228">
        <v>1</v>
      </c>
      <c r="AR228">
        <v>1</v>
      </c>
      <c r="AS228">
        <v>1</v>
      </c>
      <c r="AT228">
        <v>0</v>
      </c>
    </row>
    <row r="229" spans="1:46" x14ac:dyDescent="0.3">
      <c r="A229" t="s">
        <v>1685</v>
      </c>
      <c r="B229" t="s">
        <v>1823</v>
      </c>
      <c r="C229" t="s">
        <v>49</v>
      </c>
      <c r="D229" t="s">
        <v>808</v>
      </c>
      <c r="E229" t="s">
        <v>1689</v>
      </c>
      <c r="F229" t="s">
        <v>1658</v>
      </c>
      <c r="G229" s="126" t="s">
        <v>7</v>
      </c>
      <c r="H229">
        <v>2E-3</v>
      </c>
      <c r="I229" t="s">
        <v>2037</v>
      </c>
      <c r="J229">
        <v>2.2845599999999999</v>
      </c>
      <c r="K229">
        <v>0.52104000000000006</v>
      </c>
      <c r="L229">
        <v>2.1342599999999998</v>
      </c>
      <c r="M229">
        <v>2.004</v>
      </c>
      <c r="N229">
        <v>2.1543000000000001</v>
      </c>
      <c r="O229">
        <v>1.9338599999999999</v>
      </c>
      <c r="P229">
        <v>1.7535000000000001</v>
      </c>
      <c r="Q229">
        <v>2.1342599999999998</v>
      </c>
      <c r="R229">
        <v>2.0340599999999998</v>
      </c>
      <c r="S229">
        <v>2.3647199999999997</v>
      </c>
      <c r="T229">
        <v>5.4809399999999995</v>
      </c>
      <c r="U229">
        <v>3.73746</v>
      </c>
      <c r="V229">
        <v>2</v>
      </c>
      <c r="W229">
        <v>1.8</v>
      </c>
      <c r="X229">
        <v>1.1000000000000001</v>
      </c>
      <c r="Y229">
        <v>0.5</v>
      </c>
      <c r="Z229">
        <v>1.3</v>
      </c>
      <c r="AA229" s="4">
        <v>1.5</v>
      </c>
      <c r="AB229" t="s">
        <v>102</v>
      </c>
      <c r="AC229">
        <v>-0.12455790174037887</v>
      </c>
      <c r="AD229">
        <v>2.454629203132197</v>
      </c>
      <c r="AE229">
        <v>-0.48459887736264551</v>
      </c>
      <c r="AF229">
        <v>-0.75049900199600794</v>
      </c>
      <c r="AG229">
        <v>-0.39655572575778675</v>
      </c>
      <c r="AH229" s="2">
        <v>-0.22434922900313359</v>
      </c>
      <c r="AI229" s="2" t="s">
        <v>102</v>
      </c>
      <c r="AJ229" s="4">
        <v>11.032019999999999</v>
      </c>
      <c r="AK229" s="125">
        <v>8.1999999999999993</v>
      </c>
      <c r="AL229" s="125">
        <v>-0.25670910676376585</v>
      </c>
      <c r="AM229" t="s">
        <v>779</v>
      </c>
      <c r="AN229">
        <v>1</v>
      </c>
      <c r="AO229">
        <v>1</v>
      </c>
      <c r="AP229">
        <v>1</v>
      </c>
      <c r="AQ229">
        <v>1</v>
      </c>
      <c r="AR229">
        <v>1</v>
      </c>
      <c r="AS229">
        <v>1</v>
      </c>
      <c r="AT229">
        <v>0</v>
      </c>
    </row>
    <row r="230" spans="1:46" x14ac:dyDescent="0.3">
      <c r="A230" t="s">
        <v>1685</v>
      </c>
      <c r="B230" t="s">
        <v>1823</v>
      </c>
      <c r="C230" t="s">
        <v>49</v>
      </c>
      <c r="D230" t="s">
        <v>808</v>
      </c>
      <c r="E230" t="s">
        <v>1689</v>
      </c>
      <c r="F230" t="s">
        <v>1668</v>
      </c>
      <c r="G230" s="126" t="s">
        <v>7</v>
      </c>
      <c r="H230">
        <v>2E-3</v>
      </c>
      <c r="I230" t="s">
        <v>2038</v>
      </c>
      <c r="J230">
        <v>32.855579999999996</v>
      </c>
      <c r="K230">
        <v>27.725340000000003</v>
      </c>
      <c r="L230">
        <v>29.208299999999998</v>
      </c>
      <c r="M230">
        <v>32.214300000000001</v>
      </c>
      <c r="N230">
        <v>30.65118</v>
      </c>
      <c r="O230">
        <v>26.292479999999998</v>
      </c>
      <c r="P230">
        <v>29.62914</v>
      </c>
      <c r="Q230">
        <v>27.765420000000002</v>
      </c>
      <c r="R230">
        <v>25.320540000000001</v>
      </c>
      <c r="S230">
        <v>26.623139999999999</v>
      </c>
      <c r="T230">
        <v>25.53096</v>
      </c>
      <c r="U230">
        <v>28.52694</v>
      </c>
      <c r="V230">
        <v>31.86</v>
      </c>
      <c r="W230">
        <v>29.91</v>
      </c>
      <c r="X230">
        <v>25.6</v>
      </c>
      <c r="Y230">
        <v>14.1</v>
      </c>
      <c r="Z230">
        <v>17.86</v>
      </c>
      <c r="AA230" s="4">
        <v>15.78</v>
      </c>
      <c r="AB230" t="s">
        <v>102</v>
      </c>
      <c r="AC230">
        <v>-3.0301702176616482E-2</v>
      </c>
      <c r="AD230">
        <v>7.8796508897636494E-2</v>
      </c>
      <c r="AE230">
        <v>-0.12353680289506738</v>
      </c>
      <c r="AF230">
        <v>-0.56230618079548522</v>
      </c>
      <c r="AG230">
        <v>-0.41731443944409319</v>
      </c>
      <c r="AH230" s="2">
        <v>-0.39982839199649478</v>
      </c>
      <c r="AI230" s="2" t="s">
        <v>102</v>
      </c>
      <c r="AJ230" s="4">
        <v>178.94718</v>
      </c>
      <c r="AK230" s="125">
        <v>135.10999999999999</v>
      </c>
      <c r="AL230" s="125">
        <v>-0.2449727344124675</v>
      </c>
      <c r="AM230" t="s">
        <v>779</v>
      </c>
      <c r="AN230">
        <v>1</v>
      </c>
      <c r="AO230">
        <v>1</v>
      </c>
      <c r="AP230">
        <v>1</v>
      </c>
      <c r="AQ230">
        <v>1</v>
      </c>
      <c r="AR230">
        <v>1</v>
      </c>
      <c r="AS230">
        <v>1</v>
      </c>
      <c r="AT230">
        <v>0</v>
      </c>
    </row>
    <row r="231" spans="1:46" x14ac:dyDescent="0.3">
      <c r="A231" t="s">
        <v>1685</v>
      </c>
      <c r="B231" t="s">
        <v>1823</v>
      </c>
      <c r="C231" t="s">
        <v>49</v>
      </c>
      <c r="D231" t="s">
        <v>808</v>
      </c>
      <c r="E231" t="s">
        <v>1689</v>
      </c>
      <c r="F231" t="s">
        <v>1664</v>
      </c>
      <c r="G231" s="126" t="s">
        <v>7</v>
      </c>
      <c r="H231">
        <v>2E-3</v>
      </c>
      <c r="I231" t="s">
        <v>2039</v>
      </c>
      <c r="J231">
        <v>5.0400600000000004</v>
      </c>
      <c r="K231">
        <v>4.0079999999999998E-2</v>
      </c>
      <c r="L231">
        <v>28.326540000000001</v>
      </c>
      <c r="M231">
        <v>2.5250400000000002</v>
      </c>
      <c r="N231">
        <v>0.38075999999999999</v>
      </c>
      <c r="O231">
        <v>25.39068</v>
      </c>
      <c r="P231">
        <v>0.39078000000000002</v>
      </c>
      <c r="Q231">
        <v>1.5030000000000001</v>
      </c>
      <c r="R231">
        <v>31.653179999999999</v>
      </c>
      <c r="S231">
        <v>0.74148000000000003</v>
      </c>
      <c r="T231">
        <v>0.86172000000000004</v>
      </c>
      <c r="U231">
        <v>2.1943799999999998</v>
      </c>
      <c r="V231">
        <v>0.52</v>
      </c>
      <c r="W231">
        <v>0.08</v>
      </c>
      <c r="X231">
        <v>26.8</v>
      </c>
      <c r="Y231">
        <v>1.32</v>
      </c>
      <c r="Z231">
        <v>0.49</v>
      </c>
      <c r="AA231" s="4">
        <v>3.98</v>
      </c>
      <c r="AB231" t="s">
        <v>102</v>
      </c>
      <c r="AC231">
        <v>-0.89682662507986022</v>
      </c>
      <c r="AD231">
        <v>0.99600798403193624</v>
      </c>
      <c r="AE231">
        <v>-5.3890803465583885E-2</v>
      </c>
      <c r="AF231">
        <v>-0.47723600418211198</v>
      </c>
      <c r="AG231">
        <v>0.28689988444164305</v>
      </c>
      <c r="AH231" s="2">
        <v>-0.84324957031477688</v>
      </c>
      <c r="AI231" s="2" t="s">
        <v>102</v>
      </c>
      <c r="AJ231" s="4">
        <v>61.703159999999997</v>
      </c>
      <c r="AK231" s="125">
        <v>33.19</v>
      </c>
      <c r="AL231" s="125">
        <v>-0.46210210303653815</v>
      </c>
      <c r="AM231" t="s">
        <v>779</v>
      </c>
      <c r="AN231">
        <v>1</v>
      </c>
      <c r="AO231">
        <v>1</v>
      </c>
      <c r="AP231">
        <v>1</v>
      </c>
      <c r="AQ231">
        <v>1</v>
      </c>
      <c r="AR231">
        <v>1</v>
      </c>
      <c r="AS231">
        <v>1</v>
      </c>
      <c r="AT231">
        <v>0</v>
      </c>
    </row>
    <row r="232" spans="1:46" x14ac:dyDescent="0.3">
      <c r="A232" t="s">
        <v>1685</v>
      </c>
      <c r="B232" t="s">
        <v>1823</v>
      </c>
      <c r="C232" t="s">
        <v>49</v>
      </c>
      <c r="D232" t="s">
        <v>808</v>
      </c>
      <c r="E232" t="s">
        <v>1689</v>
      </c>
      <c r="F232" t="s">
        <v>1665</v>
      </c>
      <c r="G232" s="126" t="s">
        <v>7</v>
      </c>
      <c r="H232">
        <v>2E-3</v>
      </c>
      <c r="I232" t="s">
        <v>2040</v>
      </c>
      <c r="J232">
        <v>11.30256</v>
      </c>
      <c r="K232">
        <v>9.3085799999999992</v>
      </c>
      <c r="L232">
        <v>12.525</v>
      </c>
      <c r="M232">
        <v>10.25046</v>
      </c>
      <c r="N232">
        <v>9.4388400000000008</v>
      </c>
      <c r="O232">
        <v>9.4989600000000003</v>
      </c>
      <c r="P232">
        <v>9.1582800000000013</v>
      </c>
      <c r="Q232">
        <v>11.032019999999999</v>
      </c>
      <c r="R232">
        <v>8.7675000000000001</v>
      </c>
      <c r="S232">
        <v>9.2384400000000007</v>
      </c>
      <c r="T232">
        <v>8.8576800000000002</v>
      </c>
      <c r="U232">
        <v>9.2484599999999997</v>
      </c>
      <c r="V232">
        <v>10.56</v>
      </c>
      <c r="W232">
        <v>9.99</v>
      </c>
      <c r="X232">
        <v>10.49</v>
      </c>
      <c r="Y232">
        <v>7.6</v>
      </c>
      <c r="Z232">
        <v>11.52</v>
      </c>
      <c r="AA232" s="4">
        <v>6.89</v>
      </c>
      <c r="AB232" t="s">
        <v>102</v>
      </c>
      <c r="AC232">
        <v>-6.5698390453136218E-2</v>
      </c>
      <c r="AD232">
        <v>7.3203431672714966E-2</v>
      </c>
      <c r="AE232">
        <v>-0.16247504990019962</v>
      </c>
      <c r="AF232">
        <v>-0.25856985930387522</v>
      </c>
      <c r="AG232">
        <v>0.22048895838895444</v>
      </c>
      <c r="AH232" s="2">
        <v>-0.27465743618248739</v>
      </c>
      <c r="AI232" s="2" t="s">
        <v>102</v>
      </c>
      <c r="AJ232" s="4">
        <v>62.324399999999997</v>
      </c>
      <c r="AK232" s="125">
        <v>57.05</v>
      </c>
      <c r="AL232" s="125">
        <v>-8.4628171310112896E-2</v>
      </c>
      <c r="AM232" t="s">
        <v>779</v>
      </c>
      <c r="AN232">
        <v>1</v>
      </c>
      <c r="AO232">
        <v>1</v>
      </c>
      <c r="AP232">
        <v>1</v>
      </c>
      <c r="AQ232">
        <v>1</v>
      </c>
      <c r="AR232">
        <v>1</v>
      </c>
      <c r="AS232">
        <v>1</v>
      </c>
      <c r="AT232">
        <v>0</v>
      </c>
    </row>
    <row r="233" spans="1:46" x14ac:dyDescent="0.3">
      <c r="A233" t="s">
        <v>1685</v>
      </c>
      <c r="B233" t="s">
        <v>1823</v>
      </c>
      <c r="C233" t="s">
        <v>49</v>
      </c>
      <c r="D233" t="s">
        <v>808</v>
      </c>
      <c r="E233" t="s">
        <v>1689</v>
      </c>
      <c r="F233" t="s">
        <v>1666</v>
      </c>
      <c r="G233" s="126" t="s">
        <v>7</v>
      </c>
      <c r="H233">
        <v>2E-3</v>
      </c>
      <c r="I233" t="s">
        <v>2041</v>
      </c>
      <c r="J233">
        <v>0</v>
      </c>
      <c r="K233">
        <v>0</v>
      </c>
      <c r="L233">
        <v>0</v>
      </c>
      <c r="M233">
        <v>0</v>
      </c>
      <c r="N233">
        <v>0</v>
      </c>
      <c r="O233">
        <v>0</v>
      </c>
      <c r="P233">
        <v>0</v>
      </c>
      <c r="Q233">
        <v>0</v>
      </c>
      <c r="R233">
        <v>0</v>
      </c>
      <c r="S233">
        <v>0</v>
      </c>
      <c r="T233">
        <v>0</v>
      </c>
      <c r="U233">
        <v>0</v>
      </c>
      <c r="V233">
        <v>0</v>
      </c>
      <c r="W233">
        <v>0</v>
      </c>
      <c r="X233">
        <v>0</v>
      </c>
      <c r="Y233">
        <v>0</v>
      </c>
      <c r="Z233">
        <v>0</v>
      </c>
      <c r="AB233" t="s">
        <v>102</v>
      </c>
      <c r="AC233" t="e">
        <v>#DIV/0!</v>
      </c>
      <c r="AD233" t="e">
        <v>#DIV/0!</v>
      </c>
      <c r="AE233" t="e">
        <v>#DIV/0!</v>
      </c>
      <c r="AF233" t="e">
        <v>#DIV/0!</v>
      </c>
      <c r="AG233" t="e">
        <v>#DIV/0!</v>
      </c>
      <c r="AH233" s="2" t="e">
        <v>#DIV/0!</v>
      </c>
      <c r="AI233" s="2" t="s">
        <v>102</v>
      </c>
      <c r="AJ233" s="4">
        <v>0</v>
      </c>
      <c r="AK233" s="125">
        <v>0</v>
      </c>
      <c r="AM233" t="s">
        <v>779</v>
      </c>
      <c r="AN233">
        <v>1</v>
      </c>
      <c r="AO233">
        <v>1</v>
      </c>
      <c r="AP233">
        <v>1</v>
      </c>
      <c r="AQ233">
        <v>1</v>
      </c>
      <c r="AR233">
        <v>1</v>
      </c>
      <c r="AS233">
        <v>1</v>
      </c>
      <c r="AT233">
        <v>0</v>
      </c>
    </row>
    <row r="234" spans="1:46" x14ac:dyDescent="0.3">
      <c r="A234" t="s">
        <v>1685</v>
      </c>
      <c r="B234" t="s">
        <v>1823</v>
      </c>
      <c r="C234" t="s">
        <v>49</v>
      </c>
      <c r="D234" t="s">
        <v>808</v>
      </c>
      <c r="E234" t="s">
        <v>1689</v>
      </c>
      <c r="F234" t="s">
        <v>1669</v>
      </c>
      <c r="G234" s="126" t="s">
        <v>7</v>
      </c>
      <c r="H234">
        <v>2E-3</v>
      </c>
      <c r="I234" t="s">
        <v>2042</v>
      </c>
      <c r="J234">
        <v>6.5330399999999997</v>
      </c>
      <c r="K234">
        <v>4.76952</v>
      </c>
      <c r="L234">
        <v>6.9037799999999994</v>
      </c>
      <c r="M234">
        <v>6.6132</v>
      </c>
      <c r="N234">
        <v>7.0140000000000002</v>
      </c>
      <c r="O234">
        <v>5.8817399999999997</v>
      </c>
      <c r="P234">
        <v>7.0741199999999997</v>
      </c>
      <c r="Q234">
        <v>5.7715199999999998</v>
      </c>
      <c r="R234">
        <v>6.5831400000000002</v>
      </c>
      <c r="S234">
        <v>7.0039800000000003</v>
      </c>
      <c r="T234">
        <v>6.6532799999999996</v>
      </c>
      <c r="U234">
        <v>7.0841400000000005</v>
      </c>
      <c r="V234">
        <v>7.31</v>
      </c>
      <c r="W234">
        <v>5.55</v>
      </c>
      <c r="X234">
        <v>6.55</v>
      </c>
      <c r="Y234">
        <v>4.79</v>
      </c>
      <c r="Z234">
        <v>4.0999999999999996</v>
      </c>
      <c r="AA234" s="4">
        <v>4.55</v>
      </c>
      <c r="AB234" t="s">
        <v>102</v>
      </c>
      <c r="AC234">
        <v>0.11892778859458995</v>
      </c>
      <c r="AD234">
        <v>0.16363910833794593</v>
      </c>
      <c r="AE234">
        <v>-5.1244390754050614E-2</v>
      </c>
      <c r="AF234">
        <v>-0.27569104215810802</v>
      </c>
      <c r="AG234">
        <v>-0.41545480467636164</v>
      </c>
      <c r="AH234" s="2">
        <v>-0.22641939290074026</v>
      </c>
      <c r="AI234" s="2" t="s">
        <v>102</v>
      </c>
      <c r="AJ234" s="4">
        <v>37.715279999999993</v>
      </c>
      <c r="AK234" s="125">
        <v>32.849999999999994</v>
      </c>
      <c r="AL234" s="125">
        <v>-0.12900023544833816</v>
      </c>
      <c r="AM234" t="s">
        <v>779</v>
      </c>
      <c r="AN234">
        <v>1</v>
      </c>
      <c r="AO234">
        <v>1</v>
      </c>
      <c r="AP234">
        <v>1</v>
      </c>
      <c r="AQ234">
        <v>1</v>
      </c>
      <c r="AR234">
        <v>1</v>
      </c>
      <c r="AS234">
        <v>1</v>
      </c>
      <c r="AT234">
        <v>0</v>
      </c>
    </row>
    <row r="235" spans="1:46" x14ac:dyDescent="0.3">
      <c r="A235" t="s">
        <v>1685</v>
      </c>
      <c r="B235" t="s">
        <v>1823</v>
      </c>
      <c r="C235" t="s">
        <v>49</v>
      </c>
      <c r="D235" t="s">
        <v>808</v>
      </c>
      <c r="E235" t="s">
        <v>1689</v>
      </c>
      <c r="F235" t="s">
        <v>770</v>
      </c>
      <c r="G235" s="126" t="s">
        <v>7</v>
      </c>
      <c r="H235">
        <v>2E-3</v>
      </c>
      <c r="I235" t="s">
        <v>2043</v>
      </c>
      <c r="J235">
        <v>10.280519999999999</v>
      </c>
      <c r="K235">
        <v>8.5270200000000003</v>
      </c>
      <c r="L235">
        <v>10.03002</v>
      </c>
      <c r="M235">
        <v>10.71138</v>
      </c>
      <c r="N235">
        <v>11.28252</v>
      </c>
      <c r="O235">
        <v>8.2965599999999995</v>
      </c>
      <c r="P235">
        <v>10.370699999999999</v>
      </c>
      <c r="Q235">
        <v>9.5691000000000006</v>
      </c>
      <c r="R235">
        <v>8.7775199999999991</v>
      </c>
      <c r="S235">
        <v>10.78152</v>
      </c>
      <c r="T235">
        <v>10.9719</v>
      </c>
      <c r="U235">
        <v>11.122199999999999</v>
      </c>
      <c r="V235">
        <v>10.44</v>
      </c>
      <c r="W235">
        <v>10.119999999999999</v>
      </c>
      <c r="X235">
        <v>9.36</v>
      </c>
      <c r="Y235">
        <v>6.4</v>
      </c>
      <c r="Z235">
        <v>6.57</v>
      </c>
      <c r="AA235" s="4">
        <v>6.53</v>
      </c>
      <c r="AB235" t="s">
        <v>102</v>
      </c>
      <c r="AC235">
        <v>1.5512833981160516E-2</v>
      </c>
      <c r="AD235">
        <v>0.18681555807304298</v>
      </c>
      <c r="AE235">
        <v>-6.6801462011042936E-2</v>
      </c>
      <c r="AF235">
        <v>-0.4025046259212165</v>
      </c>
      <c r="AG235">
        <v>-0.41768328352176637</v>
      </c>
      <c r="AH235" s="2">
        <v>-0.21292680339803477</v>
      </c>
      <c r="AI235" s="2" t="s">
        <v>102</v>
      </c>
      <c r="AJ235" s="4">
        <v>59.128019999999999</v>
      </c>
      <c r="AK235" s="125">
        <v>49.42</v>
      </c>
      <c r="AL235" s="125">
        <v>-0.16418645508508484</v>
      </c>
      <c r="AM235" t="s">
        <v>779</v>
      </c>
      <c r="AN235">
        <v>1</v>
      </c>
      <c r="AO235">
        <v>1</v>
      </c>
      <c r="AP235">
        <v>1</v>
      </c>
      <c r="AQ235">
        <v>1</v>
      </c>
      <c r="AR235">
        <v>1</v>
      </c>
      <c r="AS235">
        <v>1</v>
      </c>
      <c r="AT235">
        <v>0</v>
      </c>
    </row>
    <row r="236" spans="1:46" x14ac:dyDescent="0.3">
      <c r="A236" t="s">
        <v>1674</v>
      </c>
      <c r="B236" t="s">
        <v>1922</v>
      </c>
      <c r="C236" t="s">
        <v>49</v>
      </c>
      <c r="D236" t="s">
        <v>808</v>
      </c>
      <c r="E236" t="s">
        <v>1689</v>
      </c>
      <c r="F236" t="s">
        <v>1675</v>
      </c>
      <c r="G236" s="126" t="s">
        <v>7</v>
      </c>
      <c r="H236">
        <v>8.9999999999999993E-3</v>
      </c>
      <c r="I236" t="s">
        <v>2044</v>
      </c>
      <c r="J236">
        <v>1.5740399999999999</v>
      </c>
      <c r="K236">
        <v>1.9675499999999997</v>
      </c>
      <c r="L236">
        <v>1.0089999999999999</v>
      </c>
      <c r="M236">
        <v>9.1919899999999988</v>
      </c>
      <c r="N236">
        <v>2.58304</v>
      </c>
      <c r="O236">
        <v>1.11999</v>
      </c>
      <c r="P236">
        <v>8.4957799999999999</v>
      </c>
      <c r="Q236">
        <v>0.7769299999999999</v>
      </c>
      <c r="R236">
        <v>1.7556599999999998</v>
      </c>
      <c r="S236">
        <v>6.4374199999999995</v>
      </c>
      <c r="T236">
        <v>1.6648499999999997</v>
      </c>
      <c r="U236">
        <v>7.7491199999999987</v>
      </c>
      <c r="V236">
        <v>1.1000000000000001</v>
      </c>
      <c r="W236">
        <v>1.28</v>
      </c>
      <c r="X236">
        <v>1.53</v>
      </c>
      <c r="Y236">
        <v>9.84</v>
      </c>
      <c r="Z236">
        <v>3.07</v>
      </c>
      <c r="AA236" s="4">
        <v>1.72</v>
      </c>
      <c r="AB236" t="s">
        <v>102</v>
      </c>
      <c r="AC236">
        <v>-0.30116134278671436</v>
      </c>
      <c r="AD236">
        <v>-0.34944474092145039</v>
      </c>
      <c r="AE236">
        <v>0.51635282457879106</v>
      </c>
      <c r="AF236">
        <v>7.0497248147572092E-2</v>
      </c>
      <c r="AG236">
        <v>0.18852205153617438</v>
      </c>
      <c r="AH236" s="2">
        <v>0.53572799757140677</v>
      </c>
      <c r="AI236" s="2" t="s">
        <v>102</v>
      </c>
      <c r="AJ236" s="4">
        <v>17.445609999999999</v>
      </c>
      <c r="AK236" s="125">
        <v>18.54</v>
      </c>
      <c r="AL236" s="125">
        <v>6.2731541058180296E-2</v>
      </c>
      <c r="AM236" t="s">
        <v>779</v>
      </c>
      <c r="AN236">
        <v>1</v>
      </c>
      <c r="AO236">
        <v>1</v>
      </c>
      <c r="AP236">
        <v>1</v>
      </c>
      <c r="AQ236">
        <v>1</v>
      </c>
      <c r="AR236">
        <v>1</v>
      </c>
      <c r="AS236">
        <v>1</v>
      </c>
      <c r="AT236">
        <v>0</v>
      </c>
    </row>
    <row r="237" spans="1:46" x14ac:dyDescent="0.3">
      <c r="A237" t="s">
        <v>1674</v>
      </c>
      <c r="B237" t="s">
        <v>1922</v>
      </c>
      <c r="C237" t="s">
        <v>49</v>
      </c>
      <c r="D237" t="s">
        <v>808</v>
      </c>
      <c r="E237" t="s">
        <v>1689</v>
      </c>
      <c r="F237" t="s">
        <v>776</v>
      </c>
      <c r="G237" s="126" t="s">
        <v>7</v>
      </c>
      <c r="H237">
        <v>8.9999999999999993E-3</v>
      </c>
      <c r="I237" t="s">
        <v>2045</v>
      </c>
      <c r="J237">
        <v>48.381549999999997</v>
      </c>
      <c r="K237">
        <v>47.523899999999998</v>
      </c>
      <c r="L237">
        <v>39.340910000000001</v>
      </c>
      <c r="M237">
        <v>56.756249999999994</v>
      </c>
      <c r="N237">
        <v>49.854689999999991</v>
      </c>
      <c r="O237">
        <v>43.820869999999992</v>
      </c>
      <c r="P237">
        <v>55.363829999999993</v>
      </c>
      <c r="Q237">
        <v>36.233189999999993</v>
      </c>
      <c r="R237">
        <v>41.671699999999994</v>
      </c>
      <c r="S237">
        <v>48.815419999999996</v>
      </c>
      <c r="T237">
        <v>47.856869999999994</v>
      </c>
      <c r="U237">
        <v>90.174329999999998</v>
      </c>
      <c r="V237">
        <v>51.64</v>
      </c>
      <c r="W237">
        <v>48.78</v>
      </c>
      <c r="X237">
        <v>46.7</v>
      </c>
      <c r="Y237">
        <v>55</v>
      </c>
      <c r="Z237">
        <v>40.619999999999997</v>
      </c>
      <c r="AA237" s="4">
        <v>40.090000000000003</v>
      </c>
      <c r="AB237" t="s">
        <v>102</v>
      </c>
      <c r="AC237">
        <v>6.7349020442710156E-2</v>
      </c>
      <c r="AD237">
        <v>2.643091160447698E-2</v>
      </c>
      <c r="AE237">
        <v>0.18705947574674814</v>
      </c>
      <c r="AF237">
        <v>-3.0943728664243927E-2</v>
      </c>
      <c r="AG237">
        <v>-0.18523212159176991</v>
      </c>
      <c r="AH237" s="2">
        <v>-8.5139112938652048E-2</v>
      </c>
      <c r="AI237" s="2" t="s">
        <v>102</v>
      </c>
      <c r="AJ237" s="4">
        <v>285.67817000000002</v>
      </c>
      <c r="AK237" s="125">
        <v>282.83000000000004</v>
      </c>
      <c r="AL237" s="125">
        <v>-9.9698552395514912E-3</v>
      </c>
      <c r="AM237" t="s">
        <v>779</v>
      </c>
      <c r="AN237">
        <v>1</v>
      </c>
      <c r="AO237">
        <v>1</v>
      </c>
      <c r="AP237">
        <v>1</v>
      </c>
      <c r="AQ237">
        <v>1</v>
      </c>
      <c r="AR237">
        <v>1</v>
      </c>
      <c r="AS237">
        <v>1</v>
      </c>
      <c r="AT237">
        <v>0</v>
      </c>
    </row>
    <row r="238" spans="1:46" x14ac:dyDescent="0.3">
      <c r="A238" t="s">
        <v>1674</v>
      </c>
      <c r="B238" t="s">
        <v>1922</v>
      </c>
      <c r="C238" t="s">
        <v>49</v>
      </c>
      <c r="D238" t="s">
        <v>808</v>
      </c>
      <c r="E238" t="s">
        <v>1689</v>
      </c>
      <c r="F238" t="s">
        <v>1676</v>
      </c>
      <c r="G238" s="126" t="s">
        <v>7</v>
      </c>
      <c r="H238">
        <v>8.9999999999999993E-3</v>
      </c>
      <c r="I238" t="s">
        <v>2046</v>
      </c>
      <c r="J238">
        <v>7.0932699999999995</v>
      </c>
      <c r="K238">
        <v>6.6694899999999997</v>
      </c>
      <c r="L238">
        <v>5.2972499999999991</v>
      </c>
      <c r="M238">
        <v>8.1728999999999985</v>
      </c>
      <c r="N238">
        <v>7.032729999999999</v>
      </c>
      <c r="O238">
        <v>6.4676899999999993</v>
      </c>
      <c r="P238">
        <v>6.49796</v>
      </c>
      <c r="Q238">
        <v>5.5293200000000002</v>
      </c>
      <c r="R238">
        <v>6.4475099999999994</v>
      </c>
      <c r="S238">
        <v>7.0932699999999995</v>
      </c>
      <c r="T238">
        <v>7.9912799999999988</v>
      </c>
      <c r="U238">
        <v>9.2827999999999982</v>
      </c>
      <c r="V238">
        <v>8.0299999999999994</v>
      </c>
      <c r="W238">
        <v>6.85</v>
      </c>
      <c r="X238">
        <v>6.26</v>
      </c>
      <c r="Y238">
        <v>9.09</v>
      </c>
      <c r="Z238">
        <v>6.53</v>
      </c>
      <c r="AA238" s="4">
        <v>6.03</v>
      </c>
      <c r="AB238" t="s">
        <v>102</v>
      </c>
      <c r="AC238">
        <v>0.13205897984991405</v>
      </c>
      <c r="AD238">
        <v>2.7065037956425446E-2</v>
      </c>
      <c r="AE238">
        <v>0.18174524517438309</v>
      </c>
      <c r="AF238">
        <v>0.11221231141944739</v>
      </c>
      <c r="AG238">
        <v>-7.1484331120347133E-2</v>
      </c>
      <c r="AH238" s="2">
        <v>-6.7673311491428786E-2</v>
      </c>
      <c r="AI238" s="2" t="s">
        <v>102</v>
      </c>
      <c r="AJ238" s="4">
        <v>40.733329999999995</v>
      </c>
      <c r="AK238" s="125">
        <v>42.79</v>
      </c>
      <c r="AL238" s="125">
        <v>5.0491084328239413E-2</v>
      </c>
      <c r="AM238" t="s">
        <v>779</v>
      </c>
      <c r="AN238">
        <v>1</v>
      </c>
      <c r="AO238">
        <v>1</v>
      </c>
      <c r="AP238">
        <v>1</v>
      </c>
      <c r="AQ238">
        <v>1</v>
      </c>
      <c r="AR238">
        <v>1</v>
      </c>
      <c r="AS238">
        <v>1</v>
      </c>
      <c r="AT238">
        <v>0</v>
      </c>
    </row>
    <row r="239" spans="1:46" x14ac:dyDescent="0.3">
      <c r="A239" t="s">
        <v>1674</v>
      </c>
      <c r="B239" t="s">
        <v>1922</v>
      </c>
      <c r="C239" t="s">
        <v>49</v>
      </c>
      <c r="D239" t="s">
        <v>808</v>
      </c>
      <c r="E239" t="s">
        <v>1689</v>
      </c>
      <c r="F239" t="s">
        <v>1677</v>
      </c>
      <c r="G239" s="126" t="s">
        <v>7</v>
      </c>
      <c r="H239">
        <v>8.9999999999999993E-3</v>
      </c>
      <c r="I239" t="s">
        <v>2047</v>
      </c>
      <c r="J239">
        <v>3.8442899999999995</v>
      </c>
      <c r="K239">
        <v>4.2075299999999993</v>
      </c>
      <c r="L239">
        <v>5.0651799999999989</v>
      </c>
      <c r="M239">
        <v>3.6626699999999994</v>
      </c>
      <c r="N239">
        <v>4.923919999999999</v>
      </c>
      <c r="O239">
        <v>5.6604899999999994</v>
      </c>
      <c r="P239">
        <v>4.6010399999999994</v>
      </c>
      <c r="Q239">
        <v>4.0864499999999992</v>
      </c>
      <c r="R239">
        <v>4.5707699999999996</v>
      </c>
      <c r="S239">
        <v>3.9149199999999995</v>
      </c>
      <c r="T239">
        <v>5.973279999999999</v>
      </c>
      <c r="U239">
        <v>7.9811899999999989</v>
      </c>
      <c r="V239">
        <v>4.05</v>
      </c>
      <c r="W239">
        <v>4.22</v>
      </c>
      <c r="X239">
        <v>4.6399999999999997</v>
      </c>
      <c r="Y239">
        <v>4.28</v>
      </c>
      <c r="Z239">
        <v>4.16</v>
      </c>
      <c r="AA239" s="4">
        <v>3.2</v>
      </c>
      <c r="AB239" t="s">
        <v>102</v>
      </c>
      <c r="AC239">
        <v>5.3510531203421259E-2</v>
      </c>
      <c r="AD239">
        <v>2.9637340672557123E-3</v>
      </c>
      <c r="AE239">
        <v>-8.3941735535558323E-2</v>
      </c>
      <c r="AF239">
        <v>0.16854644289548359</v>
      </c>
      <c r="AG239">
        <v>-0.15514468147329749</v>
      </c>
      <c r="AH239" s="2">
        <v>-0.4346779165761267</v>
      </c>
      <c r="AI239" s="2" t="s">
        <v>102</v>
      </c>
      <c r="AJ239" s="4">
        <v>27.364079999999994</v>
      </c>
      <c r="AK239" s="125">
        <v>24.55</v>
      </c>
      <c r="AL239" s="125">
        <v>-0.10283846560892945</v>
      </c>
      <c r="AM239" t="s">
        <v>779</v>
      </c>
      <c r="AN239">
        <v>1</v>
      </c>
      <c r="AO239">
        <v>1</v>
      </c>
      <c r="AP239">
        <v>1</v>
      </c>
      <c r="AQ239">
        <v>1</v>
      </c>
      <c r="AR239">
        <v>1</v>
      </c>
      <c r="AS239">
        <v>1</v>
      </c>
      <c r="AT239">
        <v>0</v>
      </c>
    </row>
    <row r="240" spans="1:46" x14ac:dyDescent="0.3">
      <c r="A240" t="s">
        <v>1674</v>
      </c>
      <c r="B240" t="s">
        <v>1922</v>
      </c>
      <c r="C240" t="s">
        <v>49</v>
      </c>
      <c r="D240" t="s">
        <v>808</v>
      </c>
      <c r="E240" t="s">
        <v>1689</v>
      </c>
      <c r="F240" t="s">
        <v>1678</v>
      </c>
      <c r="G240" s="126" t="s">
        <v>7</v>
      </c>
      <c r="H240">
        <v>8.9999999999999993E-3</v>
      </c>
      <c r="I240" t="s">
        <v>2048</v>
      </c>
      <c r="J240">
        <v>6.9620999999999995</v>
      </c>
      <c r="K240">
        <v>6.770389999999999</v>
      </c>
      <c r="L240">
        <v>7.5574099999999991</v>
      </c>
      <c r="M240">
        <v>7.3959699999999993</v>
      </c>
      <c r="N240">
        <v>8.6673099999999987</v>
      </c>
      <c r="O240">
        <v>5.9329199999999993</v>
      </c>
      <c r="P240">
        <v>7.2345299999999995</v>
      </c>
      <c r="Q240">
        <v>5.2568899999999994</v>
      </c>
      <c r="R240">
        <v>6.5887699999999993</v>
      </c>
      <c r="S240">
        <v>6.4071499999999988</v>
      </c>
      <c r="T240">
        <v>6.9620999999999995</v>
      </c>
      <c r="U240">
        <v>12.582229999999999</v>
      </c>
      <c r="V240">
        <v>6.86</v>
      </c>
      <c r="W240">
        <v>6.5</v>
      </c>
      <c r="X240">
        <v>6.01</v>
      </c>
      <c r="Y240">
        <v>6.13</v>
      </c>
      <c r="Z240">
        <v>7.9</v>
      </c>
      <c r="AA240" s="4">
        <v>5.68</v>
      </c>
      <c r="AB240" t="s">
        <v>102</v>
      </c>
      <c r="AC240">
        <v>-1.4665115410580026E-2</v>
      </c>
      <c r="AD240">
        <v>-3.9937138037838153E-2</v>
      </c>
      <c r="AE240">
        <v>-0.20475400964086896</v>
      </c>
      <c r="AF240">
        <v>-0.17117024541743672</v>
      </c>
      <c r="AG240">
        <v>-8.8529197640328836E-2</v>
      </c>
      <c r="AH240" s="2">
        <v>-4.2629936018014673E-2</v>
      </c>
      <c r="AI240" s="2" t="s">
        <v>102</v>
      </c>
      <c r="AJ240" s="4">
        <v>43.28609999999999</v>
      </c>
      <c r="AK240" s="125">
        <v>39.08</v>
      </c>
      <c r="AL240" s="125">
        <v>-9.7169761193546964E-2</v>
      </c>
      <c r="AM240" t="s">
        <v>779</v>
      </c>
      <c r="AN240">
        <v>1</v>
      </c>
      <c r="AO240">
        <v>1</v>
      </c>
      <c r="AP240">
        <v>1</v>
      </c>
      <c r="AQ240">
        <v>1</v>
      </c>
      <c r="AR240">
        <v>1</v>
      </c>
      <c r="AS240">
        <v>1</v>
      </c>
      <c r="AT240">
        <v>0</v>
      </c>
    </row>
    <row r="241" spans="1:46" x14ac:dyDescent="0.3">
      <c r="A241" t="s">
        <v>1674</v>
      </c>
      <c r="B241" t="s">
        <v>1922</v>
      </c>
      <c r="C241" t="s">
        <v>49</v>
      </c>
      <c r="D241" t="s">
        <v>808</v>
      </c>
      <c r="E241" t="s">
        <v>1689</v>
      </c>
      <c r="F241" t="s">
        <v>1679</v>
      </c>
      <c r="G241" s="126" t="s">
        <v>7</v>
      </c>
      <c r="H241">
        <v>8.9999999999999993E-3</v>
      </c>
      <c r="I241" t="s">
        <v>2049</v>
      </c>
      <c r="J241">
        <v>24.811309999999999</v>
      </c>
      <c r="K241">
        <v>22.904299999999996</v>
      </c>
      <c r="L241">
        <v>17.70795</v>
      </c>
      <c r="M241">
        <v>25.053469999999997</v>
      </c>
      <c r="N241">
        <v>21.441249999999997</v>
      </c>
      <c r="O241">
        <v>21.965929999999997</v>
      </c>
      <c r="P241">
        <v>25.174549999999996</v>
      </c>
      <c r="Q241">
        <v>17.304349999999996</v>
      </c>
      <c r="R241">
        <v>19.584689999999998</v>
      </c>
      <c r="S241">
        <v>21.239449999999998</v>
      </c>
      <c r="T241">
        <v>22.258539999999996</v>
      </c>
      <c r="U241">
        <v>42.892589999999991</v>
      </c>
      <c r="V241">
        <v>28.75</v>
      </c>
      <c r="W241">
        <v>23.48</v>
      </c>
      <c r="X241">
        <v>23.83</v>
      </c>
      <c r="Y241">
        <v>23.43</v>
      </c>
      <c r="Z241">
        <v>17.239999999999998</v>
      </c>
      <c r="AA241" s="4">
        <v>21.23</v>
      </c>
      <c r="AB241" t="s">
        <v>102</v>
      </c>
      <c r="AC241">
        <v>0.15874574941830968</v>
      </c>
      <c r="AD241">
        <v>2.5135018315338379E-2</v>
      </c>
      <c r="AE241">
        <v>0.34572324859738129</v>
      </c>
      <c r="AF241">
        <v>-6.4800205320859658E-2</v>
      </c>
      <c r="AG241">
        <v>-0.1959424007462251</v>
      </c>
      <c r="AH241" s="2">
        <v>-3.3503247984492182E-2</v>
      </c>
      <c r="AI241" s="2" t="s">
        <v>102</v>
      </c>
      <c r="AJ241" s="4">
        <v>133.88420999999997</v>
      </c>
      <c r="AK241" s="125">
        <v>137.96</v>
      </c>
      <c r="AL241" s="125">
        <v>3.0442648912818334E-2</v>
      </c>
      <c r="AM241" t="s">
        <v>779</v>
      </c>
      <c r="AN241">
        <v>1</v>
      </c>
      <c r="AO241">
        <v>1</v>
      </c>
      <c r="AP241">
        <v>1</v>
      </c>
      <c r="AQ241">
        <v>1</v>
      </c>
      <c r="AR241">
        <v>1</v>
      </c>
      <c r="AS241">
        <v>1</v>
      </c>
      <c r="AT241">
        <v>0</v>
      </c>
    </row>
    <row r="242" spans="1:46" x14ac:dyDescent="0.3">
      <c r="A242" t="s">
        <v>1674</v>
      </c>
      <c r="B242" t="s">
        <v>1922</v>
      </c>
      <c r="C242" t="s">
        <v>49</v>
      </c>
      <c r="D242" t="s">
        <v>808</v>
      </c>
      <c r="E242" t="s">
        <v>1689</v>
      </c>
      <c r="F242" t="s">
        <v>1680</v>
      </c>
      <c r="G242" s="126" t="s">
        <v>7</v>
      </c>
      <c r="H242">
        <v>8.9999999999999993E-3</v>
      </c>
      <c r="I242" t="s">
        <v>2050</v>
      </c>
      <c r="J242">
        <v>10.55414</v>
      </c>
      <c r="K242">
        <v>9.7166700000000006</v>
      </c>
      <c r="L242">
        <v>7.163899999999999</v>
      </c>
      <c r="M242">
        <v>18.85821</v>
      </c>
      <c r="N242">
        <v>11.038459999999999</v>
      </c>
      <c r="O242">
        <v>8.4957799999999999</v>
      </c>
      <c r="P242">
        <v>15.427609999999998</v>
      </c>
      <c r="Q242">
        <v>7.6280399999999986</v>
      </c>
      <c r="R242">
        <v>8.7682099999999981</v>
      </c>
      <c r="S242">
        <v>14.539689999999998</v>
      </c>
      <c r="T242">
        <v>10.513779999999999</v>
      </c>
      <c r="U242">
        <v>18.848119999999998</v>
      </c>
      <c r="V242">
        <v>10.25</v>
      </c>
      <c r="W242">
        <v>9.31</v>
      </c>
      <c r="X242">
        <v>8.4</v>
      </c>
      <c r="Y242">
        <v>19.97</v>
      </c>
      <c r="Z242">
        <v>10.31</v>
      </c>
      <c r="AA242" s="4">
        <v>8.4600000000000009</v>
      </c>
      <c r="AB242" t="s">
        <v>102</v>
      </c>
      <c r="AC242">
        <v>-2.8817127686386602E-2</v>
      </c>
      <c r="AD242">
        <v>-4.1852815830937973E-2</v>
      </c>
      <c r="AE242">
        <v>0.17254568042546678</v>
      </c>
      <c r="AF242">
        <v>5.8955224276323111E-2</v>
      </c>
      <c r="AG242">
        <v>-6.5992901183679467E-2</v>
      </c>
      <c r="AH242" s="2">
        <v>-4.2115026519047149E-3</v>
      </c>
      <c r="AI242" s="2" t="s">
        <v>102</v>
      </c>
      <c r="AJ242" s="4">
        <v>65.827159999999992</v>
      </c>
      <c r="AK242" s="125">
        <v>66.7</v>
      </c>
      <c r="AL242" s="125">
        <v>1.32595724925701E-2</v>
      </c>
      <c r="AM242" t="s">
        <v>779</v>
      </c>
      <c r="AN242">
        <v>1</v>
      </c>
      <c r="AO242">
        <v>1</v>
      </c>
      <c r="AP242">
        <v>1</v>
      </c>
      <c r="AQ242">
        <v>1</v>
      </c>
      <c r="AR242">
        <v>1</v>
      </c>
      <c r="AS242">
        <v>1</v>
      </c>
      <c r="AT242">
        <v>0</v>
      </c>
    </row>
    <row r="243" spans="1:46" x14ac:dyDescent="0.3">
      <c r="A243" t="s">
        <v>1674</v>
      </c>
      <c r="B243" t="s">
        <v>1922</v>
      </c>
      <c r="C243" t="s">
        <v>49</v>
      </c>
      <c r="D243" t="s">
        <v>808</v>
      </c>
      <c r="E243" t="s">
        <v>1689</v>
      </c>
      <c r="F243" t="s">
        <v>1681</v>
      </c>
      <c r="G243" s="126" t="s">
        <v>7</v>
      </c>
      <c r="H243">
        <v>8.9999999999999993E-3</v>
      </c>
      <c r="I243" t="s">
        <v>2051</v>
      </c>
      <c r="J243">
        <v>4.4194199999999997</v>
      </c>
      <c r="K243">
        <v>4.8633799999999994</v>
      </c>
      <c r="L243">
        <v>5.70085</v>
      </c>
      <c r="M243">
        <v>3.9653699999999996</v>
      </c>
      <c r="N243">
        <v>5.7412099999999997</v>
      </c>
      <c r="O243">
        <v>6.4172399999999996</v>
      </c>
      <c r="P243">
        <v>5.7109399999999999</v>
      </c>
      <c r="Q243">
        <v>4.5909499999999994</v>
      </c>
      <c r="R243">
        <v>5.1963499999999998</v>
      </c>
      <c r="S243">
        <v>4.4900500000000001</v>
      </c>
      <c r="T243">
        <v>6.5988599999999993</v>
      </c>
      <c r="U243">
        <v>8.5462299999999995</v>
      </c>
      <c r="V243">
        <v>4.6500000000000004</v>
      </c>
      <c r="W243">
        <v>4.78</v>
      </c>
      <c r="X243">
        <v>5.03</v>
      </c>
      <c r="Y243">
        <v>4.8099999999999996</v>
      </c>
      <c r="Z243">
        <v>4.78</v>
      </c>
      <c r="AA243" s="4">
        <v>3.81</v>
      </c>
      <c r="AB243" t="s">
        <v>102</v>
      </c>
      <c r="AC243">
        <v>5.2174267211534703E-2</v>
      </c>
      <c r="AD243">
        <v>-1.714445509090368E-2</v>
      </c>
      <c r="AE243">
        <v>-0.11767543436505078</v>
      </c>
      <c r="AF243">
        <v>0.21300156101448289</v>
      </c>
      <c r="AG243">
        <v>-0.1674228951736654</v>
      </c>
      <c r="AH243" s="2">
        <v>-0.40628681489238361</v>
      </c>
      <c r="AI243" s="2" t="s">
        <v>102</v>
      </c>
      <c r="AJ243" s="4">
        <v>31.107469999999996</v>
      </c>
      <c r="AK243" s="125">
        <v>27.86</v>
      </c>
      <c r="AL243" s="125">
        <v>-0.10439518225043685</v>
      </c>
      <c r="AM243" t="s">
        <v>779</v>
      </c>
      <c r="AN243">
        <v>1</v>
      </c>
      <c r="AO243">
        <v>1</v>
      </c>
      <c r="AP243">
        <v>1</v>
      </c>
      <c r="AQ243">
        <v>1</v>
      </c>
      <c r="AR243">
        <v>1</v>
      </c>
      <c r="AS243">
        <v>1</v>
      </c>
      <c r="AT243">
        <v>0</v>
      </c>
    </row>
    <row r="244" spans="1:46" x14ac:dyDescent="0.3">
      <c r="A244" t="s">
        <v>1674</v>
      </c>
      <c r="B244" t="s">
        <v>1922</v>
      </c>
      <c r="C244" t="s">
        <v>49</v>
      </c>
      <c r="D244" t="s">
        <v>808</v>
      </c>
      <c r="E244" t="s">
        <v>1689</v>
      </c>
      <c r="F244" t="s">
        <v>1682</v>
      </c>
      <c r="G244" s="126" t="s">
        <v>7</v>
      </c>
      <c r="H244">
        <v>8.9999999999999993E-3</v>
      </c>
      <c r="I244" t="s">
        <v>2052</v>
      </c>
      <c r="J244">
        <v>1.6345799999999999</v>
      </c>
      <c r="K244">
        <v>3.2792499999999998</v>
      </c>
      <c r="L244">
        <v>1.2107999999999999</v>
      </c>
      <c r="M244">
        <v>1.4731399999999999</v>
      </c>
      <c r="N244">
        <v>2.9664599999999997</v>
      </c>
      <c r="O244">
        <v>0.99890999999999985</v>
      </c>
      <c r="P244">
        <v>1.82629</v>
      </c>
      <c r="Q244">
        <v>1.4529599999999998</v>
      </c>
      <c r="R244">
        <v>1.5437699999999999</v>
      </c>
      <c r="S244">
        <v>2.1491699999999998</v>
      </c>
      <c r="T244">
        <v>1.5235899999999998</v>
      </c>
      <c r="U244">
        <v>7.3051599999999999</v>
      </c>
      <c r="V244">
        <v>1.1200000000000001</v>
      </c>
      <c r="W244">
        <v>4.7</v>
      </c>
      <c r="X244">
        <v>3.42</v>
      </c>
      <c r="Y244">
        <v>0.67</v>
      </c>
      <c r="Z244">
        <v>0.39</v>
      </c>
      <c r="AA244" s="4">
        <v>0.92</v>
      </c>
      <c r="AB244" t="s">
        <v>102</v>
      </c>
      <c r="AC244">
        <v>-0.31480869703532394</v>
      </c>
      <c r="AD244">
        <v>0.43325455515742944</v>
      </c>
      <c r="AE244">
        <v>1.8245787908820617</v>
      </c>
      <c r="AF244">
        <v>-0.54518918772146563</v>
      </c>
      <c r="AG244">
        <v>-0.86853016727007948</v>
      </c>
      <c r="AH244" s="2">
        <v>-7.8996105755273077E-2</v>
      </c>
      <c r="AI244" s="2" t="s">
        <v>102</v>
      </c>
      <c r="AJ244" s="4">
        <v>11.563139999999999</v>
      </c>
      <c r="AK244" s="125">
        <v>11.22</v>
      </c>
      <c r="AL244" s="125">
        <v>-2.96753304033332E-2</v>
      </c>
      <c r="AM244" t="s">
        <v>779</v>
      </c>
      <c r="AN244">
        <v>1</v>
      </c>
      <c r="AO244">
        <v>1</v>
      </c>
      <c r="AP244">
        <v>1</v>
      </c>
      <c r="AQ244">
        <v>1</v>
      </c>
      <c r="AR244">
        <v>1</v>
      </c>
      <c r="AS244">
        <v>1</v>
      </c>
      <c r="AT244">
        <v>0</v>
      </c>
    </row>
    <row r="245" spans="1:46" x14ac:dyDescent="0.3">
      <c r="A245" t="s">
        <v>1674</v>
      </c>
      <c r="B245" t="s">
        <v>1922</v>
      </c>
      <c r="C245" t="s">
        <v>49</v>
      </c>
      <c r="D245" t="s">
        <v>808</v>
      </c>
      <c r="E245" t="s">
        <v>1689</v>
      </c>
      <c r="F245" t="s">
        <v>1683</v>
      </c>
      <c r="G245" s="126" t="s">
        <v>7</v>
      </c>
      <c r="H245">
        <v>8.9999999999999993E-3</v>
      </c>
      <c r="I245" t="s">
        <v>2053</v>
      </c>
      <c r="J245">
        <v>17.233719999999998</v>
      </c>
      <c r="K245">
        <v>15.821119999999999</v>
      </c>
      <c r="L245">
        <v>12.188719999999998</v>
      </c>
      <c r="M245">
        <v>17.940020000000001</v>
      </c>
      <c r="N245">
        <v>16.335709999999999</v>
      </c>
      <c r="O245">
        <v>13.813209999999998</v>
      </c>
      <c r="P245">
        <v>12.299709999999997</v>
      </c>
      <c r="Q245">
        <v>11.42188</v>
      </c>
      <c r="R245">
        <v>13.904019999999997</v>
      </c>
      <c r="S245">
        <v>14.025099999999998</v>
      </c>
      <c r="T245">
        <v>14.559869999999998</v>
      </c>
      <c r="U245">
        <v>31.551429999999996</v>
      </c>
      <c r="V245">
        <v>18.649999999999999</v>
      </c>
      <c r="W245">
        <v>16.53</v>
      </c>
      <c r="X245">
        <v>15.96</v>
      </c>
      <c r="Y245">
        <v>15.97</v>
      </c>
      <c r="Z245">
        <v>10.99</v>
      </c>
      <c r="AA245" s="4">
        <v>12.55</v>
      </c>
      <c r="AB245" t="s">
        <v>102</v>
      </c>
      <c r="AC245">
        <v>8.2180747975480667E-2</v>
      </c>
      <c r="AD245">
        <v>4.4805930300762679E-2</v>
      </c>
      <c r="AE245">
        <v>0.30940738650161814</v>
      </c>
      <c r="AF245">
        <v>-0.10981147178208273</v>
      </c>
      <c r="AG245">
        <v>-0.32724075047855278</v>
      </c>
      <c r="AH245" s="2">
        <v>-9.1449416898751079E-2</v>
      </c>
      <c r="AI245" s="2" t="s">
        <v>102</v>
      </c>
      <c r="AJ245" s="4">
        <v>93.332499999999982</v>
      </c>
      <c r="AK245" s="125">
        <v>90.649999999999991</v>
      </c>
      <c r="AL245" s="125">
        <v>-2.8741328047571756E-2</v>
      </c>
      <c r="AM245" t="s">
        <v>779</v>
      </c>
      <c r="AN245">
        <v>1</v>
      </c>
      <c r="AO245">
        <v>1</v>
      </c>
      <c r="AP245">
        <v>1</v>
      </c>
      <c r="AQ245">
        <v>1</v>
      </c>
      <c r="AR245">
        <v>1</v>
      </c>
      <c r="AS245">
        <v>1</v>
      </c>
      <c r="AT245">
        <v>0</v>
      </c>
    </row>
    <row r="246" spans="1:46" x14ac:dyDescent="0.3">
      <c r="A246" t="s">
        <v>1748</v>
      </c>
      <c r="B246" t="s">
        <v>1747</v>
      </c>
      <c r="C246" t="s">
        <v>46</v>
      </c>
      <c r="D246" t="s">
        <v>806</v>
      </c>
      <c r="E246" t="s">
        <v>1689</v>
      </c>
      <c r="F246" t="s">
        <v>5</v>
      </c>
      <c r="G246" s="126" t="s">
        <v>7</v>
      </c>
      <c r="H246">
        <v>0.11</v>
      </c>
      <c r="I246" t="s">
        <v>2060</v>
      </c>
      <c r="J246">
        <v>449303.58</v>
      </c>
      <c r="K246">
        <v>381856.65</v>
      </c>
      <c r="L246">
        <v>448735.26000000007</v>
      </c>
      <c r="M246">
        <v>1009074.3600000001</v>
      </c>
      <c r="N246">
        <v>390342.60000000003</v>
      </c>
      <c r="O246">
        <v>403118.7</v>
      </c>
      <c r="P246">
        <v>771111.45000000007</v>
      </c>
      <c r="Q246">
        <v>416437.59</v>
      </c>
      <c r="R246">
        <v>458050.38000000006</v>
      </c>
      <c r="S246">
        <v>431202.81000000006</v>
      </c>
      <c r="T246">
        <v>686088.78</v>
      </c>
      <c r="U246">
        <v>383728.11000000004</v>
      </c>
      <c r="V246">
        <v>396570</v>
      </c>
      <c r="W246">
        <v>357948</v>
      </c>
      <c r="X246">
        <v>341650</v>
      </c>
      <c r="Y246">
        <v>494285</v>
      </c>
      <c r="Z246">
        <v>401115</v>
      </c>
      <c r="AA246" s="4">
        <v>325687</v>
      </c>
      <c r="AB246">
        <v>515786</v>
      </c>
      <c r="AC246">
        <v>-0.11736737107681183</v>
      </c>
      <c r="AD246">
        <v>-6.2611584739980367E-2</v>
      </c>
      <c r="AE246">
        <v>-0.23863794434161481</v>
      </c>
      <c r="AF246">
        <v>-0.51015998464176615</v>
      </c>
      <c r="AG246">
        <v>2.7597295299052586E-2</v>
      </c>
      <c r="AH246" s="2">
        <v>-0.19208163749287743</v>
      </c>
      <c r="AJ246" s="4">
        <v>3853542.6000000006</v>
      </c>
      <c r="AK246" s="125">
        <v>2833041</v>
      </c>
      <c r="AL246" s="125">
        <v>-0.26482167343887686</v>
      </c>
      <c r="AM246" t="s">
        <v>779</v>
      </c>
      <c r="AN246">
        <v>1</v>
      </c>
      <c r="AO246">
        <v>1</v>
      </c>
      <c r="AP246">
        <v>1</v>
      </c>
      <c r="AQ246">
        <v>1</v>
      </c>
      <c r="AR246">
        <v>1</v>
      </c>
      <c r="AS246">
        <v>1</v>
      </c>
      <c r="AT246">
        <v>1</v>
      </c>
    </row>
    <row r="247" spans="1:46" x14ac:dyDescent="0.3">
      <c r="A247" t="s">
        <v>1149</v>
      </c>
      <c r="B247" t="s">
        <v>1834</v>
      </c>
      <c r="C247" t="s">
        <v>43</v>
      </c>
      <c r="D247" t="s">
        <v>808</v>
      </c>
      <c r="E247" t="s">
        <v>1689</v>
      </c>
      <c r="F247" t="s">
        <v>5</v>
      </c>
      <c r="H247">
        <v>1.4999999999999999E-2</v>
      </c>
      <c r="I247" t="s">
        <v>2061</v>
      </c>
      <c r="J247">
        <v>1855289442.5799999</v>
      </c>
      <c r="K247">
        <v>1106748457.5349998</v>
      </c>
      <c r="L247">
        <v>997706172.18999994</v>
      </c>
      <c r="M247">
        <v>1128222008.655</v>
      </c>
      <c r="N247">
        <v>949835323.21999991</v>
      </c>
      <c r="O247">
        <v>1149615230.645</v>
      </c>
      <c r="P247">
        <v>1965249795.4249997</v>
      </c>
      <c r="Q247">
        <v>742660986.51499999</v>
      </c>
      <c r="R247">
        <v>0</v>
      </c>
      <c r="S247">
        <v>0</v>
      </c>
      <c r="T247">
        <v>0</v>
      </c>
      <c r="U247">
        <v>0</v>
      </c>
      <c r="V247">
        <v>1615917977</v>
      </c>
      <c r="W247">
        <v>1185894069</v>
      </c>
      <c r="X247">
        <v>852591052</v>
      </c>
      <c r="Y247">
        <v>336008214</v>
      </c>
      <c r="Z247">
        <v>158074795</v>
      </c>
      <c r="AA247" s="4">
        <v>186505418</v>
      </c>
      <c r="AB247">
        <v>582715219</v>
      </c>
      <c r="AC247">
        <v>-0.12902108969429887</v>
      </c>
      <c r="AD247">
        <v>7.1511833539191758E-2</v>
      </c>
      <c r="AE247">
        <v>-0.14544875458820425</v>
      </c>
      <c r="AF247">
        <v>-0.70217899365341285</v>
      </c>
      <c r="AG247">
        <v>-0.83357663045830221</v>
      </c>
      <c r="AH247" s="2">
        <v>-0.83776709543473971</v>
      </c>
      <c r="AJ247" s="4">
        <v>9152666430.25</v>
      </c>
      <c r="AK247" s="125">
        <v>4917706744</v>
      </c>
      <c r="AL247" s="125">
        <v>-0.46270228665312829</v>
      </c>
      <c r="AM247" t="s">
        <v>779</v>
      </c>
      <c r="AN247">
        <v>1</v>
      </c>
      <c r="AO247">
        <v>1</v>
      </c>
      <c r="AP247">
        <v>1</v>
      </c>
      <c r="AQ247">
        <v>1</v>
      </c>
      <c r="AR247">
        <v>1</v>
      </c>
      <c r="AS247">
        <v>1</v>
      </c>
      <c r="AT247">
        <v>1</v>
      </c>
    </row>
    <row r="248" spans="1:46" x14ac:dyDescent="0.3">
      <c r="A248" t="s">
        <v>755</v>
      </c>
      <c r="B248" t="s">
        <v>840</v>
      </c>
      <c r="C248" t="s">
        <v>49</v>
      </c>
      <c r="D248" t="s">
        <v>808</v>
      </c>
      <c r="E248" t="s">
        <v>1696</v>
      </c>
      <c r="F248" t="s">
        <v>5</v>
      </c>
      <c r="G248" s="126" t="s">
        <v>767</v>
      </c>
      <c r="H248">
        <v>0.45600000000000002</v>
      </c>
      <c r="I248" t="s">
        <v>1550</v>
      </c>
      <c r="J248" t="s">
        <v>102</v>
      </c>
      <c r="K248" t="s">
        <v>102</v>
      </c>
      <c r="L248" t="s">
        <v>102</v>
      </c>
      <c r="M248" t="s">
        <v>102</v>
      </c>
      <c r="N248" t="s">
        <v>102</v>
      </c>
      <c r="O248" t="s">
        <v>102</v>
      </c>
      <c r="P248" t="s">
        <v>102</v>
      </c>
      <c r="Q248" t="s">
        <v>102</v>
      </c>
      <c r="R248" t="s">
        <v>102</v>
      </c>
      <c r="S248" t="s">
        <v>102</v>
      </c>
      <c r="T248" t="s">
        <v>102</v>
      </c>
      <c r="U248" t="s">
        <v>102</v>
      </c>
      <c r="V248" t="s">
        <v>102</v>
      </c>
      <c r="W248" t="s">
        <v>102</v>
      </c>
      <c r="X248" t="s">
        <v>102</v>
      </c>
      <c r="Y248" t="s">
        <v>102</v>
      </c>
      <c r="Z248" t="s">
        <v>102</v>
      </c>
      <c r="AA248" s="4" t="s">
        <v>102</v>
      </c>
      <c r="AB248" t="s">
        <v>102</v>
      </c>
      <c r="AC248">
        <v>-5.5E-2</v>
      </c>
      <c r="AD248">
        <v>-0.05</v>
      </c>
      <c r="AE248">
        <v>-8.199999999999999E-2</v>
      </c>
      <c r="AF248">
        <v>-0.23399999999999999</v>
      </c>
      <c r="AG248">
        <v>-0.20199999999999999</v>
      </c>
      <c r="AH248" s="2">
        <v>-0.152</v>
      </c>
      <c r="AL248" s="125">
        <v>-0.3879539655049794</v>
      </c>
    </row>
    <row r="249" spans="1:46" x14ac:dyDescent="0.3">
      <c r="A249" t="s">
        <v>901</v>
      </c>
      <c r="B249" t="s">
        <v>1731</v>
      </c>
      <c r="C249" t="s">
        <v>49</v>
      </c>
      <c r="D249" t="s">
        <v>806</v>
      </c>
      <c r="E249" t="s">
        <v>1696</v>
      </c>
      <c r="F249" t="s">
        <v>5</v>
      </c>
      <c r="G249" s="126" t="s">
        <v>767</v>
      </c>
      <c r="H249" t="e">
        <v>#N/A</v>
      </c>
      <c r="I249" t="s">
        <v>2054</v>
      </c>
      <c r="J249" t="s">
        <v>102</v>
      </c>
      <c r="K249" t="s">
        <v>102</v>
      </c>
      <c r="L249" t="s">
        <v>102</v>
      </c>
      <c r="M249" t="s">
        <v>102</v>
      </c>
      <c r="N249" t="s">
        <v>102</v>
      </c>
      <c r="O249" t="s">
        <v>102</v>
      </c>
      <c r="P249" t="s">
        <v>102</v>
      </c>
      <c r="Q249" t="s">
        <v>102</v>
      </c>
      <c r="R249" t="s">
        <v>102</v>
      </c>
      <c r="S249" t="s">
        <v>102</v>
      </c>
      <c r="T249" t="s">
        <v>102</v>
      </c>
      <c r="U249" t="s">
        <v>102</v>
      </c>
      <c r="V249" t="s">
        <v>102</v>
      </c>
      <c r="W249" t="s">
        <v>102</v>
      </c>
      <c r="X249" t="s">
        <v>102</v>
      </c>
      <c r="Y249" t="s">
        <v>102</v>
      </c>
      <c r="Z249" t="s">
        <v>102</v>
      </c>
      <c r="AA249" s="4" t="s">
        <v>102</v>
      </c>
      <c r="AB249" t="s">
        <v>102</v>
      </c>
      <c r="AC249">
        <v>-0.245</v>
      </c>
      <c r="AD249">
        <v>-3.6000000000000004E-2</v>
      </c>
      <c r="AE249">
        <v>-0.13400000000000001</v>
      </c>
      <c r="AF249">
        <v>-0.81</v>
      </c>
      <c r="AG249">
        <v>-0.439</v>
      </c>
      <c r="AH249" s="2">
        <v>-0.34700000000000003</v>
      </c>
      <c r="AL249" s="125">
        <v>-0.1263088328063246</v>
      </c>
    </row>
    <row r="250" spans="1:46" x14ac:dyDescent="0.3">
      <c r="A250" t="s">
        <v>756</v>
      </c>
      <c r="B250" t="s">
        <v>841</v>
      </c>
      <c r="C250" t="s">
        <v>49</v>
      </c>
      <c r="D250" t="s">
        <v>808</v>
      </c>
      <c r="E250" t="s">
        <v>1696</v>
      </c>
      <c r="F250" t="s">
        <v>5</v>
      </c>
      <c r="G250" s="126" t="s">
        <v>767</v>
      </c>
      <c r="H250">
        <v>3.6000000000000004E-2</v>
      </c>
      <c r="I250" t="s">
        <v>1551</v>
      </c>
      <c r="J250" t="s">
        <v>102</v>
      </c>
      <c r="K250" t="s">
        <v>102</v>
      </c>
      <c r="L250" t="s">
        <v>102</v>
      </c>
      <c r="M250" t="s">
        <v>102</v>
      </c>
      <c r="N250" t="s">
        <v>102</v>
      </c>
      <c r="O250" t="s">
        <v>102</v>
      </c>
      <c r="P250" t="s">
        <v>102</v>
      </c>
      <c r="Q250" t="s">
        <v>102</v>
      </c>
      <c r="R250" t="s">
        <v>102</v>
      </c>
      <c r="S250" t="s">
        <v>102</v>
      </c>
      <c r="T250" t="s">
        <v>102</v>
      </c>
      <c r="U250" t="s">
        <v>102</v>
      </c>
      <c r="V250" t="s">
        <v>102</v>
      </c>
      <c r="W250" t="s">
        <v>102</v>
      </c>
      <c r="X250" t="s">
        <v>102</v>
      </c>
      <c r="Y250" t="s">
        <v>102</v>
      </c>
      <c r="Z250" t="s">
        <v>102</v>
      </c>
      <c r="AA250" s="4" t="s">
        <v>102</v>
      </c>
      <c r="AB250" t="s">
        <v>102</v>
      </c>
      <c r="AC250">
        <v>4.4000000000000004E-2</v>
      </c>
      <c r="AD250">
        <v>-2.8999999999999998E-2</v>
      </c>
      <c r="AE250">
        <v>-0.02</v>
      </c>
      <c r="AF250">
        <v>-0.25700000000000001</v>
      </c>
      <c r="AG250">
        <v>-0.30399999999999999</v>
      </c>
      <c r="AH250" s="2">
        <v>-0.23699999999999999</v>
      </c>
      <c r="AL250" s="125">
        <v>-0.17132327506549061</v>
      </c>
    </row>
    <row r="251" spans="1:46" x14ac:dyDescent="0.3">
      <c r="A251" t="s">
        <v>946</v>
      </c>
      <c r="B251" t="s">
        <v>1742</v>
      </c>
      <c r="C251" t="s">
        <v>49</v>
      </c>
      <c r="D251" t="s">
        <v>804</v>
      </c>
      <c r="E251" t="s">
        <v>1696</v>
      </c>
      <c r="F251" t="s">
        <v>5</v>
      </c>
      <c r="G251" s="126" t="s">
        <v>767</v>
      </c>
      <c r="H251" t="e">
        <v>#N/A</v>
      </c>
      <c r="I251" t="s">
        <v>2055</v>
      </c>
      <c r="J251" t="s">
        <v>102</v>
      </c>
      <c r="K251" t="s">
        <v>102</v>
      </c>
      <c r="L251" t="s">
        <v>102</v>
      </c>
      <c r="M251" t="s">
        <v>102</v>
      </c>
      <c r="N251" t="s">
        <v>102</v>
      </c>
      <c r="O251" t="s">
        <v>102</v>
      </c>
      <c r="P251" t="s">
        <v>102</v>
      </c>
      <c r="Q251" t="s">
        <v>102</v>
      </c>
      <c r="R251" t="s">
        <v>102</v>
      </c>
      <c r="S251" t="s">
        <v>102</v>
      </c>
      <c r="T251" t="s">
        <v>102</v>
      </c>
      <c r="U251" t="s">
        <v>102</v>
      </c>
      <c r="V251" t="s">
        <v>102</v>
      </c>
      <c r="W251" t="s">
        <v>102</v>
      </c>
      <c r="X251" t="s">
        <v>102</v>
      </c>
      <c r="Y251" t="s">
        <v>102</v>
      </c>
      <c r="Z251" t="s">
        <v>102</v>
      </c>
      <c r="AA251" s="4" t="s">
        <v>102</v>
      </c>
      <c r="AB251" t="s">
        <v>102</v>
      </c>
      <c r="AC251">
        <v>0.13500000000000001</v>
      </c>
      <c r="AD251">
        <v>-2.5000000000000001E-2</v>
      </c>
      <c r="AE251">
        <v>-0.01</v>
      </c>
      <c r="AF251">
        <v>-0.39799999999999996</v>
      </c>
      <c r="AG251">
        <v>-0.29799999999999999</v>
      </c>
      <c r="AH251" s="2">
        <v>-0.34200000000000003</v>
      </c>
      <c r="AL251" s="125">
        <v>-7.6950477358934954E-2</v>
      </c>
    </row>
    <row r="252" spans="1:46" x14ac:dyDescent="0.3">
      <c r="A252" t="s">
        <v>757</v>
      </c>
      <c r="B252" t="s">
        <v>842</v>
      </c>
      <c r="C252" t="s">
        <v>49</v>
      </c>
      <c r="D252" t="s">
        <v>808</v>
      </c>
      <c r="E252" t="s">
        <v>1696</v>
      </c>
      <c r="F252" t="s">
        <v>5</v>
      </c>
      <c r="G252" s="126" t="s">
        <v>767</v>
      </c>
      <c r="H252">
        <v>3.5000000000000003E-2</v>
      </c>
      <c r="I252" t="s">
        <v>1552</v>
      </c>
      <c r="J252" t="s">
        <v>102</v>
      </c>
      <c r="K252" t="s">
        <v>102</v>
      </c>
      <c r="L252" t="s">
        <v>102</v>
      </c>
      <c r="M252" t="s">
        <v>102</v>
      </c>
      <c r="N252" t="s">
        <v>102</v>
      </c>
      <c r="O252" t="s">
        <v>102</v>
      </c>
      <c r="P252" t="s">
        <v>102</v>
      </c>
      <c r="Q252" t="s">
        <v>102</v>
      </c>
      <c r="R252" t="s">
        <v>102</v>
      </c>
      <c r="S252" t="s">
        <v>102</v>
      </c>
      <c r="T252" t="s">
        <v>102</v>
      </c>
      <c r="U252" t="s">
        <v>102</v>
      </c>
      <c r="V252" t="s">
        <v>102</v>
      </c>
      <c r="W252" t="s">
        <v>102</v>
      </c>
      <c r="X252" t="s">
        <v>102</v>
      </c>
      <c r="Y252" t="s">
        <v>102</v>
      </c>
      <c r="Z252" t="s">
        <v>102</v>
      </c>
      <c r="AA252" s="4" t="s">
        <v>102</v>
      </c>
      <c r="AB252" t="s">
        <v>102</v>
      </c>
      <c r="AC252">
        <v>9.5000000000000001E-2</v>
      </c>
      <c r="AD252">
        <v>7.2000000000000008E-2</v>
      </c>
      <c r="AE252">
        <v>6.9999999999999993E-3</v>
      </c>
      <c r="AF252">
        <v>-0.26</v>
      </c>
      <c r="AG252">
        <v>-0.19399999999999998</v>
      </c>
      <c r="AH252" s="2">
        <v>-0.152</v>
      </c>
      <c r="AL252" s="125">
        <v>-0.12734902115411301</v>
      </c>
    </row>
    <row r="253" spans="1:46" x14ac:dyDescent="0.3">
      <c r="A253" t="s">
        <v>758</v>
      </c>
      <c r="B253" t="s">
        <v>843</v>
      </c>
      <c r="C253" t="s">
        <v>49</v>
      </c>
      <c r="D253" t="s">
        <v>808</v>
      </c>
      <c r="E253" t="s">
        <v>1696</v>
      </c>
      <c r="F253" t="s">
        <v>5</v>
      </c>
      <c r="G253" s="126" t="s">
        <v>767</v>
      </c>
      <c r="H253">
        <v>1.4999999999999999E-2</v>
      </c>
      <c r="I253" t="s">
        <v>1553</v>
      </c>
      <c r="J253" t="s">
        <v>102</v>
      </c>
      <c r="K253" t="s">
        <v>102</v>
      </c>
      <c r="L253" t="s">
        <v>102</v>
      </c>
      <c r="M253" t="s">
        <v>102</v>
      </c>
      <c r="N253" t="s">
        <v>102</v>
      </c>
      <c r="O253" t="s">
        <v>102</v>
      </c>
      <c r="P253" t="s">
        <v>102</v>
      </c>
      <c r="Q253" t="s">
        <v>102</v>
      </c>
      <c r="R253" t="s">
        <v>102</v>
      </c>
      <c r="S253" t="s">
        <v>102</v>
      </c>
      <c r="T253" t="s">
        <v>102</v>
      </c>
      <c r="U253" t="s">
        <v>102</v>
      </c>
      <c r="V253" t="s">
        <v>102</v>
      </c>
      <c r="W253" t="s">
        <v>102</v>
      </c>
      <c r="X253" t="s">
        <v>102</v>
      </c>
      <c r="Y253" t="s">
        <v>102</v>
      </c>
      <c r="Z253" t="s">
        <v>102</v>
      </c>
      <c r="AA253" s="4" t="s">
        <v>102</v>
      </c>
      <c r="AB253" t="s">
        <v>102</v>
      </c>
      <c r="AC253">
        <v>-4.2999999999999997E-2</v>
      </c>
      <c r="AD253">
        <v>0.14000000000000001</v>
      </c>
      <c r="AE253">
        <v>2.7000000000000003E-2</v>
      </c>
      <c r="AF253">
        <v>-0.24100000000000002</v>
      </c>
      <c r="AG253">
        <v>-0.30399999999999999</v>
      </c>
      <c r="AH253" s="2">
        <v>-0.36599999999999999</v>
      </c>
      <c r="AL253" s="125">
        <v>-0.17571701735794762</v>
      </c>
    </row>
    <row r="254" spans="1:46" x14ac:dyDescent="0.3">
      <c r="A254" t="s">
        <v>759</v>
      </c>
      <c r="B254" t="s">
        <v>845</v>
      </c>
      <c r="C254" t="s">
        <v>49</v>
      </c>
      <c r="D254" t="s">
        <v>808</v>
      </c>
      <c r="E254" t="s">
        <v>1696</v>
      </c>
      <c r="F254" t="s">
        <v>5</v>
      </c>
      <c r="G254" s="126" t="s">
        <v>767</v>
      </c>
      <c r="H254">
        <v>0</v>
      </c>
      <c r="I254" t="s">
        <v>1555</v>
      </c>
      <c r="J254" t="s">
        <v>102</v>
      </c>
      <c r="K254" t="s">
        <v>102</v>
      </c>
      <c r="L254" t="s">
        <v>102</v>
      </c>
      <c r="M254" t="s">
        <v>102</v>
      </c>
      <c r="N254" t="s">
        <v>102</v>
      </c>
      <c r="O254" t="s">
        <v>102</v>
      </c>
      <c r="P254" t="s">
        <v>102</v>
      </c>
      <c r="Q254" t="s">
        <v>102</v>
      </c>
      <c r="R254" t="s">
        <v>102</v>
      </c>
      <c r="S254" t="s">
        <v>102</v>
      </c>
      <c r="T254" t="s">
        <v>102</v>
      </c>
      <c r="U254" t="s">
        <v>102</v>
      </c>
      <c r="V254" t="s">
        <v>102</v>
      </c>
      <c r="W254" t="s">
        <v>102</v>
      </c>
      <c r="X254" t="s">
        <v>102</v>
      </c>
      <c r="Y254" t="s">
        <v>102</v>
      </c>
      <c r="Z254" t="s">
        <v>102</v>
      </c>
      <c r="AA254" s="4" t="s">
        <v>102</v>
      </c>
      <c r="AB254" t="s">
        <v>102</v>
      </c>
      <c r="AC254">
        <v>5.2000000000000005E-2</v>
      </c>
      <c r="AD254">
        <v>-7.5999999999999998E-2</v>
      </c>
      <c r="AE254">
        <v>6.0999999999999999E-2</v>
      </c>
      <c r="AF254">
        <v>-0.35600000000000004</v>
      </c>
      <c r="AG254">
        <v>-0.35299999999999998</v>
      </c>
      <c r="AH254" s="2">
        <v>-0.26400000000000001</v>
      </c>
      <c r="AL254" s="125">
        <v>-0.1181434981358781</v>
      </c>
    </row>
    <row r="255" spans="1:46" x14ac:dyDescent="0.3">
      <c r="A255" t="s">
        <v>760</v>
      </c>
      <c r="B255" t="s">
        <v>846</v>
      </c>
      <c r="C255" t="s">
        <v>49</v>
      </c>
      <c r="D255" t="s">
        <v>806</v>
      </c>
      <c r="E255" t="s">
        <v>1696</v>
      </c>
      <c r="F255" t="s">
        <v>5</v>
      </c>
      <c r="G255" s="126" t="s">
        <v>767</v>
      </c>
      <c r="H255">
        <v>1E-3</v>
      </c>
      <c r="I255" t="s">
        <v>1559</v>
      </c>
      <c r="AC255">
        <v>4.0999999999999995E-2</v>
      </c>
      <c r="AD255">
        <v>5.7000000000000002E-2</v>
      </c>
      <c r="AE255">
        <v>5.0000000000000001E-3</v>
      </c>
      <c r="AF255">
        <v>-0.30499999999999999</v>
      </c>
      <c r="AG255">
        <v>-0.29199999999999998</v>
      </c>
      <c r="AH255" s="2">
        <v>-2.2000000000000002E-2</v>
      </c>
      <c r="AL255" s="125">
        <v>-6.9628961223948807E-2</v>
      </c>
    </row>
    <row r="256" spans="1:46" x14ac:dyDescent="0.3">
      <c r="A256" t="s">
        <v>762</v>
      </c>
      <c r="B256" t="s">
        <v>847</v>
      </c>
      <c r="C256" t="s">
        <v>49</v>
      </c>
      <c r="D256" t="s">
        <v>806</v>
      </c>
      <c r="E256" t="s">
        <v>1696</v>
      </c>
      <c r="F256" t="s">
        <v>5</v>
      </c>
      <c r="G256" s="126" t="s">
        <v>767</v>
      </c>
      <c r="H256">
        <v>1.8000000000000002E-2</v>
      </c>
      <c r="I256" t="s">
        <v>1556</v>
      </c>
      <c r="J256" t="s">
        <v>102</v>
      </c>
      <c r="K256" t="s">
        <v>102</v>
      </c>
      <c r="L256" t="s">
        <v>102</v>
      </c>
      <c r="M256" t="s">
        <v>102</v>
      </c>
      <c r="N256" t="s">
        <v>102</v>
      </c>
      <c r="O256" t="s">
        <v>102</v>
      </c>
      <c r="P256" t="s">
        <v>102</v>
      </c>
      <c r="Q256" t="s">
        <v>102</v>
      </c>
      <c r="R256" t="s">
        <v>102</v>
      </c>
      <c r="S256" t="s">
        <v>102</v>
      </c>
      <c r="T256" t="s">
        <v>102</v>
      </c>
      <c r="U256" t="s">
        <v>102</v>
      </c>
      <c r="V256" t="s">
        <v>102</v>
      </c>
      <c r="W256" t="s">
        <v>102</v>
      </c>
      <c r="X256" t="s">
        <v>102</v>
      </c>
      <c r="Y256" t="s">
        <v>102</v>
      </c>
      <c r="Z256" t="s">
        <v>102</v>
      </c>
      <c r="AA256" s="4" t="s">
        <v>102</v>
      </c>
      <c r="AB256" t="s">
        <v>102</v>
      </c>
      <c r="AC256">
        <v>8.1000000000000003E-2</v>
      </c>
      <c r="AD256">
        <v>7.400000000000001E-2</v>
      </c>
      <c r="AE256">
        <v>-0.29499999999999998</v>
      </c>
      <c r="AF256">
        <v>9.6000000000000002E-2</v>
      </c>
      <c r="AG256">
        <v>-0.25700000000000001</v>
      </c>
      <c r="AH256" s="2">
        <v>-0.18600000000000003</v>
      </c>
      <c r="AL256" s="125">
        <v>-0.26193629033396604</v>
      </c>
    </row>
    <row r="257" spans="1:38" x14ac:dyDescent="0.3">
      <c r="A257" t="s">
        <v>1054</v>
      </c>
      <c r="B257" t="s">
        <v>1792</v>
      </c>
      <c r="C257" t="s">
        <v>49</v>
      </c>
      <c r="D257" t="s">
        <v>806</v>
      </c>
      <c r="E257" t="s">
        <v>1689</v>
      </c>
      <c r="F257" t="s">
        <v>5</v>
      </c>
      <c r="G257" s="126" t="s">
        <v>767</v>
      </c>
      <c r="H257" t="e">
        <v>#N/A</v>
      </c>
      <c r="I257" t="s">
        <v>2056</v>
      </c>
      <c r="AC257">
        <v>4.4000000000000004E-2</v>
      </c>
      <c r="AD257">
        <v>-1.2E-2</v>
      </c>
      <c r="AE257">
        <v>-0.14000000000000001</v>
      </c>
      <c r="AF257">
        <v>-0.36499999999999999</v>
      </c>
      <c r="AG257">
        <v>-0.42100000000000004</v>
      </c>
      <c r="AH257" s="2">
        <v>-0.47899999999999998</v>
      </c>
      <c r="AL257" s="125">
        <v>-0.37231418454661402</v>
      </c>
    </row>
    <row r="258" spans="1:38" x14ac:dyDescent="0.3">
      <c r="A258" t="s">
        <v>764</v>
      </c>
      <c r="B258" t="s">
        <v>848</v>
      </c>
      <c r="C258" t="s">
        <v>49</v>
      </c>
      <c r="D258" t="s">
        <v>808</v>
      </c>
      <c r="E258" t="s">
        <v>1696</v>
      </c>
      <c r="F258" t="s">
        <v>5</v>
      </c>
      <c r="G258" s="126" t="s">
        <v>767</v>
      </c>
      <c r="H258">
        <v>-9.0000000000000011E-3</v>
      </c>
      <c r="I258" t="s">
        <v>1557</v>
      </c>
      <c r="AC258">
        <v>4.4999999999999998E-2</v>
      </c>
      <c r="AD258">
        <v>0.10300000000000001</v>
      </c>
      <c r="AE258">
        <v>-0.41899999999999998</v>
      </c>
      <c r="AF258">
        <v>-0.53799999999999992</v>
      </c>
      <c r="AG258">
        <v>-0.51900000000000002</v>
      </c>
      <c r="AH258" s="2">
        <v>-0.64</v>
      </c>
      <c r="AL258" s="125">
        <v>-0.19174940726820083</v>
      </c>
    </row>
    <row r="259" spans="1:38" x14ac:dyDescent="0.3">
      <c r="A259" t="s">
        <v>1226</v>
      </c>
      <c r="B259" t="s">
        <v>1869</v>
      </c>
      <c r="C259" t="s">
        <v>49</v>
      </c>
      <c r="D259" t="s">
        <v>808</v>
      </c>
      <c r="E259" t="s">
        <v>1696</v>
      </c>
      <c r="F259" t="s">
        <v>5</v>
      </c>
      <c r="G259" s="126" t="s">
        <v>767</v>
      </c>
      <c r="H259" t="e">
        <v>#N/A</v>
      </c>
      <c r="I259" t="s">
        <v>2057</v>
      </c>
      <c r="AC259">
        <v>1.3000000000000001E-2</v>
      </c>
      <c r="AD259">
        <v>4.5999999999999999E-2</v>
      </c>
      <c r="AE259">
        <v>-0.1</v>
      </c>
      <c r="AF259">
        <v>-0.54700000000000004</v>
      </c>
      <c r="AG259">
        <v>-0.34</v>
      </c>
      <c r="AH259" s="2">
        <v>3.0000000000000001E-3</v>
      </c>
      <c r="AL259" s="125">
        <v>-0.18748170319604454</v>
      </c>
    </row>
    <row r="260" spans="1:38" x14ac:dyDescent="0.3">
      <c r="A260" t="s">
        <v>765</v>
      </c>
      <c r="B260" t="s">
        <v>849</v>
      </c>
      <c r="C260" t="s">
        <v>49</v>
      </c>
      <c r="D260" t="s">
        <v>808</v>
      </c>
      <c r="E260" t="s">
        <v>1696</v>
      </c>
      <c r="F260" t="s">
        <v>5</v>
      </c>
      <c r="G260" s="126" t="s">
        <v>767</v>
      </c>
      <c r="H260">
        <v>1.7000000000000001E-2</v>
      </c>
      <c r="I260" t="s">
        <v>1558</v>
      </c>
      <c r="AC260">
        <v>0.04</v>
      </c>
      <c r="AD260">
        <v>-4.0000000000000001E-3</v>
      </c>
      <c r="AE260">
        <v>-0.159</v>
      </c>
      <c r="AF260">
        <v>-0.36599999999999999</v>
      </c>
      <c r="AG260">
        <v>-0.21</v>
      </c>
      <c r="AH260" s="2">
        <v>-0.38600000000000001</v>
      </c>
    </row>
    <row r="261" spans="1:38" x14ac:dyDescent="0.3">
      <c r="A261" t="s">
        <v>790</v>
      </c>
      <c r="B261" t="s">
        <v>844</v>
      </c>
      <c r="C261" t="s">
        <v>49</v>
      </c>
      <c r="D261" t="s">
        <v>808</v>
      </c>
      <c r="E261" t="s">
        <v>1696</v>
      </c>
      <c r="F261" t="s">
        <v>5</v>
      </c>
      <c r="G261" s="126" t="s">
        <v>767</v>
      </c>
      <c r="H261">
        <v>3.5000000000000003E-2</v>
      </c>
      <c r="I261" t="s">
        <v>1554</v>
      </c>
      <c r="AC261">
        <v>0.04</v>
      </c>
      <c r="AD261">
        <v>3.3000000000000002E-2</v>
      </c>
      <c r="AE261">
        <v>-0.156</v>
      </c>
      <c r="AF261">
        <v>-0.49399999999999999</v>
      </c>
      <c r="AG261">
        <v>-0.39100000000000001</v>
      </c>
    </row>
    <row r="262" spans="1:38" x14ac:dyDescent="0.3">
      <c r="A262" t="s">
        <v>1335</v>
      </c>
      <c r="B262" t="s">
        <v>1911</v>
      </c>
      <c r="C262" t="s">
        <v>49</v>
      </c>
      <c r="D262" t="s">
        <v>804</v>
      </c>
      <c r="E262" t="s">
        <v>1696</v>
      </c>
      <c r="F262" t="s">
        <v>5</v>
      </c>
      <c r="G262" s="126" t="s">
        <v>767</v>
      </c>
      <c r="H262" t="e">
        <v>#N/A</v>
      </c>
      <c r="I262" t="s">
        <v>2058</v>
      </c>
      <c r="AC262">
        <v>-3.2000000000000001E-2</v>
      </c>
      <c r="AD262">
        <v>-0.13</v>
      </c>
      <c r="AE262">
        <v>-0.35200000000000004</v>
      </c>
      <c r="AF262">
        <v>-0.222</v>
      </c>
      <c r="AG262">
        <v>-0.11900000000000001</v>
      </c>
      <c r="AL262" s="125">
        <v>-5.518147169356425E-2</v>
      </c>
    </row>
    <row r="263" spans="1:38" x14ac:dyDescent="0.3">
      <c r="A263" t="s">
        <v>766</v>
      </c>
      <c r="B263" t="s">
        <v>850</v>
      </c>
      <c r="C263" t="s">
        <v>49</v>
      </c>
      <c r="D263" t="s">
        <v>804</v>
      </c>
      <c r="E263" t="s">
        <v>1696</v>
      </c>
      <c r="F263" t="s">
        <v>5</v>
      </c>
      <c r="G263" s="126" t="s">
        <v>767</v>
      </c>
      <c r="H263">
        <v>8.8000000000000009E-2</v>
      </c>
      <c r="I263" t="s">
        <v>1560</v>
      </c>
      <c r="AC263">
        <v>1.3000000000000001E-2</v>
      </c>
      <c r="AD263">
        <v>-3.4000000000000002E-2</v>
      </c>
      <c r="AE263">
        <v>2.8999999999999998E-2</v>
      </c>
      <c r="AF263">
        <v>-9.9000000000000005E-2</v>
      </c>
      <c r="AG263">
        <v>-0.192</v>
      </c>
      <c r="AH263" s="2">
        <v>-3.4000000000000002E-2</v>
      </c>
    </row>
    <row r="264" spans="1:38" x14ac:dyDescent="0.3">
      <c r="H264" t="e">
        <v>#N/A</v>
      </c>
    </row>
  </sheetData>
  <autoFilter ref="AI1:AI264" xr:uid="{97B1105C-A239-4016-ABBD-AA8A3EF502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CA364-6D89-4CC3-B7B7-01D1FA1FC676}">
  <dimension ref="A1:I179"/>
  <sheetViews>
    <sheetView topLeftCell="A115" workbookViewId="0">
      <selection activeCell="E117" sqref="E117"/>
    </sheetView>
  </sheetViews>
  <sheetFormatPr defaultRowHeight="14.4" x14ac:dyDescent="0.3"/>
  <cols>
    <col min="1" max="1" width="64.88671875" bestFit="1" customWidth="1"/>
    <col min="2" max="2" width="25.5546875" bestFit="1" customWidth="1"/>
    <col min="3" max="3" width="17.5546875" bestFit="1" customWidth="1"/>
    <col min="4" max="4" width="14.6640625" bestFit="1" customWidth="1"/>
    <col min="5" max="5" width="3.6640625" bestFit="1" customWidth="1"/>
    <col min="6" max="6" width="11.33203125" bestFit="1" customWidth="1"/>
    <col min="7" max="7" width="11.5546875" customWidth="1"/>
    <col min="8" max="8" width="14" bestFit="1" customWidth="1"/>
    <col min="9" max="9" width="6.77734375" bestFit="1" customWidth="1"/>
    <col min="10" max="10" width="11.5546875" bestFit="1" customWidth="1"/>
    <col min="11" max="11" width="12.44140625" bestFit="1" customWidth="1"/>
    <col min="12" max="12" width="6.44140625" bestFit="1" customWidth="1"/>
    <col min="13" max="14" width="12.44140625" bestFit="1" customWidth="1"/>
    <col min="15" max="15" width="12.109375" bestFit="1" customWidth="1"/>
    <col min="16" max="16" width="16" bestFit="1" customWidth="1"/>
    <col min="17" max="17" width="16.77734375" bestFit="1" customWidth="1"/>
    <col min="18" max="18" width="40.88671875" bestFit="1" customWidth="1"/>
    <col min="19" max="19" width="17.6640625" bestFit="1" customWidth="1"/>
    <col min="20" max="20" width="18.33203125" bestFit="1" customWidth="1"/>
    <col min="21" max="21" width="14.77734375" bestFit="1" customWidth="1"/>
    <col min="22" max="22" width="17.88671875" bestFit="1" customWidth="1"/>
    <col min="23" max="23" width="15.21875" bestFit="1" customWidth="1"/>
    <col min="24" max="24" width="10.5546875" bestFit="1" customWidth="1"/>
    <col min="25" max="25" width="18.109375" bestFit="1" customWidth="1"/>
    <col min="26" max="26" width="3.6640625" bestFit="1" customWidth="1"/>
    <col min="27" max="27" width="13.5546875" bestFit="1" customWidth="1"/>
    <col min="28" max="28" width="29.33203125" bestFit="1" customWidth="1"/>
    <col min="29" max="29" width="25" bestFit="1" customWidth="1"/>
    <col min="30" max="30" width="18" bestFit="1" customWidth="1"/>
    <col min="31" max="31" width="12" bestFit="1" customWidth="1"/>
    <col min="32" max="32" width="18.6640625" bestFit="1" customWidth="1"/>
    <col min="33" max="33" width="22.21875" bestFit="1" customWidth="1"/>
    <col min="34" max="34" width="11.6640625" bestFit="1" customWidth="1"/>
    <col min="35" max="35" width="52.44140625" bestFit="1" customWidth="1"/>
    <col min="36" max="36" width="12.44140625" bestFit="1" customWidth="1"/>
    <col min="37" max="37" width="25.44140625" bestFit="1" customWidth="1"/>
    <col min="38" max="38" width="45.109375" bestFit="1" customWidth="1"/>
    <col min="39" max="39" width="34.44140625" bestFit="1" customWidth="1"/>
    <col min="40" max="40" width="35.109375" bestFit="1" customWidth="1"/>
    <col min="41" max="41" width="38.77734375" bestFit="1" customWidth="1"/>
    <col min="42" max="42" width="41.88671875" bestFit="1" customWidth="1"/>
    <col min="43" max="43" width="25.44140625" bestFit="1" customWidth="1"/>
    <col min="44" max="44" width="48.6640625" bestFit="1" customWidth="1"/>
    <col min="45" max="45" width="57.33203125" bestFit="1" customWidth="1"/>
    <col min="46" max="46" width="62.88671875" bestFit="1" customWidth="1"/>
    <col min="47" max="47" width="52.77734375" bestFit="1" customWidth="1"/>
    <col min="48" max="48" width="27.6640625" bestFit="1" customWidth="1"/>
    <col min="49" max="49" width="16.21875" bestFit="1" customWidth="1"/>
    <col min="50" max="50" width="15.88671875" bestFit="1" customWidth="1"/>
    <col min="51" max="51" width="13.109375" bestFit="1" customWidth="1"/>
    <col min="52" max="52" width="4.44140625" bestFit="1" customWidth="1"/>
    <col min="53" max="53" width="5.44140625" bestFit="1" customWidth="1"/>
    <col min="54" max="54" width="10.77734375" bestFit="1" customWidth="1"/>
  </cols>
  <sheetData>
    <row r="1" spans="1:2" x14ac:dyDescent="0.3">
      <c r="A1" s="129" t="s">
        <v>654</v>
      </c>
      <c r="B1" t="s">
        <v>851</v>
      </c>
    </row>
    <row r="2" spans="1:2" x14ac:dyDescent="0.3">
      <c r="A2" s="53" t="s">
        <v>648</v>
      </c>
      <c r="B2" s="43">
        <v>-0.50605081768323723</v>
      </c>
    </row>
    <row r="3" spans="1:2" x14ac:dyDescent="0.3">
      <c r="A3" s="130" t="s">
        <v>647</v>
      </c>
      <c r="B3" s="43">
        <v>-0.50605081768323723</v>
      </c>
    </row>
    <row r="4" spans="1:2" x14ac:dyDescent="0.3">
      <c r="A4" s="53" t="s">
        <v>2084</v>
      </c>
      <c r="B4" s="43">
        <v>7.2138372160165318E-2</v>
      </c>
    </row>
    <row r="5" spans="1:2" x14ac:dyDescent="0.3">
      <c r="A5" s="130" t="s">
        <v>45</v>
      </c>
      <c r="B5" s="43">
        <v>7.2138372160165318E-2</v>
      </c>
    </row>
    <row r="6" spans="1:2" x14ac:dyDescent="0.3">
      <c r="A6" s="53" t="s">
        <v>1651</v>
      </c>
      <c r="B6" s="43">
        <v>-0.26103695679589062</v>
      </c>
    </row>
    <row r="7" spans="1:2" x14ac:dyDescent="0.3">
      <c r="A7" s="130" t="s">
        <v>49</v>
      </c>
      <c r="B7" s="43">
        <v>-0.26103695679589062</v>
      </c>
    </row>
    <row r="8" spans="1:2" x14ac:dyDescent="0.3">
      <c r="A8" s="53" t="s">
        <v>31</v>
      </c>
      <c r="B8" s="43">
        <v>-0.25397970152094052</v>
      </c>
    </row>
    <row r="9" spans="1:2" x14ac:dyDescent="0.3">
      <c r="A9" s="130" t="s">
        <v>45</v>
      </c>
      <c r="B9" s="43">
        <v>-0.25942512194408385</v>
      </c>
    </row>
    <row r="10" spans="1:2" x14ac:dyDescent="0.3">
      <c r="A10" s="130" t="s">
        <v>44</v>
      </c>
      <c r="B10" s="43">
        <v>-2.9692849874289263E-2</v>
      </c>
    </row>
    <row r="11" spans="1:2" x14ac:dyDescent="0.3">
      <c r="A11" s="130" t="s">
        <v>49</v>
      </c>
      <c r="B11" s="43">
        <v>-0.2761261748492444</v>
      </c>
    </row>
    <row r="12" spans="1:2" x14ac:dyDescent="0.3">
      <c r="A12" s="130" t="s">
        <v>42</v>
      </c>
      <c r="B12" s="43">
        <v>-4.6945833716348735E-3</v>
      </c>
    </row>
    <row r="13" spans="1:2" x14ac:dyDescent="0.3">
      <c r="A13" s="130" t="s">
        <v>743</v>
      </c>
      <c r="B13" s="43">
        <v>-0.16266173228537384</v>
      </c>
    </row>
    <row r="14" spans="1:2" x14ac:dyDescent="0.3">
      <c r="A14" s="130" t="s">
        <v>43</v>
      </c>
      <c r="B14" s="43">
        <v>-0.1509025040497308</v>
      </c>
    </row>
    <row r="15" spans="1:2" x14ac:dyDescent="0.3">
      <c r="A15" s="130" t="s">
        <v>46</v>
      </c>
      <c r="B15" s="43">
        <v>-8.8019867063768992E-2</v>
      </c>
    </row>
    <row r="16" spans="1:2" x14ac:dyDescent="0.3">
      <c r="A16" s="130" t="s">
        <v>647</v>
      </c>
      <c r="B16" s="43">
        <v>-0.88197435683363379</v>
      </c>
    </row>
    <row r="17" spans="1:2" x14ac:dyDescent="0.3">
      <c r="A17" s="53" t="s">
        <v>1675</v>
      </c>
      <c r="B17" s="43">
        <v>6.3089767540800534E-2</v>
      </c>
    </row>
    <row r="18" spans="1:2" x14ac:dyDescent="0.3">
      <c r="A18" s="130" t="s">
        <v>49</v>
      </c>
      <c r="B18" s="43">
        <v>6.3089767540800534E-2</v>
      </c>
    </row>
    <row r="19" spans="1:2" x14ac:dyDescent="0.3">
      <c r="A19" s="53" t="s">
        <v>2083</v>
      </c>
      <c r="B19" s="43">
        <v>9.7098959935517828E-2</v>
      </c>
    </row>
    <row r="20" spans="1:2" x14ac:dyDescent="0.3">
      <c r="A20" s="130" t="s">
        <v>45</v>
      </c>
      <c r="B20" s="43">
        <v>9.7098959935517828E-2</v>
      </c>
    </row>
    <row r="21" spans="1:2" x14ac:dyDescent="0.3">
      <c r="A21" s="53" t="s">
        <v>770</v>
      </c>
      <c r="B21" s="43">
        <v>-0.16408875421004082</v>
      </c>
    </row>
    <row r="22" spans="1:2" x14ac:dyDescent="0.3">
      <c r="A22" s="130" t="s">
        <v>45</v>
      </c>
      <c r="B22" s="43">
        <v>-0.16935473798729603</v>
      </c>
    </row>
    <row r="23" spans="1:2" x14ac:dyDescent="0.3">
      <c r="A23" s="130" t="s">
        <v>44</v>
      </c>
      <c r="B23" s="43">
        <v>-4.4127446819718211E-2</v>
      </c>
    </row>
    <row r="24" spans="1:2" x14ac:dyDescent="0.3">
      <c r="A24" s="130" t="s">
        <v>49</v>
      </c>
      <c r="B24" s="43">
        <v>-0.17821702260675554</v>
      </c>
    </row>
    <row r="25" spans="1:2" x14ac:dyDescent="0.3">
      <c r="A25" s="130" t="s">
        <v>743</v>
      </c>
      <c r="B25" s="43">
        <v>-0.21423708363282506</v>
      </c>
    </row>
    <row r="26" spans="1:2" x14ac:dyDescent="0.3">
      <c r="A26" s="130" t="s">
        <v>43</v>
      </c>
      <c r="B26" s="43">
        <v>-0.22443337725640286</v>
      </c>
    </row>
    <row r="27" spans="1:2" x14ac:dyDescent="0.3">
      <c r="A27" s="130" t="s">
        <v>46</v>
      </c>
      <c r="B27" s="43">
        <v>-0.20506009521048851</v>
      </c>
    </row>
    <row r="28" spans="1:2" x14ac:dyDescent="0.3">
      <c r="A28" s="130" t="s">
        <v>647</v>
      </c>
      <c r="B28" s="43">
        <v>-0.18458931689246907</v>
      </c>
    </row>
    <row r="29" spans="1:2" x14ac:dyDescent="0.3">
      <c r="A29" s="53" t="s">
        <v>27</v>
      </c>
      <c r="B29" s="43">
        <v>-0.13564555167278058</v>
      </c>
    </row>
    <row r="30" spans="1:2" x14ac:dyDescent="0.3">
      <c r="A30" s="130" t="s">
        <v>45</v>
      </c>
      <c r="B30" s="43">
        <v>-0.11805899646823359</v>
      </c>
    </row>
    <row r="31" spans="1:2" x14ac:dyDescent="0.3">
      <c r="A31" s="130" t="s">
        <v>44</v>
      </c>
      <c r="B31" s="43">
        <v>-1.886085075265817E-3</v>
      </c>
    </row>
    <row r="32" spans="1:2" x14ac:dyDescent="0.3">
      <c r="A32" s="130" t="s">
        <v>49</v>
      </c>
      <c r="B32" s="43">
        <v>-4.7780277618356112E-2</v>
      </c>
    </row>
    <row r="33" spans="1:2" x14ac:dyDescent="0.3">
      <c r="A33" s="130" t="s">
        <v>42</v>
      </c>
      <c r="B33" s="43">
        <v>-0.12181280658385416</v>
      </c>
    </row>
    <row r="34" spans="1:2" x14ac:dyDescent="0.3">
      <c r="A34" s="130" t="s">
        <v>743</v>
      </c>
      <c r="B34" s="43">
        <v>-0.10543393081438462</v>
      </c>
    </row>
    <row r="35" spans="1:2" x14ac:dyDescent="0.3">
      <c r="A35" s="130" t="s">
        <v>43</v>
      </c>
      <c r="B35" s="43">
        <v>-0.32884851851311597</v>
      </c>
    </row>
    <row r="36" spans="1:2" x14ac:dyDescent="0.3">
      <c r="A36" s="130" t="s">
        <v>46</v>
      </c>
      <c r="B36" s="43">
        <v>-0.17673932865844824</v>
      </c>
    </row>
    <row r="37" spans="1:2" x14ac:dyDescent="0.3">
      <c r="A37" s="130" t="s">
        <v>647</v>
      </c>
      <c r="B37" s="43">
        <v>-0.21466753880019745</v>
      </c>
    </row>
    <row r="38" spans="1:2" x14ac:dyDescent="0.3">
      <c r="A38" s="53" t="s">
        <v>2401</v>
      </c>
      <c r="B38" s="43">
        <v>-0.14368209906932652</v>
      </c>
    </row>
    <row r="39" spans="1:2" x14ac:dyDescent="0.3">
      <c r="A39" s="130" t="s">
        <v>46</v>
      </c>
      <c r="B39" s="43">
        <v>-0.14368209906932652</v>
      </c>
    </row>
    <row r="40" spans="1:2" x14ac:dyDescent="0.3">
      <c r="A40" s="53" t="s">
        <v>2082</v>
      </c>
      <c r="B40" s="43">
        <v>0.30988190708918151</v>
      </c>
    </row>
    <row r="41" spans="1:2" x14ac:dyDescent="0.3">
      <c r="A41" s="130" t="s">
        <v>45</v>
      </c>
      <c r="B41" s="43">
        <v>1.6929742492003395</v>
      </c>
    </row>
    <row r="42" spans="1:2" x14ac:dyDescent="0.3">
      <c r="A42" s="130" t="s">
        <v>44</v>
      </c>
      <c r="B42" s="43">
        <v>-1.0732104350219764</v>
      </c>
    </row>
    <row r="43" spans="1:2" x14ac:dyDescent="0.3">
      <c r="A43" s="53" t="s">
        <v>2658</v>
      </c>
      <c r="B43" s="43">
        <v>3.0473485381219465</v>
      </c>
    </row>
    <row r="44" spans="1:2" x14ac:dyDescent="0.3">
      <c r="A44" s="130" t="s">
        <v>45</v>
      </c>
      <c r="B44" s="43">
        <v>3.0473485381219465</v>
      </c>
    </row>
    <row r="45" spans="1:2" x14ac:dyDescent="0.3">
      <c r="A45" s="53" t="s">
        <v>707</v>
      </c>
      <c r="B45" s="43">
        <v>-0.10575455148034314</v>
      </c>
    </row>
    <row r="46" spans="1:2" x14ac:dyDescent="0.3">
      <c r="A46" s="130" t="s">
        <v>46</v>
      </c>
      <c r="B46" s="43">
        <v>-0.10575455148034314</v>
      </c>
    </row>
    <row r="47" spans="1:2" x14ac:dyDescent="0.3">
      <c r="A47" s="53" t="s">
        <v>16</v>
      </c>
      <c r="B47" s="43">
        <v>-8.5450921449343867E-2</v>
      </c>
    </row>
    <row r="48" spans="1:2" x14ac:dyDescent="0.3">
      <c r="A48" s="130" t="s">
        <v>45</v>
      </c>
      <c r="B48" s="43">
        <v>-0.1741908838214945</v>
      </c>
    </row>
    <row r="49" spans="1:2" x14ac:dyDescent="0.3">
      <c r="A49" s="130" t="s">
        <v>44</v>
      </c>
      <c r="B49" s="43">
        <v>-4.965276914825166E-2</v>
      </c>
    </row>
    <row r="50" spans="1:2" x14ac:dyDescent="0.3">
      <c r="A50" s="130" t="s">
        <v>49</v>
      </c>
      <c r="B50" s="43">
        <v>-0.11133955605255785</v>
      </c>
    </row>
    <row r="51" spans="1:2" x14ac:dyDescent="0.3">
      <c r="A51" s="130" t="s">
        <v>42</v>
      </c>
      <c r="B51" s="43">
        <v>-3.1327278376041032E-2</v>
      </c>
    </row>
    <row r="52" spans="1:2" x14ac:dyDescent="0.3">
      <c r="A52" s="130" t="s">
        <v>743</v>
      </c>
      <c r="B52" s="43">
        <v>-7.8239765445788395E-2</v>
      </c>
    </row>
    <row r="53" spans="1:2" x14ac:dyDescent="0.3">
      <c r="A53" s="130" t="s">
        <v>43</v>
      </c>
      <c r="B53" s="43">
        <v>-0.12398235103128152</v>
      </c>
    </row>
    <row r="54" spans="1:2" x14ac:dyDescent="0.3">
      <c r="A54" s="130" t="s">
        <v>46</v>
      </c>
      <c r="B54" s="43">
        <v>-0.11723739453522494</v>
      </c>
    </row>
    <row r="55" spans="1:2" x14ac:dyDescent="0.3">
      <c r="A55" s="130" t="s">
        <v>647</v>
      </c>
      <c r="B55" s="43">
        <v>0.12283475061890625</v>
      </c>
    </row>
    <row r="56" spans="1:2" x14ac:dyDescent="0.3">
      <c r="A56" s="53" t="s">
        <v>1676</v>
      </c>
      <c r="B56" s="43">
        <v>5.0845184786938571E-2</v>
      </c>
    </row>
    <row r="57" spans="1:2" x14ac:dyDescent="0.3">
      <c r="A57" s="130" t="s">
        <v>49</v>
      </c>
      <c r="B57" s="43">
        <v>5.0845184786938571E-2</v>
      </c>
    </row>
    <row r="58" spans="1:2" x14ac:dyDescent="0.3">
      <c r="A58" s="53" t="s">
        <v>657</v>
      </c>
      <c r="B58" s="43">
        <v>-0.11462232693962129</v>
      </c>
    </row>
    <row r="59" spans="1:2" x14ac:dyDescent="0.3">
      <c r="A59" s="130" t="s">
        <v>46</v>
      </c>
      <c r="B59" s="43">
        <v>-0.11462232693962129</v>
      </c>
    </row>
    <row r="60" spans="1:2" x14ac:dyDescent="0.3">
      <c r="A60" s="53" t="s">
        <v>650</v>
      </c>
      <c r="B60" s="43">
        <v>-0.16315495218116188</v>
      </c>
    </row>
    <row r="61" spans="1:2" x14ac:dyDescent="0.3">
      <c r="A61" s="130" t="s">
        <v>45</v>
      </c>
      <c r="B61" s="43">
        <v>-7.7469171967660275E-2</v>
      </c>
    </row>
    <row r="62" spans="1:2" x14ac:dyDescent="0.3">
      <c r="A62" s="130" t="s">
        <v>44</v>
      </c>
      <c r="B62" s="43">
        <v>-0.16656470072318391</v>
      </c>
    </row>
    <row r="63" spans="1:2" x14ac:dyDescent="0.3">
      <c r="A63" s="130" t="s">
        <v>49</v>
      </c>
      <c r="B63" s="43">
        <v>-0.1510226499145183</v>
      </c>
    </row>
    <row r="64" spans="1:2" x14ac:dyDescent="0.3">
      <c r="A64" s="130" t="s">
        <v>743</v>
      </c>
      <c r="B64" s="43">
        <v>-0.40441745159974979</v>
      </c>
    </row>
    <row r="65" spans="1:2" x14ac:dyDescent="0.3">
      <c r="A65" s="130" t="s">
        <v>43</v>
      </c>
      <c r="B65" s="43">
        <v>-0.31338582463735742</v>
      </c>
    </row>
    <row r="66" spans="1:2" x14ac:dyDescent="0.3">
      <c r="A66" s="130" t="s">
        <v>46</v>
      </c>
      <c r="B66" s="43">
        <v>7.1079685802160383E-2</v>
      </c>
    </row>
    <row r="67" spans="1:2" x14ac:dyDescent="0.3">
      <c r="A67" s="53" t="s">
        <v>2103</v>
      </c>
      <c r="B67" s="43">
        <v>0.1026319429698033</v>
      </c>
    </row>
    <row r="68" spans="1:2" x14ac:dyDescent="0.3">
      <c r="A68" s="130" t="s">
        <v>49</v>
      </c>
      <c r="B68" s="43">
        <v>0.1026319429698033</v>
      </c>
    </row>
    <row r="69" spans="1:2" x14ac:dyDescent="0.3">
      <c r="A69" s="53" t="s">
        <v>2102</v>
      </c>
      <c r="B69" s="43">
        <v>1.7067588884467575</v>
      </c>
    </row>
    <row r="70" spans="1:2" x14ac:dyDescent="0.3">
      <c r="A70" s="130" t="s">
        <v>647</v>
      </c>
      <c r="B70" s="43">
        <v>1.7067588884467575</v>
      </c>
    </row>
    <row r="71" spans="1:2" x14ac:dyDescent="0.3">
      <c r="A71" s="53" t="s">
        <v>2403</v>
      </c>
      <c r="B71" s="43">
        <v>-0.42741449929874958</v>
      </c>
    </row>
    <row r="72" spans="1:2" x14ac:dyDescent="0.3">
      <c r="A72" s="130" t="s">
        <v>46</v>
      </c>
      <c r="B72" s="43">
        <v>-0.42741449929874958</v>
      </c>
    </row>
    <row r="73" spans="1:2" x14ac:dyDescent="0.3">
      <c r="A73" s="53" t="s">
        <v>2080</v>
      </c>
      <c r="B73" s="43">
        <v>-0.31354508366470901</v>
      </c>
    </row>
    <row r="74" spans="1:2" x14ac:dyDescent="0.3">
      <c r="A74" s="130" t="s">
        <v>44</v>
      </c>
      <c r="B74" s="43">
        <v>-0.31354508366470901</v>
      </c>
    </row>
    <row r="75" spans="1:2" x14ac:dyDescent="0.3">
      <c r="A75" s="53" t="s">
        <v>2644</v>
      </c>
      <c r="B75" s="43">
        <v>-0.18629249740944651</v>
      </c>
    </row>
    <row r="76" spans="1:2" x14ac:dyDescent="0.3">
      <c r="A76" s="130" t="s">
        <v>743</v>
      </c>
      <c r="B76" s="43">
        <v>-0.18629249740944651</v>
      </c>
    </row>
    <row r="77" spans="1:2" x14ac:dyDescent="0.3">
      <c r="A77" s="53" t="s">
        <v>1678</v>
      </c>
      <c r="B77" s="43">
        <v>-9.6865434382536239E-2</v>
      </c>
    </row>
    <row r="78" spans="1:2" x14ac:dyDescent="0.3">
      <c r="A78" s="130" t="s">
        <v>49</v>
      </c>
      <c r="B78" s="43">
        <v>-9.6865434382536239E-2</v>
      </c>
    </row>
    <row r="79" spans="1:2" x14ac:dyDescent="0.3">
      <c r="A79" s="53" t="s">
        <v>2274</v>
      </c>
      <c r="B79" s="43">
        <v>9.6118224378964293E-2</v>
      </c>
    </row>
    <row r="80" spans="1:2" x14ac:dyDescent="0.3">
      <c r="A80" s="130" t="s">
        <v>45</v>
      </c>
      <c r="B80" s="43">
        <v>-0.15086124181312108</v>
      </c>
    </row>
    <row r="81" spans="1:2" x14ac:dyDescent="0.3">
      <c r="A81" s="130" t="s">
        <v>44</v>
      </c>
      <c r="B81" s="43">
        <v>2.4597017227804184E-2</v>
      </c>
    </row>
    <row r="82" spans="1:2" x14ac:dyDescent="0.3">
      <c r="A82" s="130" t="s">
        <v>49</v>
      </c>
      <c r="B82" s="43">
        <v>0.37844233950259237</v>
      </c>
    </row>
    <row r="83" spans="1:2" x14ac:dyDescent="0.3">
      <c r="A83" s="130" t="s">
        <v>743</v>
      </c>
      <c r="B83" s="43">
        <v>0.39611205922498327</v>
      </c>
    </row>
    <row r="84" spans="1:2" x14ac:dyDescent="0.3">
      <c r="A84" s="130" t="s">
        <v>43</v>
      </c>
      <c r="B84" s="43">
        <v>-0.53687592745203394</v>
      </c>
    </row>
    <row r="85" spans="1:2" x14ac:dyDescent="0.3">
      <c r="A85" s="130" t="s">
        <v>46</v>
      </c>
      <c r="B85" s="43">
        <v>0.7076752276382422</v>
      </c>
    </row>
    <row r="86" spans="1:2" x14ac:dyDescent="0.3">
      <c r="A86" s="130" t="s">
        <v>647</v>
      </c>
      <c r="B86" s="43">
        <v>-3.1379804256910816E-2</v>
      </c>
    </row>
    <row r="87" spans="1:2" x14ac:dyDescent="0.3">
      <c r="A87" s="53" t="s">
        <v>2214</v>
      </c>
      <c r="B87" s="43">
        <v>-8.5413555440046474E-2</v>
      </c>
    </row>
    <row r="88" spans="1:2" x14ac:dyDescent="0.3">
      <c r="A88" s="130" t="s">
        <v>46</v>
      </c>
      <c r="B88" s="43">
        <v>-8.5413555440046474E-2</v>
      </c>
    </row>
    <row r="89" spans="1:2" x14ac:dyDescent="0.3">
      <c r="A89" s="53" t="s">
        <v>30</v>
      </c>
      <c r="B89" s="43">
        <v>-1.2116215803007677E-2</v>
      </c>
    </row>
    <row r="90" spans="1:2" x14ac:dyDescent="0.3">
      <c r="A90" s="130" t="s">
        <v>45</v>
      </c>
      <c r="B90" s="43">
        <v>3.2171561574987982E-2</v>
      </c>
    </row>
    <row r="91" spans="1:2" x14ac:dyDescent="0.3">
      <c r="A91" s="130" t="s">
        <v>44</v>
      </c>
      <c r="B91" s="43">
        <v>-4.1276072612714335E-2</v>
      </c>
    </row>
    <row r="92" spans="1:2" x14ac:dyDescent="0.3">
      <c r="A92" s="130" t="s">
        <v>49</v>
      </c>
      <c r="B92" s="43">
        <v>-9.2996261218842968E-2</v>
      </c>
    </row>
    <row r="93" spans="1:2" x14ac:dyDescent="0.3">
      <c r="A93" s="130" t="s">
        <v>42</v>
      </c>
      <c r="B93" s="43">
        <v>-5.3648039031367237E-2</v>
      </c>
    </row>
    <row r="94" spans="1:2" x14ac:dyDescent="0.3">
      <c r="A94" s="130" t="s">
        <v>743</v>
      </c>
      <c r="B94" s="43">
        <v>-5.0614878921713763E-2</v>
      </c>
    </row>
    <row r="95" spans="1:2" x14ac:dyDescent="0.3">
      <c r="A95" s="130" t="s">
        <v>43</v>
      </c>
      <c r="B95" s="43">
        <v>-0.22727867112190439</v>
      </c>
    </row>
    <row r="96" spans="1:2" x14ac:dyDescent="0.3">
      <c r="A96" s="130" t="s">
        <v>46</v>
      </c>
      <c r="B96" s="43">
        <v>-7.6261011343650778E-2</v>
      </c>
    </row>
    <row r="97" spans="1:9" x14ac:dyDescent="0.3">
      <c r="A97" s="130" t="s">
        <v>647</v>
      </c>
      <c r="B97" s="43">
        <v>0.30046427138765824</v>
      </c>
    </row>
    <row r="98" spans="1:9" x14ac:dyDescent="0.3">
      <c r="A98" s="53" t="s">
        <v>2101</v>
      </c>
      <c r="B98" s="43">
        <v>0.4309679237488781</v>
      </c>
    </row>
    <row r="99" spans="1:9" x14ac:dyDescent="0.3">
      <c r="A99" s="130" t="s">
        <v>45</v>
      </c>
      <c r="B99" s="43">
        <v>-7.4661664334737393E-3</v>
      </c>
    </row>
    <row r="100" spans="1:9" x14ac:dyDescent="0.3">
      <c r="A100" s="130" t="s">
        <v>44</v>
      </c>
      <c r="B100" s="43">
        <v>-0.18305127192727874</v>
      </c>
    </row>
    <row r="101" spans="1:9" x14ac:dyDescent="0.3">
      <c r="A101" s="130" t="s">
        <v>49</v>
      </c>
      <c r="B101" s="43">
        <v>-0.26124778602644921</v>
      </c>
    </row>
    <row r="102" spans="1:9" x14ac:dyDescent="0.3">
      <c r="A102" s="130" t="s">
        <v>43</v>
      </c>
      <c r="B102" s="43">
        <v>-0.88901573887283614</v>
      </c>
    </row>
    <row r="103" spans="1:9" x14ac:dyDescent="0.3">
      <c r="A103" s="130" t="s">
        <v>46</v>
      </c>
      <c r="B103" s="43">
        <v>7.395133221063416</v>
      </c>
    </row>
    <row r="104" spans="1:9" x14ac:dyDescent="0.3">
      <c r="A104" s="53" t="s">
        <v>2657</v>
      </c>
      <c r="B104" s="43">
        <v>-0.21824612836305415</v>
      </c>
    </row>
    <row r="105" spans="1:9" x14ac:dyDescent="0.3">
      <c r="A105" s="130" t="s">
        <v>45</v>
      </c>
      <c r="B105" s="43">
        <v>-0.21824612836305415</v>
      </c>
    </row>
    <row r="106" spans="1:9" x14ac:dyDescent="0.3">
      <c r="A106" s="53" t="s">
        <v>2656</v>
      </c>
      <c r="B106" s="43">
        <v>-0.43996328383048933</v>
      </c>
      <c r="G106" t="s">
        <v>5</v>
      </c>
    </row>
    <row r="107" spans="1:9" x14ac:dyDescent="0.3">
      <c r="A107" s="130" t="s">
        <v>45</v>
      </c>
      <c r="B107" s="43">
        <v>-0.43996328383048933</v>
      </c>
      <c r="F107" t="s">
        <v>2695</v>
      </c>
      <c r="G107" s="125">
        <v>-0.20499999999999999</v>
      </c>
      <c r="H107" s="318"/>
      <c r="I107" s="125"/>
    </row>
    <row r="108" spans="1:9" x14ac:dyDescent="0.3">
      <c r="A108" s="53" t="s">
        <v>1603</v>
      </c>
      <c r="B108" s="43">
        <v>1.1833161138695999E-2</v>
      </c>
      <c r="F108" t="s">
        <v>49</v>
      </c>
      <c r="G108" s="125">
        <v>-0.15538783796882075</v>
      </c>
      <c r="H108" s="318"/>
      <c r="I108" s="125"/>
    </row>
    <row r="109" spans="1:9" x14ac:dyDescent="0.3">
      <c r="A109" s="130" t="s">
        <v>45</v>
      </c>
      <c r="B109" s="43">
        <v>7.2072632178965798E-2</v>
      </c>
      <c r="F109" t="s">
        <v>45</v>
      </c>
      <c r="G109" s="125">
        <v>-0.14711158014098183</v>
      </c>
      <c r="H109" s="318"/>
      <c r="I109" s="125"/>
    </row>
    <row r="110" spans="1:9" x14ac:dyDescent="0.3">
      <c r="A110" s="130" t="s">
        <v>44</v>
      </c>
      <c r="B110" s="43">
        <v>3.4606234704687759E-2</v>
      </c>
      <c r="F110" t="s">
        <v>42</v>
      </c>
      <c r="G110" s="125">
        <v>-0.13656484807169361</v>
      </c>
      <c r="H110" s="318"/>
      <c r="I110" s="125"/>
    </row>
    <row r="111" spans="1:9" x14ac:dyDescent="0.3">
      <c r="A111" s="130" t="s">
        <v>49</v>
      </c>
      <c r="B111" s="43">
        <v>-0.12072070786531283</v>
      </c>
      <c r="F111" t="s">
        <v>46</v>
      </c>
      <c r="G111" s="125">
        <v>-0.13079404805750891</v>
      </c>
      <c r="H111" s="318"/>
      <c r="I111" s="125"/>
    </row>
    <row r="112" spans="1:9" x14ac:dyDescent="0.3">
      <c r="A112" s="130" t="s">
        <v>743</v>
      </c>
      <c r="B112" s="43">
        <v>3.8601411970451513E-2</v>
      </c>
      <c r="F112" t="s">
        <v>647</v>
      </c>
      <c r="G112" s="125">
        <v>-0.10061099867718351</v>
      </c>
      <c r="H112" s="318"/>
      <c r="I112" s="125"/>
    </row>
    <row r="113" spans="1:9" x14ac:dyDescent="0.3">
      <c r="A113" s="53" t="s">
        <v>777</v>
      </c>
      <c r="B113" s="43">
        <v>-0.12701886195266329</v>
      </c>
      <c r="F113" t="s">
        <v>743</v>
      </c>
      <c r="G113" s="125">
        <v>-8.7743555965072897E-2</v>
      </c>
      <c r="H113" s="318"/>
      <c r="I113" s="125"/>
    </row>
    <row r="114" spans="1:9" x14ac:dyDescent="0.3">
      <c r="A114" s="130" t="s">
        <v>647</v>
      </c>
      <c r="B114" s="43">
        <v>-0.12701886195266329</v>
      </c>
      <c r="F114" t="s">
        <v>44</v>
      </c>
      <c r="G114" s="125">
        <v>-6.0912484433464927E-2</v>
      </c>
      <c r="H114" s="318"/>
      <c r="I114" s="125"/>
    </row>
    <row r="115" spans="1:9" x14ac:dyDescent="0.3">
      <c r="A115" s="53" t="s">
        <v>2243</v>
      </c>
      <c r="B115" s="43">
        <v>-0.19312125256811113</v>
      </c>
    </row>
    <row r="116" spans="1:9" x14ac:dyDescent="0.3">
      <c r="A116" s="130" t="s">
        <v>46</v>
      </c>
      <c r="B116" s="43">
        <v>-0.19312125256811113</v>
      </c>
    </row>
    <row r="117" spans="1:9" x14ac:dyDescent="0.3">
      <c r="A117" s="53" t="s">
        <v>2220</v>
      </c>
      <c r="B117" s="43">
        <v>-0.21484251988200889</v>
      </c>
    </row>
    <row r="118" spans="1:9" x14ac:dyDescent="0.3">
      <c r="A118" s="130" t="s">
        <v>46</v>
      </c>
      <c r="B118" s="43">
        <v>-0.21484251988200889</v>
      </c>
    </row>
    <row r="119" spans="1:9" x14ac:dyDescent="0.3">
      <c r="A119" s="53" t="s">
        <v>5</v>
      </c>
      <c r="B119" s="43">
        <v>-0.13486908365144773</v>
      </c>
    </row>
    <row r="120" spans="1:9" x14ac:dyDescent="0.3">
      <c r="A120" s="130" t="s">
        <v>45</v>
      </c>
      <c r="B120" s="43">
        <v>-0.14711158014098183</v>
      </c>
    </row>
    <row r="121" spans="1:9" x14ac:dyDescent="0.3">
      <c r="A121" s="130" t="s">
        <v>44</v>
      </c>
      <c r="B121" s="43">
        <v>-6.0912484433464927E-2</v>
      </c>
    </row>
    <row r="122" spans="1:9" x14ac:dyDescent="0.3">
      <c r="A122" s="130" t="s">
        <v>49</v>
      </c>
      <c r="B122" s="43">
        <v>-0.15538783796882075</v>
      </c>
    </row>
    <row r="123" spans="1:9" x14ac:dyDescent="0.3">
      <c r="A123" s="130" t="s">
        <v>42</v>
      </c>
      <c r="B123" s="43">
        <v>-0.13656484807169361</v>
      </c>
    </row>
    <row r="124" spans="1:9" x14ac:dyDescent="0.3">
      <c r="A124" s="130" t="s">
        <v>743</v>
      </c>
      <c r="B124" s="43">
        <v>-8.7743555965072897E-2</v>
      </c>
    </row>
    <row r="125" spans="1:9" x14ac:dyDescent="0.3">
      <c r="A125" s="130" t="s">
        <v>43</v>
      </c>
      <c r="B125" s="43">
        <v>-0.20454466173728261</v>
      </c>
    </row>
    <row r="126" spans="1:9" x14ac:dyDescent="0.3">
      <c r="A126" s="130" t="s">
        <v>46</v>
      </c>
      <c r="B126" s="43">
        <v>-0.13079404805750891</v>
      </c>
    </row>
    <row r="127" spans="1:9" x14ac:dyDescent="0.3">
      <c r="A127" s="130" t="s">
        <v>647</v>
      </c>
      <c r="B127" s="43">
        <v>-0.10061099867718351</v>
      </c>
    </row>
    <row r="128" spans="1:9" x14ac:dyDescent="0.3">
      <c r="A128" s="53" t="s">
        <v>1656</v>
      </c>
      <c r="B128" s="43">
        <v>-0.18442227810743814</v>
      </c>
    </row>
    <row r="129" spans="1:2" x14ac:dyDescent="0.3">
      <c r="A129" s="130" t="s">
        <v>49</v>
      </c>
      <c r="B129" s="43">
        <v>-0.18442227810743814</v>
      </c>
    </row>
    <row r="130" spans="1:2" x14ac:dyDescent="0.3">
      <c r="A130" s="53" t="s">
        <v>1589</v>
      </c>
      <c r="B130" s="43">
        <v>-2.6354162426572958E-2</v>
      </c>
    </row>
    <row r="131" spans="1:2" x14ac:dyDescent="0.3">
      <c r="A131" s="130" t="s">
        <v>45</v>
      </c>
      <c r="B131" s="43">
        <v>-8.3498316280419246E-2</v>
      </c>
    </row>
    <row r="132" spans="1:2" x14ac:dyDescent="0.3">
      <c r="A132" s="130" t="s">
        <v>49</v>
      </c>
      <c r="B132" s="43">
        <v>3.078999142727333E-2</v>
      </c>
    </row>
    <row r="133" spans="1:2" x14ac:dyDescent="0.3">
      <c r="A133" s="53" t="s">
        <v>1657</v>
      </c>
      <c r="B133" s="43">
        <v>-3.3984114170676713E-3</v>
      </c>
    </row>
    <row r="134" spans="1:2" x14ac:dyDescent="0.3">
      <c r="A134" s="130" t="s">
        <v>49</v>
      </c>
      <c r="B134" s="43">
        <v>-3.3984114170676713E-3</v>
      </c>
    </row>
    <row r="135" spans="1:2" x14ac:dyDescent="0.3">
      <c r="A135" s="53" t="s">
        <v>1658</v>
      </c>
      <c r="B135" s="43">
        <v>-0.16206365037097631</v>
      </c>
    </row>
    <row r="136" spans="1:2" x14ac:dyDescent="0.3">
      <c r="A136" s="130" t="s">
        <v>49</v>
      </c>
      <c r="B136" s="43">
        <v>-0.16206365037097631</v>
      </c>
    </row>
    <row r="137" spans="1:2" x14ac:dyDescent="0.3">
      <c r="A137" s="53" t="s">
        <v>1663</v>
      </c>
      <c r="B137" s="43">
        <v>-0.10334250438324084</v>
      </c>
    </row>
    <row r="138" spans="1:2" x14ac:dyDescent="0.3">
      <c r="A138" s="130" t="s">
        <v>49</v>
      </c>
      <c r="B138" s="43">
        <v>-0.10334250438324084</v>
      </c>
    </row>
    <row r="139" spans="1:2" x14ac:dyDescent="0.3">
      <c r="A139" s="53" t="s">
        <v>1659</v>
      </c>
      <c r="B139" s="43">
        <v>-0.155088396132297</v>
      </c>
    </row>
    <row r="140" spans="1:2" x14ac:dyDescent="0.3">
      <c r="A140" s="130" t="s">
        <v>49</v>
      </c>
      <c r="B140" s="43">
        <v>-0.155088396132297</v>
      </c>
    </row>
    <row r="141" spans="1:2" x14ac:dyDescent="0.3">
      <c r="A141" s="53" t="s">
        <v>1668</v>
      </c>
      <c r="B141" s="43">
        <v>-0.20063465967738553</v>
      </c>
    </row>
    <row r="142" spans="1:2" x14ac:dyDescent="0.3">
      <c r="A142" s="130" t="s">
        <v>49</v>
      </c>
      <c r="B142" s="43">
        <v>-0.20063465967738553</v>
      </c>
    </row>
    <row r="143" spans="1:2" x14ac:dyDescent="0.3">
      <c r="A143" s="53" t="s">
        <v>2213</v>
      </c>
      <c r="B143" s="43">
        <v>-0.12268835807470616</v>
      </c>
    </row>
    <row r="144" spans="1:2" x14ac:dyDescent="0.3">
      <c r="A144" s="130" t="s">
        <v>46</v>
      </c>
      <c r="B144" s="43">
        <v>-0.12268835807470616</v>
      </c>
    </row>
    <row r="145" spans="1:2" x14ac:dyDescent="0.3">
      <c r="A145" s="53" t="s">
        <v>1681</v>
      </c>
      <c r="B145" s="43">
        <v>-0.14969902812455851</v>
      </c>
    </row>
    <row r="146" spans="1:2" x14ac:dyDescent="0.3">
      <c r="A146" s="130" t="s">
        <v>49</v>
      </c>
      <c r="B146" s="43">
        <v>-0.10409329099071137</v>
      </c>
    </row>
    <row r="147" spans="1:2" x14ac:dyDescent="0.3">
      <c r="A147" s="130" t="s">
        <v>46</v>
      </c>
      <c r="B147" s="43">
        <v>-0.19530476525840565</v>
      </c>
    </row>
    <row r="148" spans="1:2" x14ac:dyDescent="0.3">
      <c r="A148" s="53" t="s">
        <v>1666</v>
      </c>
      <c r="B148" s="43">
        <v>4.6009009743270594E-2</v>
      </c>
    </row>
    <row r="149" spans="1:2" x14ac:dyDescent="0.3">
      <c r="A149" s="130" t="s">
        <v>49</v>
      </c>
      <c r="B149" s="43">
        <v>4.6009009743270594E-2</v>
      </c>
    </row>
    <row r="150" spans="1:2" x14ac:dyDescent="0.3">
      <c r="A150" s="53" t="s">
        <v>1669</v>
      </c>
      <c r="B150" s="43">
        <v>-0.24781285198494948</v>
      </c>
    </row>
    <row r="151" spans="1:2" x14ac:dyDescent="0.3">
      <c r="A151" s="130" t="s">
        <v>49</v>
      </c>
      <c r="B151" s="43">
        <v>-0.24781285198494948</v>
      </c>
    </row>
    <row r="152" spans="1:2" x14ac:dyDescent="0.3">
      <c r="A152" s="53" t="s">
        <v>1660</v>
      </c>
      <c r="B152" s="43">
        <v>-0.16780728351504262</v>
      </c>
    </row>
    <row r="153" spans="1:2" x14ac:dyDescent="0.3">
      <c r="A153" s="130" t="s">
        <v>49</v>
      </c>
      <c r="B153" s="43">
        <v>-0.16780728351504262</v>
      </c>
    </row>
    <row r="154" spans="1:2" x14ac:dyDescent="0.3">
      <c r="A154" s="53" t="s">
        <v>2227</v>
      </c>
      <c r="B154" s="43">
        <v>-0.4248378594018134</v>
      </c>
    </row>
    <row r="155" spans="1:2" x14ac:dyDescent="0.3">
      <c r="A155" s="130" t="s">
        <v>46</v>
      </c>
      <c r="B155" s="43">
        <v>-0.4248378594018134</v>
      </c>
    </row>
    <row r="156" spans="1:2" x14ac:dyDescent="0.3">
      <c r="A156" s="53" t="s">
        <v>2229</v>
      </c>
      <c r="B156" s="43">
        <v>-7.9476115463830571E-2</v>
      </c>
    </row>
    <row r="157" spans="1:2" x14ac:dyDescent="0.3">
      <c r="A157" s="130" t="s">
        <v>46</v>
      </c>
      <c r="B157" s="43">
        <v>-7.9476115463830571E-2</v>
      </c>
    </row>
    <row r="158" spans="1:2" x14ac:dyDescent="0.3">
      <c r="A158" s="53" t="s">
        <v>2081</v>
      </c>
      <c r="B158" s="43">
        <v>0.11973575889592175</v>
      </c>
    </row>
    <row r="159" spans="1:2" x14ac:dyDescent="0.3">
      <c r="A159" s="130" t="s">
        <v>45</v>
      </c>
      <c r="B159" s="43">
        <v>0.11192800160022934</v>
      </c>
    </row>
    <row r="160" spans="1:2" x14ac:dyDescent="0.3">
      <c r="A160" s="130" t="s">
        <v>44</v>
      </c>
      <c r="B160" s="43">
        <v>0.12754351619161416</v>
      </c>
    </row>
    <row r="161" spans="1:2" x14ac:dyDescent="0.3">
      <c r="A161" s="53" t="s">
        <v>776</v>
      </c>
      <c r="B161" s="43">
        <v>-0.15407605084923287</v>
      </c>
    </row>
    <row r="162" spans="1:2" x14ac:dyDescent="0.3">
      <c r="A162" s="130" t="s">
        <v>45</v>
      </c>
      <c r="B162" s="43">
        <v>-5.7886404895529577E-2</v>
      </c>
    </row>
    <row r="163" spans="1:2" x14ac:dyDescent="0.3">
      <c r="A163" s="130" t="s">
        <v>44</v>
      </c>
      <c r="B163" s="43">
        <v>-5.8164348428769296E-2</v>
      </c>
    </row>
    <row r="164" spans="1:2" x14ac:dyDescent="0.3">
      <c r="A164" s="130" t="s">
        <v>49</v>
      </c>
      <c r="B164" s="43">
        <v>-0.1575748134607266</v>
      </c>
    </row>
    <row r="165" spans="1:2" x14ac:dyDescent="0.3">
      <c r="A165" s="130" t="s">
        <v>743</v>
      </c>
      <c r="B165" s="43">
        <v>-9.1411010252599581E-2</v>
      </c>
    </row>
    <row r="166" spans="1:2" x14ac:dyDescent="0.3">
      <c r="A166" s="130" t="s">
        <v>43</v>
      </c>
      <c r="B166" s="43">
        <v>-0.28034371306485811</v>
      </c>
    </row>
    <row r="167" spans="1:2" x14ac:dyDescent="0.3">
      <c r="A167" s="130" t="s">
        <v>46</v>
      </c>
      <c r="B167" s="43">
        <v>-0.16754430646780857</v>
      </c>
    </row>
    <row r="168" spans="1:2" x14ac:dyDescent="0.3">
      <c r="A168" s="53" t="s">
        <v>18</v>
      </c>
      <c r="B168" s="43">
        <v>-0.13915050490851491</v>
      </c>
    </row>
    <row r="169" spans="1:2" x14ac:dyDescent="0.3">
      <c r="A169" s="130" t="s">
        <v>45</v>
      </c>
      <c r="B169" s="43">
        <v>-0.15221326226828419</v>
      </c>
    </row>
    <row r="170" spans="1:2" x14ac:dyDescent="0.3">
      <c r="A170" s="130" t="s">
        <v>44</v>
      </c>
      <c r="B170" s="43">
        <v>-4.786895468546034E-2</v>
      </c>
    </row>
    <row r="171" spans="1:2" x14ac:dyDescent="0.3">
      <c r="A171" s="130" t="s">
        <v>49</v>
      </c>
      <c r="B171" s="43">
        <v>-0.13726706504704927</v>
      </c>
    </row>
    <row r="172" spans="1:2" x14ac:dyDescent="0.3">
      <c r="A172" s="130" t="s">
        <v>42</v>
      </c>
      <c r="B172" s="43">
        <v>-1.2574319734045759E-2</v>
      </c>
    </row>
    <row r="173" spans="1:2" x14ac:dyDescent="0.3">
      <c r="A173" s="130" t="s">
        <v>743</v>
      </c>
      <c r="B173" s="43">
        <v>-0.28270534521623375</v>
      </c>
    </row>
    <row r="174" spans="1:2" x14ac:dyDescent="0.3">
      <c r="A174" s="130" t="s">
        <v>43</v>
      </c>
      <c r="B174" s="43">
        <v>-0.23688983438657943</v>
      </c>
    </row>
    <row r="175" spans="1:2" x14ac:dyDescent="0.3">
      <c r="A175" s="130" t="s">
        <v>46</v>
      </c>
      <c r="B175" s="43">
        <v>-0.12436096715545304</v>
      </c>
    </row>
    <row r="176" spans="1:2" x14ac:dyDescent="0.3">
      <c r="A176" s="130" t="s">
        <v>647</v>
      </c>
      <c r="B176" s="43">
        <v>-0.21837517212219854</v>
      </c>
    </row>
    <row r="177" spans="1:2" x14ac:dyDescent="0.3">
      <c r="A177" s="53" t="s">
        <v>653</v>
      </c>
      <c r="B177" s="43">
        <v>-0.24945576285383195</v>
      </c>
    </row>
    <row r="178" spans="1:2" x14ac:dyDescent="0.3">
      <c r="A178" s="130" t="s">
        <v>46</v>
      </c>
      <c r="B178" s="43">
        <v>-0.24945576285383195</v>
      </c>
    </row>
    <row r="179" spans="1:2" x14ac:dyDescent="0.3">
      <c r="A179" s="53" t="s">
        <v>655</v>
      </c>
      <c r="B179" s="43">
        <v>-8.6824761909280013E-2</v>
      </c>
    </row>
  </sheetData>
  <sortState xmlns:xlrd2="http://schemas.microsoft.com/office/spreadsheetml/2017/richdata2" ref="H107:I114">
    <sortCondition ref="I107:I114"/>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89F7-5CF8-45D8-B429-18E56DD1B8E0}">
  <dimension ref="A1:FQ378"/>
  <sheetViews>
    <sheetView zoomScale="80" zoomScaleNormal="80" workbookViewId="0">
      <pane xSplit="7" ySplit="1" topLeftCell="Z337" activePane="bottomRight" state="frozen"/>
      <selection pane="topRight" activeCell="G1" sqref="G1"/>
      <selection pane="bottomLeft" activeCell="A2" sqref="A2"/>
      <selection pane="bottomRight" activeCell="AC345" sqref="AC345:AC355"/>
    </sheetView>
  </sheetViews>
  <sheetFormatPr defaultRowHeight="14.4" x14ac:dyDescent="0.3"/>
  <cols>
    <col min="1" max="5" width="18.5546875" customWidth="1"/>
    <col min="6" max="6" width="39.5546875" customWidth="1"/>
    <col min="7" max="7" width="12.109375" customWidth="1"/>
    <col min="8" max="8" width="12.109375" style="319" customWidth="1"/>
    <col min="9" max="17" width="18.5546875" style="162" bestFit="1" customWidth="1"/>
    <col min="18" max="19" width="16.5546875" style="162" bestFit="1" customWidth="1"/>
    <col min="20" max="20" width="17.88671875" style="162" bestFit="1" customWidth="1"/>
    <col min="21" max="25" width="18.109375" style="162" bestFit="1" customWidth="1"/>
    <col min="26" max="26" width="18.5546875" style="162" bestFit="1" customWidth="1"/>
    <col min="27" max="27" width="16.5546875" style="162" bestFit="1" customWidth="1"/>
    <col min="28" max="28" width="18" style="162" bestFit="1" customWidth="1"/>
    <col min="29" max="29" width="16.5546875" style="162" bestFit="1" customWidth="1"/>
    <col min="30" max="30" width="15.109375" bestFit="1" customWidth="1"/>
    <col min="31" max="40" width="8.88671875" style="153"/>
    <col min="41" max="41" width="15.44140625" style="153" customWidth="1"/>
    <col min="42" max="42" width="15.33203125" style="153" customWidth="1"/>
    <col min="43" max="43" width="14.5546875" style="153" customWidth="1"/>
    <col min="44" max="44" width="8.88671875" style="153"/>
    <col min="45" max="45" width="6.33203125" style="153" bestFit="1" customWidth="1"/>
    <col min="46" max="46" width="6.6640625" style="153" bestFit="1" customWidth="1"/>
    <col min="47" max="47" width="7" style="153" bestFit="1" customWidth="1"/>
    <col min="48" max="48" width="6.6640625" style="153" bestFit="1" customWidth="1"/>
    <col min="49" max="49" width="7.33203125" style="153" bestFit="1" customWidth="1"/>
    <col min="50" max="50" width="7.44140625" style="153" bestFit="1" customWidth="1"/>
    <col min="51" max="51" width="6" style="153" bestFit="1" customWidth="1"/>
    <col min="52" max="58" width="8.88671875" style="319"/>
  </cols>
  <sheetData>
    <row r="1" spans="1:58" x14ac:dyDescent="0.3">
      <c r="A1" t="s">
        <v>33</v>
      </c>
      <c r="B1" t="s">
        <v>783</v>
      </c>
      <c r="C1" t="s">
        <v>798</v>
      </c>
      <c r="D1" t="s">
        <v>784</v>
      </c>
      <c r="E1" t="s">
        <v>1689</v>
      </c>
      <c r="F1" t="s">
        <v>2104</v>
      </c>
      <c r="G1" t="s">
        <v>2702</v>
      </c>
      <c r="H1" s="319" t="s">
        <v>2701</v>
      </c>
      <c r="I1" s="162" t="s">
        <v>1405</v>
      </c>
      <c r="J1" s="162" t="s">
        <v>1404</v>
      </c>
      <c r="K1" s="162" t="s">
        <v>1406</v>
      </c>
      <c r="L1" s="162" t="s">
        <v>1407</v>
      </c>
      <c r="M1" s="162" t="s">
        <v>1408</v>
      </c>
      <c r="N1" s="162" t="s">
        <v>1409</v>
      </c>
      <c r="O1" s="162" t="s">
        <v>1410</v>
      </c>
      <c r="P1" s="162" t="s">
        <v>1411</v>
      </c>
      <c r="Q1" s="162" t="s">
        <v>1412</v>
      </c>
      <c r="R1" s="162" t="s">
        <v>1413</v>
      </c>
      <c r="S1" s="162" t="s">
        <v>1414</v>
      </c>
      <c r="T1" s="162" t="s">
        <v>1415</v>
      </c>
      <c r="U1" s="162" t="s">
        <v>748</v>
      </c>
      <c r="V1" s="162" t="s">
        <v>749</v>
      </c>
      <c r="W1" s="162" t="s">
        <v>750</v>
      </c>
      <c r="X1" s="162" t="s">
        <v>751</v>
      </c>
      <c r="Y1" s="162" t="s">
        <v>752</v>
      </c>
      <c r="Z1" s="162" t="s">
        <v>753</v>
      </c>
      <c r="AA1" s="162" t="s">
        <v>754</v>
      </c>
      <c r="AB1" s="162" t="s">
        <v>2074</v>
      </c>
      <c r="AC1" s="163" t="s">
        <v>2079</v>
      </c>
      <c r="AD1" s="163" t="s">
        <v>2405</v>
      </c>
      <c r="AE1" s="111" t="s">
        <v>1397</v>
      </c>
      <c r="AF1" s="111" t="s">
        <v>1398</v>
      </c>
      <c r="AG1" s="111" t="s">
        <v>1399</v>
      </c>
      <c r="AH1" s="111" t="s">
        <v>1400</v>
      </c>
      <c r="AI1" s="111" t="s">
        <v>1401</v>
      </c>
      <c r="AJ1" s="111" t="s">
        <v>1402</v>
      </c>
      <c r="AK1" s="111" t="s">
        <v>1403</v>
      </c>
      <c r="AL1" s="111" t="s">
        <v>2407</v>
      </c>
      <c r="AM1" s="111" t="s">
        <v>2408</v>
      </c>
      <c r="AN1" s="111" t="s">
        <v>2409</v>
      </c>
      <c r="AO1" s="153" t="s">
        <v>781</v>
      </c>
      <c r="AP1" s="153" t="s">
        <v>782</v>
      </c>
      <c r="AQ1" s="153" t="s">
        <v>732</v>
      </c>
      <c r="AR1" s="111" t="s">
        <v>778</v>
      </c>
      <c r="AS1" s="111">
        <v>43831</v>
      </c>
      <c r="AT1" s="111">
        <v>43862</v>
      </c>
      <c r="AU1" s="111">
        <v>43891</v>
      </c>
      <c r="AV1" s="111">
        <v>43922</v>
      </c>
      <c r="AW1" s="111">
        <v>43952</v>
      </c>
      <c r="AX1" s="111">
        <v>43983</v>
      </c>
      <c r="AY1" s="111">
        <v>44013</v>
      </c>
      <c r="AZ1" s="111">
        <v>44044</v>
      </c>
      <c r="BA1" s="111">
        <v>44075</v>
      </c>
      <c r="BB1" s="111">
        <v>44105</v>
      </c>
    </row>
    <row r="2" spans="1:58" x14ac:dyDescent="0.3">
      <c r="A2" t="s">
        <v>21</v>
      </c>
      <c r="B2" t="str">
        <f>VLOOKUP($A2,Countries!$H$2:$Q$217,8,FALSE)</f>
        <v>AUS</v>
      </c>
      <c r="C2" t="str">
        <f>VLOOKUP($A2,Countries!$H$2:$Q$217,9,FALSE)</f>
        <v>EAP</v>
      </c>
      <c r="D2" t="str">
        <f>VLOOKUP($A2,Countries!$H$2:$Q$217,2,FALSE)</f>
        <v>High Income</v>
      </c>
      <c r="E2" t="str">
        <f>VLOOKUP($A2,Countries!$H$2:$Q$217,10,FALSE)</f>
        <v/>
      </c>
      <c r="F2" t="s">
        <v>5</v>
      </c>
      <c r="G2" t="s">
        <v>2070</v>
      </c>
      <c r="H2" s="319" t="s">
        <v>779</v>
      </c>
      <c r="I2" s="281">
        <v>31008</v>
      </c>
      <c r="J2" s="281">
        <v>45091</v>
      </c>
      <c r="K2" s="281">
        <v>34365</v>
      </c>
      <c r="L2" s="281">
        <v>43880</v>
      </c>
      <c r="M2" s="281">
        <v>49580</v>
      </c>
      <c r="N2" s="281">
        <v>26889</v>
      </c>
      <c r="O2" s="281">
        <v>38243</v>
      </c>
      <c r="P2" s="281">
        <v>34484</v>
      </c>
      <c r="Q2" s="281">
        <v>29029</v>
      </c>
      <c r="R2" s="281">
        <v>41189</v>
      </c>
      <c r="S2" s="281">
        <v>40390</v>
      </c>
      <c r="T2" s="281">
        <v>36591</v>
      </c>
      <c r="U2" s="281">
        <v>32523</v>
      </c>
      <c r="V2" s="281">
        <v>44971</v>
      </c>
      <c r="W2" s="281">
        <v>34191</v>
      </c>
      <c r="X2" s="281">
        <v>41665</v>
      </c>
      <c r="Y2" s="281">
        <v>41376</v>
      </c>
      <c r="Z2" s="281">
        <v>17394</v>
      </c>
      <c r="AA2" s="281"/>
      <c r="AB2" s="281"/>
      <c r="AC2" s="281"/>
      <c r="AE2" s="126">
        <f>IFERROR(IF(U2&lt;&gt;"",-(I2-U2)/I2,""),"")</f>
        <v>4.8858359133126937E-2</v>
      </c>
      <c r="AF2" s="126">
        <f t="shared" ref="AF2:AN17" si="0">IFERROR(IF(V2&lt;&gt;"",-(J2-V2)/J2,""),"")</f>
        <v>-2.6612849570867799E-3</v>
      </c>
      <c r="AG2" s="126">
        <f t="shared" si="0"/>
        <v>-5.0632911392405064E-3</v>
      </c>
      <c r="AH2" s="126">
        <f t="shared" si="0"/>
        <v>-5.0478577939835914E-2</v>
      </c>
      <c r="AI2" s="126">
        <f t="shared" si="0"/>
        <v>-0.16546994755949979</v>
      </c>
      <c r="AJ2" s="126">
        <f t="shared" si="0"/>
        <v>-0.35311837554390269</v>
      </c>
      <c r="AK2" s="126" t="str">
        <f t="shared" si="0"/>
        <v/>
      </c>
      <c r="AL2" s="126" t="str">
        <f t="shared" si="0"/>
        <v/>
      </c>
      <c r="AM2" s="126" t="str">
        <f t="shared" si="0"/>
        <v/>
      </c>
      <c r="AN2" s="126" t="str">
        <f t="shared" si="0"/>
        <v/>
      </c>
      <c r="AO2" s="124">
        <f>SUMPRODUCT(AS2:BB2,I2:R2)</f>
        <v>230813</v>
      </c>
      <c r="AP2" s="124">
        <f>SUMPRODUCT(AS2:BB2,U2:AD2)</f>
        <v>212120</v>
      </c>
      <c r="AQ2" s="126">
        <f>IFERROR((AP2-AO2)/AO2,"")</f>
        <v>-8.0987639344404339E-2</v>
      </c>
      <c r="AR2" s="153" t="s">
        <v>779</v>
      </c>
      <c r="AS2" s="153">
        <f t="shared" ref="AS2:BB17" si="1">IF(OR(U2="",U2=0),0,1)</f>
        <v>1</v>
      </c>
      <c r="AT2" s="153">
        <f t="shared" si="1"/>
        <v>1</v>
      </c>
      <c r="AU2" s="153">
        <f t="shared" si="1"/>
        <v>1</v>
      </c>
      <c r="AV2" s="153">
        <f t="shared" si="1"/>
        <v>1</v>
      </c>
      <c r="AW2" s="153">
        <f t="shared" si="1"/>
        <v>1</v>
      </c>
      <c r="AX2" s="153">
        <f t="shared" si="1"/>
        <v>1</v>
      </c>
      <c r="AY2" s="153">
        <f t="shared" si="1"/>
        <v>0</v>
      </c>
      <c r="AZ2" s="153">
        <f t="shared" si="1"/>
        <v>0</v>
      </c>
      <c r="BA2" s="153">
        <f t="shared" si="1"/>
        <v>0</v>
      </c>
      <c r="BB2" s="153">
        <f t="shared" si="1"/>
        <v>0</v>
      </c>
    </row>
    <row r="3" spans="1:58" s="300" customFormat="1" x14ac:dyDescent="0.3">
      <c r="A3" s="300" t="s">
        <v>11</v>
      </c>
      <c r="B3" s="300" t="str">
        <f>VLOOKUP($A3,Countries!$H$2:$Q$217,8,FALSE)</f>
        <v>IDN</v>
      </c>
      <c r="C3" s="300" t="s">
        <v>45</v>
      </c>
      <c r="D3" s="300" t="str">
        <f>VLOOKUP($A3,Countries!$H$2:$Q$217,2,FALSE)</f>
        <v>Lower-Middle Income</v>
      </c>
      <c r="E3" s="300" t="str">
        <f>VLOOKUP($A3,Countries!$H$2:$Q$217,10,FALSE)</f>
        <v>IBRD</v>
      </c>
      <c r="F3" s="44" t="s">
        <v>16</v>
      </c>
      <c r="G3" s="300" t="s">
        <v>2071</v>
      </c>
      <c r="H3" s="319" t="s">
        <v>779</v>
      </c>
      <c r="I3" s="281">
        <v>56111.600000000006</v>
      </c>
      <c r="J3" s="281">
        <v>46151.199999999983</v>
      </c>
      <c r="K3" s="281">
        <v>55027.800000000017</v>
      </c>
      <c r="L3" s="281">
        <v>97617.600000000006</v>
      </c>
      <c r="M3" s="281">
        <v>65586.700000000012</v>
      </c>
      <c r="N3" s="281">
        <v>55823.79999999993</v>
      </c>
      <c r="O3" s="281">
        <v>63851.095004000061</v>
      </c>
      <c r="P3" s="281">
        <v>54038.004995999974</v>
      </c>
      <c r="Q3" s="281">
        <v>52026.500000000058</v>
      </c>
      <c r="R3" s="281">
        <v>59665.900000000023</v>
      </c>
      <c r="S3" s="281">
        <v>62810.099999999977</v>
      </c>
      <c r="T3" s="281">
        <v>101579.69999999995</v>
      </c>
      <c r="U3" s="281">
        <v>49120</v>
      </c>
      <c r="V3" s="281">
        <v>46500</v>
      </c>
      <c r="W3" s="281">
        <v>52187.5</v>
      </c>
      <c r="X3" s="281">
        <v>93722.5</v>
      </c>
      <c r="Y3" s="281">
        <v>40280</v>
      </c>
      <c r="Z3" s="281">
        <v>48458.899999999965</v>
      </c>
      <c r="AA3" s="281">
        <v>39361.100000000035</v>
      </c>
      <c r="AB3" s="281">
        <v>38226.799999999988</v>
      </c>
      <c r="AC3" s="281">
        <v>33938.5</v>
      </c>
      <c r="AD3" s="300">
        <v>35251.5</v>
      </c>
      <c r="AE3" s="126">
        <f t="shared" ref="AE3:AN41" si="2">IFERROR(IF(U3&lt;&gt;"",-(I3-U3)/I3,""),"")</f>
        <v>-0.12460168663876997</v>
      </c>
      <c r="AF3" s="126">
        <f t="shared" si="0"/>
        <v>7.557766645288044E-3</v>
      </c>
      <c r="AG3" s="126">
        <f t="shared" si="0"/>
        <v>-5.1615728777091155E-2</v>
      </c>
      <c r="AH3" s="126">
        <f t="shared" si="0"/>
        <v>-3.9901616102014446E-2</v>
      </c>
      <c r="AI3" s="126">
        <f t="shared" si="0"/>
        <v>-0.38585109481038088</v>
      </c>
      <c r="AJ3" s="126">
        <f t="shared" si="0"/>
        <v>-0.13193118347371505</v>
      </c>
      <c r="AK3" s="126">
        <f t="shared" si="0"/>
        <v>-0.38354855155523659</v>
      </c>
      <c r="AL3" s="126">
        <f t="shared" si="0"/>
        <v>-0.29259416584994896</v>
      </c>
      <c r="AM3" s="126">
        <f t="shared" si="0"/>
        <v>-0.34766897638703426</v>
      </c>
      <c r="AN3" s="126">
        <f t="shared" si="0"/>
        <v>-0.4091851459543896</v>
      </c>
      <c r="AO3" s="124">
        <f t="shared" ref="AO3:AO65" si="3">SUMPRODUCT(AS3:BB3,I3:R3)</f>
        <v>605900.20000000007</v>
      </c>
      <c r="AP3" s="124">
        <f t="shared" ref="AP3:AP65" si="4">SUMPRODUCT(AS3:BB3,U3:AD3)</f>
        <v>477046.8</v>
      </c>
      <c r="AQ3" s="126">
        <f t="shared" ref="AQ3:AQ65" si="5">IFERROR((AP3-AO3)/AO3,"")</f>
        <v>-0.21266439588565916</v>
      </c>
      <c r="AR3" s="153" t="s">
        <v>779</v>
      </c>
      <c r="AS3" s="153">
        <f t="shared" si="1"/>
        <v>1</v>
      </c>
      <c r="AT3" s="153">
        <f t="shared" si="1"/>
        <v>1</v>
      </c>
      <c r="AU3" s="153">
        <f t="shared" si="1"/>
        <v>1</v>
      </c>
      <c r="AV3" s="153">
        <f t="shared" si="1"/>
        <v>1</v>
      </c>
      <c r="AW3" s="153">
        <f t="shared" si="1"/>
        <v>1</v>
      </c>
      <c r="AX3" s="153">
        <f t="shared" si="1"/>
        <v>1</v>
      </c>
      <c r="AY3" s="153">
        <f t="shared" si="1"/>
        <v>1</v>
      </c>
      <c r="AZ3" s="153">
        <f t="shared" si="1"/>
        <v>1</v>
      </c>
      <c r="BA3" s="153">
        <f t="shared" si="1"/>
        <v>1</v>
      </c>
      <c r="BB3" s="153">
        <f t="shared" si="1"/>
        <v>1</v>
      </c>
      <c r="BC3" s="319"/>
      <c r="BD3" s="319"/>
      <c r="BE3" s="319"/>
      <c r="BF3" s="319"/>
    </row>
    <row r="4" spans="1:58" s="300" customFormat="1" x14ac:dyDescent="0.3">
      <c r="A4" s="300" t="s">
        <v>11</v>
      </c>
      <c r="B4" s="300" t="str">
        <f>VLOOKUP($A4,Countries!$H$2:$Q$217,8,FALSE)</f>
        <v>IDN</v>
      </c>
      <c r="C4" s="300" t="s">
        <v>45</v>
      </c>
      <c r="D4" s="300" t="str">
        <f>VLOOKUP($A4,Countries!$H$2:$Q$217,2,FALSE)</f>
        <v>Lower-Middle Income</v>
      </c>
      <c r="E4" s="300" t="str">
        <f>VLOOKUP($A4,Countries!$H$2:$Q$217,10,FALSE)</f>
        <v>IBRD</v>
      </c>
      <c r="F4" s="44" t="s">
        <v>2101</v>
      </c>
      <c r="G4" s="300" t="s">
        <v>2071</v>
      </c>
      <c r="H4" s="319" t="s">
        <v>779</v>
      </c>
      <c r="I4" s="281">
        <v>81.900000000000006</v>
      </c>
      <c r="J4" s="281">
        <v>70.5</v>
      </c>
      <c r="K4" s="281">
        <v>115.1</v>
      </c>
      <c r="L4" s="281">
        <v>13</v>
      </c>
      <c r="M4" s="281">
        <v>87.5</v>
      </c>
      <c r="N4" s="281">
        <v>11359.6</v>
      </c>
      <c r="O4" s="281">
        <v>801.00337399999989</v>
      </c>
      <c r="P4" s="281">
        <v>2156.196625999999</v>
      </c>
      <c r="Q4" s="281">
        <v>839.40000000000146</v>
      </c>
      <c r="R4" s="281">
        <v>3656.3999999999978</v>
      </c>
      <c r="S4" s="281">
        <v>1217.8000000000029</v>
      </c>
      <c r="T4" s="281">
        <v>771.59999999999854</v>
      </c>
      <c r="U4" s="281">
        <v>640</v>
      </c>
      <c r="V4" s="281">
        <v>-340</v>
      </c>
      <c r="W4" s="281">
        <v>65</v>
      </c>
      <c r="X4" s="281">
        <v>28.100000000000023</v>
      </c>
      <c r="Y4" s="281">
        <v>6.8999999999999773</v>
      </c>
      <c r="Z4" s="281">
        <v>8716.7000000000007</v>
      </c>
      <c r="AA4" s="281">
        <v>383.29999999999927</v>
      </c>
      <c r="AB4" s="281">
        <v>286.77185857200129</v>
      </c>
      <c r="AC4" s="281">
        <v>4290.3281414279991</v>
      </c>
      <c r="AD4" s="300">
        <v>1889.6000000000004</v>
      </c>
      <c r="AE4" s="126">
        <f t="shared" si="2"/>
        <v>6.8144078144078142</v>
      </c>
      <c r="AF4" s="126">
        <f t="shared" si="0"/>
        <v>-5.8226950354609928</v>
      </c>
      <c r="AG4" s="126">
        <f t="shared" si="0"/>
        <v>-0.43527367506516068</v>
      </c>
      <c r="AH4" s="126">
        <f t="shared" si="0"/>
        <v>1.1615384615384632</v>
      </c>
      <c r="AI4" s="126">
        <f t="shared" si="0"/>
        <v>-0.92114285714285737</v>
      </c>
      <c r="AJ4" s="126">
        <f t="shared" si="0"/>
        <v>-0.23265784006479098</v>
      </c>
      <c r="AK4" s="126">
        <f t="shared" si="0"/>
        <v>-0.52147517421069023</v>
      </c>
      <c r="AL4" s="126">
        <f t="shared" si="0"/>
        <v>-0.86700106330098603</v>
      </c>
      <c r="AM4" s="126">
        <f t="shared" si="0"/>
        <v>4.111184347662606</v>
      </c>
      <c r="AN4" s="126">
        <f t="shared" si="0"/>
        <v>-0.48320752652882576</v>
      </c>
      <c r="AO4" s="124">
        <f t="shared" si="3"/>
        <v>19180.599999999999</v>
      </c>
      <c r="AP4" s="124">
        <f t="shared" si="4"/>
        <v>15966.7</v>
      </c>
      <c r="AQ4" s="126">
        <f t="shared" si="5"/>
        <v>-0.1675599303462873</v>
      </c>
      <c r="AR4" s="153" t="s">
        <v>779</v>
      </c>
      <c r="AS4" s="153">
        <f t="shared" si="1"/>
        <v>1</v>
      </c>
      <c r="AT4" s="153">
        <f t="shared" si="1"/>
        <v>1</v>
      </c>
      <c r="AU4" s="153">
        <f t="shared" si="1"/>
        <v>1</v>
      </c>
      <c r="AV4" s="153">
        <f t="shared" si="1"/>
        <v>1</v>
      </c>
      <c r="AW4" s="153">
        <f t="shared" si="1"/>
        <v>1</v>
      </c>
      <c r="AX4" s="153">
        <f t="shared" si="1"/>
        <v>1</v>
      </c>
      <c r="AY4" s="153">
        <f t="shared" si="1"/>
        <v>1</v>
      </c>
      <c r="AZ4" s="153">
        <f t="shared" si="1"/>
        <v>1</v>
      </c>
      <c r="BA4" s="153">
        <f t="shared" si="1"/>
        <v>1</v>
      </c>
      <c r="BB4" s="153">
        <f t="shared" si="1"/>
        <v>1</v>
      </c>
      <c r="BC4" s="319"/>
      <c r="BD4" s="319"/>
      <c r="BE4" s="319"/>
      <c r="BF4" s="319"/>
    </row>
    <row r="5" spans="1:58" s="300" customFormat="1" x14ac:dyDescent="0.3">
      <c r="A5" s="300" t="s">
        <v>11</v>
      </c>
      <c r="B5" s="300" t="str">
        <f>VLOOKUP($A5,Countries!$H$2:$Q$217,8,FALSE)</f>
        <v>IDN</v>
      </c>
      <c r="C5" s="300" t="s">
        <v>45</v>
      </c>
      <c r="D5" s="300" t="str">
        <f>VLOOKUP($A5,Countries!$H$2:$Q$217,2,FALSE)</f>
        <v>Lower-Middle Income</v>
      </c>
      <c r="E5" s="300" t="str">
        <f>VLOOKUP($A5,Countries!$H$2:$Q$217,10,FALSE)</f>
        <v>IBRD</v>
      </c>
      <c r="F5" s="44" t="s">
        <v>18</v>
      </c>
      <c r="G5" s="300" t="s">
        <v>2071</v>
      </c>
      <c r="H5" s="319" t="s">
        <v>779</v>
      </c>
      <c r="I5" s="281">
        <v>29258.5</v>
      </c>
      <c r="J5" s="281">
        <v>28180.1</v>
      </c>
      <c r="K5" s="281">
        <v>32498.700000000004</v>
      </c>
      <c r="L5" s="281">
        <v>39942</v>
      </c>
      <c r="M5" s="281">
        <v>43427.7</v>
      </c>
      <c r="N5" s="281">
        <v>39014</v>
      </c>
      <c r="O5" s="281">
        <v>37074.950236000004</v>
      </c>
      <c r="P5" s="281">
        <v>38617.749764000007</v>
      </c>
      <c r="Q5" s="281">
        <v>48027.299999999988</v>
      </c>
      <c r="R5" s="281">
        <v>51957.400000000023</v>
      </c>
      <c r="S5" s="281">
        <v>53164.599999999977</v>
      </c>
      <c r="T5" s="281">
        <v>91747</v>
      </c>
      <c r="U5" s="281">
        <v>30460</v>
      </c>
      <c r="V5" s="281">
        <v>25490</v>
      </c>
      <c r="W5" s="281">
        <v>36024.5</v>
      </c>
      <c r="X5" s="281">
        <v>40847.600000000006</v>
      </c>
      <c r="Y5" s="281">
        <v>27167.899999999994</v>
      </c>
      <c r="Z5" s="281">
        <v>29530</v>
      </c>
      <c r="AA5" s="281">
        <v>29970</v>
      </c>
      <c r="AB5" s="281">
        <v>35885.799999999988</v>
      </c>
      <c r="AC5" s="281">
        <v>34952.400000000023</v>
      </c>
      <c r="AD5" s="300">
        <v>38647.599999999977</v>
      </c>
      <c r="AE5" s="126">
        <f t="shared" si="2"/>
        <v>4.1064989661124117E-2</v>
      </c>
      <c r="AF5" s="126">
        <f t="shared" si="0"/>
        <v>-9.5460981330797223E-2</v>
      </c>
      <c r="AG5" s="126">
        <f t="shared" si="0"/>
        <v>0.10849049346589233</v>
      </c>
      <c r="AH5" s="126">
        <f t="shared" si="0"/>
        <v>2.2672875669721242E-2</v>
      </c>
      <c r="AI5" s="126">
        <f t="shared" si="0"/>
        <v>-0.37441080232202034</v>
      </c>
      <c r="AJ5" s="126">
        <f t="shared" si="0"/>
        <v>-0.24309222330445482</v>
      </c>
      <c r="AK5" s="126">
        <f t="shared" si="0"/>
        <v>-0.19163748543891648</v>
      </c>
      <c r="AL5" s="126">
        <f t="shared" si="0"/>
        <v>-7.0743370100418951E-2</v>
      </c>
      <c r="AM5" s="126">
        <f t="shared" si="0"/>
        <v>-0.27223891411759493</v>
      </c>
      <c r="AN5" s="126">
        <f t="shared" si="0"/>
        <v>-0.25616755264890162</v>
      </c>
      <c r="AO5" s="124">
        <f t="shared" si="3"/>
        <v>387998.4</v>
      </c>
      <c r="AP5" s="124">
        <f t="shared" si="4"/>
        <v>328975.8</v>
      </c>
      <c r="AQ5" s="126">
        <f t="shared" si="5"/>
        <v>-0.15212073039476459</v>
      </c>
      <c r="AR5" s="153" t="s">
        <v>779</v>
      </c>
      <c r="AS5" s="153">
        <f t="shared" si="1"/>
        <v>1</v>
      </c>
      <c r="AT5" s="153">
        <f t="shared" si="1"/>
        <v>1</v>
      </c>
      <c r="AU5" s="153">
        <f t="shared" si="1"/>
        <v>1</v>
      </c>
      <c r="AV5" s="153">
        <f t="shared" si="1"/>
        <v>1</v>
      </c>
      <c r="AW5" s="153">
        <f t="shared" si="1"/>
        <v>1</v>
      </c>
      <c r="AX5" s="153">
        <f t="shared" si="1"/>
        <v>1</v>
      </c>
      <c r="AY5" s="153">
        <f t="shared" si="1"/>
        <v>1</v>
      </c>
      <c r="AZ5" s="153">
        <f t="shared" si="1"/>
        <v>1</v>
      </c>
      <c r="BA5" s="153">
        <f t="shared" si="1"/>
        <v>1</v>
      </c>
      <c r="BB5" s="153">
        <f t="shared" si="1"/>
        <v>1</v>
      </c>
      <c r="BC5" s="319"/>
      <c r="BD5" s="319"/>
      <c r="BE5" s="319"/>
      <c r="BF5" s="319"/>
    </row>
    <row r="6" spans="1:58" s="300" customFormat="1" x14ac:dyDescent="0.3">
      <c r="A6" s="300" t="s">
        <v>11</v>
      </c>
      <c r="B6" s="300" t="str">
        <f>VLOOKUP($A6,Countries!$H$2:$Q$217,8,FALSE)</f>
        <v>IDN</v>
      </c>
      <c r="C6" s="300" t="s">
        <v>45</v>
      </c>
      <c r="D6" s="300" t="str">
        <f>VLOOKUP($A6,Countries!$H$2:$Q$217,2,FALSE)</f>
        <v>Lower-Middle Income</v>
      </c>
      <c r="E6" s="300" t="str">
        <f>VLOOKUP($A6,Countries!$H$2:$Q$217,10,FALSE)</f>
        <v>IBRD</v>
      </c>
      <c r="F6" s="44" t="s">
        <v>27</v>
      </c>
      <c r="G6" s="300" t="s">
        <v>2071</v>
      </c>
      <c r="H6" s="319" t="s">
        <v>779</v>
      </c>
      <c r="I6" s="281">
        <v>486.9</v>
      </c>
      <c r="J6" s="281">
        <v>9588.8000000000011</v>
      </c>
      <c r="K6" s="281">
        <v>11270.2</v>
      </c>
      <c r="L6" s="281">
        <v>14825.400000000001</v>
      </c>
      <c r="M6" s="281">
        <v>20037.799999999996</v>
      </c>
      <c r="N6" s="281">
        <v>10493.799999999996</v>
      </c>
      <c r="O6" s="281">
        <v>15921.735434000002</v>
      </c>
      <c r="P6" s="281">
        <v>10496.764565999998</v>
      </c>
      <c r="Q6" s="281">
        <v>14413</v>
      </c>
      <c r="R6" s="281">
        <v>14862.100000000006</v>
      </c>
      <c r="S6" s="281">
        <v>17062.100000000006</v>
      </c>
      <c r="T6" s="281">
        <v>32871.399999999994</v>
      </c>
      <c r="U6" s="281">
        <v>1520</v>
      </c>
      <c r="V6" s="281">
        <v>17540</v>
      </c>
      <c r="W6" s="281">
        <v>10076.900000000001</v>
      </c>
      <c r="X6" s="281">
        <v>16094.699999999997</v>
      </c>
      <c r="Y6" s="281">
        <v>21398.400000000001</v>
      </c>
      <c r="Z6" s="281">
        <v>8751.1000000000058</v>
      </c>
      <c r="AA6" s="281">
        <v>13038.899999999994</v>
      </c>
      <c r="AB6" s="281">
        <v>9290.3000000000029</v>
      </c>
      <c r="AC6" s="281">
        <v>17606</v>
      </c>
      <c r="AD6" s="300">
        <v>19604</v>
      </c>
      <c r="AE6" s="126">
        <f t="shared" si="2"/>
        <v>2.1217909221606077</v>
      </c>
      <c r="AF6" s="126">
        <f t="shared" si="0"/>
        <v>0.82921742032371082</v>
      </c>
      <c r="AG6" s="126">
        <f t="shared" si="0"/>
        <v>-0.10588099590069379</v>
      </c>
      <c r="AH6" s="126">
        <f t="shared" si="0"/>
        <v>8.56165769557648E-2</v>
      </c>
      <c r="AI6" s="126">
        <f t="shared" si="0"/>
        <v>6.7901665851540893E-2</v>
      </c>
      <c r="AJ6" s="126">
        <f t="shared" si="0"/>
        <v>-0.1660694886504403</v>
      </c>
      <c r="AK6" s="126">
        <f t="shared" si="0"/>
        <v>-0.18106289015730467</v>
      </c>
      <c r="AL6" s="126">
        <f t="shared" si="0"/>
        <v>-0.11493680347064719</v>
      </c>
      <c r="AM6" s="126">
        <f t="shared" si="0"/>
        <v>0.2215361132311108</v>
      </c>
      <c r="AN6" s="126">
        <f t="shared" si="0"/>
        <v>0.31905989059419548</v>
      </c>
      <c r="AO6" s="124">
        <f t="shared" si="3"/>
        <v>122396.5</v>
      </c>
      <c r="AP6" s="124">
        <f t="shared" si="4"/>
        <v>134920.29999999999</v>
      </c>
      <c r="AQ6" s="126">
        <f t="shared" si="5"/>
        <v>0.10232155331239037</v>
      </c>
      <c r="AR6" s="153" t="s">
        <v>779</v>
      </c>
      <c r="AS6" s="153">
        <f t="shared" si="1"/>
        <v>1</v>
      </c>
      <c r="AT6" s="153">
        <f t="shared" si="1"/>
        <v>1</v>
      </c>
      <c r="AU6" s="153">
        <f t="shared" si="1"/>
        <v>1</v>
      </c>
      <c r="AV6" s="153">
        <f t="shared" si="1"/>
        <v>1</v>
      </c>
      <c r="AW6" s="153">
        <f t="shared" si="1"/>
        <v>1</v>
      </c>
      <c r="AX6" s="153">
        <f t="shared" si="1"/>
        <v>1</v>
      </c>
      <c r="AY6" s="153">
        <f t="shared" si="1"/>
        <v>1</v>
      </c>
      <c r="AZ6" s="153">
        <f t="shared" si="1"/>
        <v>1</v>
      </c>
      <c r="BA6" s="153">
        <f t="shared" si="1"/>
        <v>1</v>
      </c>
      <c r="BB6" s="153">
        <f t="shared" si="1"/>
        <v>1</v>
      </c>
      <c r="BC6" s="319"/>
      <c r="BD6" s="319"/>
      <c r="BE6" s="319"/>
      <c r="BF6" s="319"/>
    </row>
    <row r="7" spans="1:58" s="300" customFormat="1" x14ac:dyDescent="0.3">
      <c r="A7" s="300" t="s">
        <v>11</v>
      </c>
      <c r="B7" s="300" t="str">
        <f>VLOOKUP($A7,Countries!$H$2:$Q$217,8,FALSE)</f>
        <v>IDN</v>
      </c>
      <c r="C7" s="300" t="s">
        <v>45</v>
      </c>
      <c r="D7" s="300" t="str">
        <f>VLOOKUP($A7,Countries!$H$2:$Q$217,2,FALSE)</f>
        <v>Lower-Middle Income</v>
      </c>
      <c r="E7" s="300" t="str">
        <f>VLOOKUP($A7,Countries!$H$2:$Q$217,10,FALSE)</f>
        <v>IBRD</v>
      </c>
      <c r="F7" s="44" t="s">
        <v>770</v>
      </c>
      <c r="G7" s="300" t="s">
        <v>2071</v>
      </c>
      <c r="H7" s="319" t="s">
        <v>779</v>
      </c>
      <c r="I7" s="281">
        <v>3279.7999999999997</v>
      </c>
      <c r="J7" s="281">
        <v>3039.3000000000006</v>
      </c>
      <c r="K7" s="281">
        <v>3301.3999999999996</v>
      </c>
      <c r="L7" s="281">
        <v>3624.7999999999993</v>
      </c>
      <c r="M7" s="281">
        <v>3220</v>
      </c>
      <c r="N7" s="281">
        <v>2435.7999999999993</v>
      </c>
      <c r="O7" s="281">
        <v>3633.8858600000021</v>
      </c>
      <c r="P7" s="281">
        <v>3338.8141399999986</v>
      </c>
      <c r="Q7" s="281">
        <v>3255.6000000000022</v>
      </c>
      <c r="R7" s="281">
        <v>3893.4000000000015</v>
      </c>
      <c r="S7" s="281">
        <v>3749.2999999999956</v>
      </c>
      <c r="T7" s="281">
        <v>4167.9000000000015</v>
      </c>
      <c r="U7" s="281">
        <v>2910</v>
      </c>
      <c r="V7" s="281">
        <v>3070</v>
      </c>
      <c r="W7" s="281">
        <v>3160.7000000000007</v>
      </c>
      <c r="X7" s="281">
        <v>3285.3999999999996</v>
      </c>
      <c r="Y7" s="281">
        <v>2453.8999999999996</v>
      </c>
      <c r="Z7" s="281">
        <v>2952</v>
      </c>
      <c r="AA7" s="281">
        <v>2818</v>
      </c>
      <c r="AB7" s="281">
        <v>2816.6000000000022</v>
      </c>
      <c r="AC7" s="281">
        <v>3040.2000000000007</v>
      </c>
      <c r="AD7" s="300">
        <v>2589.7999999999993</v>
      </c>
      <c r="AE7" s="126">
        <f t="shared" si="2"/>
        <v>-0.11275077748643203</v>
      </c>
      <c r="AF7" s="126">
        <f t="shared" si="0"/>
        <v>1.010101010100989E-2</v>
      </c>
      <c r="AG7" s="126">
        <f t="shared" si="0"/>
        <v>-4.2618283152601598E-2</v>
      </c>
      <c r="AH7" s="126">
        <f t="shared" si="0"/>
        <v>-9.3632752151842774E-2</v>
      </c>
      <c r="AI7" s="126">
        <f t="shared" si="0"/>
        <v>-0.2379192546583852</v>
      </c>
      <c r="AJ7" s="126">
        <f t="shared" si="0"/>
        <v>0.21192216109697057</v>
      </c>
      <c r="AK7" s="126">
        <f t="shared" si="0"/>
        <v>-0.22452159793483487</v>
      </c>
      <c r="AL7" s="126">
        <f t="shared" si="0"/>
        <v>-0.15640707092488731</v>
      </c>
      <c r="AM7" s="126">
        <f t="shared" si="0"/>
        <v>-6.6162919277552926E-2</v>
      </c>
      <c r="AN7" s="126">
        <f t="shared" si="0"/>
        <v>-0.3348230338521605</v>
      </c>
      <c r="AO7" s="124">
        <f t="shared" si="3"/>
        <v>33022.800000000003</v>
      </c>
      <c r="AP7" s="124">
        <f t="shared" si="4"/>
        <v>29096.600000000002</v>
      </c>
      <c r="AQ7" s="126">
        <f t="shared" si="5"/>
        <v>-0.1188936128977555</v>
      </c>
      <c r="AR7" s="153" t="s">
        <v>779</v>
      </c>
      <c r="AS7" s="153">
        <f t="shared" si="1"/>
        <v>1</v>
      </c>
      <c r="AT7" s="153">
        <f t="shared" si="1"/>
        <v>1</v>
      </c>
      <c r="AU7" s="153">
        <f t="shared" si="1"/>
        <v>1</v>
      </c>
      <c r="AV7" s="153">
        <f t="shared" si="1"/>
        <v>1</v>
      </c>
      <c r="AW7" s="153">
        <f t="shared" si="1"/>
        <v>1</v>
      </c>
      <c r="AX7" s="153">
        <f t="shared" si="1"/>
        <v>1</v>
      </c>
      <c r="AY7" s="153">
        <f t="shared" si="1"/>
        <v>1</v>
      </c>
      <c r="AZ7" s="153">
        <f t="shared" si="1"/>
        <v>1</v>
      </c>
      <c r="BA7" s="153">
        <f t="shared" si="1"/>
        <v>1</v>
      </c>
      <c r="BB7" s="153">
        <f t="shared" si="1"/>
        <v>1</v>
      </c>
      <c r="BC7" s="319"/>
      <c r="BD7" s="319"/>
      <c r="BE7" s="319"/>
      <c r="BF7" s="319"/>
    </row>
    <row r="8" spans="1:58" s="300" customFormat="1" x14ac:dyDescent="0.3">
      <c r="A8" s="300" t="s">
        <v>11</v>
      </c>
      <c r="B8" s="300" t="str">
        <f>VLOOKUP($A8,Countries!$H$2:$Q$217,8,FALSE)</f>
        <v>IDN</v>
      </c>
      <c r="C8" s="300" t="s">
        <v>45</v>
      </c>
      <c r="D8" s="300" t="str">
        <f>VLOOKUP($A8,Countries!$H$2:$Q$217,2,FALSE)</f>
        <v>Lower-Middle Income</v>
      </c>
      <c r="E8" s="300" t="str">
        <f>VLOOKUP($A8,Countries!$H$2:$Q$217,10,FALSE)</f>
        <v>IBRD</v>
      </c>
      <c r="F8" s="44" t="str">
        <f>'[1]Table 1'!$B$68</f>
        <v>Other taxes</v>
      </c>
      <c r="G8" s="300" t="s">
        <v>2071</v>
      </c>
      <c r="H8" s="319" t="s">
        <v>779</v>
      </c>
      <c r="I8" s="281">
        <v>545.6</v>
      </c>
      <c r="J8" s="281">
        <v>444.29999999999995</v>
      </c>
      <c r="K8" s="281">
        <v>491.50000000000011</v>
      </c>
      <c r="L8" s="281">
        <v>447.89999999999986</v>
      </c>
      <c r="M8" s="281">
        <v>553.79999999999995</v>
      </c>
      <c r="N8" s="281">
        <v>490</v>
      </c>
      <c r="O8" s="281">
        <v>521.43551000000025</v>
      </c>
      <c r="P8" s="281">
        <v>758.26449000000002</v>
      </c>
      <c r="Q8" s="281">
        <v>542.09999999999945</v>
      </c>
      <c r="R8" s="281">
        <v>598.90000000000055</v>
      </c>
      <c r="S8" s="281">
        <v>578.80000000000018</v>
      </c>
      <c r="T8" s="281">
        <v>1717.3999999999996</v>
      </c>
      <c r="U8" s="281">
        <v>0</v>
      </c>
      <c r="V8" s="281">
        <v>1046</v>
      </c>
      <c r="W8" s="281">
        <v>414.90000000000009</v>
      </c>
      <c r="X8" s="281">
        <v>467.73248899999999</v>
      </c>
      <c r="Y8" s="281">
        <v>371.36751099999992</v>
      </c>
      <c r="Z8" s="281">
        <v>509.19999999999982</v>
      </c>
      <c r="AA8" s="281">
        <v>490.80000000000018</v>
      </c>
      <c r="AB8" s="281">
        <v>610.91923513100028</v>
      </c>
      <c r="AC8" s="281">
        <v>513.68076486899963</v>
      </c>
      <c r="AD8" s="300">
        <v>532.30000000000018</v>
      </c>
      <c r="AE8" s="126">
        <f t="shared" si="2"/>
        <v>-1</v>
      </c>
      <c r="AF8" s="126">
        <f t="shared" si="0"/>
        <v>1.3542651361692553</v>
      </c>
      <c r="AG8" s="126">
        <f t="shared" si="0"/>
        <v>-0.15584944048830113</v>
      </c>
      <c r="AH8" s="126">
        <f t="shared" si="0"/>
        <v>4.4278832328645074E-2</v>
      </c>
      <c r="AI8" s="126">
        <f t="shared" si="0"/>
        <v>-0.32941944564824854</v>
      </c>
      <c r="AJ8" s="126">
        <f t="shared" si="0"/>
        <v>3.9183673469387385E-2</v>
      </c>
      <c r="AK8" s="126">
        <f t="shared" si="0"/>
        <v>-5.875225106936053E-2</v>
      </c>
      <c r="AL8" s="126">
        <f t="shared" si="0"/>
        <v>-0.19431907574756632</v>
      </c>
      <c r="AM8" s="126">
        <f t="shared" si="0"/>
        <v>-5.2424340769230499E-2</v>
      </c>
      <c r="AN8" s="126">
        <f t="shared" si="0"/>
        <v>-0.11120387376857623</v>
      </c>
      <c r="AO8" s="124">
        <f t="shared" si="3"/>
        <v>4848.2</v>
      </c>
      <c r="AP8" s="124">
        <f t="shared" si="4"/>
        <v>4956.9000000000005</v>
      </c>
      <c r="AQ8" s="126">
        <f t="shared" si="5"/>
        <v>2.2420692215667823E-2</v>
      </c>
      <c r="AR8" s="153" t="s">
        <v>779</v>
      </c>
      <c r="AS8" s="153">
        <f t="shared" si="1"/>
        <v>0</v>
      </c>
      <c r="AT8" s="153">
        <f t="shared" si="1"/>
        <v>1</v>
      </c>
      <c r="AU8" s="153">
        <f t="shared" si="1"/>
        <v>1</v>
      </c>
      <c r="AV8" s="153">
        <f t="shared" si="1"/>
        <v>1</v>
      </c>
      <c r="AW8" s="153">
        <f t="shared" si="1"/>
        <v>1</v>
      </c>
      <c r="AX8" s="153">
        <f t="shared" si="1"/>
        <v>1</v>
      </c>
      <c r="AY8" s="153">
        <f t="shared" si="1"/>
        <v>1</v>
      </c>
      <c r="AZ8" s="153">
        <f t="shared" si="1"/>
        <v>1</v>
      </c>
      <c r="BA8" s="153">
        <f t="shared" si="1"/>
        <v>1</v>
      </c>
      <c r="BB8" s="153">
        <f t="shared" si="1"/>
        <v>1</v>
      </c>
      <c r="BC8" s="319"/>
      <c r="BD8" s="319"/>
      <c r="BE8" s="319"/>
      <c r="BF8" s="319"/>
    </row>
    <row r="9" spans="1:58" s="300" customFormat="1" x14ac:dyDescent="0.3">
      <c r="A9" s="300" t="s">
        <v>11</v>
      </c>
      <c r="B9" s="300" t="str">
        <f>VLOOKUP($A9,Countries!$H$2:$Q$217,8,FALSE)</f>
        <v>IDN</v>
      </c>
      <c r="C9" s="300" t="s">
        <v>45</v>
      </c>
      <c r="D9" s="300" t="str">
        <f>VLOOKUP($A9,Countries!$H$2:$Q$217,2,FALSE)</f>
        <v>Lower-Middle Income</v>
      </c>
      <c r="E9" s="300" t="str">
        <f>VLOOKUP($A9,Countries!$H$2:$Q$217,10,FALSE)</f>
        <v>IBRD</v>
      </c>
      <c r="F9" s="44" t="s">
        <v>5</v>
      </c>
      <c r="G9" s="300" t="s">
        <v>2071</v>
      </c>
      <c r="H9" s="319" t="s">
        <v>779</v>
      </c>
      <c r="I9" s="281">
        <v>89764.3</v>
      </c>
      <c r="J9" s="281">
        <v>87474.2</v>
      </c>
      <c r="K9" s="281">
        <v>102704.70000000007</v>
      </c>
      <c r="L9" s="281">
        <v>156470.6999999999</v>
      </c>
      <c r="M9" s="281">
        <v>132913.29999999999</v>
      </c>
      <c r="N9" s="281">
        <v>119617.19999999995</v>
      </c>
      <c r="O9" s="281">
        <v>121804.11185100011</v>
      </c>
      <c r="P9" s="281">
        <v>109405.78814900015</v>
      </c>
      <c r="Q9" s="281">
        <v>119103.89999999991</v>
      </c>
      <c r="R9" s="281">
        <v>134634.10000000021</v>
      </c>
      <c r="S9" s="281">
        <v>138582.69999999995</v>
      </c>
      <c r="T9" s="281">
        <v>232854.99999999977</v>
      </c>
      <c r="U9" s="281">
        <v>84650</v>
      </c>
      <c r="V9" s="281">
        <v>93306</v>
      </c>
      <c r="W9" s="281">
        <v>101929.50000000006</v>
      </c>
      <c r="X9" s="281">
        <v>154446.03248899983</v>
      </c>
      <c r="Y9" s="281">
        <v>91678.467511000112</v>
      </c>
      <c r="Z9" s="281">
        <v>98917.899999999907</v>
      </c>
      <c r="AA9" s="281">
        <v>86062.100000000093</v>
      </c>
      <c r="AB9" s="281">
        <v>87117.191093702917</v>
      </c>
      <c r="AC9" s="281">
        <v>94341.108906297013</v>
      </c>
      <c r="AD9" s="300">
        <v>98515.95000000007</v>
      </c>
      <c r="AE9" s="126">
        <f t="shared" si="2"/>
        <v>-5.6974766137540232E-2</v>
      </c>
      <c r="AF9" s="126">
        <f t="shared" si="0"/>
        <v>6.6668800629214139E-2</v>
      </c>
      <c r="AG9" s="126">
        <f t="shared" si="0"/>
        <v>-7.5478532141178651E-3</v>
      </c>
      <c r="AH9" s="126">
        <f t="shared" si="0"/>
        <v>-1.2939595151041483E-2</v>
      </c>
      <c r="AI9" s="126">
        <f t="shared" si="0"/>
        <v>-0.31023857273124572</v>
      </c>
      <c r="AJ9" s="126">
        <f t="shared" si="0"/>
        <v>-0.17304618399360672</v>
      </c>
      <c r="AK9" s="126">
        <f t="shared" si="0"/>
        <v>-0.29343846696014925</v>
      </c>
      <c r="AL9" s="126">
        <f t="shared" si="0"/>
        <v>-0.20372411215522077</v>
      </c>
      <c r="AM9" s="126">
        <f t="shared" si="0"/>
        <v>-0.20790915405543323</v>
      </c>
      <c r="AN9" s="126">
        <f t="shared" si="0"/>
        <v>-0.26826896009257745</v>
      </c>
      <c r="AO9" s="124">
        <f t="shared" si="3"/>
        <v>1173892.3000000003</v>
      </c>
      <c r="AP9" s="124">
        <f t="shared" si="4"/>
        <v>990964.25</v>
      </c>
      <c r="AQ9" s="126">
        <f t="shared" si="5"/>
        <v>-0.15583035172817833</v>
      </c>
      <c r="AR9" s="153" t="s">
        <v>779</v>
      </c>
      <c r="AS9" s="153">
        <f t="shared" si="1"/>
        <v>1</v>
      </c>
      <c r="AT9" s="153">
        <f t="shared" si="1"/>
        <v>1</v>
      </c>
      <c r="AU9" s="153">
        <f t="shared" si="1"/>
        <v>1</v>
      </c>
      <c r="AV9" s="153">
        <f t="shared" si="1"/>
        <v>1</v>
      </c>
      <c r="AW9" s="153">
        <f t="shared" si="1"/>
        <v>1</v>
      </c>
      <c r="AX9" s="153">
        <f t="shared" si="1"/>
        <v>1</v>
      </c>
      <c r="AY9" s="153">
        <f t="shared" si="1"/>
        <v>1</v>
      </c>
      <c r="AZ9" s="153">
        <f t="shared" si="1"/>
        <v>1</v>
      </c>
      <c r="BA9" s="153">
        <f t="shared" si="1"/>
        <v>1</v>
      </c>
      <c r="BB9" s="153">
        <f t="shared" si="1"/>
        <v>1</v>
      </c>
      <c r="BC9" s="319"/>
      <c r="BD9" s="319"/>
      <c r="BE9" s="319"/>
      <c r="BF9" s="319"/>
    </row>
    <row r="10" spans="1:58" s="300" customFormat="1" x14ac:dyDescent="0.3">
      <c r="A10" s="300" t="s">
        <v>11</v>
      </c>
      <c r="B10" s="300" t="str">
        <f>VLOOKUP($A10,Countries!$H$2:$Q$217,8,FALSE)</f>
        <v>IDN</v>
      </c>
      <c r="C10" s="300" t="s">
        <v>45</v>
      </c>
      <c r="D10" s="300" t="str">
        <f>VLOOKUP($A10,Countries!$H$2:$Q$217,2,FALSE)</f>
        <v>Lower-Middle Income</v>
      </c>
      <c r="E10" s="300" t="str">
        <f>VLOOKUP($A10,Countries!$H$2:$Q$217,10,FALSE)</f>
        <v>IBRD</v>
      </c>
      <c r="F10" s="44" t="s">
        <v>2656</v>
      </c>
      <c r="G10" s="300" t="s">
        <v>2071</v>
      </c>
      <c r="H10" s="319" t="s">
        <v>779</v>
      </c>
      <c r="I10" s="281">
        <v>7281.4</v>
      </c>
      <c r="J10" s="281">
        <v>8651.6</v>
      </c>
      <c r="K10" s="281">
        <v>10729.7</v>
      </c>
      <c r="L10" s="281">
        <v>8607.8999999999978</v>
      </c>
      <c r="M10" s="281">
        <v>16115.800000000003</v>
      </c>
      <c r="N10" s="281">
        <v>3186.4000000000015</v>
      </c>
      <c r="O10" s="281">
        <v>13643.925298000002</v>
      </c>
      <c r="P10" s="281">
        <v>10148.874702000001</v>
      </c>
      <c r="Q10" s="281">
        <v>6802.8000000000029</v>
      </c>
      <c r="R10" s="281">
        <v>15334.199999999997</v>
      </c>
      <c r="S10" s="281">
        <v>8522.0999999999913</v>
      </c>
      <c r="T10" s="281">
        <v>11388.229999999996</v>
      </c>
      <c r="U10" s="281">
        <v>7594.4</v>
      </c>
      <c r="V10" s="281">
        <v>9184.1</v>
      </c>
      <c r="W10" s="281">
        <v>11863.3</v>
      </c>
      <c r="X10" s="281">
        <v>4851.1000000000022</v>
      </c>
      <c r="Y10" s="281">
        <v>5367.1999999999971</v>
      </c>
      <c r="Z10" s="281">
        <v>2843.9000000000015</v>
      </c>
      <c r="AA10" s="281">
        <v>2300.4000000000015</v>
      </c>
      <c r="AB10" s="281">
        <v>6126.0999999999985</v>
      </c>
      <c r="AC10" s="281">
        <v>3169.6999999999971</v>
      </c>
      <c r="AD10" s="300">
        <v>4152.3000000000029</v>
      </c>
      <c r="AE10" s="126">
        <f t="shared" si="2"/>
        <v>4.2986238910099707E-2</v>
      </c>
      <c r="AF10" s="126">
        <f t="shared" si="0"/>
        <v>6.1549308798372553E-2</v>
      </c>
      <c r="AG10" s="126">
        <f t="shared" si="0"/>
        <v>0.10565067056860848</v>
      </c>
      <c r="AH10" s="126">
        <f t="shared" si="0"/>
        <v>-0.43643629689006569</v>
      </c>
      <c r="AI10" s="126">
        <f t="shared" si="0"/>
        <v>-0.66696037429106858</v>
      </c>
      <c r="AJ10" s="126">
        <f t="shared" si="0"/>
        <v>-0.10748807431584229</v>
      </c>
      <c r="AK10" s="126">
        <f t="shared" si="0"/>
        <v>-0.83139749377422889</v>
      </c>
      <c r="AL10" s="126">
        <f t="shared" si="0"/>
        <v>-0.39637642794104544</v>
      </c>
      <c r="AM10" s="126">
        <f t="shared" si="0"/>
        <v>-0.53405950490974363</v>
      </c>
      <c r="AN10" s="126">
        <f t="shared" si="0"/>
        <v>-0.72921313143170141</v>
      </c>
      <c r="AO10" s="124">
        <f t="shared" si="3"/>
        <v>100502.6</v>
      </c>
      <c r="AP10" s="124">
        <f t="shared" si="4"/>
        <v>57452.5</v>
      </c>
      <c r="AQ10" s="126">
        <f t="shared" si="5"/>
        <v>-0.4283481223371336</v>
      </c>
      <c r="AR10" s="153" t="s">
        <v>779</v>
      </c>
      <c r="AS10" s="153">
        <f t="shared" si="1"/>
        <v>1</v>
      </c>
      <c r="AT10" s="153">
        <f t="shared" si="1"/>
        <v>1</v>
      </c>
      <c r="AU10" s="153">
        <f t="shared" si="1"/>
        <v>1</v>
      </c>
      <c r="AV10" s="153">
        <f t="shared" si="1"/>
        <v>1</v>
      </c>
      <c r="AW10" s="153">
        <f t="shared" si="1"/>
        <v>1</v>
      </c>
      <c r="AX10" s="153">
        <f t="shared" si="1"/>
        <v>1</v>
      </c>
      <c r="AY10" s="153">
        <f t="shared" si="1"/>
        <v>1</v>
      </c>
      <c r="AZ10" s="153">
        <f t="shared" si="1"/>
        <v>1</v>
      </c>
      <c r="BA10" s="153">
        <f t="shared" si="1"/>
        <v>1</v>
      </c>
      <c r="BB10" s="153">
        <f t="shared" si="1"/>
        <v>1</v>
      </c>
      <c r="BC10" s="319"/>
      <c r="BD10" s="319"/>
      <c r="BE10" s="319"/>
      <c r="BF10" s="319"/>
    </row>
    <row r="11" spans="1:58" s="300" customFormat="1" x14ac:dyDescent="0.3">
      <c r="A11" s="300" t="s">
        <v>11</v>
      </c>
      <c r="B11" s="300" t="str">
        <f>VLOOKUP($A11,Countries!$H$2:$Q$217,8,FALSE)</f>
        <v>IDN</v>
      </c>
      <c r="C11" s="300" t="s">
        <v>45</v>
      </c>
      <c r="D11" s="300" t="str">
        <f>VLOOKUP($A11,Countries!$H$2:$Q$217,2,FALSE)</f>
        <v>Lower-Middle Income</v>
      </c>
      <c r="E11" s="300" t="str">
        <f>VLOOKUP($A11,Countries!$H$2:$Q$217,10,FALSE)</f>
        <v>IBRD</v>
      </c>
      <c r="F11" s="44" t="s">
        <v>2657</v>
      </c>
      <c r="G11" s="300" t="s">
        <v>2071</v>
      </c>
      <c r="H11" s="319" t="s">
        <v>779</v>
      </c>
      <c r="I11" s="281">
        <v>2532.1999999999998</v>
      </c>
      <c r="J11" s="281">
        <v>2956.4000000000005</v>
      </c>
      <c r="K11" s="281">
        <v>2745.6399999999994</v>
      </c>
      <c r="L11" s="281">
        <v>2648.66</v>
      </c>
      <c r="M11" s="281">
        <v>2742.5</v>
      </c>
      <c r="N11" s="281">
        <v>2530.3999999999996</v>
      </c>
      <c r="O11" s="281">
        <v>2880.9488039999997</v>
      </c>
      <c r="P11" s="281">
        <v>2428.3511959999996</v>
      </c>
      <c r="Q11" s="281">
        <v>2872.1000000000022</v>
      </c>
      <c r="R11" s="281">
        <v>2978.2000000000007</v>
      </c>
      <c r="S11" s="281">
        <v>2809.2999999999993</v>
      </c>
      <c r="T11" s="281">
        <v>3548.9999999999964</v>
      </c>
      <c r="U11" s="281">
        <v>2146</v>
      </c>
      <c r="V11" s="281">
        <v>1992.8000000000002</v>
      </c>
      <c r="W11" s="281">
        <v>2249.6999999999998</v>
      </c>
      <c r="X11" s="281">
        <v>2301.3999999999996</v>
      </c>
      <c r="Y11" s="281">
        <v>1707.5</v>
      </c>
      <c r="Z11" s="281">
        <v>2419.9000000000015</v>
      </c>
      <c r="AA11" s="281">
        <v>1782.5999999999985</v>
      </c>
      <c r="AB11" s="281">
        <v>2032.2000000000025</v>
      </c>
      <c r="AC11" s="281">
        <v>2928.0999999999985</v>
      </c>
      <c r="AD11" s="300">
        <v>2236.5999999999985</v>
      </c>
      <c r="AE11" s="126">
        <f t="shared" si="2"/>
        <v>-0.15251559908380058</v>
      </c>
      <c r="AF11" s="126">
        <f t="shared" si="0"/>
        <v>-0.32593695034501424</v>
      </c>
      <c r="AG11" s="126">
        <f t="shared" si="0"/>
        <v>-0.18062819597616575</v>
      </c>
      <c r="AH11" s="126">
        <f t="shared" si="0"/>
        <v>-0.13110780545634404</v>
      </c>
      <c r="AI11" s="126">
        <f t="shared" si="0"/>
        <v>-0.37739288969917956</v>
      </c>
      <c r="AJ11" s="126">
        <f t="shared" si="0"/>
        <v>-4.366898514068851E-2</v>
      </c>
      <c r="AK11" s="126">
        <f t="shared" si="0"/>
        <v>-0.38124551275434648</v>
      </c>
      <c r="AL11" s="126">
        <f t="shared" si="0"/>
        <v>-0.1631358745195261</v>
      </c>
      <c r="AM11" s="126">
        <f t="shared" si="0"/>
        <v>1.9497928345112051E-2</v>
      </c>
      <c r="AN11" s="126">
        <f t="shared" si="0"/>
        <v>-0.24900946880666242</v>
      </c>
      <c r="AO11" s="124">
        <f t="shared" si="3"/>
        <v>27315.4</v>
      </c>
      <c r="AP11" s="124">
        <f t="shared" si="4"/>
        <v>21796.799999999999</v>
      </c>
      <c r="AQ11" s="126">
        <f t="shared" si="5"/>
        <v>-0.20203255306530388</v>
      </c>
      <c r="AR11" s="153" t="s">
        <v>779</v>
      </c>
      <c r="AS11" s="153">
        <f t="shared" si="1"/>
        <v>1</v>
      </c>
      <c r="AT11" s="153">
        <f t="shared" si="1"/>
        <v>1</v>
      </c>
      <c r="AU11" s="153">
        <f t="shared" si="1"/>
        <v>1</v>
      </c>
      <c r="AV11" s="153">
        <f t="shared" si="1"/>
        <v>1</v>
      </c>
      <c r="AW11" s="153">
        <f t="shared" si="1"/>
        <v>1</v>
      </c>
      <c r="AX11" s="153">
        <f t="shared" si="1"/>
        <v>1</v>
      </c>
      <c r="AY11" s="153">
        <f t="shared" si="1"/>
        <v>1</v>
      </c>
      <c r="AZ11" s="153">
        <f t="shared" si="1"/>
        <v>1</v>
      </c>
      <c r="BA11" s="153">
        <f t="shared" si="1"/>
        <v>1</v>
      </c>
      <c r="BB11" s="153">
        <f t="shared" si="1"/>
        <v>1</v>
      </c>
      <c r="BC11" s="319"/>
      <c r="BD11" s="319"/>
      <c r="BE11" s="319"/>
      <c r="BF11" s="319"/>
    </row>
    <row r="12" spans="1:58" s="300" customFormat="1" x14ac:dyDescent="0.3">
      <c r="A12" s="300" t="s">
        <v>11</v>
      </c>
      <c r="B12" s="300" t="str">
        <f>VLOOKUP($A12,Countries!$H$2:$Q$217,8,FALSE)</f>
        <v>IDN</v>
      </c>
      <c r="C12" s="300" t="s">
        <v>45</v>
      </c>
      <c r="D12" s="300" t="str">
        <f>VLOOKUP($A12,Countries!$H$2:$Q$217,2,FALSE)</f>
        <v>Lower-Middle Income</v>
      </c>
      <c r="E12" s="300" t="str">
        <f>VLOOKUP($A12,Countries!$H$2:$Q$217,10,FALSE)</f>
        <v>IBRD</v>
      </c>
      <c r="F12" s="44" t="s">
        <v>650</v>
      </c>
      <c r="G12" s="300" t="s">
        <v>2071</v>
      </c>
      <c r="H12" s="319" t="s">
        <v>779</v>
      </c>
      <c r="I12" s="281">
        <v>18316.2</v>
      </c>
      <c r="J12" s="281">
        <v>21595.999999999996</v>
      </c>
      <c r="K12" s="281">
        <v>30131.940000000002</v>
      </c>
      <c r="L12" s="281">
        <v>23926.059999999998</v>
      </c>
      <c r="M12" s="281">
        <v>63848.599999999991</v>
      </c>
      <c r="N12" s="281">
        <v>51264.899999999994</v>
      </c>
      <c r="O12" s="281">
        <v>32189.157774000021</v>
      </c>
      <c r="P12" s="281">
        <v>26891.04222600002</v>
      </c>
      <c r="Q12" s="281">
        <v>33537.399999999965</v>
      </c>
      <c r="R12" s="281">
        <v>31590</v>
      </c>
      <c r="S12" s="281">
        <v>28965</v>
      </c>
      <c r="T12" s="281">
        <v>42781.530000000028</v>
      </c>
      <c r="U12" s="281">
        <v>19024.300000000003</v>
      </c>
      <c r="V12" s="281">
        <v>19596.899999999994</v>
      </c>
      <c r="W12" s="281">
        <v>57364.2</v>
      </c>
      <c r="X12" s="281">
        <v>18518.199999999997</v>
      </c>
      <c r="Y12" s="281">
        <v>22386.900000000009</v>
      </c>
      <c r="Z12" s="281">
        <v>47632.299999999988</v>
      </c>
      <c r="AA12" s="281">
        <v>24286.600000000035</v>
      </c>
      <c r="AB12" s="281">
        <v>23265.299999999959</v>
      </c>
      <c r="AC12" s="281">
        <v>28798.000000000029</v>
      </c>
      <c r="AD12" s="300">
        <v>17959.450000000012</v>
      </c>
      <c r="AE12" s="126">
        <f t="shared" si="2"/>
        <v>3.8659765671918964E-2</v>
      </c>
      <c r="AF12" s="126">
        <f t="shared" si="0"/>
        <v>-9.2568068160770636E-2</v>
      </c>
      <c r="AG12" s="126">
        <f t="shared" si="0"/>
        <v>0.90376723171491757</v>
      </c>
      <c r="AH12" s="126">
        <f t="shared" si="0"/>
        <v>-0.22602384178590212</v>
      </c>
      <c r="AI12" s="126">
        <f t="shared" si="0"/>
        <v>-0.64937524080402687</v>
      </c>
      <c r="AJ12" s="126">
        <f t="shared" si="0"/>
        <v>-7.0859398925970915E-2</v>
      </c>
      <c r="AK12" s="126">
        <f t="shared" si="0"/>
        <v>-0.2455037136878144</v>
      </c>
      <c r="AL12" s="126">
        <f t="shared" si="0"/>
        <v>-0.1348308554026387</v>
      </c>
      <c r="AM12" s="126">
        <f t="shared" si="0"/>
        <v>-0.14131685819413375</v>
      </c>
      <c r="AN12" s="126">
        <f t="shared" si="0"/>
        <v>-0.43148306426084165</v>
      </c>
      <c r="AO12" s="124">
        <f t="shared" si="3"/>
        <v>333291.3</v>
      </c>
      <c r="AP12" s="124">
        <f t="shared" si="4"/>
        <v>278832.15000000002</v>
      </c>
      <c r="AQ12" s="126">
        <f t="shared" si="5"/>
        <v>-0.16339805449467168</v>
      </c>
      <c r="AR12" s="153" t="s">
        <v>779</v>
      </c>
      <c r="AS12" s="153">
        <f t="shared" si="1"/>
        <v>1</v>
      </c>
      <c r="AT12" s="153">
        <f t="shared" si="1"/>
        <v>1</v>
      </c>
      <c r="AU12" s="153">
        <f t="shared" si="1"/>
        <v>1</v>
      </c>
      <c r="AV12" s="153">
        <f t="shared" si="1"/>
        <v>1</v>
      </c>
      <c r="AW12" s="153">
        <f t="shared" si="1"/>
        <v>1</v>
      </c>
      <c r="AX12" s="153">
        <f t="shared" si="1"/>
        <v>1</v>
      </c>
      <c r="AY12" s="153">
        <f t="shared" si="1"/>
        <v>1</v>
      </c>
      <c r="AZ12" s="153">
        <f t="shared" si="1"/>
        <v>1</v>
      </c>
      <c r="BA12" s="153">
        <f t="shared" si="1"/>
        <v>1</v>
      </c>
      <c r="BB12" s="153">
        <f t="shared" si="1"/>
        <v>1</v>
      </c>
      <c r="BC12" s="319"/>
      <c r="BD12" s="319"/>
      <c r="BE12" s="319"/>
      <c r="BF12" s="319"/>
    </row>
    <row r="13" spans="1:58" s="300" customFormat="1" x14ac:dyDescent="0.3">
      <c r="A13" s="300" t="s">
        <v>11</v>
      </c>
      <c r="B13" s="300" t="str">
        <f>VLOOKUP($A13,Countries!$H$2:$Q$217,8,FALSE)</f>
        <v>IDN</v>
      </c>
      <c r="C13" s="300" t="s">
        <v>45</v>
      </c>
      <c r="D13" s="300" t="str">
        <f>VLOOKUP($A13,Countries!$H$2:$Q$217,2,FALSE)</f>
        <v>Lower-Middle Income</v>
      </c>
      <c r="E13" s="300" t="str">
        <f>VLOOKUP($A13,Countries!$H$2:$Q$217,10,FALSE)</f>
        <v>IBRD</v>
      </c>
      <c r="F13" s="44" t="s">
        <v>2658</v>
      </c>
      <c r="G13" s="300" t="s">
        <v>2071</v>
      </c>
      <c r="H13" s="319" t="s">
        <v>779</v>
      </c>
      <c r="I13" s="281">
        <v>-4.5999999999999996</v>
      </c>
      <c r="J13" s="281">
        <v>67.3</v>
      </c>
      <c r="K13" s="281">
        <v>50</v>
      </c>
      <c r="L13" s="281">
        <v>241.60000000000002</v>
      </c>
      <c r="M13" s="281">
        <v>351.99999999999994</v>
      </c>
      <c r="N13" s="281">
        <v>28.200000000000045</v>
      </c>
      <c r="O13" s="281">
        <v>70.912398000000053</v>
      </c>
      <c r="P13" s="281">
        <v>155.08760199999995</v>
      </c>
      <c r="Q13" s="281">
        <v>398.79999999999995</v>
      </c>
      <c r="R13" s="281">
        <v>362.5</v>
      </c>
      <c r="S13" s="281">
        <v>227.60000000000014</v>
      </c>
      <c r="T13" s="281">
        <v>4850.6000000000004</v>
      </c>
      <c r="U13" s="281">
        <v>0</v>
      </c>
      <c r="V13" s="281">
        <v>28.6</v>
      </c>
      <c r="W13" s="281">
        <v>48.6</v>
      </c>
      <c r="X13" s="281">
        <v>596.9</v>
      </c>
      <c r="Y13" s="281">
        <v>685.4</v>
      </c>
      <c r="Z13" s="281">
        <v>380</v>
      </c>
      <c r="AA13" s="281">
        <v>720.44999999999982</v>
      </c>
      <c r="AB13" s="281">
        <v>1511.02</v>
      </c>
      <c r="AC13" s="281">
        <v>1708.5300000000002</v>
      </c>
      <c r="AD13" s="300">
        <v>1452.7600000000002</v>
      </c>
      <c r="AE13" s="126">
        <f t="shared" si="2"/>
        <v>-1</v>
      </c>
      <c r="AF13" s="126">
        <f t="shared" si="0"/>
        <v>-0.57503714710252596</v>
      </c>
      <c r="AG13" s="126">
        <f t="shared" si="0"/>
        <v>-2.7999999999999973E-2</v>
      </c>
      <c r="AH13" s="126">
        <f t="shared" si="0"/>
        <v>1.4706125827814567</v>
      </c>
      <c r="AI13" s="126">
        <f t="shared" si="0"/>
        <v>0.94715909090909112</v>
      </c>
      <c r="AJ13" s="126">
        <f t="shared" si="0"/>
        <v>12.475177304964518</v>
      </c>
      <c r="AK13" s="126">
        <f t="shared" si="0"/>
        <v>9.1597184740530047</v>
      </c>
      <c r="AL13" s="126">
        <f t="shared" si="0"/>
        <v>8.7430096314210886</v>
      </c>
      <c r="AM13" s="126">
        <f t="shared" si="0"/>
        <v>3.2841775325977944</v>
      </c>
      <c r="AN13" s="126">
        <f t="shared" si="0"/>
        <v>3.0076137931034488</v>
      </c>
      <c r="AO13" s="124">
        <f t="shared" si="3"/>
        <v>1726.4</v>
      </c>
      <c r="AP13" s="124">
        <f t="shared" si="4"/>
        <v>7132.26</v>
      </c>
      <c r="AQ13" s="126">
        <f t="shared" si="5"/>
        <v>3.1312905468025951</v>
      </c>
      <c r="AR13" s="153" t="s">
        <v>779</v>
      </c>
      <c r="AS13" s="153">
        <f t="shared" si="1"/>
        <v>0</v>
      </c>
      <c r="AT13" s="153">
        <f t="shared" si="1"/>
        <v>1</v>
      </c>
      <c r="AU13" s="153">
        <f t="shared" si="1"/>
        <v>1</v>
      </c>
      <c r="AV13" s="153">
        <f t="shared" si="1"/>
        <v>1</v>
      </c>
      <c r="AW13" s="153">
        <f t="shared" si="1"/>
        <v>1</v>
      </c>
      <c r="AX13" s="153">
        <f t="shared" si="1"/>
        <v>1</v>
      </c>
      <c r="AY13" s="153">
        <f t="shared" si="1"/>
        <v>1</v>
      </c>
      <c r="AZ13" s="153">
        <f t="shared" si="1"/>
        <v>1</v>
      </c>
      <c r="BA13" s="153">
        <f t="shared" si="1"/>
        <v>1</v>
      </c>
      <c r="BB13" s="153">
        <f t="shared" si="1"/>
        <v>1</v>
      </c>
      <c r="BC13" s="319"/>
      <c r="BD13" s="319"/>
      <c r="BE13" s="319"/>
      <c r="BF13" s="319"/>
    </row>
    <row r="14" spans="1:58" x14ac:dyDescent="0.3">
      <c r="A14" t="s">
        <v>731</v>
      </c>
      <c r="B14" t="str">
        <f>VLOOKUP($A14,Countries!$H$2:$Q$217,8,FALSE)</f>
        <v>MYS</v>
      </c>
      <c r="C14" t="str">
        <f>VLOOKUP($A14,Countries!$H$2:$Q$217,9,FALSE)</f>
        <v>EAP</v>
      </c>
      <c r="D14" t="str">
        <f>VLOOKUP($A14,Countries!$H$2:$Q$217,2,FALSE)</f>
        <v>Upper-Middle Income</v>
      </c>
      <c r="E14" t="str">
        <f>VLOOKUP($A14,Countries!$H$2:$Q$217,10,FALSE)</f>
        <v>IBRD</v>
      </c>
      <c r="F14" t="s">
        <v>31</v>
      </c>
      <c r="G14" t="s">
        <v>2070</v>
      </c>
      <c r="H14" s="319" t="s">
        <v>780</v>
      </c>
      <c r="I14" s="281"/>
      <c r="J14" s="281"/>
      <c r="K14" s="281">
        <v>20026.434641659998</v>
      </c>
      <c r="L14" s="281"/>
      <c r="M14" s="281"/>
      <c r="N14" s="281">
        <v>20526.491955979996</v>
      </c>
      <c r="O14" s="281"/>
      <c r="P14" s="281"/>
      <c r="Q14" s="281">
        <v>18735.481503129999</v>
      </c>
      <c r="R14" s="281"/>
      <c r="S14" s="281"/>
      <c r="T14" s="281">
        <v>25245.122632960007</v>
      </c>
      <c r="U14" s="281"/>
      <c r="V14" s="281"/>
      <c r="W14" s="281">
        <v>15911.466028209999</v>
      </c>
      <c r="X14" s="281"/>
      <c r="Y14" s="281"/>
      <c r="Z14" s="281">
        <v>9234.2873638800011</v>
      </c>
      <c r="AA14" s="281"/>
      <c r="AB14" s="281"/>
      <c r="AC14" s="281"/>
      <c r="AE14" s="126" t="str">
        <f t="shared" si="2"/>
        <v/>
      </c>
      <c r="AF14" s="126" t="str">
        <f t="shared" si="0"/>
        <v/>
      </c>
      <c r="AG14" s="126">
        <f t="shared" si="0"/>
        <v>-0.20547684533370877</v>
      </c>
      <c r="AH14" s="126" t="str">
        <f t="shared" si="0"/>
        <v/>
      </c>
      <c r="AI14" s="126" t="str">
        <f t="shared" si="0"/>
        <v/>
      </c>
      <c r="AJ14" s="126">
        <f t="shared" si="0"/>
        <v>-0.55012832277023493</v>
      </c>
      <c r="AK14" s="126" t="str">
        <f t="shared" si="0"/>
        <v/>
      </c>
      <c r="AL14" s="126" t="str">
        <f t="shared" si="0"/>
        <v/>
      </c>
      <c r="AM14" s="126" t="str">
        <f t="shared" si="0"/>
        <v/>
      </c>
      <c r="AN14" s="126" t="str">
        <f t="shared" si="0"/>
        <v/>
      </c>
      <c r="AO14" s="124">
        <f t="shared" si="3"/>
        <v>40552.926597639991</v>
      </c>
      <c r="AP14" s="124">
        <f t="shared" si="4"/>
        <v>25145.753392090002</v>
      </c>
      <c r="AQ14" s="126">
        <f t="shared" si="5"/>
        <v>-0.37992752923648726</v>
      </c>
      <c r="AR14" s="153" t="s">
        <v>779</v>
      </c>
      <c r="AS14" s="153">
        <f t="shared" si="1"/>
        <v>0</v>
      </c>
      <c r="AT14" s="153">
        <f t="shared" si="1"/>
        <v>0</v>
      </c>
      <c r="AU14" s="153">
        <f t="shared" si="1"/>
        <v>1</v>
      </c>
      <c r="AV14" s="153">
        <f t="shared" si="1"/>
        <v>0</v>
      </c>
      <c r="AW14" s="153">
        <f t="shared" si="1"/>
        <v>0</v>
      </c>
      <c r="AX14" s="153">
        <f t="shared" si="1"/>
        <v>1</v>
      </c>
      <c r="AY14" s="153">
        <f t="shared" si="1"/>
        <v>0</v>
      </c>
      <c r="AZ14" s="153">
        <f t="shared" si="1"/>
        <v>0</v>
      </c>
      <c r="BA14" s="153">
        <f t="shared" si="1"/>
        <v>0</v>
      </c>
      <c r="BB14" s="153">
        <f t="shared" si="1"/>
        <v>0</v>
      </c>
    </row>
    <row r="15" spans="1:58" x14ac:dyDescent="0.3">
      <c r="A15" t="s">
        <v>731</v>
      </c>
      <c r="B15" t="str">
        <f>VLOOKUP($A15,Countries!$H$2:$Q$217,8,FALSE)</f>
        <v>MYS</v>
      </c>
      <c r="C15" t="str">
        <f>VLOOKUP($A15,Countries!$H$2:$Q$217,9,FALSE)</f>
        <v>EAP</v>
      </c>
      <c r="D15" t="str">
        <f>VLOOKUP($A15,Countries!$H$2:$Q$217,2,FALSE)</f>
        <v>Upper-Middle Income</v>
      </c>
      <c r="E15" t="str">
        <f>VLOOKUP($A15,Countries!$H$2:$Q$217,10,FALSE)</f>
        <v>IBRD</v>
      </c>
      <c r="F15" t="s">
        <v>770</v>
      </c>
      <c r="G15" t="s">
        <v>2070</v>
      </c>
      <c r="H15" s="319" t="s">
        <v>780</v>
      </c>
      <c r="I15" s="281"/>
      <c r="J15" s="281"/>
      <c r="K15" s="281">
        <v>974.46281728000008</v>
      </c>
      <c r="L15" s="281"/>
      <c r="M15" s="281"/>
      <c r="N15" s="281">
        <v>1046.98642752</v>
      </c>
      <c r="O15" s="281"/>
      <c r="P15" s="281"/>
      <c r="Q15" s="281">
        <v>919.3550436999999</v>
      </c>
      <c r="R15" s="281"/>
      <c r="S15" s="281"/>
      <c r="T15" s="281">
        <v>917.8188717200012</v>
      </c>
      <c r="U15" s="281"/>
      <c r="V15" s="281"/>
      <c r="W15" s="281">
        <v>828.24820186000011</v>
      </c>
      <c r="X15" s="281"/>
      <c r="Y15" s="281"/>
      <c r="Z15" s="281">
        <v>575.10877689999984</v>
      </c>
      <c r="AA15" s="281"/>
      <c r="AB15" s="281"/>
      <c r="AC15" s="281"/>
      <c r="AE15" s="126" t="str">
        <f t="shared" si="2"/>
        <v/>
      </c>
      <c r="AF15" s="126" t="str">
        <f t="shared" si="0"/>
        <v/>
      </c>
      <c r="AG15" s="126">
        <f t="shared" si="0"/>
        <v>-0.15004637717027122</v>
      </c>
      <c r="AH15" s="126" t="str">
        <f t="shared" si="0"/>
        <v/>
      </c>
      <c r="AI15" s="126" t="str">
        <f t="shared" si="0"/>
        <v/>
      </c>
      <c r="AJ15" s="126">
        <f t="shared" si="0"/>
        <v>-0.45070082879463702</v>
      </c>
      <c r="AK15" s="126" t="str">
        <f t="shared" si="0"/>
        <v/>
      </c>
      <c r="AL15" s="126" t="str">
        <f t="shared" si="0"/>
        <v/>
      </c>
      <c r="AM15" s="126" t="str">
        <f t="shared" si="0"/>
        <v/>
      </c>
      <c r="AN15" s="126" t="str">
        <f t="shared" si="0"/>
        <v/>
      </c>
      <c r="AO15" s="124">
        <f t="shared" si="3"/>
        <v>2021.4492448000001</v>
      </c>
      <c r="AP15" s="124">
        <f t="shared" si="4"/>
        <v>1403.3569787599999</v>
      </c>
      <c r="AQ15" s="126">
        <f t="shared" si="5"/>
        <v>-0.30576689849126215</v>
      </c>
      <c r="AR15" s="153" t="s">
        <v>779</v>
      </c>
      <c r="AS15" s="153">
        <f t="shared" si="1"/>
        <v>0</v>
      </c>
      <c r="AT15" s="153">
        <f t="shared" si="1"/>
        <v>0</v>
      </c>
      <c r="AU15" s="153">
        <f t="shared" si="1"/>
        <v>1</v>
      </c>
      <c r="AV15" s="153">
        <f t="shared" si="1"/>
        <v>0</v>
      </c>
      <c r="AW15" s="153">
        <f t="shared" si="1"/>
        <v>0</v>
      </c>
      <c r="AX15" s="153">
        <f t="shared" si="1"/>
        <v>1</v>
      </c>
      <c r="AY15" s="153">
        <f t="shared" si="1"/>
        <v>0</v>
      </c>
      <c r="AZ15" s="153">
        <f t="shared" si="1"/>
        <v>0</v>
      </c>
      <c r="BA15" s="153">
        <f t="shared" si="1"/>
        <v>0</v>
      </c>
      <c r="BB15" s="153">
        <f t="shared" si="1"/>
        <v>0</v>
      </c>
    </row>
    <row r="16" spans="1:58" x14ac:dyDescent="0.3">
      <c r="A16" t="s">
        <v>731</v>
      </c>
      <c r="B16" t="str">
        <f>VLOOKUP($A16,Countries!$H$2:$Q$217,8,FALSE)</f>
        <v>MYS</v>
      </c>
      <c r="C16" t="str">
        <f>VLOOKUP($A16,Countries!$H$2:$Q$217,9,FALSE)</f>
        <v>EAP</v>
      </c>
      <c r="D16" t="str">
        <f>VLOOKUP($A16,Countries!$H$2:$Q$217,2,FALSE)</f>
        <v>Upper-Middle Income</v>
      </c>
      <c r="E16" t="str">
        <f>VLOOKUP($A16,Countries!$H$2:$Q$217,10,FALSE)</f>
        <v>IBRD</v>
      </c>
      <c r="F16" t="s">
        <v>27</v>
      </c>
      <c r="G16" t="s">
        <v>2070</v>
      </c>
      <c r="H16" s="319" t="s">
        <v>780</v>
      </c>
      <c r="I16" s="281"/>
      <c r="J16" s="281"/>
      <c r="K16" s="281">
        <v>2493.45589023</v>
      </c>
      <c r="L16" s="281"/>
      <c r="M16" s="281"/>
      <c r="N16" s="281">
        <v>2702.9442178300005</v>
      </c>
      <c r="O16" s="281"/>
      <c r="P16" s="281"/>
      <c r="Q16" s="281">
        <v>2685.6253808899987</v>
      </c>
      <c r="R16" s="281"/>
      <c r="S16" s="281"/>
      <c r="T16" s="281">
        <v>2628.7446760300027</v>
      </c>
      <c r="U16" s="281"/>
      <c r="V16" s="281"/>
      <c r="W16" s="281">
        <v>2385.3002350100001</v>
      </c>
      <c r="X16" s="281"/>
      <c r="Y16" s="281"/>
      <c r="Z16" s="281">
        <v>1319.1438400199997</v>
      </c>
      <c r="AA16" s="281"/>
      <c r="AB16" s="281"/>
      <c r="AC16" s="281"/>
      <c r="AE16" s="126" t="str">
        <f t="shared" si="2"/>
        <v/>
      </c>
      <c r="AF16" s="126" t="str">
        <f t="shared" si="0"/>
        <v/>
      </c>
      <c r="AG16" s="126">
        <f t="shared" si="0"/>
        <v>-4.3375804498399825E-2</v>
      </c>
      <c r="AH16" s="126" t="str">
        <f t="shared" si="0"/>
        <v/>
      </c>
      <c r="AI16" s="126" t="str">
        <f t="shared" si="0"/>
        <v/>
      </c>
      <c r="AJ16" s="126">
        <f t="shared" si="0"/>
        <v>-0.51196039070349542</v>
      </c>
      <c r="AK16" s="126" t="str">
        <f t="shared" si="0"/>
        <v/>
      </c>
      <c r="AL16" s="126" t="str">
        <f t="shared" si="0"/>
        <v/>
      </c>
      <c r="AM16" s="126" t="str">
        <f t="shared" si="0"/>
        <v/>
      </c>
      <c r="AN16" s="126" t="str">
        <f t="shared" si="0"/>
        <v/>
      </c>
      <c r="AO16" s="124">
        <f t="shared" si="3"/>
        <v>5196.400108060001</v>
      </c>
      <c r="AP16" s="124">
        <f t="shared" si="4"/>
        <v>3704.44407503</v>
      </c>
      <c r="AQ16" s="126">
        <f t="shared" si="5"/>
        <v>-0.28711338657619279</v>
      </c>
      <c r="AR16" s="153" t="s">
        <v>779</v>
      </c>
      <c r="AS16" s="153">
        <f t="shared" si="1"/>
        <v>0</v>
      </c>
      <c r="AT16" s="153">
        <f t="shared" si="1"/>
        <v>0</v>
      </c>
      <c r="AU16" s="153">
        <f t="shared" si="1"/>
        <v>1</v>
      </c>
      <c r="AV16" s="153">
        <f t="shared" si="1"/>
        <v>0</v>
      </c>
      <c r="AW16" s="153">
        <f t="shared" si="1"/>
        <v>0</v>
      </c>
      <c r="AX16" s="153">
        <f t="shared" si="1"/>
        <v>1</v>
      </c>
      <c r="AY16" s="153">
        <f t="shared" si="1"/>
        <v>0</v>
      </c>
      <c r="AZ16" s="153">
        <f t="shared" si="1"/>
        <v>0</v>
      </c>
      <c r="BA16" s="153">
        <f t="shared" si="1"/>
        <v>0</v>
      </c>
      <c r="BB16" s="153">
        <f t="shared" si="1"/>
        <v>0</v>
      </c>
    </row>
    <row r="17" spans="1:54" x14ac:dyDescent="0.3">
      <c r="A17" t="s">
        <v>731</v>
      </c>
      <c r="B17" t="str">
        <f>VLOOKUP($A17,Countries!$H$2:$Q$217,8,FALSE)</f>
        <v>MYS</v>
      </c>
      <c r="C17" t="str">
        <f>VLOOKUP($A17,Countries!$H$2:$Q$217,9,FALSE)</f>
        <v>EAP</v>
      </c>
      <c r="D17" t="str">
        <f>VLOOKUP($A17,Countries!$H$2:$Q$217,2,FALSE)</f>
        <v>Upper-Middle Income</v>
      </c>
      <c r="E17" t="str">
        <f>VLOOKUP($A17,Countries!$H$2:$Q$217,10,FALSE)</f>
        <v>IBRD</v>
      </c>
      <c r="F17" t="s">
        <v>16</v>
      </c>
      <c r="G17" t="s">
        <v>2070</v>
      </c>
      <c r="H17" s="319" t="s">
        <v>780</v>
      </c>
      <c r="I17" s="282"/>
      <c r="J17" s="282"/>
      <c r="K17" s="282">
        <v>28045.210545179998</v>
      </c>
      <c r="L17" s="282"/>
      <c r="M17" s="283"/>
      <c r="N17" s="282">
        <v>28624.681915219997</v>
      </c>
      <c r="O17" s="283"/>
      <c r="P17" s="283"/>
      <c r="Q17" s="282">
        <v>32252.25782526</v>
      </c>
      <c r="R17" s="283"/>
      <c r="S17" s="283"/>
      <c r="T17" s="282">
        <v>34291.60166077</v>
      </c>
      <c r="U17" s="283"/>
      <c r="V17" s="283"/>
      <c r="W17" s="282">
        <v>25652.899812689997</v>
      </c>
      <c r="X17" s="283"/>
      <c r="Y17" s="283"/>
      <c r="Z17" s="282">
        <v>16742.545455380001</v>
      </c>
      <c r="AA17" s="283"/>
      <c r="AB17" s="283"/>
      <c r="AC17" s="281"/>
      <c r="AE17" s="126" t="str">
        <f t="shared" si="2"/>
        <v/>
      </c>
      <c r="AF17" s="126" t="str">
        <f t="shared" si="0"/>
        <v/>
      </c>
      <c r="AG17" s="126">
        <f t="shared" si="0"/>
        <v>-8.5301935196245363E-2</v>
      </c>
      <c r="AH17" s="126" t="str">
        <f t="shared" si="0"/>
        <v/>
      </c>
      <c r="AI17" s="126" t="str">
        <f t="shared" si="0"/>
        <v/>
      </c>
      <c r="AJ17" s="126">
        <f t="shared" si="0"/>
        <v>-0.41510108287079894</v>
      </c>
      <c r="AK17" s="126" t="str">
        <f t="shared" si="0"/>
        <v/>
      </c>
      <c r="AL17" s="126" t="str">
        <f t="shared" si="0"/>
        <v/>
      </c>
      <c r="AM17" s="126" t="str">
        <f t="shared" si="0"/>
        <v/>
      </c>
      <c r="AN17" s="126" t="str">
        <f t="shared" si="0"/>
        <v/>
      </c>
      <c r="AO17" s="124">
        <f t="shared" si="3"/>
        <v>56669.892460399991</v>
      </c>
      <c r="AP17" s="124">
        <f t="shared" si="4"/>
        <v>42395.445268069998</v>
      </c>
      <c r="AQ17" s="126">
        <f t="shared" si="5"/>
        <v>-0.25188767037637749</v>
      </c>
      <c r="AR17" s="153" t="s">
        <v>779</v>
      </c>
      <c r="AS17" s="153">
        <f t="shared" si="1"/>
        <v>0</v>
      </c>
      <c r="AT17" s="153">
        <f t="shared" si="1"/>
        <v>0</v>
      </c>
      <c r="AU17" s="153">
        <f t="shared" si="1"/>
        <v>1</v>
      </c>
      <c r="AV17" s="153">
        <f t="shared" si="1"/>
        <v>0</v>
      </c>
      <c r="AW17" s="153">
        <f t="shared" si="1"/>
        <v>0</v>
      </c>
      <c r="AX17" s="153">
        <f t="shared" si="1"/>
        <v>1</v>
      </c>
      <c r="AY17" s="153">
        <f t="shared" si="1"/>
        <v>0</v>
      </c>
      <c r="AZ17" s="153">
        <f t="shared" si="1"/>
        <v>0</v>
      </c>
      <c r="BA17" s="153">
        <f t="shared" si="1"/>
        <v>0</v>
      </c>
      <c r="BB17" s="153">
        <f t="shared" si="1"/>
        <v>0</v>
      </c>
    </row>
    <row r="18" spans="1:54" x14ac:dyDescent="0.3">
      <c r="A18" t="s">
        <v>731</v>
      </c>
      <c r="B18" t="str">
        <f>VLOOKUP($A18,Countries!$H$2:$Q$217,8,FALSE)</f>
        <v>MYS</v>
      </c>
      <c r="C18" t="str">
        <f>VLOOKUP($A18,Countries!$H$2:$Q$217,9,FALSE)</f>
        <v>EAP</v>
      </c>
      <c r="D18" t="str">
        <f>VLOOKUP($A18,Countries!$H$2:$Q$217,2,FALSE)</f>
        <v>Upper-Middle Income</v>
      </c>
      <c r="E18" t="str">
        <f>VLOOKUP($A18,Countries!$H$2:$Q$217,10,FALSE)</f>
        <v>IBRD</v>
      </c>
      <c r="F18" t="s">
        <v>650</v>
      </c>
      <c r="G18" t="s">
        <v>2070</v>
      </c>
      <c r="H18" s="319" t="s">
        <v>780</v>
      </c>
      <c r="I18" s="283"/>
      <c r="J18" s="283"/>
      <c r="K18" s="281">
        <v>21914.14789488</v>
      </c>
      <c r="L18" s="283"/>
      <c r="M18" s="283"/>
      <c r="N18" s="281">
        <v>18729.48474878</v>
      </c>
      <c r="O18" s="283"/>
      <c r="P18" s="283"/>
      <c r="Q18" s="281">
        <v>22634.114704860003</v>
      </c>
      <c r="R18" s="283"/>
      <c r="S18" s="283"/>
      <c r="T18" s="281">
        <v>20570.927731390017</v>
      </c>
      <c r="U18" s="283"/>
      <c r="V18" s="283"/>
      <c r="W18" s="281">
        <v>6899.4964358799971</v>
      </c>
      <c r="X18" s="283"/>
      <c r="Y18" s="283"/>
      <c r="Z18" s="281">
        <v>29635.928709250002</v>
      </c>
      <c r="AA18" s="283"/>
      <c r="AB18" s="283"/>
      <c r="AC18" s="281"/>
      <c r="AE18" s="126" t="str">
        <f t="shared" si="2"/>
        <v/>
      </c>
      <c r="AF18" s="126" t="str">
        <f t="shared" si="2"/>
        <v/>
      </c>
      <c r="AG18" s="126">
        <f t="shared" si="2"/>
        <v>-0.68515789575865782</v>
      </c>
      <c r="AH18" s="126" t="str">
        <f t="shared" si="2"/>
        <v/>
      </c>
      <c r="AI18" s="126" t="str">
        <f t="shared" si="2"/>
        <v/>
      </c>
      <c r="AJ18" s="126">
        <f t="shared" si="2"/>
        <v>0.58231414834732309</v>
      </c>
      <c r="AK18" s="126" t="str">
        <f t="shared" si="2"/>
        <v/>
      </c>
      <c r="AL18" s="126" t="str">
        <f t="shared" si="2"/>
        <v/>
      </c>
      <c r="AM18" s="126" t="str">
        <f t="shared" si="2"/>
        <v/>
      </c>
      <c r="AN18" s="126" t="str">
        <f t="shared" si="2"/>
        <v/>
      </c>
      <c r="AO18" s="124">
        <f t="shared" si="3"/>
        <v>40643.632643659999</v>
      </c>
      <c r="AP18" s="124">
        <f t="shared" si="4"/>
        <v>36535.425145130001</v>
      </c>
      <c r="AQ18" s="126">
        <f t="shared" si="5"/>
        <v>-0.10107874791971475</v>
      </c>
      <c r="AR18" s="153" t="s">
        <v>779</v>
      </c>
      <c r="AS18" s="153">
        <f t="shared" ref="AS18:BB43" si="6">IF(OR(U18="",U18=0),0,1)</f>
        <v>0</v>
      </c>
      <c r="AT18" s="153">
        <f t="shared" si="6"/>
        <v>0</v>
      </c>
      <c r="AU18" s="153">
        <f t="shared" si="6"/>
        <v>1</v>
      </c>
      <c r="AV18" s="153">
        <f t="shared" si="6"/>
        <v>0</v>
      </c>
      <c r="AW18" s="153">
        <f t="shared" si="6"/>
        <v>0</v>
      </c>
      <c r="AX18" s="153">
        <f t="shared" si="6"/>
        <v>1</v>
      </c>
      <c r="AY18" s="153">
        <f t="shared" si="6"/>
        <v>0</v>
      </c>
      <c r="AZ18" s="153">
        <f t="shared" si="6"/>
        <v>0</v>
      </c>
      <c r="BA18" s="153">
        <f t="shared" si="6"/>
        <v>0</v>
      </c>
      <c r="BB18" s="153">
        <f t="shared" si="6"/>
        <v>0</v>
      </c>
    </row>
    <row r="19" spans="1:54" x14ac:dyDescent="0.3">
      <c r="A19" t="s">
        <v>731</v>
      </c>
      <c r="B19" t="str">
        <f>VLOOKUP($A19,Countries!$H$2:$Q$217,8,FALSE)</f>
        <v>MYS</v>
      </c>
      <c r="C19" t="str">
        <f>VLOOKUP($A19,Countries!$H$2:$Q$217,9,FALSE)</f>
        <v>EAP</v>
      </c>
      <c r="D19" t="str">
        <f>VLOOKUP($A19,Countries!$H$2:$Q$217,2,FALSE)</f>
        <v>Upper-Middle Income</v>
      </c>
      <c r="E19" t="str">
        <f>VLOOKUP($A19,Countries!$H$2:$Q$217,10,FALSE)</f>
        <v>IBRD</v>
      </c>
      <c r="F19" t="s">
        <v>94</v>
      </c>
      <c r="G19" t="s">
        <v>2070</v>
      </c>
      <c r="H19" s="319" t="s">
        <v>780</v>
      </c>
      <c r="I19" s="283"/>
      <c r="J19" s="283"/>
      <c r="K19" s="281">
        <v>3668.0535807300021</v>
      </c>
      <c r="L19" s="283"/>
      <c r="M19" s="283"/>
      <c r="N19" s="281">
        <v>3783.9878895299989</v>
      </c>
      <c r="O19" s="283"/>
      <c r="P19" s="283"/>
      <c r="Q19" s="281">
        <v>3721.3751353100033</v>
      </c>
      <c r="R19" s="283"/>
      <c r="S19" s="283"/>
      <c r="T19" s="281">
        <v>4140.8384603199684</v>
      </c>
      <c r="U19" s="283"/>
      <c r="V19" s="283"/>
      <c r="W19" s="281">
        <v>3253.5055178600055</v>
      </c>
      <c r="X19" s="283"/>
      <c r="Y19" s="283"/>
      <c r="Z19" s="281">
        <v>2115.9097443700102</v>
      </c>
      <c r="AA19" s="283"/>
      <c r="AB19" s="283"/>
      <c r="AC19" s="281"/>
      <c r="AE19" s="126" t="str">
        <f t="shared" si="2"/>
        <v/>
      </c>
      <c r="AF19" s="126" t="str">
        <f t="shared" si="2"/>
        <v/>
      </c>
      <c r="AG19" s="126">
        <f t="shared" si="2"/>
        <v>-0.11301581444933385</v>
      </c>
      <c r="AH19" s="126" t="str">
        <f t="shared" si="2"/>
        <v/>
      </c>
      <c r="AI19" s="126" t="str">
        <f t="shared" si="2"/>
        <v/>
      </c>
      <c r="AJ19" s="126">
        <f t="shared" si="2"/>
        <v>-0.44082544496916376</v>
      </c>
      <c r="AK19" s="126" t="str">
        <f t="shared" si="2"/>
        <v/>
      </c>
      <c r="AL19" s="126" t="str">
        <f t="shared" si="2"/>
        <v/>
      </c>
      <c r="AM19" s="126" t="str">
        <f t="shared" si="2"/>
        <v/>
      </c>
      <c r="AN19" s="126" t="str">
        <f t="shared" si="2"/>
        <v/>
      </c>
      <c r="AO19" s="124">
        <f t="shared" si="3"/>
        <v>7452.041470260001</v>
      </c>
      <c r="AP19" s="124">
        <f t="shared" si="4"/>
        <v>5369.4152622300153</v>
      </c>
      <c r="AQ19" s="126">
        <f t="shared" si="5"/>
        <v>-0.27947056069688286</v>
      </c>
      <c r="AR19" s="153" t="s">
        <v>779</v>
      </c>
      <c r="AS19" s="153">
        <f t="shared" si="6"/>
        <v>0</v>
      </c>
      <c r="AT19" s="153">
        <f t="shared" si="6"/>
        <v>0</v>
      </c>
      <c r="AU19" s="153">
        <f t="shared" si="6"/>
        <v>1</v>
      </c>
      <c r="AV19" s="153">
        <f t="shared" si="6"/>
        <v>0</v>
      </c>
      <c r="AW19" s="153">
        <f t="shared" si="6"/>
        <v>0</v>
      </c>
      <c r="AX19" s="153">
        <f t="shared" si="6"/>
        <v>1</v>
      </c>
      <c r="AY19" s="153">
        <f t="shared" si="6"/>
        <v>0</v>
      </c>
      <c r="AZ19" s="153">
        <f t="shared" si="6"/>
        <v>0</v>
      </c>
      <c r="BA19" s="153">
        <f t="shared" si="6"/>
        <v>0</v>
      </c>
      <c r="BB19" s="153">
        <f t="shared" si="6"/>
        <v>0</v>
      </c>
    </row>
    <row r="20" spans="1:54" x14ac:dyDescent="0.3">
      <c r="A20" t="s">
        <v>731</v>
      </c>
      <c r="B20" t="str">
        <f>VLOOKUP($A20,Countries!$H$2:$Q$217,8,FALSE)</f>
        <v>MYS</v>
      </c>
      <c r="C20" t="str">
        <f>VLOOKUP($A20,Countries!$H$2:$Q$217,9,FALSE)</f>
        <v>EAP</v>
      </c>
      <c r="D20" t="str">
        <f>VLOOKUP($A20,Countries!$H$2:$Q$217,2,FALSE)</f>
        <v>Upper-Middle Income</v>
      </c>
      <c r="E20" t="str">
        <f>VLOOKUP($A20,Countries!$H$2:$Q$217,10,FALSE)</f>
        <v>IBRD</v>
      </c>
      <c r="F20" t="s">
        <v>30</v>
      </c>
      <c r="G20" t="s">
        <v>2070</v>
      </c>
      <c r="H20" s="319" t="s">
        <v>780</v>
      </c>
      <c r="I20" s="283"/>
      <c r="J20" s="283"/>
      <c r="K20" s="281">
        <v>8018.7759035199997</v>
      </c>
      <c r="L20" s="283"/>
      <c r="M20" s="283"/>
      <c r="N20" s="281">
        <v>8098.1899592400005</v>
      </c>
      <c r="O20" s="283"/>
      <c r="P20" s="283"/>
      <c r="Q20" s="281">
        <v>13516.776322129999</v>
      </c>
      <c r="R20" s="283"/>
      <c r="S20" s="283"/>
      <c r="T20" s="281">
        <v>9046.4790278099972</v>
      </c>
      <c r="U20" s="283"/>
      <c r="V20" s="283"/>
      <c r="W20" s="281">
        <v>9741.4337844799993</v>
      </c>
      <c r="X20" s="283"/>
      <c r="Y20" s="283"/>
      <c r="Z20" s="281">
        <v>7508.258091499998</v>
      </c>
      <c r="AA20" s="283"/>
      <c r="AB20" s="283"/>
      <c r="AC20" s="281"/>
      <c r="AE20" s="126" t="str">
        <f t="shared" si="2"/>
        <v/>
      </c>
      <c r="AF20" s="126" t="str">
        <f t="shared" si="2"/>
        <v/>
      </c>
      <c r="AG20" s="126">
        <f t="shared" si="2"/>
        <v>0.21482803630960742</v>
      </c>
      <c r="AH20" s="126" t="str">
        <f t="shared" si="2"/>
        <v/>
      </c>
      <c r="AI20" s="126" t="str">
        <f t="shared" si="2"/>
        <v/>
      </c>
      <c r="AJ20" s="126">
        <f t="shared" si="2"/>
        <v>-7.2847373389518064E-2</v>
      </c>
      <c r="AK20" s="126" t="str">
        <f t="shared" si="2"/>
        <v/>
      </c>
      <c r="AL20" s="126" t="str">
        <f t="shared" si="2"/>
        <v/>
      </c>
      <c r="AM20" s="126" t="str">
        <f t="shared" si="2"/>
        <v/>
      </c>
      <c r="AN20" s="126" t="str">
        <f t="shared" si="2"/>
        <v/>
      </c>
      <c r="AO20" s="124">
        <f t="shared" si="3"/>
        <v>16116.96586276</v>
      </c>
      <c r="AP20" s="124">
        <f t="shared" si="4"/>
        <v>17249.691875979996</v>
      </c>
      <c r="AQ20" s="126">
        <f t="shared" si="5"/>
        <v>7.0281591638614929E-2</v>
      </c>
      <c r="AR20" s="153" t="s">
        <v>779</v>
      </c>
      <c r="AS20" s="153">
        <f t="shared" si="6"/>
        <v>0</v>
      </c>
      <c r="AT20" s="153">
        <f t="shared" si="6"/>
        <v>0</v>
      </c>
      <c r="AU20" s="153">
        <f t="shared" si="6"/>
        <v>1</v>
      </c>
      <c r="AV20" s="153">
        <f t="shared" si="6"/>
        <v>0</v>
      </c>
      <c r="AW20" s="153">
        <f t="shared" si="6"/>
        <v>0</v>
      </c>
      <c r="AX20" s="153">
        <f t="shared" si="6"/>
        <v>1</v>
      </c>
      <c r="AY20" s="153">
        <f t="shared" si="6"/>
        <v>0</v>
      </c>
      <c r="AZ20" s="153">
        <f t="shared" si="6"/>
        <v>0</v>
      </c>
      <c r="BA20" s="153">
        <f t="shared" si="6"/>
        <v>0</v>
      </c>
      <c r="BB20" s="153">
        <f t="shared" si="6"/>
        <v>0</v>
      </c>
    </row>
    <row r="21" spans="1:54" x14ac:dyDescent="0.3">
      <c r="A21" t="s">
        <v>731</v>
      </c>
      <c r="B21" t="str">
        <f>VLOOKUP($A21,Countries!$H$2:$Q$217,8,FALSE)</f>
        <v>MYS</v>
      </c>
      <c r="C21" t="str">
        <f>VLOOKUP($A21,Countries!$H$2:$Q$217,9,FALSE)</f>
        <v>EAP</v>
      </c>
      <c r="D21" t="str">
        <f>VLOOKUP($A21,Countries!$H$2:$Q$217,2,FALSE)</f>
        <v>Upper-Middle Income</v>
      </c>
      <c r="E21" t="str">
        <f>VLOOKUP($A21,Countries!$H$2:$Q$217,10,FALSE)</f>
        <v>IBRD</v>
      </c>
      <c r="F21" t="s">
        <v>5</v>
      </c>
      <c r="G21" t="s">
        <v>2070</v>
      </c>
      <c r="H21" s="319" t="s">
        <v>780</v>
      </c>
      <c r="I21" s="283"/>
      <c r="J21" s="283"/>
      <c r="K21" s="281">
        <v>41773.650596480002</v>
      </c>
      <c r="L21" s="283"/>
      <c r="M21" s="283"/>
      <c r="N21" s="281">
        <v>43356.414524790001</v>
      </c>
      <c r="O21" s="283"/>
      <c r="P21" s="283"/>
      <c r="Q21" s="281">
        <v>46141.190289450002</v>
      </c>
      <c r="R21" s="283"/>
      <c r="S21" s="283"/>
      <c r="T21" s="281">
        <v>49294.825385779965</v>
      </c>
      <c r="U21" s="283"/>
      <c r="V21" s="283"/>
      <c r="W21" s="281">
        <v>38422.040705900006</v>
      </c>
      <c r="X21" s="283"/>
      <c r="Y21" s="283"/>
      <c r="Z21" s="281">
        <v>26813.481182300013</v>
      </c>
      <c r="AA21" s="283"/>
      <c r="AB21" s="283"/>
      <c r="AC21" s="281"/>
      <c r="AE21" s="126" t="str">
        <f t="shared" si="2"/>
        <v/>
      </c>
      <c r="AF21" s="126" t="str">
        <f t="shared" si="2"/>
        <v/>
      </c>
      <c r="AG21" s="126">
        <f t="shared" si="2"/>
        <v>-8.0232630922192238E-2</v>
      </c>
      <c r="AH21" s="126" t="str">
        <f t="shared" si="2"/>
        <v/>
      </c>
      <c r="AI21" s="126" t="str">
        <f t="shared" si="2"/>
        <v/>
      </c>
      <c r="AJ21" s="126">
        <f t="shared" si="2"/>
        <v>-0.38155676671628824</v>
      </c>
      <c r="AK21" s="126" t="str">
        <f t="shared" si="2"/>
        <v/>
      </c>
      <c r="AL21" s="126" t="str">
        <f t="shared" si="2"/>
        <v/>
      </c>
      <c r="AM21" s="126" t="str">
        <f t="shared" si="2"/>
        <v/>
      </c>
      <c r="AN21" s="126" t="str">
        <f t="shared" si="2"/>
        <v/>
      </c>
      <c r="AO21" s="124">
        <f t="shared" si="3"/>
        <v>85130.065121270003</v>
      </c>
      <c r="AP21" s="124">
        <f t="shared" si="4"/>
        <v>65235.521888200019</v>
      </c>
      <c r="AQ21" s="126">
        <f t="shared" si="5"/>
        <v>-0.2336958535709997</v>
      </c>
      <c r="AR21" s="153" t="s">
        <v>779</v>
      </c>
      <c r="AS21" s="153">
        <f t="shared" si="6"/>
        <v>0</v>
      </c>
      <c r="AT21" s="153">
        <f t="shared" si="6"/>
        <v>0</v>
      </c>
      <c r="AU21" s="153">
        <f t="shared" si="6"/>
        <v>1</v>
      </c>
      <c r="AV21" s="153">
        <f t="shared" si="6"/>
        <v>0</v>
      </c>
      <c r="AW21" s="153">
        <f t="shared" si="6"/>
        <v>0</v>
      </c>
      <c r="AX21" s="153">
        <f t="shared" si="6"/>
        <v>1</v>
      </c>
      <c r="AY21" s="153">
        <f t="shared" si="6"/>
        <v>0</v>
      </c>
      <c r="AZ21" s="153">
        <f t="shared" si="6"/>
        <v>0</v>
      </c>
      <c r="BA21" s="153">
        <f t="shared" si="6"/>
        <v>0</v>
      </c>
      <c r="BB21" s="153">
        <f t="shared" si="6"/>
        <v>0</v>
      </c>
    </row>
    <row r="22" spans="1:54" x14ac:dyDescent="0.3">
      <c r="A22" t="s">
        <v>731</v>
      </c>
      <c r="B22" t="str">
        <f>VLOOKUP($A22,Countries!$H$2:$Q$217,8,FALSE)</f>
        <v>MYS</v>
      </c>
      <c r="C22" t="str">
        <f>VLOOKUP($A22,Countries!$H$2:$Q$217,9,FALSE)</f>
        <v>EAP</v>
      </c>
      <c r="D22" t="str">
        <f>VLOOKUP($A22,Countries!$H$2:$Q$217,2,FALSE)</f>
        <v>Upper-Middle Income</v>
      </c>
      <c r="E22" t="str">
        <f>VLOOKUP($A22,Countries!$H$2:$Q$217,10,FALSE)</f>
        <v>IBRD</v>
      </c>
      <c r="F22" t="s">
        <v>18</v>
      </c>
      <c r="G22" t="s">
        <v>2070</v>
      </c>
      <c r="H22" s="319" t="s">
        <v>780</v>
      </c>
      <c r="I22" s="283"/>
      <c r="J22" s="283"/>
      <c r="K22" s="281">
        <v>6592.4677630599999</v>
      </c>
      <c r="L22" s="283"/>
      <c r="M22" s="283"/>
      <c r="N22" s="281">
        <v>7197.8140746900008</v>
      </c>
      <c r="O22" s="283"/>
      <c r="P22" s="283"/>
      <c r="Q22" s="281">
        <v>6562.5769042900001</v>
      </c>
      <c r="R22" s="283"/>
      <c r="S22" s="283"/>
      <c r="T22" s="281">
        <v>7315.8217169399932</v>
      </c>
      <c r="U22" s="283"/>
      <c r="V22" s="283"/>
      <c r="W22" s="281">
        <v>6302.0869384800008</v>
      </c>
      <c r="X22" s="283"/>
      <c r="Y22" s="283"/>
      <c r="Z22" s="281">
        <v>6060.7733656300006</v>
      </c>
      <c r="AA22" s="283"/>
      <c r="AB22" s="283"/>
      <c r="AC22" s="281"/>
      <c r="AE22" s="126" t="str">
        <f t="shared" si="2"/>
        <v/>
      </c>
      <c r="AF22" s="126" t="str">
        <f t="shared" si="2"/>
        <v/>
      </c>
      <c r="AG22" s="126">
        <f t="shared" si="2"/>
        <v>-4.4047363599881185E-2</v>
      </c>
      <c r="AH22" s="126" t="str">
        <f t="shared" si="2"/>
        <v/>
      </c>
      <c r="AI22" s="126" t="str">
        <f t="shared" si="2"/>
        <v/>
      </c>
      <c r="AJ22" s="126">
        <f t="shared" si="2"/>
        <v>-0.15797028059646995</v>
      </c>
      <c r="AK22" s="126" t="str">
        <f t="shared" si="2"/>
        <v/>
      </c>
      <c r="AL22" s="126" t="str">
        <f t="shared" si="2"/>
        <v/>
      </c>
      <c r="AM22" s="126" t="str">
        <f t="shared" si="2"/>
        <v/>
      </c>
      <c r="AN22" s="126" t="str">
        <f t="shared" si="2"/>
        <v/>
      </c>
      <c r="AO22" s="124">
        <f t="shared" si="3"/>
        <v>13790.281837750001</v>
      </c>
      <c r="AP22" s="124">
        <f t="shared" si="4"/>
        <v>12362.860304110001</v>
      </c>
      <c r="AQ22" s="126">
        <f t="shared" si="5"/>
        <v>-0.10350923573820846</v>
      </c>
      <c r="AR22" s="153" t="s">
        <v>779</v>
      </c>
      <c r="AS22" s="153">
        <f t="shared" si="6"/>
        <v>0</v>
      </c>
      <c r="AT22" s="153">
        <f t="shared" si="6"/>
        <v>0</v>
      </c>
      <c r="AU22" s="153">
        <f t="shared" si="6"/>
        <v>1</v>
      </c>
      <c r="AV22" s="153">
        <f t="shared" si="6"/>
        <v>0</v>
      </c>
      <c r="AW22" s="153">
        <f t="shared" si="6"/>
        <v>0</v>
      </c>
      <c r="AX22" s="153">
        <f t="shared" si="6"/>
        <v>1</v>
      </c>
      <c r="AY22" s="153">
        <f t="shared" si="6"/>
        <v>0</v>
      </c>
      <c r="AZ22" s="153">
        <f t="shared" si="6"/>
        <v>0</v>
      </c>
      <c r="BA22" s="153">
        <f t="shared" si="6"/>
        <v>0</v>
      </c>
      <c r="BB22" s="153">
        <f t="shared" si="6"/>
        <v>0</v>
      </c>
    </row>
    <row r="23" spans="1:54" x14ac:dyDescent="0.3">
      <c r="A23" t="s">
        <v>37</v>
      </c>
      <c r="B23" t="str">
        <f>VLOOKUP($A23,Countries!$H$2:$Q$217,8,FALSE)</f>
        <v>PHL</v>
      </c>
      <c r="C23" t="str">
        <f>VLOOKUP($A23,Countries!$H$2:$Q$217,9,FALSE)</f>
        <v>EAP</v>
      </c>
      <c r="D23" t="str">
        <f>VLOOKUP($A23,Countries!$H$2:$Q$217,2,FALSE)</f>
        <v>Lower-Middle Income</v>
      </c>
      <c r="E23" t="str">
        <f>VLOOKUP($A23,Countries!$H$2:$Q$217,10,FALSE)</f>
        <v>IBRD</v>
      </c>
      <c r="F23" t="s">
        <v>31</v>
      </c>
      <c r="G23" t="s">
        <v>2070</v>
      </c>
      <c r="H23" s="319" t="s">
        <v>779</v>
      </c>
      <c r="I23" s="281">
        <v>50156.115913640009</v>
      </c>
      <c r="J23" s="281">
        <v>18505.108752080003</v>
      </c>
      <c r="K23" s="281">
        <v>22915.48894979</v>
      </c>
      <c r="L23" s="281">
        <v>103082.71762619</v>
      </c>
      <c r="M23" s="281">
        <v>74695.281282650016</v>
      </c>
      <c r="N23" s="281">
        <v>20784.429607449998</v>
      </c>
      <c r="O23" s="281">
        <v>50144.459435850004</v>
      </c>
      <c r="P23" s="281">
        <v>76572.580671279997</v>
      </c>
      <c r="Q23" s="281">
        <v>17385.14105305</v>
      </c>
      <c r="R23" s="281">
        <v>46015.268849439999</v>
      </c>
      <c r="S23" s="281">
        <v>83863.275812560008</v>
      </c>
      <c r="T23" s="281">
        <v>23209.737278940003</v>
      </c>
      <c r="U23" s="281">
        <v>49907.353736089994</v>
      </c>
      <c r="V23" s="281">
        <v>17569.226611890001</v>
      </c>
      <c r="W23" s="281">
        <v>15573.365463980001</v>
      </c>
      <c r="X23" s="281">
        <v>31306.159274069996</v>
      </c>
      <c r="Y23" s="281">
        <v>35368.419812740001</v>
      </c>
      <c r="Z23" s="281">
        <v>114626.52712126999</v>
      </c>
      <c r="AA23" s="281">
        <v>33341.517651610004</v>
      </c>
      <c r="AB23" s="281"/>
      <c r="AC23" s="281"/>
      <c r="AE23" s="126">
        <f t="shared" si="2"/>
        <v>-4.959757609188483E-3</v>
      </c>
      <c r="AF23" s="126">
        <f t="shared" si="2"/>
        <v>-5.0574257775426887E-2</v>
      </c>
      <c r="AG23" s="126">
        <f t="shared" si="2"/>
        <v>-0.32040003605846185</v>
      </c>
      <c r="AH23" s="126">
        <f t="shared" si="2"/>
        <v>-0.69630060212812905</v>
      </c>
      <c r="AI23" s="126">
        <f t="shared" si="2"/>
        <v>-0.52649726722489409</v>
      </c>
      <c r="AJ23" s="126">
        <f t="shared" si="2"/>
        <v>4.5150191410681337</v>
      </c>
      <c r="AK23" s="126">
        <f t="shared" si="2"/>
        <v>-0.33509069542839659</v>
      </c>
      <c r="AL23" s="126" t="str">
        <f t="shared" si="2"/>
        <v/>
      </c>
      <c r="AM23" s="126" t="str">
        <f t="shared" si="2"/>
        <v/>
      </c>
      <c r="AN23" s="126" t="str">
        <f t="shared" si="2"/>
        <v/>
      </c>
      <c r="AO23" s="124">
        <f t="shared" si="3"/>
        <v>340283.60156764998</v>
      </c>
      <c r="AP23" s="124">
        <f t="shared" si="4"/>
        <v>297692.56967165001</v>
      </c>
      <c r="AQ23" s="126">
        <f t="shared" si="5"/>
        <v>-0.125163339343382</v>
      </c>
      <c r="AR23" s="153" t="s">
        <v>779</v>
      </c>
      <c r="AS23" s="153">
        <f t="shared" si="6"/>
        <v>1</v>
      </c>
      <c r="AT23" s="153">
        <f t="shared" si="6"/>
        <v>1</v>
      </c>
      <c r="AU23" s="153">
        <f t="shared" si="6"/>
        <v>1</v>
      </c>
      <c r="AV23" s="153">
        <f t="shared" si="6"/>
        <v>1</v>
      </c>
      <c r="AW23" s="153">
        <f t="shared" si="6"/>
        <v>1</v>
      </c>
      <c r="AX23" s="153">
        <f t="shared" si="6"/>
        <v>1</v>
      </c>
      <c r="AY23" s="153">
        <f t="shared" si="6"/>
        <v>1</v>
      </c>
      <c r="AZ23" s="153">
        <f t="shared" si="6"/>
        <v>0</v>
      </c>
      <c r="BA23" s="153">
        <f t="shared" si="6"/>
        <v>0</v>
      </c>
      <c r="BB23" s="153">
        <f t="shared" si="6"/>
        <v>0</v>
      </c>
    </row>
    <row r="24" spans="1:54" x14ac:dyDescent="0.3">
      <c r="A24" t="s">
        <v>37</v>
      </c>
      <c r="B24" t="str">
        <f>VLOOKUP($A24,Countries!$H$2:$Q$217,8,FALSE)</f>
        <v>PHL</v>
      </c>
      <c r="C24" t="str">
        <f>VLOOKUP($A24,Countries!$H$2:$Q$217,9,FALSE)</f>
        <v>EAP</v>
      </c>
      <c r="D24" t="str">
        <f>VLOOKUP($A24,Countries!$H$2:$Q$217,2,FALSE)</f>
        <v>Lower-Middle Income</v>
      </c>
      <c r="E24" t="str">
        <f>VLOOKUP($A24,Countries!$H$2:$Q$217,10,FALSE)</f>
        <v>IBRD</v>
      </c>
      <c r="F24" t="s">
        <v>770</v>
      </c>
      <c r="G24" t="s">
        <v>2070</v>
      </c>
      <c r="H24" s="319" t="s">
        <v>779</v>
      </c>
      <c r="I24" s="281">
        <v>7107.1299999999992</v>
      </c>
      <c r="J24" s="281">
        <v>5413.24</v>
      </c>
      <c r="K24" s="281">
        <v>5996.48</v>
      </c>
      <c r="L24" s="281">
        <v>6233.45</v>
      </c>
      <c r="M24" s="281">
        <v>6744.7800000000007</v>
      </c>
      <c r="N24" s="281">
        <v>5315.1699999999992</v>
      </c>
      <c r="O24" s="281">
        <v>6378.53</v>
      </c>
      <c r="P24" s="281">
        <v>6288.0700000000006</v>
      </c>
      <c r="Q24" s="281">
        <v>6980.1600000000008</v>
      </c>
      <c r="R24" s="281">
        <v>6488.5</v>
      </c>
      <c r="S24" s="281">
        <v>5877.13</v>
      </c>
      <c r="T24" s="281">
        <v>4989.79</v>
      </c>
      <c r="U24" s="281">
        <v>6769.7396357500002</v>
      </c>
      <c r="V24" s="281">
        <v>4737.4307099999996</v>
      </c>
      <c r="W24" s="281">
        <v>5460.0565182699956</v>
      </c>
      <c r="X24" s="281">
        <v>4957.383683100009</v>
      </c>
      <c r="Y24" s="281">
        <v>6546.6037997999938</v>
      </c>
      <c r="Z24" s="281">
        <v>7459.1253141799507</v>
      </c>
      <c r="AA24" s="281">
        <v>4908.9328695300237</v>
      </c>
      <c r="AB24" s="281"/>
      <c r="AC24" s="281"/>
      <c r="AE24" s="126">
        <f t="shared" si="2"/>
        <v>-4.7472096929421448E-2</v>
      </c>
      <c r="AF24" s="126">
        <f t="shared" si="2"/>
        <v>-0.12484377008963211</v>
      </c>
      <c r="AG24" s="126">
        <f t="shared" si="2"/>
        <v>-8.9456394706561845E-2</v>
      </c>
      <c r="AH24" s="126">
        <f t="shared" si="2"/>
        <v>-0.20471268990687194</v>
      </c>
      <c r="AI24" s="126">
        <f t="shared" si="2"/>
        <v>-2.9382159269836353E-2</v>
      </c>
      <c r="AJ24" s="126">
        <f t="shared" si="2"/>
        <v>0.40336533246913114</v>
      </c>
      <c r="AK24" s="126">
        <f t="shared" si="2"/>
        <v>-0.23039746312551262</v>
      </c>
      <c r="AL24" s="126" t="str">
        <f t="shared" si="2"/>
        <v/>
      </c>
      <c r="AM24" s="126" t="str">
        <f t="shared" si="2"/>
        <v/>
      </c>
      <c r="AN24" s="126" t="str">
        <f t="shared" si="2"/>
        <v/>
      </c>
      <c r="AO24" s="124">
        <f t="shared" si="3"/>
        <v>43188.78</v>
      </c>
      <c r="AP24" s="124">
        <f t="shared" si="4"/>
        <v>40839.272530629976</v>
      </c>
      <c r="AQ24" s="126">
        <f t="shared" si="5"/>
        <v>-5.4400876092587536E-2</v>
      </c>
      <c r="AR24" s="153" t="s">
        <v>779</v>
      </c>
      <c r="AS24" s="153">
        <f t="shared" si="6"/>
        <v>1</v>
      </c>
      <c r="AT24" s="153">
        <f t="shared" si="6"/>
        <v>1</v>
      </c>
      <c r="AU24" s="153">
        <f t="shared" si="6"/>
        <v>1</v>
      </c>
      <c r="AV24" s="153">
        <f t="shared" si="6"/>
        <v>1</v>
      </c>
      <c r="AW24" s="153">
        <f t="shared" si="6"/>
        <v>1</v>
      </c>
      <c r="AX24" s="153">
        <f t="shared" si="6"/>
        <v>1</v>
      </c>
      <c r="AY24" s="153">
        <f t="shared" si="6"/>
        <v>1</v>
      </c>
      <c r="AZ24" s="153">
        <f t="shared" si="6"/>
        <v>0</v>
      </c>
      <c r="BA24" s="153">
        <f t="shared" si="6"/>
        <v>0</v>
      </c>
      <c r="BB24" s="153">
        <f t="shared" si="6"/>
        <v>0</v>
      </c>
    </row>
    <row r="25" spans="1:54" x14ac:dyDescent="0.3">
      <c r="A25" t="s">
        <v>37</v>
      </c>
      <c r="B25" t="str">
        <f>VLOOKUP($A25,Countries!$H$2:$Q$217,8,FALSE)</f>
        <v>PHL</v>
      </c>
      <c r="C25" t="str">
        <f>VLOOKUP($A25,Countries!$H$2:$Q$217,9,FALSE)</f>
        <v>EAP</v>
      </c>
      <c r="D25" t="str">
        <f>VLOOKUP($A25,Countries!$H$2:$Q$217,2,FALSE)</f>
        <v>Lower-Middle Income</v>
      </c>
      <c r="E25" t="str">
        <f>VLOOKUP($A25,Countries!$H$2:$Q$217,10,FALSE)</f>
        <v>IBRD</v>
      </c>
      <c r="F25" t="s">
        <v>27</v>
      </c>
      <c r="G25" t="s">
        <v>2070</v>
      </c>
      <c r="H25" s="319" t="s">
        <v>779</v>
      </c>
      <c r="I25" s="281">
        <v>32058.989788580002</v>
      </c>
      <c r="J25" s="281">
        <v>37771.634399090006</v>
      </c>
      <c r="K25" s="281">
        <v>39114.963611790001</v>
      </c>
      <c r="L25" s="281">
        <v>38893.113671310006</v>
      </c>
      <c r="M25" s="281">
        <v>42167.546270630002</v>
      </c>
      <c r="N25" s="281">
        <v>37861.305548650009</v>
      </c>
      <c r="O25" s="281">
        <v>37753.893502679995</v>
      </c>
      <c r="P25" s="281">
        <v>36958.172372690002</v>
      </c>
      <c r="Q25" s="281">
        <v>36654.264774340001</v>
      </c>
      <c r="R25" s="281">
        <v>39097.743647439995</v>
      </c>
      <c r="S25" s="281">
        <v>37279.168773230005</v>
      </c>
      <c r="T25" s="281">
        <v>31451.558607780004</v>
      </c>
      <c r="U25" s="281">
        <v>31796.086796979998</v>
      </c>
      <c r="V25" s="281">
        <v>35379.827910250002</v>
      </c>
      <c r="W25" s="281">
        <v>36728.167476709998</v>
      </c>
      <c r="X25" s="281">
        <v>15591.467602820001</v>
      </c>
      <c r="Y25" s="281">
        <v>23044.904053600003</v>
      </c>
      <c r="Z25" s="281">
        <v>42232.75288036</v>
      </c>
      <c r="AA25" s="281">
        <v>45120.153455710002</v>
      </c>
      <c r="AB25" s="281"/>
      <c r="AC25" s="281"/>
      <c r="AE25" s="126">
        <f t="shared" si="2"/>
        <v>-8.2006012458213651E-3</v>
      </c>
      <c r="AF25" s="126">
        <f t="shared" si="2"/>
        <v>-6.3322822188960598E-2</v>
      </c>
      <c r="AG25" s="126">
        <f t="shared" si="2"/>
        <v>-6.1020026984265868E-2</v>
      </c>
      <c r="AH25" s="126">
        <f t="shared" si="2"/>
        <v>-0.59912009785112053</v>
      </c>
      <c r="AI25" s="126">
        <f t="shared" si="2"/>
        <v>-0.45349193653103442</v>
      </c>
      <c r="AJ25" s="126">
        <f t="shared" si="2"/>
        <v>0.11545949798516286</v>
      </c>
      <c r="AK25" s="126">
        <f t="shared" si="2"/>
        <v>0.1951125902420397</v>
      </c>
      <c r="AL25" s="126" t="str">
        <f t="shared" si="2"/>
        <v/>
      </c>
      <c r="AM25" s="126" t="str">
        <f t="shared" si="2"/>
        <v/>
      </c>
      <c r="AN25" s="126" t="str">
        <f t="shared" si="2"/>
        <v/>
      </c>
      <c r="AO25" s="124">
        <f t="shared" si="3"/>
        <v>265621.44679273001</v>
      </c>
      <c r="AP25" s="124">
        <f t="shared" si="4"/>
        <v>229893.36017643</v>
      </c>
      <c r="AQ25" s="126">
        <f t="shared" si="5"/>
        <v>-0.13450753712737432</v>
      </c>
      <c r="AR25" s="153" t="s">
        <v>779</v>
      </c>
      <c r="AS25" s="153">
        <f t="shared" si="6"/>
        <v>1</v>
      </c>
      <c r="AT25" s="153">
        <f t="shared" si="6"/>
        <v>1</v>
      </c>
      <c r="AU25" s="153">
        <f t="shared" si="6"/>
        <v>1</v>
      </c>
      <c r="AV25" s="153">
        <f t="shared" si="6"/>
        <v>1</v>
      </c>
      <c r="AW25" s="153">
        <f t="shared" si="6"/>
        <v>1</v>
      </c>
      <c r="AX25" s="153">
        <f t="shared" si="6"/>
        <v>1</v>
      </c>
      <c r="AY25" s="153">
        <f t="shared" si="6"/>
        <v>1</v>
      </c>
      <c r="AZ25" s="153">
        <f t="shared" si="6"/>
        <v>0</v>
      </c>
      <c r="BA25" s="153">
        <f t="shared" si="6"/>
        <v>0</v>
      </c>
      <c r="BB25" s="153">
        <f t="shared" si="6"/>
        <v>0</v>
      </c>
    </row>
    <row r="26" spans="1:54" x14ac:dyDescent="0.3">
      <c r="A26" t="s">
        <v>37</v>
      </c>
      <c r="B26" t="str">
        <f>VLOOKUP($A26,Countries!$H$2:$Q$217,8,FALSE)</f>
        <v>PHL</v>
      </c>
      <c r="C26" t="str">
        <f>VLOOKUP($A26,Countries!$H$2:$Q$217,9,FALSE)</f>
        <v>EAP</v>
      </c>
      <c r="D26" t="str">
        <f>VLOOKUP($A26,Countries!$H$2:$Q$217,2,FALSE)</f>
        <v>Lower-Middle Income</v>
      </c>
      <c r="E26" t="str">
        <f>VLOOKUP($A26,Countries!$H$2:$Q$217,10,FALSE)</f>
        <v>IBRD</v>
      </c>
      <c r="F26" t="s">
        <v>16</v>
      </c>
      <c r="G26" t="s">
        <v>2070</v>
      </c>
      <c r="H26" s="319" t="s">
        <v>779</v>
      </c>
      <c r="I26" s="281">
        <v>89590.436615020008</v>
      </c>
      <c r="J26" s="281">
        <v>59300.632084720004</v>
      </c>
      <c r="K26" s="281">
        <v>66577.357303500001</v>
      </c>
      <c r="L26" s="281">
        <v>148858.01189897</v>
      </c>
      <c r="M26" s="281">
        <v>123935.91096388</v>
      </c>
      <c r="N26" s="281">
        <v>77917.109405669995</v>
      </c>
      <c r="O26" s="281">
        <v>89868.800173280004</v>
      </c>
      <c r="P26" s="281">
        <v>127891.89870138001</v>
      </c>
      <c r="Q26" s="281">
        <v>68596.739446830004</v>
      </c>
      <c r="R26" s="281">
        <v>83250.063795770009</v>
      </c>
      <c r="S26" s="281">
        <v>137364.86218438001</v>
      </c>
      <c r="T26" s="281">
        <v>82392.768041070012</v>
      </c>
      <c r="U26" s="281">
        <v>95727.892326009998</v>
      </c>
      <c r="V26" s="281">
        <v>65184.987964990003</v>
      </c>
      <c r="W26" s="281">
        <v>71404.008106359994</v>
      </c>
      <c r="X26" s="281">
        <v>61185.20437118</v>
      </c>
      <c r="Y26" s="281">
        <v>64379.387197899996</v>
      </c>
      <c r="Z26" s="281">
        <v>187630.01909310001</v>
      </c>
      <c r="AA26" s="281">
        <v>69780.629186790015</v>
      </c>
      <c r="AB26" s="281"/>
      <c r="AC26" s="281"/>
      <c r="AE26" s="126">
        <f t="shared" si="2"/>
        <v>6.8505701533337932E-2</v>
      </c>
      <c r="AF26" s="126">
        <f t="shared" si="2"/>
        <v>9.9229226964449524E-2</v>
      </c>
      <c r="AG26" s="126">
        <f t="shared" si="2"/>
        <v>7.2496881798074217E-2</v>
      </c>
      <c r="AH26" s="126">
        <f t="shared" si="2"/>
        <v>-0.5889693568344414</v>
      </c>
      <c r="AI26" s="126">
        <f t="shared" si="2"/>
        <v>-0.48054291369462088</v>
      </c>
      <c r="AJ26" s="126">
        <f t="shared" si="2"/>
        <v>1.4080721233666076</v>
      </c>
      <c r="AK26" s="126">
        <f t="shared" si="2"/>
        <v>-0.22352775321087073</v>
      </c>
      <c r="AL26" s="126" t="str">
        <f t="shared" si="2"/>
        <v/>
      </c>
      <c r="AM26" s="126" t="str">
        <f t="shared" si="2"/>
        <v/>
      </c>
      <c r="AN26" s="126" t="str">
        <f t="shared" si="2"/>
        <v/>
      </c>
      <c r="AO26" s="124">
        <f t="shared" si="3"/>
        <v>656048.25844504009</v>
      </c>
      <c r="AP26" s="124">
        <f t="shared" si="4"/>
        <v>615292.12824632996</v>
      </c>
      <c r="AQ26" s="126">
        <f t="shared" si="5"/>
        <v>-6.2123677144285024E-2</v>
      </c>
      <c r="AR26" s="153" t="s">
        <v>779</v>
      </c>
      <c r="AS26" s="153">
        <f t="shared" si="6"/>
        <v>1</v>
      </c>
      <c r="AT26" s="153">
        <f t="shared" si="6"/>
        <v>1</v>
      </c>
      <c r="AU26" s="153">
        <f t="shared" si="6"/>
        <v>1</v>
      </c>
      <c r="AV26" s="153">
        <f t="shared" si="6"/>
        <v>1</v>
      </c>
      <c r="AW26" s="153">
        <f t="shared" si="6"/>
        <v>1</v>
      </c>
      <c r="AX26" s="153">
        <f t="shared" si="6"/>
        <v>1</v>
      </c>
      <c r="AY26" s="153">
        <f t="shared" si="6"/>
        <v>1</v>
      </c>
      <c r="AZ26" s="153">
        <f t="shared" si="6"/>
        <v>0</v>
      </c>
      <c r="BA26" s="153">
        <f t="shared" si="6"/>
        <v>0</v>
      </c>
      <c r="BB26" s="153">
        <f t="shared" si="6"/>
        <v>0</v>
      </c>
    </row>
    <row r="27" spans="1:54" x14ac:dyDescent="0.3">
      <c r="A27" t="s">
        <v>37</v>
      </c>
      <c r="B27" t="str">
        <f>VLOOKUP($A27,Countries!$H$2:$Q$217,8,FALSE)</f>
        <v>PHL</v>
      </c>
      <c r="C27" t="str">
        <f>VLOOKUP($A27,Countries!$H$2:$Q$217,9,FALSE)</f>
        <v>EAP</v>
      </c>
      <c r="D27" t="str">
        <f>VLOOKUP($A27,Countries!$H$2:$Q$217,2,FALSE)</f>
        <v>Lower-Middle Income</v>
      </c>
      <c r="E27" t="str">
        <f>VLOOKUP($A27,Countries!$H$2:$Q$217,10,FALSE)</f>
        <v>IBRD</v>
      </c>
      <c r="F27" t="s">
        <v>94</v>
      </c>
      <c r="G27" t="s">
        <v>2070</v>
      </c>
      <c r="H27" s="319" t="s">
        <v>779</v>
      </c>
      <c r="I27" s="281">
        <v>30813.438529160005</v>
      </c>
      <c r="J27" s="281">
        <v>18902.14592377</v>
      </c>
      <c r="K27" s="281">
        <v>22176.586156119996</v>
      </c>
      <c r="L27" s="281">
        <v>28882.8944735</v>
      </c>
      <c r="M27" s="281">
        <v>20166.446378860001</v>
      </c>
      <c r="N27" s="281">
        <v>22425.772476219998</v>
      </c>
      <c r="O27" s="281">
        <v>31871.688184130002</v>
      </c>
      <c r="P27" s="281">
        <v>22041.761253019995</v>
      </c>
      <c r="Q27" s="281">
        <v>23337.529016209999</v>
      </c>
      <c r="R27" s="281">
        <v>34558.072516350003</v>
      </c>
      <c r="S27" s="281">
        <v>26940.864926879996</v>
      </c>
      <c r="T27" s="281">
        <v>25405.954546800003</v>
      </c>
      <c r="U27" s="281">
        <v>34109.08368009</v>
      </c>
      <c r="V27" s="281">
        <v>19703.533411650002</v>
      </c>
      <c r="W27" s="281">
        <v>12355.958048819999</v>
      </c>
      <c r="X27" s="281">
        <v>7929.3701593899996</v>
      </c>
      <c r="Y27" s="281">
        <v>15584.020800260001</v>
      </c>
      <c r="Z27" s="281">
        <v>23533.975196389998</v>
      </c>
      <c r="AA27" s="281">
        <v>32071.306092620001</v>
      </c>
      <c r="AB27" s="281"/>
      <c r="AC27" s="281"/>
      <c r="AE27" s="126">
        <f t="shared" si="2"/>
        <v>0.10695479986146929</v>
      </c>
      <c r="AF27" s="126">
        <f t="shared" si="2"/>
        <v>4.2396640630746239E-2</v>
      </c>
      <c r="AG27" s="126">
        <f t="shared" si="2"/>
        <v>-0.44283768647546468</v>
      </c>
      <c r="AH27" s="126">
        <f t="shared" si="2"/>
        <v>-0.72546483640463455</v>
      </c>
      <c r="AI27" s="126">
        <f t="shared" si="2"/>
        <v>-0.22723019675909018</v>
      </c>
      <c r="AJ27" s="126">
        <f t="shared" si="2"/>
        <v>4.9416479247041512E-2</v>
      </c>
      <c r="AK27" s="126">
        <f t="shared" si="2"/>
        <v>6.2631733636687647E-3</v>
      </c>
      <c r="AL27" s="126" t="str">
        <f t="shared" si="2"/>
        <v/>
      </c>
      <c r="AM27" s="126" t="str">
        <f t="shared" si="2"/>
        <v/>
      </c>
      <c r="AN27" s="126" t="str">
        <f t="shared" si="2"/>
        <v/>
      </c>
      <c r="AO27" s="124">
        <f t="shared" si="3"/>
        <v>175238.97212176002</v>
      </c>
      <c r="AP27" s="124">
        <f t="shared" si="4"/>
        <v>145287.24738922002</v>
      </c>
      <c r="AQ27" s="126">
        <f t="shared" si="5"/>
        <v>-0.17091931303802019</v>
      </c>
      <c r="AR27" s="153" t="s">
        <v>779</v>
      </c>
      <c r="AS27" s="153">
        <f t="shared" si="6"/>
        <v>1</v>
      </c>
      <c r="AT27" s="153">
        <f t="shared" si="6"/>
        <v>1</v>
      </c>
      <c r="AU27" s="153">
        <f t="shared" si="6"/>
        <v>1</v>
      </c>
      <c r="AV27" s="153">
        <f t="shared" si="6"/>
        <v>1</v>
      </c>
      <c r="AW27" s="153">
        <f t="shared" si="6"/>
        <v>1</v>
      </c>
      <c r="AX27" s="153">
        <f t="shared" si="6"/>
        <v>1</v>
      </c>
      <c r="AY27" s="153">
        <f t="shared" si="6"/>
        <v>1</v>
      </c>
      <c r="AZ27" s="153">
        <f t="shared" si="6"/>
        <v>0</v>
      </c>
      <c r="BA27" s="153">
        <f t="shared" si="6"/>
        <v>0</v>
      </c>
      <c r="BB27" s="153">
        <f t="shared" si="6"/>
        <v>0</v>
      </c>
    </row>
    <row r="28" spans="1:54" x14ac:dyDescent="0.3">
      <c r="A28" t="s">
        <v>37</v>
      </c>
      <c r="B28" t="str">
        <f>VLOOKUP($A28,Countries!$H$2:$Q$217,8,FALSE)</f>
        <v>PHL</v>
      </c>
      <c r="C28" t="str">
        <f>VLOOKUP($A28,Countries!$H$2:$Q$217,9,FALSE)</f>
        <v>EAP</v>
      </c>
      <c r="D28" t="str">
        <f>VLOOKUP($A28,Countries!$H$2:$Q$217,2,FALSE)</f>
        <v>Lower-Middle Income</v>
      </c>
      <c r="E28" t="str">
        <f>VLOOKUP($A28,Countries!$H$2:$Q$217,10,FALSE)</f>
        <v>IBRD</v>
      </c>
      <c r="F28" t="s">
        <v>30</v>
      </c>
      <c r="G28" t="s">
        <v>2070</v>
      </c>
      <c r="H28" s="319" t="s">
        <v>779</v>
      </c>
      <c r="I28" s="281">
        <v>39434.320701380006</v>
      </c>
      <c r="J28" s="281">
        <v>40795.523332639998</v>
      </c>
      <c r="K28" s="281">
        <v>43661.868353709993</v>
      </c>
      <c r="L28" s="281">
        <v>45775.294272779996</v>
      </c>
      <c r="M28" s="281">
        <v>49240.629681229999</v>
      </c>
      <c r="N28" s="281">
        <v>57132.679798220001</v>
      </c>
      <c r="O28" s="281">
        <v>39724.34073743</v>
      </c>
      <c r="P28" s="281">
        <v>51319.318030099996</v>
      </c>
      <c r="Q28" s="281">
        <v>51211.598393779997</v>
      </c>
      <c r="R28" s="281">
        <v>37234.794946330003</v>
      </c>
      <c r="S28" s="281">
        <v>53501.586371820005</v>
      </c>
      <c r="T28" s="281">
        <v>59183.030762130002</v>
      </c>
      <c r="U28" s="281">
        <v>45820.538589920005</v>
      </c>
      <c r="V28" s="281">
        <v>47615.76135310001</v>
      </c>
      <c r="W28" s="281">
        <v>55830.642642380008</v>
      </c>
      <c r="X28" s="281">
        <v>29879.04509711</v>
      </c>
      <c r="Y28" s="281">
        <v>29010.967385159995</v>
      </c>
      <c r="Z28" s="281">
        <v>73003.491971830008</v>
      </c>
      <c r="AA28" s="281">
        <v>36439.111535180004</v>
      </c>
      <c r="AB28" s="281"/>
      <c r="AC28" s="281"/>
      <c r="AE28" s="126">
        <f t="shared" si="2"/>
        <v>0.16194568018301156</v>
      </c>
      <c r="AF28" s="126">
        <f t="shared" si="2"/>
        <v>0.16718104005797182</v>
      </c>
      <c r="AG28" s="126">
        <f t="shared" si="2"/>
        <v>0.27870484584144051</v>
      </c>
      <c r="AH28" s="126">
        <f t="shared" si="2"/>
        <v>-0.34726700129861549</v>
      </c>
      <c r="AI28" s="126">
        <f t="shared" si="2"/>
        <v>-0.4108327295371963</v>
      </c>
      <c r="AJ28" s="126">
        <f t="shared" si="2"/>
        <v>0.27778868818445429</v>
      </c>
      <c r="AK28" s="126">
        <f t="shared" si="2"/>
        <v>-8.2700660130893278E-2</v>
      </c>
      <c r="AL28" s="126" t="str">
        <f t="shared" si="2"/>
        <v/>
      </c>
      <c r="AM28" s="126" t="str">
        <f t="shared" si="2"/>
        <v/>
      </c>
      <c r="AN28" s="126" t="str">
        <f t="shared" si="2"/>
        <v/>
      </c>
      <c r="AO28" s="124">
        <f t="shared" si="3"/>
        <v>315764.65687738999</v>
      </c>
      <c r="AP28" s="124">
        <f t="shared" si="4"/>
        <v>317599.55857468006</v>
      </c>
      <c r="AQ28" s="126">
        <f t="shared" si="5"/>
        <v>5.8109787062158632E-3</v>
      </c>
      <c r="AR28" s="153" t="s">
        <v>779</v>
      </c>
      <c r="AS28" s="153">
        <f t="shared" si="6"/>
        <v>1</v>
      </c>
      <c r="AT28" s="153">
        <f t="shared" si="6"/>
        <v>1</v>
      </c>
      <c r="AU28" s="153">
        <f t="shared" si="6"/>
        <v>1</v>
      </c>
      <c r="AV28" s="153">
        <f t="shared" si="6"/>
        <v>1</v>
      </c>
      <c r="AW28" s="153">
        <f t="shared" si="6"/>
        <v>1</v>
      </c>
      <c r="AX28" s="153">
        <f t="shared" si="6"/>
        <v>1</v>
      </c>
      <c r="AY28" s="153">
        <f t="shared" si="6"/>
        <v>1</v>
      </c>
      <c r="AZ28" s="153">
        <f t="shared" si="6"/>
        <v>0</v>
      </c>
      <c r="BA28" s="153">
        <f t="shared" si="6"/>
        <v>0</v>
      </c>
      <c r="BB28" s="153">
        <f t="shared" si="6"/>
        <v>0</v>
      </c>
    </row>
    <row r="29" spans="1:54" x14ac:dyDescent="0.3">
      <c r="A29" t="s">
        <v>37</v>
      </c>
      <c r="B29" t="str">
        <f>VLOOKUP($A29,Countries!$H$2:$Q$217,8,FALSE)</f>
        <v>PHL</v>
      </c>
      <c r="C29" t="str">
        <f>VLOOKUP($A29,Countries!$H$2:$Q$217,9,FALSE)</f>
        <v>EAP</v>
      </c>
      <c r="D29" t="str">
        <f>VLOOKUP($A29,Countries!$H$2:$Q$217,2,FALSE)</f>
        <v>Lower-Middle Income</v>
      </c>
      <c r="E29" t="str">
        <f>VLOOKUP($A29,Countries!$H$2:$Q$217,10,FALSE)</f>
        <v>IBRD</v>
      </c>
      <c r="F29" t="s">
        <v>5</v>
      </c>
      <c r="G29" t="s">
        <v>2070</v>
      </c>
      <c r="H29" s="319" t="s">
        <v>779</v>
      </c>
      <c r="I29" s="281">
        <v>233463.81919556001</v>
      </c>
      <c r="J29" s="281">
        <v>179920.80962265999</v>
      </c>
      <c r="K29" s="281">
        <v>197345.83593350003</v>
      </c>
      <c r="L29" s="281">
        <v>289603.66658354999</v>
      </c>
      <c r="M29" s="281">
        <v>263643.72164692002</v>
      </c>
      <c r="N29" s="281">
        <v>211495.66222344001</v>
      </c>
      <c r="O29" s="281">
        <v>235587.94195003001</v>
      </c>
      <c r="P29" s="281">
        <v>260116.60020295999</v>
      </c>
      <c r="Q29" s="281">
        <v>209905.71012753001</v>
      </c>
      <c r="R29" s="281">
        <v>236992.64793452999</v>
      </c>
      <c r="S29" s="281">
        <v>282953.84914965997</v>
      </c>
      <c r="T29" s="281">
        <v>215699.25978526002</v>
      </c>
      <c r="U29" s="281">
        <v>250768.07939658003</v>
      </c>
      <c r="V29" s="281">
        <v>187000.06916810997</v>
      </c>
      <c r="W29" s="281">
        <v>176338.05188735999</v>
      </c>
      <c r="X29" s="281">
        <v>124930.40293191999</v>
      </c>
      <c r="Y29" s="281">
        <v>145194.45670092996</v>
      </c>
      <c r="Z29" s="281">
        <v>325454.35788181995</v>
      </c>
      <c r="AA29" s="281">
        <v>210482.22450633001</v>
      </c>
      <c r="AB29" s="281"/>
      <c r="AC29" s="281"/>
      <c r="AE29" s="126">
        <f t="shared" si="2"/>
        <v>7.4119665568073215E-2</v>
      </c>
      <c r="AF29" s="126">
        <f t="shared" si="2"/>
        <v>3.934653006673882E-2</v>
      </c>
      <c r="AG29" s="126">
        <f t="shared" si="2"/>
        <v>-0.10645162056127226</v>
      </c>
      <c r="AH29" s="126">
        <f t="shared" si="2"/>
        <v>-0.56861594880437105</v>
      </c>
      <c r="AI29" s="126">
        <f t="shared" si="2"/>
        <v>-0.4492777761065786</v>
      </c>
      <c r="AJ29" s="126">
        <f t="shared" si="2"/>
        <v>0.53882285083457337</v>
      </c>
      <c r="AK29" s="126">
        <f t="shared" si="2"/>
        <v>-0.10656622421288912</v>
      </c>
      <c r="AL29" s="126" t="str">
        <f t="shared" si="2"/>
        <v/>
      </c>
      <c r="AM29" s="126" t="str">
        <f t="shared" si="2"/>
        <v/>
      </c>
      <c r="AN29" s="126" t="str">
        <f t="shared" si="2"/>
        <v/>
      </c>
      <c r="AO29" s="124">
        <f t="shared" si="3"/>
        <v>1611061.45715566</v>
      </c>
      <c r="AP29" s="124">
        <f t="shared" si="4"/>
        <v>1420167.6424730497</v>
      </c>
      <c r="AQ29" s="126">
        <f t="shared" si="5"/>
        <v>-0.11848946781933115</v>
      </c>
      <c r="AR29" s="153" t="s">
        <v>779</v>
      </c>
      <c r="AS29" s="153">
        <f t="shared" si="6"/>
        <v>1</v>
      </c>
      <c r="AT29" s="153">
        <f t="shared" si="6"/>
        <v>1</v>
      </c>
      <c r="AU29" s="153">
        <f t="shared" si="6"/>
        <v>1</v>
      </c>
      <c r="AV29" s="153">
        <f t="shared" si="6"/>
        <v>1</v>
      </c>
      <c r="AW29" s="153">
        <f t="shared" si="6"/>
        <v>1</v>
      </c>
      <c r="AX29" s="153">
        <f t="shared" si="6"/>
        <v>1</v>
      </c>
      <c r="AY29" s="153">
        <f t="shared" si="6"/>
        <v>1</v>
      </c>
      <c r="AZ29" s="153">
        <f t="shared" si="6"/>
        <v>0</v>
      </c>
      <c r="BA29" s="153">
        <f t="shared" si="6"/>
        <v>0</v>
      </c>
      <c r="BB29" s="153">
        <f t="shared" si="6"/>
        <v>0</v>
      </c>
    </row>
    <row r="30" spans="1:54" x14ac:dyDescent="0.3">
      <c r="A30" t="s">
        <v>37</v>
      </c>
      <c r="B30" t="str">
        <f>VLOOKUP($A30,Countries!$H$2:$Q$217,8,FALSE)</f>
        <v>PHL</v>
      </c>
      <c r="C30" t="str">
        <f>VLOOKUP($A30,Countries!$H$2:$Q$217,9,FALSE)</f>
        <v>EAP</v>
      </c>
      <c r="D30" t="str">
        <f>VLOOKUP($A30,Countries!$H$2:$Q$217,2,FALSE)</f>
        <v>Lower-Middle Income</v>
      </c>
      <c r="E30" t="str">
        <f>VLOOKUP($A30,Countries!$H$2:$Q$217,10,FALSE)</f>
        <v>IBRD</v>
      </c>
      <c r="F30" t="s">
        <v>18</v>
      </c>
      <c r="G30" t="s">
        <v>2070</v>
      </c>
      <c r="H30" s="319" t="s">
        <v>779</v>
      </c>
      <c r="I30" s="281">
        <v>73893.824262800015</v>
      </c>
      <c r="J30" s="281">
        <v>58533.157215079998</v>
      </c>
      <c r="K30" s="281">
        <v>63480.448862090008</v>
      </c>
      <c r="L30" s="281">
        <v>66736.196539769997</v>
      </c>
      <c r="M30" s="281">
        <v>70629.038033549994</v>
      </c>
      <c r="N30" s="281">
        <v>67976.304792899988</v>
      </c>
      <c r="O30" s="281">
        <v>69715.030089940003</v>
      </c>
      <c r="P30" s="281">
        <v>66936.697875870013</v>
      </c>
      <c r="Q30" s="281">
        <v>74337.01689015</v>
      </c>
      <c r="R30" s="281">
        <v>73598.267974970004</v>
      </c>
      <c r="S30" s="281">
        <v>75491.823265169995</v>
      </c>
      <c r="T30" s="281">
        <v>71459.188589609999</v>
      </c>
      <c r="U30" s="281">
        <v>82365.27695775</v>
      </c>
      <c r="V30" s="281">
        <v>61994.28917122</v>
      </c>
      <c r="W30" s="281">
        <v>50389.861737200008</v>
      </c>
      <c r="X30" s="281">
        <v>35266.977115429989</v>
      </c>
      <c r="Y30" s="281">
        <v>35639.540849370002</v>
      </c>
      <c r="Z30" s="281">
        <v>64598.485397790042</v>
      </c>
      <c r="AA30" s="281">
        <v>58601.202901679972</v>
      </c>
      <c r="AB30" s="281"/>
      <c r="AC30" s="281"/>
      <c r="AE30" s="126">
        <f t="shared" si="2"/>
        <v>0.11464358191588041</v>
      </c>
      <c r="AF30" s="126">
        <f t="shared" si="2"/>
        <v>5.9131133887449082E-2</v>
      </c>
      <c r="AG30" s="126">
        <f t="shared" si="2"/>
        <v>-0.2062144701170755</v>
      </c>
      <c r="AH30" s="126">
        <f t="shared" si="2"/>
        <v>-0.47154649284794953</v>
      </c>
      <c r="AI30" s="126">
        <f t="shared" si="2"/>
        <v>-0.49539818406643721</v>
      </c>
      <c r="AJ30" s="126">
        <f t="shared" si="2"/>
        <v>-4.9691129951841002E-2</v>
      </c>
      <c r="AK30" s="126">
        <f t="shared" si="2"/>
        <v>-0.15941795010232343</v>
      </c>
      <c r="AL30" s="126" t="str">
        <f t="shared" si="2"/>
        <v/>
      </c>
      <c r="AM30" s="126" t="str">
        <f t="shared" si="2"/>
        <v/>
      </c>
      <c r="AN30" s="126" t="str">
        <f t="shared" si="2"/>
        <v/>
      </c>
      <c r="AO30" s="124">
        <f t="shared" si="3"/>
        <v>470963.99979613005</v>
      </c>
      <c r="AP30" s="124">
        <f t="shared" si="4"/>
        <v>388855.63413044001</v>
      </c>
      <c r="AQ30" s="126">
        <f t="shared" si="5"/>
        <v>-0.17434106577409939</v>
      </c>
      <c r="AR30" s="153" t="s">
        <v>779</v>
      </c>
      <c r="AS30" s="153">
        <f t="shared" si="6"/>
        <v>1</v>
      </c>
      <c r="AT30" s="153">
        <f t="shared" si="6"/>
        <v>1</v>
      </c>
      <c r="AU30" s="153">
        <f t="shared" si="6"/>
        <v>1</v>
      </c>
      <c r="AV30" s="153">
        <f t="shared" si="6"/>
        <v>1</v>
      </c>
      <c r="AW30" s="153">
        <f t="shared" si="6"/>
        <v>1</v>
      </c>
      <c r="AX30" s="153">
        <f t="shared" si="6"/>
        <v>1</v>
      </c>
      <c r="AY30" s="153">
        <f t="shared" si="6"/>
        <v>1</v>
      </c>
      <c r="AZ30" s="153">
        <f t="shared" si="6"/>
        <v>0</v>
      </c>
      <c r="BA30" s="153">
        <f t="shared" si="6"/>
        <v>0</v>
      </c>
      <c r="BB30" s="153">
        <f t="shared" si="6"/>
        <v>0</v>
      </c>
    </row>
    <row r="31" spans="1:54" x14ac:dyDescent="0.3">
      <c r="A31" t="s">
        <v>25</v>
      </c>
      <c r="B31" t="str">
        <f>VLOOKUP($A31,Countries!$H$2:$Q$217,8,FALSE)</f>
        <v>ALB</v>
      </c>
      <c r="C31" t="str">
        <f>VLOOKUP($A31,Countries!$H$2:$Q$217,9,FALSE)</f>
        <v>ECA</v>
      </c>
      <c r="D31" t="str">
        <f>VLOOKUP($A31,Countries!$H$2:$Q$217,2,FALSE)</f>
        <v>Upper-Middle Income</v>
      </c>
      <c r="E31" t="str">
        <f>VLOOKUP($A31,Countries!$H$2:$Q$217,10,FALSE)</f>
        <v>IBRD</v>
      </c>
      <c r="F31" t="s">
        <v>5</v>
      </c>
      <c r="G31" t="s">
        <v>2070</v>
      </c>
      <c r="H31" s="319" t="s">
        <v>779</v>
      </c>
      <c r="I31" s="282">
        <v>33029.509999999995</v>
      </c>
      <c r="J31" s="282">
        <v>64590.200000000004</v>
      </c>
      <c r="K31" s="282">
        <v>101552.48</v>
      </c>
      <c r="L31" s="284">
        <v>140450.43999999997</v>
      </c>
      <c r="M31" s="282">
        <v>176917.68000000002</v>
      </c>
      <c r="N31" s="282">
        <v>212210.83</v>
      </c>
      <c r="O31" s="282">
        <v>249803.00999999998</v>
      </c>
      <c r="P31" s="282">
        <v>288460.67</v>
      </c>
      <c r="Q31" s="282">
        <v>323397.12</v>
      </c>
      <c r="R31" s="282">
        <v>361019.97600000002</v>
      </c>
      <c r="S31" s="282">
        <v>394409.36</v>
      </c>
      <c r="T31" s="282">
        <v>426270.68000000005</v>
      </c>
      <c r="U31" s="282">
        <v>34315.479999999996</v>
      </c>
      <c r="V31" s="282">
        <v>66979.11</v>
      </c>
      <c r="W31" s="282">
        <v>97001.31</v>
      </c>
      <c r="X31" s="282">
        <v>123391.11600000001</v>
      </c>
      <c r="Y31" s="282">
        <v>149689.83000000002</v>
      </c>
      <c r="Z31" s="282">
        <v>182354.54</v>
      </c>
      <c r="AA31" s="281">
        <v>219122.66</v>
      </c>
      <c r="AB31" s="281"/>
      <c r="AC31" s="281"/>
      <c r="AE31" s="126">
        <f t="shared" si="2"/>
        <v>3.893397146975542E-2</v>
      </c>
      <c r="AF31" s="126">
        <f t="shared" si="2"/>
        <v>3.6985641784666963E-2</v>
      </c>
      <c r="AG31" s="126">
        <f t="shared" si="2"/>
        <v>-4.4815941471837997E-2</v>
      </c>
      <c r="AH31" s="126">
        <f t="shared" si="2"/>
        <v>-0.1214615205192662</v>
      </c>
      <c r="AI31" s="126">
        <f t="shared" si="2"/>
        <v>-0.15390123813515982</v>
      </c>
      <c r="AJ31" s="126">
        <f t="shared" si="2"/>
        <v>-0.14069164142093965</v>
      </c>
      <c r="AK31" s="126">
        <f t="shared" si="2"/>
        <v>-0.12281817580981101</v>
      </c>
      <c r="AL31" s="126" t="str">
        <f t="shared" si="2"/>
        <v/>
      </c>
      <c r="AM31" s="126" t="str">
        <f t="shared" si="2"/>
        <v/>
      </c>
      <c r="AN31" s="126" t="str">
        <f t="shared" si="2"/>
        <v/>
      </c>
      <c r="AO31" s="124">
        <f t="shared" si="3"/>
        <v>978554.15</v>
      </c>
      <c r="AP31" s="124">
        <f t="shared" si="4"/>
        <v>872854.04600000009</v>
      </c>
      <c r="AQ31" s="126">
        <f t="shared" si="5"/>
        <v>-0.10801661205974133</v>
      </c>
      <c r="AR31" s="153" t="s">
        <v>779</v>
      </c>
      <c r="AS31" s="153">
        <f t="shared" si="6"/>
        <v>1</v>
      </c>
      <c r="AT31" s="153">
        <f t="shared" si="6"/>
        <v>1</v>
      </c>
      <c r="AU31" s="153">
        <f t="shared" si="6"/>
        <v>1</v>
      </c>
      <c r="AV31" s="153">
        <f t="shared" si="6"/>
        <v>1</v>
      </c>
      <c r="AW31" s="153">
        <f t="shared" si="6"/>
        <v>1</v>
      </c>
      <c r="AX31" s="153">
        <f t="shared" si="6"/>
        <v>1</v>
      </c>
      <c r="AY31" s="153">
        <f t="shared" si="6"/>
        <v>1</v>
      </c>
      <c r="AZ31" s="153">
        <f t="shared" si="6"/>
        <v>0</v>
      </c>
      <c r="BA31" s="153">
        <f t="shared" si="6"/>
        <v>0</v>
      </c>
      <c r="BB31" s="153">
        <f t="shared" si="6"/>
        <v>0</v>
      </c>
    </row>
    <row r="32" spans="1:54" x14ac:dyDescent="0.3">
      <c r="A32" t="s">
        <v>26</v>
      </c>
      <c r="B32" t="str">
        <f>VLOOKUP($A32,Countries!$H$2:$Q$217,8,FALSE)</f>
        <v>BGR</v>
      </c>
      <c r="C32" t="str">
        <f>VLOOKUP($A32,Countries!$H$2:$Q$217,9,FALSE)</f>
        <v>ECA</v>
      </c>
      <c r="D32" t="str">
        <f>VLOOKUP($A32,Countries!$H$2:$Q$217,2,FALSE)</f>
        <v>Upper-Middle Income</v>
      </c>
      <c r="E32" t="str">
        <f>VLOOKUP($A32,Countries!$H$2:$Q$217,10,FALSE)</f>
        <v>IBRD</v>
      </c>
      <c r="F32" t="s">
        <v>31</v>
      </c>
      <c r="G32" t="s">
        <v>2070</v>
      </c>
      <c r="H32" s="319" t="s">
        <v>779</v>
      </c>
      <c r="I32" s="281">
        <v>15.015991</v>
      </c>
      <c r="J32" s="281">
        <v>42.265121999999998</v>
      </c>
      <c r="K32" s="281">
        <v>444.45039099999997</v>
      </c>
      <c r="L32" s="281">
        <v>543.63510800000006</v>
      </c>
      <c r="M32" s="281">
        <v>149.74710000000005</v>
      </c>
      <c r="N32" s="281">
        <v>110.74313199999983</v>
      </c>
      <c r="O32" s="281"/>
      <c r="P32" s="281"/>
      <c r="Q32" s="281"/>
      <c r="R32" s="281"/>
      <c r="S32" s="281"/>
      <c r="T32" s="281"/>
      <c r="U32" s="281">
        <v>15.547233</v>
      </c>
      <c r="V32" s="281">
        <v>58.912698999999996</v>
      </c>
      <c r="W32" s="281">
        <v>209.65257000000003</v>
      </c>
      <c r="X32" s="281">
        <v>275.06692000000004</v>
      </c>
      <c r="Y32" s="281">
        <v>103.55908299999999</v>
      </c>
      <c r="Z32" s="281">
        <v>388.93352400000003</v>
      </c>
      <c r="AA32" s="281"/>
      <c r="AB32" s="281"/>
      <c r="AC32" s="281"/>
      <c r="AE32" s="126">
        <f t="shared" si="2"/>
        <v>3.5378417581630191E-2</v>
      </c>
      <c r="AF32" s="126">
        <f t="shared" si="2"/>
        <v>0.3938845130980575</v>
      </c>
      <c r="AG32" s="126">
        <f t="shared" si="2"/>
        <v>-0.52828802888824544</v>
      </c>
      <c r="AH32" s="126">
        <f t="shared" si="2"/>
        <v>-0.49402289154584916</v>
      </c>
      <c r="AI32" s="126">
        <f t="shared" si="2"/>
        <v>-0.30844014341513154</v>
      </c>
      <c r="AJ32" s="126">
        <f t="shared" si="2"/>
        <v>2.5120329087315376</v>
      </c>
      <c r="AK32" s="126" t="str">
        <f t="shared" si="2"/>
        <v/>
      </c>
      <c r="AL32" s="126" t="str">
        <f t="shared" si="2"/>
        <v/>
      </c>
      <c r="AM32" s="126" t="str">
        <f t="shared" si="2"/>
        <v/>
      </c>
      <c r="AN32" s="126" t="str">
        <f t="shared" si="2"/>
        <v/>
      </c>
      <c r="AO32" s="124">
        <f t="shared" si="3"/>
        <v>1305.8568439999999</v>
      </c>
      <c r="AP32" s="124">
        <f t="shared" si="4"/>
        <v>1051.6720290000001</v>
      </c>
      <c r="AQ32" s="126">
        <f t="shared" si="5"/>
        <v>-0.19464983176976777</v>
      </c>
      <c r="AR32" s="153" t="s">
        <v>779</v>
      </c>
      <c r="AS32" s="153">
        <f t="shared" si="6"/>
        <v>1</v>
      </c>
      <c r="AT32" s="153">
        <f t="shared" si="6"/>
        <v>1</v>
      </c>
      <c r="AU32" s="153">
        <f t="shared" si="6"/>
        <v>1</v>
      </c>
      <c r="AV32" s="153">
        <f t="shared" si="6"/>
        <v>1</v>
      </c>
      <c r="AW32" s="153">
        <f t="shared" si="6"/>
        <v>1</v>
      </c>
      <c r="AX32" s="153">
        <f t="shared" si="6"/>
        <v>1</v>
      </c>
      <c r="AY32" s="153">
        <f t="shared" si="6"/>
        <v>0</v>
      </c>
      <c r="AZ32" s="153">
        <f t="shared" si="6"/>
        <v>0</v>
      </c>
      <c r="BA32" s="153">
        <f t="shared" si="6"/>
        <v>0</v>
      </c>
      <c r="BB32" s="153">
        <f t="shared" si="6"/>
        <v>0</v>
      </c>
    </row>
    <row r="33" spans="1:54" x14ac:dyDescent="0.3">
      <c r="A33" t="s">
        <v>26</v>
      </c>
      <c r="B33" t="str">
        <f>VLOOKUP($A33,Countries!$H$2:$Q$217,8,FALSE)</f>
        <v>BGR</v>
      </c>
      <c r="C33" t="str">
        <f>VLOOKUP($A33,Countries!$H$2:$Q$217,9,FALSE)</f>
        <v>ECA</v>
      </c>
      <c r="D33" t="str">
        <f>VLOOKUP($A33,Countries!$H$2:$Q$217,2,FALSE)</f>
        <v>Upper-Middle Income</v>
      </c>
      <c r="E33" t="str">
        <f>VLOOKUP($A33,Countries!$H$2:$Q$217,10,FALSE)</f>
        <v>IBRD</v>
      </c>
      <c r="F33" t="s">
        <v>770</v>
      </c>
      <c r="G33" t="s">
        <v>2070</v>
      </c>
      <c r="H33" s="319" t="s">
        <v>779</v>
      </c>
      <c r="I33" s="281">
        <v>19.889932000000002</v>
      </c>
      <c r="J33" s="281">
        <v>19.992852999999997</v>
      </c>
      <c r="K33" s="281">
        <v>19.155000999999999</v>
      </c>
      <c r="L33" s="281">
        <v>17.863203999999996</v>
      </c>
      <c r="M33" s="281">
        <v>19.756533000000005</v>
      </c>
      <c r="N33" s="281">
        <v>18.103406000000007</v>
      </c>
      <c r="O33" s="281"/>
      <c r="P33" s="281"/>
      <c r="Q33" s="281"/>
      <c r="R33" s="281"/>
      <c r="S33" s="281"/>
      <c r="T33" s="281"/>
      <c r="U33" s="281">
        <v>21.404095999999999</v>
      </c>
      <c r="V33" s="281">
        <v>18.234368999999997</v>
      </c>
      <c r="W33" s="281">
        <v>15.004243000000002</v>
      </c>
      <c r="X33" s="281">
        <v>14.745950000000008</v>
      </c>
      <c r="Y33" s="281">
        <v>17.390895</v>
      </c>
      <c r="Z33" s="281">
        <v>17.427650999999997</v>
      </c>
      <c r="AA33" s="281"/>
      <c r="AB33" s="281"/>
      <c r="AC33" s="281"/>
      <c r="AE33" s="126">
        <f t="shared" si="2"/>
        <v>7.6127158202451237E-2</v>
      </c>
      <c r="AF33" s="126">
        <f t="shared" si="2"/>
        <v>-8.7955630944718075E-2</v>
      </c>
      <c r="AG33" s="126">
        <f t="shared" si="2"/>
        <v>-0.21669317584478312</v>
      </c>
      <c r="AH33" s="126">
        <f t="shared" si="2"/>
        <v>-0.17450699213869969</v>
      </c>
      <c r="AI33" s="126">
        <f t="shared" si="2"/>
        <v>-0.11973953122240646</v>
      </c>
      <c r="AJ33" s="126">
        <f t="shared" si="2"/>
        <v>-3.7327506216234069E-2</v>
      </c>
      <c r="AK33" s="126" t="str">
        <f t="shared" si="2"/>
        <v/>
      </c>
      <c r="AL33" s="126" t="str">
        <f t="shared" si="2"/>
        <v/>
      </c>
      <c r="AM33" s="126" t="str">
        <f t="shared" si="2"/>
        <v/>
      </c>
      <c r="AN33" s="126" t="str">
        <f t="shared" si="2"/>
        <v/>
      </c>
      <c r="AO33" s="124">
        <f t="shared" si="3"/>
        <v>114.760929</v>
      </c>
      <c r="AP33" s="124">
        <f t="shared" si="4"/>
        <v>104.207204</v>
      </c>
      <c r="AQ33" s="126">
        <f t="shared" si="5"/>
        <v>-9.19627009990482E-2</v>
      </c>
      <c r="AR33" s="153" t="s">
        <v>779</v>
      </c>
      <c r="AS33" s="153">
        <f t="shared" si="6"/>
        <v>1</v>
      </c>
      <c r="AT33" s="153">
        <f t="shared" si="6"/>
        <v>1</v>
      </c>
      <c r="AU33" s="153">
        <f t="shared" si="6"/>
        <v>1</v>
      </c>
      <c r="AV33" s="153">
        <f t="shared" si="6"/>
        <v>1</v>
      </c>
      <c r="AW33" s="153">
        <f t="shared" si="6"/>
        <v>1</v>
      </c>
      <c r="AX33" s="153">
        <f t="shared" si="6"/>
        <v>1</v>
      </c>
      <c r="AY33" s="153">
        <f t="shared" si="6"/>
        <v>0</v>
      </c>
      <c r="AZ33" s="153">
        <f t="shared" si="6"/>
        <v>0</v>
      </c>
      <c r="BA33" s="153">
        <f t="shared" si="6"/>
        <v>0</v>
      </c>
      <c r="BB33" s="153">
        <f t="shared" si="6"/>
        <v>0</v>
      </c>
    </row>
    <row r="34" spans="1:54" x14ac:dyDescent="0.3">
      <c r="A34" t="s">
        <v>26</v>
      </c>
      <c r="B34" t="str">
        <f>VLOOKUP($A34,Countries!$H$2:$Q$217,8,FALSE)</f>
        <v>BGR</v>
      </c>
      <c r="C34" t="str">
        <f>VLOOKUP($A34,Countries!$H$2:$Q$217,9,FALSE)</f>
        <v>ECA</v>
      </c>
      <c r="D34" t="str">
        <f>VLOOKUP($A34,Countries!$H$2:$Q$217,2,FALSE)</f>
        <v>Upper-Middle Income</v>
      </c>
      <c r="E34" t="str">
        <f>VLOOKUP($A34,Countries!$H$2:$Q$217,10,FALSE)</f>
        <v>IBRD</v>
      </c>
      <c r="F34" t="s">
        <v>27</v>
      </c>
      <c r="G34" t="s">
        <v>2070</v>
      </c>
      <c r="H34" s="319" t="s">
        <v>779</v>
      </c>
      <c r="I34" s="282">
        <v>408.534313</v>
      </c>
      <c r="J34" s="281">
        <v>446.05014300000005</v>
      </c>
      <c r="K34" s="281">
        <v>421.929799</v>
      </c>
      <c r="L34" s="281">
        <v>441.06885999999986</v>
      </c>
      <c r="M34" s="281">
        <v>487.90484900000001</v>
      </c>
      <c r="N34" s="281">
        <v>643.55908200000022</v>
      </c>
      <c r="O34" s="281"/>
      <c r="P34" s="281"/>
      <c r="Q34" s="281"/>
      <c r="R34" s="281"/>
      <c r="S34" s="281"/>
      <c r="T34" s="282"/>
      <c r="U34" s="281">
        <v>489.034786</v>
      </c>
      <c r="V34" s="281">
        <v>430.99581300000006</v>
      </c>
      <c r="W34" s="281">
        <v>400.59517900000003</v>
      </c>
      <c r="X34" s="281">
        <v>419.91345799999999</v>
      </c>
      <c r="Y34" s="281">
        <v>356.50997699999971</v>
      </c>
      <c r="Z34" s="282">
        <v>449.31587500000023</v>
      </c>
      <c r="AA34" s="281"/>
      <c r="AB34" s="281"/>
      <c r="AC34" s="281"/>
      <c r="AE34" s="126">
        <f t="shared" si="2"/>
        <v>0.19704702992720222</v>
      </c>
      <c r="AF34" s="126">
        <f t="shared" si="2"/>
        <v>-3.3750308650837023E-2</v>
      </c>
      <c r="AG34" s="126">
        <f t="shared" si="2"/>
        <v>-5.0564383104877528E-2</v>
      </c>
      <c r="AH34" s="126">
        <f t="shared" si="2"/>
        <v>-4.7963943770593723E-2</v>
      </c>
      <c r="AI34" s="126">
        <f t="shared" si="2"/>
        <v>-0.26930429625633889</v>
      </c>
      <c r="AJ34" s="126">
        <f t="shared" si="2"/>
        <v>-0.30182653377580632</v>
      </c>
      <c r="AK34" s="126" t="str">
        <f t="shared" si="2"/>
        <v/>
      </c>
      <c r="AL34" s="126" t="str">
        <f t="shared" si="2"/>
        <v/>
      </c>
      <c r="AM34" s="126" t="str">
        <f t="shared" si="2"/>
        <v/>
      </c>
      <c r="AN34" s="126" t="str">
        <f t="shared" si="2"/>
        <v/>
      </c>
      <c r="AO34" s="124">
        <f t="shared" si="3"/>
        <v>2849.0470460000001</v>
      </c>
      <c r="AP34" s="124">
        <f t="shared" si="4"/>
        <v>2546.365088</v>
      </c>
      <c r="AQ34" s="126">
        <f t="shared" si="5"/>
        <v>-0.10623971914572593</v>
      </c>
      <c r="AR34" s="153" t="s">
        <v>779</v>
      </c>
      <c r="AS34" s="153">
        <f t="shared" si="6"/>
        <v>1</v>
      </c>
      <c r="AT34" s="153">
        <f t="shared" si="6"/>
        <v>1</v>
      </c>
      <c r="AU34" s="153">
        <f t="shared" si="6"/>
        <v>1</v>
      </c>
      <c r="AV34" s="153">
        <f t="shared" si="6"/>
        <v>1</v>
      </c>
      <c r="AW34" s="153">
        <f t="shared" si="6"/>
        <v>1</v>
      </c>
      <c r="AX34" s="153">
        <f t="shared" si="6"/>
        <v>1</v>
      </c>
      <c r="AY34" s="153">
        <f t="shared" si="6"/>
        <v>0</v>
      </c>
      <c r="AZ34" s="153">
        <f t="shared" si="6"/>
        <v>0</v>
      </c>
      <c r="BA34" s="153">
        <f t="shared" si="6"/>
        <v>0</v>
      </c>
      <c r="BB34" s="153">
        <f t="shared" si="6"/>
        <v>0</v>
      </c>
    </row>
    <row r="35" spans="1:54" x14ac:dyDescent="0.3">
      <c r="A35" t="s">
        <v>26</v>
      </c>
      <c r="B35" t="str">
        <f>VLOOKUP($A35,Countries!$H$2:$Q$217,8,FALSE)</f>
        <v>BGR</v>
      </c>
      <c r="C35" t="str">
        <f>VLOOKUP($A35,Countries!$H$2:$Q$217,9,FALSE)</f>
        <v>ECA</v>
      </c>
      <c r="D35" t="str">
        <f>VLOOKUP($A35,Countries!$H$2:$Q$217,2,FALSE)</f>
        <v>Upper-Middle Income</v>
      </c>
      <c r="E35" t="str">
        <f>VLOOKUP($A35,Countries!$H$2:$Q$217,10,FALSE)</f>
        <v>IBRD</v>
      </c>
      <c r="F35" t="s">
        <v>30</v>
      </c>
      <c r="G35" t="s">
        <v>2070</v>
      </c>
      <c r="H35" s="319" t="s">
        <v>779</v>
      </c>
      <c r="I35" s="281">
        <v>364.907802</v>
      </c>
      <c r="J35" s="281">
        <v>279.90688600000004</v>
      </c>
      <c r="K35" s="281">
        <v>272.195516</v>
      </c>
      <c r="L35" s="281">
        <v>442.33306600000003</v>
      </c>
      <c r="M35" s="281">
        <v>335.63787000000002</v>
      </c>
      <c r="N35" s="281">
        <v>288.66475999999989</v>
      </c>
      <c r="O35" s="281"/>
      <c r="P35" s="281"/>
      <c r="Q35" s="281"/>
      <c r="R35" s="281"/>
      <c r="S35" s="281"/>
      <c r="T35" s="282"/>
      <c r="U35" s="282">
        <v>365.65475199999997</v>
      </c>
      <c r="V35" s="282">
        <v>308.46935000000002</v>
      </c>
      <c r="W35" s="282">
        <v>323.68955700000004</v>
      </c>
      <c r="X35" s="282">
        <v>428.93461300000001</v>
      </c>
      <c r="Y35" s="282">
        <v>326.69604600000002</v>
      </c>
      <c r="Z35" s="281">
        <v>318.89282100000014</v>
      </c>
      <c r="AA35" s="281"/>
      <c r="AB35" s="281"/>
      <c r="AC35" s="281"/>
      <c r="AE35" s="126">
        <f t="shared" si="2"/>
        <v>2.0469554114931469E-3</v>
      </c>
      <c r="AF35" s="126">
        <f t="shared" si="2"/>
        <v>0.10204273431129512</v>
      </c>
      <c r="AG35" s="126">
        <f t="shared" si="2"/>
        <v>0.18918034270630688</v>
      </c>
      <c r="AH35" s="126">
        <f t="shared" si="2"/>
        <v>-3.0290416950199281E-2</v>
      </c>
      <c r="AI35" s="126">
        <f t="shared" si="2"/>
        <v>-2.6641284548731037E-2</v>
      </c>
      <c r="AJ35" s="126">
        <f t="shared" si="2"/>
        <v>0.1047168383144526</v>
      </c>
      <c r="AK35" s="126" t="str">
        <f t="shared" si="2"/>
        <v/>
      </c>
      <c r="AL35" s="126" t="str">
        <f t="shared" si="2"/>
        <v/>
      </c>
      <c r="AM35" s="126" t="str">
        <f t="shared" si="2"/>
        <v/>
      </c>
      <c r="AN35" s="126" t="str">
        <f t="shared" si="2"/>
        <v/>
      </c>
      <c r="AO35" s="124">
        <f t="shared" si="3"/>
        <v>1983.6459</v>
      </c>
      <c r="AP35" s="124">
        <f t="shared" si="4"/>
        <v>2072.3371390000002</v>
      </c>
      <c r="AQ35" s="126">
        <f t="shared" si="5"/>
        <v>4.4711225425868709E-2</v>
      </c>
      <c r="AR35" s="153" t="s">
        <v>779</v>
      </c>
      <c r="AS35" s="153">
        <f t="shared" si="6"/>
        <v>1</v>
      </c>
      <c r="AT35" s="153">
        <f t="shared" si="6"/>
        <v>1</v>
      </c>
      <c r="AU35" s="153">
        <f t="shared" si="6"/>
        <v>1</v>
      </c>
      <c r="AV35" s="153">
        <f t="shared" si="6"/>
        <v>1</v>
      </c>
      <c r="AW35" s="153">
        <f t="shared" si="6"/>
        <v>1</v>
      </c>
      <c r="AX35" s="153">
        <f t="shared" si="6"/>
        <v>1</v>
      </c>
      <c r="AY35" s="153">
        <f t="shared" si="6"/>
        <v>0</v>
      </c>
      <c r="AZ35" s="153">
        <f t="shared" si="6"/>
        <v>0</v>
      </c>
      <c r="BA35" s="153">
        <f t="shared" si="6"/>
        <v>0</v>
      </c>
      <c r="BB35" s="153">
        <f t="shared" si="6"/>
        <v>0</v>
      </c>
    </row>
    <row r="36" spans="1:54" x14ac:dyDescent="0.3">
      <c r="A36" t="s">
        <v>26</v>
      </c>
      <c r="B36" t="str">
        <f>VLOOKUP($A36,Countries!$H$2:$Q$217,8,FALSE)</f>
        <v>BGR</v>
      </c>
      <c r="C36" t="str">
        <f>VLOOKUP($A36,Countries!$H$2:$Q$217,9,FALSE)</f>
        <v>ECA</v>
      </c>
      <c r="D36" t="str">
        <f>VLOOKUP($A36,Countries!$H$2:$Q$217,2,FALSE)</f>
        <v>Upper-Middle Income</v>
      </c>
      <c r="E36" t="str">
        <f>VLOOKUP($A36,Countries!$H$2:$Q$217,10,FALSE)</f>
        <v>IBRD</v>
      </c>
      <c r="F36" t="s">
        <v>5</v>
      </c>
      <c r="G36" t="s">
        <v>2070</v>
      </c>
      <c r="H36" s="319" t="s">
        <v>779</v>
      </c>
      <c r="I36" s="281">
        <v>2207.1975560000001</v>
      </c>
      <c r="J36" s="281">
        <v>1636.2704840000001</v>
      </c>
      <c r="K36" s="281">
        <v>1969.3838260000007</v>
      </c>
      <c r="L36" s="281">
        <v>2350.9776329999986</v>
      </c>
      <c r="M36" s="281">
        <v>1845.843495000001</v>
      </c>
      <c r="N36" s="281">
        <v>1962.3001359999998</v>
      </c>
      <c r="O36" s="281"/>
      <c r="P36" s="281"/>
      <c r="Q36" s="281"/>
      <c r="R36" s="281"/>
      <c r="S36" s="281"/>
      <c r="T36" s="281"/>
      <c r="U36" s="281">
        <v>2269.4210350000003</v>
      </c>
      <c r="V36" s="281">
        <v>1645.8837669999998</v>
      </c>
      <c r="W36" s="281">
        <v>1764.2017449999989</v>
      </c>
      <c r="X36" s="281">
        <v>1978.8540520000024</v>
      </c>
      <c r="Y36" s="281">
        <v>1509.2082969999992</v>
      </c>
      <c r="Z36" s="281">
        <v>1985.9579830000021</v>
      </c>
      <c r="AA36" s="281"/>
      <c r="AB36" s="281"/>
      <c r="AC36" s="281"/>
      <c r="AE36" s="126">
        <f t="shared" si="2"/>
        <v>2.8191168856114945E-2</v>
      </c>
      <c r="AF36" s="126">
        <f t="shared" si="2"/>
        <v>5.8751185051625502E-3</v>
      </c>
      <c r="AG36" s="126">
        <f t="shared" si="2"/>
        <v>-0.10418592774611407</v>
      </c>
      <c r="AH36" s="126">
        <f t="shared" si="2"/>
        <v>-0.15828461137894476</v>
      </c>
      <c r="AI36" s="126">
        <f t="shared" si="2"/>
        <v>-0.18237472402826957</v>
      </c>
      <c r="AJ36" s="126">
        <f t="shared" si="2"/>
        <v>1.2056181705326153E-2</v>
      </c>
      <c r="AK36" s="126" t="str">
        <f t="shared" si="2"/>
        <v/>
      </c>
      <c r="AL36" s="126" t="str">
        <f t="shared" si="2"/>
        <v/>
      </c>
      <c r="AM36" s="126" t="str">
        <f t="shared" si="2"/>
        <v/>
      </c>
      <c r="AN36" s="126" t="str">
        <f t="shared" si="2"/>
        <v/>
      </c>
      <c r="AO36" s="124">
        <f t="shared" si="3"/>
        <v>11971.97313</v>
      </c>
      <c r="AP36" s="124">
        <f t="shared" si="4"/>
        <v>11153.526879000003</v>
      </c>
      <c r="AQ36" s="126">
        <f t="shared" si="5"/>
        <v>-6.8363522212482403E-2</v>
      </c>
      <c r="AR36" s="153" t="s">
        <v>779</v>
      </c>
      <c r="AS36" s="153">
        <f t="shared" si="6"/>
        <v>1</v>
      </c>
      <c r="AT36" s="153">
        <f t="shared" si="6"/>
        <v>1</v>
      </c>
      <c r="AU36" s="153">
        <f t="shared" si="6"/>
        <v>1</v>
      </c>
      <c r="AV36" s="153">
        <f t="shared" si="6"/>
        <v>1</v>
      </c>
      <c r="AW36" s="153">
        <f t="shared" si="6"/>
        <v>1</v>
      </c>
      <c r="AX36" s="153">
        <f t="shared" si="6"/>
        <v>1</v>
      </c>
      <c r="AY36" s="153">
        <f t="shared" si="6"/>
        <v>0</v>
      </c>
      <c r="AZ36" s="153">
        <f t="shared" si="6"/>
        <v>0</v>
      </c>
      <c r="BA36" s="153">
        <f t="shared" si="6"/>
        <v>0</v>
      </c>
      <c r="BB36" s="153">
        <f t="shared" si="6"/>
        <v>0</v>
      </c>
    </row>
    <row r="37" spans="1:54" x14ac:dyDescent="0.3">
      <c r="A37" t="s">
        <v>26</v>
      </c>
      <c r="B37" t="str">
        <f>VLOOKUP($A37,Countries!$H$2:$Q$217,8,FALSE)</f>
        <v>BGR</v>
      </c>
      <c r="C37" t="str">
        <f>VLOOKUP($A37,Countries!$H$2:$Q$217,9,FALSE)</f>
        <v>ECA</v>
      </c>
      <c r="D37" t="str">
        <f>VLOOKUP($A37,Countries!$H$2:$Q$217,2,FALSE)</f>
        <v>Upper-Middle Income</v>
      </c>
      <c r="E37" t="str">
        <f>VLOOKUP($A37,Countries!$H$2:$Q$217,10,FALSE)</f>
        <v>IBRD</v>
      </c>
      <c r="F37" t="s">
        <v>18</v>
      </c>
      <c r="G37" t="s">
        <v>2070</v>
      </c>
      <c r="H37" s="319" t="s">
        <v>779</v>
      </c>
      <c r="I37" s="281">
        <v>1354.36301</v>
      </c>
      <c r="J37" s="281">
        <v>841.87252200000012</v>
      </c>
      <c r="K37" s="281">
        <v>744.41402699999981</v>
      </c>
      <c r="L37" s="281">
        <v>857.43115299999999</v>
      </c>
      <c r="M37" s="281">
        <v>849.74154499999986</v>
      </c>
      <c r="N37" s="281">
        <v>901.21598600000016</v>
      </c>
      <c r="O37" s="281"/>
      <c r="P37" s="281"/>
      <c r="Q37" s="281"/>
      <c r="R37" s="281"/>
      <c r="S37" s="281"/>
      <c r="T37" s="281"/>
      <c r="U37" s="281">
        <v>1329.420157</v>
      </c>
      <c r="V37" s="281">
        <v>822.46636799999987</v>
      </c>
      <c r="W37" s="281">
        <v>789.04061499999989</v>
      </c>
      <c r="X37" s="281">
        <v>787.32919600000014</v>
      </c>
      <c r="Y37" s="281">
        <v>696.70691800000031</v>
      </c>
      <c r="Z37" s="281">
        <v>781.54329499999949</v>
      </c>
      <c r="AA37" s="281"/>
      <c r="AB37" s="281"/>
      <c r="AC37" s="281"/>
      <c r="AE37" s="126">
        <f t="shared" si="2"/>
        <v>-1.8416667330570416E-2</v>
      </c>
      <c r="AF37" s="126">
        <f t="shared" si="2"/>
        <v>-2.3051178762668108E-2</v>
      </c>
      <c r="AG37" s="126">
        <f t="shared" si="2"/>
        <v>5.9948612440641307E-2</v>
      </c>
      <c r="AH37" s="126">
        <f t="shared" si="2"/>
        <v>-8.1758117552325343E-2</v>
      </c>
      <c r="AI37" s="126">
        <f t="shared" si="2"/>
        <v>-0.18009549833178931</v>
      </c>
      <c r="AJ37" s="126">
        <f t="shared" si="2"/>
        <v>-0.13279024435769457</v>
      </c>
      <c r="AK37" s="126" t="str">
        <f t="shared" si="2"/>
        <v/>
      </c>
      <c r="AL37" s="126" t="str">
        <f t="shared" si="2"/>
        <v/>
      </c>
      <c r="AM37" s="126" t="str">
        <f t="shared" si="2"/>
        <v/>
      </c>
      <c r="AN37" s="126" t="str">
        <f t="shared" si="2"/>
        <v/>
      </c>
      <c r="AO37" s="124">
        <f t="shared" si="3"/>
        <v>5549.038243</v>
      </c>
      <c r="AP37" s="124">
        <f t="shared" si="4"/>
        <v>5206.5065489999997</v>
      </c>
      <c r="AQ37" s="126">
        <f t="shared" si="5"/>
        <v>-6.1728119180309682E-2</v>
      </c>
      <c r="AR37" s="153" t="s">
        <v>779</v>
      </c>
      <c r="AS37" s="153">
        <f t="shared" si="6"/>
        <v>1</v>
      </c>
      <c r="AT37" s="153">
        <f t="shared" si="6"/>
        <v>1</v>
      </c>
      <c r="AU37" s="153">
        <f t="shared" si="6"/>
        <v>1</v>
      </c>
      <c r="AV37" s="153">
        <f t="shared" si="6"/>
        <v>1</v>
      </c>
      <c r="AW37" s="153">
        <f t="shared" si="6"/>
        <v>1</v>
      </c>
      <c r="AX37" s="153">
        <f t="shared" si="6"/>
        <v>1</v>
      </c>
      <c r="AY37" s="153">
        <f t="shared" si="6"/>
        <v>0</v>
      </c>
      <c r="AZ37" s="153">
        <f t="shared" si="6"/>
        <v>0</v>
      </c>
      <c r="BA37" s="153">
        <f t="shared" si="6"/>
        <v>0</v>
      </c>
      <c r="BB37" s="153">
        <f t="shared" si="6"/>
        <v>0</v>
      </c>
    </row>
    <row r="38" spans="1:54" ht="15" thickBot="1" x14ac:dyDescent="0.35">
      <c r="A38" t="s">
        <v>32</v>
      </c>
      <c r="B38" t="str">
        <f>VLOOKUP($A38,Countries!$H$2:$Q$217,8,FALSE)</f>
        <v>MDA</v>
      </c>
      <c r="C38" t="str">
        <f>VLOOKUP($A38,Countries!$H$2:$Q$217,9,FALSE)</f>
        <v>ECA</v>
      </c>
      <c r="D38" t="str">
        <f>VLOOKUP($A38,Countries!$H$2:$Q$217,2,FALSE)</f>
        <v>Lower-Middle Income</v>
      </c>
      <c r="E38" t="str">
        <f>VLOOKUP($A38,Countries!$H$2:$Q$217,10,FALSE)</f>
        <v>IBRD</v>
      </c>
      <c r="F38" t="s">
        <v>5</v>
      </c>
      <c r="G38" t="s">
        <v>2070</v>
      </c>
      <c r="H38" s="319" t="s">
        <v>779</v>
      </c>
      <c r="I38" s="282">
        <v>4229.7</v>
      </c>
      <c r="J38" s="281">
        <v>4204.699999999998</v>
      </c>
      <c r="K38" s="281">
        <v>5693.9000000000051</v>
      </c>
      <c r="L38" s="281">
        <v>5011.4000000000015</v>
      </c>
      <c r="M38" s="281">
        <v>4832.1999999999971</v>
      </c>
      <c r="N38" s="281">
        <v>5495.2999999999993</v>
      </c>
      <c r="O38" s="281">
        <v>5552.3000000000065</v>
      </c>
      <c r="P38" s="281">
        <v>4855.0999999999985</v>
      </c>
      <c r="Q38" s="281">
        <v>5403.9999999999927</v>
      </c>
      <c r="R38" s="281">
        <v>5660.1999999999971</v>
      </c>
      <c r="S38" s="281">
        <v>5699.2000000000116</v>
      </c>
      <c r="T38" s="282">
        <v>6311.1999999999971</v>
      </c>
      <c r="U38" s="281">
        <v>4717</v>
      </c>
      <c r="V38" s="281">
        <v>4848.8999999999996</v>
      </c>
      <c r="W38" s="281">
        <v>5462.1999999999989</v>
      </c>
      <c r="X38" s="281">
        <v>3843.1000000000022</v>
      </c>
      <c r="Y38" s="281">
        <v>4380.4000000000015</v>
      </c>
      <c r="Z38" s="282">
        <v>5785.2999999999993</v>
      </c>
      <c r="AA38" s="281">
        <v>5022.4000000000087</v>
      </c>
      <c r="AB38" s="281"/>
      <c r="AC38" s="281"/>
      <c r="AE38" s="126">
        <f t="shared" si="2"/>
        <v>0.11520911648580283</v>
      </c>
      <c r="AF38" s="126">
        <f t="shared" si="2"/>
        <v>0.15320950365067709</v>
      </c>
      <c r="AG38" s="126">
        <f t="shared" si="2"/>
        <v>-4.0692671104165155E-2</v>
      </c>
      <c r="AH38" s="126">
        <f t="shared" si="2"/>
        <v>-0.23312846709502313</v>
      </c>
      <c r="AI38" s="126">
        <f t="shared" si="2"/>
        <v>-9.3497785687677637E-2</v>
      </c>
      <c r="AJ38" s="126">
        <f t="shared" si="2"/>
        <v>5.2772369115425918E-2</v>
      </c>
      <c r="AK38" s="126">
        <f t="shared" si="2"/>
        <v>-9.5437926625001751E-2</v>
      </c>
      <c r="AL38" s="126" t="str">
        <f t="shared" si="2"/>
        <v/>
      </c>
      <c r="AM38" s="126" t="str">
        <f t="shared" si="2"/>
        <v/>
      </c>
      <c r="AN38" s="126" t="str">
        <f t="shared" si="2"/>
        <v/>
      </c>
      <c r="AO38" s="124">
        <f t="shared" si="3"/>
        <v>35019.500000000007</v>
      </c>
      <c r="AP38" s="124">
        <f t="shared" si="4"/>
        <v>34059.30000000001</v>
      </c>
      <c r="AQ38" s="126">
        <f t="shared" si="5"/>
        <v>-2.7419009409043443E-2</v>
      </c>
      <c r="AR38" s="153" t="s">
        <v>779</v>
      </c>
      <c r="AS38" s="153">
        <f t="shared" si="6"/>
        <v>1</v>
      </c>
      <c r="AT38" s="153">
        <f t="shared" si="6"/>
        <v>1</v>
      </c>
      <c r="AU38" s="153">
        <f t="shared" si="6"/>
        <v>1</v>
      </c>
      <c r="AV38" s="153">
        <f t="shared" si="6"/>
        <v>1</v>
      </c>
      <c r="AW38" s="153">
        <f t="shared" si="6"/>
        <v>1</v>
      </c>
      <c r="AX38" s="153">
        <f t="shared" si="6"/>
        <v>1</v>
      </c>
      <c r="AY38" s="153">
        <f t="shared" si="6"/>
        <v>1</v>
      </c>
      <c r="AZ38" s="153">
        <f t="shared" si="6"/>
        <v>0</v>
      </c>
      <c r="BA38" s="153">
        <f t="shared" si="6"/>
        <v>0</v>
      </c>
      <c r="BB38" s="153">
        <f t="shared" si="6"/>
        <v>0</v>
      </c>
    </row>
    <row r="39" spans="1:54" ht="15" thickBot="1" x14ac:dyDescent="0.35">
      <c r="A39" t="s">
        <v>785</v>
      </c>
      <c r="B39" t="str">
        <f>VLOOKUP($A39,Countries!$H$2:$Q$217,8,FALSE)</f>
        <v>MKD</v>
      </c>
      <c r="C39" t="str">
        <f>VLOOKUP($A39,Countries!$H$2:$Q$217,9,FALSE)</f>
        <v>ECA</v>
      </c>
      <c r="D39" t="str">
        <f>VLOOKUP($A39,Countries!$H$2:$Q$217,2,FALSE)</f>
        <v>Upper-Middle Income</v>
      </c>
      <c r="E39" t="str">
        <f>VLOOKUP($A39,Countries!$H$2:$Q$217,10,FALSE)</f>
        <v>IBRD</v>
      </c>
      <c r="F39" t="s">
        <v>31</v>
      </c>
      <c r="G39" t="s">
        <v>2070</v>
      </c>
      <c r="H39" s="319" t="s">
        <v>779</v>
      </c>
      <c r="I39" s="285">
        <v>841</v>
      </c>
      <c r="J39" s="281">
        <v>945</v>
      </c>
      <c r="K39" s="281">
        <v>1645</v>
      </c>
      <c r="L39" s="281">
        <v>1387</v>
      </c>
      <c r="M39" s="281">
        <v>872</v>
      </c>
      <c r="N39" s="281">
        <v>845</v>
      </c>
      <c r="O39" s="281">
        <v>829</v>
      </c>
      <c r="P39" s="281">
        <v>965</v>
      </c>
      <c r="Q39" s="281">
        <v>768</v>
      </c>
      <c r="R39" s="281">
        <v>800</v>
      </c>
      <c r="S39" s="281">
        <v>760</v>
      </c>
      <c r="T39" s="286">
        <v>898</v>
      </c>
      <c r="U39" s="281">
        <v>701</v>
      </c>
      <c r="V39" s="281">
        <v>777</v>
      </c>
      <c r="W39" s="281">
        <v>1468</v>
      </c>
      <c r="X39" s="281">
        <v>1437</v>
      </c>
      <c r="Y39" s="281">
        <v>661</v>
      </c>
      <c r="Z39" s="286">
        <v>699</v>
      </c>
      <c r="AA39" s="281">
        <v>543</v>
      </c>
      <c r="AB39" s="281"/>
      <c r="AC39" s="281"/>
      <c r="AE39" s="126">
        <f t="shared" si="2"/>
        <v>-0.16646848989298454</v>
      </c>
      <c r="AF39" s="126">
        <f t="shared" si="2"/>
        <v>-0.17777777777777778</v>
      </c>
      <c r="AG39" s="126">
        <f t="shared" si="2"/>
        <v>-0.10759878419452888</v>
      </c>
      <c r="AH39" s="126">
        <f t="shared" si="2"/>
        <v>3.6049026676279738E-2</v>
      </c>
      <c r="AI39" s="126">
        <f t="shared" si="2"/>
        <v>-0.24197247706422018</v>
      </c>
      <c r="AJ39" s="126">
        <f t="shared" si="2"/>
        <v>-0.1727810650887574</v>
      </c>
      <c r="AK39" s="126">
        <f t="shared" si="2"/>
        <v>-0.34499396863691195</v>
      </c>
      <c r="AL39" s="126" t="str">
        <f t="shared" si="2"/>
        <v/>
      </c>
      <c r="AM39" s="126" t="str">
        <f t="shared" si="2"/>
        <v/>
      </c>
      <c r="AN39" s="126" t="str">
        <f t="shared" si="2"/>
        <v/>
      </c>
      <c r="AO39" s="124">
        <f t="shared" si="3"/>
        <v>7364</v>
      </c>
      <c r="AP39" s="124">
        <f t="shared" si="4"/>
        <v>6286</v>
      </c>
      <c r="AQ39" s="126">
        <f t="shared" si="5"/>
        <v>-0.14638783269961977</v>
      </c>
      <c r="AR39" s="153" t="s">
        <v>779</v>
      </c>
      <c r="AS39" s="153">
        <f t="shared" si="6"/>
        <v>1</v>
      </c>
      <c r="AT39" s="153">
        <f t="shared" si="6"/>
        <v>1</v>
      </c>
      <c r="AU39" s="153">
        <f t="shared" si="6"/>
        <v>1</v>
      </c>
      <c r="AV39" s="153">
        <f t="shared" si="6"/>
        <v>1</v>
      </c>
      <c r="AW39" s="153">
        <f t="shared" si="6"/>
        <v>1</v>
      </c>
      <c r="AX39" s="153">
        <f t="shared" si="6"/>
        <v>1</v>
      </c>
      <c r="AY39" s="153">
        <f t="shared" si="6"/>
        <v>1</v>
      </c>
      <c r="AZ39" s="153">
        <f t="shared" si="6"/>
        <v>0</v>
      </c>
      <c r="BA39" s="153">
        <f t="shared" si="6"/>
        <v>0</v>
      </c>
      <c r="BB39" s="153">
        <f t="shared" si="6"/>
        <v>0</v>
      </c>
    </row>
    <row r="40" spans="1:54" ht="15" thickBot="1" x14ac:dyDescent="0.35">
      <c r="A40" t="s">
        <v>785</v>
      </c>
      <c r="B40" t="str">
        <f>VLOOKUP($A40,Countries!$H$2:$Q$217,8,FALSE)</f>
        <v>MKD</v>
      </c>
      <c r="C40" t="str">
        <f>VLOOKUP($A40,Countries!$H$2:$Q$217,9,FALSE)</f>
        <v>ECA</v>
      </c>
      <c r="D40" t="str">
        <f>VLOOKUP($A40,Countries!$H$2:$Q$217,2,FALSE)</f>
        <v>Upper-Middle Income</v>
      </c>
      <c r="E40" t="str">
        <f>VLOOKUP($A40,Countries!$H$2:$Q$217,10,FALSE)</f>
        <v>IBRD</v>
      </c>
      <c r="F40" t="s">
        <v>770</v>
      </c>
      <c r="G40" t="s">
        <v>2070</v>
      </c>
      <c r="H40" s="319" t="s">
        <v>779</v>
      </c>
      <c r="I40" s="285">
        <v>454</v>
      </c>
      <c r="J40" s="281">
        <v>460</v>
      </c>
      <c r="K40" s="281">
        <v>494</v>
      </c>
      <c r="L40" s="281">
        <v>553</v>
      </c>
      <c r="M40" s="281">
        <v>448</v>
      </c>
      <c r="N40" s="281">
        <v>446</v>
      </c>
      <c r="O40" s="281">
        <v>546</v>
      </c>
      <c r="P40" s="281">
        <v>494</v>
      </c>
      <c r="Q40" s="281">
        <v>462</v>
      </c>
      <c r="R40" s="281">
        <v>591</v>
      </c>
      <c r="S40" s="281">
        <v>510</v>
      </c>
      <c r="T40" s="286">
        <v>575</v>
      </c>
      <c r="U40" s="281">
        <v>551</v>
      </c>
      <c r="V40" s="281">
        <v>615</v>
      </c>
      <c r="W40" s="281">
        <v>528</v>
      </c>
      <c r="X40" s="281">
        <v>408</v>
      </c>
      <c r="Y40" s="281">
        <v>388</v>
      </c>
      <c r="Z40" s="286">
        <v>499</v>
      </c>
      <c r="AA40" s="281">
        <v>646</v>
      </c>
      <c r="AB40" s="281"/>
      <c r="AC40" s="281"/>
      <c r="AE40" s="126">
        <f t="shared" si="2"/>
        <v>0.21365638766519823</v>
      </c>
      <c r="AF40" s="126">
        <f t="shared" si="2"/>
        <v>0.33695652173913043</v>
      </c>
      <c r="AG40" s="126">
        <f t="shared" si="2"/>
        <v>6.8825910931174086E-2</v>
      </c>
      <c r="AH40" s="126">
        <f t="shared" si="2"/>
        <v>-0.26220614828209765</v>
      </c>
      <c r="AI40" s="126">
        <f t="shared" si="2"/>
        <v>-0.13392857142857142</v>
      </c>
      <c r="AJ40" s="126">
        <f t="shared" si="2"/>
        <v>0.11883408071748879</v>
      </c>
      <c r="AK40" s="126">
        <f t="shared" si="2"/>
        <v>0.18315018315018314</v>
      </c>
      <c r="AL40" s="126" t="str">
        <f t="shared" si="2"/>
        <v/>
      </c>
      <c r="AM40" s="126" t="str">
        <f t="shared" si="2"/>
        <v/>
      </c>
      <c r="AN40" s="126" t="str">
        <f t="shared" si="2"/>
        <v/>
      </c>
      <c r="AO40" s="124">
        <f t="shared" si="3"/>
        <v>3401</v>
      </c>
      <c r="AP40" s="124">
        <f t="shared" si="4"/>
        <v>3635</v>
      </c>
      <c r="AQ40" s="126">
        <f t="shared" si="5"/>
        <v>6.8803293149073796E-2</v>
      </c>
      <c r="AR40" s="153" t="s">
        <v>779</v>
      </c>
      <c r="AS40" s="153">
        <f t="shared" si="6"/>
        <v>1</v>
      </c>
      <c r="AT40" s="153">
        <f t="shared" si="6"/>
        <v>1</v>
      </c>
      <c r="AU40" s="153">
        <f t="shared" si="6"/>
        <v>1</v>
      </c>
      <c r="AV40" s="153">
        <f t="shared" si="6"/>
        <v>1</v>
      </c>
      <c r="AW40" s="153">
        <f t="shared" si="6"/>
        <v>1</v>
      </c>
      <c r="AX40" s="153">
        <f t="shared" si="6"/>
        <v>1</v>
      </c>
      <c r="AY40" s="153">
        <f t="shared" si="6"/>
        <v>1</v>
      </c>
      <c r="AZ40" s="153">
        <f t="shared" si="6"/>
        <v>0</v>
      </c>
      <c r="BA40" s="153">
        <f t="shared" si="6"/>
        <v>0</v>
      </c>
      <c r="BB40" s="153">
        <f t="shared" si="6"/>
        <v>0</v>
      </c>
    </row>
    <row r="41" spans="1:54" ht="15" thickBot="1" x14ac:dyDescent="0.35">
      <c r="A41" t="s">
        <v>785</v>
      </c>
      <c r="B41" t="str">
        <f>VLOOKUP($A41,Countries!$H$2:$Q$217,8,FALSE)</f>
        <v>MKD</v>
      </c>
      <c r="C41" t="str">
        <f>VLOOKUP($A41,Countries!$H$2:$Q$217,9,FALSE)</f>
        <v>ECA</v>
      </c>
      <c r="D41" t="str">
        <f>VLOOKUP($A41,Countries!$H$2:$Q$217,2,FALSE)</f>
        <v>Upper-Middle Income</v>
      </c>
      <c r="E41" t="str">
        <f>VLOOKUP($A41,Countries!$H$2:$Q$217,10,FALSE)</f>
        <v>IBRD</v>
      </c>
      <c r="F41" t="s">
        <v>27</v>
      </c>
      <c r="G41" t="s">
        <v>2070</v>
      </c>
      <c r="H41" s="319" t="s">
        <v>779</v>
      </c>
      <c r="I41" s="285">
        <v>1872</v>
      </c>
      <c r="J41" s="281">
        <v>1850</v>
      </c>
      <c r="K41" s="281">
        <v>1406</v>
      </c>
      <c r="L41" s="281">
        <v>2053</v>
      </c>
      <c r="M41" s="281">
        <v>2342</v>
      </c>
      <c r="N41" s="281">
        <v>2513</v>
      </c>
      <c r="O41" s="281">
        <v>2339</v>
      </c>
      <c r="P41" s="281">
        <v>2617</v>
      </c>
      <c r="Q41" s="281">
        <v>2235</v>
      </c>
      <c r="R41" s="281">
        <v>2576</v>
      </c>
      <c r="S41" s="281">
        <v>2274</v>
      </c>
      <c r="T41" s="286">
        <v>2010</v>
      </c>
      <c r="U41" s="281">
        <v>1976</v>
      </c>
      <c r="V41" s="281">
        <v>1979</v>
      </c>
      <c r="W41" s="281">
        <v>1246</v>
      </c>
      <c r="X41" s="281">
        <v>1247</v>
      </c>
      <c r="Y41" s="281">
        <v>1729</v>
      </c>
      <c r="Z41" s="286">
        <v>1616</v>
      </c>
      <c r="AA41" s="281">
        <v>2295</v>
      </c>
      <c r="AB41" s="281"/>
      <c r="AC41" s="281"/>
      <c r="AE41" s="126">
        <f t="shared" si="2"/>
        <v>5.5555555555555552E-2</v>
      </c>
      <c r="AF41" s="126">
        <f t="shared" si="2"/>
        <v>6.9729729729729725E-2</v>
      </c>
      <c r="AG41" s="126">
        <f t="shared" si="2"/>
        <v>-0.11379800853485064</v>
      </c>
      <c r="AH41" s="126">
        <f t="shared" si="2"/>
        <v>-0.39259620068192891</v>
      </c>
      <c r="AI41" s="126">
        <f t="shared" si="2"/>
        <v>-0.26174210076857385</v>
      </c>
      <c r="AJ41" s="126">
        <f t="shared" si="2"/>
        <v>-0.35694389176283325</v>
      </c>
      <c r="AK41" s="126">
        <f t="shared" si="2"/>
        <v>-1.881145788798632E-2</v>
      </c>
      <c r="AL41" s="126" t="str">
        <f t="shared" si="2"/>
        <v/>
      </c>
      <c r="AM41" s="126" t="str">
        <f t="shared" si="2"/>
        <v/>
      </c>
      <c r="AN41" s="126" t="str">
        <f t="shared" si="2"/>
        <v/>
      </c>
      <c r="AO41" s="124">
        <f t="shared" si="3"/>
        <v>14375</v>
      </c>
      <c r="AP41" s="124">
        <f t="shared" si="4"/>
        <v>12088</v>
      </c>
      <c r="AQ41" s="126">
        <f t="shared" si="5"/>
        <v>-0.15909565217391305</v>
      </c>
      <c r="AR41" s="153" t="s">
        <v>779</v>
      </c>
      <c r="AS41" s="153">
        <f t="shared" si="6"/>
        <v>1</v>
      </c>
      <c r="AT41" s="153">
        <f t="shared" si="6"/>
        <v>1</v>
      </c>
      <c r="AU41" s="153">
        <f t="shared" si="6"/>
        <v>1</v>
      </c>
      <c r="AV41" s="153">
        <f t="shared" si="6"/>
        <v>1</v>
      </c>
      <c r="AW41" s="153">
        <f t="shared" si="6"/>
        <v>1</v>
      </c>
      <c r="AX41" s="153">
        <f t="shared" si="6"/>
        <v>1</v>
      </c>
      <c r="AY41" s="153">
        <f t="shared" si="6"/>
        <v>1</v>
      </c>
      <c r="AZ41" s="153">
        <f t="shared" si="6"/>
        <v>0</v>
      </c>
      <c r="BA41" s="153">
        <f t="shared" si="6"/>
        <v>0</v>
      </c>
      <c r="BB41" s="153">
        <f t="shared" si="6"/>
        <v>0</v>
      </c>
    </row>
    <row r="42" spans="1:54" x14ac:dyDescent="0.3">
      <c r="A42" t="s">
        <v>785</v>
      </c>
      <c r="B42" t="str">
        <f>VLOOKUP($A42,Countries!$H$2:$Q$217,8,FALSE)</f>
        <v>MKD</v>
      </c>
      <c r="C42" t="str">
        <f>VLOOKUP($A42,Countries!$H$2:$Q$217,9,FALSE)</f>
        <v>ECA</v>
      </c>
      <c r="D42" t="str">
        <f>VLOOKUP($A42,Countries!$H$2:$Q$217,2,FALSE)</f>
        <v>Upper-Middle Income</v>
      </c>
      <c r="E42" t="str">
        <f>VLOOKUP($A42,Countries!$H$2:$Q$217,10,FALSE)</f>
        <v>IBRD</v>
      </c>
      <c r="F42" t="s">
        <v>94</v>
      </c>
      <c r="G42" t="s">
        <v>2070</v>
      </c>
      <c r="H42" s="319" t="s">
        <v>779</v>
      </c>
      <c r="I42" s="281">
        <v>124</v>
      </c>
      <c r="J42" s="281">
        <v>127</v>
      </c>
      <c r="K42" s="281">
        <v>190</v>
      </c>
      <c r="L42" s="281">
        <v>152</v>
      </c>
      <c r="M42" s="281">
        <v>141</v>
      </c>
      <c r="N42" s="281">
        <v>209</v>
      </c>
      <c r="O42" s="281">
        <v>246</v>
      </c>
      <c r="P42" s="281">
        <v>230</v>
      </c>
      <c r="Q42" s="281">
        <v>208</v>
      </c>
      <c r="R42" s="281">
        <v>278</v>
      </c>
      <c r="S42" s="281">
        <v>195</v>
      </c>
      <c r="T42" s="281">
        <v>189</v>
      </c>
      <c r="U42" s="281">
        <v>152</v>
      </c>
      <c r="V42" s="281">
        <v>152</v>
      </c>
      <c r="W42" s="281">
        <v>112</v>
      </c>
      <c r="X42" s="281">
        <v>119</v>
      </c>
      <c r="Y42" s="281">
        <v>88</v>
      </c>
      <c r="Z42" s="281">
        <v>93</v>
      </c>
      <c r="AA42" s="281">
        <v>105</v>
      </c>
      <c r="AB42" s="281"/>
      <c r="AC42" s="281"/>
      <c r="AE42" s="126">
        <f t="shared" ref="AE42:AN66" si="7">IFERROR(IF(U42&lt;&gt;"",-(I42-U42)/I42,""),"")</f>
        <v>0.22580645161290322</v>
      </c>
      <c r="AF42" s="126">
        <f t="shared" si="7"/>
        <v>0.19685039370078741</v>
      </c>
      <c r="AG42" s="126">
        <f t="shared" si="7"/>
        <v>-0.41052631578947368</v>
      </c>
      <c r="AH42" s="126">
        <f t="shared" si="7"/>
        <v>-0.21710526315789475</v>
      </c>
      <c r="AI42" s="126">
        <f t="shared" si="7"/>
        <v>-0.37588652482269502</v>
      </c>
      <c r="AJ42" s="126">
        <f t="shared" si="7"/>
        <v>-0.55502392344497609</v>
      </c>
      <c r="AK42" s="126">
        <f t="shared" si="7"/>
        <v>-0.57317073170731703</v>
      </c>
      <c r="AL42" s="126" t="str">
        <f t="shared" si="7"/>
        <v/>
      </c>
      <c r="AM42" s="126" t="str">
        <f t="shared" si="7"/>
        <v/>
      </c>
      <c r="AN42" s="126" t="str">
        <f t="shared" si="7"/>
        <v/>
      </c>
      <c r="AO42" s="124">
        <f t="shared" si="3"/>
        <v>1189</v>
      </c>
      <c r="AP42" s="124">
        <f t="shared" si="4"/>
        <v>821</v>
      </c>
      <c r="AQ42" s="126">
        <f t="shared" si="5"/>
        <v>-0.30950378469301937</v>
      </c>
      <c r="AR42" s="153" t="s">
        <v>779</v>
      </c>
      <c r="AS42" s="153">
        <f t="shared" si="6"/>
        <v>1</v>
      </c>
      <c r="AT42" s="153">
        <f t="shared" si="6"/>
        <v>1</v>
      </c>
      <c r="AU42" s="153">
        <f t="shared" si="6"/>
        <v>1</v>
      </c>
      <c r="AV42" s="153">
        <f t="shared" si="6"/>
        <v>1</v>
      </c>
      <c r="AW42" s="153">
        <f t="shared" si="6"/>
        <v>1</v>
      </c>
      <c r="AX42" s="153">
        <f t="shared" si="6"/>
        <v>1</v>
      </c>
      <c r="AY42" s="153">
        <f t="shared" si="6"/>
        <v>1</v>
      </c>
      <c r="AZ42" s="153">
        <f t="shared" si="6"/>
        <v>0</v>
      </c>
      <c r="BA42" s="153">
        <f t="shared" si="6"/>
        <v>0</v>
      </c>
      <c r="BB42" s="153">
        <f t="shared" si="6"/>
        <v>0</v>
      </c>
    </row>
    <row r="43" spans="1:54" x14ac:dyDescent="0.3">
      <c r="A43" t="s">
        <v>785</v>
      </c>
      <c r="B43" t="str">
        <f>VLOOKUP($A43,Countries!$H$2:$Q$217,8,FALSE)</f>
        <v>MKD</v>
      </c>
      <c r="C43" t="str">
        <f>VLOOKUP($A43,Countries!$H$2:$Q$217,9,FALSE)</f>
        <v>ECA</v>
      </c>
      <c r="D43" t="str">
        <f>VLOOKUP($A43,Countries!$H$2:$Q$217,2,FALSE)</f>
        <v>Upper-Middle Income</v>
      </c>
      <c r="E43" t="str">
        <f>VLOOKUP($A43,Countries!$H$2:$Q$217,10,FALSE)</f>
        <v>IBRD</v>
      </c>
      <c r="F43" t="s">
        <v>30</v>
      </c>
      <c r="G43" t="s">
        <v>2070</v>
      </c>
      <c r="H43" s="319" t="s">
        <v>779</v>
      </c>
      <c r="I43" s="281">
        <v>1174</v>
      </c>
      <c r="J43" s="281">
        <v>1358</v>
      </c>
      <c r="K43" s="281">
        <v>1521</v>
      </c>
      <c r="L43" s="281">
        <v>1584</v>
      </c>
      <c r="M43" s="281">
        <v>1658</v>
      </c>
      <c r="N43" s="281">
        <v>1407</v>
      </c>
      <c r="O43" s="281">
        <v>1611</v>
      </c>
      <c r="P43" s="281">
        <v>1416</v>
      </c>
      <c r="Q43" s="281">
        <v>1493</v>
      </c>
      <c r="R43" s="281">
        <v>1612</v>
      </c>
      <c r="S43" s="281">
        <v>1564</v>
      </c>
      <c r="T43" s="281">
        <v>2308</v>
      </c>
      <c r="U43" s="281">
        <v>1404</v>
      </c>
      <c r="V43" s="281">
        <v>1486</v>
      </c>
      <c r="W43" s="281">
        <v>1504</v>
      </c>
      <c r="X43" s="281">
        <v>1399</v>
      </c>
      <c r="Y43" s="281">
        <v>1232</v>
      </c>
      <c r="Z43" s="281">
        <v>1431</v>
      </c>
      <c r="AA43" s="281">
        <v>1617</v>
      </c>
      <c r="AB43" s="281"/>
      <c r="AC43" s="281"/>
      <c r="AE43" s="126">
        <f t="shared" si="7"/>
        <v>0.19591141396933562</v>
      </c>
      <c r="AF43" s="126">
        <f t="shared" si="7"/>
        <v>9.4256259204712811E-2</v>
      </c>
      <c r="AG43" s="126">
        <f t="shared" si="7"/>
        <v>-1.1176857330703484E-2</v>
      </c>
      <c r="AH43" s="126">
        <f t="shared" si="7"/>
        <v>-0.1167929292929293</v>
      </c>
      <c r="AI43" s="126">
        <f t="shared" si="7"/>
        <v>-0.25693606755126658</v>
      </c>
      <c r="AJ43" s="126">
        <f t="shared" si="7"/>
        <v>1.7057569296375266E-2</v>
      </c>
      <c r="AK43" s="126">
        <f t="shared" si="7"/>
        <v>3.7243947858472998E-3</v>
      </c>
      <c r="AL43" s="126" t="str">
        <f t="shared" si="7"/>
        <v/>
      </c>
      <c r="AM43" s="126" t="str">
        <f t="shared" si="7"/>
        <v/>
      </c>
      <c r="AN43" s="126" t="str">
        <f t="shared" si="7"/>
        <v/>
      </c>
      <c r="AO43" s="124">
        <f t="shared" si="3"/>
        <v>10313</v>
      </c>
      <c r="AP43" s="124">
        <f t="shared" si="4"/>
        <v>10073</v>
      </c>
      <c r="AQ43" s="126">
        <f t="shared" si="5"/>
        <v>-2.3271598952778048E-2</v>
      </c>
      <c r="AR43" s="153" t="s">
        <v>779</v>
      </c>
      <c r="AS43" s="153">
        <f t="shared" si="6"/>
        <v>1</v>
      </c>
      <c r="AT43" s="153">
        <f t="shared" si="6"/>
        <v>1</v>
      </c>
      <c r="AU43" s="153">
        <f t="shared" si="6"/>
        <v>1</v>
      </c>
      <c r="AV43" s="153">
        <f t="shared" si="6"/>
        <v>1</v>
      </c>
      <c r="AW43" s="153">
        <f t="shared" si="6"/>
        <v>1</v>
      </c>
      <c r="AX43" s="153">
        <f t="shared" ref="AX43:BB92" si="8">IF(OR(Z43="",Z43=0),0,1)</f>
        <v>1</v>
      </c>
      <c r="AY43" s="153">
        <f t="shared" si="8"/>
        <v>1</v>
      </c>
      <c r="AZ43" s="153">
        <f t="shared" si="8"/>
        <v>0</v>
      </c>
      <c r="BA43" s="153">
        <f t="shared" si="8"/>
        <v>0</v>
      </c>
      <c r="BB43" s="153">
        <f t="shared" si="8"/>
        <v>0</v>
      </c>
    </row>
    <row r="44" spans="1:54" x14ac:dyDescent="0.3">
      <c r="A44" t="s">
        <v>785</v>
      </c>
      <c r="B44" t="str">
        <f>VLOOKUP($A44,Countries!$H$2:$Q$217,8,FALSE)</f>
        <v>MKD</v>
      </c>
      <c r="C44" t="str">
        <f>VLOOKUP($A44,Countries!$H$2:$Q$217,9,FALSE)</f>
        <v>ECA</v>
      </c>
      <c r="D44" t="str">
        <f>VLOOKUP($A44,Countries!$H$2:$Q$217,2,FALSE)</f>
        <v>Upper-Middle Income</v>
      </c>
      <c r="E44" t="str">
        <f>VLOOKUP($A44,Countries!$H$2:$Q$217,10,FALSE)</f>
        <v>IBRD</v>
      </c>
      <c r="F44" t="s">
        <v>5</v>
      </c>
      <c r="G44" t="s">
        <v>2070</v>
      </c>
      <c r="H44" s="319" t="s">
        <v>779</v>
      </c>
      <c r="I44" s="281">
        <v>8630</v>
      </c>
      <c r="J44" s="281">
        <v>8446</v>
      </c>
      <c r="K44" s="281">
        <v>9509</v>
      </c>
      <c r="L44" s="281">
        <v>10583</v>
      </c>
      <c r="M44" s="281">
        <v>9187</v>
      </c>
      <c r="N44" s="281">
        <v>8784</v>
      </c>
      <c r="O44" s="281">
        <v>10535</v>
      </c>
      <c r="P44" s="281">
        <v>10018</v>
      </c>
      <c r="Q44" s="281">
        <v>9633</v>
      </c>
      <c r="R44" s="281">
        <v>11373</v>
      </c>
      <c r="S44" s="281">
        <v>9207</v>
      </c>
      <c r="T44" s="281">
        <v>10824</v>
      </c>
      <c r="U44" s="281">
        <v>9208</v>
      </c>
      <c r="V44" s="281">
        <v>8800</v>
      </c>
      <c r="W44" s="281">
        <v>8394</v>
      </c>
      <c r="X44" s="281">
        <v>7354</v>
      </c>
      <c r="Y44" s="281">
        <v>6591</v>
      </c>
      <c r="Z44" s="281">
        <v>7449</v>
      </c>
      <c r="AA44" s="281">
        <v>10232</v>
      </c>
      <c r="AB44" s="281"/>
      <c r="AC44" s="281"/>
      <c r="AE44" s="126">
        <f t="shared" si="7"/>
        <v>6.6975666280417151E-2</v>
      </c>
      <c r="AF44" s="126">
        <f t="shared" si="7"/>
        <v>4.1913331754676771E-2</v>
      </c>
      <c r="AG44" s="126">
        <f t="shared" si="7"/>
        <v>-0.11725733515616785</v>
      </c>
      <c r="AH44" s="126">
        <f t="shared" si="7"/>
        <v>-0.30511197203061513</v>
      </c>
      <c r="AI44" s="126">
        <f t="shared" si="7"/>
        <v>-0.28257320126265373</v>
      </c>
      <c r="AJ44" s="126">
        <f t="shared" si="7"/>
        <v>-0.15198087431693988</v>
      </c>
      <c r="AK44" s="126">
        <f t="shared" si="7"/>
        <v>-2.876127195064072E-2</v>
      </c>
      <c r="AL44" s="126" t="str">
        <f t="shared" si="7"/>
        <v/>
      </c>
      <c r="AM44" s="126" t="str">
        <f t="shared" si="7"/>
        <v/>
      </c>
      <c r="AN44" s="126" t="str">
        <f t="shared" si="7"/>
        <v/>
      </c>
      <c r="AO44" s="124">
        <f t="shared" si="3"/>
        <v>65674</v>
      </c>
      <c r="AP44" s="124">
        <f t="shared" si="4"/>
        <v>58028</v>
      </c>
      <c r="AQ44" s="126">
        <f t="shared" si="5"/>
        <v>-0.11642354660900812</v>
      </c>
      <c r="AR44" s="153" t="s">
        <v>779</v>
      </c>
      <c r="AS44" s="153">
        <f t="shared" ref="AS44:AW93" si="9">IF(OR(U44="",U44=0),0,1)</f>
        <v>1</v>
      </c>
      <c r="AT44" s="153">
        <f t="shared" si="9"/>
        <v>1</v>
      </c>
      <c r="AU44" s="153">
        <f t="shared" si="9"/>
        <v>1</v>
      </c>
      <c r="AV44" s="153">
        <f t="shared" si="9"/>
        <v>1</v>
      </c>
      <c r="AW44" s="153">
        <f t="shared" si="9"/>
        <v>1</v>
      </c>
      <c r="AX44" s="153">
        <f t="shared" si="8"/>
        <v>1</v>
      </c>
      <c r="AY44" s="153">
        <f t="shared" si="8"/>
        <v>1</v>
      </c>
      <c r="AZ44" s="153">
        <f t="shared" si="8"/>
        <v>0</v>
      </c>
      <c r="BA44" s="153">
        <f t="shared" si="8"/>
        <v>0</v>
      </c>
      <c r="BB44" s="153">
        <f t="shared" si="8"/>
        <v>0</v>
      </c>
    </row>
    <row r="45" spans="1:54" ht="15" thickBot="1" x14ac:dyDescent="0.35">
      <c r="A45" t="s">
        <v>785</v>
      </c>
      <c r="B45" t="str">
        <f>VLOOKUP($A45,Countries!$H$2:$Q$217,8,FALSE)</f>
        <v>MKD</v>
      </c>
      <c r="C45" t="str">
        <f>VLOOKUP($A45,Countries!$H$2:$Q$217,9,FALSE)</f>
        <v>ECA</v>
      </c>
      <c r="D45" t="str">
        <f>VLOOKUP($A45,Countries!$H$2:$Q$217,2,FALSE)</f>
        <v>Upper-Middle Income</v>
      </c>
      <c r="E45" t="str">
        <f>VLOOKUP($A45,Countries!$H$2:$Q$217,10,FALSE)</f>
        <v>IBRD</v>
      </c>
      <c r="F45" t="s">
        <v>18</v>
      </c>
      <c r="G45" t="s">
        <v>2070</v>
      </c>
      <c r="H45" s="319" t="s">
        <v>779</v>
      </c>
      <c r="I45" s="281">
        <v>4165</v>
      </c>
      <c r="J45" s="281">
        <v>3706</v>
      </c>
      <c r="K45" s="281">
        <v>4253</v>
      </c>
      <c r="L45" s="281">
        <v>4854</v>
      </c>
      <c r="M45" s="281">
        <v>3726</v>
      </c>
      <c r="N45" s="281">
        <v>3364</v>
      </c>
      <c r="O45" s="281">
        <v>4964</v>
      </c>
      <c r="P45" s="281">
        <v>4296</v>
      </c>
      <c r="Q45" s="281">
        <v>4467</v>
      </c>
      <c r="R45" s="281">
        <v>5516</v>
      </c>
      <c r="S45" s="281">
        <v>3904</v>
      </c>
      <c r="T45" s="287">
        <v>4844</v>
      </c>
      <c r="U45" s="286">
        <v>4424</v>
      </c>
      <c r="V45" s="286">
        <v>3791</v>
      </c>
      <c r="W45" s="286">
        <v>3536</v>
      </c>
      <c r="X45" s="286">
        <v>2744</v>
      </c>
      <c r="Y45" s="286">
        <v>2493</v>
      </c>
      <c r="Z45" s="281">
        <v>3111</v>
      </c>
      <c r="AA45" s="281">
        <v>5026</v>
      </c>
      <c r="AB45" s="281"/>
      <c r="AC45" s="281"/>
      <c r="AE45" s="126">
        <f t="shared" si="7"/>
        <v>6.2184873949579833E-2</v>
      </c>
      <c r="AF45" s="126">
        <f t="shared" si="7"/>
        <v>2.2935779816513763E-2</v>
      </c>
      <c r="AG45" s="126">
        <f t="shared" si="7"/>
        <v>-0.16858687984951798</v>
      </c>
      <c r="AH45" s="126">
        <f t="shared" si="7"/>
        <v>-0.43469303667078696</v>
      </c>
      <c r="AI45" s="126">
        <f t="shared" si="7"/>
        <v>-0.33091787439613529</v>
      </c>
      <c r="AJ45" s="126">
        <f t="shared" si="7"/>
        <v>-7.5208085612366235E-2</v>
      </c>
      <c r="AK45" s="126">
        <f t="shared" si="7"/>
        <v>1.2489927477840451E-2</v>
      </c>
      <c r="AL45" s="126" t="str">
        <f t="shared" si="7"/>
        <v/>
      </c>
      <c r="AM45" s="126" t="str">
        <f t="shared" si="7"/>
        <v/>
      </c>
      <c r="AN45" s="126" t="str">
        <f t="shared" si="7"/>
        <v/>
      </c>
      <c r="AO45" s="124">
        <f t="shared" si="3"/>
        <v>29032</v>
      </c>
      <c r="AP45" s="124">
        <f t="shared" si="4"/>
        <v>25125</v>
      </c>
      <c r="AQ45" s="126">
        <f t="shared" si="5"/>
        <v>-0.13457564067236152</v>
      </c>
      <c r="AR45" s="153" t="s">
        <v>779</v>
      </c>
      <c r="AS45" s="153">
        <f t="shared" si="9"/>
        <v>1</v>
      </c>
      <c r="AT45" s="153">
        <f t="shared" si="9"/>
        <v>1</v>
      </c>
      <c r="AU45" s="153">
        <f t="shared" si="9"/>
        <v>1</v>
      </c>
      <c r="AV45" s="153">
        <f t="shared" si="9"/>
        <v>1</v>
      </c>
      <c r="AW45" s="153">
        <f t="shared" si="9"/>
        <v>1</v>
      </c>
      <c r="AX45" s="153">
        <f t="shared" si="8"/>
        <v>1</v>
      </c>
      <c r="AY45" s="153">
        <f t="shared" si="8"/>
        <v>1</v>
      </c>
      <c r="AZ45" s="153">
        <f t="shared" si="8"/>
        <v>0</v>
      </c>
      <c r="BA45" s="153">
        <f t="shared" si="8"/>
        <v>0</v>
      </c>
      <c r="BB45" s="153">
        <f t="shared" si="8"/>
        <v>0</v>
      </c>
    </row>
    <row r="46" spans="1:54" ht="15" thickBot="1" x14ac:dyDescent="0.35">
      <c r="A46" t="s">
        <v>29</v>
      </c>
      <c r="B46" t="str">
        <f>VLOOKUP($A46,Countries!$H$2:$Q$217,8,FALSE)</f>
        <v>MNE</v>
      </c>
      <c r="C46" t="str">
        <f>VLOOKUP($A46,Countries!$H$2:$Q$217,9,FALSE)</f>
        <v>ECA</v>
      </c>
      <c r="D46" t="str">
        <f>VLOOKUP($A46,Countries!$H$2:$Q$217,2,FALSE)</f>
        <v>Upper-Middle Income</v>
      </c>
      <c r="E46" t="str">
        <f>VLOOKUP($A46,Countries!$H$2:$Q$217,10,FALSE)</f>
        <v>IBRD</v>
      </c>
      <c r="F46" t="s">
        <v>31</v>
      </c>
      <c r="G46" t="s">
        <v>2070</v>
      </c>
      <c r="H46" s="319" t="s">
        <v>779</v>
      </c>
      <c r="I46" s="288">
        <v>0.93684312999999997</v>
      </c>
      <c r="J46" s="288">
        <v>1.9625503200000001</v>
      </c>
      <c r="K46" s="288">
        <v>22.465664230000002</v>
      </c>
      <c r="L46" s="288">
        <v>20.408432980000001</v>
      </c>
      <c r="M46" s="288">
        <v>4.7817447</v>
      </c>
      <c r="N46" s="288">
        <v>3.6788150000000002</v>
      </c>
      <c r="O46" s="288">
        <v>3.8907105499999997</v>
      </c>
      <c r="P46" s="288">
        <v>3.0929942400000003</v>
      </c>
      <c r="Q46" s="288">
        <v>2.24277835</v>
      </c>
      <c r="R46" s="288">
        <v>0.69001725000000003</v>
      </c>
      <c r="S46" s="288">
        <v>0.87965771999999998</v>
      </c>
      <c r="T46" s="289">
        <v>7.7857646100000002</v>
      </c>
      <c r="U46" s="290">
        <v>0.67373959999999999</v>
      </c>
      <c r="V46" s="290">
        <v>2.4024030199999999</v>
      </c>
      <c r="W46" s="290">
        <v>21.201257989999998</v>
      </c>
      <c r="X46" s="290">
        <v>24.40183257</v>
      </c>
      <c r="Y46" s="290">
        <v>4.6910044699999993</v>
      </c>
      <c r="Z46" s="291">
        <v>6.3268936900000003</v>
      </c>
      <c r="AA46" s="292"/>
      <c r="AB46" s="292"/>
      <c r="AC46" s="281"/>
      <c r="AE46" s="126">
        <f t="shared" si="7"/>
        <v>-0.28084053944015153</v>
      </c>
      <c r="AF46" s="126">
        <f t="shared" si="7"/>
        <v>0.22412301764573347</v>
      </c>
      <c r="AG46" s="126">
        <f t="shared" si="7"/>
        <v>-5.6281720720794508E-2</v>
      </c>
      <c r="AH46" s="126">
        <f t="shared" si="7"/>
        <v>0.19567399387858336</v>
      </c>
      <c r="AI46" s="126">
        <f t="shared" si="7"/>
        <v>-1.8976385334834093E-2</v>
      </c>
      <c r="AJ46" s="126">
        <f t="shared" si="7"/>
        <v>0.71981838988913549</v>
      </c>
      <c r="AK46" s="126" t="str">
        <f t="shared" si="7"/>
        <v/>
      </c>
      <c r="AL46" s="126" t="str">
        <f t="shared" si="7"/>
        <v/>
      </c>
      <c r="AM46" s="126" t="str">
        <f t="shared" si="7"/>
        <v/>
      </c>
      <c r="AN46" s="126" t="str">
        <f t="shared" si="7"/>
        <v/>
      </c>
      <c r="AO46" s="124">
        <f t="shared" si="3"/>
        <v>54.234050359999998</v>
      </c>
      <c r="AP46" s="124">
        <f t="shared" si="4"/>
        <v>59.697131339999991</v>
      </c>
      <c r="AQ46" s="126">
        <f t="shared" si="5"/>
        <v>0.10073156888959296</v>
      </c>
      <c r="AR46" s="153" t="s">
        <v>779</v>
      </c>
      <c r="AS46" s="153">
        <f t="shared" si="9"/>
        <v>1</v>
      </c>
      <c r="AT46" s="153">
        <f t="shared" si="9"/>
        <v>1</v>
      </c>
      <c r="AU46" s="153">
        <f t="shared" si="9"/>
        <v>1</v>
      </c>
      <c r="AV46" s="153">
        <f t="shared" si="9"/>
        <v>1</v>
      </c>
      <c r="AW46" s="153">
        <f t="shared" si="9"/>
        <v>1</v>
      </c>
      <c r="AX46" s="153">
        <f t="shared" si="8"/>
        <v>1</v>
      </c>
      <c r="AY46" s="153">
        <f t="shared" si="8"/>
        <v>0</v>
      </c>
      <c r="AZ46" s="153">
        <f t="shared" si="8"/>
        <v>0</v>
      </c>
      <c r="BA46" s="153">
        <f t="shared" si="8"/>
        <v>0</v>
      </c>
      <c r="BB46" s="153">
        <f t="shared" si="8"/>
        <v>0</v>
      </c>
    </row>
    <row r="47" spans="1:54" x14ac:dyDescent="0.3">
      <c r="A47" t="s">
        <v>29</v>
      </c>
      <c r="B47" t="str">
        <f>VLOOKUP($A47,Countries!$H$2:$Q$217,8,FALSE)</f>
        <v>MNE</v>
      </c>
      <c r="C47" t="str">
        <f>VLOOKUP($A47,Countries!$H$2:$Q$217,9,FALSE)</f>
        <v>ECA</v>
      </c>
      <c r="D47" t="str">
        <f>VLOOKUP($A47,Countries!$H$2:$Q$217,2,FALSE)</f>
        <v>Upper-Middle Income</v>
      </c>
      <c r="E47" t="str">
        <f>VLOOKUP($A47,Countries!$H$2:$Q$217,10,FALSE)</f>
        <v>IBRD</v>
      </c>
      <c r="F47" t="s">
        <v>16</v>
      </c>
      <c r="G47" t="s">
        <v>2070</v>
      </c>
      <c r="H47" s="319" t="s">
        <v>779</v>
      </c>
      <c r="I47" s="293">
        <v>5.1777569399999992</v>
      </c>
      <c r="J47" s="293">
        <v>11.32421147</v>
      </c>
      <c r="K47" s="293">
        <v>31.510625810000004</v>
      </c>
      <c r="L47" s="293">
        <v>31.17553478</v>
      </c>
      <c r="M47" s="293">
        <v>14.99245711</v>
      </c>
      <c r="N47" s="293">
        <v>13.804608029999999</v>
      </c>
      <c r="O47" s="293">
        <v>14.877457219999998</v>
      </c>
      <c r="P47" s="293">
        <v>13.570199089999999</v>
      </c>
      <c r="Q47" s="293">
        <v>12.574796459999998</v>
      </c>
      <c r="R47" s="293">
        <v>11.514918160000001</v>
      </c>
      <c r="S47" s="293">
        <v>10.867521620000002</v>
      </c>
      <c r="T47" s="293">
        <v>26.426813550000002</v>
      </c>
      <c r="U47" s="293">
        <v>4.9914947199999995</v>
      </c>
      <c r="V47" s="293">
        <v>11.917337059999999</v>
      </c>
      <c r="W47" s="293">
        <v>31.18955407</v>
      </c>
      <c r="X47" s="293">
        <v>31.36191732</v>
      </c>
      <c r="Y47" s="293">
        <v>14.795601969999998</v>
      </c>
      <c r="Z47" s="293">
        <v>16.563665159999999</v>
      </c>
      <c r="AA47" s="288"/>
      <c r="AB47" s="288"/>
      <c r="AC47" s="281"/>
      <c r="AE47" s="126">
        <f t="shared" si="7"/>
        <v>-3.5973534902934187E-2</v>
      </c>
      <c r="AF47" s="126">
        <f t="shared" si="7"/>
        <v>5.2376767386524234E-2</v>
      </c>
      <c r="AG47" s="126">
        <f t="shared" si="7"/>
        <v>-1.0189316516148374E-2</v>
      </c>
      <c r="AH47" s="126">
        <f t="shared" si="7"/>
        <v>5.9784873400013034E-3</v>
      </c>
      <c r="AI47" s="126">
        <f t="shared" si="7"/>
        <v>-1.3130278683185243E-2</v>
      </c>
      <c r="AJ47" s="126">
        <f t="shared" si="7"/>
        <v>0.19986493814268774</v>
      </c>
      <c r="AK47" s="126" t="str">
        <f t="shared" si="7"/>
        <v/>
      </c>
      <c r="AL47" s="126" t="str">
        <f t="shared" si="7"/>
        <v/>
      </c>
      <c r="AM47" s="126" t="str">
        <f t="shared" si="7"/>
        <v/>
      </c>
      <c r="AN47" s="126" t="str">
        <f t="shared" si="7"/>
        <v/>
      </c>
      <c r="AO47" s="124">
        <f t="shared" si="3"/>
        <v>107.98519414</v>
      </c>
      <c r="AP47" s="124">
        <f t="shared" si="4"/>
        <v>110.8195703</v>
      </c>
      <c r="AQ47" s="126">
        <f t="shared" si="5"/>
        <v>2.6247822051653633E-2</v>
      </c>
      <c r="AR47" s="153" t="s">
        <v>779</v>
      </c>
      <c r="AS47" s="153">
        <f t="shared" si="9"/>
        <v>1</v>
      </c>
      <c r="AT47" s="153">
        <f t="shared" si="9"/>
        <v>1</v>
      </c>
      <c r="AU47" s="153">
        <f t="shared" si="9"/>
        <v>1</v>
      </c>
      <c r="AV47" s="153">
        <f t="shared" si="9"/>
        <v>1</v>
      </c>
      <c r="AW47" s="153">
        <f t="shared" si="9"/>
        <v>1</v>
      </c>
      <c r="AX47" s="153">
        <f t="shared" si="8"/>
        <v>1</v>
      </c>
      <c r="AY47" s="153">
        <f t="shared" si="8"/>
        <v>0</v>
      </c>
      <c r="AZ47" s="153">
        <f t="shared" si="8"/>
        <v>0</v>
      </c>
      <c r="BA47" s="153">
        <f t="shared" si="8"/>
        <v>0</v>
      </c>
      <c r="BB47" s="153">
        <f t="shared" si="8"/>
        <v>0</v>
      </c>
    </row>
    <row r="48" spans="1:54" x14ac:dyDescent="0.3">
      <c r="A48" t="s">
        <v>29</v>
      </c>
      <c r="B48" t="str">
        <f>VLOOKUP($A48,Countries!$H$2:$Q$217,8,FALSE)</f>
        <v>MNE</v>
      </c>
      <c r="C48" t="str">
        <f>VLOOKUP($A48,Countries!$H$2:$Q$217,9,FALSE)</f>
        <v>ECA</v>
      </c>
      <c r="D48" t="str">
        <f>VLOOKUP($A48,Countries!$H$2:$Q$217,2,FALSE)</f>
        <v>Upper-Middle Income</v>
      </c>
      <c r="E48" t="str">
        <f>VLOOKUP($A48,Countries!$H$2:$Q$217,10,FALSE)</f>
        <v>IBRD</v>
      </c>
      <c r="F48" t="s">
        <v>30</v>
      </c>
      <c r="G48" t="s">
        <v>2070</v>
      </c>
      <c r="H48" s="319" t="s">
        <v>779</v>
      </c>
      <c r="I48" s="288">
        <v>4.2409138099999995</v>
      </c>
      <c r="J48" s="288">
        <v>9.3616611499999998</v>
      </c>
      <c r="K48" s="288">
        <v>9.0449615800000007</v>
      </c>
      <c r="L48" s="288">
        <v>10.767101800000001</v>
      </c>
      <c r="M48" s="288">
        <v>10.210712409999999</v>
      </c>
      <c r="N48" s="288">
        <v>10.125793029999999</v>
      </c>
      <c r="O48" s="288">
        <v>10.98674667</v>
      </c>
      <c r="P48" s="288">
        <v>10.47720485</v>
      </c>
      <c r="Q48" s="288">
        <v>10.33201811</v>
      </c>
      <c r="R48" s="288">
        <v>10.82490091</v>
      </c>
      <c r="S48" s="288">
        <v>9.9878639000000007</v>
      </c>
      <c r="T48" s="288">
        <v>18.641048940000001</v>
      </c>
      <c r="U48" s="291">
        <v>4.3177551200000002</v>
      </c>
      <c r="V48" s="291">
        <v>9.51493404</v>
      </c>
      <c r="W48" s="291">
        <v>9.9882960799999996</v>
      </c>
      <c r="X48" s="291">
        <v>6.96008475</v>
      </c>
      <c r="Y48" s="291">
        <v>10.104597500000001</v>
      </c>
      <c r="Z48" s="291">
        <v>10.236771470000001</v>
      </c>
      <c r="AA48" s="281"/>
      <c r="AB48" s="281"/>
      <c r="AC48" s="281"/>
      <c r="AE48" s="126">
        <f t="shared" si="7"/>
        <v>1.8119045432805136E-2</v>
      </c>
      <c r="AF48" s="126">
        <f t="shared" si="7"/>
        <v>1.6372403096431259E-2</v>
      </c>
      <c r="AG48" s="126">
        <f t="shared" si="7"/>
        <v>0.10429392006328442</v>
      </c>
      <c r="AH48" s="126">
        <f t="shared" si="7"/>
        <v>-0.35357862502981074</v>
      </c>
      <c r="AI48" s="126">
        <f t="shared" si="7"/>
        <v>-1.0392507960176574E-2</v>
      </c>
      <c r="AJ48" s="126">
        <f t="shared" si="7"/>
        <v>1.0959975151694565E-2</v>
      </c>
      <c r="AK48" s="126" t="str">
        <f t="shared" si="7"/>
        <v/>
      </c>
      <c r="AL48" s="126" t="str">
        <f t="shared" si="7"/>
        <v/>
      </c>
      <c r="AM48" s="126" t="str">
        <f t="shared" si="7"/>
        <v/>
      </c>
      <c r="AN48" s="126" t="str">
        <f t="shared" si="7"/>
        <v/>
      </c>
      <c r="AO48" s="124">
        <f t="shared" si="3"/>
        <v>53.751143779999992</v>
      </c>
      <c r="AP48" s="124">
        <f t="shared" si="4"/>
        <v>51.122438960000004</v>
      </c>
      <c r="AQ48" s="126">
        <f t="shared" si="5"/>
        <v>-4.8905095503811231E-2</v>
      </c>
      <c r="AR48" s="153" t="s">
        <v>779</v>
      </c>
      <c r="AS48" s="153">
        <f t="shared" si="9"/>
        <v>1</v>
      </c>
      <c r="AT48" s="153">
        <f t="shared" si="9"/>
        <v>1</v>
      </c>
      <c r="AU48" s="153">
        <f t="shared" si="9"/>
        <v>1</v>
      </c>
      <c r="AV48" s="153">
        <f t="shared" si="9"/>
        <v>1</v>
      </c>
      <c r="AW48" s="153">
        <f t="shared" si="9"/>
        <v>1</v>
      </c>
      <c r="AX48" s="153">
        <f t="shared" si="8"/>
        <v>1</v>
      </c>
      <c r="AY48" s="153">
        <f t="shared" si="8"/>
        <v>0</v>
      </c>
      <c r="AZ48" s="153">
        <f t="shared" si="8"/>
        <v>0</v>
      </c>
      <c r="BA48" s="153">
        <f t="shared" si="8"/>
        <v>0</v>
      </c>
      <c r="BB48" s="153">
        <f t="shared" si="8"/>
        <v>0</v>
      </c>
    </row>
    <row r="49" spans="1:58" x14ac:dyDescent="0.3">
      <c r="A49" t="s">
        <v>29</v>
      </c>
      <c r="B49" t="str">
        <f>VLOOKUP($A49,Countries!$H$2:$Q$217,8,FALSE)</f>
        <v>MNE</v>
      </c>
      <c r="C49" t="str">
        <f>VLOOKUP($A49,Countries!$H$2:$Q$217,9,FALSE)</f>
        <v>ECA</v>
      </c>
      <c r="D49" t="str">
        <f>VLOOKUP($A49,Countries!$H$2:$Q$217,2,FALSE)</f>
        <v>Upper-Middle Income</v>
      </c>
      <c r="E49" t="str">
        <f>VLOOKUP($A49,Countries!$H$2:$Q$217,10,FALSE)</f>
        <v>IBRD</v>
      </c>
      <c r="F49" t="s">
        <v>5</v>
      </c>
      <c r="G49" t="s">
        <v>2070</v>
      </c>
      <c r="H49" s="319" t="s">
        <v>779</v>
      </c>
      <c r="I49" s="288">
        <v>72.429730419999984</v>
      </c>
      <c r="J49" s="288">
        <v>68.470908439999988</v>
      </c>
      <c r="K49" s="288">
        <v>98.709545510000012</v>
      </c>
      <c r="L49" s="288">
        <v>106.79181852000001</v>
      </c>
      <c r="M49" s="288">
        <v>94.372185029999997</v>
      </c>
      <c r="N49" s="288">
        <v>89.389439690000017</v>
      </c>
      <c r="O49" s="288">
        <v>115.36347145000001</v>
      </c>
      <c r="P49" s="288">
        <v>118.81709144</v>
      </c>
      <c r="Q49" s="288">
        <v>114.50027096999999</v>
      </c>
      <c r="R49" s="288">
        <v>101.60099111000001</v>
      </c>
      <c r="S49" s="288">
        <v>87.468589949999995</v>
      </c>
      <c r="T49" s="288">
        <v>104.83461059000003</v>
      </c>
      <c r="U49" s="288">
        <v>73.320205210000012</v>
      </c>
      <c r="V49" s="288">
        <v>69.683087399999991</v>
      </c>
      <c r="W49" s="288">
        <v>105.61373666</v>
      </c>
      <c r="X49" s="288">
        <v>83.521974920000005</v>
      </c>
      <c r="Y49" s="288">
        <v>69.752758119999996</v>
      </c>
      <c r="Z49" s="288">
        <v>79.960950919999988</v>
      </c>
      <c r="AA49" s="281"/>
      <c r="AB49" s="281"/>
      <c r="AC49" s="281"/>
      <c r="AE49" s="126">
        <f t="shared" si="7"/>
        <v>1.2294326995784883E-2</v>
      </c>
      <c r="AF49" s="126">
        <f t="shared" si="7"/>
        <v>1.7703561813587104E-2</v>
      </c>
      <c r="AG49" s="126">
        <f t="shared" si="7"/>
        <v>6.9944513616472304E-2</v>
      </c>
      <c r="AH49" s="126">
        <f t="shared" si="7"/>
        <v>-0.21789912300858533</v>
      </c>
      <c r="AI49" s="126">
        <f t="shared" si="7"/>
        <v>-0.26087588098308551</v>
      </c>
      <c r="AJ49" s="126">
        <f t="shared" si="7"/>
        <v>-0.10547653954088711</v>
      </c>
      <c r="AK49" s="126" t="str">
        <f t="shared" si="7"/>
        <v/>
      </c>
      <c r="AL49" s="126" t="str">
        <f t="shared" si="7"/>
        <v/>
      </c>
      <c r="AM49" s="126" t="str">
        <f t="shared" si="7"/>
        <v/>
      </c>
      <c r="AN49" s="126" t="str">
        <f t="shared" si="7"/>
        <v/>
      </c>
      <c r="AO49" s="124">
        <f t="shared" si="3"/>
        <v>530.16362760999993</v>
      </c>
      <c r="AP49" s="124">
        <f t="shared" si="4"/>
        <v>481.85271323000006</v>
      </c>
      <c r="AQ49" s="126">
        <f t="shared" si="5"/>
        <v>-9.1124535641548099E-2</v>
      </c>
      <c r="AR49" s="153" t="s">
        <v>779</v>
      </c>
      <c r="AS49" s="153">
        <f t="shared" si="9"/>
        <v>1</v>
      </c>
      <c r="AT49" s="153">
        <f t="shared" si="9"/>
        <v>1</v>
      </c>
      <c r="AU49" s="153">
        <f t="shared" si="9"/>
        <v>1</v>
      </c>
      <c r="AV49" s="153">
        <f t="shared" si="9"/>
        <v>1</v>
      </c>
      <c r="AW49" s="153">
        <f t="shared" si="9"/>
        <v>1</v>
      </c>
      <c r="AX49" s="153">
        <f t="shared" si="8"/>
        <v>1</v>
      </c>
      <c r="AY49" s="153">
        <f t="shared" si="8"/>
        <v>0</v>
      </c>
      <c r="AZ49" s="153">
        <f t="shared" si="8"/>
        <v>0</v>
      </c>
      <c r="BA49" s="153">
        <f t="shared" si="8"/>
        <v>0</v>
      </c>
      <c r="BB49" s="153">
        <f t="shared" si="8"/>
        <v>0</v>
      </c>
    </row>
    <row r="50" spans="1:58" x14ac:dyDescent="0.3">
      <c r="A50" t="s">
        <v>29</v>
      </c>
      <c r="B50" t="str">
        <f>VLOOKUP($A50,Countries!$H$2:$Q$217,8,FALSE)</f>
        <v>MNE</v>
      </c>
      <c r="C50" t="str">
        <f>VLOOKUP($A50,Countries!$H$2:$Q$217,9,FALSE)</f>
        <v>ECA</v>
      </c>
      <c r="D50" t="str">
        <f>VLOOKUP($A50,Countries!$H$2:$Q$217,2,FALSE)</f>
        <v>Upper-Middle Income</v>
      </c>
      <c r="E50" t="str">
        <f>VLOOKUP($A50,Countries!$H$2:$Q$217,10,FALSE)</f>
        <v>IBRD</v>
      </c>
      <c r="F50" t="s">
        <v>18</v>
      </c>
      <c r="G50" t="s">
        <v>2070</v>
      </c>
      <c r="H50" s="319" t="s">
        <v>779</v>
      </c>
      <c r="I50" s="288">
        <v>49.84722318</v>
      </c>
      <c r="J50" s="288">
        <v>38.958365399999998</v>
      </c>
      <c r="K50" s="288">
        <v>50.498218180000002</v>
      </c>
      <c r="L50" s="288">
        <v>55.14283846</v>
      </c>
      <c r="M50" s="288">
        <v>56.428341859999996</v>
      </c>
      <c r="N50" s="288">
        <v>52.810087229999993</v>
      </c>
      <c r="O50" s="288">
        <v>71.626480939999993</v>
      </c>
      <c r="P50" s="288">
        <v>71.690318180000006</v>
      </c>
      <c r="Q50" s="288">
        <v>70.816309910000001</v>
      </c>
      <c r="R50" s="288">
        <v>65.908952759999991</v>
      </c>
      <c r="S50" s="288">
        <v>54.764641939999997</v>
      </c>
      <c r="T50" s="288">
        <v>57.237175490000006</v>
      </c>
      <c r="U50" s="291">
        <v>47.781207189999996</v>
      </c>
      <c r="V50" s="291">
        <v>40.097544820000003</v>
      </c>
      <c r="W50" s="291">
        <v>54.96385222</v>
      </c>
      <c r="X50" s="291">
        <v>35.570662579999997</v>
      </c>
      <c r="Y50" s="291">
        <v>38.250745619999996</v>
      </c>
      <c r="Z50" s="291">
        <v>42.474174049999995</v>
      </c>
      <c r="AA50" s="281"/>
      <c r="AB50" s="281"/>
      <c r="AC50" s="281"/>
      <c r="AE50" s="126">
        <f t="shared" si="7"/>
        <v>-4.1446962502596198E-2</v>
      </c>
      <c r="AF50" s="126">
        <f t="shared" si="7"/>
        <v>2.9240945001250105E-2</v>
      </c>
      <c r="AG50" s="126">
        <f t="shared" si="7"/>
        <v>8.8431517010804706E-2</v>
      </c>
      <c r="AH50" s="126">
        <f t="shared" si="7"/>
        <v>-0.35493595227596852</v>
      </c>
      <c r="AI50" s="126">
        <f t="shared" si="7"/>
        <v>-0.3221359274582094</v>
      </c>
      <c r="AJ50" s="126">
        <f t="shared" si="7"/>
        <v>-0.19571854019071652</v>
      </c>
      <c r="AK50" s="126" t="str">
        <f t="shared" si="7"/>
        <v/>
      </c>
      <c r="AL50" s="126" t="str">
        <f t="shared" si="7"/>
        <v/>
      </c>
      <c r="AM50" s="126" t="str">
        <f t="shared" si="7"/>
        <v/>
      </c>
      <c r="AN50" s="126" t="str">
        <f t="shared" si="7"/>
        <v/>
      </c>
      <c r="AO50" s="124">
        <f t="shared" si="3"/>
        <v>303.68507431</v>
      </c>
      <c r="AP50" s="124">
        <f t="shared" si="4"/>
        <v>259.13818648</v>
      </c>
      <c r="AQ50" s="126">
        <f t="shared" si="5"/>
        <v>-0.14668777493004742</v>
      </c>
      <c r="AR50" s="153" t="s">
        <v>779</v>
      </c>
      <c r="AS50" s="153">
        <f t="shared" si="9"/>
        <v>1</v>
      </c>
      <c r="AT50" s="153">
        <f t="shared" si="9"/>
        <v>1</v>
      </c>
      <c r="AU50" s="153">
        <f t="shared" si="9"/>
        <v>1</v>
      </c>
      <c r="AV50" s="153">
        <f t="shared" si="9"/>
        <v>1</v>
      </c>
      <c r="AW50" s="153">
        <f t="shared" si="9"/>
        <v>1</v>
      </c>
      <c r="AX50" s="153">
        <f t="shared" si="8"/>
        <v>1</v>
      </c>
      <c r="AY50" s="153">
        <f t="shared" si="8"/>
        <v>0</v>
      </c>
      <c r="AZ50" s="153">
        <f t="shared" si="8"/>
        <v>0</v>
      </c>
      <c r="BA50" s="153">
        <f t="shared" si="8"/>
        <v>0</v>
      </c>
      <c r="BB50" s="153">
        <f t="shared" si="8"/>
        <v>0</v>
      </c>
    </row>
    <row r="51" spans="1:58" x14ac:dyDescent="0.3">
      <c r="A51" t="s">
        <v>786</v>
      </c>
      <c r="B51" t="str">
        <f>VLOOKUP($A51,Countries!$H$2:$Q$217,8,FALSE)</f>
        <v>EGY</v>
      </c>
      <c r="C51" t="str">
        <f>VLOOKUP($A51,Countries!$H$2:$Q$217,9,FALSE)</f>
        <v>MENA</v>
      </c>
      <c r="D51" t="str">
        <f>VLOOKUP($A51,Countries!$H$2:$Q$217,2,FALSE)</f>
        <v>Lower-Middle Income</v>
      </c>
      <c r="E51" t="str">
        <f>VLOOKUP($A51,Countries!$H$2:$Q$217,10,FALSE)</f>
        <v>IBRD</v>
      </c>
      <c r="F51" t="s">
        <v>5</v>
      </c>
      <c r="G51" t="s">
        <v>2070</v>
      </c>
      <c r="H51" s="319" t="s">
        <v>779</v>
      </c>
      <c r="I51" s="281">
        <v>53671.270000000019</v>
      </c>
      <c r="J51" s="281">
        <v>54468</v>
      </c>
      <c r="K51" s="281">
        <v>56335</v>
      </c>
      <c r="L51" s="281">
        <v>81861</v>
      </c>
      <c r="M51" s="281">
        <v>66113</v>
      </c>
      <c r="N51" s="281"/>
      <c r="O51" s="281">
        <v>39049</v>
      </c>
      <c r="P51" s="281"/>
      <c r="Q51" s="281"/>
      <c r="R51" s="281"/>
      <c r="S51" s="281"/>
      <c r="T51" s="281"/>
      <c r="U51" s="281">
        <v>63003.099999999977</v>
      </c>
      <c r="V51" s="281">
        <v>56184</v>
      </c>
      <c r="W51" s="281">
        <v>51551</v>
      </c>
      <c r="X51" s="281">
        <v>70854</v>
      </c>
      <c r="Y51" s="281">
        <v>56017</v>
      </c>
      <c r="Z51" s="281"/>
      <c r="AA51" s="281">
        <v>38620</v>
      </c>
      <c r="AB51" s="281"/>
      <c r="AC51" s="281"/>
      <c r="AE51" s="126">
        <f t="shared" si="7"/>
        <v>0.17387011710361902</v>
      </c>
      <c r="AF51" s="126">
        <f t="shared" si="7"/>
        <v>3.1504736726151138E-2</v>
      </c>
      <c r="AG51" s="126">
        <f t="shared" si="7"/>
        <v>-8.4920564480340813E-2</v>
      </c>
      <c r="AH51" s="126">
        <f t="shared" si="7"/>
        <v>-0.1344596327921721</v>
      </c>
      <c r="AI51" s="126">
        <f t="shared" si="7"/>
        <v>-0.15270824194938967</v>
      </c>
      <c r="AJ51" s="126" t="str">
        <f t="shared" si="7"/>
        <v/>
      </c>
      <c r="AK51" s="126">
        <f t="shared" si="7"/>
        <v>-1.0986196829624317E-2</v>
      </c>
      <c r="AL51" s="126" t="str">
        <f t="shared" si="7"/>
        <v/>
      </c>
      <c r="AM51" s="126" t="str">
        <f t="shared" si="7"/>
        <v/>
      </c>
      <c r="AN51" s="126" t="str">
        <f t="shared" si="7"/>
        <v/>
      </c>
      <c r="AO51" s="124">
        <f t="shared" si="3"/>
        <v>351497.27</v>
      </c>
      <c r="AP51" s="124">
        <f t="shared" si="4"/>
        <v>336229.1</v>
      </c>
      <c r="AQ51" s="126">
        <f t="shared" si="5"/>
        <v>-4.3437520866093898E-2</v>
      </c>
      <c r="AR51" s="153" t="s">
        <v>779</v>
      </c>
      <c r="AS51" s="153">
        <f t="shared" si="9"/>
        <v>1</v>
      </c>
      <c r="AT51" s="153">
        <f t="shared" si="9"/>
        <v>1</v>
      </c>
      <c r="AU51" s="153">
        <f t="shared" si="9"/>
        <v>1</v>
      </c>
      <c r="AV51" s="153">
        <f t="shared" si="9"/>
        <v>1</v>
      </c>
      <c r="AW51" s="153">
        <f t="shared" si="9"/>
        <v>1</v>
      </c>
      <c r="AX51" s="153">
        <f t="shared" si="8"/>
        <v>0</v>
      </c>
      <c r="AY51" s="153">
        <f t="shared" si="8"/>
        <v>1</v>
      </c>
      <c r="AZ51" s="153">
        <f t="shared" si="8"/>
        <v>0</v>
      </c>
      <c r="BA51" s="153">
        <f t="shared" si="8"/>
        <v>0</v>
      </c>
      <c r="BB51" s="153">
        <f t="shared" si="8"/>
        <v>0</v>
      </c>
    </row>
    <row r="52" spans="1:58" x14ac:dyDescent="0.3">
      <c r="A52" t="s">
        <v>6</v>
      </c>
      <c r="B52" t="str">
        <f>VLOOKUP($A52,Countries!$H$2:$Q$217,8,FALSE)</f>
        <v>JOR</v>
      </c>
      <c r="C52" t="str">
        <f>VLOOKUP($A52,Countries!$H$2:$Q$217,9,FALSE)</f>
        <v>MENA</v>
      </c>
      <c r="D52" t="str">
        <f>VLOOKUP($A52,Countries!$H$2:$Q$217,2,FALSE)</f>
        <v>Upper-Middle Income</v>
      </c>
      <c r="E52" t="str">
        <f>VLOOKUP($A52,Countries!$H$2:$Q$217,10,FALSE)</f>
        <v>IBRD</v>
      </c>
      <c r="F52" t="s">
        <v>5</v>
      </c>
      <c r="G52" t="s">
        <v>2070</v>
      </c>
      <c r="H52" s="319" t="s">
        <v>779</v>
      </c>
      <c r="I52" s="281">
        <v>488.6</v>
      </c>
      <c r="J52" s="281">
        <v>279.69999999999993</v>
      </c>
      <c r="K52" s="281">
        <v>279.79999999999995</v>
      </c>
      <c r="L52" s="281">
        <v>552.4</v>
      </c>
      <c r="M52" s="281">
        <v>310.7</v>
      </c>
      <c r="N52" s="281">
        <v>263.3</v>
      </c>
      <c r="O52" s="281">
        <v>488.5</v>
      </c>
      <c r="P52" s="281"/>
      <c r="Q52" s="281"/>
      <c r="R52" s="281"/>
      <c r="S52" s="281"/>
      <c r="T52" s="281"/>
      <c r="U52" s="281">
        <v>505.1</v>
      </c>
      <c r="V52" s="281">
        <v>380</v>
      </c>
      <c r="W52" s="281">
        <v>279.69999999999993</v>
      </c>
      <c r="X52" s="281">
        <v>385.1</v>
      </c>
      <c r="Y52" s="281"/>
      <c r="Z52" s="281"/>
      <c r="AA52" s="281"/>
      <c r="AB52" s="281"/>
      <c r="AC52" s="281"/>
      <c r="AE52" s="126">
        <f t="shared" si="7"/>
        <v>3.3769954973393364E-2</v>
      </c>
      <c r="AF52" s="126">
        <f t="shared" si="7"/>
        <v>0.35859849839113367</v>
      </c>
      <c r="AG52" s="126">
        <f t="shared" si="7"/>
        <v>-3.5739814152974537E-4</v>
      </c>
      <c r="AH52" s="126">
        <f t="shared" si="7"/>
        <v>-0.3028602461984069</v>
      </c>
      <c r="AI52" s="126" t="str">
        <f t="shared" si="7"/>
        <v/>
      </c>
      <c r="AJ52" s="126" t="str">
        <f t="shared" si="7"/>
        <v/>
      </c>
      <c r="AK52" s="126" t="str">
        <f t="shared" si="7"/>
        <v/>
      </c>
      <c r="AL52" s="126" t="str">
        <f t="shared" si="7"/>
        <v/>
      </c>
      <c r="AM52" s="126" t="str">
        <f t="shared" si="7"/>
        <v/>
      </c>
      <c r="AN52" s="126" t="str">
        <f t="shared" si="7"/>
        <v/>
      </c>
      <c r="AO52" s="124">
        <f t="shared" si="3"/>
        <v>1600.5</v>
      </c>
      <c r="AP52" s="124">
        <f t="shared" si="4"/>
        <v>1549.9</v>
      </c>
      <c r="AQ52" s="126">
        <f t="shared" si="5"/>
        <v>-3.1615120274914033E-2</v>
      </c>
      <c r="AR52" s="153" t="s">
        <v>779</v>
      </c>
      <c r="AS52" s="153">
        <f t="shared" si="9"/>
        <v>1</v>
      </c>
      <c r="AT52" s="153">
        <f t="shared" si="9"/>
        <v>1</v>
      </c>
      <c r="AU52" s="153">
        <f t="shared" si="9"/>
        <v>1</v>
      </c>
      <c r="AV52" s="153">
        <f t="shared" si="9"/>
        <v>1</v>
      </c>
      <c r="AW52" s="153">
        <f t="shared" si="9"/>
        <v>0</v>
      </c>
      <c r="AX52" s="153">
        <f t="shared" si="8"/>
        <v>0</v>
      </c>
      <c r="AY52" s="153">
        <f t="shared" si="8"/>
        <v>0</v>
      </c>
      <c r="AZ52" s="153">
        <f t="shared" si="8"/>
        <v>0</v>
      </c>
      <c r="BA52" s="153">
        <f t="shared" si="8"/>
        <v>0</v>
      </c>
      <c r="BB52" s="153">
        <f t="shared" si="8"/>
        <v>0</v>
      </c>
    </row>
    <row r="53" spans="1:58" x14ac:dyDescent="0.3">
      <c r="A53" t="s">
        <v>36</v>
      </c>
      <c r="B53" t="str">
        <f>VLOOKUP($A53,Countries!$H$2:$Q$217,8,FALSE)</f>
        <v>LBN</v>
      </c>
      <c r="C53" t="str">
        <f>VLOOKUP($A53,Countries!$H$2:$Q$217,9,FALSE)</f>
        <v>MENA</v>
      </c>
      <c r="D53" t="str">
        <f>VLOOKUP($A53,Countries!$H$2:$Q$217,2,FALSE)</f>
        <v>Upper-Middle Income</v>
      </c>
      <c r="E53" t="str">
        <f>VLOOKUP($A53,Countries!$H$2:$Q$217,10,FALSE)</f>
        <v>IBRD</v>
      </c>
      <c r="F53" t="s">
        <v>5</v>
      </c>
      <c r="G53" t="s">
        <v>2071</v>
      </c>
      <c r="H53" s="319" t="s">
        <v>779</v>
      </c>
      <c r="I53" s="281">
        <v>1361</v>
      </c>
      <c r="J53" s="281">
        <v>817</v>
      </c>
      <c r="K53" s="281">
        <v>805</v>
      </c>
      <c r="L53" s="281">
        <v>1126</v>
      </c>
      <c r="M53" s="281">
        <v>1248</v>
      </c>
      <c r="N53" s="281">
        <v>1618</v>
      </c>
      <c r="O53" s="281">
        <v>1397</v>
      </c>
      <c r="P53" s="281"/>
      <c r="Q53" s="281"/>
      <c r="R53" s="281"/>
      <c r="S53" s="281"/>
      <c r="T53" s="281"/>
      <c r="U53" s="281">
        <v>1218</v>
      </c>
      <c r="V53" s="281">
        <v>784</v>
      </c>
      <c r="W53" s="281">
        <v>609</v>
      </c>
      <c r="X53" s="281">
        <v>674</v>
      </c>
      <c r="Y53" s="281"/>
      <c r="Z53" s="281"/>
      <c r="AA53" s="281"/>
      <c r="AB53" s="281"/>
      <c r="AC53" s="281"/>
      <c r="AE53" s="126">
        <f t="shared" si="7"/>
        <v>-0.10506980161645849</v>
      </c>
      <c r="AF53" s="126">
        <f t="shared" si="7"/>
        <v>-4.0391676866585069E-2</v>
      </c>
      <c r="AG53" s="126">
        <f t="shared" si="7"/>
        <v>-0.24347826086956523</v>
      </c>
      <c r="AH53" s="126">
        <f t="shared" si="7"/>
        <v>-0.40142095914742454</v>
      </c>
      <c r="AI53" s="126" t="str">
        <f t="shared" si="7"/>
        <v/>
      </c>
      <c r="AJ53" s="126" t="str">
        <f t="shared" si="7"/>
        <v/>
      </c>
      <c r="AK53" s="126" t="str">
        <f t="shared" si="7"/>
        <v/>
      </c>
      <c r="AL53" s="126" t="str">
        <f t="shared" si="7"/>
        <v/>
      </c>
      <c r="AM53" s="126" t="str">
        <f t="shared" si="7"/>
        <v/>
      </c>
      <c r="AN53" s="126" t="str">
        <f t="shared" si="7"/>
        <v/>
      </c>
      <c r="AO53" s="124">
        <f t="shared" si="3"/>
        <v>4109</v>
      </c>
      <c r="AP53" s="124">
        <f t="shared" si="4"/>
        <v>3285</v>
      </c>
      <c r="AQ53" s="126">
        <f t="shared" si="5"/>
        <v>-0.20053541007544415</v>
      </c>
      <c r="AR53" s="153" t="s">
        <v>779</v>
      </c>
      <c r="AS53" s="153">
        <f t="shared" si="9"/>
        <v>1</v>
      </c>
      <c r="AT53" s="153">
        <f t="shared" si="9"/>
        <v>1</v>
      </c>
      <c r="AU53" s="153">
        <f t="shared" si="9"/>
        <v>1</v>
      </c>
      <c r="AV53" s="153">
        <f t="shared" si="9"/>
        <v>1</v>
      </c>
      <c r="AW53" s="153">
        <f t="shared" si="9"/>
        <v>0</v>
      </c>
      <c r="AX53" s="153">
        <f t="shared" si="8"/>
        <v>0</v>
      </c>
      <c r="AY53" s="153">
        <f t="shared" si="8"/>
        <v>0</v>
      </c>
      <c r="AZ53" s="153">
        <f t="shared" si="8"/>
        <v>0</v>
      </c>
      <c r="BA53" s="153">
        <f t="shared" si="8"/>
        <v>0</v>
      </c>
      <c r="BB53" s="153">
        <f t="shared" si="8"/>
        <v>0</v>
      </c>
    </row>
    <row r="54" spans="1:58" x14ac:dyDescent="0.3">
      <c r="A54" t="s">
        <v>15</v>
      </c>
      <c r="B54" t="str">
        <f>VLOOKUP($A54,Countries!$H$2:$Q$217,8,FALSE)</f>
        <v>MAR</v>
      </c>
      <c r="C54" t="str">
        <f>VLOOKUP($A54,Countries!$H$2:$Q$217,9,FALSE)</f>
        <v>MENA</v>
      </c>
      <c r="D54" t="str">
        <f>VLOOKUP($A54,Countries!$H$2:$Q$217,2,FALSE)</f>
        <v>Lower-Middle Income</v>
      </c>
      <c r="E54" t="str">
        <f>VLOOKUP($A54,Countries!$H$2:$Q$217,10,FALSE)</f>
        <v>IBRD</v>
      </c>
      <c r="F54" t="s">
        <v>31</v>
      </c>
      <c r="G54" t="s">
        <v>2070</v>
      </c>
      <c r="H54" s="319" t="s">
        <v>779</v>
      </c>
      <c r="I54" s="281">
        <v>1597</v>
      </c>
      <c r="J54" s="281">
        <v>2256</v>
      </c>
      <c r="K54" s="281">
        <v>14904</v>
      </c>
      <c r="L54" s="281">
        <v>15765</v>
      </c>
      <c r="M54" s="281">
        <v>16936</v>
      </c>
      <c r="N54" s="281">
        <v>25496</v>
      </c>
      <c r="O54" s="281">
        <v>27337</v>
      </c>
      <c r="P54" s="281"/>
      <c r="Q54" s="281"/>
      <c r="R54" s="281"/>
      <c r="S54" s="281"/>
      <c r="T54" s="281"/>
      <c r="U54" s="281">
        <v>1784</v>
      </c>
      <c r="V54" s="281">
        <v>2451</v>
      </c>
      <c r="W54" s="281">
        <v>14628</v>
      </c>
      <c r="X54" s="281">
        <v>15448</v>
      </c>
      <c r="Y54" s="281">
        <v>16485</v>
      </c>
      <c r="Z54" s="281">
        <v>25671</v>
      </c>
      <c r="AA54" s="281">
        <v>27542</v>
      </c>
      <c r="AB54" s="281"/>
      <c r="AC54" s="281"/>
      <c r="AE54" s="126">
        <f t="shared" si="7"/>
        <v>0.11709455228553538</v>
      </c>
      <c r="AF54" s="126">
        <f t="shared" si="7"/>
        <v>8.6436170212765964E-2</v>
      </c>
      <c r="AG54" s="126">
        <f t="shared" si="7"/>
        <v>-1.8518518518518517E-2</v>
      </c>
      <c r="AH54" s="126">
        <f t="shared" si="7"/>
        <v>-2.0107833809070726E-2</v>
      </c>
      <c r="AI54" s="126">
        <f t="shared" si="7"/>
        <v>-2.6629664619744923E-2</v>
      </c>
      <c r="AJ54" s="126">
        <f t="shared" si="7"/>
        <v>6.8638217759648575E-3</v>
      </c>
      <c r="AK54" s="126">
        <f t="shared" si="7"/>
        <v>7.4989940373852287E-3</v>
      </c>
      <c r="AL54" s="126" t="str">
        <f t="shared" si="7"/>
        <v/>
      </c>
      <c r="AM54" s="126" t="str">
        <f t="shared" si="7"/>
        <v/>
      </c>
      <c r="AN54" s="126" t="str">
        <f t="shared" si="7"/>
        <v/>
      </c>
      <c r="AO54" s="124">
        <f t="shared" si="3"/>
        <v>104291</v>
      </c>
      <c r="AP54" s="124">
        <f t="shared" si="4"/>
        <v>104009</v>
      </c>
      <c r="AQ54" s="126">
        <f t="shared" si="5"/>
        <v>-2.7039725383781917E-3</v>
      </c>
      <c r="AR54" s="153" t="s">
        <v>779</v>
      </c>
      <c r="AS54" s="153">
        <f t="shared" si="9"/>
        <v>1</v>
      </c>
      <c r="AT54" s="153">
        <f t="shared" si="9"/>
        <v>1</v>
      </c>
      <c r="AU54" s="153">
        <f t="shared" si="9"/>
        <v>1</v>
      </c>
      <c r="AV54" s="153">
        <f t="shared" si="9"/>
        <v>1</v>
      </c>
      <c r="AW54" s="153">
        <f t="shared" si="9"/>
        <v>1</v>
      </c>
      <c r="AX54" s="153">
        <f t="shared" si="8"/>
        <v>1</v>
      </c>
      <c r="AY54" s="153">
        <f t="shared" si="8"/>
        <v>1</v>
      </c>
      <c r="AZ54" s="153">
        <f t="shared" si="8"/>
        <v>0</v>
      </c>
      <c r="BA54" s="153">
        <f t="shared" si="8"/>
        <v>0</v>
      </c>
      <c r="BB54" s="153">
        <f t="shared" si="8"/>
        <v>0</v>
      </c>
    </row>
    <row r="55" spans="1:58" x14ac:dyDescent="0.3">
      <c r="A55" t="s">
        <v>15</v>
      </c>
      <c r="B55" t="str">
        <f>VLOOKUP($A55,Countries!$H$2:$Q$217,8,FALSE)</f>
        <v>MAR</v>
      </c>
      <c r="C55" t="str">
        <f>VLOOKUP($A55,Countries!$H$2:$Q$217,9,FALSE)</f>
        <v>MENA</v>
      </c>
      <c r="D55" t="str">
        <f>VLOOKUP($A55,Countries!$H$2:$Q$217,2,FALSE)</f>
        <v>Lower-Middle Income</v>
      </c>
      <c r="E55" t="str">
        <f>VLOOKUP($A55,Countries!$H$2:$Q$217,10,FALSE)</f>
        <v>IBRD</v>
      </c>
      <c r="F55" t="s">
        <v>27</v>
      </c>
      <c r="G55" t="s">
        <v>2070</v>
      </c>
      <c r="H55" s="319" t="s">
        <v>779</v>
      </c>
      <c r="I55" s="281">
        <v>2625</v>
      </c>
      <c r="J55" s="281">
        <v>4528</v>
      </c>
      <c r="K55" s="281">
        <v>7233</v>
      </c>
      <c r="L55" s="281">
        <v>9611</v>
      </c>
      <c r="M55" s="281">
        <v>11354</v>
      </c>
      <c r="N55" s="281">
        <v>13530</v>
      </c>
      <c r="O55" s="281">
        <v>16330</v>
      </c>
      <c r="P55" s="281"/>
      <c r="Q55" s="281"/>
      <c r="R55" s="281"/>
      <c r="S55" s="281"/>
      <c r="T55" s="281"/>
      <c r="U55" s="281">
        <v>2268</v>
      </c>
      <c r="V55" s="281">
        <v>4779</v>
      </c>
      <c r="W55" s="281">
        <v>7002</v>
      </c>
      <c r="X55" s="281">
        <v>8392</v>
      </c>
      <c r="Y55" s="281">
        <v>9681</v>
      </c>
      <c r="Z55" s="281">
        <v>11591</v>
      </c>
      <c r="AA55" s="281">
        <v>13669</v>
      </c>
      <c r="AB55" s="281"/>
      <c r="AC55" s="281"/>
      <c r="AE55" s="126">
        <f t="shared" si="7"/>
        <v>-0.13600000000000001</v>
      </c>
      <c r="AF55" s="126">
        <f t="shared" si="7"/>
        <v>5.5432862190812719E-2</v>
      </c>
      <c r="AG55" s="126">
        <f t="shared" si="7"/>
        <v>-3.1936955620074661E-2</v>
      </c>
      <c r="AH55" s="126">
        <f t="shared" si="7"/>
        <v>-0.12683383622932057</v>
      </c>
      <c r="AI55" s="126">
        <f t="shared" si="7"/>
        <v>-0.14734895191122072</v>
      </c>
      <c r="AJ55" s="126">
        <f t="shared" si="7"/>
        <v>-0.14331116038433112</v>
      </c>
      <c r="AK55" s="126">
        <f t="shared" si="7"/>
        <v>-0.16295162278015921</v>
      </c>
      <c r="AL55" s="126" t="str">
        <f t="shared" si="7"/>
        <v/>
      </c>
      <c r="AM55" s="126" t="str">
        <f t="shared" si="7"/>
        <v/>
      </c>
      <c r="AN55" s="126" t="str">
        <f t="shared" si="7"/>
        <v/>
      </c>
      <c r="AO55" s="124">
        <f t="shared" si="3"/>
        <v>65211</v>
      </c>
      <c r="AP55" s="124">
        <f t="shared" si="4"/>
        <v>57382</v>
      </c>
      <c r="AQ55" s="126">
        <f t="shared" si="5"/>
        <v>-0.12005643219702197</v>
      </c>
      <c r="AR55" s="153" t="s">
        <v>779</v>
      </c>
      <c r="AS55" s="153">
        <f t="shared" si="9"/>
        <v>1</v>
      </c>
      <c r="AT55" s="153">
        <f t="shared" si="9"/>
        <v>1</v>
      </c>
      <c r="AU55" s="153">
        <f t="shared" si="9"/>
        <v>1</v>
      </c>
      <c r="AV55" s="153">
        <f t="shared" si="9"/>
        <v>1</v>
      </c>
      <c r="AW55" s="153">
        <f t="shared" si="9"/>
        <v>1</v>
      </c>
      <c r="AX55" s="153">
        <f t="shared" si="8"/>
        <v>1</v>
      </c>
      <c r="AY55" s="153">
        <f t="shared" si="8"/>
        <v>1</v>
      </c>
      <c r="AZ55" s="153">
        <f t="shared" si="8"/>
        <v>0</v>
      </c>
      <c r="BA55" s="153">
        <f t="shared" si="8"/>
        <v>0</v>
      </c>
      <c r="BB55" s="153">
        <f t="shared" si="8"/>
        <v>0</v>
      </c>
    </row>
    <row r="56" spans="1:58" x14ac:dyDescent="0.3">
      <c r="A56" t="s">
        <v>15</v>
      </c>
      <c r="B56" t="str">
        <f>VLOOKUP($A56,Countries!$H$2:$Q$217,8,FALSE)</f>
        <v>MAR</v>
      </c>
      <c r="C56" t="str">
        <f>VLOOKUP($A56,Countries!$H$2:$Q$217,9,FALSE)</f>
        <v>MENA</v>
      </c>
      <c r="D56" t="str">
        <f>VLOOKUP($A56,Countries!$H$2:$Q$217,2,FALSE)</f>
        <v>Lower-Middle Income</v>
      </c>
      <c r="E56" t="str">
        <f>VLOOKUP($A56,Countries!$H$2:$Q$217,10,FALSE)</f>
        <v>IBRD</v>
      </c>
      <c r="F56" t="s">
        <v>16</v>
      </c>
      <c r="G56" t="s">
        <v>2070</v>
      </c>
      <c r="H56" s="319" t="s">
        <v>779</v>
      </c>
      <c r="I56" s="281">
        <v>6250</v>
      </c>
      <c r="J56" s="281">
        <v>10693</v>
      </c>
      <c r="K56" s="281">
        <v>28783</v>
      </c>
      <c r="L56" s="281">
        <v>34973</v>
      </c>
      <c r="M56" s="281">
        <v>39666</v>
      </c>
      <c r="N56" s="281">
        <v>51408</v>
      </c>
      <c r="O56" s="281">
        <v>57251</v>
      </c>
      <c r="P56" s="281"/>
      <c r="Q56" s="281"/>
      <c r="R56" s="281"/>
      <c r="S56" s="281"/>
      <c r="T56" s="281"/>
      <c r="U56" s="281">
        <v>6523</v>
      </c>
      <c r="V56" s="281">
        <v>11412</v>
      </c>
      <c r="W56" s="281">
        <v>29072</v>
      </c>
      <c r="X56" s="281">
        <v>32961</v>
      </c>
      <c r="Y56" s="281">
        <v>37145</v>
      </c>
      <c r="Z56" s="281">
        <v>49818</v>
      </c>
      <c r="AA56" s="281">
        <v>55362</v>
      </c>
      <c r="AB56" s="281"/>
      <c r="AC56" s="281"/>
      <c r="AE56" s="126">
        <f t="shared" si="7"/>
        <v>4.3679999999999997E-2</v>
      </c>
      <c r="AF56" s="126">
        <f t="shared" si="7"/>
        <v>6.7240250631254092E-2</v>
      </c>
      <c r="AG56" s="126">
        <f t="shared" si="7"/>
        <v>1.0040648994197965E-2</v>
      </c>
      <c r="AH56" s="126">
        <f t="shared" si="7"/>
        <v>-5.7530094644439998E-2</v>
      </c>
      <c r="AI56" s="126">
        <f t="shared" si="7"/>
        <v>-6.3555690011596833E-2</v>
      </c>
      <c r="AJ56" s="126">
        <f t="shared" si="7"/>
        <v>-3.092903828197946E-2</v>
      </c>
      <c r="AK56" s="126">
        <f t="shared" si="7"/>
        <v>-3.2995056854902095E-2</v>
      </c>
      <c r="AL56" s="126" t="str">
        <f t="shared" si="7"/>
        <v/>
      </c>
      <c r="AM56" s="126" t="str">
        <f t="shared" si="7"/>
        <v/>
      </c>
      <c r="AN56" s="126" t="str">
        <f t="shared" si="7"/>
        <v/>
      </c>
      <c r="AO56" s="124">
        <f t="shared" si="3"/>
        <v>229024</v>
      </c>
      <c r="AP56" s="124">
        <f t="shared" si="4"/>
        <v>222293</v>
      </c>
      <c r="AQ56" s="126">
        <f t="shared" si="5"/>
        <v>-2.9389932932793069E-2</v>
      </c>
      <c r="AR56" s="153" t="s">
        <v>779</v>
      </c>
      <c r="AS56" s="153">
        <f t="shared" si="9"/>
        <v>1</v>
      </c>
      <c r="AT56" s="153">
        <f t="shared" si="9"/>
        <v>1</v>
      </c>
      <c r="AU56" s="153">
        <f t="shared" si="9"/>
        <v>1</v>
      </c>
      <c r="AV56" s="153">
        <f t="shared" si="9"/>
        <v>1</v>
      </c>
      <c r="AW56" s="153">
        <f t="shared" si="9"/>
        <v>1</v>
      </c>
      <c r="AX56" s="153">
        <f t="shared" si="8"/>
        <v>1</v>
      </c>
      <c r="AY56" s="153">
        <f t="shared" si="8"/>
        <v>1</v>
      </c>
      <c r="AZ56" s="153">
        <f t="shared" si="8"/>
        <v>0</v>
      </c>
      <c r="BA56" s="153">
        <f t="shared" si="8"/>
        <v>0</v>
      </c>
      <c r="BB56" s="153">
        <f t="shared" si="8"/>
        <v>0</v>
      </c>
    </row>
    <row r="57" spans="1:58" x14ac:dyDescent="0.3">
      <c r="A57" t="s">
        <v>15</v>
      </c>
      <c r="B57" t="str">
        <f>VLOOKUP($A57,Countries!$H$2:$Q$217,8,FALSE)</f>
        <v>MAR</v>
      </c>
      <c r="C57" t="str">
        <f>VLOOKUP($A57,Countries!$H$2:$Q$217,9,FALSE)</f>
        <v>MENA</v>
      </c>
      <c r="D57" t="str">
        <f>VLOOKUP($A57,Countries!$H$2:$Q$217,2,FALSE)</f>
        <v>Lower-Middle Income</v>
      </c>
      <c r="E57" t="str">
        <f>VLOOKUP($A57,Countries!$H$2:$Q$217,10,FALSE)</f>
        <v>IBRD</v>
      </c>
      <c r="F57" t="s">
        <v>30</v>
      </c>
      <c r="G57" t="s">
        <v>2070</v>
      </c>
      <c r="H57" s="319" t="s">
        <v>779</v>
      </c>
      <c r="I57" s="281">
        <v>4510</v>
      </c>
      <c r="J57" s="281">
        <v>8132</v>
      </c>
      <c r="K57" s="281">
        <v>11490</v>
      </c>
      <c r="L57" s="281">
        <v>16636</v>
      </c>
      <c r="M57" s="281">
        <v>19945</v>
      </c>
      <c r="N57" s="281">
        <v>22789</v>
      </c>
      <c r="O57" s="281">
        <v>26477</v>
      </c>
      <c r="P57" s="281"/>
      <c r="Q57" s="281"/>
      <c r="R57" s="281"/>
      <c r="S57" s="281"/>
      <c r="T57" s="281"/>
      <c r="U57" s="281">
        <v>4613</v>
      </c>
      <c r="V57" s="281">
        <v>8660</v>
      </c>
      <c r="W57" s="281">
        <v>11961</v>
      </c>
      <c r="X57" s="281">
        <v>14960</v>
      </c>
      <c r="Y57" s="281">
        <v>18034</v>
      </c>
      <c r="Z57" s="281">
        <v>21261</v>
      </c>
      <c r="AA57" s="281">
        <v>24798</v>
      </c>
      <c r="AB57" s="281"/>
      <c r="AC57" s="281"/>
      <c r="AE57" s="126">
        <f t="shared" si="7"/>
        <v>2.2838137472283814E-2</v>
      </c>
      <c r="AF57" s="126">
        <f t="shared" si="7"/>
        <v>6.4928676832267579E-2</v>
      </c>
      <c r="AG57" s="126">
        <f t="shared" si="7"/>
        <v>4.0992167101827674E-2</v>
      </c>
      <c r="AH57" s="126">
        <f t="shared" si="7"/>
        <v>-0.10074537148352969</v>
      </c>
      <c r="AI57" s="126">
        <f t="shared" si="7"/>
        <v>-9.5813487089496108E-2</v>
      </c>
      <c r="AJ57" s="126">
        <f t="shared" si="7"/>
        <v>-6.7049892491991753E-2</v>
      </c>
      <c r="AK57" s="126">
        <f t="shared" si="7"/>
        <v>-6.3413528723042636E-2</v>
      </c>
      <c r="AL57" s="126" t="str">
        <f t="shared" si="7"/>
        <v/>
      </c>
      <c r="AM57" s="126" t="str">
        <f t="shared" si="7"/>
        <v/>
      </c>
      <c r="AN57" s="126" t="str">
        <f t="shared" si="7"/>
        <v/>
      </c>
      <c r="AO57" s="124">
        <f t="shared" si="3"/>
        <v>109979</v>
      </c>
      <c r="AP57" s="124">
        <f t="shared" si="4"/>
        <v>104287</v>
      </c>
      <c r="AQ57" s="126">
        <f t="shared" si="5"/>
        <v>-5.1755335109429985E-2</v>
      </c>
      <c r="AR57" s="153" t="s">
        <v>779</v>
      </c>
      <c r="AS57" s="153">
        <f t="shared" si="9"/>
        <v>1</v>
      </c>
      <c r="AT57" s="153">
        <f t="shared" si="9"/>
        <v>1</v>
      </c>
      <c r="AU57" s="153">
        <f t="shared" si="9"/>
        <v>1</v>
      </c>
      <c r="AV57" s="153">
        <f t="shared" si="9"/>
        <v>1</v>
      </c>
      <c r="AW57" s="153">
        <f t="shared" si="9"/>
        <v>1</v>
      </c>
      <c r="AX57" s="153">
        <f t="shared" si="8"/>
        <v>1</v>
      </c>
      <c r="AY57" s="153">
        <f t="shared" si="8"/>
        <v>1</v>
      </c>
      <c r="AZ57" s="153">
        <f t="shared" si="8"/>
        <v>0</v>
      </c>
      <c r="BA57" s="153">
        <f t="shared" si="8"/>
        <v>0</v>
      </c>
      <c r="BB57" s="153">
        <f t="shared" si="8"/>
        <v>0</v>
      </c>
    </row>
    <row r="58" spans="1:58" x14ac:dyDescent="0.3">
      <c r="A58" t="s">
        <v>15</v>
      </c>
      <c r="B58" t="str">
        <f>VLOOKUP($A58,Countries!$H$2:$Q$217,8,FALSE)</f>
        <v>MAR</v>
      </c>
      <c r="C58" t="str">
        <f>VLOOKUP($A58,Countries!$H$2:$Q$217,9,FALSE)</f>
        <v>MENA</v>
      </c>
      <c r="D58" t="str">
        <f>VLOOKUP($A58,Countries!$H$2:$Q$217,2,FALSE)</f>
        <v>Lower-Middle Income</v>
      </c>
      <c r="E58" t="str">
        <f>VLOOKUP($A58,Countries!$H$2:$Q$217,10,FALSE)</f>
        <v>IBRD</v>
      </c>
      <c r="F58" t="s">
        <v>5</v>
      </c>
      <c r="G58" t="s">
        <v>2070</v>
      </c>
      <c r="H58" s="319" t="s">
        <v>779</v>
      </c>
      <c r="I58" s="281">
        <v>18362</v>
      </c>
      <c r="J58" s="281">
        <v>31681</v>
      </c>
      <c r="K58" s="281">
        <v>59659</v>
      </c>
      <c r="L58" s="281">
        <v>75754</v>
      </c>
      <c r="M58" s="281">
        <v>89736</v>
      </c>
      <c r="N58" s="281">
        <v>110804</v>
      </c>
      <c r="O58" s="281">
        <v>127299</v>
      </c>
      <c r="P58" s="281"/>
      <c r="Q58" s="281"/>
      <c r="R58" s="281"/>
      <c r="S58" s="281"/>
      <c r="T58" s="281"/>
      <c r="U58" s="281">
        <v>19922</v>
      </c>
      <c r="V58" s="281">
        <v>35043</v>
      </c>
      <c r="W58" s="281">
        <v>61904</v>
      </c>
      <c r="X58" s="281">
        <v>72703</v>
      </c>
      <c r="Y58" s="281">
        <v>82618</v>
      </c>
      <c r="Z58" s="281">
        <v>102593</v>
      </c>
      <c r="AA58" s="281">
        <v>116892</v>
      </c>
      <c r="AB58" s="281"/>
      <c r="AC58" s="281"/>
      <c r="AE58" s="126">
        <f t="shared" si="7"/>
        <v>8.4958065570199331E-2</v>
      </c>
      <c r="AF58" s="126">
        <f t="shared" si="7"/>
        <v>0.10612038761402734</v>
      </c>
      <c r="AG58" s="126">
        <f t="shared" si="7"/>
        <v>3.7630533532241571E-2</v>
      </c>
      <c r="AH58" s="126">
        <f t="shared" si="7"/>
        <v>-4.0275100984766478E-2</v>
      </c>
      <c r="AI58" s="126">
        <f t="shared" si="7"/>
        <v>-7.9321565480966388E-2</v>
      </c>
      <c r="AJ58" s="126">
        <f t="shared" si="7"/>
        <v>-7.4103822966679903E-2</v>
      </c>
      <c r="AK58" s="126">
        <f t="shared" si="7"/>
        <v>-8.1752409681144389E-2</v>
      </c>
      <c r="AL58" s="126" t="str">
        <f t="shared" si="7"/>
        <v/>
      </c>
      <c r="AM58" s="126" t="str">
        <f t="shared" si="7"/>
        <v/>
      </c>
      <c r="AN58" s="126" t="str">
        <f t="shared" si="7"/>
        <v/>
      </c>
      <c r="AO58" s="124">
        <f t="shared" si="3"/>
        <v>513295</v>
      </c>
      <c r="AP58" s="124">
        <f t="shared" si="4"/>
        <v>491675</v>
      </c>
      <c r="AQ58" s="126">
        <f t="shared" si="5"/>
        <v>-4.2120028443682483E-2</v>
      </c>
      <c r="AR58" s="153" t="s">
        <v>779</v>
      </c>
      <c r="AS58" s="153">
        <f t="shared" si="9"/>
        <v>1</v>
      </c>
      <c r="AT58" s="153">
        <f t="shared" si="9"/>
        <v>1</v>
      </c>
      <c r="AU58" s="153">
        <f t="shared" si="9"/>
        <v>1</v>
      </c>
      <c r="AV58" s="153">
        <f t="shared" si="9"/>
        <v>1</v>
      </c>
      <c r="AW58" s="153">
        <f t="shared" si="9"/>
        <v>1</v>
      </c>
      <c r="AX58" s="153">
        <f t="shared" si="8"/>
        <v>1</v>
      </c>
      <c r="AY58" s="153">
        <f t="shared" si="8"/>
        <v>1</v>
      </c>
      <c r="AZ58" s="153">
        <f t="shared" si="8"/>
        <v>0</v>
      </c>
      <c r="BA58" s="153">
        <f t="shared" si="8"/>
        <v>0</v>
      </c>
      <c r="BB58" s="153">
        <f t="shared" si="8"/>
        <v>0</v>
      </c>
    </row>
    <row r="59" spans="1:58" x14ac:dyDescent="0.3">
      <c r="A59" t="s">
        <v>15</v>
      </c>
      <c r="B59" t="str">
        <f>VLOOKUP($A59,Countries!$H$2:$Q$217,8,FALSE)</f>
        <v>MAR</v>
      </c>
      <c r="C59" t="str">
        <f>VLOOKUP($A59,Countries!$H$2:$Q$217,9,FALSE)</f>
        <v>MENA</v>
      </c>
      <c r="D59" t="str">
        <f>VLOOKUP($A59,Countries!$H$2:$Q$217,2,FALSE)</f>
        <v>Lower-Middle Income</v>
      </c>
      <c r="E59" t="str">
        <f>VLOOKUP($A59,Countries!$H$2:$Q$217,10,FALSE)</f>
        <v>IBRD</v>
      </c>
      <c r="F59" t="s">
        <v>18</v>
      </c>
      <c r="G59" t="s">
        <v>2070</v>
      </c>
      <c r="H59" s="319" t="s">
        <v>779</v>
      </c>
      <c r="I59" s="281">
        <v>5516</v>
      </c>
      <c r="J59" s="281">
        <v>10552</v>
      </c>
      <c r="K59" s="281">
        <v>15862</v>
      </c>
      <c r="L59" s="281">
        <v>21620</v>
      </c>
      <c r="M59" s="281">
        <v>27173</v>
      </c>
      <c r="N59" s="281">
        <v>32333</v>
      </c>
      <c r="O59" s="281">
        <v>38178</v>
      </c>
      <c r="P59" s="281"/>
      <c r="Q59" s="281"/>
      <c r="R59" s="281"/>
      <c r="S59" s="281"/>
      <c r="T59" s="281"/>
      <c r="U59" s="281">
        <v>6853</v>
      </c>
      <c r="V59" s="281">
        <v>12435</v>
      </c>
      <c r="W59" s="281">
        <v>17631</v>
      </c>
      <c r="X59" s="281">
        <v>22178</v>
      </c>
      <c r="Y59" s="281">
        <v>25770</v>
      </c>
      <c r="Z59" s="281">
        <v>29888</v>
      </c>
      <c r="AA59" s="281">
        <v>34876</v>
      </c>
      <c r="AB59" s="281"/>
      <c r="AC59" s="281"/>
      <c r="AE59" s="126">
        <f t="shared" si="7"/>
        <v>0.24238578680203046</v>
      </c>
      <c r="AF59" s="126">
        <f t="shared" si="7"/>
        <v>0.17844958301743746</v>
      </c>
      <c r="AG59" s="126">
        <f t="shared" si="7"/>
        <v>0.11152439793216493</v>
      </c>
      <c r="AH59" s="126">
        <f t="shared" si="7"/>
        <v>2.5809435707678074E-2</v>
      </c>
      <c r="AI59" s="126">
        <f t="shared" si="7"/>
        <v>-5.1632134839730615E-2</v>
      </c>
      <c r="AJ59" s="126">
        <f t="shared" si="7"/>
        <v>-7.5619336281817343E-2</v>
      </c>
      <c r="AK59" s="126">
        <f t="shared" si="7"/>
        <v>-8.6489601341086492E-2</v>
      </c>
      <c r="AL59" s="126" t="str">
        <f t="shared" si="7"/>
        <v/>
      </c>
      <c r="AM59" s="126" t="str">
        <f t="shared" si="7"/>
        <v/>
      </c>
      <c r="AN59" s="126" t="str">
        <f t="shared" si="7"/>
        <v/>
      </c>
      <c r="AO59" s="124">
        <f t="shared" si="3"/>
        <v>151234</v>
      </c>
      <c r="AP59" s="124">
        <f t="shared" si="4"/>
        <v>149631</v>
      </c>
      <c r="AQ59" s="126">
        <f t="shared" si="5"/>
        <v>-1.0599468373513892E-2</v>
      </c>
      <c r="AR59" s="153" t="s">
        <v>779</v>
      </c>
      <c r="AS59" s="153">
        <f t="shared" si="9"/>
        <v>1</v>
      </c>
      <c r="AT59" s="153">
        <f t="shared" si="9"/>
        <v>1</v>
      </c>
      <c r="AU59" s="153">
        <f t="shared" si="9"/>
        <v>1</v>
      </c>
      <c r="AV59" s="153">
        <f t="shared" si="9"/>
        <v>1</v>
      </c>
      <c r="AW59" s="153">
        <f t="shared" si="9"/>
        <v>1</v>
      </c>
      <c r="AX59" s="153">
        <f t="shared" si="8"/>
        <v>1</v>
      </c>
      <c r="AY59" s="153">
        <f t="shared" si="8"/>
        <v>1</v>
      </c>
      <c r="AZ59" s="153">
        <f t="shared" si="8"/>
        <v>0</v>
      </c>
      <c r="BA59" s="153">
        <f t="shared" si="8"/>
        <v>0</v>
      </c>
      <c r="BB59" s="153">
        <f t="shared" si="8"/>
        <v>0</v>
      </c>
    </row>
    <row r="60" spans="1:58" s="300" customFormat="1" x14ac:dyDescent="0.3">
      <c r="A60" s="300" t="s">
        <v>734</v>
      </c>
      <c r="B60" s="300" t="str">
        <f>VLOOKUP($A60,Countries!$H$2:$Q$217,8,FALSE)</f>
        <v>CAN</v>
      </c>
      <c r="C60" s="300" t="str">
        <f>VLOOKUP($A60,Countries!$H$2:$Q$217,9,FALSE)</f>
        <v>NAM</v>
      </c>
      <c r="D60" s="300" t="str">
        <f>VLOOKUP($A60,Countries!$H$2:$Q$217,2,FALSE)</f>
        <v>High Income</v>
      </c>
      <c r="E60" s="300" t="str">
        <f>VLOOKUP($A60,Countries!$H$2:$Q$217,10,FALSE)</f>
        <v/>
      </c>
      <c r="F60" s="300" t="s">
        <v>30</v>
      </c>
      <c r="G60" s="300" t="s">
        <v>2070</v>
      </c>
      <c r="H60" s="319" t="s">
        <v>779</v>
      </c>
      <c r="I60" s="281">
        <v>13398</v>
      </c>
      <c r="J60" s="281">
        <v>13022</v>
      </c>
      <c r="K60" s="281">
        <v>12667</v>
      </c>
      <c r="L60" s="281">
        <v>13889</v>
      </c>
      <c r="M60" s="281">
        <v>12384</v>
      </c>
      <c r="N60" s="281">
        <v>14366</v>
      </c>
      <c r="O60" s="281">
        <v>11987</v>
      </c>
      <c r="P60" s="281">
        <v>12506</v>
      </c>
      <c r="Q60" s="281">
        <v>14369</v>
      </c>
      <c r="R60" s="281">
        <v>12601</v>
      </c>
      <c r="S60" s="281">
        <v>14107</v>
      </c>
      <c r="T60" s="281">
        <v>16452</v>
      </c>
      <c r="U60" s="281">
        <v>14288</v>
      </c>
      <c r="V60" s="281">
        <v>15202</v>
      </c>
      <c r="W60" s="281">
        <v>12259</v>
      </c>
      <c r="X60" s="281">
        <v>12442</v>
      </c>
      <c r="Y60" s="281">
        <v>13137</v>
      </c>
      <c r="Z60" s="281">
        <v>12066</v>
      </c>
      <c r="AA60" s="281">
        <v>12836</v>
      </c>
      <c r="AB60" s="281">
        <v>14060</v>
      </c>
      <c r="AC60" s="281">
        <v>14282</v>
      </c>
      <c r="AD60" s="300">
        <v>12313</v>
      </c>
      <c r="AE60" s="126">
        <f t="shared" si="7"/>
        <v>6.6427825048514702E-2</v>
      </c>
      <c r="AF60" s="126">
        <f t="shared" si="7"/>
        <v>0.16740900015358623</v>
      </c>
      <c r="AG60" s="126">
        <f t="shared" si="7"/>
        <v>-3.2209678692665986E-2</v>
      </c>
      <c r="AH60" s="126">
        <f t="shared" si="7"/>
        <v>-0.10418316653466772</v>
      </c>
      <c r="AI60" s="126">
        <f t="shared" si="7"/>
        <v>6.080426356589147E-2</v>
      </c>
      <c r="AJ60" s="126">
        <f t="shared" si="7"/>
        <v>-0.16010023666991507</v>
      </c>
      <c r="AK60" s="126">
        <f t="shared" si="7"/>
        <v>7.0826728956369406E-2</v>
      </c>
      <c r="AL60" s="126">
        <f t="shared" si="7"/>
        <v>0.1242603550295858</v>
      </c>
      <c r="AM60" s="126">
        <f t="shared" si="7"/>
        <v>-6.0547010926299671E-3</v>
      </c>
      <c r="AN60" s="126">
        <f t="shared" si="7"/>
        <v>-2.2855328942147448E-2</v>
      </c>
      <c r="AO60" s="124">
        <f t="shared" si="3"/>
        <v>131189</v>
      </c>
      <c r="AP60" s="124">
        <f t="shared" si="4"/>
        <v>132885</v>
      </c>
      <c r="AQ60" s="126">
        <f t="shared" si="5"/>
        <v>1.2927913163451203E-2</v>
      </c>
      <c r="AR60" s="153" t="s">
        <v>779</v>
      </c>
      <c r="AS60" s="153">
        <f t="shared" si="9"/>
        <v>1</v>
      </c>
      <c r="AT60" s="153">
        <f t="shared" si="9"/>
        <v>1</v>
      </c>
      <c r="AU60" s="153">
        <f t="shared" si="9"/>
        <v>1</v>
      </c>
      <c r="AV60" s="153">
        <f t="shared" si="9"/>
        <v>1</v>
      </c>
      <c r="AW60" s="153">
        <f t="shared" si="9"/>
        <v>1</v>
      </c>
      <c r="AX60" s="153">
        <f t="shared" si="8"/>
        <v>1</v>
      </c>
      <c r="AY60" s="153">
        <f t="shared" si="8"/>
        <v>1</v>
      </c>
      <c r="AZ60" s="153">
        <f t="shared" si="8"/>
        <v>1</v>
      </c>
      <c r="BA60" s="153">
        <f t="shared" si="8"/>
        <v>1</v>
      </c>
      <c r="BB60" s="153">
        <f t="shared" si="8"/>
        <v>1</v>
      </c>
      <c r="BC60" s="319"/>
      <c r="BD60" s="319"/>
      <c r="BE60" s="319"/>
      <c r="BF60" s="319"/>
    </row>
    <row r="61" spans="1:58" s="300" customFormat="1" x14ac:dyDescent="0.3">
      <c r="A61" s="300" t="s">
        <v>734</v>
      </c>
      <c r="B61" s="300" t="str">
        <f>VLOOKUP($A61,Countries!$H$2:$Q$217,8,FALSE)</f>
        <v>CAN</v>
      </c>
      <c r="C61" s="300" t="str">
        <f>VLOOKUP($A61,Countries!$H$2:$Q$217,9,FALSE)</f>
        <v>NAM</v>
      </c>
      <c r="D61" s="300" t="str">
        <f>VLOOKUP($A61,Countries!$H$2:$Q$217,2,FALSE)</f>
        <v>High Income</v>
      </c>
      <c r="E61" s="300" t="str">
        <f>VLOOKUP($A61,Countries!$H$2:$Q$217,10,FALSE)</f>
        <v/>
      </c>
      <c r="F61" s="300" t="s">
        <v>31</v>
      </c>
      <c r="G61" s="300" t="s">
        <v>2070</v>
      </c>
      <c r="H61" s="319" t="s">
        <v>779</v>
      </c>
      <c r="I61" s="281">
        <v>3803</v>
      </c>
      <c r="J61" s="281">
        <v>9179</v>
      </c>
      <c r="K61" s="281">
        <v>4739</v>
      </c>
      <c r="L61" s="281">
        <v>4531</v>
      </c>
      <c r="M61" s="281">
        <v>4277</v>
      </c>
      <c r="N61" s="281">
        <v>4269</v>
      </c>
      <c r="O61" s="281">
        <v>4623</v>
      </c>
      <c r="P61" s="281">
        <v>2828</v>
      </c>
      <c r="Q61" s="281">
        <v>3479</v>
      </c>
      <c r="R61" s="281">
        <v>2862</v>
      </c>
      <c r="S61" s="281">
        <v>3449</v>
      </c>
      <c r="T61" s="281">
        <v>4968</v>
      </c>
      <c r="U61" s="281">
        <v>4049</v>
      </c>
      <c r="V61" s="281">
        <v>7200</v>
      </c>
      <c r="W61" s="281">
        <v>4032</v>
      </c>
      <c r="X61" s="281">
        <v>1183</v>
      </c>
      <c r="Y61" s="281">
        <v>1389</v>
      </c>
      <c r="Z61" s="281">
        <v>1570</v>
      </c>
      <c r="AA61" s="281">
        <v>1519</v>
      </c>
      <c r="AB61" s="281">
        <v>2508</v>
      </c>
      <c r="AC61" s="281">
        <v>10396</v>
      </c>
      <c r="AD61" s="300">
        <v>3860</v>
      </c>
      <c r="AE61" s="126">
        <f t="shared" si="7"/>
        <v>6.4685774388640552E-2</v>
      </c>
      <c r="AF61" s="126">
        <f t="shared" si="7"/>
        <v>-0.2156008279769038</v>
      </c>
      <c r="AG61" s="126">
        <f t="shared" si="7"/>
        <v>-0.14918759231905465</v>
      </c>
      <c r="AH61" s="126">
        <f t="shared" si="7"/>
        <v>-0.73890973295078344</v>
      </c>
      <c r="AI61" s="126">
        <f t="shared" si="7"/>
        <v>-0.67523965396305818</v>
      </c>
      <c r="AJ61" s="126">
        <f t="shared" si="7"/>
        <v>-0.63223237292105883</v>
      </c>
      <c r="AK61" s="126">
        <f t="shared" si="7"/>
        <v>-0.67142548128920609</v>
      </c>
      <c r="AL61" s="126">
        <f t="shared" si="7"/>
        <v>-0.11315417256011315</v>
      </c>
      <c r="AM61" s="126">
        <f t="shared" si="7"/>
        <v>1.9882150043115838</v>
      </c>
      <c r="AN61" s="126">
        <f t="shared" si="7"/>
        <v>0.34870719776380155</v>
      </c>
      <c r="AO61" s="124">
        <f t="shared" si="3"/>
        <v>44590</v>
      </c>
      <c r="AP61" s="124">
        <f t="shared" si="4"/>
        <v>37706</v>
      </c>
      <c r="AQ61" s="126">
        <f t="shared" si="5"/>
        <v>-0.154384391119085</v>
      </c>
      <c r="AR61" s="153" t="s">
        <v>779</v>
      </c>
      <c r="AS61" s="153">
        <f t="shared" si="9"/>
        <v>1</v>
      </c>
      <c r="AT61" s="153">
        <f t="shared" si="9"/>
        <v>1</v>
      </c>
      <c r="AU61" s="153">
        <f t="shared" si="9"/>
        <v>1</v>
      </c>
      <c r="AV61" s="153">
        <f t="shared" si="9"/>
        <v>1</v>
      </c>
      <c r="AW61" s="153">
        <f t="shared" si="9"/>
        <v>1</v>
      </c>
      <c r="AX61" s="153">
        <f t="shared" si="8"/>
        <v>1</v>
      </c>
      <c r="AY61" s="153">
        <f t="shared" si="8"/>
        <v>1</v>
      </c>
      <c r="AZ61" s="153">
        <f t="shared" si="8"/>
        <v>1</v>
      </c>
      <c r="BA61" s="153">
        <f t="shared" si="8"/>
        <v>1</v>
      </c>
      <c r="BB61" s="153">
        <f t="shared" si="8"/>
        <v>1</v>
      </c>
      <c r="BC61" s="319"/>
      <c r="BD61" s="319"/>
      <c r="BE61" s="319"/>
      <c r="BF61" s="319"/>
    </row>
    <row r="62" spans="1:58" s="300" customFormat="1" x14ac:dyDescent="0.3">
      <c r="A62" s="300" t="s">
        <v>734</v>
      </c>
      <c r="B62" s="300" t="str">
        <f>VLOOKUP($A62,Countries!$H$2:$Q$217,8,FALSE)</f>
        <v>CAN</v>
      </c>
      <c r="C62" s="300" t="str">
        <f>VLOOKUP($A62,Countries!$H$2:$Q$217,9,FALSE)</f>
        <v>NAM</v>
      </c>
      <c r="D62" s="300" t="str">
        <f>VLOOKUP($A62,Countries!$H$2:$Q$217,2,FALSE)</f>
        <v>High Income</v>
      </c>
      <c r="E62" s="300" t="str">
        <f>VLOOKUP($A62,Countries!$H$2:$Q$217,10,FALSE)</f>
        <v/>
      </c>
      <c r="F62" s="300" t="s">
        <v>2644</v>
      </c>
      <c r="G62" s="300" t="s">
        <v>2070</v>
      </c>
      <c r="H62" s="319" t="s">
        <v>779</v>
      </c>
      <c r="I62" s="281">
        <v>1611</v>
      </c>
      <c r="J62" s="281">
        <v>925</v>
      </c>
      <c r="K62" s="281">
        <v>358</v>
      </c>
      <c r="L62" s="281">
        <v>735</v>
      </c>
      <c r="M62" s="281">
        <v>753</v>
      </c>
      <c r="N62" s="281">
        <v>639</v>
      </c>
      <c r="O62" s="281">
        <v>797</v>
      </c>
      <c r="P62" s="281">
        <v>617</v>
      </c>
      <c r="Q62" s="281">
        <v>504</v>
      </c>
      <c r="R62" s="281">
        <v>1170</v>
      </c>
      <c r="S62" s="281">
        <v>1123</v>
      </c>
      <c r="T62" s="281">
        <v>759</v>
      </c>
      <c r="U62" s="281">
        <v>1397</v>
      </c>
      <c r="V62" s="281">
        <v>692</v>
      </c>
      <c r="W62" s="281">
        <v>141</v>
      </c>
      <c r="X62" s="281">
        <v>932</v>
      </c>
      <c r="Y62" s="281">
        <v>717</v>
      </c>
      <c r="Z62" s="281">
        <v>399</v>
      </c>
      <c r="AA62" s="281">
        <v>621</v>
      </c>
      <c r="AB62" s="281">
        <v>607</v>
      </c>
      <c r="AC62" s="281">
        <v>459</v>
      </c>
      <c r="AD62" s="300">
        <v>674</v>
      </c>
      <c r="AE62" s="126">
        <f t="shared" si="7"/>
        <v>-0.13283674736188703</v>
      </c>
      <c r="AF62" s="126">
        <f t="shared" si="7"/>
        <v>-0.25189189189189187</v>
      </c>
      <c r="AG62" s="126">
        <f t="shared" si="7"/>
        <v>-0.6061452513966481</v>
      </c>
      <c r="AH62" s="126">
        <f t="shared" si="7"/>
        <v>0.26802721088435372</v>
      </c>
      <c r="AI62" s="126">
        <f t="shared" si="7"/>
        <v>-4.7808764940239043E-2</v>
      </c>
      <c r="AJ62" s="126">
        <f t="shared" si="7"/>
        <v>-0.37558685446009388</v>
      </c>
      <c r="AK62" s="126">
        <f t="shared" si="7"/>
        <v>-0.22082810539523212</v>
      </c>
      <c r="AL62" s="126">
        <f t="shared" si="7"/>
        <v>-1.6207455429497569E-2</v>
      </c>
      <c r="AM62" s="126">
        <f t="shared" si="7"/>
        <v>-8.9285714285714288E-2</v>
      </c>
      <c r="AN62" s="126">
        <f t="shared" si="7"/>
        <v>-0.42393162393162392</v>
      </c>
      <c r="AO62" s="124">
        <f t="shared" si="3"/>
        <v>8109</v>
      </c>
      <c r="AP62" s="124">
        <f t="shared" si="4"/>
        <v>6639</v>
      </c>
      <c r="AQ62" s="126">
        <f t="shared" si="5"/>
        <v>-0.18128005919348872</v>
      </c>
      <c r="AR62" s="153" t="s">
        <v>779</v>
      </c>
      <c r="AS62" s="153">
        <f t="shared" si="9"/>
        <v>1</v>
      </c>
      <c r="AT62" s="153">
        <f t="shared" si="9"/>
        <v>1</v>
      </c>
      <c r="AU62" s="153">
        <f t="shared" si="9"/>
        <v>1</v>
      </c>
      <c r="AV62" s="153">
        <f t="shared" si="9"/>
        <v>1</v>
      </c>
      <c r="AW62" s="153">
        <f t="shared" si="9"/>
        <v>1</v>
      </c>
      <c r="AX62" s="153">
        <f t="shared" si="8"/>
        <v>1</v>
      </c>
      <c r="AY62" s="153">
        <f t="shared" si="8"/>
        <v>1</v>
      </c>
      <c r="AZ62" s="153">
        <f t="shared" si="8"/>
        <v>1</v>
      </c>
      <c r="BA62" s="153">
        <f t="shared" si="8"/>
        <v>1</v>
      </c>
      <c r="BB62" s="153">
        <f t="shared" si="8"/>
        <v>1</v>
      </c>
      <c r="BC62" s="319"/>
      <c r="BD62" s="319"/>
      <c r="BE62" s="319"/>
      <c r="BF62" s="319"/>
    </row>
    <row r="63" spans="1:58" s="300" customFormat="1" x14ac:dyDescent="0.3">
      <c r="A63" s="300" t="s">
        <v>734</v>
      </c>
      <c r="B63" s="300" t="str">
        <f>VLOOKUP($A63,Countries!$H$2:$Q$217,8,FALSE)</f>
        <v>CAN</v>
      </c>
      <c r="C63" s="300" t="str">
        <f>VLOOKUP($A63,Countries!$H$2:$Q$217,9,FALSE)</f>
        <v>NAM</v>
      </c>
      <c r="D63" s="300" t="str">
        <f>VLOOKUP($A63,Countries!$H$2:$Q$217,2,FALSE)</f>
        <v>High Income</v>
      </c>
      <c r="E63" s="300" t="str">
        <f>VLOOKUP($A63,Countries!$H$2:$Q$217,10,FALSE)</f>
        <v/>
      </c>
      <c r="F63" s="300" t="s">
        <v>16</v>
      </c>
      <c r="G63" s="300" t="s">
        <v>2070</v>
      </c>
      <c r="H63" s="319" t="s">
        <v>779</v>
      </c>
      <c r="I63" s="281">
        <v>18812</v>
      </c>
      <c r="J63" s="281">
        <v>23126</v>
      </c>
      <c r="K63" s="281">
        <v>17764</v>
      </c>
      <c r="L63" s="281">
        <v>19155</v>
      </c>
      <c r="M63" s="281">
        <v>17414</v>
      </c>
      <c r="N63" s="281">
        <v>19274</v>
      </c>
      <c r="O63" s="281">
        <v>17407</v>
      </c>
      <c r="P63" s="281">
        <v>15951</v>
      </c>
      <c r="Q63" s="281">
        <v>18352</v>
      </c>
      <c r="R63" s="281">
        <v>16633</v>
      </c>
      <c r="S63" s="281">
        <v>18679</v>
      </c>
      <c r="T63" s="281">
        <v>22179</v>
      </c>
      <c r="U63" s="281">
        <v>19734</v>
      </c>
      <c r="V63" s="281">
        <v>23094</v>
      </c>
      <c r="W63" s="281">
        <v>16432</v>
      </c>
      <c r="X63" s="281">
        <v>14557</v>
      </c>
      <c r="Y63" s="281">
        <v>15243</v>
      </c>
      <c r="Z63" s="281">
        <v>14035</v>
      </c>
      <c r="AA63" s="281">
        <v>14976</v>
      </c>
      <c r="AB63" s="281">
        <v>17175</v>
      </c>
      <c r="AC63" s="281">
        <v>25137</v>
      </c>
      <c r="AD63" s="300">
        <v>16847</v>
      </c>
      <c r="AE63" s="126">
        <f t="shared" si="7"/>
        <v>4.9011269402509036E-2</v>
      </c>
      <c r="AF63" s="126">
        <f t="shared" si="7"/>
        <v>-1.3837239470725589E-3</v>
      </c>
      <c r="AG63" s="126">
        <f t="shared" si="7"/>
        <v>-7.4983111911731598E-2</v>
      </c>
      <c r="AH63" s="126">
        <f t="shared" si="7"/>
        <v>-0.2400417645523362</v>
      </c>
      <c r="AI63" s="126">
        <f t="shared" si="7"/>
        <v>-0.1246698059032962</v>
      </c>
      <c r="AJ63" s="126">
        <f t="shared" si="7"/>
        <v>-0.27181695548407181</v>
      </c>
      <c r="AK63" s="126">
        <f t="shared" si="7"/>
        <v>-0.13965646004480955</v>
      </c>
      <c r="AL63" s="126">
        <f t="shared" si="7"/>
        <v>7.673500094037991E-2</v>
      </c>
      <c r="AM63" s="126">
        <f t="shared" si="7"/>
        <v>0.3697144725370532</v>
      </c>
      <c r="AN63" s="126">
        <f t="shared" si="7"/>
        <v>1.2865989298382733E-2</v>
      </c>
      <c r="AO63" s="124">
        <f t="shared" si="3"/>
        <v>183888</v>
      </c>
      <c r="AP63" s="124">
        <f t="shared" si="4"/>
        <v>177230</v>
      </c>
      <c r="AQ63" s="126">
        <f t="shared" si="5"/>
        <v>-3.6206821543548248E-2</v>
      </c>
      <c r="AR63" s="153" t="s">
        <v>779</v>
      </c>
      <c r="AS63" s="153">
        <f t="shared" si="9"/>
        <v>1</v>
      </c>
      <c r="AT63" s="153">
        <f t="shared" si="9"/>
        <v>1</v>
      </c>
      <c r="AU63" s="153">
        <f t="shared" si="9"/>
        <v>1</v>
      </c>
      <c r="AV63" s="153">
        <f t="shared" si="9"/>
        <v>1</v>
      </c>
      <c r="AW63" s="153">
        <f t="shared" si="9"/>
        <v>1</v>
      </c>
      <c r="AX63" s="153">
        <f t="shared" si="8"/>
        <v>1</v>
      </c>
      <c r="AY63" s="153">
        <f t="shared" si="8"/>
        <v>1</v>
      </c>
      <c r="AZ63" s="153">
        <f t="shared" si="8"/>
        <v>1</v>
      </c>
      <c r="BA63" s="153">
        <f t="shared" si="8"/>
        <v>1</v>
      </c>
      <c r="BB63" s="153">
        <f t="shared" si="8"/>
        <v>1</v>
      </c>
      <c r="BC63" s="319"/>
      <c r="BD63" s="319"/>
      <c r="BE63" s="319"/>
      <c r="BF63" s="319"/>
    </row>
    <row r="64" spans="1:58" s="300" customFormat="1" x14ac:dyDescent="0.3">
      <c r="A64" s="300" t="s">
        <v>734</v>
      </c>
      <c r="B64" s="300" t="str">
        <f>VLOOKUP($A64,Countries!$H$2:$Q$217,8,FALSE)</f>
        <v>CAN</v>
      </c>
      <c r="C64" s="300" t="str">
        <f>VLOOKUP($A64,Countries!$H$2:$Q$217,9,FALSE)</f>
        <v>NAM</v>
      </c>
      <c r="D64" s="300" t="str">
        <f>VLOOKUP($A64,Countries!$H$2:$Q$217,2,FALSE)</f>
        <v>High Income</v>
      </c>
      <c r="E64" s="300" t="str">
        <f>VLOOKUP($A64,Countries!$H$2:$Q$217,10,FALSE)</f>
        <v/>
      </c>
      <c r="F64" s="300" t="s">
        <v>18</v>
      </c>
      <c r="G64" s="300" t="s">
        <v>2070</v>
      </c>
      <c r="H64" s="319" t="s">
        <v>779</v>
      </c>
      <c r="I64" s="281">
        <v>3460</v>
      </c>
      <c r="J64" s="281">
        <v>2511</v>
      </c>
      <c r="K64" s="281">
        <v>2252</v>
      </c>
      <c r="L64" s="281">
        <v>3398</v>
      </c>
      <c r="M64" s="281">
        <v>3812</v>
      </c>
      <c r="N64" s="281">
        <v>2970</v>
      </c>
      <c r="O64" s="281">
        <v>4146</v>
      </c>
      <c r="P64" s="281">
        <v>3117</v>
      </c>
      <c r="Q64" s="281">
        <v>3325</v>
      </c>
      <c r="R64" s="281">
        <v>3860</v>
      </c>
      <c r="S64" s="281">
        <v>2584</v>
      </c>
      <c r="T64" s="281">
        <v>3320</v>
      </c>
      <c r="U64" s="281">
        <v>3655</v>
      </c>
      <c r="V64" s="281">
        <v>2301</v>
      </c>
      <c r="W64" s="281">
        <v>2565</v>
      </c>
      <c r="X64" s="281">
        <v>1351</v>
      </c>
      <c r="Y64" s="281">
        <v>-3342</v>
      </c>
      <c r="Z64" s="281">
        <v>3441</v>
      </c>
      <c r="AA64" s="281">
        <v>3861</v>
      </c>
      <c r="AB64" s="281">
        <v>3059</v>
      </c>
      <c r="AC64" s="281">
        <v>3365</v>
      </c>
      <c r="AD64" s="300">
        <v>3453</v>
      </c>
      <c r="AE64" s="126">
        <f t="shared" si="7"/>
        <v>5.6358381502890173E-2</v>
      </c>
      <c r="AF64" s="126">
        <f t="shared" si="7"/>
        <v>-8.3632019115890077E-2</v>
      </c>
      <c r="AG64" s="126">
        <f t="shared" si="7"/>
        <v>0.13898756660746003</v>
      </c>
      <c r="AH64" s="126">
        <f t="shared" si="7"/>
        <v>-0.60241318422601531</v>
      </c>
      <c r="AI64" s="126">
        <f t="shared" si="7"/>
        <v>-1.8767051416579223</v>
      </c>
      <c r="AJ64" s="126">
        <f t="shared" si="7"/>
        <v>0.15858585858585858</v>
      </c>
      <c r="AK64" s="126">
        <f t="shared" si="7"/>
        <v>-6.8740955137481907E-2</v>
      </c>
      <c r="AL64" s="126">
        <f t="shared" si="7"/>
        <v>-1.8607635547000321E-2</v>
      </c>
      <c r="AM64" s="126">
        <f t="shared" si="7"/>
        <v>1.2030075187969926E-2</v>
      </c>
      <c r="AN64" s="126">
        <f t="shared" si="7"/>
        <v>-0.10544041450777202</v>
      </c>
      <c r="AO64" s="124">
        <f t="shared" si="3"/>
        <v>32851</v>
      </c>
      <c r="AP64" s="124">
        <f t="shared" si="4"/>
        <v>23709</v>
      </c>
      <c r="AQ64" s="126">
        <f t="shared" si="5"/>
        <v>-0.27828681014276579</v>
      </c>
      <c r="AR64" s="153" t="s">
        <v>779</v>
      </c>
      <c r="AS64" s="153">
        <f t="shared" si="9"/>
        <v>1</v>
      </c>
      <c r="AT64" s="153">
        <f t="shared" si="9"/>
        <v>1</v>
      </c>
      <c r="AU64" s="153">
        <f t="shared" si="9"/>
        <v>1</v>
      </c>
      <c r="AV64" s="153">
        <f t="shared" si="9"/>
        <v>1</v>
      </c>
      <c r="AW64" s="153">
        <f t="shared" si="9"/>
        <v>1</v>
      </c>
      <c r="AX64" s="153">
        <f t="shared" si="8"/>
        <v>1</v>
      </c>
      <c r="AY64" s="153">
        <f t="shared" si="8"/>
        <v>1</v>
      </c>
      <c r="AZ64" s="153">
        <f t="shared" si="8"/>
        <v>1</v>
      </c>
      <c r="BA64" s="153">
        <f t="shared" si="8"/>
        <v>1</v>
      </c>
      <c r="BB64" s="153">
        <f t="shared" si="8"/>
        <v>1</v>
      </c>
      <c r="BC64" s="319"/>
      <c r="BD64" s="319"/>
      <c r="BE64" s="319"/>
      <c r="BF64" s="319"/>
    </row>
    <row r="65" spans="1:58" s="300" customFormat="1" x14ac:dyDescent="0.3">
      <c r="A65" s="300" t="s">
        <v>734</v>
      </c>
      <c r="B65" s="300" t="str">
        <f>VLOOKUP($A65,Countries!$H$2:$Q$217,8,FALSE)</f>
        <v>CAN</v>
      </c>
      <c r="C65" s="300" t="str">
        <f>VLOOKUP($A65,Countries!$H$2:$Q$217,9,FALSE)</f>
        <v>NAM</v>
      </c>
      <c r="D65" s="300" t="str">
        <f>VLOOKUP($A65,Countries!$H$2:$Q$217,2,FALSE)</f>
        <v>High Income</v>
      </c>
      <c r="E65" s="300" t="str">
        <f>VLOOKUP($A65,Countries!$H$2:$Q$217,10,FALSE)</f>
        <v/>
      </c>
      <c r="F65" s="300" t="s">
        <v>27</v>
      </c>
      <c r="G65" s="300" t="s">
        <v>2070</v>
      </c>
      <c r="H65" s="319" t="s">
        <v>779</v>
      </c>
      <c r="I65" s="281">
        <v>1120</v>
      </c>
      <c r="J65" s="281">
        <v>848</v>
      </c>
      <c r="K65" s="281">
        <v>896</v>
      </c>
      <c r="L65" s="281">
        <v>1036</v>
      </c>
      <c r="M65" s="281">
        <v>1010</v>
      </c>
      <c r="N65" s="281">
        <v>901</v>
      </c>
      <c r="O65" s="281">
        <v>1166</v>
      </c>
      <c r="P65" s="281">
        <v>1052</v>
      </c>
      <c r="Q65" s="281">
        <v>1156</v>
      </c>
      <c r="R65" s="281">
        <v>998</v>
      </c>
      <c r="S65" s="281">
        <v>911</v>
      </c>
      <c r="T65" s="281">
        <v>910</v>
      </c>
      <c r="U65" s="281">
        <v>986</v>
      </c>
      <c r="V65" s="281">
        <v>911</v>
      </c>
      <c r="W65" s="281">
        <v>798</v>
      </c>
      <c r="X65" s="281">
        <v>770</v>
      </c>
      <c r="Y65" s="281">
        <v>955</v>
      </c>
      <c r="Z65" s="281">
        <v>837</v>
      </c>
      <c r="AA65" s="281">
        <v>860</v>
      </c>
      <c r="AB65" s="281">
        <v>950</v>
      </c>
      <c r="AC65" s="281">
        <v>970</v>
      </c>
      <c r="AD65" s="300">
        <v>811</v>
      </c>
      <c r="AE65" s="126">
        <f t="shared" si="7"/>
        <v>-0.11964285714285715</v>
      </c>
      <c r="AF65" s="126">
        <f t="shared" si="7"/>
        <v>7.4292452830188677E-2</v>
      </c>
      <c r="AG65" s="126">
        <f t="shared" si="7"/>
        <v>-0.109375</v>
      </c>
      <c r="AH65" s="126">
        <f t="shared" si="7"/>
        <v>-0.25675675675675674</v>
      </c>
      <c r="AI65" s="126">
        <f t="shared" si="7"/>
        <v>-5.4455445544554455E-2</v>
      </c>
      <c r="AJ65" s="126">
        <f t="shared" si="7"/>
        <v>-7.1032186459489458E-2</v>
      </c>
      <c r="AK65" s="126">
        <f t="shared" si="7"/>
        <v>-0.26243567753001718</v>
      </c>
      <c r="AL65" s="126">
        <f t="shared" si="7"/>
        <v>-9.6958174904942962E-2</v>
      </c>
      <c r="AM65" s="126">
        <f t="shared" si="7"/>
        <v>-0.16089965397923875</v>
      </c>
      <c r="AN65" s="126">
        <f t="shared" si="7"/>
        <v>-0.18737474949899799</v>
      </c>
      <c r="AO65" s="124">
        <f t="shared" si="3"/>
        <v>10183</v>
      </c>
      <c r="AP65" s="124">
        <f t="shared" si="4"/>
        <v>8848</v>
      </c>
      <c r="AQ65" s="126">
        <f t="shared" si="5"/>
        <v>-0.13110085436511834</v>
      </c>
      <c r="AR65" s="153" t="s">
        <v>779</v>
      </c>
      <c r="AS65" s="153">
        <f t="shared" si="9"/>
        <v>1</v>
      </c>
      <c r="AT65" s="153">
        <f t="shared" si="9"/>
        <v>1</v>
      </c>
      <c r="AU65" s="153">
        <f t="shared" si="9"/>
        <v>1</v>
      </c>
      <c r="AV65" s="153">
        <f t="shared" si="9"/>
        <v>1</v>
      </c>
      <c r="AW65" s="153">
        <f t="shared" si="9"/>
        <v>1</v>
      </c>
      <c r="AX65" s="153">
        <f t="shared" si="8"/>
        <v>1</v>
      </c>
      <c r="AY65" s="153">
        <f t="shared" si="8"/>
        <v>1</v>
      </c>
      <c r="AZ65" s="153">
        <f t="shared" si="8"/>
        <v>1</v>
      </c>
      <c r="BA65" s="153">
        <f t="shared" si="8"/>
        <v>1</v>
      </c>
      <c r="BB65" s="153">
        <f t="shared" si="8"/>
        <v>1</v>
      </c>
      <c r="BC65" s="319"/>
      <c r="BD65" s="319"/>
      <c r="BE65" s="319"/>
      <c r="BF65" s="319"/>
    </row>
    <row r="66" spans="1:58" s="300" customFormat="1" x14ac:dyDescent="0.3">
      <c r="A66" s="300" t="s">
        <v>734</v>
      </c>
      <c r="B66" s="300" t="str">
        <f>VLOOKUP($A66,Countries!$H$2:$Q$217,8,FALSE)</f>
        <v>CAN</v>
      </c>
      <c r="C66" s="300" t="str">
        <f>VLOOKUP($A66,Countries!$H$2:$Q$217,9,FALSE)</f>
        <v>NAM</v>
      </c>
      <c r="D66" s="300" t="str">
        <f>VLOOKUP($A66,Countries!$H$2:$Q$217,2,FALSE)</f>
        <v>High Income</v>
      </c>
      <c r="E66" s="300" t="str">
        <f>VLOOKUP($A66,Countries!$H$2:$Q$217,10,FALSE)</f>
        <v/>
      </c>
      <c r="F66" s="300" t="s">
        <v>770</v>
      </c>
      <c r="G66" s="300" t="s">
        <v>2070</v>
      </c>
      <c r="H66" s="319" t="s">
        <v>779</v>
      </c>
      <c r="I66" s="281">
        <v>515</v>
      </c>
      <c r="J66" s="281">
        <v>494</v>
      </c>
      <c r="K66" s="281">
        <v>562</v>
      </c>
      <c r="L66" s="281">
        <v>514</v>
      </c>
      <c r="M66" s="281">
        <v>511</v>
      </c>
      <c r="N66" s="281">
        <v>433</v>
      </c>
      <c r="O66" s="281">
        <v>467</v>
      </c>
      <c r="P66" s="281">
        <v>442</v>
      </c>
      <c r="Q66" s="281">
        <v>442</v>
      </c>
      <c r="R66" s="281">
        <v>413</v>
      </c>
      <c r="S66" s="281">
        <v>353</v>
      </c>
      <c r="T66" s="281">
        <v>320</v>
      </c>
      <c r="U66" s="281">
        <v>408</v>
      </c>
      <c r="V66" s="281">
        <v>293</v>
      </c>
      <c r="W66" s="281">
        <v>377</v>
      </c>
      <c r="X66" s="281">
        <v>212</v>
      </c>
      <c r="Y66" s="281">
        <v>282</v>
      </c>
      <c r="Z66" s="281">
        <v>282</v>
      </c>
      <c r="AA66" s="281">
        <v>331</v>
      </c>
      <c r="AB66" s="281">
        <v>374</v>
      </c>
      <c r="AC66" s="281">
        <v>411</v>
      </c>
      <c r="AD66" s="300">
        <v>418</v>
      </c>
      <c r="AE66" s="126">
        <f t="shared" si="7"/>
        <v>-0.20776699029126214</v>
      </c>
      <c r="AF66" s="126">
        <f t="shared" si="7"/>
        <v>-0.40688259109311742</v>
      </c>
      <c r="AG66" s="126">
        <f t="shared" si="7"/>
        <v>-0.3291814946619217</v>
      </c>
      <c r="AH66" s="126">
        <f t="shared" si="7"/>
        <v>-0.58754863813229574</v>
      </c>
      <c r="AI66" s="126">
        <f t="shared" si="7"/>
        <v>-0.44814090019569469</v>
      </c>
      <c r="AJ66" s="126">
        <f t="shared" ref="AJ66:AN116" si="10">IFERROR(IF(Z66&lt;&gt;"",-(N66-Z66)/N66,""),"")</f>
        <v>-0.34872979214780603</v>
      </c>
      <c r="AK66" s="126">
        <f t="shared" si="10"/>
        <v>-0.29122055674518199</v>
      </c>
      <c r="AL66" s="126">
        <f t="shared" si="10"/>
        <v>-0.15384615384615385</v>
      </c>
      <c r="AM66" s="126">
        <f t="shared" si="10"/>
        <v>-7.0135746606334842E-2</v>
      </c>
      <c r="AN66" s="126">
        <f t="shared" si="10"/>
        <v>1.2106537530266344E-2</v>
      </c>
      <c r="AO66" s="124">
        <f t="shared" ref="AO66:AO129" si="11">SUMPRODUCT(AS66:BB66,I66:R66)</f>
        <v>4793</v>
      </c>
      <c r="AP66" s="124">
        <f t="shared" ref="AP66:AP129" si="12">SUMPRODUCT(AS66:BB66,U66:AD66)</f>
        <v>3388</v>
      </c>
      <c r="AQ66" s="126">
        <f t="shared" ref="AQ66:AQ129" si="13">IFERROR((AP66-AO66)/AO66,"")</f>
        <v>-0.29313582307531816</v>
      </c>
      <c r="AR66" s="153" t="s">
        <v>779</v>
      </c>
      <c r="AS66" s="153">
        <f t="shared" si="9"/>
        <v>1</v>
      </c>
      <c r="AT66" s="153">
        <f t="shared" si="9"/>
        <v>1</v>
      </c>
      <c r="AU66" s="153">
        <f t="shared" si="9"/>
        <v>1</v>
      </c>
      <c r="AV66" s="153">
        <f t="shared" si="9"/>
        <v>1</v>
      </c>
      <c r="AW66" s="153">
        <f t="shared" si="9"/>
        <v>1</v>
      </c>
      <c r="AX66" s="153">
        <f t="shared" si="8"/>
        <v>1</v>
      </c>
      <c r="AY66" s="153">
        <f t="shared" si="8"/>
        <v>1</v>
      </c>
      <c r="AZ66" s="153">
        <f t="shared" si="8"/>
        <v>1</v>
      </c>
      <c r="BA66" s="153">
        <f t="shared" si="8"/>
        <v>1</v>
      </c>
      <c r="BB66" s="153">
        <f t="shared" si="8"/>
        <v>1</v>
      </c>
      <c r="BC66" s="319"/>
      <c r="BD66" s="319"/>
      <c r="BE66" s="319"/>
      <c r="BF66" s="319"/>
    </row>
    <row r="67" spans="1:58" s="300" customFormat="1" x14ac:dyDescent="0.3">
      <c r="A67" s="300" t="s">
        <v>734</v>
      </c>
      <c r="B67" s="300" t="str">
        <f>VLOOKUP($A67,Countries!$H$2:$Q$217,8,FALSE)</f>
        <v>CAN</v>
      </c>
      <c r="C67" s="300" t="str">
        <f>VLOOKUP($A67,Countries!$H$2:$Q$217,9,FALSE)</f>
        <v>NAM</v>
      </c>
      <c r="D67" s="300" t="str">
        <f>VLOOKUP($A67,Countries!$H$2:$Q$217,2,FALSE)</f>
        <v>High Income</v>
      </c>
      <c r="E67" s="300" t="str">
        <f>VLOOKUP($A67,Countries!$H$2:$Q$217,10,FALSE)</f>
        <v/>
      </c>
      <c r="F67" s="300" t="s">
        <v>5</v>
      </c>
      <c r="G67" s="300" t="s">
        <v>2070</v>
      </c>
      <c r="H67" s="319" t="s">
        <v>779</v>
      </c>
      <c r="I67" s="281">
        <v>23907</v>
      </c>
      <c r="J67" s="281">
        <v>26979</v>
      </c>
      <c r="K67" s="281">
        <v>21474</v>
      </c>
      <c r="L67" s="281">
        <v>24103</v>
      </c>
      <c r="M67" s="281">
        <v>22747</v>
      </c>
      <c r="N67" s="281">
        <v>23578</v>
      </c>
      <c r="O67" s="281">
        <v>23186</v>
      </c>
      <c r="P67" s="281">
        <v>20562</v>
      </c>
      <c r="Q67" s="281">
        <v>23275</v>
      </c>
      <c r="R67" s="281">
        <v>21904</v>
      </c>
      <c r="S67" s="281">
        <v>22527</v>
      </c>
      <c r="T67" s="281">
        <v>26729</v>
      </c>
      <c r="U67" s="281">
        <v>24783</v>
      </c>
      <c r="V67" s="281">
        <v>26599</v>
      </c>
      <c r="W67" s="281">
        <v>20172</v>
      </c>
      <c r="X67" s="281">
        <v>16890</v>
      </c>
      <c r="Y67" s="281">
        <v>13138</v>
      </c>
      <c r="Z67" s="281">
        <v>18595</v>
      </c>
      <c r="AA67" s="281">
        <v>20028</v>
      </c>
      <c r="AB67" s="281">
        <v>21558</v>
      </c>
      <c r="AC67" s="281">
        <v>29883</v>
      </c>
      <c r="AD67" s="300">
        <v>21529</v>
      </c>
      <c r="AE67" s="126">
        <f t="shared" ref="AE67:AI117" si="14">IFERROR(IF(U67&lt;&gt;"",-(I67-U67)/I67,""),"")</f>
        <v>3.6641987702346591E-2</v>
      </c>
      <c r="AF67" s="126">
        <f t="shared" si="14"/>
        <v>-1.4085029096704844E-2</v>
      </c>
      <c r="AG67" s="126">
        <f t="shared" si="14"/>
        <v>-6.0631461302039676E-2</v>
      </c>
      <c r="AH67" s="126">
        <f t="shared" si="14"/>
        <v>-0.29925735385636643</v>
      </c>
      <c r="AI67" s="126">
        <f t="shared" si="14"/>
        <v>-0.42242933134039656</v>
      </c>
      <c r="AJ67" s="126">
        <f t="shared" si="10"/>
        <v>-0.21134108066841972</v>
      </c>
      <c r="AK67" s="126">
        <f t="shared" si="10"/>
        <v>-0.13620288104890882</v>
      </c>
      <c r="AL67" s="126">
        <f t="shared" si="10"/>
        <v>4.8438867814414942E-2</v>
      </c>
      <c r="AM67" s="126">
        <f t="shared" si="10"/>
        <v>0.28390977443609022</v>
      </c>
      <c r="AN67" s="126">
        <f t="shared" si="10"/>
        <v>-1.7120160701241782E-2</v>
      </c>
      <c r="AO67" s="124">
        <f t="shared" si="11"/>
        <v>231715</v>
      </c>
      <c r="AP67" s="124">
        <f t="shared" si="12"/>
        <v>213175</v>
      </c>
      <c r="AQ67" s="126">
        <f t="shared" si="13"/>
        <v>-8.0012083809852627E-2</v>
      </c>
      <c r="AR67" s="153" t="s">
        <v>779</v>
      </c>
      <c r="AS67" s="153">
        <f t="shared" si="9"/>
        <v>1</v>
      </c>
      <c r="AT67" s="153">
        <f t="shared" si="9"/>
        <v>1</v>
      </c>
      <c r="AU67" s="153">
        <f t="shared" si="9"/>
        <v>1</v>
      </c>
      <c r="AV67" s="153">
        <f t="shared" si="9"/>
        <v>1</v>
      </c>
      <c r="AW67" s="153">
        <f t="shared" si="9"/>
        <v>1</v>
      </c>
      <c r="AX67" s="153">
        <f t="shared" si="8"/>
        <v>1</v>
      </c>
      <c r="AY67" s="153">
        <f t="shared" si="8"/>
        <v>1</v>
      </c>
      <c r="AZ67" s="153">
        <f t="shared" si="8"/>
        <v>1</v>
      </c>
      <c r="BA67" s="153">
        <f t="shared" si="8"/>
        <v>1</v>
      </c>
      <c r="BB67" s="153">
        <f t="shared" si="8"/>
        <v>1</v>
      </c>
      <c r="BC67" s="319"/>
      <c r="BD67" s="319"/>
      <c r="BE67" s="319"/>
      <c r="BF67" s="319"/>
    </row>
    <row r="68" spans="1:58" s="300" customFormat="1" x14ac:dyDescent="0.3">
      <c r="A68" s="300" t="s">
        <v>734</v>
      </c>
      <c r="B68" s="300" t="str">
        <f>VLOOKUP($A68,Countries!$H$2:$Q$217,8,FALSE)</f>
        <v>CAN</v>
      </c>
      <c r="C68" s="300" t="str">
        <f>VLOOKUP($A68,Countries!$H$2:$Q$217,9,FALSE)</f>
        <v>NAM</v>
      </c>
      <c r="D68" s="300" t="str">
        <f>VLOOKUP($A68,Countries!$H$2:$Q$217,2,FALSE)</f>
        <v>High Income</v>
      </c>
      <c r="E68" s="300" t="str">
        <f>VLOOKUP($A68,Countries!$H$2:$Q$217,10,FALSE)</f>
        <v/>
      </c>
      <c r="F68" s="300" t="s">
        <v>650</v>
      </c>
      <c r="G68" s="300" t="s">
        <v>2070</v>
      </c>
      <c r="H68" s="319" t="s">
        <v>779</v>
      </c>
      <c r="I68" s="281">
        <v>5189</v>
      </c>
      <c r="J68" s="281">
        <v>5061</v>
      </c>
      <c r="K68" s="281">
        <v>6323</v>
      </c>
      <c r="L68" s="281">
        <v>4823</v>
      </c>
      <c r="M68" s="281">
        <v>4843</v>
      </c>
      <c r="N68" s="281">
        <v>4281</v>
      </c>
      <c r="O68" s="281">
        <v>4659</v>
      </c>
      <c r="P68" s="281">
        <v>4033</v>
      </c>
      <c r="Q68" s="281">
        <v>3977</v>
      </c>
      <c r="R68" s="281">
        <v>3561</v>
      </c>
      <c r="S68" s="281">
        <v>3633</v>
      </c>
      <c r="T68" s="281">
        <v>3563</v>
      </c>
      <c r="U68" s="281">
        <v>5543</v>
      </c>
      <c r="V68" s="281">
        <v>5560</v>
      </c>
      <c r="W68" s="281">
        <v>5618</v>
      </c>
      <c r="X68" s="281">
        <v>1791</v>
      </c>
      <c r="Y68" s="281">
        <v>625</v>
      </c>
      <c r="Z68" s="281">
        <v>1319</v>
      </c>
      <c r="AA68" s="281">
        <v>1557</v>
      </c>
      <c r="AB68" s="281">
        <v>1699</v>
      </c>
      <c r="AC68" s="281">
        <v>1765</v>
      </c>
      <c r="AD68" s="300">
        <v>2538</v>
      </c>
      <c r="AE68" s="126">
        <f t="shared" si="14"/>
        <v>6.8221237232607437E-2</v>
      </c>
      <c r="AF68" s="126">
        <f t="shared" si="14"/>
        <v>9.8597115194625565E-2</v>
      </c>
      <c r="AG68" s="126">
        <f t="shared" si="14"/>
        <v>-0.11149770678475407</v>
      </c>
      <c r="AH68" s="126">
        <f t="shared" si="14"/>
        <v>-0.62865436450342116</v>
      </c>
      <c r="AI68" s="126">
        <f t="shared" si="14"/>
        <v>-0.87094775965310756</v>
      </c>
      <c r="AJ68" s="126">
        <f t="shared" si="10"/>
        <v>-0.69189441719224476</v>
      </c>
      <c r="AK68" s="126">
        <f t="shared" si="10"/>
        <v>-0.66580811332904055</v>
      </c>
      <c r="AL68" s="126">
        <f t="shared" si="10"/>
        <v>-0.57872551450533105</v>
      </c>
      <c r="AM68" s="126">
        <f t="shared" si="10"/>
        <v>-0.55619813930098061</v>
      </c>
      <c r="AN68" s="126">
        <f t="shared" si="10"/>
        <v>-0.2872788542544229</v>
      </c>
      <c r="AO68" s="124">
        <f t="shared" si="11"/>
        <v>46750</v>
      </c>
      <c r="AP68" s="124">
        <f t="shared" si="12"/>
        <v>28015</v>
      </c>
      <c r="AQ68" s="126">
        <f t="shared" si="13"/>
        <v>-0.40074866310160429</v>
      </c>
      <c r="AR68" s="153" t="s">
        <v>779</v>
      </c>
      <c r="AS68" s="153">
        <f t="shared" si="9"/>
        <v>1</v>
      </c>
      <c r="AT68" s="153">
        <f t="shared" si="9"/>
        <v>1</v>
      </c>
      <c r="AU68" s="153">
        <f t="shared" si="9"/>
        <v>1</v>
      </c>
      <c r="AV68" s="153">
        <f t="shared" si="9"/>
        <v>1</v>
      </c>
      <c r="AW68" s="153">
        <f t="shared" si="9"/>
        <v>1</v>
      </c>
      <c r="AX68" s="153">
        <f t="shared" si="8"/>
        <v>1</v>
      </c>
      <c r="AY68" s="153">
        <f t="shared" si="8"/>
        <v>1</v>
      </c>
      <c r="AZ68" s="153">
        <f t="shared" si="8"/>
        <v>1</v>
      </c>
      <c r="BA68" s="153">
        <f t="shared" si="8"/>
        <v>1</v>
      </c>
      <c r="BB68" s="153">
        <f t="shared" si="8"/>
        <v>1</v>
      </c>
      <c r="BC68" s="319"/>
      <c r="BD68" s="319"/>
      <c r="BE68" s="319"/>
      <c r="BF68" s="319"/>
    </row>
    <row r="69" spans="1:58" s="300" customFormat="1" x14ac:dyDescent="0.3">
      <c r="A69" s="300" t="s">
        <v>734</v>
      </c>
      <c r="B69" s="300" t="str">
        <f>VLOOKUP($A69,Countries!$H$2:$Q$217,8,FALSE)</f>
        <v>CAN</v>
      </c>
      <c r="C69" s="300" t="str">
        <f>VLOOKUP($A69,Countries!$H$2:$Q$217,9,FALSE)</f>
        <v>NAM</v>
      </c>
      <c r="D69" s="300" t="str">
        <f>VLOOKUP($A69,Countries!$H$2:$Q$217,2,FALSE)</f>
        <v>High Income</v>
      </c>
      <c r="E69" s="300" t="str">
        <f>VLOOKUP($A69,Countries!$H$2:$Q$217,10,FALSE)</f>
        <v/>
      </c>
      <c r="F69" s="300" t="s">
        <v>776</v>
      </c>
      <c r="G69" s="300" t="s">
        <v>2070</v>
      </c>
      <c r="H69" s="319" t="s">
        <v>779</v>
      </c>
      <c r="I69" s="281">
        <v>29096</v>
      </c>
      <c r="J69" s="281">
        <v>32040</v>
      </c>
      <c r="K69" s="281">
        <v>27797</v>
      </c>
      <c r="L69" s="281">
        <v>28926</v>
      </c>
      <c r="M69" s="281">
        <v>27590</v>
      </c>
      <c r="N69" s="281">
        <v>27859</v>
      </c>
      <c r="O69" s="281">
        <v>27845</v>
      </c>
      <c r="P69" s="281">
        <v>24595</v>
      </c>
      <c r="Q69" s="281">
        <v>27252</v>
      </c>
      <c r="R69" s="281">
        <v>25465</v>
      </c>
      <c r="S69" s="281">
        <v>26160</v>
      </c>
      <c r="T69" s="281">
        <v>30292</v>
      </c>
      <c r="U69" s="281">
        <v>30326</v>
      </c>
      <c r="V69" s="281">
        <v>32159</v>
      </c>
      <c r="W69" s="281">
        <v>25790</v>
      </c>
      <c r="X69" s="281">
        <v>18681</v>
      </c>
      <c r="Y69" s="281">
        <v>13763</v>
      </c>
      <c r="Z69" s="281">
        <v>19914</v>
      </c>
      <c r="AA69" s="281">
        <v>21585</v>
      </c>
      <c r="AB69" s="281">
        <v>23257</v>
      </c>
      <c r="AC69" s="281">
        <v>31648</v>
      </c>
      <c r="AD69" s="300">
        <v>24067</v>
      </c>
      <c r="AE69" s="126">
        <f t="shared" si="14"/>
        <v>4.2273852075886721E-2</v>
      </c>
      <c r="AF69" s="126">
        <f t="shared" si="14"/>
        <v>3.7141073657927588E-3</v>
      </c>
      <c r="AG69" s="126">
        <f t="shared" si="14"/>
        <v>-7.2202036190955859E-2</v>
      </c>
      <c r="AH69" s="126">
        <f t="shared" si="14"/>
        <v>-0.35417963078199544</v>
      </c>
      <c r="AI69" s="126">
        <f t="shared" si="14"/>
        <v>-0.50115984052192819</v>
      </c>
      <c r="AJ69" s="126">
        <f t="shared" si="10"/>
        <v>-0.28518611579740838</v>
      </c>
      <c r="AK69" s="126">
        <f t="shared" si="10"/>
        <v>-0.2248159454121027</v>
      </c>
      <c r="AL69" s="126">
        <f t="shared" si="10"/>
        <v>-5.4401301077454764E-2</v>
      </c>
      <c r="AM69" s="126">
        <f t="shared" si="10"/>
        <v>0.1613092617055629</v>
      </c>
      <c r="AN69" s="126">
        <f t="shared" si="10"/>
        <v>-5.4898880816807383E-2</v>
      </c>
      <c r="AO69" s="124">
        <f t="shared" si="11"/>
        <v>278465</v>
      </c>
      <c r="AP69" s="124">
        <f t="shared" si="12"/>
        <v>241190</v>
      </c>
      <c r="AQ69" s="126">
        <f t="shared" si="13"/>
        <v>-0.13385883324654804</v>
      </c>
      <c r="AR69" s="153" t="s">
        <v>779</v>
      </c>
      <c r="AS69" s="153">
        <f t="shared" si="9"/>
        <v>1</v>
      </c>
      <c r="AT69" s="153">
        <f t="shared" si="9"/>
        <v>1</v>
      </c>
      <c r="AU69" s="153">
        <f t="shared" si="9"/>
        <v>1</v>
      </c>
      <c r="AV69" s="153">
        <f t="shared" si="9"/>
        <v>1</v>
      </c>
      <c r="AW69" s="153">
        <f t="shared" si="9"/>
        <v>1</v>
      </c>
      <c r="AX69" s="153">
        <f t="shared" si="8"/>
        <v>1</v>
      </c>
      <c r="AY69" s="153">
        <f t="shared" si="8"/>
        <v>1</v>
      </c>
      <c r="AZ69" s="153">
        <f t="shared" si="8"/>
        <v>1</v>
      </c>
      <c r="BA69" s="153">
        <f t="shared" si="8"/>
        <v>1</v>
      </c>
      <c r="BB69" s="153">
        <f t="shared" si="8"/>
        <v>1</v>
      </c>
      <c r="BC69" s="319"/>
      <c r="BD69" s="319"/>
      <c r="BE69" s="319"/>
      <c r="BF69" s="319"/>
    </row>
    <row r="70" spans="1:58" x14ac:dyDescent="0.3">
      <c r="A70" t="s">
        <v>788</v>
      </c>
      <c r="B70" t="str">
        <f>VLOOKUP($A70,Countries!$H$2:$Q$217,8,FALSE)</f>
        <v>USA</v>
      </c>
      <c r="C70" t="str">
        <f>VLOOKUP($A70,Countries!$H$2:$Q$217,9,FALSE)</f>
        <v>NAM</v>
      </c>
      <c r="D70" t="str">
        <f>VLOOKUP($A70,Countries!$H$2:$Q$217,2,FALSE)</f>
        <v>High Income</v>
      </c>
      <c r="E70" t="str">
        <f>VLOOKUP($A70,Countries!$H$2:$Q$217,10,FALSE)</f>
        <v/>
      </c>
      <c r="F70" t="s">
        <v>30</v>
      </c>
      <c r="G70" t="s">
        <v>2070</v>
      </c>
      <c r="H70" s="319" t="s">
        <v>779</v>
      </c>
      <c r="I70" s="281">
        <v>197136</v>
      </c>
      <c r="J70" s="281">
        <v>56661</v>
      </c>
      <c r="K70" s="281">
        <v>97236</v>
      </c>
      <c r="L70" s="281">
        <v>332809</v>
      </c>
      <c r="M70" s="281">
        <v>103692</v>
      </c>
      <c r="N70" s="281">
        <v>141149</v>
      </c>
      <c r="O70" s="281">
        <v>127427</v>
      </c>
      <c r="P70" s="281">
        <v>105982</v>
      </c>
      <c r="Q70" s="281">
        <v>182972</v>
      </c>
      <c r="R70" s="281">
        <v>126389</v>
      </c>
      <c r="S70" s="281">
        <v>105764</v>
      </c>
      <c r="T70" s="281">
        <v>152706</v>
      </c>
      <c r="U70" s="281">
        <v>216660</v>
      </c>
      <c r="V70" s="281">
        <v>69626</v>
      </c>
      <c r="W70" s="281">
        <v>98316</v>
      </c>
      <c r="X70" s="281">
        <v>75257</v>
      </c>
      <c r="Y70" s="281">
        <v>47760</v>
      </c>
      <c r="Z70" s="281">
        <v>92116</v>
      </c>
      <c r="AA70" s="281">
        <v>373106</v>
      </c>
      <c r="AB70" s="281">
        <v>89485</v>
      </c>
      <c r="AC70" s="281">
        <v>161478</v>
      </c>
      <c r="AD70" s="4">
        <v>108748</v>
      </c>
      <c r="AE70" s="126">
        <f t="shared" si="14"/>
        <v>9.9038227416605798E-2</v>
      </c>
      <c r="AF70" s="126">
        <f t="shared" si="14"/>
        <v>0.22881699934699351</v>
      </c>
      <c r="AG70" s="126">
        <f t="shared" si="14"/>
        <v>1.1106997408367271E-2</v>
      </c>
      <c r="AH70" s="126">
        <f t="shared" si="14"/>
        <v>-0.7738733027051552</v>
      </c>
      <c r="AI70" s="126">
        <f t="shared" si="14"/>
        <v>-0.53940516143964823</v>
      </c>
      <c r="AJ70" s="126">
        <f t="shared" si="10"/>
        <v>-0.34738467860204464</v>
      </c>
      <c r="AK70" s="126">
        <f t="shared" si="10"/>
        <v>1.9279979910066156</v>
      </c>
      <c r="AL70" s="126">
        <f t="shared" si="10"/>
        <v>-0.15565850804853654</v>
      </c>
      <c r="AM70" s="126">
        <f t="shared" si="10"/>
        <v>-0.11747152569792099</v>
      </c>
      <c r="AN70" s="126">
        <f t="shared" si="10"/>
        <v>-0.13957702015207019</v>
      </c>
      <c r="AO70" s="124">
        <f t="shared" si="11"/>
        <v>1471453</v>
      </c>
      <c r="AP70" s="124">
        <f t="shared" si="12"/>
        <v>1332552</v>
      </c>
      <c r="AQ70" s="126">
        <f t="shared" si="13"/>
        <v>-9.4397170687748777E-2</v>
      </c>
      <c r="AR70" s="153" t="s">
        <v>779</v>
      </c>
      <c r="AS70" s="153">
        <f t="shared" si="9"/>
        <v>1</v>
      </c>
      <c r="AT70" s="153">
        <f t="shared" si="9"/>
        <v>1</v>
      </c>
      <c r="AU70" s="153">
        <f t="shared" si="9"/>
        <v>1</v>
      </c>
      <c r="AV70" s="153">
        <f t="shared" si="9"/>
        <v>1</v>
      </c>
      <c r="AW70" s="153">
        <f t="shared" si="9"/>
        <v>1</v>
      </c>
      <c r="AX70" s="153">
        <f t="shared" si="8"/>
        <v>1</v>
      </c>
      <c r="AY70" s="153">
        <f t="shared" si="8"/>
        <v>1</v>
      </c>
      <c r="AZ70" s="153">
        <f t="shared" si="8"/>
        <v>1</v>
      </c>
      <c r="BA70" s="153">
        <f t="shared" si="8"/>
        <v>1</v>
      </c>
      <c r="BB70" s="153">
        <f t="shared" si="8"/>
        <v>1</v>
      </c>
    </row>
    <row r="71" spans="1:58" x14ac:dyDescent="0.3">
      <c r="A71" t="s">
        <v>788</v>
      </c>
      <c r="B71" t="str">
        <f>VLOOKUP($A71,Countries!$H$2:$Q$217,8,FALSE)</f>
        <v>USA</v>
      </c>
      <c r="C71" t="str">
        <f>VLOOKUP($A71,Countries!$H$2:$Q$217,9,FALSE)</f>
        <v>NAM</v>
      </c>
      <c r="D71" t="str">
        <f>VLOOKUP($A71,Countries!$H$2:$Q$217,2,FALSE)</f>
        <v>High Income</v>
      </c>
      <c r="E71" t="str">
        <f>VLOOKUP($A71,Countries!$H$2:$Q$217,10,FALSE)</f>
        <v/>
      </c>
      <c r="F71" t="s">
        <v>31</v>
      </c>
      <c r="G71" t="s">
        <v>2070</v>
      </c>
      <c r="H71" s="319" t="s">
        <v>779</v>
      </c>
      <c r="I71" s="281">
        <v>6754</v>
      </c>
      <c r="J71" s="281" t="s">
        <v>2642</v>
      </c>
      <c r="K71" s="281">
        <v>8793</v>
      </c>
      <c r="L71" s="281">
        <v>44688</v>
      </c>
      <c r="M71" s="281">
        <v>411</v>
      </c>
      <c r="N71" s="281">
        <v>51269</v>
      </c>
      <c r="O71" s="281">
        <v>6967</v>
      </c>
      <c r="P71" s="281">
        <v>-1396</v>
      </c>
      <c r="Q71" s="281">
        <v>60318</v>
      </c>
      <c r="R71" s="281">
        <v>6571</v>
      </c>
      <c r="S71" s="281" t="s">
        <v>495</v>
      </c>
      <c r="T71" s="281">
        <v>58311</v>
      </c>
      <c r="U71" s="281">
        <v>10492</v>
      </c>
      <c r="V71" s="281">
        <v>-2041</v>
      </c>
      <c r="W71" s="281">
        <v>10390</v>
      </c>
      <c r="X71" s="281">
        <v>3940</v>
      </c>
      <c r="Y71" s="281">
        <v>-1795</v>
      </c>
      <c r="Z71" s="281">
        <v>5707</v>
      </c>
      <c r="AA71" s="281">
        <v>67991</v>
      </c>
      <c r="AB71" s="281">
        <v>2088</v>
      </c>
      <c r="AC71" s="281">
        <v>49660</v>
      </c>
      <c r="AD71" s="4">
        <v>9152</v>
      </c>
      <c r="AE71" s="126">
        <f t="shared" si="14"/>
        <v>0.55344980752146877</v>
      </c>
      <c r="AF71" s="126">
        <f t="shared" si="14"/>
        <v>2.0508221225710015</v>
      </c>
      <c r="AG71" s="126">
        <f t="shared" si="14"/>
        <v>0.18162174456954397</v>
      </c>
      <c r="AH71" s="126">
        <f t="shared" si="14"/>
        <v>-0.9118331543143573</v>
      </c>
      <c r="AI71" s="126">
        <f t="shared" si="14"/>
        <v>-5.3673965936739663</v>
      </c>
      <c r="AJ71" s="126">
        <f t="shared" si="10"/>
        <v>-0.8886851703758607</v>
      </c>
      <c r="AK71" s="126">
        <f t="shared" si="10"/>
        <v>8.7590067460887031</v>
      </c>
      <c r="AL71" s="126">
        <f t="shared" si="10"/>
        <v>-2.4957020057306591</v>
      </c>
      <c r="AM71" s="126">
        <f t="shared" si="10"/>
        <v>-0.17669684008090453</v>
      </c>
      <c r="AN71" s="126">
        <f t="shared" si="10"/>
        <v>0.3927864860751788</v>
      </c>
      <c r="AO71" s="124">
        <f t="shared" si="11"/>
        <v>184375</v>
      </c>
      <c r="AP71" s="124">
        <f t="shared" si="12"/>
        <v>155584</v>
      </c>
      <c r="AQ71" s="126">
        <f t="shared" si="13"/>
        <v>-0.15615457627118645</v>
      </c>
      <c r="AR71" s="153" t="s">
        <v>779</v>
      </c>
      <c r="AS71" s="153">
        <f t="shared" si="9"/>
        <v>1</v>
      </c>
      <c r="AT71" s="153">
        <f t="shared" si="9"/>
        <v>1</v>
      </c>
      <c r="AU71" s="153">
        <f t="shared" si="9"/>
        <v>1</v>
      </c>
      <c r="AV71" s="153">
        <f t="shared" si="9"/>
        <v>1</v>
      </c>
      <c r="AW71" s="153">
        <f t="shared" si="9"/>
        <v>1</v>
      </c>
      <c r="AX71" s="153">
        <f t="shared" si="8"/>
        <v>1</v>
      </c>
      <c r="AY71" s="153">
        <f t="shared" si="8"/>
        <v>1</v>
      </c>
      <c r="AZ71" s="153">
        <f t="shared" si="8"/>
        <v>1</v>
      </c>
      <c r="BA71" s="153">
        <f t="shared" si="8"/>
        <v>1</v>
      </c>
      <c r="BB71" s="153">
        <f t="shared" si="8"/>
        <v>1</v>
      </c>
    </row>
    <row r="72" spans="1:58" x14ac:dyDescent="0.3">
      <c r="A72" t="s">
        <v>788</v>
      </c>
      <c r="B72" t="str">
        <f>VLOOKUP($A72,Countries!$H$2:$Q$217,8,FALSE)</f>
        <v>USA</v>
      </c>
      <c r="C72" t="str">
        <f>VLOOKUP($A72,Countries!$H$2:$Q$217,9,FALSE)</f>
        <v>NAM</v>
      </c>
      <c r="D72" t="str">
        <f>VLOOKUP($A72,Countries!$H$2:$Q$217,2,FALSE)</f>
        <v>High Income</v>
      </c>
      <c r="E72" t="str">
        <f>VLOOKUP($A72,Countries!$H$2:$Q$217,10,FALSE)</f>
        <v/>
      </c>
      <c r="F72" t="s">
        <v>16</v>
      </c>
      <c r="G72" t="s">
        <v>2070</v>
      </c>
      <c r="H72" s="319" t="s">
        <v>779</v>
      </c>
      <c r="I72" s="281">
        <v>203890</v>
      </c>
      <c r="J72" s="281">
        <v>55992</v>
      </c>
      <c r="K72" s="281">
        <v>106029</v>
      </c>
      <c r="L72" s="281">
        <v>377497</v>
      </c>
      <c r="M72" s="281">
        <v>104103</v>
      </c>
      <c r="N72" s="281">
        <v>192418</v>
      </c>
      <c r="O72" s="281">
        <v>134394</v>
      </c>
      <c r="P72" s="281">
        <v>104586</v>
      </c>
      <c r="Q72" s="281">
        <v>243290</v>
      </c>
      <c r="R72" s="281">
        <v>132960</v>
      </c>
      <c r="S72" s="281">
        <v>106296</v>
      </c>
      <c r="T72" s="281">
        <v>211017</v>
      </c>
      <c r="U72" s="281">
        <v>227152</v>
      </c>
      <c r="V72" s="281">
        <v>67585</v>
      </c>
      <c r="W72" s="281">
        <v>108706</v>
      </c>
      <c r="X72" s="281">
        <v>79197</v>
      </c>
      <c r="Y72" s="281">
        <v>45965</v>
      </c>
      <c r="Z72" s="281">
        <v>97823</v>
      </c>
      <c r="AA72" s="281">
        <v>441097</v>
      </c>
      <c r="AB72" s="281">
        <v>91573</v>
      </c>
      <c r="AC72" s="281">
        <v>211138</v>
      </c>
      <c r="AD72" s="4">
        <v>117900</v>
      </c>
      <c r="AE72" s="126">
        <f t="shared" si="14"/>
        <v>0.1140909313845701</v>
      </c>
      <c r="AF72" s="126">
        <f t="shared" si="14"/>
        <v>0.20704743534790684</v>
      </c>
      <c r="AG72" s="126">
        <f t="shared" si="14"/>
        <v>2.5247809561535051E-2</v>
      </c>
      <c r="AH72" s="126">
        <f t="shared" si="14"/>
        <v>-0.79020495527116774</v>
      </c>
      <c r="AI72" s="126">
        <f t="shared" si="14"/>
        <v>-0.55846613450140725</v>
      </c>
      <c r="AJ72" s="126">
        <f t="shared" si="10"/>
        <v>-0.49161201135028948</v>
      </c>
      <c r="AK72" s="126">
        <f t="shared" si="10"/>
        <v>2.282118249326607</v>
      </c>
      <c r="AL72" s="126">
        <f t="shared" si="10"/>
        <v>-0.12442391907138622</v>
      </c>
      <c r="AM72" s="126">
        <f t="shared" si="10"/>
        <v>-0.13215504130872621</v>
      </c>
      <c r="AN72" s="126">
        <f t="shared" si="10"/>
        <v>-0.11326714801444043</v>
      </c>
      <c r="AO72" s="124">
        <f t="shared" si="11"/>
        <v>1655159</v>
      </c>
      <c r="AP72" s="124">
        <f t="shared" si="12"/>
        <v>1488136</v>
      </c>
      <c r="AQ72" s="126">
        <f t="shared" si="13"/>
        <v>-0.10091054696255768</v>
      </c>
      <c r="AR72" s="153" t="s">
        <v>779</v>
      </c>
      <c r="AS72" s="153">
        <f t="shared" si="9"/>
        <v>1</v>
      </c>
      <c r="AT72" s="153">
        <f t="shared" si="9"/>
        <v>1</v>
      </c>
      <c r="AU72" s="153">
        <f t="shared" si="9"/>
        <v>1</v>
      </c>
      <c r="AV72" s="153">
        <f t="shared" si="9"/>
        <v>1</v>
      </c>
      <c r="AW72" s="153">
        <f t="shared" si="9"/>
        <v>1</v>
      </c>
      <c r="AX72" s="153">
        <f t="shared" si="8"/>
        <v>1</v>
      </c>
      <c r="AY72" s="153">
        <f t="shared" si="8"/>
        <v>1</v>
      </c>
      <c r="AZ72" s="153">
        <f t="shared" si="8"/>
        <v>1</v>
      </c>
      <c r="BA72" s="153">
        <f t="shared" si="8"/>
        <v>1</v>
      </c>
      <c r="BB72" s="153">
        <f t="shared" si="8"/>
        <v>1</v>
      </c>
    </row>
    <row r="73" spans="1:58" x14ac:dyDescent="0.3">
      <c r="A73" t="s">
        <v>788</v>
      </c>
      <c r="B73" t="str">
        <f>VLOOKUP($A73,Countries!$H$2:$Q$217,8,FALSE)</f>
        <v>USA</v>
      </c>
      <c r="C73" t="str">
        <f>VLOOKUP($A73,Countries!$H$2:$Q$217,9,FALSE)</f>
        <v>NAM</v>
      </c>
      <c r="D73" t="str">
        <f>VLOOKUP($A73,Countries!$H$2:$Q$217,2,FALSE)</f>
        <v>High Income</v>
      </c>
      <c r="E73" t="str">
        <f>VLOOKUP($A73,Countries!$H$2:$Q$217,10,FALSE)</f>
        <v/>
      </c>
      <c r="F73" t="s">
        <v>27</v>
      </c>
      <c r="G73" t="s">
        <v>2070</v>
      </c>
      <c r="H73" s="319" t="s">
        <v>779</v>
      </c>
      <c r="I73" s="281">
        <v>6776</v>
      </c>
      <c r="J73" s="281">
        <v>5353</v>
      </c>
      <c r="K73" s="281">
        <v>7841</v>
      </c>
      <c r="L73" s="281">
        <v>7093</v>
      </c>
      <c r="M73" s="281">
        <v>7593</v>
      </c>
      <c r="N73" s="281">
        <v>7110</v>
      </c>
      <c r="O73" s="281">
        <v>7868</v>
      </c>
      <c r="P73" s="281">
        <v>7866</v>
      </c>
      <c r="Q73" s="281">
        <v>11986</v>
      </c>
      <c r="R73" s="281">
        <v>6037</v>
      </c>
      <c r="S73" s="281">
        <v>7513</v>
      </c>
      <c r="T73" s="281">
        <v>7017</v>
      </c>
      <c r="U73" s="281">
        <v>6308</v>
      </c>
      <c r="V73" s="281">
        <v>6685</v>
      </c>
      <c r="W73" s="281">
        <v>6415</v>
      </c>
      <c r="X73" s="281" t="s">
        <v>2643</v>
      </c>
      <c r="Y73" s="281">
        <v>2701</v>
      </c>
      <c r="Z73" s="281">
        <v>3678</v>
      </c>
      <c r="AA73" s="281">
        <v>6226</v>
      </c>
      <c r="AB73" s="281">
        <v>7652</v>
      </c>
      <c r="AC73" s="281">
        <v>26198</v>
      </c>
      <c r="AD73" s="4">
        <v>4747</v>
      </c>
      <c r="AE73" s="126">
        <f t="shared" si="14"/>
        <v>-6.9067296340023607E-2</v>
      </c>
      <c r="AF73" s="126">
        <f t="shared" si="14"/>
        <v>0.24883243041285261</v>
      </c>
      <c r="AG73" s="126">
        <f t="shared" si="14"/>
        <v>-0.1818645580920801</v>
      </c>
      <c r="AH73" s="126">
        <f t="shared" si="14"/>
        <v>-0.95023262371352035</v>
      </c>
      <c r="AI73" s="126">
        <f t="shared" si="14"/>
        <v>-0.64427762412748579</v>
      </c>
      <c r="AJ73" s="126">
        <f t="shared" si="10"/>
        <v>-0.48270042194092827</v>
      </c>
      <c r="AK73" s="126">
        <f t="shared" si="10"/>
        <v>-0.2086934417895272</v>
      </c>
      <c r="AL73" s="126">
        <f t="shared" si="10"/>
        <v>-2.7205695397915078E-2</v>
      </c>
      <c r="AM73" s="126">
        <f t="shared" si="10"/>
        <v>1.1857166694476891</v>
      </c>
      <c r="AN73" s="126">
        <f t="shared" si="10"/>
        <v>-0.21368229252940202</v>
      </c>
      <c r="AO73" s="124">
        <f t="shared" si="11"/>
        <v>75523</v>
      </c>
      <c r="AP73" s="124">
        <f t="shared" si="12"/>
        <v>70610</v>
      </c>
      <c r="AQ73" s="126">
        <f t="shared" si="13"/>
        <v>-6.50530302027197E-2</v>
      </c>
      <c r="AR73" s="153" t="s">
        <v>779</v>
      </c>
      <c r="AS73" s="153">
        <f t="shared" si="9"/>
        <v>1</v>
      </c>
      <c r="AT73" s="153">
        <f t="shared" si="9"/>
        <v>1</v>
      </c>
      <c r="AU73" s="153">
        <f t="shared" si="9"/>
        <v>1</v>
      </c>
      <c r="AV73" s="153">
        <f t="shared" si="9"/>
        <v>1</v>
      </c>
      <c r="AW73" s="153">
        <f t="shared" si="9"/>
        <v>1</v>
      </c>
      <c r="AX73" s="153">
        <f t="shared" si="8"/>
        <v>1</v>
      </c>
      <c r="AY73" s="153">
        <f t="shared" si="8"/>
        <v>1</v>
      </c>
      <c r="AZ73" s="153">
        <f t="shared" si="8"/>
        <v>1</v>
      </c>
      <c r="BA73" s="153">
        <f t="shared" si="8"/>
        <v>1</v>
      </c>
      <c r="BB73" s="153">
        <f t="shared" si="8"/>
        <v>1</v>
      </c>
    </row>
    <row r="74" spans="1:58" x14ac:dyDescent="0.3">
      <c r="A74" t="s">
        <v>788</v>
      </c>
      <c r="B74" t="str">
        <f>VLOOKUP($A74,Countries!$H$2:$Q$217,8,FALSE)</f>
        <v>USA</v>
      </c>
      <c r="C74" t="str">
        <f>VLOOKUP($A74,Countries!$H$2:$Q$217,9,FALSE)</f>
        <v>NAM</v>
      </c>
      <c r="D74" t="str">
        <f>VLOOKUP($A74,Countries!$H$2:$Q$217,2,FALSE)</f>
        <v>High Income</v>
      </c>
      <c r="E74" t="str">
        <f>VLOOKUP($A74,Countries!$H$2:$Q$217,10,FALSE)</f>
        <v/>
      </c>
      <c r="F74" t="s">
        <v>770</v>
      </c>
      <c r="G74" t="s">
        <v>2070</v>
      </c>
      <c r="H74" s="319" t="s">
        <v>779</v>
      </c>
      <c r="I74" s="281">
        <v>6628</v>
      </c>
      <c r="J74" s="281">
        <v>5076</v>
      </c>
      <c r="K74" s="281">
        <v>5163</v>
      </c>
      <c r="L74" s="281">
        <v>5237</v>
      </c>
      <c r="M74" s="281">
        <v>4934</v>
      </c>
      <c r="N74" s="281">
        <v>5606</v>
      </c>
      <c r="O74" s="281">
        <v>6473</v>
      </c>
      <c r="P74" s="281">
        <v>7005</v>
      </c>
      <c r="Q74" s="281">
        <v>6833</v>
      </c>
      <c r="R74" s="281">
        <v>7757</v>
      </c>
      <c r="S74" s="281">
        <v>6940</v>
      </c>
      <c r="T74" s="281">
        <v>6449</v>
      </c>
      <c r="U74" s="281">
        <v>6918</v>
      </c>
      <c r="V74" s="281">
        <v>6286</v>
      </c>
      <c r="W74" s="281">
        <v>4815</v>
      </c>
      <c r="X74" s="281">
        <v>4114</v>
      </c>
      <c r="Y74" s="281">
        <v>3833</v>
      </c>
      <c r="Z74" s="281">
        <v>4480</v>
      </c>
      <c r="AA74" s="281">
        <v>5013</v>
      </c>
      <c r="AB74" s="281">
        <v>5896</v>
      </c>
      <c r="AC74" s="281">
        <v>6049</v>
      </c>
      <c r="AD74" s="4">
        <v>6156</v>
      </c>
      <c r="AE74" s="126">
        <f t="shared" si="14"/>
        <v>4.3753771876885936E-2</v>
      </c>
      <c r="AF74" s="126">
        <f t="shared" si="14"/>
        <v>0.23837667454688732</v>
      </c>
      <c r="AG74" s="126">
        <f t="shared" si="14"/>
        <v>-6.74026728646136E-2</v>
      </c>
      <c r="AH74" s="126">
        <f t="shared" si="14"/>
        <v>-0.21443574565590987</v>
      </c>
      <c r="AI74" s="126">
        <f t="shared" si="14"/>
        <v>-0.22314552087555736</v>
      </c>
      <c r="AJ74" s="126">
        <f t="shared" si="10"/>
        <v>-0.20085622547270782</v>
      </c>
      <c r="AK74" s="126">
        <f t="shared" si="10"/>
        <v>-0.22555229414490963</v>
      </c>
      <c r="AL74" s="126">
        <f t="shared" si="10"/>
        <v>-0.15831548893647396</v>
      </c>
      <c r="AM74" s="126">
        <f t="shared" si="10"/>
        <v>-0.11473730425874433</v>
      </c>
      <c r="AN74" s="126">
        <f t="shared" si="10"/>
        <v>-0.2063942245713549</v>
      </c>
      <c r="AO74" s="124">
        <f t="shared" si="11"/>
        <v>60712</v>
      </c>
      <c r="AP74" s="124">
        <f t="shared" si="12"/>
        <v>53560</v>
      </c>
      <c r="AQ74" s="126">
        <f t="shared" si="13"/>
        <v>-0.11780208196073264</v>
      </c>
      <c r="AR74" s="153" t="s">
        <v>779</v>
      </c>
      <c r="AS74" s="153">
        <f t="shared" si="9"/>
        <v>1</v>
      </c>
      <c r="AT74" s="153">
        <f t="shared" si="9"/>
        <v>1</v>
      </c>
      <c r="AU74" s="153">
        <f t="shared" si="9"/>
        <v>1</v>
      </c>
      <c r="AV74" s="153">
        <f t="shared" si="9"/>
        <v>1</v>
      </c>
      <c r="AW74" s="153">
        <f t="shared" si="9"/>
        <v>1</v>
      </c>
      <c r="AX74" s="153">
        <f t="shared" si="8"/>
        <v>1</v>
      </c>
      <c r="AY74" s="153">
        <f t="shared" si="8"/>
        <v>1</v>
      </c>
      <c r="AZ74" s="153">
        <f t="shared" si="8"/>
        <v>1</v>
      </c>
      <c r="BA74" s="153">
        <f t="shared" si="8"/>
        <v>1</v>
      </c>
      <c r="BB74" s="153">
        <f t="shared" si="8"/>
        <v>1</v>
      </c>
    </row>
    <row r="75" spans="1:58" x14ac:dyDescent="0.3">
      <c r="A75" t="s">
        <v>788</v>
      </c>
      <c r="B75" t="str">
        <f>VLOOKUP($A75,Countries!$H$2:$Q$217,8,FALSE)</f>
        <v>USA</v>
      </c>
      <c r="C75" t="str">
        <f>VLOOKUP($A75,Countries!$H$2:$Q$217,9,FALSE)</f>
        <v>NAM</v>
      </c>
      <c r="D75" t="str">
        <f>VLOOKUP($A75,Countries!$H$2:$Q$217,2,FALSE)</f>
        <v>High Income</v>
      </c>
      <c r="E75" t="str">
        <f>VLOOKUP($A75,Countries!$H$2:$Q$217,10,FALSE)</f>
        <v/>
      </c>
      <c r="F75" t="s">
        <v>94</v>
      </c>
      <c r="G75" t="s">
        <v>2070</v>
      </c>
      <c r="H75" s="319" t="s">
        <v>779</v>
      </c>
      <c r="I75" s="281">
        <v>7622</v>
      </c>
      <c r="J75" s="281">
        <v>5618</v>
      </c>
      <c r="K75" s="281">
        <v>7353</v>
      </c>
      <c r="L75" s="281">
        <v>10589</v>
      </c>
      <c r="M75" s="281">
        <v>8354</v>
      </c>
      <c r="N75" s="281">
        <v>8072</v>
      </c>
      <c r="O75" s="281">
        <v>8764</v>
      </c>
      <c r="P75" s="281">
        <v>12686</v>
      </c>
      <c r="Q75" s="281">
        <v>8289</v>
      </c>
      <c r="R75" s="281">
        <v>8951</v>
      </c>
      <c r="S75" s="281">
        <v>7700</v>
      </c>
      <c r="T75" s="281">
        <v>8227</v>
      </c>
      <c r="U75" s="281">
        <v>10867</v>
      </c>
      <c r="V75" s="281">
        <v>7476</v>
      </c>
      <c r="W75" s="281">
        <v>8966</v>
      </c>
      <c r="X75" s="281">
        <v>18752</v>
      </c>
      <c r="Y75" s="281">
        <v>9607</v>
      </c>
      <c r="Z75" s="281">
        <v>8588</v>
      </c>
      <c r="AA75" s="281">
        <v>12623</v>
      </c>
      <c r="AB75" s="281">
        <v>17725</v>
      </c>
      <c r="AC75" s="281">
        <v>14681</v>
      </c>
      <c r="AD75" s="4">
        <v>13028</v>
      </c>
      <c r="AE75" s="126">
        <f t="shared" si="14"/>
        <v>0.42574127525583838</v>
      </c>
      <c r="AF75" s="126">
        <f t="shared" si="14"/>
        <v>0.33072267710929154</v>
      </c>
      <c r="AG75" s="126">
        <f t="shared" si="14"/>
        <v>0.21936624507003943</v>
      </c>
      <c r="AH75" s="126">
        <f t="shared" si="14"/>
        <v>0.77089432429880067</v>
      </c>
      <c r="AI75" s="126">
        <f t="shared" si="14"/>
        <v>0.14998802968637778</v>
      </c>
      <c r="AJ75" s="126">
        <f t="shared" si="10"/>
        <v>6.3924677898909807E-2</v>
      </c>
      <c r="AK75" s="126">
        <f t="shared" si="10"/>
        <v>0.44032405294386123</v>
      </c>
      <c r="AL75" s="126">
        <f t="shared" si="10"/>
        <v>0.39720952230805612</v>
      </c>
      <c r="AM75" s="126">
        <f t="shared" si="10"/>
        <v>0.77114247798286883</v>
      </c>
      <c r="AN75" s="126">
        <f t="shared" si="10"/>
        <v>0.45547983465534575</v>
      </c>
      <c r="AO75" s="124">
        <f t="shared" si="11"/>
        <v>86298</v>
      </c>
      <c r="AP75" s="124">
        <f t="shared" si="12"/>
        <v>122313</v>
      </c>
      <c r="AQ75" s="126">
        <f t="shared" si="13"/>
        <v>0.41733296252520335</v>
      </c>
      <c r="AR75" s="153" t="s">
        <v>779</v>
      </c>
      <c r="AS75" s="153">
        <f t="shared" si="9"/>
        <v>1</v>
      </c>
      <c r="AT75" s="153">
        <f t="shared" si="9"/>
        <v>1</v>
      </c>
      <c r="AU75" s="153">
        <f t="shared" si="9"/>
        <v>1</v>
      </c>
      <c r="AV75" s="153">
        <f t="shared" si="9"/>
        <v>1</v>
      </c>
      <c r="AW75" s="153">
        <f t="shared" si="9"/>
        <v>1</v>
      </c>
      <c r="AX75" s="153">
        <f t="shared" si="8"/>
        <v>1</v>
      </c>
      <c r="AY75" s="153">
        <f t="shared" si="8"/>
        <v>1</v>
      </c>
      <c r="AZ75" s="153">
        <f t="shared" si="8"/>
        <v>1</v>
      </c>
      <c r="BA75" s="153">
        <f t="shared" si="8"/>
        <v>1</v>
      </c>
      <c r="BB75" s="153">
        <f t="shared" si="8"/>
        <v>1</v>
      </c>
    </row>
    <row r="76" spans="1:58" x14ac:dyDescent="0.3">
      <c r="A76" t="s">
        <v>788</v>
      </c>
      <c r="B76" t="str">
        <f>VLOOKUP($A76,Countries!$H$2:$Q$217,8,FALSE)</f>
        <v>USA</v>
      </c>
      <c r="C76" t="str">
        <f>VLOOKUP($A76,Countries!$H$2:$Q$217,9,FALSE)</f>
        <v>NAM</v>
      </c>
      <c r="D76" t="str">
        <f>VLOOKUP($A76,Countries!$H$2:$Q$217,2,FALSE)</f>
        <v>High Income</v>
      </c>
      <c r="E76" t="str">
        <f>VLOOKUP($A76,Countries!$H$2:$Q$217,10,FALSE)</f>
        <v/>
      </c>
      <c r="F76" t="s">
        <v>5</v>
      </c>
      <c r="G76" t="s">
        <v>2070</v>
      </c>
      <c r="H76" s="319" t="s">
        <v>779</v>
      </c>
      <c r="I76" s="281">
        <v>224916</v>
      </c>
      <c r="J76" s="281">
        <v>72039</v>
      </c>
      <c r="K76" s="281">
        <v>126386</v>
      </c>
      <c r="L76" s="281">
        <v>400416</v>
      </c>
      <c r="M76" s="281">
        <v>124984</v>
      </c>
      <c r="N76" s="281">
        <v>213206</v>
      </c>
      <c r="O76" s="281">
        <v>157499</v>
      </c>
      <c r="P76" s="281">
        <v>132143</v>
      </c>
      <c r="Q76" s="281">
        <v>270398</v>
      </c>
      <c r="R76" s="281">
        <v>155705</v>
      </c>
      <c r="S76" s="281">
        <v>128449</v>
      </c>
      <c r="T76" s="281">
        <v>232710</v>
      </c>
      <c r="U76" s="281">
        <v>251245</v>
      </c>
      <c r="V76" s="281">
        <v>88032</v>
      </c>
      <c r="W76" s="281">
        <v>128902</v>
      </c>
      <c r="X76" s="281">
        <v>102416</v>
      </c>
      <c r="Y76" s="281">
        <v>62106</v>
      </c>
      <c r="Z76" s="281">
        <v>114569</v>
      </c>
      <c r="AA76" s="281">
        <v>464959</v>
      </c>
      <c r="AB76" s="281">
        <v>122846</v>
      </c>
      <c r="AC76" s="281">
        <v>258066</v>
      </c>
      <c r="AD76" s="4">
        <v>141831</v>
      </c>
      <c r="AE76" s="126">
        <f t="shared" si="14"/>
        <v>0.11706148073058387</v>
      </c>
      <c r="AF76" s="126">
        <f t="shared" si="14"/>
        <v>0.22200474742847623</v>
      </c>
      <c r="AG76" s="126">
        <f t="shared" si="14"/>
        <v>1.9907268210086562E-2</v>
      </c>
      <c r="AH76" s="126">
        <f t="shared" si="14"/>
        <v>-0.74422600495484692</v>
      </c>
      <c r="AI76" s="126">
        <f t="shared" si="14"/>
        <v>-0.50308839531460026</v>
      </c>
      <c r="AJ76" s="126">
        <f t="shared" si="10"/>
        <v>-0.46263707400354587</v>
      </c>
      <c r="AK76" s="126">
        <f t="shared" si="10"/>
        <v>1.9521393786627217</v>
      </c>
      <c r="AL76" s="126">
        <f t="shared" si="10"/>
        <v>-7.0355599615567976E-2</v>
      </c>
      <c r="AM76" s="126">
        <f t="shared" si="10"/>
        <v>-4.5606846204483763E-2</v>
      </c>
      <c r="AN76" s="126">
        <f t="shared" si="10"/>
        <v>-8.9104396133714389E-2</v>
      </c>
      <c r="AO76" s="124">
        <f t="shared" si="11"/>
        <v>1877692</v>
      </c>
      <c r="AP76" s="124">
        <f t="shared" si="12"/>
        <v>1734972</v>
      </c>
      <c r="AQ76" s="126">
        <f t="shared" si="13"/>
        <v>-7.6008205818632657E-2</v>
      </c>
      <c r="AR76" s="153" t="s">
        <v>779</v>
      </c>
      <c r="AS76" s="153">
        <f t="shared" si="9"/>
        <v>1</v>
      </c>
      <c r="AT76" s="153">
        <f t="shared" si="9"/>
        <v>1</v>
      </c>
      <c r="AU76" s="153">
        <f t="shared" si="9"/>
        <v>1</v>
      </c>
      <c r="AV76" s="153">
        <f t="shared" si="9"/>
        <v>1</v>
      </c>
      <c r="AW76" s="153">
        <f t="shared" si="9"/>
        <v>1</v>
      </c>
      <c r="AX76" s="153">
        <f t="shared" si="8"/>
        <v>1</v>
      </c>
      <c r="AY76" s="153">
        <f t="shared" si="8"/>
        <v>1</v>
      </c>
      <c r="AZ76" s="153">
        <f t="shared" si="8"/>
        <v>1</v>
      </c>
      <c r="BA76" s="153">
        <f t="shared" si="8"/>
        <v>1</v>
      </c>
      <c r="BB76" s="153">
        <f t="shared" si="8"/>
        <v>1</v>
      </c>
    </row>
    <row r="77" spans="1:58" s="300" customFormat="1" x14ac:dyDescent="0.3">
      <c r="A77" s="300" t="s">
        <v>788</v>
      </c>
      <c r="B77" s="300" t="str">
        <f>VLOOKUP($A77,Countries!$H$2:$Q$217,8,FALSE)</f>
        <v>USA</v>
      </c>
      <c r="C77" s="300" t="str">
        <f>VLOOKUP($A77,Countries!$H$2:$Q$217,9,FALSE)</f>
        <v>NAM</v>
      </c>
      <c r="D77" s="300" t="str">
        <f>VLOOKUP($A77,Countries!$H$2:$Q$217,2,FALSE)</f>
        <v>High Income</v>
      </c>
      <c r="E77" s="300" t="str">
        <f>VLOOKUP($A77,Countries!$H$2:$Q$217,10,FALSE)</f>
        <v/>
      </c>
      <c r="F77" s="300" t="s">
        <v>1603</v>
      </c>
      <c r="G77" s="319" t="s">
        <v>2070</v>
      </c>
      <c r="H77" s="319" t="s">
        <v>779</v>
      </c>
      <c r="I77" s="281">
        <v>114807</v>
      </c>
      <c r="J77" s="281">
        <v>94756</v>
      </c>
      <c r="K77" s="281">
        <v>101791</v>
      </c>
      <c r="L77" s="281">
        <v>134751</v>
      </c>
      <c r="M77" s="281">
        <v>106614</v>
      </c>
      <c r="N77" s="281">
        <v>120112</v>
      </c>
      <c r="O77" s="281">
        <v>93420</v>
      </c>
      <c r="P77" s="281">
        <v>95420</v>
      </c>
      <c r="Q77" s="281">
        <v>103046</v>
      </c>
      <c r="R77" s="281">
        <v>89428</v>
      </c>
      <c r="S77" s="281">
        <v>96250</v>
      </c>
      <c r="T77" s="281">
        <v>102399</v>
      </c>
      <c r="U77" s="281">
        <v>120623</v>
      </c>
      <c r="V77" s="281">
        <v>99518</v>
      </c>
      <c r="W77" s="281">
        <v>107165</v>
      </c>
      <c r="X77" s="281">
        <v>139045</v>
      </c>
      <c r="Y77" s="281">
        <v>111249</v>
      </c>
      <c r="Z77" s="281">
        <v>125789</v>
      </c>
      <c r="AA77" s="281">
        <v>98100</v>
      </c>
      <c r="AB77" s="281">
        <v>99962</v>
      </c>
      <c r="AC77" s="281">
        <v>114681</v>
      </c>
      <c r="AD77" s="4">
        <v>95346</v>
      </c>
      <c r="AE77" s="126">
        <f t="shared" si="14"/>
        <v>5.0658931946658305E-2</v>
      </c>
      <c r="AF77" s="126">
        <f t="shared" si="14"/>
        <v>5.0255392798345226E-2</v>
      </c>
      <c r="AG77" s="126">
        <f t="shared" si="14"/>
        <v>5.2794451375858378E-2</v>
      </c>
      <c r="AH77" s="126">
        <f t="shared" si="14"/>
        <v>3.1866182811259289E-2</v>
      </c>
      <c r="AI77" s="126">
        <f t="shared" si="14"/>
        <v>4.3474590579098429E-2</v>
      </c>
      <c r="AJ77" s="126">
        <f t="shared" si="10"/>
        <v>4.726422006127614E-2</v>
      </c>
      <c r="AK77" s="126">
        <f t="shared" si="10"/>
        <v>5.0096339113680152E-2</v>
      </c>
      <c r="AL77" s="126">
        <f t="shared" si="10"/>
        <v>4.7600083839865859E-2</v>
      </c>
      <c r="AM77" s="126">
        <f t="shared" si="10"/>
        <v>0.11291073889330978</v>
      </c>
      <c r="AN77" s="126">
        <f t="shared" si="10"/>
        <v>6.6176141700585944E-2</v>
      </c>
      <c r="AO77" s="124">
        <f t="shared" si="11"/>
        <v>1054145</v>
      </c>
      <c r="AP77" s="124">
        <f t="shared" si="12"/>
        <v>1111478</v>
      </c>
      <c r="AQ77" s="126">
        <f t="shared" si="13"/>
        <v>5.438815343240256E-2</v>
      </c>
      <c r="AR77" s="153" t="s">
        <v>779</v>
      </c>
      <c r="AS77" s="153">
        <f t="shared" si="9"/>
        <v>1</v>
      </c>
      <c r="AT77" s="153">
        <f t="shared" si="9"/>
        <v>1</v>
      </c>
      <c r="AU77" s="153">
        <f t="shared" si="9"/>
        <v>1</v>
      </c>
      <c r="AV77" s="153">
        <f t="shared" si="9"/>
        <v>1</v>
      </c>
      <c r="AW77" s="153">
        <f t="shared" si="9"/>
        <v>1</v>
      </c>
      <c r="AX77" s="153">
        <f t="shared" si="8"/>
        <v>1</v>
      </c>
      <c r="AY77" s="153">
        <f t="shared" si="8"/>
        <v>1</v>
      </c>
      <c r="AZ77" s="153">
        <f t="shared" si="8"/>
        <v>1</v>
      </c>
      <c r="BA77" s="153">
        <f t="shared" si="8"/>
        <v>1</v>
      </c>
      <c r="BB77" s="153">
        <f t="shared" si="8"/>
        <v>1</v>
      </c>
      <c r="BC77" s="319"/>
      <c r="BD77" s="319"/>
      <c r="BE77" s="319"/>
      <c r="BF77" s="319"/>
    </row>
    <row r="78" spans="1:58" s="300" customFormat="1" x14ac:dyDescent="0.3">
      <c r="A78" s="300" t="s">
        <v>788</v>
      </c>
      <c r="B78" s="300" t="str">
        <f>VLOOKUP($A78,Countries!$H$2:$Q$217,8,FALSE)</f>
        <v>USA</v>
      </c>
      <c r="C78" s="300" t="str">
        <f>VLOOKUP($A78,Countries!$H$2:$Q$217,9,FALSE)</f>
        <v>NAM</v>
      </c>
      <c r="D78" s="300" t="str">
        <f>VLOOKUP($A78,Countries!$H$2:$Q$217,2,FALSE)</f>
        <v>High Income</v>
      </c>
      <c r="E78" s="300" t="str">
        <f>VLOOKUP($A78,Countries!$H$2:$Q$217,10,FALSE)</f>
        <v/>
      </c>
      <c r="F78" s="300" t="s">
        <v>776</v>
      </c>
      <c r="G78" s="319" t="s">
        <v>2070</v>
      </c>
      <c r="H78" s="319" t="s">
        <v>779</v>
      </c>
      <c r="I78" s="281">
        <v>339723</v>
      </c>
      <c r="J78" s="281">
        <v>166795</v>
      </c>
      <c r="K78" s="281">
        <v>228177</v>
      </c>
      <c r="L78" s="281">
        <v>535167</v>
      </c>
      <c r="M78" s="281">
        <v>231598</v>
      </c>
      <c r="N78" s="281">
        <v>333318</v>
      </c>
      <c r="O78" s="281">
        <v>250919</v>
      </c>
      <c r="P78" s="281">
        <v>227563</v>
      </c>
      <c r="Q78" s="281">
        <v>373444</v>
      </c>
      <c r="R78" s="281">
        <v>245133</v>
      </c>
      <c r="S78" s="281">
        <v>224699</v>
      </c>
      <c r="T78" s="281">
        <v>335109</v>
      </c>
      <c r="U78" s="281">
        <v>371868</v>
      </c>
      <c r="V78" s="281">
        <v>187550</v>
      </c>
      <c r="W78" s="281">
        <v>236067</v>
      </c>
      <c r="X78" s="281">
        <v>241461</v>
      </c>
      <c r="Y78" s="281">
        <v>173355</v>
      </c>
      <c r="Z78" s="281">
        <v>240358</v>
      </c>
      <c r="AA78" s="281">
        <v>563059</v>
      </c>
      <c r="AB78" s="281">
        <v>222808</v>
      </c>
      <c r="AC78" s="281">
        <v>372747</v>
      </c>
      <c r="AD78" s="4">
        <v>237177</v>
      </c>
      <c r="AE78" s="126">
        <f t="shared" si="14"/>
        <v>9.4621206100264033E-2</v>
      </c>
      <c r="AF78" s="126">
        <f t="shared" si="14"/>
        <v>0.12443418567702869</v>
      </c>
      <c r="AG78" s="126">
        <f t="shared" si="14"/>
        <v>3.4578419384951153E-2</v>
      </c>
      <c r="AH78" s="126">
        <f t="shared" si="14"/>
        <v>-0.54881186620251243</v>
      </c>
      <c r="AI78" s="126">
        <f t="shared" si="14"/>
        <v>-0.25148317342982235</v>
      </c>
      <c r="AJ78" s="126">
        <f t="shared" si="10"/>
        <v>-0.27889282907013724</v>
      </c>
      <c r="AK78" s="126">
        <f t="shared" si="10"/>
        <v>1.2439871034078727</v>
      </c>
      <c r="AL78" s="126">
        <f t="shared" si="10"/>
        <v>-2.0895312506866229E-2</v>
      </c>
      <c r="AM78" s="126">
        <f t="shared" si="10"/>
        <v>-1.8664110281595098E-3</v>
      </c>
      <c r="AN78" s="126">
        <f t="shared" si="10"/>
        <v>-3.2455850497485041E-2</v>
      </c>
      <c r="AO78" s="124">
        <f t="shared" si="11"/>
        <v>2931837</v>
      </c>
      <c r="AP78" s="124">
        <f t="shared" si="12"/>
        <v>2846450</v>
      </c>
      <c r="AQ78" s="126">
        <f t="shared" si="13"/>
        <v>-2.9124061126181298E-2</v>
      </c>
      <c r="AR78" s="153" t="s">
        <v>779</v>
      </c>
      <c r="AS78" s="153">
        <f t="shared" si="9"/>
        <v>1</v>
      </c>
      <c r="AT78" s="153">
        <f t="shared" si="9"/>
        <v>1</v>
      </c>
      <c r="AU78" s="153">
        <f t="shared" si="9"/>
        <v>1</v>
      </c>
      <c r="AV78" s="153">
        <f t="shared" si="9"/>
        <v>1</v>
      </c>
      <c r="AW78" s="153">
        <f t="shared" si="9"/>
        <v>1</v>
      </c>
      <c r="AX78" s="153">
        <f t="shared" si="8"/>
        <v>1</v>
      </c>
      <c r="AY78" s="153">
        <f t="shared" si="8"/>
        <v>1</v>
      </c>
      <c r="AZ78" s="153">
        <f t="shared" si="8"/>
        <v>1</v>
      </c>
      <c r="BA78" s="153">
        <f t="shared" si="8"/>
        <v>1</v>
      </c>
      <c r="BB78" s="153">
        <f t="shared" si="8"/>
        <v>1</v>
      </c>
      <c r="BC78" s="319"/>
      <c r="BD78" s="319"/>
      <c r="BE78" s="319"/>
      <c r="BF78" s="319"/>
    </row>
    <row r="79" spans="1:58" x14ac:dyDescent="0.3">
      <c r="A79" t="s">
        <v>22</v>
      </c>
      <c r="B79" t="str">
        <f>VLOOKUP($A79,Countries!$H$2:$Q$217,8,FALSE)</f>
        <v>BGD</v>
      </c>
      <c r="C79" t="str">
        <f>VLOOKUP($A79,Countries!$H$2:$Q$217,9,FALSE)</f>
        <v>SA</v>
      </c>
      <c r="D79" t="str">
        <f>VLOOKUP($A79,Countries!$H$2:$Q$217,2,FALSE)</f>
        <v>Lower-Middle Income</v>
      </c>
      <c r="E79" t="str">
        <f>VLOOKUP($A79,Countries!$H$2:$Q$217,10,FALSE)</f>
        <v>IDA</v>
      </c>
      <c r="F79" t="s">
        <v>5</v>
      </c>
      <c r="G79" t="s">
        <v>2071</v>
      </c>
      <c r="H79" s="319" t="s">
        <v>779</v>
      </c>
      <c r="I79" s="281">
        <v>185.68552500000001</v>
      </c>
      <c r="J79" s="281">
        <v>165.158131</v>
      </c>
      <c r="K79" s="281">
        <v>196.66675699999999</v>
      </c>
      <c r="L79" s="281">
        <v>193.08431099999999</v>
      </c>
      <c r="M79" s="281">
        <v>201.86512999999999</v>
      </c>
      <c r="N79" s="281">
        <v>297.39547399999998</v>
      </c>
      <c r="O79" s="281">
        <v>155.45435199999997</v>
      </c>
      <c r="P79" s="281">
        <v>140.31863799999999</v>
      </c>
      <c r="Q79" s="281">
        <v>175.86048300000002</v>
      </c>
      <c r="R79" s="281">
        <v>174.39976600000003</v>
      </c>
      <c r="S79" s="281">
        <v>182.05535400000002</v>
      </c>
      <c r="T79" s="281">
        <v>213.49143800000002</v>
      </c>
      <c r="U79" s="281">
        <v>198.82450800000001</v>
      </c>
      <c r="V79" s="281">
        <v>185.729017</v>
      </c>
      <c r="W79" s="281">
        <v>200.62768299999999</v>
      </c>
      <c r="X79" s="281">
        <v>87.354761000000011</v>
      </c>
      <c r="Y79" s="281">
        <v>131.44726600000001</v>
      </c>
      <c r="Z79" s="281">
        <v>292.14613900000001</v>
      </c>
      <c r="AA79" s="281"/>
      <c r="AB79" s="281"/>
      <c r="AC79" s="281"/>
      <c r="AE79" s="126">
        <f t="shared" si="14"/>
        <v>7.0759328170572233E-2</v>
      </c>
      <c r="AF79" s="126">
        <f t="shared" si="14"/>
        <v>0.12455266886012413</v>
      </c>
      <c r="AG79" s="126">
        <f t="shared" si="14"/>
        <v>2.014029244403517E-2</v>
      </c>
      <c r="AH79" s="126">
        <f t="shared" si="14"/>
        <v>-0.54758229424450744</v>
      </c>
      <c r="AI79" s="126">
        <f t="shared" si="14"/>
        <v>-0.3488361957312785</v>
      </c>
      <c r="AJ79" s="126">
        <f t="shared" si="10"/>
        <v>-1.7651025180026696E-2</v>
      </c>
      <c r="AK79" s="126" t="str">
        <f t="shared" si="10"/>
        <v/>
      </c>
      <c r="AL79" s="126" t="str">
        <f t="shared" si="10"/>
        <v/>
      </c>
      <c r="AM79" s="126" t="str">
        <f t="shared" si="10"/>
        <v/>
      </c>
      <c r="AN79" s="126" t="str">
        <f t="shared" si="10"/>
        <v/>
      </c>
      <c r="AO79" s="124">
        <f t="shared" si="11"/>
        <v>1239.8553279999999</v>
      </c>
      <c r="AP79" s="124">
        <f t="shared" si="12"/>
        <v>1096.1293740000001</v>
      </c>
      <c r="AQ79" s="126">
        <f t="shared" si="13"/>
        <v>-0.11592155209902021</v>
      </c>
      <c r="AR79" s="153" t="s">
        <v>779</v>
      </c>
      <c r="AS79" s="153">
        <f t="shared" si="9"/>
        <v>1</v>
      </c>
      <c r="AT79" s="153">
        <f t="shared" si="9"/>
        <v>1</v>
      </c>
      <c r="AU79" s="153">
        <f t="shared" si="9"/>
        <v>1</v>
      </c>
      <c r="AV79" s="153">
        <f t="shared" si="9"/>
        <v>1</v>
      </c>
      <c r="AW79" s="153">
        <f t="shared" si="9"/>
        <v>1</v>
      </c>
      <c r="AX79" s="153">
        <f t="shared" si="8"/>
        <v>1</v>
      </c>
      <c r="AY79" s="153">
        <f t="shared" si="8"/>
        <v>0</v>
      </c>
      <c r="AZ79" s="153">
        <f t="shared" si="8"/>
        <v>0</v>
      </c>
      <c r="BA79" s="153">
        <f t="shared" si="8"/>
        <v>0</v>
      </c>
      <c r="BB79" s="153">
        <f t="shared" si="8"/>
        <v>0</v>
      </c>
    </row>
    <row r="80" spans="1:58" x14ac:dyDescent="0.3">
      <c r="A80" t="s">
        <v>23</v>
      </c>
      <c r="B80" t="str">
        <f>VLOOKUP($A80,Countries!$H$2:$Q$217,8,FALSE)</f>
        <v>LKA</v>
      </c>
      <c r="C80" t="str">
        <f>VLOOKUP($A80,Countries!$H$2:$Q$217,9,FALSE)</f>
        <v>SA</v>
      </c>
      <c r="D80" t="str">
        <f>VLOOKUP($A80,Countries!$H$2:$Q$217,2,FALSE)</f>
        <v>Lower-Middle Income</v>
      </c>
      <c r="E80" t="str">
        <f>VLOOKUP($A80,Countries!$H$2:$Q$217,10,FALSE)</f>
        <v>IBRD</v>
      </c>
      <c r="F80" t="s">
        <v>5</v>
      </c>
      <c r="G80" t="s">
        <v>2071</v>
      </c>
      <c r="H80" s="319" t="s">
        <v>779</v>
      </c>
      <c r="I80" s="281"/>
      <c r="J80" s="281"/>
      <c r="K80" s="281"/>
      <c r="L80" s="281">
        <v>551.53</v>
      </c>
      <c r="M80" s="281"/>
      <c r="N80" s="281"/>
      <c r="O80" s="281"/>
      <c r="P80" s="281"/>
      <c r="Q80" s="281"/>
      <c r="R80" s="281"/>
      <c r="S80" s="281"/>
      <c r="T80" s="281"/>
      <c r="U80" s="281"/>
      <c r="V80" s="294"/>
      <c r="W80" s="294"/>
      <c r="X80" s="294">
        <v>408.48399999999998</v>
      </c>
      <c r="Y80" s="281"/>
      <c r="Z80" s="281"/>
      <c r="AA80" s="281"/>
      <c r="AB80" s="281"/>
      <c r="AC80" s="281"/>
      <c r="AE80" s="126" t="str">
        <f t="shared" si="14"/>
        <v/>
      </c>
      <c r="AF80" s="126" t="str">
        <f t="shared" si="14"/>
        <v/>
      </c>
      <c r="AG80" s="126" t="str">
        <f t="shared" si="14"/>
        <v/>
      </c>
      <c r="AH80" s="126">
        <f t="shared" si="14"/>
        <v>-0.25936213805232716</v>
      </c>
      <c r="AI80" s="126" t="str">
        <f t="shared" si="14"/>
        <v/>
      </c>
      <c r="AJ80" s="126" t="str">
        <f t="shared" si="10"/>
        <v/>
      </c>
      <c r="AK80" s="126" t="str">
        <f t="shared" si="10"/>
        <v/>
      </c>
      <c r="AL80" s="126" t="str">
        <f t="shared" si="10"/>
        <v/>
      </c>
      <c r="AM80" s="126" t="str">
        <f t="shared" si="10"/>
        <v/>
      </c>
      <c r="AN80" s="126" t="str">
        <f t="shared" si="10"/>
        <v/>
      </c>
      <c r="AO80" s="124">
        <f t="shared" si="11"/>
        <v>551.53</v>
      </c>
      <c r="AP80" s="124">
        <f t="shared" si="12"/>
        <v>408.48399999999998</v>
      </c>
      <c r="AQ80" s="126">
        <f t="shared" si="13"/>
        <v>-0.25936213805232716</v>
      </c>
      <c r="AR80" s="153" t="s">
        <v>779</v>
      </c>
      <c r="AS80" s="153">
        <f t="shared" si="9"/>
        <v>0</v>
      </c>
      <c r="AT80" s="153">
        <f t="shared" si="9"/>
        <v>0</v>
      </c>
      <c r="AU80" s="153">
        <f t="shared" si="9"/>
        <v>0</v>
      </c>
      <c r="AV80" s="153">
        <f t="shared" si="9"/>
        <v>1</v>
      </c>
      <c r="AW80" s="153">
        <f t="shared" si="9"/>
        <v>0</v>
      </c>
      <c r="AX80" s="153">
        <f t="shared" si="8"/>
        <v>0</v>
      </c>
      <c r="AY80" s="153">
        <f t="shared" si="8"/>
        <v>0</v>
      </c>
      <c r="AZ80" s="153">
        <f t="shared" si="8"/>
        <v>0</v>
      </c>
      <c r="BA80" s="153">
        <f t="shared" si="8"/>
        <v>0</v>
      </c>
      <c r="BB80" s="153">
        <f t="shared" si="8"/>
        <v>0</v>
      </c>
    </row>
    <row r="81" spans="1:54" x14ac:dyDescent="0.3">
      <c r="A81" t="s">
        <v>50</v>
      </c>
      <c r="B81" t="str">
        <f>VLOOKUP($A81,Countries!$H$2:$Q$217,8,FALSE)</f>
        <v>GHA</v>
      </c>
      <c r="C81" t="str">
        <f>VLOOKUP($A81,Countries!$H$2:$Q$217,9,FALSE)</f>
        <v>SSA</v>
      </c>
      <c r="D81" t="str">
        <f>VLOOKUP($A81,Countries!$H$2:$Q$217,2,FALSE)</f>
        <v>Lower-Middle Income</v>
      </c>
      <c r="E81" t="str">
        <f>VLOOKUP($A81,Countries!$H$2:$Q$217,10,FALSE)</f>
        <v>IDA</v>
      </c>
      <c r="F81" s="14" t="s">
        <v>31</v>
      </c>
      <c r="G81" t="s">
        <v>2069</v>
      </c>
      <c r="H81" s="319" t="s">
        <v>779</v>
      </c>
      <c r="I81" s="281">
        <v>548050187.92363715</v>
      </c>
      <c r="J81" s="281">
        <v>459187328.07417703</v>
      </c>
      <c r="K81" s="281">
        <v>736590121.01738334</v>
      </c>
      <c r="L81" s="281">
        <v>989701752.60732853</v>
      </c>
      <c r="M81" s="281">
        <v>527876341.62899542</v>
      </c>
      <c r="N81" s="281">
        <v>1023803685.2005321</v>
      </c>
      <c r="O81" s="281">
        <v>616162431.78889632</v>
      </c>
      <c r="P81" s="281">
        <v>458600303.34100044</v>
      </c>
      <c r="Q81" s="281">
        <v>1124422309.7119532</v>
      </c>
      <c r="R81" s="281"/>
      <c r="S81" s="281"/>
      <c r="T81" s="281"/>
      <c r="U81" s="281">
        <v>932845129.68993473</v>
      </c>
      <c r="V81" s="281">
        <v>241344058.50716695</v>
      </c>
      <c r="W81" s="281">
        <v>824012763.85914683</v>
      </c>
      <c r="X81" s="281">
        <v>879712344.67092001</v>
      </c>
      <c r="Y81" s="281">
        <v>645144413.20775032</v>
      </c>
      <c r="Z81" s="281">
        <v>1016766715.6895386</v>
      </c>
      <c r="AA81" s="281"/>
      <c r="AB81" s="281"/>
      <c r="AC81" s="281"/>
      <c r="AE81" s="126">
        <f t="shared" si="14"/>
        <v>0.70211624819278995</v>
      </c>
      <c r="AF81" s="126">
        <f t="shared" si="14"/>
        <v>-0.47441045570800183</v>
      </c>
      <c r="AG81" s="126">
        <f t="shared" si="14"/>
        <v>0.11868560322396768</v>
      </c>
      <c r="AH81" s="126">
        <f t="shared" si="14"/>
        <v>-0.11113389225253563</v>
      </c>
      <c r="AI81" s="126">
        <f t="shared" si="14"/>
        <v>0.22215064842056098</v>
      </c>
      <c r="AJ81" s="126">
        <f t="shared" si="10"/>
        <v>-6.873358254825144E-3</v>
      </c>
      <c r="AK81" s="126" t="str">
        <f t="shared" si="10"/>
        <v/>
      </c>
      <c r="AL81" s="126" t="str">
        <f t="shared" si="10"/>
        <v/>
      </c>
      <c r="AM81" s="126" t="str">
        <f t="shared" si="10"/>
        <v/>
      </c>
      <c r="AN81" s="126" t="str">
        <f t="shared" si="10"/>
        <v/>
      </c>
      <c r="AO81" s="124">
        <f t="shared" si="11"/>
        <v>4285209416.4520535</v>
      </c>
      <c r="AP81" s="124">
        <f t="shared" si="12"/>
        <v>4539825425.6244574</v>
      </c>
      <c r="AQ81" s="126">
        <f t="shared" si="13"/>
        <v>5.9417401678168995E-2</v>
      </c>
      <c r="AR81" s="153" t="s">
        <v>779</v>
      </c>
      <c r="AS81" s="153">
        <f t="shared" si="9"/>
        <v>1</v>
      </c>
      <c r="AT81" s="153">
        <f t="shared" si="9"/>
        <v>1</v>
      </c>
      <c r="AU81" s="153">
        <f t="shared" si="9"/>
        <v>1</v>
      </c>
      <c r="AV81" s="153">
        <f t="shared" si="9"/>
        <v>1</v>
      </c>
      <c r="AW81" s="153">
        <f t="shared" si="9"/>
        <v>1</v>
      </c>
      <c r="AX81" s="153">
        <f t="shared" si="8"/>
        <v>1</v>
      </c>
      <c r="AY81" s="153">
        <f t="shared" si="8"/>
        <v>0</v>
      </c>
      <c r="AZ81" s="153">
        <f t="shared" si="8"/>
        <v>0</v>
      </c>
      <c r="BA81" s="153">
        <f t="shared" si="8"/>
        <v>0</v>
      </c>
      <c r="BB81" s="153">
        <f t="shared" si="8"/>
        <v>0</v>
      </c>
    </row>
    <row r="82" spans="1:54" x14ac:dyDescent="0.3">
      <c r="A82" t="s">
        <v>50</v>
      </c>
      <c r="B82" t="str">
        <f>VLOOKUP($A82,Countries!$H$2:$Q$217,8,FALSE)</f>
        <v>GHA</v>
      </c>
      <c r="C82" t="str">
        <f>VLOOKUP($A82,Countries!$H$2:$Q$217,9,FALSE)</f>
        <v>SSA</v>
      </c>
      <c r="D82" t="str">
        <f>VLOOKUP($A82,Countries!$H$2:$Q$217,2,FALSE)</f>
        <v>Lower-Middle Income</v>
      </c>
      <c r="E82" t="str">
        <f>VLOOKUP($A82,Countries!$H$2:$Q$217,10,FALSE)</f>
        <v>IDA</v>
      </c>
      <c r="F82" t="s">
        <v>770</v>
      </c>
      <c r="G82" t="s">
        <v>2069</v>
      </c>
      <c r="H82" s="319" t="s">
        <v>779</v>
      </c>
      <c r="I82" s="281">
        <v>514048559.67000002</v>
      </c>
      <c r="J82" s="281">
        <v>454132444.82999998</v>
      </c>
      <c r="K82" s="281">
        <v>473928536.41999996</v>
      </c>
      <c r="L82" s="281">
        <v>447133058.36000007</v>
      </c>
      <c r="M82" s="281">
        <v>466428001.18000001</v>
      </c>
      <c r="N82" s="281">
        <v>414642019.41000003</v>
      </c>
      <c r="O82" s="281">
        <v>448640042.58999991</v>
      </c>
      <c r="P82" s="281">
        <v>423520424.54000002</v>
      </c>
      <c r="Q82" s="281">
        <v>396233343.38000005</v>
      </c>
      <c r="R82" s="281"/>
      <c r="S82" s="281"/>
      <c r="T82" s="282"/>
      <c r="U82" s="282">
        <v>424259550.57999998</v>
      </c>
      <c r="V82" s="282">
        <v>182509890.73000002</v>
      </c>
      <c r="W82" s="282">
        <v>222935656.41</v>
      </c>
      <c r="X82" s="282">
        <v>304276695.82000005</v>
      </c>
      <c r="Y82" s="282">
        <v>521651634.33999991</v>
      </c>
      <c r="Z82" s="281">
        <v>341600000</v>
      </c>
      <c r="AA82" s="281"/>
      <c r="AB82" s="281"/>
      <c r="AC82" s="281"/>
      <c r="AE82" s="126">
        <f t="shared" si="14"/>
        <v>-0.17467028630065851</v>
      </c>
      <c r="AF82" s="126">
        <f t="shared" si="14"/>
        <v>-0.59811307734614561</v>
      </c>
      <c r="AG82" s="126">
        <f t="shared" si="14"/>
        <v>-0.52960069023479883</v>
      </c>
      <c r="AH82" s="126">
        <f t="shared" si="14"/>
        <v>-0.31949407423367504</v>
      </c>
      <c r="AI82" s="126">
        <f t="shared" si="14"/>
        <v>0.11839690803359051</v>
      </c>
      <c r="AJ82" s="126">
        <f t="shared" si="10"/>
        <v>-0.17615681959569016</v>
      </c>
      <c r="AK82" s="126" t="str">
        <f t="shared" si="10"/>
        <v/>
      </c>
      <c r="AL82" s="126" t="str">
        <f t="shared" si="10"/>
        <v/>
      </c>
      <c r="AM82" s="126" t="str">
        <f t="shared" si="10"/>
        <v/>
      </c>
      <c r="AN82" s="126" t="str">
        <f t="shared" si="10"/>
        <v/>
      </c>
      <c r="AO82" s="124">
        <f t="shared" si="11"/>
        <v>2770312619.8699999</v>
      </c>
      <c r="AP82" s="124">
        <f t="shared" si="12"/>
        <v>1997233427.8799999</v>
      </c>
      <c r="AQ82" s="126">
        <f t="shared" si="13"/>
        <v>-0.27905846670339957</v>
      </c>
      <c r="AR82" s="153" t="s">
        <v>779</v>
      </c>
      <c r="AS82" s="153">
        <f t="shared" si="9"/>
        <v>1</v>
      </c>
      <c r="AT82" s="153">
        <f t="shared" si="9"/>
        <v>1</v>
      </c>
      <c r="AU82" s="153">
        <f t="shared" si="9"/>
        <v>1</v>
      </c>
      <c r="AV82" s="153">
        <f t="shared" si="9"/>
        <v>1</v>
      </c>
      <c r="AW82" s="153">
        <f t="shared" si="9"/>
        <v>1</v>
      </c>
      <c r="AX82" s="153">
        <f t="shared" si="8"/>
        <v>1</v>
      </c>
      <c r="AY82" s="153">
        <f t="shared" si="8"/>
        <v>0</v>
      </c>
      <c r="AZ82" s="153">
        <f t="shared" si="8"/>
        <v>0</v>
      </c>
      <c r="BA82" s="153">
        <f t="shared" si="8"/>
        <v>0</v>
      </c>
      <c r="BB82" s="153">
        <f t="shared" si="8"/>
        <v>0</v>
      </c>
    </row>
    <row r="83" spans="1:54" x14ac:dyDescent="0.3">
      <c r="A83" t="s">
        <v>50</v>
      </c>
      <c r="B83" t="str">
        <f>VLOOKUP($A83,Countries!$H$2:$Q$217,8,FALSE)</f>
        <v>GHA</v>
      </c>
      <c r="C83" t="str">
        <f>VLOOKUP($A83,Countries!$H$2:$Q$217,9,FALSE)</f>
        <v>SSA</v>
      </c>
      <c r="D83" t="str">
        <f>VLOOKUP($A83,Countries!$H$2:$Q$217,2,FALSE)</f>
        <v>Lower-Middle Income</v>
      </c>
      <c r="E83" t="str">
        <f>VLOOKUP($A83,Countries!$H$2:$Q$217,10,FALSE)</f>
        <v>IDA</v>
      </c>
      <c r="F83" t="s">
        <v>27</v>
      </c>
      <c r="G83" t="s">
        <v>2069</v>
      </c>
      <c r="H83" s="319" t="s">
        <v>779</v>
      </c>
      <c r="I83" s="282">
        <v>314701555.82293576</v>
      </c>
      <c r="J83" s="281">
        <v>246445575.00826323</v>
      </c>
      <c r="K83" s="281">
        <v>371190721.5644784</v>
      </c>
      <c r="L83" s="281">
        <v>342809047.24918276</v>
      </c>
      <c r="M83" s="281">
        <v>352277835.62888652</v>
      </c>
      <c r="N83" s="281">
        <v>253858533.08161956</v>
      </c>
      <c r="O83" s="281">
        <v>391058974.84116137</v>
      </c>
      <c r="P83" s="281">
        <v>333488325.13738275</v>
      </c>
      <c r="Q83" s="281">
        <v>281317646.99708527</v>
      </c>
      <c r="R83" s="281"/>
      <c r="S83" s="281"/>
      <c r="T83" s="282"/>
      <c r="U83" s="282">
        <v>421506011.68116194</v>
      </c>
      <c r="V83" s="282">
        <v>352831675.75242406</v>
      </c>
      <c r="W83" s="282">
        <v>243613396.44747642</v>
      </c>
      <c r="X83" s="282">
        <v>245834676.20042044</v>
      </c>
      <c r="Y83" s="282">
        <v>110464387.38676277</v>
      </c>
      <c r="Z83" s="282">
        <v>34528186.040343031</v>
      </c>
      <c r="AA83" s="281"/>
      <c r="AB83" s="281"/>
      <c r="AC83" s="281"/>
      <c r="AE83" s="126">
        <f t="shared" si="14"/>
        <v>0.33938331057479371</v>
      </c>
      <c r="AF83" s="126">
        <f t="shared" si="14"/>
        <v>0.43168192709726577</v>
      </c>
      <c r="AG83" s="126">
        <f t="shared" si="14"/>
        <v>-0.3436975056361718</v>
      </c>
      <c r="AH83" s="126">
        <f t="shared" si="14"/>
        <v>-0.28288159786597789</v>
      </c>
      <c r="AI83" s="126">
        <f t="shared" si="14"/>
        <v>-0.68642822166327411</v>
      </c>
      <c r="AJ83" s="126">
        <f t="shared" si="10"/>
        <v>-0.86398650610164174</v>
      </c>
      <c r="AK83" s="126" t="str">
        <f t="shared" si="10"/>
        <v/>
      </c>
      <c r="AL83" s="126" t="str">
        <f t="shared" si="10"/>
        <v/>
      </c>
      <c r="AM83" s="126" t="str">
        <f t="shared" si="10"/>
        <v/>
      </c>
      <c r="AN83" s="126" t="str">
        <f t="shared" si="10"/>
        <v/>
      </c>
      <c r="AO83" s="124">
        <f t="shared" si="11"/>
        <v>1881283268.355366</v>
      </c>
      <c r="AP83" s="124">
        <f t="shared" si="12"/>
        <v>1408778333.5085888</v>
      </c>
      <c r="AQ83" s="126">
        <f t="shared" si="13"/>
        <v>-0.25116097229730061</v>
      </c>
      <c r="AR83" s="153" t="s">
        <v>779</v>
      </c>
      <c r="AS83" s="153">
        <f t="shared" si="9"/>
        <v>1</v>
      </c>
      <c r="AT83" s="153">
        <f t="shared" si="9"/>
        <v>1</v>
      </c>
      <c r="AU83" s="153">
        <f t="shared" si="9"/>
        <v>1</v>
      </c>
      <c r="AV83" s="153">
        <f t="shared" si="9"/>
        <v>1</v>
      </c>
      <c r="AW83" s="153">
        <f t="shared" si="9"/>
        <v>1</v>
      </c>
      <c r="AX83" s="153">
        <f t="shared" si="8"/>
        <v>1</v>
      </c>
      <c r="AY83" s="153">
        <f t="shared" si="8"/>
        <v>0</v>
      </c>
      <c r="AZ83" s="153">
        <f t="shared" si="8"/>
        <v>0</v>
      </c>
      <c r="BA83" s="153">
        <f t="shared" si="8"/>
        <v>0</v>
      </c>
      <c r="BB83" s="153">
        <f t="shared" si="8"/>
        <v>0</v>
      </c>
    </row>
    <row r="84" spans="1:54" x14ac:dyDescent="0.3">
      <c r="A84" t="s">
        <v>50</v>
      </c>
      <c r="B84" t="str">
        <f>VLOOKUP($A84,Countries!$H$2:$Q$217,8,FALSE)</f>
        <v>GHA</v>
      </c>
      <c r="C84" t="str">
        <f>VLOOKUP($A84,Countries!$H$2:$Q$217,9,FALSE)</f>
        <v>SSA</v>
      </c>
      <c r="D84" t="str">
        <f>VLOOKUP($A84,Countries!$H$2:$Q$217,2,FALSE)</f>
        <v>Lower-Middle Income</v>
      </c>
      <c r="E84" t="str">
        <f>VLOOKUP($A84,Countries!$H$2:$Q$217,10,FALSE)</f>
        <v>IDA</v>
      </c>
      <c r="F84" t="s">
        <v>30</v>
      </c>
      <c r="G84" t="s">
        <v>2069</v>
      </c>
      <c r="H84" s="319" t="s">
        <v>779</v>
      </c>
      <c r="I84" s="282">
        <v>891307994.05636251</v>
      </c>
      <c r="J84" s="282">
        <v>528344050.31082404</v>
      </c>
      <c r="K84" s="282">
        <v>490473228.93550408</v>
      </c>
      <c r="L84" s="282">
        <v>1009359119.6989501</v>
      </c>
      <c r="M84" s="282">
        <v>1050216966.5817485</v>
      </c>
      <c r="N84" s="282">
        <v>670382584.83190846</v>
      </c>
      <c r="O84" s="282">
        <v>1162590793.4920058</v>
      </c>
      <c r="P84" s="282">
        <v>1129674149.1261904</v>
      </c>
      <c r="Q84" s="282">
        <v>779051560.91901278</v>
      </c>
      <c r="R84" s="282"/>
      <c r="S84" s="282"/>
      <c r="T84" s="282"/>
      <c r="U84" s="282">
        <v>981476175.38897467</v>
      </c>
      <c r="V84" s="282">
        <v>877723531.98283291</v>
      </c>
      <c r="W84" s="282">
        <v>931448063.93933952</v>
      </c>
      <c r="X84" s="282">
        <v>1499232353.2872896</v>
      </c>
      <c r="Y84" s="282">
        <v>793348727.34308803</v>
      </c>
      <c r="Z84" s="282">
        <v>678995312.23343229</v>
      </c>
      <c r="AA84" s="281"/>
      <c r="AB84" s="281"/>
      <c r="AC84" s="281"/>
      <c r="AE84" s="126">
        <f t="shared" si="14"/>
        <v>0.10116388715673329</v>
      </c>
      <c r="AF84" s="126">
        <f t="shared" si="14"/>
        <v>0.66127267159811765</v>
      </c>
      <c r="AG84" s="126">
        <f t="shared" si="14"/>
        <v>0.89908033504887264</v>
      </c>
      <c r="AH84" s="126">
        <f t="shared" si="14"/>
        <v>0.48533096301190443</v>
      </c>
      <c r="AI84" s="126">
        <f t="shared" si="14"/>
        <v>-0.24458587835875142</v>
      </c>
      <c r="AJ84" s="126">
        <f t="shared" si="10"/>
        <v>1.2847480821243859E-2</v>
      </c>
      <c r="AK84" s="126" t="str">
        <f t="shared" si="10"/>
        <v/>
      </c>
      <c r="AL84" s="126" t="str">
        <f t="shared" si="10"/>
        <v/>
      </c>
      <c r="AM84" s="126" t="str">
        <f t="shared" si="10"/>
        <v/>
      </c>
      <c r="AN84" s="126" t="str">
        <f t="shared" si="10"/>
        <v/>
      </c>
      <c r="AO84" s="124">
        <f t="shared" si="11"/>
        <v>4640083944.4152975</v>
      </c>
      <c r="AP84" s="124">
        <f t="shared" si="12"/>
        <v>5762224164.1749573</v>
      </c>
      <c r="AQ84" s="126">
        <f t="shared" si="13"/>
        <v>0.24183618943149573</v>
      </c>
      <c r="AR84" s="153" t="s">
        <v>779</v>
      </c>
      <c r="AS84" s="153">
        <f t="shared" si="9"/>
        <v>1</v>
      </c>
      <c r="AT84" s="153">
        <f t="shared" si="9"/>
        <v>1</v>
      </c>
      <c r="AU84" s="153">
        <f t="shared" si="9"/>
        <v>1</v>
      </c>
      <c r="AV84" s="153">
        <f t="shared" si="9"/>
        <v>1</v>
      </c>
      <c r="AW84" s="153">
        <f t="shared" si="9"/>
        <v>1</v>
      </c>
      <c r="AX84" s="153">
        <f t="shared" si="8"/>
        <v>1</v>
      </c>
      <c r="AY84" s="153">
        <f t="shared" si="8"/>
        <v>0</v>
      </c>
      <c r="AZ84" s="153">
        <f t="shared" si="8"/>
        <v>0</v>
      </c>
      <c r="BA84" s="153">
        <f t="shared" si="8"/>
        <v>0</v>
      </c>
      <c r="BB84" s="153">
        <f t="shared" si="8"/>
        <v>0</v>
      </c>
    </row>
    <row r="85" spans="1:54" x14ac:dyDescent="0.3">
      <c r="A85" t="s">
        <v>50</v>
      </c>
      <c r="B85" t="str">
        <f>VLOOKUP($A85,Countries!$H$2:$Q$217,8,FALSE)</f>
        <v>GHA</v>
      </c>
      <c r="C85" t="str">
        <f>VLOOKUP($A85,Countries!$H$2:$Q$217,9,FALSE)</f>
        <v>SSA</v>
      </c>
      <c r="D85" t="str">
        <f>VLOOKUP($A85,Countries!$H$2:$Q$217,2,FALSE)</f>
        <v>Lower-Middle Income</v>
      </c>
      <c r="E85" t="str">
        <f>VLOOKUP($A85,Countries!$H$2:$Q$217,10,FALSE)</f>
        <v>IDA</v>
      </c>
      <c r="F85" t="s">
        <v>5</v>
      </c>
      <c r="G85" t="s">
        <v>2069</v>
      </c>
      <c r="H85" s="319" t="s">
        <v>779</v>
      </c>
      <c r="I85" s="282">
        <v>3098878375.2749996</v>
      </c>
      <c r="J85" s="281">
        <v>2580503782.2550006</v>
      </c>
      <c r="K85" s="281">
        <v>3031863005.0328875</v>
      </c>
      <c r="L85" s="281">
        <v>3770303347.8160276</v>
      </c>
      <c r="M85" s="281">
        <v>3261020495.1852098</v>
      </c>
      <c r="N85" s="281">
        <v>3040580627.8029752</v>
      </c>
      <c r="O85" s="281">
        <v>3454569584.0478053</v>
      </c>
      <c r="P85" s="281">
        <v>3295175027.0326667</v>
      </c>
      <c r="Q85" s="281">
        <v>3465239271.6598845</v>
      </c>
      <c r="R85" s="281"/>
      <c r="S85" s="281"/>
      <c r="T85" s="282"/>
      <c r="U85" s="281">
        <v>3724815660.9989095</v>
      </c>
      <c r="V85" s="281">
        <v>2251120040.9399996</v>
      </c>
      <c r="W85" s="281">
        <v>2810905461.3684864</v>
      </c>
      <c r="X85" s="281">
        <v>3615065271.4992766</v>
      </c>
      <c r="Y85" s="281">
        <v>3005187829.95223</v>
      </c>
      <c r="Z85" s="282">
        <v>2588999336.9789095</v>
      </c>
      <c r="AA85" s="281"/>
      <c r="AB85" s="281"/>
      <c r="AC85" s="281"/>
      <c r="AE85" s="126">
        <f t="shared" si="14"/>
        <v>0.20198833575337177</v>
      </c>
      <c r="AF85" s="126">
        <f t="shared" si="14"/>
        <v>-0.12764319261224472</v>
      </c>
      <c r="AG85" s="126">
        <f t="shared" si="14"/>
        <v>-7.2878472179518636E-2</v>
      </c>
      <c r="AH85" s="126">
        <f t="shared" si="14"/>
        <v>-4.1173895571737923E-2</v>
      </c>
      <c r="AI85" s="126">
        <f t="shared" si="14"/>
        <v>-7.8451719518693105E-2</v>
      </c>
      <c r="AJ85" s="126">
        <f t="shared" si="10"/>
        <v>-0.14851811088146136</v>
      </c>
      <c r="AK85" s="126" t="str">
        <f t="shared" si="10"/>
        <v/>
      </c>
      <c r="AL85" s="126" t="str">
        <f t="shared" si="10"/>
        <v/>
      </c>
      <c r="AM85" s="126" t="str">
        <f t="shared" si="10"/>
        <v/>
      </c>
      <c r="AN85" s="126" t="str">
        <f t="shared" si="10"/>
        <v/>
      </c>
      <c r="AO85" s="124">
        <f t="shared" si="11"/>
        <v>18783149633.367104</v>
      </c>
      <c r="AP85" s="124">
        <f t="shared" si="12"/>
        <v>17996093601.737812</v>
      </c>
      <c r="AQ85" s="126">
        <f t="shared" si="13"/>
        <v>-4.1902239347076022E-2</v>
      </c>
      <c r="AR85" s="153" t="s">
        <v>779</v>
      </c>
      <c r="AS85" s="153">
        <f t="shared" si="9"/>
        <v>1</v>
      </c>
      <c r="AT85" s="153">
        <f t="shared" si="9"/>
        <v>1</v>
      </c>
      <c r="AU85" s="153">
        <f t="shared" si="9"/>
        <v>1</v>
      </c>
      <c r="AV85" s="153">
        <f t="shared" si="9"/>
        <v>1</v>
      </c>
      <c r="AW85" s="153">
        <f t="shared" si="9"/>
        <v>1</v>
      </c>
      <c r="AX85" s="153">
        <f t="shared" si="8"/>
        <v>1</v>
      </c>
      <c r="AY85" s="153">
        <f t="shared" si="8"/>
        <v>0</v>
      </c>
      <c r="AZ85" s="153">
        <f t="shared" si="8"/>
        <v>0</v>
      </c>
      <c r="BA85" s="153">
        <f t="shared" si="8"/>
        <v>0</v>
      </c>
      <c r="BB85" s="153">
        <f t="shared" si="8"/>
        <v>0</v>
      </c>
    </row>
    <row r="86" spans="1:54" x14ac:dyDescent="0.3">
      <c r="A86" t="s">
        <v>50</v>
      </c>
      <c r="B86" t="str">
        <f>VLOOKUP($A86,Countries!$H$2:$Q$217,8,FALSE)</f>
        <v>GHA</v>
      </c>
      <c r="C86" t="str">
        <f>VLOOKUP($A86,Countries!$H$2:$Q$217,9,FALSE)</f>
        <v>SSA</v>
      </c>
      <c r="D86" t="str">
        <f>VLOOKUP($A86,Countries!$H$2:$Q$217,2,FALSE)</f>
        <v>Lower-Middle Income</v>
      </c>
      <c r="E86" t="str">
        <f>VLOOKUP($A86,Countries!$H$2:$Q$217,10,FALSE)</f>
        <v>IDA</v>
      </c>
      <c r="F86" s="14" t="s">
        <v>18</v>
      </c>
      <c r="G86" t="s">
        <v>2069</v>
      </c>
      <c r="H86" s="319" t="s">
        <v>779</v>
      </c>
      <c r="I86" s="281">
        <v>1070162625.1770643</v>
      </c>
      <c r="J86" s="281">
        <v>1043283246.0817368</v>
      </c>
      <c r="K86" s="281">
        <v>1116200211.2455215</v>
      </c>
      <c r="L86" s="281">
        <v>1169790716.5108171</v>
      </c>
      <c r="M86" s="281">
        <v>1038316897.9711136</v>
      </c>
      <c r="N86" s="281">
        <v>847021513.61838067</v>
      </c>
      <c r="O86" s="281">
        <v>1043887927.1788384</v>
      </c>
      <c r="P86" s="281">
        <v>1105241677.6726167</v>
      </c>
      <c r="Q86" s="281">
        <v>1057623290.2429143</v>
      </c>
      <c r="R86" s="281"/>
      <c r="S86" s="281"/>
      <c r="T86" s="281"/>
      <c r="U86" s="281">
        <v>1164122873.3588381</v>
      </c>
      <c r="V86" s="281">
        <v>718092589.94757569</v>
      </c>
      <c r="W86" s="281">
        <v>724700591.39252365</v>
      </c>
      <c r="X86" s="281">
        <v>890218250.85957944</v>
      </c>
      <c r="Y86" s="281">
        <v>1086830663.2332373</v>
      </c>
      <c r="Z86" s="281">
        <v>727430642.12965751</v>
      </c>
      <c r="AA86" s="281"/>
      <c r="AB86" s="281"/>
      <c r="AC86" s="281"/>
      <c r="AE86" s="126">
        <f t="shared" si="14"/>
        <v>8.7799971678348923E-2</v>
      </c>
      <c r="AF86" s="126">
        <f t="shared" si="14"/>
        <v>-0.31169929868564555</v>
      </c>
      <c r="AG86" s="126">
        <f t="shared" si="14"/>
        <v>-0.35074318738583621</v>
      </c>
      <c r="AH86" s="126">
        <f t="shared" si="14"/>
        <v>-0.23899357526543716</v>
      </c>
      <c r="AI86" s="126">
        <f t="shared" si="14"/>
        <v>4.6723466946286159E-2</v>
      </c>
      <c r="AJ86" s="126">
        <f t="shared" si="10"/>
        <v>-0.14118988663917686</v>
      </c>
      <c r="AK86" s="126" t="str">
        <f t="shared" si="10"/>
        <v/>
      </c>
      <c r="AL86" s="126" t="str">
        <f t="shared" si="10"/>
        <v/>
      </c>
      <c r="AM86" s="126" t="str">
        <f t="shared" si="10"/>
        <v/>
      </c>
      <c r="AN86" s="126" t="str">
        <f t="shared" si="10"/>
        <v/>
      </c>
      <c r="AO86" s="124">
        <f t="shared" si="11"/>
        <v>6284775210.6046333</v>
      </c>
      <c r="AP86" s="124">
        <f t="shared" si="12"/>
        <v>5311395610.9214115</v>
      </c>
      <c r="AQ86" s="126">
        <f t="shared" si="13"/>
        <v>-0.15487898406307149</v>
      </c>
      <c r="AR86" s="153" t="s">
        <v>779</v>
      </c>
      <c r="AS86" s="153">
        <f t="shared" si="9"/>
        <v>1</v>
      </c>
      <c r="AT86" s="153">
        <f t="shared" si="9"/>
        <v>1</v>
      </c>
      <c r="AU86" s="153">
        <f t="shared" si="9"/>
        <v>1</v>
      </c>
      <c r="AV86" s="153">
        <f t="shared" si="9"/>
        <v>1</v>
      </c>
      <c r="AW86" s="153">
        <f t="shared" si="9"/>
        <v>1</v>
      </c>
      <c r="AX86" s="153">
        <f t="shared" si="8"/>
        <v>1</v>
      </c>
      <c r="AY86" s="153">
        <f t="shared" si="8"/>
        <v>0</v>
      </c>
      <c r="AZ86" s="153">
        <f t="shared" si="8"/>
        <v>0</v>
      </c>
      <c r="BA86" s="153">
        <f t="shared" si="8"/>
        <v>0</v>
      </c>
      <c r="BB86" s="153">
        <f t="shared" si="8"/>
        <v>0</v>
      </c>
    </row>
    <row r="87" spans="1:54" ht="15" thickBot="1" x14ac:dyDescent="0.35">
      <c r="A87" t="s">
        <v>50</v>
      </c>
      <c r="B87" t="str">
        <f>VLOOKUP($A87,Countries!$H$2:$Q$217,8,FALSE)</f>
        <v>GHA</v>
      </c>
      <c r="C87" t="str">
        <f>VLOOKUP($A87,Countries!$H$2:$Q$217,9,FALSE)</f>
        <v>SSA</v>
      </c>
      <c r="D87" t="str">
        <f>VLOOKUP($A87,Countries!$H$2:$Q$217,2,FALSE)</f>
        <v>Lower-Middle Income</v>
      </c>
      <c r="E87" t="str">
        <f>VLOOKUP($A87,Countries!$H$2:$Q$217,10,FALSE)</f>
        <v>IDA</v>
      </c>
      <c r="F87" t="s">
        <v>653</v>
      </c>
      <c r="G87" t="s">
        <v>2069</v>
      </c>
      <c r="H87" s="319" t="s">
        <v>779</v>
      </c>
      <c r="I87" s="295">
        <v>760233332.20804214</v>
      </c>
      <c r="J87" s="295">
        <v>728920837.72021306</v>
      </c>
      <c r="K87" s="295">
        <v>801484879.22131038</v>
      </c>
      <c r="L87" s="295">
        <v>789105598.56781828</v>
      </c>
      <c r="M87" s="295">
        <v>723436245.22193432</v>
      </c>
      <c r="N87" s="295">
        <v>585717006.11303496</v>
      </c>
      <c r="O87" s="295">
        <v>708390052.40922308</v>
      </c>
      <c r="P87" s="295">
        <v>756426723.55032635</v>
      </c>
      <c r="Q87" s="295">
        <v>745717573.56618476</v>
      </c>
      <c r="R87" s="295"/>
      <c r="S87" s="295"/>
      <c r="T87" s="295"/>
      <c r="U87" s="295">
        <v>795727333.95906687</v>
      </c>
      <c r="V87" s="295">
        <v>483354035.95968252</v>
      </c>
      <c r="W87" s="295">
        <v>538615955.1047008</v>
      </c>
      <c r="X87" s="295">
        <v>605530850.10999072</v>
      </c>
      <c r="Y87" s="295">
        <v>739195122.77678013</v>
      </c>
      <c r="Z87" s="295">
        <v>480710480.49468678</v>
      </c>
      <c r="AA87" s="296"/>
      <c r="AB87" s="282"/>
      <c r="AC87" s="281"/>
      <c r="AE87" s="126">
        <f t="shared" si="14"/>
        <v>4.6688299824916894E-2</v>
      </c>
      <c r="AF87" s="126">
        <f t="shared" si="14"/>
        <v>-0.33689090646464437</v>
      </c>
      <c r="AG87" s="126">
        <f t="shared" si="14"/>
        <v>-0.32797739661913794</v>
      </c>
      <c r="AH87" s="126">
        <f t="shared" si="14"/>
        <v>-0.23263647956750691</v>
      </c>
      <c r="AI87" s="126">
        <f t="shared" si="14"/>
        <v>2.1783367447965416E-2</v>
      </c>
      <c r="AJ87" s="126">
        <f t="shared" si="10"/>
        <v>-0.17927860130816048</v>
      </c>
      <c r="AK87" s="126" t="str">
        <f t="shared" si="10"/>
        <v/>
      </c>
      <c r="AL87" s="126" t="str">
        <f t="shared" si="10"/>
        <v/>
      </c>
      <c r="AM87" s="126" t="str">
        <f t="shared" si="10"/>
        <v/>
      </c>
      <c r="AN87" s="126" t="str">
        <f t="shared" si="10"/>
        <v/>
      </c>
      <c r="AO87" s="124">
        <f t="shared" si="11"/>
        <v>4388897899.0523529</v>
      </c>
      <c r="AP87" s="124">
        <f t="shared" si="12"/>
        <v>3643133778.4049077</v>
      </c>
      <c r="AQ87" s="126">
        <f t="shared" si="13"/>
        <v>-0.16992059004345259</v>
      </c>
      <c r="AR87" s="153" t="s">
        <v>779</v>
      </c>
      <c r="AS87" s="153">
        <f t="shared" si="9"/>
        <v>1</v>
      </c>
      <c r="AT87" s="153">
        <f t="shared" si="9"/>
        <v>1</v>
      </c>
      <c r="AU87" s="153">
        <f t="shared" si="9"/>
        <v>1</v>
      </c>
      <c r="AV87" s="153">
        <f t="shared" si="9"/>
        <v>1</v>
      </c>
      <c r="AW87" s="153">
        <f t="shared" si="9"/>
        <v>1</v>
      </c>
      <c r="AX87" s="153">
        <f t="shared" si="8"/>
        <v>1</v>
      </c>
      <c r="AY87" s="153">
        <f t="shared" si="8"/>
        <v>0</v>
      </c>
      <c r="AZ87" s="153">
        <f t="shared" si="8"/>
        <v>0</v>
      </c>
      <c r="BA87" s="153">
        <f t="shared" si="8"/>
        <v>0</v>
      </c>
      <c r="BB87" s="153">
        <f t="shared" si="8"/>
        <v>0</v>
      </c>
    </row>
    <row r="88" spans="1:54" x14ac:dyDescent="0.3">
      <c r="A88" t="s">
        <v>66</v>
      </c>
      <c r="B88" t="str">
        <f>VLOOKUP($A88,Countries!$H$2:$Q$217,8,FALSE)</f>
        <v>SLE</v>
      </c>
      <c r="C88" t="str">
        <f>VLOOKUP($A88,Countries!$H$2:$Q$217,9,FALSE)</f>
        <v>SSA</v>
      </c>
      <c r="D88" t="str">
        <f>VLOOKUP($A88,Countries!$H$2:$Q$217,2,FALSE)</f>
        <v>Low Income</v>
      </c>
      <c r="E88" t="str">
        <f>VLOOKUP($A88,Countries!$H$2:$Q$217,10,FALSE)</f>
        <v>IDA</v>
      </c>
      <c r="F88" t="s">
        <v>770</v>
      </c>
      <c r="G88" t="s">
        <v>2070</v>
      </c>
      <c r="H88" s="319" t="s">
        <v>779</v>
      </c>
      <c r="I88" s="281">
        <v>53862.350615090007</v>
      </c>
      <c r="J88" s="281">
        <v>63666.543117139998</v>
      </c>
      <c r="K88" s="281">
        <v>55064.144943910003</v>
      </c>
      <c r="L88" s="281">
        <v>51967.705049790005</v>
      </c>
      <c r="M88" s="281">
        <v>64890.582894890002</v>
      </c>
      <c r="N88" s="281">
        <v>52521.654979969993</v>
      </c>
      <c r="O88" s="281">
        <v>57862.718950039998</v>
      </c>
      <c r="P88" s="281">
        <v>62263.78914605001</v>
      </c>
      <c r="Q88" s="281">
        <v>48066.831833169999</v>
      </c>
      <c r="R88" s="281">
        <v>57503.654645940005</v>
      </c>
      <c r="S88" s="281">
        <v>86186.947685959996</v>
      </c>
      <c r="T88" s="281">
        <v>57218.169763900005</v>
      </c>
      <c r="U88" s="281">
        <v>59404.399350489999</v>
      </c>
      <c r="V88" s="281">
        <v>47281.940867229998</v>
      </c>
      <c r="W88" s="281">
        <v>49238.080399220002</v>
      </c>
      <c r="X88" s="281">
        <v>43106.829837860001</v>
      </c>
      <c r="Y88" s="281">
        <v>50575.698100483001</v>
      </c>
      <c r="Z88" s="281">
        <v>49153.62578183</v>
      </c>
      <c r="AA88" s="281">
        <v>59706.764000000003</v>
      </c>
      <c r="AB88" s="281"/>
      <c r="AC88" s="281"/>
      <c r="AE88" s="126">
        <f t="shared" si="14"/>
        <v>0.1028928123654399</v>
      </c>
      <c r="AF88" s="126">
        <f t="shared" si="14"/>
        <v>-0.25735027296462426</v>
      </c>
      <c r="AG88" s="126">
        <f t="shared" si="14"/>
        <v>-0.10580504883213217</v>
      </c>
      <c r="AH88" s="126">
        <f t="shared" si="14"/>
        <v>-0.17050734111580343</v>
      </c>
      <c r="AI88" s="126">
        <f t="shared" si="14"/>
        <v>-0.22060034223447031</v>
      </c>
      <c r="AJ88" s="126">
        <f t="shared" si="10"/>
        <v>-6.412648648304109E-2</v>
      </c>
      <c r="AK88" s="126">
        <f t="shared" si="10"/>
        <v>3.1869312113594173E-2</v>
      </c>
      <c r="AL88" s="126" t="str">
        <f t="shared" si="10"/>
        <v/>
      </c>
      <c r="AM88" s="126" t="str">
        <f t="shared" si="10"/>
        <v/>
      </c>
      <c r="AN88" s="126" t="str">
        <f t="shared" si="10"/>
        <v/>
      </c>
      <c r="AO88" s="124">
        <f t="shared" si="11"/>
        <v>399835.70055083005</v>
      </c>
      <c r="AP88" s="124">
        <f t="shared" si="12"/>
        <v>358467.33833711297</v>
      </c>
      <c r="AQ88" s="126">
        <f t="shared" si="13"/>
        <v>-0.10346340298459172</v>
      </c>
      <c r="AR88" s="153" t="s">
        <v>779</v>
      </c>
      <c r="AS88" s="153">
        <f t="shared" si="9"/>
        <v>1</v>
      </c>
      <c r="AT88" s="153">
        <f t="shared" si="9"/>
        <v>1</v>
      </c>
      <c r="AU88" s="153">
        <f t="shared" si="9"/>
        <v>1</v>
      </c>
      <c r="AV88" s="153">
        <f t="shared" si="9"/>
        <v>1</v>
      </c>
      <c r="AW88" s="153">
        <f t="shared" si="9"/>
        <v>1</v>
      </c>
      <c r="AX88" s="153">
        <f t="shared" si="8"/>
        <v>1</v>
      </c>
      <c r="AY88" s="153">
        <f t="shared" si="8"/>
        <v>1</v>
      </c>
      <c r="AZ88" s="153">
        <f t="shared" si="8"/>
        <v>0</v>
      </c>
      <c r="BA88" s="153">
        <f t="shared" si="8"/>
        <v>0</v>
      </c>
      <c r="BB88" s="153">
        <f t="shared" si="8"/>
        <v>0</v>
      </c>
    </row>
    <row r="89" spans="1:54" x14ac:dyDescent="0.3">
      <c r="A89" t="s">
        <v>66</v>
      </c>
      <c r="B89" t="str">
        <f>VLOOKUP($A89,Countries!$H$2:$Q$217,8,FALSE)</f>
        <v>SLE</v>
      </c>
      <c r="C89" t="str">
        <f>VLOOKUP($A89,Countries!$H$2:$Q$217,9,FALSE)</f>
        <v>SSA</v>
      </c>
      <c r="D89" t="str">
        <f>VLOOKUP($A89,Countries!$H$2:$Q$217,2,FALSE)</f>
        <v>Low Income</v>
      </c>
      <c r="E89" t="str">
        <f>VLOOKUP($A89,Countries!$H$2:$Q$217,10,FALSE)</f>
        <v>IDA</v>
      </c>
      <c r="F89" t="s">
        <v>27</v>
      </c>
      <c r="G89" t="s">
        <v>2070</v>
      </c>
      <c r="H89" s="319" t="s">
        <v>779</v>
      </c>
      <c r="I89" s="297">
        <v>39223.355473409996</v>
      </c>
      <c r="J89" s="297">
        <v>54674.476113559998</v>
      </c>
      <c r="K89" s="297">
        <v>63446.393801200007</v>
      </c>
      <c r="L89" s="297">
        <v>51457.290589180004</v>
      </c>
      <c r="M89" s="297">
        <v>64740.498296359998</v>
      </c>
      <c r="N89" s="297">
        <v>23244.33736867</v>
      </c>
      <c r="O89" s="297">
        <v>46231.41026140999</v>
      </c>
      <c r="P89" s="297">
        <v>39731.412472609998</v>
      </c>
      <c r="Q89" s="297">
        <v>49070.135776880001</v>
      </c>
      <c r="R89" s="297">
        <v>54884.266548090003</v>
      </c>
      <c r="S89" s="297">
        <v>53541.18098374</v>
      </c>
      <c r="T89" s="297">
        <v>62585.112332110002</v>
      </c>
      <c r="U89" s="297">
        <v>59775.600649510001</v>
      </c>
      <c r="V89" s="297">
        <v>44758.059132770002</v>
      </c>
      <c r="W89" s="297">
        <v>53681.919600779998</v>
      </c>
      <c r="X89" s="297">
        <v>36883.170162139999</v>
      </c>
      <c r="Y89" s="297">
        <v>39914.301899516999</v>
      </c>
      <c r="Z89" s="297">
        <v>66296.374218170007</v>
      </c>
      <c r="AA89" s="297">
        <v>51793.235999999997</v>
      </c>
      <c r="AB89" s="282"/>
      <c r="AC89" s="281"/>
      <c r="AE89" s="126">
        <f t="shared" si="14"/>
        <v>0.52397978010914004</v>
      </c>
      <c r="AF89" s="126">
        <f t="shared" si="14"/>
        <v>-0.18137196157478302</v>
      </c>
      <c r="AG89" s="126">
        <f t="shared" si="14"/>
        <v>-0.15390116940319035</v>
      </c>
      <c r="AH89" s="126">
        <f t="shared" si="14"/>
        <v>-0.28322751276190444</v>
      </c>
      <c r="AI89" s="126">
        <f t="shared" si="14"/>
        <v>-0.38347243302325401</v>
      </c>
      <c r="AJ89" s="126">
        <f t="shared" si="10"/>
        <v>1.8521516086549286</v>
      </c>
      <c r="AK89" s="126">
        <f t="shared" si="10"/>
        <v>0.12030404668906546</v>
      </c>
      <c r="AL89" s="126" t="str">
        <f t="shared" si="10"/>
        <v/>
      </c>
      <c r="AM89" s="126" t="str">
        <f t="shared" si="10"/>
        <v/>
      </c>
      <c r="AN89" s="126" t="str">
        <f t="shared" si="10"/>
        <v/>
      </c>
      <c r="AO89" s="124">
        <f t="shared" si="11"/>
        <v>343017.76190379</v>
      </c>
      <c r="AP89" s="124">
        <f t="shared" si="12"/>
        <v>353102.66166288703</v>
      </c>
      <c r="AQ89" s="126">
        <f t="shared" si="13"/>
        <v>2.940051763828384E-2</v>
      </c>
      <c r="AR89" s="153" t="s">
        <v>779</v>
      </c>
      <c r="AS89" s="153">
        <f t="shared" si="9"/>
        <v>1</v>
      </c>
      <c r="AT89" s="153">
        <f t="shared" si="9"/>
        <v>1</v>
      </c>
      <c r="AU89" s="153">
        <f t="shared" si="9"/>
        <v>1</v>
      </c>
      <c r="AV89" s="153">
        <f t="shared" si="9"/>
        <v>1</v>
      </c>
      <c r="AW89" s="153">
        <f t="shared" si="9"/>
        <v>1</v>
      </c>
      <c r="AX89" s="153">
        <f t="shared" si="8"/>
        <v>1</v>
      </c>
      <c r="AY89" s="153">
        <f t="shared" si="8"/>
        <v>1</v>
      </c>
      <c r="AZ89" s="153">
        <f t="shared" si="8"/>
        <v>0</v>
      </c>
      <c r="BA89" s="153">
        <f t="shared" si="8"/>
        <v>0</v>
      </c>
      <c r="BB89" s="153">
        <f t="shared" si="8"/>
        <v>0</v>
      </c>
    </row>
    <row r="90" spans="1:54" x14ac:dyDescent="0.3">
      <c r="A90" t="s">
        <v>66</v>
      </c>
      <c r="B90" t="str">
        <f>VLOOKUP($A90,Countries!$H$2:$Q$217,8,FALSE)</f>
        <v>SLE</v>
      </c>
      <c r="C90" t="str">
        <f>VLOOKUP($A90,Countries!$H$2:$Q$217,9,FALSE)</f>
        <v>SSA</v>
      </c>
      <c r="D90" t="str">
        <f>VLOOKUP($A90,Countries!$H$2:$Q$217,2,FALSE)</f>
        <v>Low Income</v>
      </c>
      <c r="E90" t="str">
        <f>VLOOKUP($A90,Countries!$H$2:$Q$217,10,FALSE)</f>
        <v>IDA</v>
      </c>
      <c r="F90" t="s">
        <v>16</v>
      </c>
      <c r="G90" t="s">
        <v>2070</v>
      </c>
      <c r="H90" s="319" t="s">
        <v>779</v>
      </c>
      <c r="I90" s="281">
        <v>128313.78947689</v>
      </c>
      <c r="J90" s="281">
        <v>124455.13221152002</v>
      </c>
      <c r="K90" s="281">
        <v>193319.00247054006</v>
      </c>
      <c r="L90" s="281">
        <v>170582.57644054003</v>
      </c>
      <c r="M90" s="281">
        <v>138683.21138864002</v>
      </c>
      <c r="N90" s="281">
        <v>206038.61931818005</v>
      </c>
      <c r="O90" s="281">
        <v>134015.51300000001</v>
      </c>
      <c r="P90" s="281">
        <v>149561.48499999999</v>
      </c>
      <c r="Q90" s="281">
        <v>183939.33300000001</v>
      </c>
      <c r="R90" s="281">
        <v>134860.33199999999</v>
      </c>
      <c r="S90" s="281">
        <v>113341.83199999991</v>
      </c>
      <c r="T90" s="281">
        <v>198917.20199999999</v>
      </c>
      <c r="U90" s="281">
        <v>149539.546</v>
      </c>
      <c r="V90" s="281">
        <v>127894.74900000001</v>
      </c>
      <c r="W90" s="281">
        <v>187296.03399999999</v>
      </c>
      <c r="X90" s="281">
        <v>140035.67599999998</v>
      </c>
      <c r="Y90" s="281">
        <v>126379.871</v>
      </c>
      <c r="Z90" s="281">
        <v>217597.51199999999</v>
      </c>
      <c r="AA90" s="281">
        <v>160387.40599999999</v>
      </c>
      <c r="AB90" s="281"/>
      <c r="AC90" s="281"/>
      <c r="AE90" s="126">
        <f t="shared" si="14"/>
        <v>0.16542069725820757</v>
      </c>
      <c r="AF90" s="126">
        <f t="shared" si="14"/>
        <v>2.7637404158103583E-2</v>
      </c>
      <c r="AG90" s="126">
        <f t="shared" si="14"/>
        <v>-3.1155594605646254E-2</v>
      </c>
      <c r="AH90" s="126">
        <f t="shared" si="14"/>
        <v>-0.17907397741285602</v>
      </c>
      <c r="AI90" s="126">
        <f t="shared" si="14"/>
        <v>-8.8715427523246876E-2</v>
      </c>
      <c r="AJ90" s="126">
        <f t="shared" si="10"/>
        <v>5.6100612205956614E-2</v>
      </c>
      <c r="AK90" s="126">
        <f t="shared" si="10"/>
        <v>0.19678239040878784</v>
      </c>
      <c r="AL90" s="126" t="str">
        <f t="shared" si="10"/>
        <v/>
      </c>
      <c r="AM90" s="126" t="str">
        <f t="shared" si="10"/>
        <v/>
      </c>
      <c r="AN90" s="126" t="str">
        <f t="shared" si="10"/>
        <v/>
      </c>
      <c r="AO90" s="124">
        <f t="shared" si="11"/>
        <v>1095407.8443063102</v>
      </c>
      <c r="AP90" s="124">
        <f t="shared" si="12"/>
        <v>1109130.794</v>
      </c>
      <c r="AQ90" s="126">
        <f t="shared" si="13"/>
        <v>1.2527708072403082E-2</v>
      </c>
      <c r="AR90" s="153" t="s">
        <v>779</v>
      </c>
      <c r="AS90" s="153">
        <f t="shared" si="9"/>
        <v>1</v>
      </c>
      <c r="AT90" s="153">
        <f t="shared" si="9"/>
        <v>1</v>
      </c>
      <c r="AU90" s="153">
        <f t="shared" si="9"/>
        <v>1</v>
      </c>
      <c r="AV90" s="153">
        <f t="shared" si="9"/>
        <v>1</v>
      </c>
      <c r="AW90" s="153">
        <f t="shared" si="9"/>
        <v>1</v>
      </c>
      <c r="AX90" s="153">
        <f t="shared" si="8"/>
        <v>1</v>
      </c>
      <c r="AY90" s="153">
        <f t="shared" si="8"/>
        <v>1</v>
      </c>
      <c r="AZ90" s="153">
        <f t="shared" si="8"/>
        <v>0</v>
      </c>
      <c r="BA90" s="153">
        <f t="shared" si="8"/>
        <v>0</v>
      </c>
      <c r="BB90" s="153">
        <f t="shared" si="8"/>
        <v>0</v>
      </c>
    </row>
    <row r="91" spans="1:54" x14ac:dyDescent="0.3">
      <c r="A91" t="s">
        <v>66</v>
      </c>
      <c r="B91" t="str">
        <f>VLOOKUP($A91,Countries!$H$2:$Q$217,8,FALSE)</f>
        <v>SLE</v>
      </c>
      <c r="C91" t="str">
        <f>VLOOKUP($A91,Countries!$H$2:$Q$217,9,FALSE)</f>
        <v>SSA</v>
      </c>
      <c r="D91" t="str">
        <f>VLOOKUP($A91,Countries!$H$2:$Q$217,2,FALSE)</f>
        <v>Low Income</v>
      </c>
      <c r="E91" t="str">
        <f>VLOOKUP($A91,Countries!$H$2:$Q$217,10,FALSE)</f>
        <v>IDA</v>
      </c>
      <c r="F91" t="s">
        <v>5</v>
      </c>
      <c r="G91" t="s">
        <v>2070</v>
      </c>
      <c r="H91" s="319" t="s">
        <v>779</v>
      </c>
      <c r="I91" s="281">
        <v>307212.58728296997</v>
      </c>
      <c r="J91" s="281">
        <v>315089.40446693002</v>
      </c>
      <c r="K91" s="281">
        <v>396346.01385513006</v>
      </c>
      <c r="L91" s="281">
        <v>353880.59284917003</v>
      </c>
      <c r="M91" s="281">
        <v>371495.15087608004</v>
      </c>
      <c r="N91" s="281">
        <v>363074.40009239002</v>
      </c>
      <c r="O91" s="281">
        <v>321010.19521144999</v>
      </c>
      <c r="P91" s="281">
        <v>339724.09861866001</v>
      </c>
      <c r="Q91" s="281">
        <v>367060.88161004998</v>
      </c>
      <c r="R91" s="281">
        <v>327608.91019403003</v>
      </c>
      <c r="S91" s="281">
        <v>349146.9476696999</v>
      </c>
      <c r="T91" s="281">
        <v>408969.74309601</v>
      </c>
      <c r="U91" s="281">
        <v>354549.54599999997</v>
      </c>
      <c r="V91" s="281">
        <v>295084.74900000001</v>
      </c>
      <c r="W91" s="281">
        <v>375496.03399999999</v>
      </c>
      <c r="X91" s="281">
        <v>289155.67599999998</v>
      </c>
      <c r="Y91" s="281">
        <v>292139.87099999998</v>
      </c>
      <c r="Z91" s="281">
        <v>407517.51199999999</v>
      </c>
      <c r="AA91" s="281">
        <v>364647.40599999996</v>
      </c>
      <c r="AB91" s="281"/>
      <c r="AC91" s="281"/>
      <c r="AE91" s="126">
        <f t="shared" si="14"/>
        <v>0.15408534896204784</v>
      </c>
      <c r="AF91" s="126">
        <f t="shared" si="14"/>
        <v>-6.3488823119184204E-2</v>
      </c>
      <c r="AG91" s="126">
        <f t="shared" si="14"/>
        <v>-5.2605499049502319E-2</v>
      </c>
      <c r="AH91" s="126">
        <f t="shared" si="14"/>
        <v>-0.18290044200518485</v>
      </c>
      <c r="AI91" s="126">
        <f t="shared" si="14"/>
        <v>-0.2136105402424234</v>
      </c>
      <c r="AJ91" s="126">
        <f t="shared" si="10"/>
        <v>0.12240772661553863</v>
      </c>
      <c r="AK91" s="126">
        <f t="shared" si="10"/>
        <v>0.13593714916065536</v>
      </c>
      <c r="AL91" s="126" t="str">
        <f t="shared" si="10"/>
        <v/>
      </c>
      <c r="AM91" s="126" t="str">
        <f t="shared" si="10"/>
        <v/>
      </c>
      <c r="AN91" s="126" t="str">
        <f t="shared" si="10"/>
        <v/>
      </c>
      <c r="AO91" s="124">
        <f t="shared" si="11"/>
        <v>2428108.3446341199</v>
      </c>
      <c r="AP91" s="124">
        <f t="shared" si="12"/>
        <v>2378590.7939999998</v>
      </c>
      <c r="AQ91" s="126">
        <f t="shared" si="13"/>
        <v>-2.0393468332477432E-2</v>
      </c>
      <c r="AR91" s="153" t="s">
        <v>779</v>
      </c>
      <c r="AS91" s="153">
        <f t="shared" si="9"/>
        <v>1</v>
      </c>
      <c r="AT91" s="153">
        <f t="shared" si="9"/>
        <v>1</v>
      </c>
      <c r="AU91" s="153">
        <f t="shared" si="9"/>
        <v>1</v>
      </c>
      <c r="AV91" s="153">
        <f t="shared" si="9"/>
        <v>1</v>
      </c>
      <c r="AW91" s="153">
        <f t="shared" si="9"/>
        <v>1</v>
      </c>
      <c r="AX91" s="153">
        <f t="shared" si="8"/>
        <v>1</v>
      </c>
      <c r="AY91" s="153">
        <f t="shared" si="8"/>
        <v>1</v>
      </c>
      <c r="AZ91" s="153">
        <f t="shared" si="8"/>
        <v>0</v>
      </c>
      <c r="BA91" s="153">
        <f t="shared" si="8"/>
        <v>0</v>
      </c>
      <c r="BB91" s="153">
        <f t="shared" si="8"/>
        <v>0</v>
      </c>
    </row>
    <row r="92" spans="1:54" x14ac:dyDescent="0.3">
      <c r="A92" t="s">
        <v>66</v>
      </c>
      <c r="B92" t="str">
        <f>VLOOKUP($A92,Countries!$H$2:$Q$217,8,FALSE)</f>
        <v>SLE</v>
      </c>
      <c r="C92" t="str">
        <f>VLOOKUP($A92,Countries!$H$2:$Q$217,9,FALSE)</f>
        <v>SSA</v>
      </c>
      <c r="D92" t="str">
        <f>VLOOKUP($A92,Countries!$H$2:$Q$217,2,FALSE)</f>
        <v>Low Income</v>
      </c>
      <c r="E92" t="str">
        <f>VLOOKUP($A92,Countries!$H$2:$Q$217,10,FALSE)</f>
        <v>IDA</v>
      </c>
      <c r="F92" t="s">
        <v>18</v>
      </c>
      <c r="G92" t="s">
        <v>2070</v>
      </c>
      <c r="H92" s="319" t="s">
        <v>779</v>
      </c>
      <c r="I92" s="281">
        <v>85813.091717579999</v>
      </c>
      <c r="J92" s="281">
        <v>72293.253024709993</v>
      </c>
      <c r="K92" s="281">
        <v>84516.472639479995</v>
      </c>
      <c r="L92" s="281">
        <v>79873.020769659997</v>
      </c>
      <c r="M92" s="281">
        <v>103180.85829619</v>
      </c>
      <c r="N92" s="281">
        <v>81269.788425570005</v>
      </c>
      <c r="O92" s="281">
        <v>82900.553</v>
      </c>
      <c r="P92" s="281">
        <v>88167.412000000011</v>
      </c>
      <c r="Q92" s="281">
        <v>85984.581000000006</v>
      </c>
      <c r="R92" s="281">
        <v>80360.656999999992</v>
      </c>
      <c r="S92" s="281">
        <v>96076.986999999994</v>
      </c>
      <c r="T92" s="281">
        <v>90249.258999999991</v>
      </c>
      <c r="U92" s="281">
        <v>85830</v>
      </c>
      <c r="V92" s="281">
        <v>75150</v>
      </c>
      <c r="W92" s="281">
        <v>85280</v>
      </c>
      <c r="X92" s="281">
        <v>69130</v>
      </c>
      <c r="Y92" s="281">
        <v>75270</v>
      </c>
      <c r="Z92" s="281">
        <v>74470</v>
      </c>
      <c r="AA92" s="281">
        <v>92760</v>
      </c>
      <c r="AB92" s="281"/>
      <c r="AC92" s="281"/>
      <c r="AE92" s="126">
        <f t="shared" si="14"/>
        <v>1.9703616408144688E-4</v>
      </c>
      <c r="AF92" s="126">
        <f t="shared" si="14"/>
        <v>3.9516093905935655E-2</v>
      </c>
      <c r="AG92" s="126">
        <f t="shared" si="14"/>
        <v>9.0340656285664792E-3</v>
      </c>
      <c r="AH92" s="126">
        <f t="shared" si="14"/>
        <v>-0.13450124542855357</v>
      </c>
      <c r="AI92" s="126">
        <f t="shared" si="14"/>
        <v>-0.27050422682150355</v>
      </c>
      <c r="AJ92" s="126">
        <f t="shared" si="10"/>
        <v>-8.3669326047249554E-2</v>
      </c>
      <c r="AK92" s="126">
        <f t="shared" si="10"/>
        <v>0.11893101605727528</v>
      </c>
      <c r="AL92" s="126" t="str">
        <f t="shared" si="10"/>
        <v/>
      </c>
      <c r="AM92" s="126" t="str">
        <f t="shared" si="10"/>
        <v/>
      </c>
      <c r="AN92" s="126" t="str">
        <f t="shared" si="10"/>
        <v/>
      </c>
      <c r="AO92" s="124">
        <f t="shared" si="11"/>
        <v>589847.0378731899</v>
      </c>
      <c r="AP92" s="124">
        <f t="shared" si="12"/>
        <v>557890</v>
      </c>
      <c r="AQ92" s="126">
        <f t="shared" si="13"/>
        <v>-5.4178517176957118E-2</v>
      </c>
      <c r="AR92" s="153" t="s">
        <v>779</v>
      </c>
      <c r="AS92" s="153">
        <f t="shared" si="9"/>
        <v>1</v>
      </c>
      <c r="AT92" s="153">
        <f t="shared" si="9"/>
        <v>1</v>
      </c>
      <c r="AU92" s="153">
        <f t="shared" si="9"/>
        <v>1</v>
      </c>
      <c r="AV92" s="153">
        <f t="shared" si="9"/>
        <v>1</v>
      </c>
      <c r="AW92" s="153">
        <f t="shared" si="9"/>
        <v>1</v>
      </c>
      <c r="AX92" s="153">
        <f t="shared" si="8"/>
        <v>1</v>
      </c>
      <c r="AY92" s="153">
        <f t="shared" si="8"/>
        <v>1</v>
      </c>
      <c r="AZ92" s="153">
        <f t="shared" si="8"/>
        <v>0</v>
      </c>
      <c r="BA92" s="153">
        <f t="shared" si="8"/>
        <v>0</v>
      </c>
      <c r="BB92" s="153">
        <f t="shared" si="8"/>
        <v>0</v>
      </c>
    </row>
    <row r="93" spans="1:54" x14ac:dyDescent="0.3">
      <c r="A93" t="s">
        <v>646</v>
      </c>
      <c r="B93" t="str">
        <f>VLOOKUP($A93,Countries!$H$2:$Q$217,8,FALSE)</f>
        <v>DEU</v>
      </c>
      <c r="C93" t="str">
        <f>VLOOKUP($A93,Countries!$H$2:$Q$217,9,FALSE)</f>
        <v>WER</v>
      </c>
      <c r="D93" t="str">
        <f>VLOOKUP($A93,Countries!$H$2:$Q$217,2,FALSE)</f>
        <v>High Income</v>
      </c>
      <c r="E93" t="str">
        <f>VLOOKUP($A93,Countries!$H$2:$Q$217,10,FALSE)</f>
        <v/>
      </c>
      <c r="F93" t="s">
        <v>648</v>
      </c>
      <c r="G93" t="s">
        <v>2070</v>
      </c>
      <c r="H93" s="319" t="s">
        <v>779</v>
      </c>
      <c r="I93" s="281">
        <v>-40</v>
      </c>
      <c r="J93" s="281">
        <v>149</v>
      </c>
      <c r="K93" s="281">
        <v>11</v>
      </c>
      <c r="L93" s="281">
        <v>1781</v>
      </c>
      <c r="M93" s="281">
        <v>331</v>
      </c>
      <c r="N93" s="281">
        <v>0</v>
      </c>
      <c r="O93" s="281">
        <v>1928</v>
      </c>
      <c r="P93" s="281">
        <v>292</v>
      </c>
      <c r="Q93" s="281">
        <v>0</v>
      </c>
      <c r="R93" s="281">
        <v>1634</v>
      </c>
      <c r="S93" s="281">
        <v>272</v>
      </c>
      <c r="T93" s="281">
        <v>1753</v>
      </c>
      <c r="U93" s="281">
        <v>69</v>
      </c>
      <c r="V93" s="281">
        <v>170</v>
      </c>
      <c r="W93" s="281">
        <v>6</v>
      </c>
      <c r="X93" s="281">
        <v>975</v>
      </c>
      <c r="Y93" s="281">
        <v>197</v>
      </c>
      <c r="Z93" s="281">
        <v>-2</v>
      </c>
      <c r="AA93" s="281">
        <v>650</v>
      </c>
      <c r="AB93" s="281"/>
      <c r="AC93" s="281"/>
      <c r="AE93" s="126">
        <f t="shared" si="14"/>
        <v>-2.7250000000000001</v>
      </c>
      <c r="AF93" s="126">
        <f t="shared" si="14"/>
        <v>0.14093959731543623</v>
      </c>
      <c r="AG93" s="126">
        <f t="shared" si="14"/>
        <v>-0.45454545454545453</v>
      </c>
      <c r="AH93" s="126">
        <f t="shared" si="14"/>
        <v>-0.45255474452554745</v>
      </c>
      <c r="AI93" s="126">
        <f t="shared" si="14"/>
        <v>-0.40483383685800606</v>
      </c>
      <c r="AJ93" s="126" t="str">
        <f t="shared" si="10"/>
        <v/>
      </c>
      <c r="AK93" s="126">
        <f t="shared" si="10"/>
        <v>-0.66286307053941906</v>
      </c>
      <c r="AL93" s="126" t="str">
        <f t="shared" si="10"/>
        <v/>
      </c>
      <c r="AM93" s="126" t="str">
        <f t="shared" si="10"/>
        <v/>
      </c>
      <c r="AN93" s="126" t="str">
        <f t="shared" si="10"/>
        <v/>
      </c>
      <c r="AO93" s="124">
        <f t="shared" si="11"/>
        <v>4160</v>
      </c>
      <c r="AP93" s="124">
        <f t="shared" si="12"/>
        <v>2065</v>
      </c>
      <c r="AQ93" s="126">
        <f t="shared" si="13"/>
        <v>-0.50360576923076927</v>
      </c>
      <c r="AR93" s="153" t="s">
        <v>779</v>
      </c>
      <c r="AS93" s="153">
        <f t="shared" si="9"/>
        <v>1</v>
      </c>
      <c r="AT93" s="153">
        <f t="shared" si="9"/>
        <v>1</v>
      </c>
      <c r="AU93" s="153">
        <f t="shared" si="9"/>
        <v>1</v>
      </c>
      <c r="AV93" s="153">
        <f t="shared" si="9"/>
        <v>1</v>
      </c>
      <c r="AW93" s="153">
        <f t="shared" si="9"/>
        <v>1</v>
      </c>
      <c r="AX93" s="153">
        <f t="shared" ref="AX93:BB143" si="15">IF(OR(Z93="",Z93=0),0,1)</f>
        <v>1</v>
      </c>
      <c r="AY93" s="153">
        <f t="shared" si="15"/>
        <v>1</v>
      </c>
      <c r="AZ93" s="153">
        <f t="shared" si="15"/>
        <v>0</v>
      </c>
      <c r="BA93" s="153">
        <f t="shared" si="15"/>
        <v>0</v>
      </c>
      <c r="BB93" s="153">
        <f t="shared" si="15"/>
        <v>0</v>
      </c>
    </row>
    <row r="94" spans="1:54" x14ac:dyDescent="0.3">
      <c r="A94" t="s">
        <v>646</v>
      </c>
      <c r="B94" t="str">
        <f>VLOOKUP($A94,Countries!$H$2:$Q$217,8,FALSE)</f>
        <v>DEU</v>
      </c>
      <c r="C94" t="str">
        <f>VLOOKUP($A94,Countries!$H$2:$Q$217,9,FALSE)</f>
        <v>WER</v>
      </c>
      <c r="D94" t="str">
        <f>VLOOKUP($A94,Countries!$H$2:$Q$217,2,FALSE)</f>
        <v>High Income</v>
      </c>
      <c r="E94" t="str">
        <f>VLOOKUP($A94,Countries!$H$2:$Q$217,10,FALSE)</f>
        <v/>
      </c>
      <c r="F94" t="s">
        <v>31</v>
      </c>
      <c r="G94" t="s">
        <v>2070</v>
      </c>
      <c r="H94" s="319" t="s">
        <v>779</v>
      </c>
      <c r="I94" s="282">
        <v>327</v>
      </c>
      <c r="J94" s="281">
        <v>-33</v>
      </c>
      <c r="K94" s="281">
        <v>8899</v>
      </c>
      <c r="L94" s="281">
        <v>-43</v>
      </c>
      <c r="M94" s="281">
        <v>-38</v>
      </c>
      <c r="N94" s="281">
        <v>8166</v>
      </c>
      <c r="O94" s="281">
        <v>-39</v>
      </c>
      <c r="P94" s="281">
        <v>71</v>
      </c>
      <c r="Q94" s="281">
        <v>7574</v>
      </c>
      <c r="R94" s="281">
        <v>-144</v>
      </c>
      <c r="S94" s="281">
        <v>-622</v>
      </c>
      <c r="T94" s="282">
        <v>7893</v>
      </c>
      <c r="U94" s="281">
        <v>1071</v>
      </c>
      <c r="V94" s="281">
        <v>11</v>
      </c>
      <c r="W94" s="281">
        <v>7412</v>
      </c>
      <c r="X94" s="281">
        <v>-2481</v>
      </c>
      <c r="Y94" s="281">
        <v>-225</v>
      </c>
      <c r="Z94" s="282">
        <v>5054</v>
      </c>
      <c r="AA94" s="281">
        <v>-262</v>
      </c>
      <c r="AB94" s="281"/>
      <c r="AC94" s="281"/>
      <c r="AE94" s="126">
        <f t="shared" si="14"/>
        <v>2.2752293577981653</v>
      </c>
      <c r="AF94" s="126">
        <f t="shared" si="14"/>
        <v>-1.3333333333333333</v>
      </c>
      <c r="AG94" s="126">
        <f t="shared" si="14"/>
        <v>-0.16709742667715474</v>
      </c>
      <c r="AH94" s="126">
        <f t="shared" si="14"/>
        <v>56.697674418604649</v>
      </c>
      <c r="AI94" s="126">
        <f t="shared" si="14"/>
        <v>4.9210526315789478</v>
      </c>
      <c r="AJ94" s="126">
        <f t="shared" si="10"/>
        <v>-0.38109233406808718</v>
      </c>
      <c r="AK94" s="126">
        <f t="shared" si="10"/>
        <v>5.7179487179487181</v>
      </c>
      <c r="AL94" s="126" t="str">
        <f t="shared" si="10"/>
        <v/>
      </c>
      <c r="AM94" s="126" t="str">
        <f t="shared" si="10"/>
        <v/>
      </c>
      <c r="AN94" s="126" t="str">
        <f t="shared" si="10"/>
        <v/>
      </c>
      <c r="AO94" s="124">
        <f t="shared" si="11"/>
        <v>17239</v>
      </c>
      <c r="AP94" s="124">
        <f t="shared" si="12"/>
        <v>10580</v>
      </c>
      <c r="AQ94" s="126">
        <f t="shared" si="13"/>
        <v>-0.38627530599222692</v>
      </c>
      <c r="AR94" s="153" t="s">
        <v>779</v>
      </c>
      <c r="AS94" s="153">
        <f t="shared" ref="AS94:AW144" si="16">IF(OR(U94="",U94=0),0,1)</f>
        <v>1</v>
      </c>
      <c r="AT94" s="153">
        <f t="shared" si="16"/>
        <v>1</v>
      </c>
      <c r="AU94" s="153">
        <f t="shared" si="16"/>
        <v>1</v>
      </c>
      <c r="AV94" s="153">
        <f t="shared" si="16"/>
        <v>1</v>
      </c>
      <c r="AW94" s="153">
        <f t="shared" si="16"/>
        <v>1</v>
      </c>
      <c r="AX94" s="153">
        <f t="shared" si="15"/>
        <v>1</v>
      </c>
      <c r="AY94" s="153">
        <f t="shared" si="15"/>
        <v>1</v>
      </c>
      <c r="AZ94" s="153">
        <f t="shared" si="15"/>
        <v>0</v>
      </c>
      <c r="BA94" s="153">
        <f t="shared" si="15"/>
        <v>0</v>
      </c>
      <c r="BB94" s="153">
        <f t="shared" si="15"/>
        <v>0</v>
      </c>
    </row>
    <row r="95" spans="1:54" x14ac:dyDescent="0.3">
      <c r="A95" t="s">
        <v>646</v>
      </c>
      <c r="B95" t="str">
        <f>VLOOKUP($A95,Countries!$H$2:$Q$217,8,FALSE)</f>
        <v>DEU</v>
      </c>
      <c r="C95" t="str">
        <f>VLOOKUP($A95,Countries!$H$2:$Q$217,9,FALSE)</f>
        <v>WER</v>
      </c>
      <c r="D95" t="str">
        <f>VLOOKUP($A95,Countries!$H$2:$Q$217,2,FALSE)</f>
        <v>High Income</v>
      </c>
      <c r="E95" t="str">
        <f>VLOOKUP($A95,Countries!$H$2:$Q$217,10,FALSE)</f>
        <v/>
      </c>
      <c r="F95" t="s">
        <v>16</v>
      </c>
      <c r="G95" t="s">
        <v>2070</v>
      </c>
      <c r="H95" s="319" t="s">
        <v>779</v>
      </c>
      <c r="I95" s="282">
        <v>22716</v>
      </c>
      <c r="J95" s="281">
        <v>18355</v>
      </c>
      <c r="K95" s="281">
        <v>41924</v>
      </c>
      <c r="L95" s="281">
        <v>20309</v>
      </c>
      <c r="M95" s="281">
        <v>19581</v>
      </c>
      <c r="N95" s="281">
        <v>48733</v>
      </c>
      <c r="O95" s="281">
        <v>21403</v>
      </c>
      <c r="P95" s="281">
        <v>18228.387999999999</v>
      </c>
      <c r="Q95" s="281">
        <v>40248</v>
      </c>
      <c r="R95" s="281">
        <v>17560</v>
      </c>
      <c r="S95" s="281">
        <v>17839</v>
      </c>
      <c r="T95" s="282">
        <v>37349</v>
      </c>
      <c r="U95" s="282">
        <v>25542</v>
      </c>
      <c r="V95" s="282">
        <v>19517</v>
      </c>
      <c r="W95" s="282">
        <v>41261</v>
      </c>
      <c r="X95" s="282">
        <v>16251</v>
      </c>
      <c r="Y95" s="282">
        <v>15507</v>
      </c>
      <c r="Z95" s="282">
        <v>38170</v>
      </c>
      <c r="AA95" s="281">
        <v>21773</v>
      </c>
      <c r="AB95" s="281"/>
      <c r="AC95" s="281"/>
      <c r="AE95" s="126">
        <f t="shared" si="14"/>
        <v>0.12440570522979398</v>
      </c>
      <c r="AF95" s="126">
        <f t="shared" si="14"/>
        <v>6.3307000817216019E-2</v>
      </c>
      <c r="AG95" s="126">
        <f t="shared" si="14"/>
        <v>-1.5814330693636105E-2</v>
      </c>
      <c r="AH95" s="126">
        <f t="shared" si="14"/>
        <v>-0.19981289083657491</v>
      </c>
      <c r="AI95" s="126">
        <f t="shared" si="14"/>
        <v>-0.20805883254174964</v>
      </c>
      <c r="AJ95" s="126">
        <f t="shared" si="10"/>
        <v>-0.21675250856709005</v>
      </c>
      <c r="AK95" s="126">
        <f t="shared" si="10"/>
        <v>1.7287296173433629E-2</v>
      </c>
      <c r="AL95" s="126" t="str">
        <f t="shared" si="10"/>
        <v/>
      </c>
      <c r="AM95" s="126" t="str">
        <f t="shared" si="10"/>
        <v/>
      </c>
      <c r="AN95" s="126" t="str">
        <f t="shared" si="10"/>
        <v/>
      </c>
      <c r="AO95" s="124">
        <f t="shared" si="11"/>
        <v>193021</v>
      </c>
      <c r="AP95" s="124">
        <f t="shared" si="12"/>
        <v>178021</v>
      </c>
      <c r="AQ95" s="126">
        <f t="shared" si="13"/>
        <v>-7.7711751571072574E-2</v>
      </c>
      <c r="AR95" s="153" t="s">
        <v>779</v>
      </c>
      <c r="AS95" s="153">
        <f t="shared" si="16"/>
        <v>1</v>
      </c>
      <c r="AT95" s="153">
        <f t="shared" si="16"/>
        <v>1</v>
      </c>
      <c r="AU95" s="153">
        <f t="shared" si="16"/>
        <v>1</v>
      </c>
      <c r="AV95" s="153">
        <f t="shared" si="16"/>
        <v>1</v>
      </c>
      <c r="AW95" s="153">
        <f t="shared" si="16"/>
        <v>1</v>
      </c>
      <c r="AX95" s="153">
        <f t="shared" si="15"/>
        <v>1</v>
      </c>
      <c r="AY95" s="153">
        <f t="shared" si="15"/>
        <v>1</v>
      </c>
      <c r="AZ95" s="153">
        <f t="shared" si="15"/>
        <v>0</v>
      </c>
      <c r="BA95" s="153">
        <f t="shared" si="15"/>
        <v>0</v>
      </c>
      <c r="BB95" s="153">
        <f t="shared" si="15"/>
        <v>0</v>
      </c>
    </row>
    <row r="96" spans="1:54" x14ac:dyDescent="0.3">
      <c r="A96" t="s">
        <v>646</v>
      </c>
      <c r="B96" t="str">
        <f>VLOOKUP($A96,Countries!$H$2:$Q$217,8,FALSE)</f>
        <v>DEU</v>
      </c>
      <c r="C96" t="str">
        <f>VLOOKUP($A96,Countries!$H$2:$Q$217,9,FALSE)</f>
        <v>WER</v>
      </c>
      <c r="D96" t="str">
        <f>VLOOKUP($A96,Countries!$H$2:$Q$217,2,FALSE)</f>
        <v>High Income</v>
      </c>
      <c r="E96" t="str">
        <f>VLOOKUP($A96,Countries!$H$2:$Q$217,10,FALSE)</f>
        <v/>
      </c>
      <c r="F96" t="s">
        <v>94</v>
      </c>
      <c r="G96" t="s">
        <v>2070</v>
      </c>
      <c r="H96" s="319" t="s">
        <v>779</v>
      </c>
      <c r="I96" s="282">
        <v>6770</v>
      </c>
      <c r="J96" s="282">
        <v>11381</v>
      </c>
      <c r="K96" s="282">
        <v>12348</v>
      </c>
      <c r="L96" s="282">
        <v>10016</v>
      </c>
      <c r="M96" s="282">
        <v>11170</v>
      </c>
      <c r="N96" s="282">
        <v>11526</v>
      </c>
      <c r="O96" s="282">
        <v>10751</v>
      </c>
      <c r="P96" s="282">
        <v>11158</v>
      </c>
      <c r="Q96" s="282">
        <v>11231</v>
      </c>
      <c r="R96" s="282">
        <v>10821</v>
      </c>
      <c r="S96" s="282">
        <v>10529</v>
      </c>
      <c r="T96" s="282">
        <v>17698</v>
      </c>
      <c r="U96" s="282">
        <v>6042</v>
      </c>
      <c r="V96" s="282">
        <v>12576</v>
      </c>
      <c r="W96" s="282">
        <v>11885</v>
      </c>
      <c r="X96" s="282">
        <v>9999</v>
      </c>
      <c r="Y96" s="282">
        <v>9363</v>
      </c>
      <c r="Z96" s="282">
        <v>10485</v>
      </c>
      <c r="AA96" s="282">
        <v>10647</v>
      </c>
      <c r="AB96" s="282"/>
      <c r="AC96" s="281"/>
      <c r="AE96" s="126">
        <f t="shared" si="14"/>
        <v>-0.10753323485967503</v>
      </c>
      <c r="AF96" s="126">
        <f t="shared" si="14"/>
        <v>0.10499956067129426</v>
      </c>
      <c r="AG96" s="126">
        <f t="shared" si="14"/>
        <v>-3.7495950761256884E-2</v>
      </c>
      <c r="AH96" s="126">
        <f t="shared" si="14"/>
        <v>-1.6972843450479233E-3</v>
      </c>
      <c r="AI96" s="126">
        <f t="shared" si="14"/>
        <v>-0.16177260519247985</v>
      </c>
      <c r="AJ96" s="126">
        <f t="shared" si="10"/>
        <v>-9.0317542946382098E-2</v>
      </c>
      <c r="AK96" s="126">
        <f t="shared" si="10"/>
        <v>-9.673518742442563E-3</v>
      </c>
      <c r="AL96" s="126" t="str">
        <f t="shared" si="10"/>
        <v/>
      </c>
      <c r="AM96" s="126" t="str">
        <f t="shared" si="10"/>
        <v/>
      </c>
      <c r="AN96" s="126" t="str">
        <f t="shared" si="10"/>
        <v/>
      </c>
      <c r="AO96" s="124">
        <f t="shared" si="11"/>
        <v>73962</v>
      </c>
      <c r="AP96" s="124">
        <f t="shared" si="12"/>
        <v>70997</v>
      </c>
      <c r="AQ96" s="126">
        <f t="shared" si="13"/>
        <v>-4.0088153376057978E-2</v>
      </c>
      <c r="AR96" s="153" t="s">
        <v>779</v>
      </c>
      <c r="AS96" s="153">
        <f t="shared" si="16"/>
        <v>1</v>
      </c>
      <c r="AT96" s="153">
        <f t="shared" si="16"/>
        <v>1</v>
      </c>
      <c r="AU96" s="153">
        <f t="shared" si="16"/>
        <v>1</v>
      </c>
      <c r="AV96" s="153">
        <f t="shared" si="16"/>
        <v>1</v>
      </c>
      <c r="AW96" s="153">
        <f t="shared" si="16"/>
        <v>1</v>
      </c>
      <c r="AX96" s="153">
        <f t="shared" si="15"/>
        <v>1</v>
      </c>
      <c r="AY96" s="153">
        <f t="shared" si="15"/>
        <v>1</v>
      </c>
      <c r="AZ96" s="153">
        <f t="shared" si="15"/>
        <v>0</v>
      </c>
      <c r="BA96" s="153">
        <f t="shared" si="15"/>
        <v>0</v>
      </c>
      <c r="BB96" s="153">
        <f t="shared" si="15"/>
        <v>0</v>
      </c>
    </row>
    <row r="97" spans="1:54" x14ac:dyDescent="0.3">
      <c r="A97" t="s">
        <v>646</v>
      </c>
      <c r="B97" t="str">
        <f>VLOOKUP($A97,Countries!$H$2:$Q$217,8,FALSE)</f>
        <v>DEU</v>
      </c>
      <c r="C97" t="str">
        <f>VLOOKUP($A97,Countries!$H$2:$Q$217,9,FALSE)</f>
        <v>WER</v>
      </c>
      <c r="D97" t="str">
        <f>VLOOKUP($A97,Countries!$H$2:$Q$217,2,FALSE)</f>
        <v>High Income</v>
      </c>
      <c r="E97" t="str">
        <f>VLOOKUP($A97,Countries!$H$2:$Q$217,10,FALSE)</f>
        <v/>
      </c>
      <c r="F97" t="s">
        <v>30</v>
      </c>
      <c r="G97" t="s">
        <v>2070</v>
      </c>
      <c r="H97" s="319" t="s">
        <v>779</v>
      </c>
      <c r="I97" s="282">
        <v>22389</v>
      </c>
      <c r="J97" s="281">
        <v>18388</v>
      </c>
      <c r="K97" s="281">
        <v>33025</v>
      </c>
      <c r="L97" s="281">
        <v>20352</v>
      </c>
      <c r="M97" s="281">
        <v>19619</v>
      </c>
      <c r="N97" s="281">
        <v>40567</v>
      </c>
      <c r="O97" s="281">
        <v>21442</v>
      </c>
      <c r="P97" s="281">
        <v>18157.387999999999</v>
      </c>
      <c r="Q97" s="281">
        <v>32674</v>
      </c>
      <c r="R97" s="281">
        <v>17704</v>
      </c>
      <c r="S97" s="281">
        <v>18461</v>
      </c>
      <c r="T97" s="282">
        <v>29456</v>
      </c>
      <c r="U97" s="281">
        <v>24471</v>
      </c>
      <c r="V97" s="281">
        <v>19506</v>
      </c>
      <c r="W97" s="281">
        <v>33849</v>
      </c>
      <c r="X97" s="281">
        <v>18732</v>
      </c>
      <c r="Y97" s="281">
        <v>15732</v>
      </c>
      <c r="Z97" s="282">
        <v>33116</v>
      </c>
      <c r="AA97" s="281">
        <v>22035</v>
      </c>
      <c r="AB97" s="281"/>
      <c r="AC97" s="281"/>
      <c r="AE97" s="126">
        <f t="shared" si="14"/>
        <v>9.2992094332038061E-2</v>
      </c>
      <c r="AF97" s="126">
        <f t="shared" si="14"/>
        <v>6.0800522079617142E-2</v>
      </c>
      <c r="AG97" s="126">
        <f t="shared" si="14"/>
        <v>2.4950794852384557E-2</v>
      </c>
      <c r="AH97" s="126">
        <f t="shared" si="14"/>
        <v>-7.9599056603773588E-2</v>
      </c>
      <c r="AI97" s="126">
        <f t="shared" si="14"/>
        <v>-0.1981242672919109</v>
      </c>
      <c r="AJ97" s="126">
        <f t="shared" si="10"/>
        <v>-0.1836714570956689</v>
      </c>
      <c r="AK97" s="126">
        <f t="shared" si="10"/>
        <v>2.7656002238597144E-2</v>
      </c>
      <c r="AL97" s="126" t="str">
        <f t="shared" si="10"/>
        <v/>
      </c>
      <c r="AM97" s="126" t="str">
        <f t="shared" si="10"/>
        <v/>
      </c>
      <c r="AN97" s="126" t="str">
        <f t="shared" si="10"/>
        <v/>
      </c>
      <c r="AO97" s="124">
        <f t="shared" si="11"/>
        <v>175782</v>
      </c>
      <c r="AP97" s="124">
        <f t="shared" si="12"/>
        <v>167441</v>
      </c>
      <c r="AQ97" s="126">
        <f t="shared" si="13"/>
        <v>-4.7450819765391221E-2</v>
      </c>
      <c r="AR97" s="153" t="s">
        <v>779</v>
      </c>
      <c r="AS97" s="153">
        <f t="shared" si="16"/>
        <v>1</v>
      </c>
      <c r="AT97" s="153">
        <f t="shared" si="16"/>
        <v>1</v>
      </c>
      <c r="AU97" s="153">
        <f t="shared" si="16"/>
        <v>1</v>
      </c>
      <c r="AV97" s="153">
        <f t="shared" si="16"/>
        <v>1</v>
      </c>
      <c r="AW97" s="153">
        <f t="shared" si="16"/>
        <v>1</v>
      </c>
      <c r="AX97" s="153">
        <f t="shared" si="15"/>
        <v>1</v>
      </c>
      <c r="AY97" s="153">
        <f t="shared" si="15"/>
        <v>1</v>
      </c>
      <c r="AZ97" s="153">
        <f t="shared" si="15"/>
        <v>0</v>
      </c>
      <c r="BA97" s="153">
        <f t="shared" si="15"/>
        <v>0</v>
      </c>
      <c r="BB97" s="153">
        <f t="shared" si="15"/>
        <v>0</v>
      </c>
    </row>
    <row r="98" spans="1:54" x14ac:dyDescent="0.3">
      <c r="A98" t="s">
        <v>646</v>
      </c>
      <c r="B98" t="str">
        <f>VLOOKUP($A98,Countries!$H$2:$Q$217,8,FALSE)</f>
        <v>DEU</v>
      </c>
      <c r="C98" t="str">
        <f>VLOOKUP($A98,Countries!$H$2:$Q$217,9,FALSE)</f>
        <v>WER</v>
      </c>
      <c r="D98" t="str">
        <f>VLOOKUP($A98,Countries!$H$2:$Q$217,2,FALSE)</f>
        <v>High Income</v>
      </c>
      <c r="E98" t="str">
        <f>VLOOKUP($A98,Countries!$H$2:$Q$217,10,FALSE)</f>
        <v/>
      </c>
      <c r="F98" t="s">
        <v>5</v>
      </c>
      <c r="G98" t="s">
        <v>2070</v>
      </c>
      <c r="H98" s="319" t="s">
        <v>779</v>
      </c>
      <c r="I98" s="281">
        <v>48698</v>
      </c>
      <c r="J98" s="281">
        <v>54822</v>
      </c>
      <c r="K98" s="281">
        <v>70496</v>
      </c>
      <c r="L98" s="281">
        <v>50401</v>
      </c>
      <c r="M98" s="281">
        <v>51981</v>
      </c>
      <c r="N98" s="281">
        <v>80165</v>
      </c>
      <c r="O98" s="281">
        <v>53098</v>
      </c>
      <c r="P98" s="281">
        <v>50804.387999999999</v>
      </c>
      <c r="Q98" s="281">
        <v>72394</v>
      </c>
      <c r="R98" s="281">
        <v>49419</v>
      </c>
      <c r="S98" s="281">
        <v>50636</v>
      </c>
      <c r="T98" s="281">
        <v>78096</v>
      </c>
      <c r="U98" s="281">
        <v>51037</v>
      </c>
      <c r="V98" s="281">
        <v>58477</v>
      </c>
      <c r="W98" s="281">
        <v>67613</v>
      </c>
      <c r="X98" s="281">
        <v>38648</v>
      </c>
      <c r="Y98" s="281">
        <v>41572</v>
      </c>
      <c r="Z98" s="281">
        <v>64987</v>
      </c>
      <c r="AA98" s="281">
        <v>53015</v>
      </c>
      <c r="AB98" s="281"/>
      <c r="AC98" s="281"/>
      <c r="AE98" s="126">
        <f t="shared" si="14"/>
        <v>4.8030719947431105E-2</v>
      </c>
      <c r="AF98" s="126">
        <f t="shared" si="14"/>
        <v>6.6670314837109196E-2</v>
      </c>
      <c r="AG98" s="126">
        <f t="shared" si="14"/>
        <v>-4.0895937358147977E-2</v>
      </c>
      <c r="AH98" s="126">
        <f t="shared" si="14"/>
        <v>-0.23318981766234798</v>
      </c>
      <c r="AI98" s="126">
        <f t="shared" si="14"/>
        <v>-0.20024624381985726</v>
      </c>
      <c r="AJ98" s="126">
        <f t="shared" si="10"/>
        <v>-0.18933449759870269</v>
      </c>
      <c r="AK98" s="126">
        <f t="shared" si="10"/>
        <v>-1.5631473878488832E-3</v>
      </c>
      <c r="AL98" s="126" t="str">
        <f t="shared" si="10"/>
        <v/>
      </c>
      <c r="AM98" s="126" t="str">
        <f t="shared" si="10"/>
        <v/>
      </c>
      <c r="AN98" s="126" t="str">
        <f t="shared" si="10"/>
        <v/>
      </c>
      <c r="AO98" s="124">
        <f t="shared" si="11"/>
        <v>409661</v>
      </c>
      <c r="AP98" s="124">
        <f t="shared" si="12"/>
        <v>375349</v>
      </c>
      <c r="AQ98" s="126">
        <f t="shared" si="13"/>
        <v>-8.3757057664752069E-2</v>
      </c>
      <c r="AR98" s="153" t="s">
        <v>779</v>
      </c>
      <c r="AS98" s="153">
        <f t="shared" si="16"/>
        <v>1</v>
      </c>
      <c r="AT98" s="153">
        <f t="shared" si="16"/>
        <v>1</v>
      </c>
      <c r="AU98" s="153">
        <f t="shared" si="16"/>
        <v>1</v>
      </c>
      <c r="AV98" s="153">
        <f t="shared" si="16"/>
        <v>1</v>
      </c>
      <c r="AW98" s="153">
        <f t="shared" si="16"/>
        <v>1</v>
      </c>
      <c r="AX98" s="153">
        <f t="shared" si="15"/>
        <v>1</v>
      </c>
      <c r="AY98" s="153">
        <f t="shared" si="15"/>
        <v>1</v>
      </c>
      <c r="AZ98" s="153">
        <f t="shared" si="15"/>
        <v>0</v>
      </c>
      <c r="BA98" s="153">
        <f t="shared" si="15"/>
        <v>0</v>
      </c>
      <c r="BB98" s="153">
        <f t="shared" si="15"/>
        <v>0</v>
      </c>
    </row>
    <row r="99" spans="1:54" x14ac:dyDescent="0.3">
      <c r="A99" t="s">
        <v>646</v>
      </c>
      <c r="B99" t="str">
        <f>VLOOKUP($A99,Countries!$H$2:$Q$217,8,FALSE)</f>
        <v>DEU</v>
      </c>
      <c r="C99" t="str">
        <f>VLOOKUP($A99,Countries!$H$2:$Q$217,9,FALSE)</f>
        <v>WER</v>
      </c>
      <c r="D99" t="str">
        <f>VLOOKUP($A99,Countries!$H$2:$Q$217,2,FALSE)</f>
        <v>High Income</v>
      </c>
      <c r="E99" t="str">
        <f>VLOOKUP($A99,Countries!$H$2:$Q$217,10,FALSE)</f>
        <v/>
      </c>
      <c r="F99" t="s">
        <v>18</v>
      </c>
      <c r="G99" t="s">
        <v>2070</v>
      </c>
      <c r="H99" s="319" t="s">
        <v>779</v>
      </c>
      <c r="I99" s="281">
        <v>19252</v>
      </c>
      <c r="J99" s="281">
        <v>24937</v>
      </c>
      <c r="K99" s="281">
        <v>16213</v>
      </c>
      <c r="L99" s="281">
        <v>18295</v>
      </c>
      <c r="M99" s="281">
        <v>20899</v>
      </c>
      <c r="N99" s="281">
        <v>19906</v>
      </c>
      <c r="O99" s="281">
        <v>19016</v>
      </c>
      <c r="P99" s="281">
        <v>21126</v>
      </c>
      <c r="Q99" s="281">
        <v>20915</v>
      </c>
      <c r="R99" s="281">
        <v>19404</v>
      </c>
      <c r="S99" s="281">
        <v>21996</v>
      </c>
      <c r="T99" s="281">
        <v>21296</v>
      </c>
      <c r="U99" s="281">
        <v>19384</v>
      </c>
      <c r="V99" s="281">
        <v>26214</v>
      </c>
      <c r="W99" s="281">
        <v>14461</v>
      </c>
      <c r="X99" s="281">
        <v>11423</v>
      </c>
      <c r="Y99" s="281">
        <v>16505</v>
      </c>
      <c r="Z99" s="281">
        <v>16334</v>
      </c>
      <c r="AA99" s="281">
        <v>19945</v>
      </c>
      <c r="AB99" s="281"/>
      <c r="AC99" s="281"/>
      <c r="AE99" s="126">
        <f t="shared" si="14"/>
        <v>6.8564305007271968E-3</v>
      </c>
      <c r="AF99" s="126">
        <f t="shared" si="14"/>
        <v>5.1209046797930785E-2</v>
      </c>
      <c r="AG99" s="126">
        <f t="shared" si="14"/>
        <v>-0.10806143218404983</v>
      </c>
      <c r="AH99" s="126">
        <f t="shared" si="14"/>
        <v>-0.37562175457775349</v>
      </c>
      <c r="AI99" s="126">
        <f t="shared" si="14"/>
        <v>-0.21024929422460406</v>
      </c>
      <c r="AJ99" s="126">
        <f t="shared" si="10"/>
        <v>-0.17944338390435044</v>
      </c>
      <c r="AK99" s="126">
        <f t="shared" si="10"/>
        <v>4.8853596970971816E-2</v>
      </c>
      <c r="AL99" s="126" t="str">
        <f t="shared" si="10"/>
        <v/>
      </c>
      <c r="AM99" s="126" t="str">
        <f t="shared" si="10"/>
        <v/>
      </c>
      <c r="AN99" s="126" t="str">
        <f t="shared" si="10"/>
        <v/>
      </c>
      <c r="AO99" s="124">
        <f t="shared" si="11"/>
        <v>138518</v>
      </c>
      <c r="AP99" s="124">
        <f t="shared" si="12"/>
        <v>124266</v>
      </c>
      <c r="AQ99" s="126">
        <f t="shared" si="13"/>
        <v>-0.1028891552000462</v>
      </c>
      <c r="AR99" s="153" t="s">
        <v>779</v>
      </c>
      <c r="AS99" s="153">
        <f t="shared" si="16"/>
        <v>1</v>
      </c>
      <c r="AT99" s="153">
        <f t="shared" si="16"/>
        <v>1</v>
      </c>
      <c r="AU99" s="153">
        <f t="shared" si="16"/>
        <v>1</v>
      </c>
      <c r="AV99" s="153">
        <f t="shared" si="16"/>
        <v>1</v>
      </c>
      <c r="AW99" s="153">
        <f t="shared" si="16"/>
        <v>1</v>
      </c>
      <c r="AX99" s="153">
        <f t="shared" si="15"/>
        <v>1</v>
      </c>
      <c r="AY99" s="153">
        <f t="shared" si="15"/>
        <v>1</v>
      </c>
      <c r="AZ99" s="153">
        <f t="shared" si="15"/>
        <v>0</v>
      </c>
      <c r="BA99" s="153">
        <f t="shared" si="15"/>
        <v>0</v>
      </c>
      <c r="BB99" s="153">
        <f t="shared" si="15"/>
        <v>0</v>
      </c>
    </row>
    <row r="100" spans="1:54" x14ac:dyDescent="0.3">
      <c r="A100" t="s">
        <v>761</v>
      </c>
      <c r="B100" t="str">
        <f>VLOOKUP($A100,Countries!$H$2:$Q$217,8,FALSE)</f>
        <v>ESP</v>
      </c>
      <c r="C100" t="str">
        <f>VLOOKUP($A100,Countries!$H$2:$Q$217,9,FALSE)</f>
        <v>WER</v>
      </c>
      <c r="D100" t="str">
        <f>VLOOKUP($A100,Countries!$H$2:$Q$217,2,FALSE)</f>
        <v>High Income</v>
      </c>
      <c r="E100" t="str">
        <f>VLOOKUP($A100,Countries!$H$2:$Q$217,10,FALSE)</f>
        <v/>
      </c>
      <c r="F100" t="s">
        <v>31</v>
      </c>
      <c r="G100" t="s">
        <v>2070</v>
      </c>
      <c r="H100" s="319" t="s">
        <v>779</v>
      </c>
      <c r="I100" s="281">
        <v>-4282</v>
      </c>
      <c r="J100" s="281">
        <v>-239</v>
      </c>
      <c r="K100" s="281">
        <v>-582</v>
      </c>
      <c r="L100" s="281">
        <v>5145</v>
      </c>
      <c r="M100" s="281">
        <v>1172</v>
      </c>
      <c r="N100" s="281">
        <v>394</v>
      </c>
      <c r="O100" s="281">
        <v>774</v>
      </c>
      <c r="P100" s="281">
        <v>5855</v>
      </c>
      <c r="Q100" s="281">
        <v>202</v>
      </c>
      <c r="R100" s="281">
        <v>11613</v>
      </c>
      <c r="S100" s="281">
        <v>-224</v>
      </c>
      <c r="T100" s="281">
        <v>3903</v>
      </c>
      <c r="U100" s="281">
        <v>-3614</v>
      </c>
      <c r="V100" s="281">
        <v>-698</v>
      </c>
      <c r="W100" s="281">
        <v>52</v>
      </c>
      <c r="X100" s="281">
        <v>1572</v>
      </c>
      <c r="Y100" s="281">
        <v>532</v>
      </c>
      <c r="Z100" s="281">
        <v>-153</v>
      </c>
      <c r="AA100" s="281"/>
      <c r="AB100" s="281"/>
      <c r="AC100" s="281"/>
      <c r="AE100" s="126">
        <f t="shared" si="14"/>
        <v>-0.15600186828584772</v>
      </c>
      <c r="AF100" s="126">
        <f t="shared" si="14"/>
        <v>1.9205020920502092</v>
      </c>
      <c r="AG100" s="126">
        <f t="shared" si="14"/>
        <v>-1.0893470790378006</v>
      </c>
      <c r="AH100" s="126">
        <f t="shared" si="14"/>
        <v>-0.69446064139941688</v>
      </c>
      <c r="AI100" s="126">
        <f t="shared" si="14"/>
        <v>-0.5460750853242321</v>
      </c>
      <c r="AJ100" s="126">
        <f t="shared" si="10"/>
        <v>-1.3883248730964468</v>
      </c>
      <c r="AK100" s="126" t="str">
        <f t="shared" si="10"/>
        <v/>
      </c>
      <c r="AL100" s="126" t="str">
        <f t="shared" si="10"/>
        <v/>
      </c>
      <c r="AM100" s="126" t="str">
        <f t="shared" si="10"/>
        <v/>
      </c>
      <c r="AN100" s="126" t="str">
        <f t="shared" si="10"/>
        <v/>
      </c>
      <c r="AO100" s="124">
        <f t="shared" si="11"/>
        <v>1608</v>
      </c>
      <c r="AP100" s="124">
        <f t="shared" si="12"/>
        <v>-2309</v>
      </c>
      <c r="AQ100" s="126">
        <f t="shared" si="13"/>
        <v>-2.435945273631841</v>
      </c>
      <c r="AR100" s="153" t="s">
        <v>779</v>
      </c>
      <c r="AS100" s="153">
        <f t="shared" si="16"/>
        <v>1</v>
      </c>
      <c r="AT100" s="153">
        <f t="shared" si="16"/>
        <v>1</v>
      </c>
      <c r="AU100" s="153">
        <f t="shared" si="16"/>
        <v>1</v>
      </c>
      <c r="AV100" s="153">
        <f t="shared" si="16"/>
        <v>1</v>
      </c>
      <c r="AW100" s="153">
        <f t="shared" si="16"/>
        <v>1</v>
      </c>
      <c r="AX100" s="153">
        <f t="shared" si="15"/>
        <v>1</v>
      </c>
      <c r="AY100" s="153">
        <f t="shared" si="15"/>
        <v>0</v>
      </c>
      <c r="AZ100" s="153">
        <f t="shared" si="15"/>
        <v>0</v>
      </c>
      <c r="BA100" s="153">
        <f t="shared" si="15"/>
        <v>0</v>
      </c>
      <c r="BB100" s="153">
        <f t="shared" si="15"/>
        <v>0</v>
      </c>
    </row>
    <row r="101" spans="1:54" x14ac:dyDescent="0.3">
      <c r="A101" t="s">
        <v>761</v>
      </c>
      <c r="B101" t="str">
        <f>VLOOKUP($A101,Countries!$H$2:$Q$217,8,FALSE)</f>
        <v>ESP</v>
      </c>
      <c r="C101" t="str">
        <f>VLOOKUP($A101,Countries!$H$2:$Q$217,9,FALSE)</f>
        <v>WER</v>
      </c>
      <c r="D101" t="str">
        <f>VLOOKUP($A101,Countries!$H$2:$Q$217,2,FALSE)</f>
        <v>High Income</v>
      </c>
      <c r="E101" t="str">
        <f>VLOOKUP($A101,Countries!$H$2:$Q$217,10,FALSE)</f>
        <v/>
      </c>
      <c r="F101" t="s">
        <v>94</v>
      </c>
      <c r="G101" t="s">
        <v>2070</v>
      </c>
      <c r="H101" s="319" t="s">
        <v>779</v>
      </c>
      <c r="I101" s="281">
        <v>703</v>
      </c>
      <c r="J101" s="281">
        <v>587</v>
      </c>
      <c r="K101" s="281">
        <v>608</v>
      </c>
      <c r="L101" s="281">
        <v>979</v>
      </c>
      <c r="M101" s="281">
        <v>778</v>
      </c>
      <c r="N101" s="281">
        <v>737</v>
      </c>
      <c r="O101" s="281">
        <v>976</v>
      </c>
      <c r="P101" s="281">
        <v>618</v>
      </c>
      <c r="Q101" s="281">
        <v>848</v>
      </c>
      <c r="R101" s="281">
        <v>689</v>
      </c>
      <c r="S101" s="281">
        <v>869</v>
      </c>
      <c r="T101" s="281">
        <v>874</v>
      </c>
      <c r="U101" s="281">
        <v>786</v>
      </c>
      <c r="V101" s="281">
        <v>888</v>
      </c>
      <c r="W101" s="281">
        <v>388</v>
      </c>
      <c r="X101" s="281">
        <v>804</v>
      </c>
      <c r="Y101" s="281">
        <v>723</v>
      </c>
      <c r="Z101" s="281">
        <v>524</v>
      </c>
      <c r="AA101" s="281"/>
      <c r="AB101" s="281"/>
      <c r="AC101" s="281"/>
      <c r="AE101" s="126">
        <f t="shared" si="14"/>
        <v>0.11806543385490754</v>
      </c>
      <c r="AF101" s="126">
        <f t="shared" si="14"/>
        <v>0.51277683134582619</v>
      </c>
      <c r="AG101" s="126">
        <f t="shared" si="14"/>
        <v>-0.36184210526315791</v>
      </c>
      <c r="AH101" s="126">
        <f t="shared" si="14"/>
        <v>-0.17875383043922369</v>
      </c>
      <c r="AI101" s="126">
        <f t="shared" si="14"/>
        <v>-7.0694087403598976E-2</v>
      </c>
      <c r="AJ101" s="126">
        <f t="shared" si="10"/>
        <v>-0.28900949796472186</v>
      </c>
      <c r="AK101" s="126" t="str">
        <f t="shared" si="10"/>
        <v/>
      </c>
      <c r="AL101" s="126" t="str">
        <f t="shared" si="10"/>
        <v/>
      </c>
      <c r="AM101" s="126" t="str">
        <f t="shared" si="10"/>
        <v/>
      </c>
      <c r="AN101" s="126" t="str">
        <f t="shared" si="10"/>
        <v/>
      </c>
      <c r="AO101" s="124">
        <f t="shared" si="11"/>
        <v>4392</v>
      </c>
      <c r="AP101" s="124">
        <f t="shared" si="12"/>
        <v>4113</v>
      </c>
      <c r="AQ101" s="126">
        <f t="shared" si="13"/>
        <v>-6.3524590163934427E-2</v>
      </c>
      <c r="AR101" s="153" t="s">
        <v>779</v>
      </c>
      <c r="AS101" s="153">
        <f t="shared" si="16"/>
        <v>1</v>
      </c>
      <c r="AT101" s="153">
        <f t="shared" si="16"/>
        <v>1</v>
      </c>
      <c r="AU101" s="153">
        <f t="shared" si="16"/>
        <v>1</v>
      </c>
      <c r="AV101" s="153">
        <f t="shared" si="16"/>
        <v>1</v>
      </c>
      <c r="AW101" s="153">
        <f t="shared" si="16"/>
        <v>1</v>
      </c>
      <c r="AX101" s="153">
        <f t="shared" si="15"/>
        <v>1</v>
      </c>
      <c r="AY101" s="153">
        <f t="shared" si="15"/>
        <v>0</v>
      </c>
      <c r="AZ101" s="153">
        <f t="shared" si="15"/>
        <v>0</v>
      </c>
      <c r="BA101" s="153">
        <f t="shared" si="15"/>
        <v>0</v>
      </c>
      <c r="BB101" s="153">
        <f t="shared" si="15"/>
        <v>0</v>
      </c>
    </row>
    <row r="102" spans="1:54" x14ac:dyDescent="0.3">
      <c r="A102" t="s">
        <v>761</v>
      </c>
      <c r="B102" t="str">
        <f>VLOOKUP($A102,Countries!$H$2:$Q$217,8,FALSE)</f>
        <v>ESP</v>
      </c>
      <c r="C102" t="str">
        <f>VLOOKUP($A102,Countries!$H$2:$Q$217,9,FALSE)</f>
        <v>WER</v>
      </c>
      <c r="D102" t="str">
        <f>VLOOKUP($A102,Countries!$H$2:$Q$217,2,FALSE)</f>
        <v>High Income</v>
      </c>
      <c r="E102" t="str">
        <f>VLOOKUP($A102,Countries!$H$2:$Q$217,10,FALSE)</f>
        <v/>
      </c>
      <c r="F102" t="s">
        <v>30</v>
      </c>
      <c r="G102" t="s">
        <v>2070</v>
      </c>
      <c r="H102" s="319" t="s">
        <v>779</v>
      </c>
      <c r="I102" s="281">
        <v>12103</v>
      </c>
      <c r="J102" s="281">
        <v>5230</v>
      </c>
      <c r="K102" s="281">
        <v>4617</v>
      </c>
      <c r="L102" s="281">
        <v>6144</v>
      </c>
      <c r="M102" s="281">
        <v>5062</v>
      </c>
      <c r="N102" s="281">
        <v>2470</v>
      </c>
      <c r="O102" s="281">
        <v>18976</v>
      </c>
      <c r="P102" s="281">
        <v>5131</v>
      </c>
      <c r="Q102" s="281">
        <v>4111</v>
      </c>
      <c r="R102" s="281">
        <v>9764</v>
      </c>
      <c r="S102" s="281">
        <v>7926</v>
      </c>
      <c r="T102" s="281">
        <v>5359</v>
      </c>
      <c r="U102" s="281">
        <v>12661</v>
      </c>
      <c r="V102" s="281">
        <v>5784</v>
      </c>
      <c r="W102" s="281">
        <v>5114</v>
      </c>
      <c r="X102" s="281">
        <v>5343</v>
      </c>
      <c r="Y102" s="281">
        <v>4247</v>
      </c>
      <c r="Z102" s="281">
        <v>2301</v>
      </c>
      <c r="AA102" s="281"/>
      <c r="AB102" s="281"/>
      <c r="AC102" s="281"/>
      <c r="AE102" s="126">
        <f t="shared" si="14"/>
        <v>4.6104271668181443E-2</v>
      </c>
      <c r="AF102" s="126">
        <f t="shared" si="14"/>
        <v>0.10592734225621415</v>
      </c>
      <c r="AG102" s="126">
        <f t="shared" si="14"/>
        <v>0.10764565735325969</v>
      </c>
      <c r="AH102" s="126">
        <f t="shared" si="14"/>
        <v>-0.13037109375</v>
      </c>
      <c r="AI102" s="126">
        <f t="shared" si="14"/>
        <v>-0.16100355590675622</v>
      </c>
      <c r="AJ102" s="126">
        <f t="shared" si="10"/>
        <v>-6.8421052631578952E-2</v>
      </c>
      <c r="AK102" s="126" t="str">
        <f t="shared" si="10"/>
        <v/>
      </c>
      <c r="AL102" s="126" t="str">
        <f t="shared" si="10"/>
        <v/>
      </c>
      <c r="AM102" s="126" t="str">
        <f t="shared" si="10"/>
        <v/>
      </c>
      <c r="AN102" s="126" t="str">
        <f t="shared" si="10"/>
        <v/>
      </c>
      <c r="AO102" s="124">
        <f t="shared" si="11"/>
        <v>35626</v>
      </c>
      <c r="AP102" s="124">
        <f t="shared" si="12"/>
        <v>35450</v>
      </c>
      <c r="AQ102" s="126">
        <f t="shared" si="13"/>
        <v>-4.9402122045696965E-3</v>
      </c>
      <c r="AR102" s="153" t="s">
        <v>779</v>
      </c>
      <c r="AS102" s="153">
        <f t="shared" si="16"/>
        <v>1</v>
      </c>
      <c r="AT102" s="153">
        <f t="shared" si="16"/>
        <v>1</v>
      </c>
      <c r="AU102" s="153">
        <f t="shared" si="16"/>
        <v>1</v>
      </c>
      <c r="AV102" s="153">
        <f t="shared" si="16"/>
        <v>1</v>
      </c>
      <c r="AW102" s="153">
        <f t="shared" si="16"/>
        <v>1</v>
      </c>
      <c r="AX102" s="153">
        <f t="shared" si="15"/>
        <v>1</v>
      </c>
      <c r="AY102" s="153">
        <f t="shared" si="15"/>
        <v>0</v>
      </c>
      <c r="AZ102" s="153">
        <f t="shared" si="15"/>
        <v>0</v>
      </c>
      <c r="BA102" s="153">
        <f t="shared" si="15"/>
        <v>0</v>
      </c>
      <c r="BB102" s="153">
        <f t="shared" si="15"/>
        <v>0</v>
      </c>
    </row>
    <row r="103" spans="1:54" x14ac:dyDescent="0.3">
      <c r="A103" t="s">
        <v>761</v>
      </c>
      <c r="B103" t="str">
        <f>VLOOKUP($A103,Countries!$H$2:$Q$217,8,FALSE)</f>
        <v>ESP</v>
      </c>
      <c r="C103" t="str">
        <f>VLOOKUP($A103,Countries!$H$2:$Q$217,9,FALSE)</f>
        <v>WER</v>
      </c>
      <c r="D103" t="str">
        <f>VLOOKUP($A103,Countries!$H$2:$Q$217,2,FALSE)</f>
        <v>High Income</v>
      </c>
      <c r="E103" t="str">
        <f>VLOOKUP($A103,Countries!$H$2:$Q$217,10,FALSE)</f>
        <v/>
      </c>
      <c r="F103" t="s">
        <v>777</v>
      </c>
      <c r="G103" t="s">
        <v>2070</v>
      </c>
      <c r="H103" s="319" t="s">
        <v>779</v>
      </c>
      <c r="I103" s="281">
        <v>1648</v>
      </c>
      <c r="J103" s="281">
        <v>1738</v>
      </c>
      <c r="K103" s="281">
        <v>1564</v>
      </c>
      <c r="L103" s="281">
        <v>1841</v>
      </c>
      <c r="M103" s="281">
        <v>1755</v>
      </c>
      <c r="N103" s="281">
        <v>1819</v>
      </c>
      <c r="O103" s="281">
        <v>1803</v>
      </c>
      <c r="P103" s="281">
        <v>2028</v>
      </c>
      <c r="Q103" s="281">
        <v>1853</v>
      </c>
      <c r="R103" s="281">
        <v>1830</v>
      </c>
      <c r="S103" s="281">
        <v>1859</v>
      </c>
      <c r="T103" s="281">
        <v>1642</v>
      </c>
      <c r="U103" s="281">
        <v>1736</v>
      </c>
      <c r="V103" s="281">
        <v>1811</v>
      </c>
      <c r="W103" s="281">
        <v>1633</v>
      </c>
      <c r="X103" s="281">
        <v>1698</v>
      </c>
      <c r="Y103" s="281">
        <v>945</v>
      </c>
      <c r="Z103" s="281">
        <v>1205</v>
      </c>
      <c r="AA103" s="281"/>
      <c r="AB103" s="281"/>
      <c r="AC103" s="281"/>
      <c r="AE103" s="126">
        <f t="shared" si="14"/>
        <v>5.3398058252427182E-2</v>
      </c>
      <c r="AF103" s="126">
        <f t="shared" si="14"/>
        <v>4.200230149597238E-2</v>
      </c>
      <c r="AG103" s="126">
        <f t="shared" si="14"/>
        <v>4.4117647058823532E-2</v>
      </c>
      <c r="AH103" s="126">
        <f t="shared" si="14"/>
        <v>-7.767517653449213E-2</v>
      </c>
      <c r="AI103" s="126">
        <f t="shared" si="14"/>
        <v>-0.46153846153846156</v>
      </c>
      <c r="AJ103" s="126">
        <f t="shared" si="10"/>
        <v>-0.33754810335349095</v>
      </c>
      <c r="AK103" s="126" t="str">
        <f t="shared" si="10"/>
        <v/>
      </c>
      <c r="AL103" s="126" t="str">
        <f t="shared" si="10"/>
        <v/>
      </c>
      <c r="AM103" s="126" t="str">
        <f t="shared" si="10"/>
        <v/>
      </c>
      <c r="AN103" s="126" t="str">
        <f t="shared" si="10"/>
        <v/>
      </c>
      <c r="AO103" s="124">
        <f t="shared" si="11"/>
        <v>10365</v>
      </c>
      <c r="AP103" s="124">
        <f t="shared" si="12"/>
        <v>9028</v>
      </c>
      <c r="AQ103" s="126">
        <f t="shared" si="13"/>
        <v>-0.12899179932465027</v>
      </c>
      <c r="AR103" s="153" t="s">
        <v>779</v>
      </c>
      <c r="AS103" s="153">
        <f t="shared" si="16"/>
        <v>1</v>
      </c>
      <c r="AT103" s="153">
        <f t="shared" si="16"/>
        <v>1</v>
      </c>
      <c r="AU103" s="153">
        <f t="shared" si="16"/>
        <v>1</v>
      </c>
      <c r="AV103" s="153">
        <f t="shared" si="16"/>
        <v>1</v>
      </c>
      <c r="AW103" s="153">
        <f t="shared" si="16"/>
        <v>1</v>
      </c>
      <c r="AX103" s="153">
        <f t="shared" si="15"/>
        <v>1</v>
      </c>
      <c r="AY103" s="153">
        <f t="shared" si="15"/>
        <v>0</v>
      </c>
      <c r="AZ103" s="153">
        <f t="shared" si="15"/>
        <v>0</v>
      </c>
      <c r="BA103" s="153">
        <f t="shared" si="15"/>
        <v>0</v>
      </c>
      <c r="BB103" s="153">
        <f t="shared" si="15"/>
        <v>0</v>
      </c>
    </row>
    <row r="104" spans="1:54" x14ac:dyDescent="0.3">
      <c r="A104" t="s">
        <v>761</v>
      </c>
      <c r="B104" t="str">
        <f>VLOOKUP($A104,Countries!$H$2:$Q$217,8,FALSE)</f>
        <v>ESP</v>
      </c>
      <c r="C104" t="str">
        <f>VLOOKUP($A104,Countries!$H$2:$Q$217,9,FALSE)</f>
        <v>WER</v>
      </c>
      <c r="D104" t="str">
        <f>VLOOKUP($A104,Countries!$H$2:$Q$217,2,FALSE)</f>
        <v>High Income</v>
      </c>
      <c r="E104" t="str">
        <f>VLOOKUP($A104,Countries!$H$2:$Q$217,10,FALSE)</f>
        <v/>
      </c>
      <c r="F104" t="s">
        <v>5</v>
      </c>
      <c r="G104" t="s">
        <v>2070</v>
      </c>
      <c r="H104" s="319" t="s">
        <v>779</v>
      </c>
      <c r="I104" s="281">
        <v>13538</v>
      </c>
      <c r="J104" s="281">
        <v>20356</v>
      </c>
      <c r="K104" s="281">
        <v>9508</v>
      </c>
      <c r="L104" s="281">
        <v>20887</v>
      </c>
      <c r="M104" s="281">
        <v>14483</v>
      </c>
      <c r="N104" s="281">
        <v>8685</v>
      </c>
      <c r="O104" s="281">
        <v>32717</v>
      </c>
      <c r="P104" s="281">
        <v>17864</v>
      </c>
      <c r="Q104" s="281">
        <v>11184</v>
      </c>
      <c r="R104" s="281">
        <v>33888</v>
      </c>
      <c r="S104" s="281">
        <v>14743</v>
      </c>
      <c r="T104" s="281">
        <v>14955</v>
      </c>
      <c r="U104" s="281">
        <v>14770</v>
      </c>
      <c r="V104" s="281">
        <v>21214</v>
      </c>
      <c r="W104" s="281">
        <v>11019</v>
      </c>
      <c r="X104" s="281">
        <v>14213</v>
      </c>
      <c r="Y104" s="281">
        <v>10482</v>
      </c>
      <c r="Z104" s="281">
        <v>6103</v>
      </c>
      <c r="AA104" s="281"/>
      <c r="AB104" s="281"/>
      <c r="AC104" s="281"/>
      <c r="AE104" s="126">
        <f t="shared" si="14"/>
        <v>9.1003102378490172E-2</v>
      </c>
      <c r="AF104" s="126">
        <f t="shared" si="14"/>
        <v>4.21497347219493E-2</v>
      </c>
      <c r="AG104" s="126">
        <f t="shared" si="14"/>
        <v>0.15891880521665966</v>
      </c>
      <c r="AH104" s="126">
        <f t="shared" si="14"/>
        <v>-0.31952889357016329</v>
      </c>
      <c r="AI104" s="126">
        <f t="shared" si="14"/>
        <v>-0.27625491956086445</v>
      </c>
      <c r="AJ104" s="126">
        <f t="shared" si="10"/>
        <v>-0.29729418537708691</v>
      </c>
      <c r="AK104" s="126" t="str">
        <f t="shared" si="10"/>
        <v/>
      </c>
      <c r="AL104" s="126" t="str">
        <f t="shared" si="10"/>
        <v/>
      </c>
      <c r="AM104" s="126" t="str">
        <f t="shared" si="10"/>
        <v/>
      </c>
      <c r="AN104" s="126" t="str">
        <f t="shared" si="10"/>
        <v/>
      </c>
      <c r="AO104" s="124">
        <f t="shared" si="11"/>
        <v>87457</v>
      </c>
      <c r="AP104" s="124">
        <f t="shared" si="12"/>
        <v>77801</v>
      </c>
      <c r="AQ104" s="126">
        <f t="shared" si="13"/>
        <v>-0.11040854362715391</v>
      </c>
      <c r="AR104" s="153" t="s">
        <v>779</v>
      </c>
      <c r="AS104" s="153">
        <f t="shared" si="16"/>
        <v>1</v>
      </c>
      <c r="AT104" s="153">
        <f t="shared" si="16"/>
        <v>1</v>
      </c>
      <c r="AU104" s="153">
        <f t="shared" si="16"/>
        <v>1</v>
      </c>
      <c r="AV104" s="153">
        <f t="shared" si="16"/>
        <v>1</v>
      </c>
      <c r="AW104" s="153">
        <f t="shared" si="16"/>
        <v>1</v>
      </c>
      <c r="AX104" s="153">
        <f t="shared" si="15"/>
        <v>1</v>
      </c>
      <c r="AY104" s="153">
        <f t="shared" si="15"/>
        <v>0</v>
      </c>
      <c r="AZ104" s="153">
        <f t="shared" si="15"/>
        <v>0</v>
      </c>
      <c r="BA104" s="153">
        <f t="shared" si="15"/>
        <v>0</v>
      </c>
      <c r="BB104" s="153">
        <f t="shared" si="15"/>
        <v>0</v>
      </c>
    </row>
    <row r="105" spans="1:54" x14ac:dyDescent="0.3">
      <c r="A105" t="s">
        <v>761</v>
      </c>
      <c r="B105" t="str">
        <f>VLOOKUP($A105,Countries!$H$2:$Q$217,8,FALSE)</f>
        <v>ESP</v>
      </c>
      <c r="C105" t="str">
        <f>VLOOKUP($A105,Countries!$H$2:$Q$217,9,FALSE)</f>
        <v>WER</v>
      </c>
      <c r="D105" t="str">
        <f>VLOOKUP($A105,Countries!$H$2:$Q$217,2,FALSE)</f>
        <v>High Income</v>
      </c>
      <c r="E105" t="str">
        <f>VLOOKUP($A105,Countries!$H$2:$Q$217,10,FALSE)</f>
        <v/>
      </c>
      <c r="F105" t="s">
        <v>18</v>
      </c>
      <c r="G105" t="s">
        <v>2070</v>
      </c>
      <c r="H105" s="319" t="s">
        <v>779</v>
      </c>
      <c r="I105" s="281">
        <v>3366</v>
      </c>
      <c r="J105" s="281">
        <v>13040</v>
      </c>
      <c r="K105" s="281">
        <v>3301</v>
      </c>
      <c r="L105" s="281">
        <v>6778</v>
      </c>
      <c r="M105" s="281">
        <v>5716</v>
      </c>
      <c r="N105" s="281">
        <v>3265</v>
      </c>
      <c r="O105" s="281">
        <v>10188</v>
      </c>
      <c r="P105" s="281">
        <v>4232</v>
      </c>
      <c r="Q105" s="281">
        <v>4170</v>
      </c>
      <c r="R105" s="281">
        <v>9992</v>
      </c>
      <c r="S105" s="281">
        <v>4313</v>
      </c>
      <c r="T105" s="281">
        <v>3177</v>
      </c>
      <c r="U105" s="281">
        <v>3201</v>
      </c>
      <c r="V105" s="281">
        <v>13429</v>
      </c>
      <c r="W105" s="281">
        <v>3832</v>
      </c>
      <c r="X105" s="281">
        <v>4796</v>
      </c>
      <c r="Y105" s="281">
        <v>4035</v>
      </c>
      <c r="Z105" s="281">
        <v>2226</v>
      </c>
      <c r="AA105" s="281"/>
      <c r="AB105" s="281"/>
      <c r="AC105" s="281"/>
      <c r="AE105" s="126">
        <f t="shared" si="14"/>
        <v>-4.9019607843137254E-2</v>
      </c>
      <c r="AF105" s="126">
        <f t="shared" si="14"/>
        <v>2.9831288343558283E-2</v>
      </c>
      <c r="AG105" s="126">
        <f t="shared" si="14"/>
        <v>0.16086034534989396</v>
      </c>
      <c r="AH105" s="126">
        <f t="shared" si="14"/>
        <v>-0.29241664207730894</v>
      </c>
      <c r="AI105" s="126">
        <f t="shared" si="14"/>
        <v>-0.29408677396780963</v>
      </c>
      <c r="AJ105" s="126">
        <f t="shared" si="10"/>
        <v>-0.31822358346094948</v>
      </c>
      <c r="AK105" s="126" t="str">
        <f t="shared" si="10"/>
        <v/>
      </c>
      <c r="AL105" s="126" t="str">
        <f t="shared" si="10"/>
        <v/>
      </c>
      <c r="AM105" s="126" t="str">
        <f t="shared" si="10"/>
        <v/>
      </c>
      <c r="AN105" s="126" t="str">
        <f t="shared" si="10"/>
        <v/>
      </c>
      <c r="AO105" s="124">
        <f t="shared" si="11"/>
        <v>35466</v>
      </c>
      <c r="AP105" s="124">
        <f t="shared" si="12"/>
        <v>31519</v>
      </c>
      <c r="AQ105" s="126">
        <f t="shared" si="13"/>
        <v>-0.11128968589635144</v>
      </c>
      <c r="AR105" s="153" t="s">
        <v>779</v>
      </c>
      <c r="AS105" s="153">
        <f t="shared" si="16"/>
        <v>1</v>
      </c>
      <c r="AT105" s="153">
        <f t="shared" si="16"/>
        <v>1</v>
      </c>
      <c r="AU105" s="153">
        <f t="shared" si="16"/>
        <v>1</v>
      </c>
      <c r="AV105" s="153">
        <f t="shared" si="16"/>
        <v>1</v>
      </c>
      <c r="AW105" s="153">
        <f t="shared" si="16"/>
        <v>1</v>
      </c>
      <c r="AX105" s="153">
        <f t="shared" si="15"/>
        <v>1</v>
      </c>
      <c r="AY105" s="153">
        <f t="shared" si="15"/>
        <v>0</v>
      </c>
      <c r="AZ105" s="153">
        <f t="shared" si="15"/>
        <v>0</v>
      </c>
      <c r="BA105" s="153">
        <f t="shared" si="15"/>
        <v>0</v>
      </c>
      <c r="BB105" s="153">
        <f t="shared" si="15"/>
        <v>0</v>
      </c>
    </row>
    <row r="106" spans="1:54" x14ac:dyDescent="0.3">
      <c r="A106" t="s">
        <v>649</v>
      </c>
      <c r="B106" t="str">
        <f>VLOOKUP($A106,Countries!$H$2:$Q$217,8,FALSE)</f>
        <v>FRA</v>
      </c>
      <c r="C106" t="str">
        <f>VLOOKUP($A106,Countries!$H$2:$Q$217,9,FALSE)</f>
        <v>WER</v>
      </c>
      <c r="D106" t="str">
        <f>VLOOKUP($A106,Countries!$H$2:$Q$217,2,FALSE)</f>
        <v>High Income</v>
      </c>
      <c r="E106" t="str">
        <f>VLOOKUP($A106,Countries!$H$2:$Q$217,10,FALSE)</f>
        <v/>
      </c>
      <c r="F106" t="s">
        <v>31</v>
      </c>
      <c r="G106" t="s">
        <v>2070</v>
      </c>
      <c r="H106" s="319" t="s">
        <v>779</v>
      </c>
      <c r="I106" s="281">
        <v>-228</v>
      </c>
      <c r="J106" s="281">
        <v>-464</v>
      </c>
      <c r="K106" s="281">
        <v>8829</v>
      </c>
      <c r="L106" s="281">
        <v>7189</v>
      </c>
      <c r="M106" s="281">
        <v>4754</v>
      </c>
      <c r="N106" s="281">
        <v>11847</v>
      </c>
      <c r="O106" s="281">
        <v>8071</v>
      </c>
      <c r="P106" s="281">
        <v>6686</v>
      </c>
      <c r="Q106" s="281">
        <v>18031</v>
      </c>
      <c r="R106" s="281">
        <v>16729</v>
      </c>
      <c r="S106" s="281">
        <v>15214</v>
      </c>
      <c r="T106" s="281">
        <v>33466</v>
      </c>
      <c r="U106" s="281">
        <v>-575</v>
      </c>
      <c r="V106" s="281">
        <v>-1470</v>
      </c>
      <c r="W106" s="281">
        <v>6073</v>
      </c>
      <c r="X106" s="281"/>
      <c r="Y106" s="281"/>
      <c r="Z106" s="281"/>
      <c r="AA106" s="281"/>
      <c r="AB106" s="281"/>
      <c r="AC106" s="281"/>
      <c r="AE106" s="126">
        <f t="shared" si="14"/>
        <v>1.5219298245614035</v>
      </c>
      <c r="AF106" s="126">
        <f t="shared" si="14"/>
        <v>2.1681034482758621</v>
      </c>
      <c r="AG106" s="126">
        <f t="shared" si="14"/>
        <v>-0.31215313172499715</v>
      </c>
      <c r="AH106" s="126" t="str">
        <f t="shared" si="14"/>
        <v/>
      </c>
      <c r="AI106" s="126" t="str">
        <f t="shared" si="14"/>
        <v/>
      </c>
      <c r="AJ106" s="126" t="str">
        <f t="shared" si="10"/>
        <v/>
      </c>
      <c r="AK106" s="126" t="str">
        <f t="shared" si="10"/>
        <v/>
      </c>
      <c r="AL106" s="126" t="str">
        <f t="shared" si="10"/>
        <v/>
      </c>
      <c r="AM106" s="126" t="str">
        <f t="shared" si="10"/>
        <v/>
      </c>
      <c r="AN106" s="126" t="str">
        <f t="shared" si="10"/>
        <v/>
      </c>
      <c r="AO106" s="124">
        <f t="shared" si="11"/>
        <v>8137</v>
      </c>
      <c r="AP106" s="124">
        <f t="shared" si="12"/>
        <v>4028</v>
      </c>
      <c r="AQ106" s="126">
        <f t="shared" si="13"/>
        <v>-0.5049772643480398</v>
      </c>
      <c r="AR106" s="153" t="s">
        <v>779</v>
      </c>
      <c r="AS106" s="153">
        <f t="shared" si="16"/>
        <v>1</v>
      </c>
      <c r="AT106" s="153">
        <f t="shared" si="16"/>
        <v>1</v>
      </c>
      <c r="AU106" s="153">
        <f t="shared" si="16"/>
        <v>1</v>
      </c>
      <c r="AV106" s="153">
        <f t="shared" si="16"/>
        <v>0</v>
      </c>
      <c r="AW106" s="153">
        <f t="shared" si="16"/>
        <v>0</v>
      </c>
      <c r="AX106" s="153">
        <f t="shared" si="15"/>
        <v>0</v>
      </c>
      <c r="AY106" s="153">
        <f t="shared" si="15"/>
        <v>0</v>
      </c>
      <c r="AZ106" s="153">
        <f t="shared" si="15"/>
        <v>0</v>
      </c>
      <c r="BA106" s="153">
        <f t="shared" si="15"/>
        <v>0</v>
      </c>
      <c r="BB106" s="153">
        <f t="shared" si="15"/>
        <v>0</v>
      </c>
    </row>
    <row r="107" spans="1:54" x14ac:dyDescent="0.3">
      <c r="A107" t="s">
        <v>649</v>
      </c>
      <c r="B107" t="str">
        <f>VLOOKUP($A107,Countries!$H$2:$Q$217,8,FALSE)</f>
        <v>FRA</v>
      </c>
      <c r="C107" t="str">
        <f>VLOOKUP($A107,Countries!$H$2:$Q$217,9,FALSE)</f>
        <v>WER</v>
      </c>
      <c r="D107" t="str">
        <f>VLOOKUP($A107,Countries!$H$2:$Q$217,2,FALSE)</f>
        <v>High Income</v>
      </c>
      <c r="E107" t="str">
        <f>VLOOKUP($A107,Countries!$H$2:$Q$217,10,FALSE)</f>
        <v/>
      </c>
      <c r="F107" t="s">
        <v>27</v>
      </c>
      <c r="G107" t="s">
        <v>2070</v>
      </c>
      <c r="H107" s="319" t="s">
        <v>779</v>
      </c>
      <c r="I107" s="282">
        <v>1256</v>
      </c>
      <c r="J107" s="281">
        <v>1188</v>
      </c>
      <c r="K107" s="281">
        <v>2260</v>
      </c>
      <c r="L107" s="281">
        <v>3292</v>
      </c>
      <c r="M107" s="281">
        <v>4343</v>
      </c>
      <c r="N107" s="281">
        <v>5398</v>
      </c>
      <c r="O107" s="281">
        <v>6521</v>
      </c>
      <c r="P107" s="281">
        <v>7800</v>
      </c>
      <c r="Q107" s="281">
        <v>8579</v>
      </c>
      <c r="R107" s="281">
        <v>9659</v>
      </c>
      <c r="S107" s="281">
        <v>11264</v>
      </c>
      <c r="T107" s="282">
        <v>13378</v>
      </c>
      <c r="U107" s="281">
        <v>132</v>
      </c>
      <c r="V107" s="281">
        <v>974</v>
      </c>
      <c r="W107" s="281">
        <v>2279</v>
      </c>
      <c r="X107" s="281"/>
      <c r="Y107" s="281"/>
      <c r="Z107" s="282"/>
      <c r="AA107" s="283"/>
      <c r="AB107" s="283"/>
      <c r="AC107" s="281"/>
      <c r="AE107" s="126">
        <f t="shared" si="14"/>
        <v>-0.89490445859872614</v>
      </c>
      <c r="AF107" s="126">
        <f t="shared" si="14"/>
        <v>-0.18013468013468015</v>
      </c>
      <c r="AG107" s="126">
        <f t="shared" si="14"/>
        <v>8.407079646017699E-3</v>
      </c>
      <c r="AH107" s="126" t="str">
        <f t="shared" si="14"/>
        <v/>
      </c>
      <c r="AI107" s="126" t="str">
        <f t="shared" si="14"/>
        <v/>
      </c>
      <c r="AJ107" s="126" t="str">
        <f t="shared" si="10"/>
        <v/>
      </c>
      <c r="AK107" s="126" t="str">
        <f t="shared" si="10"/>
        <v/>
      </c>
      <c r="AL107" s="126" t="str">
        <f t="shared" si="10"/>
        <v/>
      </c>
      <c r="AM107" s="126" t="str">
        <f t="shared" si="10"/>
        <v/>
      </c>
      <c r="AN107" s="126" t="str">
        <f t="shared" si="10"/>
        <v/>
      </c>
      <c r="AO107" s="124">
        <f t="shared" si="11"/>
        <v>4704</v>
      </c>
      <c r="AP107" s="124">
        <f t="shared" si="12"/>
        <v>3385</v>
      </c>
      <c r="AQ107" s="126">
        <f t="shared" si="13"/>
        <v>-0.28039965986394561</v>
      </c>
      <c r="AR107" s="153" t="s">
        <v>779</v>
      </c>
      <c r="AS107" s="153">
        <f t="shared" si="16"/>
        <v>1</v>
      </c>
      <c r="AT107" s="153">
        <f t="shared" si="16"/>
        <v>1</v>
      </c>
      <c r="AU107" s="153">
        <f t="shared" si="16"/>
        <v>1</v>
      </c>
      <c r="AV107" s="153">
        <f t="shared" si="16"/>
        <v>0</v>
      </c>
      <c r="AW107" s="153">
        <f t="shared" si="16"/>
        <v>0</v>
      </c>
      <c r="AX107" s="153">
        <f t="shared" si="15"/>
        <v>0</v>
      </c>
      <c r="AY107" s="153">
        <f t="shared" si="15"/>
        <v>0</v>
      </c>
      <c r="AZ107" s="153">
        <f t="shared" si="15"/>
        <v>0</v>
      </c>
      <c r="BA107" s="153">
        <f t="shared" si="15"/>
        <v>0</v>
      </c>
      <c r="BB107" s="153">
        <f t="shared" si="15"/>
        <v>0</v>
      </c>
    </row>
    <row r="108" spans="1:54" x14ac:dyDescent="0.3">
      <c r="A108" t="s">
        <v>649</v>
      </c>
      <c r="B108" t="str">
        <f>VLOOKUP($A108,Countries!$H$2:$Q$217,8,FALSE)</f>
        <v>FRA</v>
      </c>
      <c r="C108" t="str">
        <f>VLOOKUP($A108,Countries!$H$2:$Q$217,9,FALSE)</f>
        <v>WER</v>
      </c>
      <c r="D108" t="str">
        <f>VLOOKUP($A108,Countries!$H$2:$Q$217,2,FALSE)</f>
        <v>High Income</v>
      </c>
      <c r="E108" t="str">
        <f>VLOOKUP($A108,Countries!$H$2:$Q$217,10,FALSE)</f>
        <v/>
      </c>
      <c r="F108" t="s">
        <v>16</v>
      </c>
      <c r="G108" t="s">
        <v>2070</v>
      </c>
      <c r="H108" s="319" t="s">
        <v>779</v>
      </c>
      <c r="I108" s="281">
        <v>-3161</v>
      </c>
      <c r="J108" s="281">
        <v>2839</v>
      </c>
      <c r="K108" s="281">
        <v>19460</v>
      </c>
      <c r="L108" s="281">
        <v>25453</v>
      </c>
      <c r="M108" s="281">
        <v>30360</v>
      </c>
      <c r="N108" s="281">
        <v>44216</v>
      </c>
      <c r="O108" s="281">
        <v>40292</v>
      </c>
      <c r="P108" s="281">
        <v>45905</v>
      </c>
      <c r="Q108" s="281">
        <v>67332</v>
      </c>
      <c r="R108" s="281">
        <v>73594</v>
      </c>
      <c r="S108" s="281">
        <v>79908</v>
      </c>
      <c r="T108" s="281">
        <v>105209</v>
      </c>
      <c r="U108" s="281">
        <v>1429</v>
      </c>
      <c r="V108" s="281">
        <v>7160</v>
      </c>
      <c r="W108" s="281">
        <v>21212</v>
      </c>
      <c r="X108" s="281"/>
      <c r="Y108" s="281"/>
      <c r="Z108" s="283"/>
      <c r="AA108" s="283"/>
      <c r="AB108" s="283"/>
      <c r="AC108" s="281"/>
      <c r="AE108" s="126">
        <f t="shared" si="14"/>
        <v>-1.452072129073078</v>
      </c>
      <c r="AF108" s="126">
        <f t="shared" si="14"/>
        <v>1.5220147939415287</v>
      </c>
      <c r="AG108" s="126">
        <f t="shared" si="14"/>
        <v>9.0030832476875641E-2</v>
      </c>
      <c r="AH108" s="126" t="str">
        <f t="shared" si="14"/>
        <v/>
      </c>
      <c r="AI108" s="126" t="str">
        <f t="shared" si="14"/>
        <v/>
      </c>
      <c r="AJ108" s="126" t="str">
        <f t="shared" si="10"/>
        <v/>
      </c>
      <c r="AK108" s="126" t="str">
        <f t="shared" si="10"/>
        <v/>
      </c>
      <c r="AL108" s="126" t="str">
        <f t="shared" si="10"/>
        <v/>
      </c>
      <c r="AM108" s="126" t="str">
        <f t="shared" si="10"/>
        <v/>
      </c>
      <c r="AN108" s="126" t="str">
        <f t="shared" si="10"/>
        <v/>
      </c>
      <c r="AO108" s="124">
        <f t="shared" si="11"/>
        <v>19138</v>
      </c>
      <c r="AP108" s="124">
        <f t="shared" si="12"/>
        <v>29801</v>
      </c>
      <c r="AQ108" s="126">
        <f t="shared" si="13"/>
        <v>0.55716375796843975</v>
      </c>
      <c r="AR108" s="153" t="s">
        <v>779</v>
      </c>
      <c r="AS108" s="153">
        <f t="shared" si="16"/>
        <v>1</v>
      </c>
      <c r="AT108" s="153">
        <f t="shared" si="16"/>
        <v>1</v>
      </c>
      <c r="AU108" s="153">
        <f t="shared" si="16"/>
        <v>1</v>
      </c>
      <c r="AV108" s="153">
        <f t="shared" si="16"/>
        <v>0</v>
      </c>
      <c r="AW108" s="153">
        <f t="shared" si="16"/>
        <v>0</v>
      </c>
      <c r="AX108" s="153">
        <f t="shared" si="15"/>
        <v>0</v>
      </c>
      <c r="AY108" s="153">
        <f t="shared" si="15"/>
        <v>0</v>
      </c>
      <c r="AZ108" s="153">
        <f t="shared" si="15"/>
        <v>0</v>
      </c>
      <c r="BA108" s="153">
        <f t="shared" si="15"/>
        <v>0</v>
      </c>
      <c r="BB108" s="153">
        <f t="shared" si="15"/>
        <v>0</v>
      </c>
    </row>
    <row r="109" spans="1:54" x14ac:dyDescent="0.3">
      <c r="A109" t="s">
        <v>649</v>
      </c>
      <c r="B109" t="str">
        <f>VLOOKUP($A109,Countries!$H$2:$Q$217,8,FALSE)</f>
        <v>FRA</v>
      </c>
      <c r="C109" t="str">
        <f>VLOOKUP($A109,Countries!$H$2:$Q$217,9,FALSE)</f>
        <v>WER</v>
      </c>
      <c r="D109" t="str">
        <f>VLOOKUP($A109,Countries!$H$2:$Q$217,2,FALSE)</f>
        <v>High Income</v>
      </c>
      <c r="E109" t="str">
        <f>VLOOKUP($A109,Countries!$H$2:$Q$217,10,FALSE)</f>
        <v/>
      </c>
      <c r="F109" t="s">
        <v>2102</v>
      </c>
      <c r="G109" t="s">
        <v>2070</v>
      </c>
      <c r="H109" s="319" t="s">
        <v>779</v>
      </c>
      <c r="I109" s="281">
        <v>385</v>
      </c>
      <c r="J109" s="281">
        <v>733</v>
      </c>
      <c r="K109" s="281">
        <v>1346</v>
      </c>
      <c r="L109" s="281">
        <v>1853</v>
      </c>
      <c r="M109" s="281">
        <v>2720</v>
      </c>
      <c r="N109" s="281">
        <v>7500</v>
      </c>
      <c r="O109" s="281">
        <v>7969</v>
      </c>
      <c r="P109" s="281">
        <v>8399</v>
      </c>
      <c r="Q109" s="281">
        <v>9338</v>
      </c>
      <c r="R109" s="281">
        <v>9879</v>
      </c>
      <c r="S109" s="281">
        <v>10434</v>
      </c>
      <c r="T109" s="281">
        <v>13967</v>
      </c>
      <c r="U109" s="281">
        <v>458</v>
      </c>
      <c r="V109" s="281">
        <v>2890</v>
      </c>
      <c r="W109" s="281">
        <v>3352</v>
      </c>
      <c r="X109" s="281"/>
      <c r="Y109" s="281"/>
      <c r="Z109" s="283"/>
      <c r="AA109" s="283"/>
      <c r="AB109" s="283"/>
      <c r="AC109" s="281"/>
      <c r="AE109" s="126">
        <f t="shared" si="14"/>
        <v>0.18961038961038962</v>
      </c>
      <c r="AF109" s="126">
        <f t="shared" si="14"/>
        <v>2.942701227830832</v>
      </c>
      <c r="AG109" s="126">
        <f t="shared" si="14"/>
        <v>1.4903417533432393</v>
      </c>
      <c r="AH109" s="126" t="str">
        <f t="shared" si="14"/>
        <v/>
      </c>
      <c r="AI109" s="126" t="str">
        <f t="shared" si="14"/>
        <v/>
      </c>
      <c r="AJ109" s="126" t="str">
        <f t="shared" si="10"/>
        <v/>
      </c>
      <c r="AK109" s="126" t="str">
        <f t="shared" si="10"/>
        <v/>
      </c>
      <c r="AL109" s="126" t="str">
        <f t="shared" si="10"/>
        <v/>
      </c>
      <c r="AM109" s="126" t="str">
        <f t="shared" si="10"/>
        <v/>
      </c>
      <c r="AN109" s="126" t="str">
        <f t="shared" si="10"/>
        <v/>
      </c>
      <c r="AO109" s="124">
        <f t="shared" si="11"/>
        <v>2464</v>
      </c>
      <c r="AP109" s="124">
        <f t="shared" si="12"/>
        <v>6700</v>
      </c>
      <c r="AQ109" s="126">
        <f t="shared" si="13"/>
        <v>1.7191558441558441</v>
      </c>
      <c r="AR109" s="153" t="s">
        <v>779</v>
      </c>
      <c r="AS109" s="153">
        <f t="shared" si="16"/>
        <v>1</v>
      </c>
      <c r="AT109" s="153">
        <f t="shared" si="16"/>
        <v>1</v>
      </c>
      <c r="AU109" s="153">
        <f t="shared" si="16"/>
        <v>1</v>
      </c>
      <c r="AV109" s="153">
        <f t="shared" si="16"/>
        <v>0</v>
      </c>
      <c r="AW109" s="153">
        <f t="shared" si="16"/>
        <v>0</v>
      </c>
      <c r="AX109" s="153">
        <f t="shared" si="15"/>
        <v>0</v>
      </c>
      <c r="AY109" s="153">
        <f t="shared" si="15"/>
        <v>0</v>
      </c>
      <c r="AZ109" s="153">
        <f t="shared" si="15"/>
        <v>0</v>
      </c>
      <c r="BA109" s="153">
        <f t="shared" si="15"/>
        <v>0</v>
      </c>
      <c r="BB109" s="153">
        <f t="shared" si="15"/>
        <v>0</v>
      </c>
    </row>
    <row r="110" spans="1:54" x14ac:dyDescent="0.3">
      <c r="A110" t="s">
        <v>649</v>
      </c>
      <c r="B110" t="str">
        <f>VLOOKUP($A110,Countries!$H$2:$Q$217,8,FALSE)</f>
        <v>FRA</v>
      </c>
      <c r="C110" t="str">
        <f>VLOOKUP($A110,Countries!$H$2:$Q$217,9,FALSE)</f>
        <v>WER</v>
      </c>
      <c r="D110" t="str">
        <f>VLOOKUP($A110,Countries!$H$2:$Q$217,2,FALSE)</f>
        <v>High Income</v>
      </c>
      <c r="E110" t="str">
        <f>VLOOKUP($A110,Countries!$H$2:$Q$217,10,FALSE)</f>
        <v/>
      </c>
      <c r="F110" t="s">
        <v>94</v>
      </c>
      <c r="G110" t="s">
        <v>2070</v>
      </c>
      <c r="H110" s="319" t="s">
        <v>779</v>
      </c>
      <c r="I110" s="281">
        <v>3213</v>
      </c>
      <c r="J110" s="281">
        <v>5357</v>
      </c>
      <c r="K110" s="281">
        <v>7627</v>
      </c>
      <c r="L110" s="281">
        <v>12408</v>
      </c>
      <c r="M110" s="281">
        <v>15517</v>
      </c>
      <c r="N110" s="281">
        <v>20641</v>
      </c>
      <c r="O110" s="281">
        <v>25531</v>
      </c>
      <c r="P110" s="281">
        <v>28702</v>
      </c>
      <c r="Q110" s="281">
        <v>27105</v>
      </c>
      <c r="R110" s="281">
        <v>33211</v>
      </c>
      <c r="S110" s="281">
        <v>30552</v>
      </c>
      <c r="T110" s="281">
        <v>33726</v>
      </c>
      <c r="U110" s="281">
        <v>3459</v>
      </c>
      <c r="V110" s="281">
        <v>6137</v>
      </c>
      <c r="W110" s="281">
        <v>8101</v>
      </c>
      <c r="X110" s="281"/>
      <c r="Y110" s="281"/>
      <c r="Z110" s="283"/>
      <c r="AA110" s="283"/>
      <c r="AB110" s="283"/>
      <c r="AC110" s="281"/>
      <c r="AE110" s="126">
        <f t="shared" si="14"/>
        <v>7.6563958916900099E-2</v>
      </c>
      <c r="AF110" s="126">
        <f t="shared" si="14"/>
        <v>0.14560388277020719</v>
      </c>
      <c r="AG110" s="126">
        <f t="shared" si="14"/>
        <v>6.2147633407630784E-2</v>
      </c>
      <c r="AH110" s="126" t="str">
        <f t="shared" si="14"/>
        <v/>
      </c>
      <c r="AI110" s="126" t="str">
        <f t="shared" si="14"/>
        <v/>
      </c>
      <c r="AJ110" s="126" t="str">
        <f t="shared" si="10"/>
        <v/>
      </c>
      <c r="AK110" s="126" t="str">
        <f t="shared" si="10"/>
        <v/>
      </c>
      <c r="AL110" s="126" t="str">
        <f t="shared" si="10"/>
        <v/>
      </c>
      <c r="AM110" s="126" t="str">
        <f t="shared" si="10"/>
        <v/>
      </c>
      <c r="AN110" s="126" t="str">
        <f t="shared" si="10"/>
        <v/>
      </c>
      <c r="AO110" s="124">
        <f t="shared" si="11"/>
        <v>16197</v>
      </c>
      <c r="AP110" s="124">
        <f t="shared" si="12"/>
        <v>17697</v>
      </c>
      <c r="AQ110" s="126">
        <f t="shared" si="13"/>
        <v>9.2609742544915719E-2</v>
      </c>
      <c r="AR110" s="153" t="s">
        <v>779</v>
      </c>
      <c r="AS110" s="153">
        <f t="shared" si="16"/>
        <v>1</v>
      </c>
      <c r="AT110" s="153">
        <f t="shared" si="16"/>
        <v>1</v>
      </c>
      <c r="AU110" s="153">
        <f t="shared" si="16"/>
        <v>1</v>
      </c>
      <c r="AV110" s="153">
        <f t="shared" si="16"/>
        <v>0</v>
      </c>
      <c r="AW110" s="153">
        <f t="shared" si="16"/>
        <v>0</v>
      </c>
      <c r="AX110" s="153">
        <f t="shared" si="15"/>
        <v>0</v>
      </c>
      <c r="AY110" s="153">
        <f t="shared" si="15"/>
        <v>0</v>
      </c>
      <c r="AZ110" s="153">
        <f t="shared" si="15"/>
        <v>0</v>
      </c>
      <c r="BA110" s="153">
        <f t="shared" si="15"/>
        <v>0</v>
      </c>
      <c r="BB110" s="153">
        <f t="shared" si="15"/>
        <v>0</v>
      </c>
    </row>
    <row r="111" spans="1:54" x14ac:dyDescent="0.3">
      <c r="A111" t="s">
        <v>649</v>
      </c>
      <c r="B111" t="str">
        <f>VLOOKUP($A111,Countries!$H$2:$Q$217,8,FALSE)</f>
        <v>FRA</v>
      </c>
      <c r="C111" t="str">
        <f>VLOOKUP($A111,Countries!$H$2:$Q$217,9,FALSE)</f>
        <v>WER</v>
      </c>
      <c r="D111" t="str">
        <f>VLOOKUP($A111,Countries!$H$2:$Q$217,2,FALSE)</f>
        <v>High Income</v>
      </c>
      <c r="E111" t="str">
        <f>VLOOKUP($A111,Countries!$H$2:$Q$217,10,FALSE)</f>
        <v/>
      </c>
      <c r="F111" t="s">
        <v>30</v>
      </c>
      <c r="G111" t="s">
        <v>2070</v>
      </c>
      <c r="H111" s="319" t="s">
        <v>779</v>
      </c>
      <c r="I111" s="282">
        <v>-2933</v>
      </c>
      <c r="J111" s="281">
        <v>3303</v>
      </c>
      <c r="K111" s="281">
        <v>10631</v>
      </c>
      <c r="L111" s="281">
        <v>18264</v>
      </c>
      <c r="M111" s="281">
        <v>25606</v>
      </c>
      <c r="N111" s="281">
        <v>32369</v>
      </c>
      <c r="O111" s="281">
        <v>32221</v>
      </c>
      <c r="P111" s="281">
        <v>39219</v>
      </c>
      <c r="Q111" s="281">
        <v>49301</v>
      </c>
      <c r="R111" s="281">
        <v>56865</v>
      </c>
      <c r="S111" s="281">
        <v>64694</v>
      </c>
      <c r="T111" s="282">
        <v>71743</v>
      </c>
      <c r="U111" s="281">
        <v>2004</v>
      </c>
      <c r="V111" s="281">
        <v>8630</v>
      </c>
      <c r="W111" s="281">
        <v>15139</v>
      </c>
      <c r="X111" s="281"/>
      <c r="Y111" s="281"/>
      <c r="Z111" s="283"/>
      <c r="AA111" s="283"/>
      <c r="AB111" s="283"/>
      <c r="AC111" s="281"/>
      <c r="AE111" s="126">
        <f t="shared" si="14"/>
        <v>-1.6832594613024208</v>
      </c>
      <c r="AF111" s="126">
        <f t="shared" si="14"/>
        <v>1.6127762640024221</v>
      </c>
      <c r="AG111" s="126">
        <f t="shared" si="14"/>
        <v>0.42404289342488949</v>
      </c>
      <c r="AH111" s="126" t="str">
        <f t="shared" si="14"/>
        <v/>
      </c>
      <c r="AI111" s="126" t="str">
        <f t="shared" si="14"/>
        <v/>
      </c>
      <c r="AJ111" s="126" t="str">
        <f t="shared" si="10"/>
        <v/>
      </c>
      <c r="AK111" s="126" t="str">
        <f t="shared" si="10"/>
        <v/>
      </c>
      <c r="AL111" s="126" t="str">
        <f t="shared" si="10"/>
        <v/>
      </c>
      <c r="AM111" s="126" t="str">
        <f t="shared" si="10"/>
        <v/>
      </c>
      <c r="AN111" s="126" t="str">
        <f t="shared" si="10"/>
        <v/>
      </c>
      <c r="AO111" s="124">
        <f t="shared" si="11"/>
        <v>11001</v>
      </c>
      <c r="AP111" s="124">
        <f t="shared" si="12"/>
        <v>25773</v>
      </c>
      <c r="AQ111" s="126">
        <f t="shared" si="13"/>
        <v>1.3427870193618763</v>
      </c>
      <c r="AR111" s="153" t="s">
        <v>779</v>
      </c>
      <c r="AS111" s="153">
        <f t="shared" si="16"/>
        <v>1</v>
      </c>
      <c r="AT111" s="153">
        <f t="shared" si="16"/>
        <v>1</v>
      </c>
      <c r="AU111" s="153">
        <f t="shared" si="16"/>
        <v>1</v>
      </c>
      <c r="AV111" s="153">
        <f t="shared" si="16"/>
        <v>0</v>
      </c>
      <c r="AW111" s="153">
        <f t="shared" si="16"/>
        <v>0</v>
      </c>
      <c r="AX111" s="153">
        <f t="shared" si="15"/>
        <v>0</v>
      </c>
      <c r="AY111" s="153">
        <f t="shared" si="15"/>
        <v>0</v>
      </c>
      <c r="AZ111" s="153">
        <f t="shared" si="15"/>
        <v>0</v>
      </c>
      <c r="BA111" s="153">
        <f t="shared" si="15"/>
        <v>0</v>
      </c>
      <c r="BB111" s="153">
        <f t="shared" si="15"/>
        <v>0</v>
      </c>
    </row>
    <row r="112" spans="1:54" x14ac:dyDescent="0.3">
      <c r="A112" t="s">
        <v>649</v>
      </c>
      <c r="B112" t="str">
        <f>VLOOKUP($A112,Countries!$H$2:$Q$217,8,FALSE)</f>
        <v>FRA</v>
      </c>
      <c r="C112" t="str">
        <f>VLOOKUP($A112,Countries!$H$2:$Q$217,9,FALSE)</f>
        <v>WER</v>
      </c>
      <c r="D112" t="str">
        <f>VLOOKUP($A112,Countries!$H$2:$Q$217,2,FALSE)</f>
        <v>High Income</v>
      </c>
      <c r="E112" t="str">
        <f>VLOOKUP($A112,Countries!$H$2:$Q$217,10,FALSE)</f>
        <v/>
      </c>
      <c r="F112" t="s">
        <v>5</v>
      </c>
      <c r="G112" t="s">
        <v>2070</v>
      </c>
      <c r="H112" s="319" t="s">
        <v>779</v>
      </c>
      <c r="I112" s="282">
        <v>32160</v>
      </c>
      <c r="J112" s="282">
        <v>24921</v>
      </c>
      <c r="K112" s="282">
        <v>35529</v>
      </c>
      <c r="L112" s="282">
        <v>30940</v>
      </c>
      <c r="M112" s="282">
        <v>35427</v>
      </c>
      <c r="N112" s="282">
        <v>41154</v>
      </c>
      <c r="O112" s="282">
        <v>34481</v>
      </c>
      <c r="P112" s="282">
        <v>27232</v>
      </c>
      <c r="Q112" s="282">
        <v>46543</v>
      </c>
      <c r="R112" s="282">
        <v>33118</v>
      </c>
      <c r="S112" s="282">
        <v>30617</v>
      </c>
      <c r="T112" s="282">
        <v>49230</v>
      </c>
      <c r="U112" s="282">
        <v>34304</v>
      </c>
      <c r="V112" s="282">
        <v>24658</v>
      </c>
      <c r="W112" s="282">
        <v>33772</v>
      </c>
      <c r="X112" s="282">
        <v>26049</v>
      </c>
      <c r="Y112" s="282">
        <v>29077</v>
      </c>
      <c r="Z112" s="282">
        <v>40420</v>
      </c>
      <c r="AA112" s="282"/>
      <c r="AB112" s="282"/>
      <c r="AC112" s="281"/>
      <c r="AE112" s="126">
        <f t="shared" si="14"/>
        <v>6.6666666666666666E-2</v>
      </c>
      <c r="AF112" s="126">
        <f t="shared" si="14"/>
        <v>-1.0553348581517595E-2</v>
      </c>
      <c r="AG112" s="126">
        <f t="shared" si="14"/>
        <v>-4.9452559880660871E-2</v>
      </c>
      <c r="AH112" s="126">
        <f t="shared" si="14"/>
        <v>-0.15808015513897866</v>
      </c>
      <c r="AI112" s="126">
        <f t="shared" si="14"/>
        <v>-0.17924182120981172</v>
      </c>
      <c r="AJ112" s="126">
        <f t="shared" si="10"/>
        <v>-1.7835447344122079E-2</v>
      </c>
      <c r="AK112" s="126" t="str">
        <f t="shared" si="10"/>
        <v/>
      </c>
      <c r="AL112" s="126" t="str">
        <f t="shared" si="10"/>
        <v/>
      </c>
      <c r="AM112" s="126" t="str">
        <f t="shared" si="10"/>
        <v/>
      </c>
      <c r="AN112" s="126" t="str">
        <f t="shared" si="10"/>
        <v/>
      </c>
      <c r="AO112" s="124">
        <f t="shared" si="11"/>
        <v>200131</v>
      </c>
      <c r="AP112" s="124">
        <f t="shared" si="12"/>
        <v>188280</v>
      </c>
      <c r="AQ112" s="126">
        <f t="shared" si="13"/>
        <v>-5.9216213380235944E-2</v>
      </c>
      <c r="AR112" s="153" t="s">
        <v>779</v>
      </c>
      <c r="AS112" s="153">
        <f t="shared" si="16"/>
        <v>1</v>
      </c>
      <c r="AT112" s="153">
        <f t="shared" si="16"/>
        <v>1</v>
      </c>
      <c r="AU112" s="153">
        <f t="shared" si="16"/>
        <v>1</v>
      </c>
      <c r="AV112" s="153">
        <f t="shared" si="16"/>
        <v>1</v>
      </c>
      <c r="AW112" s="153">
        <f t="shared" si="16"/>
        <v>1</v>
      </c>
      <c r="AX112" s="153">
        <f t="shared" si="15"/>
        <v>1</v>
      </c>
      <c r="AY112" s="153">
        <f t="shared" si="15"/>
        <v>0</v>
      </c>
      <c r="AZ112" s="153">
        <f t="shared" si="15"/>
        <v>0</v>
      </c>
      <c r="BA112" s="153">
        <f t="shared" si="15"/>
        <v>0</v>
      </c>
      <c r="BB112" s="153">
        <f t="shared" si="15"/>
        <v>0</v>
      </c>
    </row>
    <row r="113" spans="1:54" x14ac:dyDescent="0.3">
      <c r="A113" t="s">
        <v>649</v>
      </c>
      <c r="B113" t="str">
        <f>VLOOKUP($A113,Countries!$H$2:$Q$217,8,FALSE)</f>
        <v>FRA</v>
      </c>
      <c r="C113" t="str">
        <f>VLOOKUP($A113,Countries!$H$2:$Q$217,9,FALSE)</f>
        <v>WER</v>
      </c>
      <c r="D113" t="str">
        <f>VLOOKUP($A113,Countries!$H$2:$Q$217,2,FALSE)</f>
        <v>High Income</v>
      </c>
      <c r="E113" t="str">
        <f>VLOOKUP($A113,Countries!$H$2:$Q$217,10,FALSE)</f>
        <v/>
      </c>
      <c r="F113" t="s">
        <v>18</v>
      </c>
      <c r="G113" t="s">
        <v>2070</v>
      </c>
      <c r="H113" s="319" t="s">
        <v>779</v>
      </c>
      <c r="I113" s="281">
        <v>17445</v>
      </c>
      <c r="J113" s="281">
        <v>26252</v>
      </c>
      <c r="K113" s="281">
        <v>34528</v>
      </c>
      <c r="L113" s="281">
        <v>45125</v>
      </c>
      <c r="M113" s="281">
        <v>55910</v>
      </c>
      <c r="N113" s="281">
        <v>64932</v>
      </c>
      <c r="O113" s="281">
        <v>76447</v>
      </c>
      <c r="P113" s="281">
        <v>86819</v>
      </c>
      <c r="Q113" s="281">
        <v>97052</v>
      </c>
      <c r="R113" s="281">
        <v>106485</v>
      </c>
      <c r="S113" s="281">
        <v>118634</v>
      </c>
      <c r="T113" s="281">
        <v>128977</v>
      </c>
      <c r="U113" s="281">
        <v>15417</v>
      </c>
      <c r="V113" s="281">
        <v>22571</v>
      </c>
      <c r="W113" s="281">
        <v>26271</v>
      </c>
      <c r="X113" s="283"/>
      <c r="Y113" s="283"/>
      <c r="Z113" s="283"/>
      <c r="AA113" s="283"/>
      <c r="AB113" s="283"/>
      <c r="AC113" s="281"/>
      <c r="AE113" s="126">
        <f t="shared" si="14"/>
        <v>-0.11625107480653482</v>
      </c>
      <c r="AF113" s="126">
        <f t="shared" si="14"/>
        <v>-0.14021788816090203</v>
      </c>
      <c r="AG113" s="126">
        <f t="shared" si="14"/>
        <v>-0.23913924930491195</v>
      </c>
      <c r="AH113" s="126" t="str">
        <f t="shared" si="14"/>
        <v/>
      </c>
      <c r="AI113" s="126" t="str">
        <f t="shared" si="14"/>
        <v/>
      </c>
      <c r="AJ113" s="126" t="str">
        <f t="shared" si="10"/>
        <v/>
      </c>
      <c r="AK113" s="126" t="str">
        <f t="shared" si="10"/>
        <v/>
      </c>
      <c r="AL113" s="126" t="str">
        <f t="shared" si="10"/>
        <v/>
      </c>
      <c r="AM113" s="126" t="str">
        <f t="shared" si="10"/>
        <v/>
      </c>
      <c r="AN113" s="126" t="str">
        <f t="shared" si="10"/>
        <v/>
      </c>
      <c r="AO113" s="124">
        <f t="shared" si="11"/>
        <v>78225</v>
      </c>
      <c r="AP113" s="124">
        <f t="shared" si="12"/>
        <v>64259</v>
      </c>
      <c r="AQ113" s="126">
        <f t="shared" si="13"/>
        <v>-0.17853627356983062</v>
      </c>
      <c r="AR113" s="153" t="s">
        <v>779</v>
      </c>
      <c r="AS113" s="153">
        <f t="shared" si="16"/>
        <v>1</v>
      </c>
      <c r="AT113" s="153">
        <f t="shared" si="16"/>
        <v>1</v>
      </c>
      <c r="AU113" s="153">
        <f t="shared" si="16"/>
        <v>1</v>
      </c>
      <c r="AV113" s="153">
        <f t="shared" si="16"/>
        <v>0</v>
      </c>
      <c r="AW113" s="153">
        <f t="shared" si="16"/>
        <v>0</v>
      </c>
      <c r="AX113" s="153">
        <f t="shared" si="15"/>
        <v>0</v>
      </c>
      <c r="AY113" s="153">
        <f t="shared" si="15"/>
        <v>0</v>
      </c>
      <c r="AZ113" s="153">
        <f t="shared" si="15"/>
        <v>0</v>
      </c>
      <c r="BA113" s="153">
        <f t="shared" si="15"/>
        <v>0</v>
      </c>
      <c r="BB113" s="153">
        <f t="shared" si="15"/>
        <v>0</v>
      </c>
    </row>
    <row r="114" spans="1:54" x14ac:dyDescent="0.3">
      <c r="A114" t="s">
        <v>789</v>
      </c>
      <c r="B114" t="str">
        <f>VLOOKUP($A114,Countries!$H$2:$Q$217,8,FALSE)</f>
        <v>GBR</v>
      </c>
      <c r="C114" t="str">
        <f>VLOOKUP($A114,Countries!$H$2:$Q$217,9,FALSE)</f>
        <v>WER</v>
      </c>
      <c r="D114" t="str">
        <f>VLOOKUP($A114,Countries!$H$2:$Q$217,2,FALSE)</f>
        <v>High Income</v>
      </c>
      <c r="E114" t="str">
        <f>VLOOKUP($A114,Countries!$H$2:$Q$217,10,FALSE)</f>
        <v/>
      </c>
      <c r="F114" t="s">
        <v>31</v>
      </c>
      <c r="G114" t="s">
        <v>2070</v>
      </c>
      <c r="H114" s="319" t="s">
        <v>779</v>
      </c>
      <c r="I114" s="281">
        <v>9747.6305407639193</v>
      </c>
      <c r="J114" s="281">
        <v>2016.3765012739318</v>
      </c>
      <c r="K114" s="281">
        <v>2172.8957862989255</v>
      </c>
      <c r="L114" s="281">
        <v>7283.8479861799997</v>
      </c>
      <c r="M114" s="281">
        <v>2188.2976095799995</v>
      </c>
      <c r="N114" s="281">
        <v>2808.2483290201276</v>
      </c>
      <c r="O114" s="281">
        <v>9139.8445649713885</v>
      </c>
      <c r="P114" s="281">
        <v>2127.8002619000004</v>
      </c>
      <c r="Q114" s="281">
        <v>3957.0703694700005</v>
      </c>
      <c r="R114" s="281">
        <v>8498.9179784199987</v>
      </c>
      <c r="S114" s="281">
        <v>2141.7034732099996</v>
      </c>
      <c r="T114" s="281">
        <v>6105.0129877300014</v>
      </c>
      <c r="U114" s="281">
        <v>8575.0247469599981</v>
      </c>
      <c r="V114" s="281">
        <v>1877.8936652300001</v>
      </c>
      <c r="W114" s="281">
        <v>6523.9253242733339</v>
      </c>
      <c r="X114" s="281">
        <v>3265</v>
      </c>
      <c r="Y114" s="281">
        <v>836.72504832333323</v>
      </c>
      <c r="Z114" s="281">
        <v>4743.66</v>
      </c>
      <c r="AA114" s="281">
        <v>2960.9350127633329</v>
      </c>
      <c r="AB114" s="281"/>
      <c r="AC114" s="281"/>
      <c r="AE114" s="126">
        <f t="shared" si="14"/>
        <v>-0.12029649553295692</v>
      </c>
      <c r="AF114" s="126">
        <f t="shared" si="14"/>
        <v>-6.8679056692259238E-2</v>
      </c>
      <c r="AG114" s="126">
        <f t="shared" si="14"/>
        <v>2.0024105920815831</v>
      </c>
      <c r="AH114" s="126">
        <f t="shared" si="14"/>
        <v>-0.55174792140159379</v>
      </c>
      <c r="AI114" s="126">
        <f t="shared" si="14"/>
        <v>-0.61763653871379676</v>
      </c>
      <c r="AJ114" s="126">
        <f t="shared" si="10"/>
        <v>0.68918822134764302</v>
      </c>
      <c r="AK114" s="126">
        <f t="shared" si="10"/>
        <v>-0.67604098825584324</v>
      </c>
      <c r="AL114" s="126" t="str">
        <f t="shared" si="10"/>
        <v/>
      </c>
      <c r="AM114" s="126" t="str">
        <f t="shared" si="10"/>
        <v/>
      </c>
      <c r="AN114" s="126" t="str">
        <f t="shared" si="10"/>
        <v/>
      </c>
      <c r="AO114" s="124">
        <f t="shared" si="11"/>
        <v>35357.141318088296</v>
      </c>
      <c r="AP114" s="124">
        <f t="shared" si="12"/>
        <v>28783.163797549998</v>
      </c>
      <c r="AQ114" s="126">
        <f t="shared" si="13"/>
        <v>-0.18593068544190047</v>
      </c>
      <c r="AR114" s="153" t="s">
        <v>779</v>
      </c>
      <c r="AS114" s="153">
        <f t="shared" si="16"/>
        <v>1</v>
      </c>
      <c r="AT114" s="153">
        <f t="shared" si="16"/>
        <v>1</v>
      </c>
      <c r="AU114" s="153">
        <f t="shared" si="16"/>
        <v>1</v>
      </c>
      <c r="AV114" s="153">
        <f t="shared" si="16"/>
        <v>1</v>
      </c>
      <c r="AW114" s="153">
        <f t="shared" si="16"/>
        <v>1</v>
      </c>
      <c r="AX114" s="153">
        <f t="shared" si="15"/>
        <v>1</v>
      </c>
      <c r="AY114" s="153">
        <f t="shared" si="15"/>
        <v>1</v>
      </c>
      <c r="AZ114" s="153">
        <f t="shared" si="15"/>
        <v>0</v>
      </c>
      <c r="BA114" s="153">
        <f t="shared" si="15"/>
        <v>0</v>
      </c>
      <c r="BB114" s="153">
        <f t="shared" si="15"/>
        <v>0</v>
      </c>
    </row>
    <row r="115" spans="1:54" x14ac:dyDescent="0.3">
      <c r="A115" t="s">
        <v>789</v>
      </c>
      <c r="B115" t="str">
        <f>VLOOKUP($A115,Countries!$H$2:$Q$217,8,FALSE)</f>
        <v>GBR</v>
      </c>
      <c r="C115" t="str">
        <f>VLOOKUP($A115,Countries!$H$2:$Q$217,9,FALSE)</f>
        <v>WER</v>
      </c>
      <c r="D115" t="str">
        <f>VLOOKUP($A115,Countries!$H$2:$Q$217,2,FALSE)</f>
        <v>High Income</v>
      </c>
      <c r="E115" t="str">
        <f>VLOOKUP($A115,Countries!$H$2:$Q$217,10,FALSE)</f>
        <v/>
      </c>
      <c r="F115" t="s">
        <v>770</v>
      </c>
      <c r="G115" t="s">
        <v>2070</v>
      </c>
      <c r="H115" s="319" t="s">
        <v>779</v>
      </c>
      <c r="I115" s="281">
        <v>263.2</v>
      </c>
      <c r="J115" s="281">
        <v>300.3</v>
      </c>
      <c r="K115" s="281">
        <v>270.24570428999942</v>
      </c>
      <c r="L115" s="281">
        <v>260.60000000000002</v>
      </c>
      <c r="M115" s="281">
        <v>258.3</v>
      </c>
      <c r="N115" s="281">
        <v>269.89999999999998</v>
      </c>
      <c r="O115" s="281">
        <v>265.60000000000002</v>
      </c>
      <c r="P115" s="281">
        <v>290.8</v>
      </c>
      <c r="Q115" s="281">
        <v>301</v>
      </c>
      <c r="R115" s="281">
        <v>316.2</v>
      </c>
      <c r="S115" s="281">
        <v>308.7</v>
      </c>
      <c r="T115" s="281">
        <v>263</v>
      </c>
      <c r="U115" s="281">
        <v>237.8</v>
      </c>
      <c r="V115" s="281">
        <v>276</v>
      </c>
      <c r="W115" s="281">
        <v>233.5</v>
      </c>
      <c r="X115" s="281">
        <v>208.2</v>
      </c>
      <c r="Y115" s="281">
        <v>194.4</v>
      </c>
      <c r="Z115" s="281">
        <v>192.9</v>
      </c>
      <c r="AA115" s="281">
        <v>208.7</v>
      </c>
      <c r="AB115" s="281"/>
      <c r="AC115" s="281"/>
      <c r="AE115" s="126">
        <f t="shared" si="14"/>
        <v>-9.6504559270516641E-2</v>
      </c>
      <c r="AF115" s="126">
        <f t="shared" si="14"/>
        <v>-8.0919080919080955E-2</v>
      </c>
      <c r="AG115" s="126">
        <f t="shared" si="14"/>
        <v>-0.13597146488059539</v>
      </c>
      <c r="AH115" s="126">
        <f t="shared" si="14"/>
        <v>-0.20107444359171156</v>
      </c>
      <c r="AI115" s="126">
        <f t="shared" si="14"/>
        <v>-0.24738675958188155</v>
      </c>
      <c r="AJ115" s="126">
        <f t="shared" si="10"/>
        <v>-0.28529084846239339</v>
      </c>
      <c r="AK115" s="126">
        <f t="shared" si="10"/>
        <v>-0.21423192771084348</v>
      </c>
      <c r="AL115" s="126" t="str">
        <f t="shared" si="10"/>
        <v/>
      </c>
      <c r="AM115" s="126" t="str">
        <f t="shared" si="10"/>
        <v/>
      </c>
      <c r="AN115" s="126" t="str">
        <f t="shared" si="10"/>
        <v/>
      </c>
      <c r="AO115" s="124">
        <f t="shared" si="11"/>
        <v>1888.1457042899992</v>
      </c>
      <c r="AP115" s="124">
        <f t="shared" si="12"/>
        <v>1551.5000000000002</v>
      </c>
      <c r="AQ115" s="126">
        <f t="shared" si="13"/>
        <v>-0.17829434641887879</v>
      </c>
      <c r="AR115" s="153" t="s">
        <v>779</v>
      </c>
      <c r="AS115" s="153">
        <f t="shared" si="16"/>
        <v>1</v>
      </c>
      <c r="AT115" s="153">
        <f t="shared" si="16"/>
        <v>1</v>
      </c>
      <c r="AU115" s="153">
        <f t="shared" si="16"/>
        <v>1</v>
      </c>
      <c r="AV115" s="153">
        <f t="shared" si="16"/>
        <v>1</v>
      </c>
      <c r="AW115" s="153">
        <f t="shared" si="16"/>
        <v>1</v>
      </c>
      <c r="AX115" s="153">
        <f t="shared" si="15"/>
        <v>1</v>
      </c>
      <c r="AY115" s="153">
        <f t="shared" si="15"/>
        <v>1</v>
      </c>
      <c r="AZ115" s="153">
        <f t="shared" si="15"/>
        <v>0</v>
      </c>
      <c r="BA115" s="153">
        <f t="shared" si="15"/>
        <v>0</v>
      </c>
      <c r="BB115" s="153">
        <f t="shared" si="15"/>
        <v>0</v>
      </c>
    </row>
    <row r="116" spans="1:54" x14ac:dyDescent="0.3">
      <c r="A116" t="s">
        <v>789</v>
      </c>
      <c r="B116" t="str">
        <f>VLOOKUP($A116,Countries!$H$2:$Q$217,8,FALSE)</f>
        <v>GBR</v>
      </c>
      <c r="C116" t="str">
        <f>VLOOKUP($A116,Countries!$H$2:$Q$217,9,FALSE)</f>
        <v>WER</v>
      </c>
      <c r="D116" t="str">
        <f>VLOOKUP($A116,Countries!$H$2:$Q$217,2,FALSE)</f>
        <v>High Income</v>
      </c>
      <c r="E116" t="str">
        <f>VLOOKUP($A116,Countries!$H$2:$Q$217,10,FALSE)</f>
        <v/>
      </c>
      <c r="F116" t="s">
        <v>27</v>
      </c>
      <c r="G116" t="s">
        <v>2070</v>
      </c>
      <c r="H116" s="319" t="s">
        <v>779</v>
      </c>
      <c r="I116" s="281">
        <v>5052.5510118900002</v>
      </c>
      <c r="J116" s="281">
        <v>5918.40149174</v>
      </c>
      <c r="K116" s="281">
        <v>4278.4619767434742</v>
      </c>
      <c r="L116" s="281">
        <v>5432.5451957800005</v>
      </c>
      <c r="M116" s="281">
        <v>6005.5430215999995</v>
      </c>
      <c r="N116" s="281">
        <v>4745.7450991599999</v>
      </c>
      <c r="O116" s="281">
        <v>5667.0897701699996</v>
      </c>
      <c r="P116" s="281">
        <v>6326.850148569999</v>
      </c>
      <c r="Q116" s="281">
        <v>4890.9484103599998</v>
      </c>
      <c r="R116" s="281">
        <v>5518.4828375000006</v>
      </c>
      <c r="S116" s="281">
        <v>6302.2037982599995</v>
      </c>
      <c r="T116" s="281">
        <v>4998.9500258499993</v>
      </c>
      <c r="U116" s="281">
        <v>5589.5527825999989</v>
      </c>
      <c r="V116" s="281">
        <v>5511.5487644199993</v>
      </c>
      <c r="W116" s="281">
        <v>3839.5337546400006</v>
      </c>
      <c r="X116" s="281">
        <v>4346.5883436899994</v>
      </c>
      <c r="Y116" s="281">
        <v>3841.1935303999999</v>
      </c>
      <c r="Z116" s="281">
        <v>3898.5734558300005</v>
      </c>
      <c r="AA116" s="281">
        <v>4914.2063423899999</v>
      </c>
      <c r="AB116" s="281"/>
      <c r="AC116" s="281"/>
      <c r="AE116" s="126">
        <f t="shared" si="14"/>
        <v>0.10628329520004653</v>
      </c>
      <c r="AF116" s="126">
        <f t="shared" si="14"/>
        <v>-6.8743684910160877E-2</v>
      </c>
      <c r="AG116" s="126">
        <f t="shared" si="14"/>
        <v>-0.10259018883172623</v>
      </c>
      <c r="AH116" s="126">
        <f t="shared" si="14"/>
        <v>-0.19989835573454079</v>
      </c>
      <c r="AI116" s="126">
        <f t="shared" si="14"/>
        <v>-0.36039197178598725</v>
      </c>
      <c r="AJ116" s="126">
        <f t="shared" si="10"/>
        <v>-0.17851183020342776</v>
      </c>
      <c r="AK116" s="126">
        <f t="shared" si="10"/>
        <v>-0.13285186194560933</v>
      </c>
      <c r="AL116" s="126" t="str">
        <f t="shared" si="10"/>
        <v/>
      </c>
      <c r="AM116" s="126" t="str">
        <f t="shared" si="10"/>
        <v/>
      </c>
      <c r="AN116" s="126" t="str">
        <f t="shared" si="10"/>
        <v/>
      </c>
      <c r="AO116" s="124">
        <f t="shared" si="11"/>
        <v>37100.337567083472</v>
      </c>
      <c r="AP116" s="124">
        <f t="shared" si="12"/>
        <v>31941.196973969996</v>
      </c>
      <c r="AQ116" s="126">
        <f t="shared" si="13"/>
        <v>-0.13905912806817206</v>
      </c>
      <c r="AR116" s="153" t="s">
        <v>779</v>
      </c>
      <c r="AS116" s="153">
        <f t="shared" si="16"/>
        <v>1</v>
      </c>
      <c r="AT116" s="153">
        <f t="shared" si="16"/>
        <v>1</v>
      </c>
      <c r="AU116" s="153">
        <f t="shared" si="16"/>
        <v>1</v>
      </c>
      <c r="AV116" s="153">
        <f t="shared" si="16"/>
        <v>1</v>
      </c>
      <c r="AW116" s="153">
        <f t="shared" si="16"/>
        <v>1</v>
      </c>
      <c r="AX116" s="153">
        <f t="shared" si="15"/>
        <v>1</v>
      </c>
      <c r="AY116" s="153">
        <f t="shared" si="15"/>
        <v>1</v>
      </c>
      <c r="AZ116" s="153">
        <f t="shared" si="15"/>
        <v>0</v>
      </c>
      <c r="BA116" s="153">
        <f t="shared" si="15"/>
        <v>0</v>
      </c>
      <c r="BB116" s="153">
        <f t="shared" si="15"/>
        <v>0</v>
      </c>
    </row>
    <row r="117" spans="1:54" x14ac:dyDescent="0.3">
      <c r="A117" t="s">
        <v>789</v>
      </c>
      <c r="B117" t="str">
        <f>VLOOKUP($A117,Countries!$H$2:$Q$217,8,FALSE)</f>
        <v>GBR</v>
      </c>
      <c r="C117" t="str">
        <f>VLOOKUP($A117,Countries!$H$2:$Q$217,9,FALSE)</f>
        <v>WER</v>
      </c>
      <c r="D117" t="str">
        <f>VLOOKUP($A117,Countries!$H$2:$Q$217,2,FALSE)</f>
        <v>High Income</v>
      </c>
      <c r="E117" t="str">
        <f>VLOOKUP($A117,Countries!$H$2:$Q$217,10,FALSE)</f>
        <v/>
      </c>
      <c r="F117" t="s">
        <v>16</v>
      </c>
      <c r="G117" t="s">
        <v>2070</v>
      </c>
      <c r="H117" s="319" t="s">
        <v>779</v>
      </c>
      <c r="I117" s="281">
        <v>44892.139591185012</v>
      </c>
      <c r="J117" s="281">
        <v>21405.36106554011</v>
      </c>
      <c r="K117" s="281">
        <v>17503.836065168311</v>
      </c>
      <c r="L117" s="281">
        <v>25634.999701371587</v>
      </c>
      <c r="M117" s="281">
        <v>15547.338700980825</v>
      </c>
      <c r="N117" s="281">
        <v>15849.343103707615</v>
      </c>
      <c r="O117" s="281">
        <v>31983.550137469319</v>
      </c>
      <c r="P117" s="281">
        <v>16419.727674897997</v>
      </c>
      <c r="Q117" s="281">
        <v>16473.680137014708</v>
      </c>
      <c r="R117" s="281">
        <v>21446.080659622006</v>
      </c>
      <c r="S117" s="281">
        <v>14514.24149894919</v>
      </c>
      <c r="T117" s="281">
        <v>19813.047744139025</v>
      </c>
      <c r="U117" s="281">
        <v>45082.099987520567</v>
      </c>
      <c r="V117" s="281">
        <v>21412.668353415229</v>
      </c>
      <c r="W117" s="281">
        <v>21299.516994162303</v>
      </c>
      <c r="X117" s="281">
        <v>17851.984495353609</v>
      </c>
      <c r="Y117" s="281">
        <v>12143.753045273439</v>
      </c>
      <c r="Z117" s="281">
        <v>17600.859216936482</v>
      </c>
      <c r="AA117" s="281">
        <v>21465.685806921905</v>
      </c>
      <c r="AB117" s="281"/>
      <c r="AC117" s="281"/>
      <c r="AE117" s="126">
        <f t="shared" si="14"/>
        <v>4.2314845775997569E-3</v>
      </c>
      <c r="AF117" s="126">
        <f t="shared" si="14"/>
        <v>3.4137652958738784E-4</v>
      </c>
      <c r="AG117" s="126">
        <f t="shared" si="14"/>
        <v>0.21684851908246514</v>
      </c>
      <c r="AH117" s="126">
        <f t="shared" si="14"/>
        <v>-0.30360894467268329</v>
      </c>
      <c r="AI117" s="126">
        <f t="shared" si="14"/>
        <v>-0.21891757304371751</v>
      </c>
      <c r="AJ117" s="126">
        <f t="shared" ref="AJ117:AN167" si="17">IFERROR(IF(Z117&lt;&gt;"",-(N117-Z117)/N117,""),"")</f>
        <v>0.11051032852075346</v>
      </c>
      <c r="AK117" s="126">
        <f t="shared" si="17"/>
        <v>-0.32885230955726652</v>
      </c>
      <c r="AL117" s="126" t="str">
        <f t="shared" si="17"/>
        <v/>
      </c>
      <c r="AM117" s="126" t="str">
        <f t="shared" si="17"/>
        <v/>
      </c>
      <c r="AN117" s="126" t="str">
        <f t="shared" si="17"/>
        <v/>
      </c>
      <c r="AO117" s="124">
        <f t="shared" si="11"/>
        <v>172816.56836542278</v>
      </c>
      <c r="AP117" s="124">
        <f t="shared" si="12"/>
        <v>156856.56789958355</v>
      </c>
      <c r="AQ117" s="126">
        <f t="shared" si="13"/>
        <v>-9.2352258911261392E-2</v>
      </c>
      <c r="AR117" s="153" t="s">
        <v>779</v>
      </c>
      <c r="AS117" s="153">
        <f t="shared" si="16"/>
        <v>1</v>
      </c>
      <c r="AT117" s="153">
        <f t="shared" si="16"/>
        <v>1</v>
      </c>
      <c r="AU117" s="153">
        <f t="shared" si="16"/>
        <v>1</v>
      </c>
      <c r="AV117" s="153">
        <f t="shared" si="16"/>
        <v>1</v>
      </c>
      <c r="AW117" s="153">
        <f t="shared" si="16"/>
        <v>1</v>
      </c>
      <c r="AX117" s="153">
        <f t="shared" si="15"/>
        <v>1</v>
      </c>
      <c r="AY117" s="153">
        <f t="shared" si="15"/>
        <v>1</v>
      </c>
      <c r="AZ117" s="153">
        <f t="shared" si="15"/>
        <v>0</v>
      </c>
      <c r="BA117" s="153">
        <f t="shared" si="15"/>
        <v>0</v>
      </c>
      <c r="BB117" s="153">
        <f t="shared" si="15"/>
        <v>0</v>
      </c>
    </row>
    <row r="118" spans="1:54" x14ac:dyDescent="0.3">
      <c r="A118" t="s">
        <v>789</v>
      </c>
      <c r="B118" t="str">
        <f>VLOOKUP($A118,Countries!$H$2:$Q$217,8,FALSE)</f>
        <v>GBR</v>
      </c>
      <c r="C118" t="str">
        <f>VLOOKUP($A118,Countries!$H$2:$Q$217,9,FALSE)</f>
        <v>WER</v>
      </c>
      <c r="D118" t="str">
        <f>VLOOKUP($A118,Countries!$H$2:$Q$217,2,FALSE)</f>
        <v>High Income</v>
      </c>
      <c r="E118" t="str">
        <f>VLOOKUP($A118,Countries!$H$2:$Q$217,10,FALSE)</f>
        <v/>
      </c>
      <c r="F118" t="s">
        <v>94</v>
      </c>
      <c r="G118" t="s">
        <v>2070</v>
      </c>
      <c r="H118" s="319" t="s">
        <v>779</v>
      </c>
      <c r="I118" s="281">
        <v>2953.2049655932319</v>
      </c>
      <c r="J118" s="281">
        <v>1775.3428788755753</v>
      </c>
      <c r="K118" s="281">
        <v>2049.0166657708546</v>
      </c>
      <c r="L118" s="281">
        <v>3055.4669633137137</v>
      </c>
      <c r="M118" s="281">
        <v>1844.1349044999999</v>
      </c>
      <c r="N118" s="281">
        <v>1706.9568905200001</v>
      </c>
      <c r="O118" s="281">
        <v>3379.4487731600002</v>
      </c>
      <c r="P118" s="281">
        <v>2070.0683488200002</v>
      </c>
      <c r="Q118" s="281">
        <v>1938.62322614</v>
      </c>
      <c r="R118" s="281">
        <v>3191.9895297700009</v>
      </c>
      <c r="S118" s="281">
        <v>2001.6530541299996</v>
      </c>
      <c r="T118" s="281">
        <v>2337.74303564</v>
      </c>
      <c r="U118" s="281">
        <v>2869.92672262</v>
      </c>
      <c r="V118" s="281">
        <v>1856.7355384199998</v>
      </c>
      <c r="W118" s="281">
        <v>2443.9308256200002</v>
      </c>
      <c r="X118" s="281">
        <v>2517.1753561200003</v>
      </c>
      <c r="Y118" s="281">
        <v>1225.4170929799998</v>
      </c>
      <c r="Z118" s="281">
        <v>1841.7745527777881</v>
      </c>
      <c r="AA118" s="281">
        <v>2331.6943287000004</v>
      </c>
      <c r="AB118" s="281"/>
      <c r="AC118" s="281"/>
      <c r="AE118" s="126">
        <f t="shared" ref="AE118:AI168" si="18">IFERROR(IF(U118&lt;&gt;"",-(I118-U118)/I118,""),"")</f>
        <v>-2.8199276360251969E-2</v>
      </c>
      <c r="AF118" s="126">
        <f t="shared" si="18"/>
        <v>4.5846163303381197E-2</v>
      </c>
      <c r="AG118" s="126">
        <f t="shared" si="18"/>
        <v>0.19273350307308312</v>
      </c>
      <c r="AH118" s="126">
        <f t="shared" si="18"/>
        <v>-0.17617327029120472</v>
      </c>
      <c r="AI118" s="126">
        <f t="shared" si="18"/>
        <v>-0.33550572141453666</v>
      </c>
      <c r="AJ118" s="126">
        <f t="shared" si="17"/>
        <v>7.8981292970273981E-2</v>
      </c>
      <c r="AK118" s="126">
        <f t="shared" si="17"/>
        <v>-0.31003708438529831</v>
      </c>
      <c r="AL118" s="126" t="str">
        <f t="shared" si="17"/>
        <v/>
      </c>
      <c r="AM118" s="126" t="str">
        <f t="shared" si="17"/>
        <v/>
      </c>
      <c r="AN118" s="126" t="str">
        <f t="shared" si="17"/>
        <v/>
      </c>
      <c r="AO118" s="124">
        <f t="shared" si="11"/>
        <v>16763.572041733376</v>
      </c>
      <c r="AP118" s="124">
        <f t="shared" si="12"/>
        <v>15086.654417237791</v>
      </c>
      <c r="AQ118" s="126">
        <f t="shared" si="13"/>
        <v>-0.10003343084163999</v>
      </c>
      <c r="AR118" s="153" t="s">
        <v>779</v>
      </c>
      <c r="AS118" s="153">
        <f t="shared" si="16"/>
        <v>1</v>
      </c>
      <c r="AT118" s="153">
        <f t="shared" si="16"/>
        <v>1</v>
      </c>
      <c r="AU118" s="153">
        <f t="shared" si="16"/>
        <v>1</v>
      </c>
      <c r="AV118" s="153">
        <f t="shared" si="16"/>
        <v>1</v>
      </c>
      <c r="AW118" s="153">
        <f t="shared" si="16"/>
        <v>1</v>
      </c>
      <c r="AX118" s="153">
        <f t="shared" si="15"/>
        <v>1</v>
      </c>
      <c r="AY118" s="153">
        <f t="shared" si="15"/>
        <v>1</v>
      </c>
      <c r="AZ118" s="153">
        <f t="shared" si="15"/>
        <v>0</v>
      </c>
      <c r="BA118" s="153">
        <f t="shared" si="15"/>
        <v>0</v>
      </c>
      <c r="BB118" s="153">
        <f t="shared" si="15"/>
        <v>0</v>
      </c>
    </row>
    <row r="119" spans="1:54" x14ac:dyDescent="0.3">
      <c r="A119" t="s">
        <v>789</v>
      </c>
      <c r="B119" t="str">
        <f>VLOOKUP($A119,Countries!$H$2:$Q$217,8,FALSE)</f>
        <v>GBR</v>
      </c>
      <c r="C119" t="str">
        <f>VLOOKUP($A119,Countries!$H$2:$Q$217,9,FALSE)</f>
        <v>WER</v>
      </c>
      <c r="D119" t="str">
        <f>VLOOKUP($A119,Countries!$H$2:$Q$217,2,FALSE)</f>
        <v>High Income</v>
      </c>
      <c r="E119" t="str">
        <f>VLOOKUP($A119,Countries!$H$2:$Q$217,10,FALSE)</f>
        <v/>
      </c>
      <c r="F119" t="s">
        <v>30</v>
      </c>
      <c r="G119" t="s">
        <v>2070</v>
      </c>
      <c r="H119" s="319" t="s">
        <v>779</v>
      </c>
      <c r="I119" s="281">
        <v>35144.509050421097</v>
      </c>
      <c r="J119" s="281">
        <v>19388.984564266178</v>
      </c>
      <c r="K119" s="281">
        <v>15330.940278869384</v>
      </c>
      <c r="L119" s="281">
        <v>18351.151715191587</v>
      </c>
      <c r="M119" s="281">
        <v>13359.041091400826</v>
      </c>
      <c r="N119" s="281">
        <v>13041.094774687488</v>
      </c>
      <c r="O119" s="281">
        <v>22843.705572497929</v>
      </c>
      <c r="P119" s="281">
        <v>14291.927412997997</v>
      </c>
      <c r="Q119" s="281">
        <v>12516.609767544705</v>
      </c>
      <c r="R119" s="281">
        <v>12947.162681202009</v>
      </c>
      <c r="S119" s="281">
        <v>12372.53802573919</v>
      </c>
      <c r="T119" s="281">
        <v>13708.034756409023</v>
      </c>
      <c r="U119" s="281">
        <v>36507.075240560567</v>
      </c>
      <c r="V119" s="281">
        <v>19534.774688185229</v>
      </c>
      <c r="W119" s="281">
        <v>14775.591669888969</v>
      </c>
      <c r="X119" s="281">
        <v>14586.984495353607</v>
      </c>
      <c r="Y119" s="281">
        <v>11307.027996950106</v>
      </c>
      <c r="Z119" s="281">
        <v>12857.199216936482</v>
      </c>
      <c r="AA119" s="281">
        <v>18504.750794158572</v>
      </c>
      <c r="AB119" s="281"/>
      <c r="AC119" s="281"/>
      <c r="AE119" s="126">
        <f t="shared" si="18"/>
        <v>3.8770386241123049E-2</v>
      </c>
      <c r="AF119" s="126">
        <f t="shared" si="18"/>
        <v>7.5192243016037651E-3</v>
      </c>
      <c r="AG119" s="126">
        <f t="shared" si="18"/>
        <v>-3.62240409836996E-2</v>
      </c>
      <c r="AH119" s="126">
        <f t="shared" si="18"/>
        <v>-0.20511885456877887</v>
      </c>
      <c r="AI119" s="126">
        <f t="shared" si="18"/>
        <v>-0.15360481941863285</v>
      </c>
      <c r="AJ119" s="126">
        <f t="shared" si="17"/>
        <v>-1.4101236202036019E-2</v>
      </c>
      <c r="AK119" s="126">
        <f t="shared" si="17"/>
        <v>-0.18994093425731798</v>
      </c>
      <c r="AL119" s="126" t="str">
        <f t="shared" si="17"/>
        <v/>
      </c>
      <c r="AM119" s="126" t="str">
        <f t="shared" si="17"/>
        <v/>
      </c>
      <c r="AN119" s="126" t="str">
        <f t="shared" si="17"/>
        <v/>
      </c>
      <c r="AO119" s="124">
        <f t="shared" si="11"/>
        <v>137459.4270473345</v>
      </c>
      <c r="AP119" s="124">
        <f t="shared" si="12"/>
        <v>128073.40410203353</v>
      </c>
      <c r="AQ119" s="126">
        <f t="shared" si="13"/>
        <v>-6.8282133476875811E-2</v>
      </c>
      <c r="AR119" s="153" t="s">
        <v>779</v>
      </c>
      <c r="AS119" s="153">
        <f t="shared" si="16"/>
        <v>1</v>
      </c>
      <c r="AT119" s="153">
        <f t="shared" si="16"/>
        <v>1</v>
      </c>
      <c r="AU119" s="153">
        <f t="shared" si="16"/>
        <v>1</v>
      </c>
      <c r="AV119" s="153">
        <f t="shared" si="16"/>
        <v>1</v>
      </c>
      <c r="AW119" s="153">
        <f t="shared" si="16"/>
        <v>1</v>
      </c>
      <c r="AX119" s="153">
        <f t="shared" si="15"/>
        <v>1</v>
      </c>
      <c r="AY119" s="153">
        <f t="shared" si="15"/>
        <v>1</v>
      </c>
      <c r="AZ119" s="153">
        <f t="shared" si="15"/>
        <v>0</v>
      </c>
      <c r="BA119" s="153">
        <f t="shared" si="15"/>
        <v>0</v>
      </c>
      <c r="BB119" s="153">
        <f t="shared" si="15"/>
        <v>0</v>
      </c>
    </row>
    <row r="120" spans="1:54" x14ac:dyDescent="0.3">
      <c r="A120" t="s">
        <v>789</v>
      </c>
      <c r="B120" t="str">
        <f>VLOOKUP($A120,Countries!$H$2:$Q$217,8,FALSE)</f>
        <v>GBR</v>
      </c>
      <c r="C120" t="str">
        <f>VLOOKUP($A120,Countries!$H$2:$Q$217,9,FALSE)</f>
        <v>WER</v>
      </c>
      <c r="D120" t="str">
        <f>VLOOKUP($A120,Countries!$H$2:$Q$217,2,FALSE)</f>
        <v>High Income</v>
      </c>
      <c r="E120" t="str">
        <f>VLOOKUP($A120,Countries!$H$2:$Q$217,10,FALSE)</f>
        <v/>
      </c>
      <c r="F120" t="s">
        <v>5</v>
      </c>
      <c r="G120" t="s">
        <v>2070</v>
      </c>
      <c r="H120" s="319" t="s">
        <v>779</v>
      </c>
      <c r="I120" s="281">
        <v>66862.265152048247</v>
      </c>
      <c r="J120" s="281">
        <v>42772.832820535688</v>
      </c>
      <c r="K120" s="281">
        <v>32036.017824582643</v>
      </c>
      <c r="L120" s="281">
        <v>47424.9267979953</v>
      </c>
      <c r="M120" s="281">
        <v>34649.800445260822</v>
      </c>
      <c r="N120" s="281">
        <v>30690.110460117612</v>
      </c>
      <c r="O120" s="281">
        <v>54935.447075239324</v>
      </c>
      <c r="P120" s="281">
        <v>37553.297273048003</v>
      </c>
      <c r="Q120" s="281">
        <v>31858.260128704707</v>
      </c>
      <c r="R120" s="281">
        <v>44041.942706962007</v>
      </c>
      <c r="S120" s="281">
        <v>36158.078909069191</v>
      </c>
      <c r="T120" s="281">
        <v>35035.17110046903</v>
      </c>
      <c r="U120" s="281">
        <v>68255.215026450562</v>
      </c>
      <c r="V120" s="281">
        <v>41642.905098175223</v>
      </c>
      <c r="W120" s="281">
        <v>30178.975707092301</v>
      </c>
      <c r="X120" s="281">
        <v>25821.096006423613</v>
      </c>
      <c r="Y120" s="281">
        <v>18039.847216623439</v>
      </c>
      <c r="Z120" s="281">
        <v>24612.481274954269</v>
      </c>
      <c r="AA120" s="281">
        <v>39664.101149848575</v>
      </c>
      <c r="AB120" s="281"/>
      <c r="AC120" s="281"/>
      <c r="AE120" s="126">
        <f t="shared" si="18"/>
        <v>2.0833124202936811E-2</v>
      </c>
      <c r="AF120" s="126">
        <f t="shared" si="18"/>
        <v>-2.6416948512654408E-2</v>
      </c>
      <c r="AG120" s="126">
        <f t="shared" si="18"/>
        <v>-5.7967320646992282E-2</v>
      </c>
      <c r="AH120" s="126">
        <f t="shared" si="18"/>
        <v>-0.45553746205223244</v>
      </c>
      <c r="AI120" s="126">
        <f t="shared" si="18"/>
        <v>-0.47936649028837874</v>
      </c>
      <c r="AJ120" s="126">
        <f t="shared" si="17"/>
        <v>-0.19803217043031954</v>
      </c>
      <c r="AK120" s="126">
        <f t="shared" si="17"/>
        <v>-0.2779871055654683</v>
      </c>
      <c r="AL120" s="126" t="str">
        <f t="shared" si="17"/>
        <v/>
      </c>
      <c r="AM120" s="126" t="str">
        <f t="shared" si="17"/>
        <v/>
      </c>
      <c r="AN120" s="126" t="str">
        <f t="shared" si="17"/>
        <v/>
      </c>
      <c r="AO120" s="124">
        <f t="shared" si="11"/>
        <v>309371.40057577961</v>
      </c>
      <c r="AP120" s="124">
        <f t="shared" si="12"/>
        <v>248214.62147956798</v>
      </c>
      <c r="AQ120" s="126">
        <f t="shared" si="13"/>
        <v>-0.19768077780425425</v>
      </c>
      <c r="AR120" s="153" t="s">
        <v>779</v>
      </c>
      <c r="AS120" s="153">
        <f t="shared" si="16"/>
        <v>1</v>
      </c>
      <c r="AT120" s="153">
        <f t="shared" si="16"/>
        <v>1</v>
      </c>
      <c r="AU120" s="153">
        <f t="shared" si="16"/>
        <v>1</v>
      </c>
      <c r="AV120" s="153">
        <f t="shared" si="16"/>
        <v>1</v>
      </c>
      <c r="AW120" s="153">
        <f t="shared" si="16"/>
        <v>1</v>
      </c>
      <c r="AX120" s="153">
        <f t="shared" si="15"/>
        <v>1</v>
      </c>
      <c r="AY120" s="153">
        <f t="shared" si="15"/>
        <v>1</v>
      </c>
      <c r="AZ120" s="153">
        <f t="shared" si="15"/>
        <v>0</v>
      </c>
      <c r="BA120" s="153">
        <f t="shared" si="15"/>
        <v>0</v>
      </c>
      <c r="BB120" s="153">
        <f t="shared" si="15"/>
        <v>0</v>
      </c>
    </row>
    <row r="121" spans="1:54" x14ac:dyDescent="0.3">
      <c r="A121" t="s">
        <v>789</v>
      </c>
      <c r="B121" t="str">
        <f>VLOOKUP($A121,Countries!$H$2:$Q$217,8,FALSE)</f>
        <v>GBR</v>
      </c>
      <c r="C121" t="str">
        <f>VLOOKUP($A121,Countries!$H$2:$Q$217,9,FALSE)</f>
        <v>WER</v>
      </c>
      <c r="D121" t="str">
        <f>VLOOKUP($A121,Countries!$H$2:$Q$217,2,FALSE)</f>
        <v>High Income</v>
      </c>
      <c r="E121" t="str">
        <f>VLOOKUP($A121,Countries!$H$2:$Q$217,10,FALSE)</f>
        <v/>
      </c>
      <c r="F121" t="s">
        <v>18</v>
      </c>
      <c r="G121" t="s">
        <v>2070</v>
      </c>
      <c r="H121" s="319" t="s">
        <v>779</v>
      </c>
      <c r="I121" s="281">
        <v>13701.16958338</v>
      </c>
      <c r="J121" s="281">
        <v>13373.42738438</v>
      </c>
      <c r="K121" s="281">
        <v>7934.4574126100042</v>
      </c>
      <c r="L121" s="281">
        <v>13041.314937529996</v>
      </c>
      <c r="M121" s="281">
        <v>10994.483818179997</v>
      </c>
      <c r="N121" s="281">
        <v>8118.1653667299979</v>
      </c>
      <c r="O121" s="281">
        <v>13639.758394440001</v>
      </c>
      <c r="P121" s="281">
        <v>12445.851100760003</v>
      </c>
      <c r="Q121" s="281">
        <v>8254.0083551899988</v>
      </c>
      <c r="R121" s="281">
        <v>13569.189680070001</v>
      </c>
      <c r="S121" s="281">
        <v>13031.280557730001</v>
      </c>
      <c r="T121" s="281">
        <v>7622.4302948400027</v>
      </c>
      <c r="U121" s="281">
        <v>14475.835533709998</v>
      </c>
      <c r="V121" s="281">
        <v>12585.952441919997</v>
      </c>
      <c r="W121" s="281">
        <v>2362.4941326699991</v>
      </c>
      <c r="X121" s="281">
        <v>897.14781126000105</v>
      </c>
      <c r="Y121" s="281">
        <v>635.08354797000197</v>
      </c>
      <c r="Z121" s="281">
        <v>1078.3740494099995</v>
      </c>
      <c r="AA121" s="281">
        <v>10743.814671836666</v>
      </c>
      <c r="AB121" s="281"/>
      <c r="AC121" s="281"/>
      <c r="AE121" s="126">
        <f t="shared" si="18"/>
        <v>5.6540132987602382E-2</v>
      </c>
      <c r="AF121" s="126">
        <f t="shared" si="18"/>
        <v>-5.888355466600613E-2</v>
      </c>
      <c r="AG121" s="126">
        <f t="shared" si="18"/>
        <v>-0.70224881049643606</v>
      </c>
      <c r="AH121" s="126">
        <f t="shared" si="18"/>
        <v>-0.93120725819769823</v>
      </c>
      <c r="AI121" s="126">
        <f t="shared" si="18"/>
        <v>-0.94223616511037511</v>
      </c>
      <c r="AJ121" s="126">
        <f t="shared" si="17"/>
        <v>-0.86716530143258597</v>
      </c>
      <c r="AK121" s="126">
        <f t="shared" si="17"/>
        <v>-0.21231635039692592</v>
      </c>
      <c r="AL121" s="126" t="str">
        <f t="shared" si="17"/>
        <v/>
      </c>
      <c r="AM121" s="126" t="str">
        <f t="shared" si="17"/>
        <v/>
      </c>
      <c r="AN121" s="126" t="str">
        <f t="shared" si="17"/>
        <v/>
      </c>
      <c r="AO121" s="124">
        <f t="shared" si="11"/>
        <v>80802.776897249991</v>
      </c>
      <c r="AP121" s="124">
        <f t="shared" si="12"/>
        <v>42778.70218877666</v>
      </c>
      <c r="AQ121" s="126">
        <f t="shared" si="13"/>
        <v>-0.470578811379531</v>
      </c>
      <c r="AR121" s="153" t="s">
        <v>779</v>
      </c>
      <c r="AS121" s="153">
        <f t="shared" si="16"/>
        <v>1</v>
      </c>
      <c r="AT121" s="153">
        <f t="shared" si="16"/>
        <v>1</v>
      </c>
      <c r="AU121" s="153">
        <f t="shared" si="16"/>
        <v>1</v>
      </c>
      <c r="AV121" s="153">
        <f t="shared" si="16"/>
        <v>1</v>
      </c>
      <c r="AW121" s="153">
        <f t="shared" si="16"/>
        <v>1</v>
      </c>
      <c r="AX121" s="153">
        <f t="shared" si="15"/>
        <v>1</v>
      </c>
      <c r="AY121" s="153">
        <f t="shared" si="15"/>
        <v>1</v>
      </c>
      <c r="AZ121" s="153">
        <f t="shared" si="15"/>
        <v>0</v>
      </c>
      <c r="BA121" s="153">
        <f t="shared" si="15"/>
        <v>0</v>
      </c>
      <c r="BB121" s="153">
        <f t="shared" si="15"/>
        <v>0</v>
      </c>
    </row>
    <row r="122" spans="1:54" x14ac:dyDescent="0.3">
      <c r="A122" t="s">
        <v>763</v>
      </c>
      <c r="B122" t="str">
        <f>VLOOKUP($A122,Countries!$H$2:$Q$217,8,FALSE)</f>
        <v>ITA</v>
      </c>
      <c r="C122" t="str">
        <f>VLOOKUP($A122,Countries!$H$2:$Q$217,9,FALSE)</f>
        <v>WER</v>
      </c>
      <c r="D122" t="str">
        <f>VLOOKUP($A122,Countries!$H$2:$Q$217,2,FALSE)</f>
        <v>High Income</v>
      </c>
      <c r="E122" t="str">
        <f>VLOOKUP($A122,Countries!$H$2:$Q$217,10,FALSE)</f>
        <v/>
      </c>
      <c r="F122" t="s">
        <v>5</v>
      </c>
      <c r="G122" t="s">
        <v>2070</v>
      </c>
      <c r="H122" s="319" t="s">
        <v>779</v>
      </c>
      <c r="I122" s="281">
        <v>34510.411818370034</v>
      </c>
      <c r="J122" s="281">
        <v>28936.209652630008</v>
      </c>
      <c r="K122" s="281">
        <v>28722.674934809984</v>
      </c>
      <c r="L122" s="281">
        <v>30363.217226160035</v>
      </c>
      <c r="M122" s="281">
        <v>34120.045405389959</v>
      </c>
      <c r="N122" s="281">
        <v>32653.787528080014</v>
      </c>
      <c r="O122" s="281">
        <v>46462.389815360017</v>
      </c>
      <c r="P122" s="281">
        <v>41396.687846749948</v>
      </c>
      <c r="Q122" s="281">
        <v>28038.860942400061</v>
      </c>
      <c r="R122" s="281">
        <v>39066.808123429917</v>
      </c>
      <c r="S122" s="281">
        <v>42277.054975150051</v>
      </c>
      <c r="T122" s="281">
        <v>94154.763330359958</v>
      </c>
      <c r="U122" s="281">
        <v>35919.440772209971</v>
      </c>
      <c r="V122" s="281">
        <v>31558.544911859964</v>
      </c>
      <c r="W122" s="281">
        <v>27453.239751790017</v>
      </c>
      <c r="X122" s="281">
        <v>24159.512161620009</v>
      </c>
      <c r="Y122" s="281">
        <v>24648.264899110018</v>
      </c>
      <c r="Z122" s="281">
        <v>26159.823393510003</v>
      </c>
      <c r="AA122" s="281">
        <v>43801.16734255998</v>
      </c>
      <c r="AB122" s="281"/>
      <c r="AC122" s="281"/>
      <c r="AE122" s="126">
        <f t="shared" si="18"/>
        <v>4.0829097063683997E-2</v>
      </c>
      <c r="AF122" s="126">
        <f t="shared" si="18"/>
        <v>9.0624697937644799E-2</v>
      </c>
      <c r="AG122" s="126">
        <f t="shared" si="18"/>
        <v>-4.4196273010822372E-2</v>
      </c>
      <c r="AH122" s="126">
        <f t="shared" si="18"/>
        <v>-0.20431646022000266</v>
      </c>
      <c r="AI122" s="126">
        <f t="shared" si="18"/>
        <v>-0.27760163838421154</v>
      </c>
      <c r="AJ122" s="126">
        <f t="shared" si="17"/>
        <v>-0.1988732280745579</v>
      </c>
      <c r="AK122" s="126">
        <f t="shared" si="17"/>
        <v>-5.7276917596698007E-2</v>
      </c>
      <c r="AL122" s="126" t="str">
        <f t="shared" si="17"/>
        <v/>
      </c>
      <c r="AM122" s="126" t="str">
        <f t="shared" si="17"/>
        <v/>
      </c>
      <c r="AN122" s="126" t="str">
        <f t="shared" si="17"/>
        <v/>
      </c>
      <c r="AO122" s="124">
        <f t="shared" si="11"/>
        <v>235768.73638080005</v>
      </c>
      <c r="AP122" s="124">
        <f t="shared" si="12"/>
        <v>213699.99323266</v>
      </c>
      <c r="AQ122" s="126">
        <f t="shared" si="13"/>
        <v>-9.3603348293371247E-2</v>
      </c>
      <c r="AR122" s="153" t="s">
        <v>779</v>
      </c>
      <c r="AS122" s="153">
        <f t="shared" si="16"/>
        <v>1</v>
      </c>
      <c r="AT122" s="153">
        <f t="shared" si="16"/>
        <v>1</v>
      </c>
      <c r="AU122" s="153">
        <f t="shared" si="16"/>
        <v>1</v>
      </c>
      <c r="AV122" s="153">
        <f t="shared" si="16"/>
        <v>1</v>
      </c>
      <c r="AW122" s="153">
        <f t="shared" si="16"/>
        <v>1</v>
      </c>
      <c r="AX122" s="153">
        <f t="shared" si="15"/>
        <v>1</v>
      </c>
      <c r="AY122" s="153">
        <f t="shared" si="15"/>
        <v>1</v>
      </c>
      <c r="AZ122" s="153">
        <f t="shared" si="15"/>
        <v>0</v>
      </c>
      <c r="BA122" s="153">
        <f t="shared" si="15"/>
        <v>0</v>
      </c>
      <c r="BB122" s="153">
        <f t="shared" si="15"/>
        <v>0</v>
      </c>
    </row>
    <row r="123" spans="1:54" x14ac:dyDescent="0.3">
      <c r="A123" t="s">
        <v>48</v>
      </c>
      <c r="B123" t="str">
        <f>VLOOKUP($A123,Countries!$H$2:$Q$217,8,FALSE)</f>
        <v>MEX</v>
      </c>
      <c r="C123" t="str">
        <f>VLOOKUP($A123,Countries!$H$2:$Q$217,9,FALSE)</f>
        <v>LAC</v>
      </c>
      <c r="D123" t="str">
        <f>VLOOKUP($A123,Countries!$H$2:$Q$217,2,FALSE)</f>
        <v>Upper-Middle Income</v>
      </c>
      <c r="E123" t="str">
        <f>VLOOKUP($A123,Countries!$H$2:$Q$217,10,FALSE)</f>
        <v>IBRD</v>
      </c>
      <c r="F123" t="s">
        <v>770</v>
      </c>
      <c r="G123" t="s">
        <v>2070</v>
      </c>
      <c r="H123" s="319" t="s">
        <v>779</v>
      </c>
      <c r="I123" s="281">
        <v>6272.1589999999997</v>
      </c>
      <c r="J123" s="281">
        <v>5540.5780000000004</v>
      </c>
      <c r="K123" s="281">
        <v>5023.4459999999999</v>
      </c>
      <c r="L123" s="281">
        <v>5187.2179999999998</v>
      </c>
      <c r="M123" s="281">
        <v>5363.9179999999997</v>
      </c>
      <c r="N123" s="281">
        <v>4572.4610000000002</v>
      </c>
      <c r="O123" s="281">
        <v>5630.9750000000004</v>
      </c>
      <c r="P123" s="281">
        <v>5653.1639999999998</v>
      </c>
      <c r="Q123" s="281">
        <v>5890.87</v>
      </c>
      <c r="R123" s="281">
        <v>5770.4380000000001</v>
      </c>
      <c r="S123" s="281">
        <v>4974.1499999999996</v>
      </c>
      <c r="T123" s="281">
        <v>4861.2430000000004</v>
      </c>
      <c r="U123" s="281">
        <v>5336.7889999999998</v>
      </c>
      <c r="V123" s="281">
        <v>4885.3630000000003</v>
      </c>
      <c r="W123" s="281">
        <v>4342.2340000000004</v>
      </c>
      <c r="X123" s="281">
        <v>4287.01</v>
      </c>
      <c r="Y123" s="281">
        <v>4503.268</v>
      </c>
      <c r="Z123" s="281">
        <v>4148.1480000000001</v>
      </c>
      <c r="AA123" s="281"/>
      <c r="AB123" s="281"/>
      <c r="AC123" s="281"/>
      <c r="AE123" s="126">
        <f t="shared" si="18"/>
        <v>-0.14913046687751377</v>
      </c>
      <c r="AF123" s="126">
        <f t="shared" si="18"/>
        <v>-0.11825751753697901</v>
      </c>
      <c r="AG123" s="126">
        <f t="shared" si="18"/>
        <v>-0.13560651393485659</v>
      </c>
      <c r="AH123" s="126">
        <f t="shared" si="18"/>
        <v>-0.17354350636506885</v>
      </c>
      <c r="AI123" s="126">
        <f t="shared" si="18"/>
        <v>-0.16045174441518303</v>
      </c>
      <c r="AJ123" s="126">
        <f t="shared" si="17"/>
        <v>-9.2797511012122372E-2</v>
      </c>
      <c r="AK123" s="126" t="str">
        <f t="shared" si="17"/>
        <v/>
      </c>
      <c r="AL123" s="126" t="str">
        <f t="shared" si="17"/>
        <v/>
      </c>
      <c r="AM123" s="126" t="str">
        <f t="shared" si="17"/>
        <v/>
      </c>
      <c r="AN123" s="126" t="str">
        <f t="shared" si="17"/>
        <v/>
      </c>
      <c r="AO123" s="124">
        <f t="shared" si="11"/>
        <v>31959.780000000002</v>
      </c>
      <c r="AP123" s="124">
        <f t="shared" si="12"/>
        <v>27502.812000000002</v>
      </c>
      <c r="AQ123" s="126">
        <f t="shared" si="13"/>
        <v>-0.13945552816696485</v>
      </c>
      <c r="AR123" s="153" t="s">
        <v>779</v>
      </c>
      <c r="AS123" s="153">
        <f t="shared" si="16"/>
        <v>1</v>
      </c>
      <c r="AT123" s="153">
        <f t="shared" si="16"/>
        <v>1</v>
      </c>
      <c r="AU123" s="153">
        <f t="shared" si="16"/>
        <v>1</v>
      </c>
      <c r="AV123" s="153">
        <f t="shared" si="16"/>
        <v>1</v>
      </c>
      <c r="AW123" s="153">
        <f t="shared" si="16"/>
        <v>1</v>
      </c>
      <c r="AX123" s="153">
        <f t="shared" si="15"/>
        <v>1</v>
      </c>
      <c r="AY123" s="153">
        <f t="shared" si="15"/>
        <v>0</v>
      </c>
      <c r="AZ123" s="153">
        <f t="shared" si="15"/>
        <v>0</v>
      </c>
      <c r="BA123" s="153">
        <f t="shared" si="15"/>
        <v>0</v>
      </c>
      <c r="BB123" s="153">
        <f t="shared" si="15"/>
        <v>0</v>
      </c>
    </row>
    <row r="124" spans="1:54" x14ac:dyDescent="0.3">
      <c r="A124" t="s">
        <v>48</v>
      </c>
      <c r="B124" t="str">
        <f>VLOOKUP($A124,Countries!$H$2:$Q$217,8,FALSE)</f>
        <v>MEX</v>
      </c>
      <c r="C124" t="str">
        <f>VLOOKUP($A124,Countries!$H$2:$Q$217,9,FALSE)</f>
        <v>LAC</v>
      </c>
      <c r="D124" t="str">
        <f>VLOOKUP($A124,Countries!$H$2:$Q$217,2,FALSE)</f>
        <v>Upper-Middle Income</v>
      </c>
      <c r="E124" t="str">
        <f>VLOOKUP($A124,Countries!$H$2:$Q$217,10,FALSE)</f>
        <v>IBRD</v>
      </c>
      <c r="F124" t="s">
        <v>27</v>
      </c>
      <c r="G124" t="s">
        <v>2070</v>
      </c>
      <c r="H124" s="319" t="s">
        <v>779</v>
      </c>
      <c r="I124" s="281">
        <v>46313.563999999998</v>
      </c>
      <c r="J124" s="281">
        <v>41462.627</v>
      </c>
      <c r="K124" s="281">
        <v>36538.712</v>
      </c>
      <c r="L124" s="281">
        <v>35127.689000000006</v>
      </c>
      <c r="M124" s="281">
        <v>37103.393000000004</v>
      </c>
      <c r="N124" s="281">
        <v>37163.161</v>
      </c>
      <c r="O124" s="281">
        <v>37355.074000000001</v>
      </c>
      <c r="P124" s="281">
        <v>45985.859000000004</v>
      </c>
      <c r="Q124" s="281">
        <v>35394.451000000001</v>
      </c>
      <c r="R124" s="281">
        <v>39992.569000000003</v>
      </c>
      <c r="S124" s="281">
        <v>38017.377999999997</v>
      </c>
      <c r="T124" s="281">
        <v>40538.491000000002</v>
      </c>
      <c r="U124" s="281">
        <v>63363.135000000002</v>
      </c>
      <c r="V124" s="281">
        <v>34460.490000000005</v>
      </c>
      <c r="W124" s="281">
        <v>36266.333000000006</v>
      </c>
      <c r="X124" s="281">
        <v>35533.521000000001</v>
      </c>
      <c r="Y124" s="281">
        <v>28053.291000000001</v>
      </c>
      <c r="Z124" s="281">
        <v>32423.23</v>
      </c>
      <c r="AA124" s="281"/>
      <c r="AB124" s="281"/>
      <c r="AC124" s="281"/>
      <c r="AE124" s="126">
        <f t="shared" si="18"/>
        <v>0.36813342631113433</v>
      </c>
      <c r="AF124" s="126">
        <f t="shared" si="18"/>
        <v>-0.16887827681540765</v>
      </c>
      <c r="AG124" s="126">
        <f t="shared" si="18"/>
        <v>-7.454532059039014E-3</v>
      </c>
      <c r="AH124" s="126">
        <f t="shared" si="18"/>
        <v>1.1553051497352838E-2</v>
      </c>
      <c r="AI124" s="126">
        <f t="shared" si="18"/>
        <v>-0.24391575185590175</v>
      </c>
      <c r="AJ124" s="126">
        <f t="shared" si="17"/>
        <v>-0.12754380608258808</v>
      </c>
      <c r="AK124" s="126" t="str">
        <f t="shared" si="17"/>
        <v/>
      </c>
      <c r="AL124" s="126" t="str">
        <f t="shared" si="17"/>
        <v/>
      </c>
      <c r="AM124" s="126" t="str">
        <f t="shared" si="17"/>
        <v/>
      </c>
      <c r="AN124" s="126" t="str">
        <f t="shared" si="17"/>
        <v/>
      </c>
      <c r="AO124" s="124">
        <f t="shared" si="11"/>
        <v>233709.14600000001</v>
      </c>
      <c r="AP124" s="124">
        <f t="shared" si="12"/>
        <v>230100.00000000003</v>
      </c>
      <c r="AQ124" s="126">
        <f t="shared" si="13"/>
        <v>-1.5442895846275433E-2</v>
      </c>
      <c r="AR124" s="153" t="s">
        <v>779</v>
      </c>
      <c r="AS124" s="153">
        <f t="shared" si="16"/>
        <v>1</v>
      </c>
      <c r="AT124" s="153">
        <f t="shared" si="16"/>
        <v>1</v>
      </c>
      <c r="AU124" s="153">
        <f t="shared" si="16"/>
        <v>1</v>
      </c>
      <c r="AV124" s="153">
        <f t="shared" si="16"/>
        <v>1</v>
      </c>
      <c r="AW124" s="153">
        <f t="shared" si="16"/>
        <v>1</v>
      </c>
      <c r="AX124" s="153">
        <f t="shared" si="15"/>
        <v>1</v>
      </c>
      <c r="AY124" s="153">
        <f t="shared" si="15"/>
        <v>0</v>
      </c>
      <c r="AZ124" s="153">
        <f t="shared" si="15"/>
        <v>0</v>
      </c>
      <c r="BA124" s="153">
        <f t="shared" si="15"/>
        <v>0</v>
      </c>
      <c r="BB124" s="153">
        <f t="shared" si="15"/>
        <v>0</v>
      </c>
    </row>
    <row r="125" spans="1:54" x14ac:dyDescent="0.3">
      <c r="A125" t="s">
        <v>48</v>
      </c>
      <c r="B125" t="str">
        <f>VLOOKUP($A125,Countries!$H$2:$Q$217,8,FALSE)</f>
        <v>MEX</v>
      </c>
      <c r="C125" t="str">
        <f>VLOOKUP($A125,Countries!$H$2:$Q$217,9,FALSE)</f>
        <v>LAC</v>
      </c>
      <c r="D125" t="str">
        <f>VLOOKUP($A125,Countries!$H$2:$Q$217,2,FALSE)</f>
        <v>Upper-Middle Income</v>
      </c>
      <c r="E125" t="str">
        <f>VLOOKUP($A125,Countries!$H$2:$Q$217,10,FALSE)</f>
        <v>IBRD</v>
      </c>
      <c r="F125" t="s">
        <v>16</v>
      </c>
      <c r="G125" t="s">
        <v>2070</v>
      </c>
      <c r="H125" s="319" t="s">
        <v>779</v>
      </c>
      <c r="I125" s="281">
        <v>172098.31700000001</v>
      </c>
      <c r="J125" s="281">
        <v>134703.62899999999</v>
      </c>
      <c r="K125" s="281">
        <v>157493.07399999999</v>
      </c>
      <c r="L125" s="281">
        <v>204444.076</v>
      </c>
      <c r="M125" s="281">
        <v>118176.21799999999</v>
      </c>
      <c r="N125" s="281">
        <v>140435.46299999999</v>
      </c>
      <c r="O125" s="281">
        <v>124202.462</v>
      </c>
      <c r="P125" s="281">
        <v>121501.22900000001</v>
      </c>
      <c r="Q125" s="281">
        <v>125932.50199999999</v>
      </c>
      <c r="R125" s="281">
        <v>115814.618</v>
      </c>
      <c r="S125" s="281">
        <v>119818.997</v>
      </c>
      <c r="T125" s="281">
        <v>153209.49600000001</v>
      </c>
      <c r="U125" s="281">
        <v>178972.66500000001</v>
      </c>
      <c r="V125" s="281">
        <v>135828.826</v>
      </c>
      <c r="W125" s="281">
        <v>227795.39199999999</v>
      </c>
      <c r="X125" s="281">
        <v>154114.861</v>
      </c>
      <c r="Y125" s="281">
        <v>124189.389</v>
      </c>
      <c r="Z125" s="281">
        <v>147545.80900000001</v>
      </c>
      <c r="AA125" s="281"/>
      <c r="AB125" s="281"/>
      <c r="AC125" s="281"/>
      <c r="AE125" s="126">
        <f t="shared" si="18"/>
        <v>3.9944306951008694E-2</v>
      </c>
      <c r="AF125" s="126">
        <f t="shared" si="18"/>
        <v>8.3531305604247295E-3</v>
      </c>
      <c r="AG125" s="126">
        <f t="shared" si="18"/>
        <v>0.44638355334914603</v>
      </c>
      <c r="AH125" s="126">
        <f t="shared" si="18"/>
        <v>-0.24617595180405225</v>
      </c>
      <c r="AI125" s="126">
        <f t="shared" si="18"/>
        <v>5.0883088846183942E-2</v>
      </c>
      <c r="AJ125" s="126">
        <f t="shared" si="17"/>
        <v>5.0630701448963929E-2</v>
      </c>
      <c r="AK125" s="126" t="str">
        <f t="shared" si="17"/>
        <v/>
      </c>
      <c r="AL125" s="126" t="str">
        <f t="shared" si="17"/>
        <v/>
      </c>
      <c r="AM125" s="126" t="str">
        <f t="shared" si="17"/>
        <v/>
      </c>
      <c r="AN125" s="126" t="str">
        <f t="shared" si="17"/>
        <v/>
      </c>
      <c r="AO125" s="124">
        <f t="shared" si="11"/>
        <v>927350.777</v>
      </c>
      <c r="AP125" s="124">
        <f t="shared" si="12"/>
        <v>968446.94200000004</v>
      </c>
      <c r="AQ125" s="126">
        <f t="shared" si="13"/>
        <v>4.4315663521571659E-2</v>
      </c>
      <c r="AR125" s="153" t="s">
        <v>779</v>
      </c>
      <c r="AS125" s="153">
        <f t="shared" si="16"/>
        <v>1</v>
      </c>
      <c r="AT125" s="153">
        <f t="shared" si="16"/>
        <v>1</v>
      </c>
      <c r="AU125" s="153">
        <f t="shared" si="16"/>
        <v>1</v>
      </c>
      <c r="AV125" s="153">
        <f t="shared" si="16"/>
        <v>1</v>
      </c>
      <c r="AW125" s="153">
        <f t="shared" si="16"/>
        <v>1</v>
      </c>
      <c r="AX125" s="153">
        <f t="shared" si="15"/>
        <v>1</v>
      </c>
      <c r="AY125" s="153">
        <f t="shared" si="15"/>
        <v>0</v>
      </c>
      <c r="AZ125" s="153">
        <f t="shared" si="15"/>
        <v>0</v>
      </c>
      <c r="BA125" s="153">
        <f t="shared" si="15"/>
        <v>0</v>
      </c>
      <c r="BB125" s="153">
        <f t="shared" si="15"/>
        <v>0</v>
      </c>
    </row>
    <row r="126" spans="1:54" x14ac:dyDescent="0.3">
      <c r="A126" t="s">
        <v>48</v>
      </c>
      <c r="B126" t="str">
        <f>VLOOKUP($A126,Countries!$H$2:$Q$217,8,FALSE)</f>
        <v>MEX</v>
      </c>
      <c r="C126" t="str">
        <f>VLOOKUP($A126,Countries!$H$2:$Q$217,9,FALSE)</f>
        <v>LAC</v>
      </c>
      <c r="D126" t="str">
        <f>VLOOKUP($A126,Countries!$H$2:$Q$217,2,FALSE)</f>
        <v>Upper-Middle Income</v>
      </c>
      <c r="E126" t="str">
        <f>VLOOKUP($A126,Countries!$H$2:$Q$217,10,FALSE)</f>
        <v>IBRD</v>
      </c>
      <c r="F126" t="s">
        <v>94</v>
      </c>
      <c r="G126" t="s">
        <v>2070</v>
      </c>
      <c r="H126" s="319" t="s">
        <v>779</v>
      </c>
      <c r="I126" s="282">
        <v>3148.529</v>
      </c>
      <c r="J126" s="281">
        <v>2529.364</v>
      </c>
      <c r="K126" s="281">
        <v>3453.9370000000004</v>
      </c>
      <c r="L126" s="281">
        <v>3973.723</v>
      </c>
      <c r="M126" s="281">
        <v>3321.2860000000001</v>
      </c>
      <c r="N126" s="281">
        <v>6719.9660000000003</v>
      </c>
      <c r="O126" s="281">
        <v>3860.1730000000002</v>
      </c>
      <c r="P126" s="281">
        <v>3789.8789999999999</v>
      </c>
      <c r="Q126" s="281">
        <v>3369.9090000000001</v>
      </c>
      <c r="R126" s="281">
        <v>4055.893</v>
      </c>
      <c r="S126" s="281">
        <v>3165.1849999999999</v>
      </c>
      <c r="T126" s="282">
        <v>4372.4009999999998</v>
      </c>
      <c r="U126" s="281">
        <v>3805.1350000000002</v>
      </c>
      <c r="V126" s="281">
        <v>3818.2629999999999</v>
      </c>
      <c r="W126" s="281">
        <v>8100.7669999999998</v>
      </c>
      <c r="X126" s="281">
        <v>5278.7709999999997</v>
      </c>
      <c r="Y126" s="281">
        <v>7151.4090000000006</v>
      </c>
      <c r="Z126" s="282">
        <v>4835.7370000000001</v>
      </c>
      <c r="AA126" s="281"/>
      <c r="AB126" s="281"/>
      <c r="AC126" s="281"/>
      <c r="AE126" s="126">
        <f t="shared" si="18"/>
        <v>0.20854373582075955</v>
      </c>
      <c r="AF126" s="126">
        <f t="shared" si="18"/>
        <v>0.50957434358993003</v>
      </c>
      <c r="AG126" s="126">
        <f t="shared" si="18"/>
        <v>1.3453719624880245</v>
      </c>
      <c r="AH126" s="126">
        <f t="shared" si="18"/>
        <v>0.3284194696006742</v>
      </c>
      <c r="AI126" s="126">
        <f t="shared" si="18"/>
        <v>1.1532048128345467</v>
      </c>
      <c r="AJ126" s="126">
        <f t="shared" si="17"/>
        <v>-0.28039263889132776</v>
      </c>
      <c r="AK126" s="126" t="str">
        <f t="shared" si="17"/>
        <v/>
      </c>
      <c r="AL126" s="126" t="str">
        <f t="shared" si="17"/>
        <v/>
      </c>
      <c r="AM126" s="126" t="str">
        <f t="shared" si="17"/>
        <v/>
      </c>
      <c r="AN126" s="126" t="str">
        <f t="shared" si="17"/>
        <v/>
      </c>
      <c r="AO126" s="124">
        <f t="shared" si="11"/>
        <v>23146.805</v>
      </c>
      <c r="AP126" s="124">
        <f t="shared" si="12"/>
        <v>32990.082000000002</v>
      </c>
      <c r="AQ126" s="126">
        <f t="shared" si="13"/>
        <v>0.42525424135210027</v>
      </c>
      <c r="AR126" s="153" t="s">
        <v>779</v>
      </c>
      <c r="AS126" s="153">
        <f t="shared" si="16"/>
        <v>1</v>
      </c>
      <c r="AT126" s="153">
        <f t="shared" si="16"/>
        <v>1</v>
      </c>
      <c r="AU126" s="153">
        <f t="shared" si="16"/>
        <v>1</v>
      </c>
      <c r="AV126" s="153">
        <f t="shared" si="16"/>
        <v>1</v>
      </c>
      <c r="AW126" s="153">
        <f t="shared" si="16"/>
        <v>1</v>
      </c>
      <c r="AX126" s="153">
        <f t="shared" si="15"/>
        <v>1</v>
      </c>
      <c r="AY126" s="153">
        <f t="shared" si="15"/>
        <v>0</v>
      </c>
      <c r="AZ126" s="153">
        <f t="shared" si="15"/>
        <v>0</v>
      </c>
      <c r="BA126" s="153">
        <f t="shared" si="15"/>
        <v>0</v>
      </c>
      <c r="BB126" s="153">
        <f t="shared" si="15"/>
        <v>0</v>
      </c>
    </row>
    <row r="127" spans="1:54" x14ac:dyDescent="0.3">
      <c r="A127" t="s">
        <v>48</v>
      </c>
      <c r="B127" t="str">
        <f>VLOOKUP($A127,Countries!$H$2:$Q$217,8,FALSE)</f>
        <v>MEX</v>
      </c>
      <c r="C127" t="str">
        <f>VLOOKUP($A127,Countries!$H$2:$Q$217,9,FALSE)</f>
        <v>LAC</v>
      </c>
      <c r="D127" t="str">
        <f>VLOOKUP($A127,Countries!$H$2:$Q$217,2,FALSE)</f>
        <v>Upper-Middle Income</v>
      </c>
      <c r="E127" t="str">
        <f>VLOOKUP($A127,Countries!$H$2:$Q$217,10,FALSE)</f>
        <v>IBRD</v>
      </c>
      <c r="F127" t="s">
        <v>5</v>
      </c>
      <c r="G127" t="s">
        <v>2070</v>
      </c>
      <c r="H127" s="319" t="s">
        <v>779</v>
      </c>
      <c r="I127" s="281">
        <v>318497.35499999998</v>
      </c>
      <c r="J127" s="281">
        <v>259254.14</v>
      </c>
      <c r="K127" s="281">
        <v>280244.86499999999</v>
      </c>
      <c r="L127" s="281">
        <v>315547.054</v>
      </c>
      <c r="M127" s="281">
        <v>252267.24100000001</v>
      </c>
      <c r="N127" s="281">
        <v>268288.58600000001</v>
      </c>
      <c r="O127" s="281">
        <v>264157.78100000002</v>
      </c>
      <c r="P127" s="281">
        <v>244371.08</v>
      </c>
      <c r="Q127" s="281">
        <v>242879.75599999999</v>
      </c>
      <c r="R127" s="281">
        <v>239800.329</v>
      </c>
      <c r="S127" s="281">
        <v>236214.45300000001</v>
      </c>
      <c r="T127" s="281">
        <v>281128.076</v>
      </c>
      <c r="U127" s="281">
        <v>364600.679</v>
      </c>
      <c r="V127" s="281">
        <v>263752.94199999998</v>
      </c>
      <c r="W127" s="281">
        <v>376379.64399999997</v>
      </c>
      <c r="X127" s="281">
        <v>273116.755</v>
      </c>
      <c r="Y127" s="281">
        <v>221602.18599999999</v>
      </c>
      <c r="Z127" s="281">
        <v>249386.01199999999</v>
      </c>
      <c r="AA127" s="281">
        <v>255377.8</v>
      </c>
      <c r="AB127" s="281"/>
      <c r="AC127" s="281"/>
      <c r="AE127" s="126">
        <f t="shared" si="18"/>
        <v>0.1447526118388017</v>
      </c>
      <c r="AF127" s="126">
        <f t="shared" si="18"/>
        <v>1.7352864644707186E-2</v>
      </c>
      <c r="AG127" s="126">
        <f t="shared" si="18"/>
        <v>0.34303850313189499</v>
      </c>
      <c r="AH127" s="126">
        <f t="shared" si="18"/>
        <v>-0.13446583785884433</v>
      </c>
      <c r="AI127" s="126">
        <f t="shared" si="18"/>
        <v>-0.12155781653789927</v>
      </c>
      <c r="AJ127" s="126">
        <f t="shared" si="17"/>
        <v>-7.0456124436095169E-2</v>
      </c>
      <c r="AK127" s="126">
        <f t="shared" si="17"/>
        <v>-3.3237639136588705E-2</v>
      </c>
      <c r="AL127" s="126" t="str">
        <f t="shared" si="17"/>
        <v/>
      </c>
      <c r="AM127" s="126" t="str">
        <f t="shared" si="17"/>
        <v/>
      </c>
      <c r="AN127" s="126" t="str">
        <f t="shared" si="17"/>
        <v/>
      </c>
      <c r="AO127" s="124">
        <f t="shared" si="11"/>
        <v>1958257.0219999999</v>
      </c>
      <c r="AP127" s="124">
        <f t="shared" si="12"/>
        <v>2004216.0179999999</v>
      </c>
      <c r="AQ127" s="126">
        <f t="shared" si="13"/>
        <v>2.3469338030541756E-2</v>
      </c>
      <c r="AR127" s="153" t="s">
        <v>779</v>
      </c>
      <c r="AS127" s="153">
        <f t="shared" si="16"/>
        <v>1</v>
      </c>
      <c r="AT127" s="153">
        <f t="shared" si="16"/>
        <v>1</v>
      </c>
      <c r="AU127" s="153">
        <f t="shared" si="16"/>
        <v>1</v>
      </c>
      <c r="AV127" s="153">
        <f t="shared" si="16"/>
        <v>1</v>
      </c>
      <c r="AW127" s="153">
        <f t="shared" si="16"/>
        <v>1</v>
      </c>
      <c r="AX127" s="153">
        <f t="shared" si="15"/>
        <v>1</v>
      </c>
      <c r="AY127" s="153">
        <f t="shared" si="15"/>
        <v>1</v>
      </c>
      <c r="AZ127" s="153">
        <f t="shared" si="15"/>
        <v>0</v>
      </c>
      <c r="BA127" s="153">
        <f t="shared" si="15"/>
        <v>0</v>
      </c>
      <c r="BB127" s="153">
        <f t="shared" si="15"/>
        <v>0</v>
      </c>
    </row>
    <row r="128" spans="1:54" x14ac:dyDescent="0.3">
      <c r="A128" t="s">
        <v>48</v>
      </c>
      <c r="B128" t="str">
        <f>VLOOKUP($A128,Countries!$H$2:$Q$217,8,FALSE)</f>
        <v>MEX</v>
      </c>
      <c r="C128" t="str">
        <f>VLOOKUP($A128,Countries!$H$2:$Q$217,9,FALSE)</f>
        <v>LAC</v>
      </c>
      <c r="D128" t="str">
        <f>VLOOKUP($A128,Countries!$H$2:$Q$217,2,FALSE)</f>
        <v>Upper-Middle Income</v>
      </c>
      <c r="E128" t="str">
        <f>VLOOKUP($A128,Countries!$H$2:$Q$217,10,FALSE)</f>
        <v>IBRD</v>
      </c>
      <c r="F128" t="s">
        <v>776</v>
      </c>
      <c r="G128" t="s">
        <v>2070</v>
      </c>
      <c r="H128" s="319" t="s">
        <v>779</v>
      </c>
      <c r="I128" s="298">
        <v>445993.2058</v>
      </c>
      <c r="J128" s="298">
        <v>406481.33510000003</v>
      </c>
      <c r="K128" s="298">
        <v>442900.6079</v>
      </c>
      <c r="L128" s="298">
        <v>490973.47509999998</v>
      </c>
      <c r="M128" s="298">
        <v>413089.04350000003</v>
      </c>
      <c r="N128" s="298">
        <v>423061.32890000002</v>
      </c>
      <c r="O128" s="298">
        <v>427248.07160000002</v>
      </c>
      <c r="P128" s="298">
        <v>427820.57650000002</v>
      </c>
      <c r="Q128" s="298">
        <v>498686.50060000003</v>
      </c>
      <c r="R128" s="298">
        <v>391277.70819999999</v>
      </c>
      <c r="S128" s="298">
        <v>473869.8285</v>
      </c>
      <c r="T128" s="298">
        <v>543582.59450000001</v>
      </c>
      <c r="U128" s="298">
        <v>540290.00650000002</v>
      </c>
      <c r="V128" s="298">
        <v>394830.12809999997</v>
      </c>
      <c r="W128" s="298">
        <v>527806.92700000003</v>
      </c>
      <c r="X128" s="298">
        <v>406332.29210000002</v>
      </c>
      <c r="Y128" s="298">
        <v>326882.92859999998</v>
      </c>
      <c r="Z128" s="298">
        <v>406897.96340000001</v>
      </c>
      <c r="AA128" s="298">
        <v>395152.92920000001</v>
      </c>
      <c r="AB128" s="298"/>
      <c r="AC128" s="281"/>
      <c r="AE128" s="126">
        <f t="shared" si="18"/>
        <v>0.21143102512258052</v>
      </c>
      <c r="AF128" s="126">
        <f t="shared" si="18"/>
        <v>-2.8663571962372382E-2</v>
      </c>
      <c r="AG128" s="126">
        <f t="shared" si="18"/>
        <v>0.19170513109607321</v>
      </c>
      <c r="AH128" s="126">
        <f t="shared" si="18"/>
        <v>-0.17239461456193841</v>
      </c>
      <c r="AI128" s="126">
        <f t="shared" si="18"/>
        <v>-0.20868651990766257</v>
      </c>
      <c r="AJ128" s="126">
        <f t="shared" si="17"/>
        <v>-3.820572667803581E-2</v>
      </c>
      <c r="AK128" s="126">
        <f t="shared" si="17"/>
        <v>-7.5120625541519728E-2</v>
      </c>
      <c r="AL128" s="126" t="str">
        <f t="shared" si="17"/>
        <v/>
      </c>
      <c r="AM128" s="126" t="str">
        <f t="shared" si="17"/>
        <v/>
      </c>
      <c r="AN128" s="126" t="str">
        <f t="shared" si="17"/>
        <v/>
      </c>
      <c r="AO128" s="124">
        <f t="shared" si="11"/>
        <v>3049747.0679000001</v>
      </c>
      <c r="AP128" s="124">
        <f t="shared" si="12"/>
        <v>2998193.1749</v>
      </c>
      <c r="AQ128" s="126">
        <f t="shared" si="13"/>
        <v>-1.6904317588376017E-2</v>
      </c>
      <c r="AR128" s="153" t="s">
        <v>779</v>
      </c>
      <c r="AS128" s="153">
        <f t="shared" si="16"/>
        <v>1</v>
      </c>
      <c r="AT128" s="153">
        <f t="shared" si="16"/>
        <v>1</v>
      </c>
      <c r="AU128" s="153">
        <f t="shared" si="16"/>
        <v>1</v>
      </c>
      <c r="AV128" s="153">
        <f t="shared" si="16"/>
        <v>1</v>
      </c>
      <c r="AW128" s="153">
        <f t="shared" si="16"/>
        <v>1</v>
      </c>
      <c r="AX128" s="153">
        <f t="shared" si="15"/>
        <v>1</v>
      </c>
      <c r="AY128" s="153">
        <f t="shared" si="15"/>
        <v>1</v>
      </c>
      <c r="AZ128" s="153">
        <f t="shared" si="15"/>
        <v>0</v>
      </c>
      <c r="BA128" s="153">
        <f t="shared" si="15"/>
        <v>0</v>
      </c>
      <c r="BB128" s="153">
        <f t="shared" si="15"/>
        <v>0</v>
      </c>
    </row>
    <row r="129" spans="1:54" x14ac:dyDescent="0.3">
      <c r="A129" t="s">
        <v>48</v>
      </c>
      <c r="B129" t="str">
        <f>VLOOKUP($A129,Countries!$H$2:$Q$217,8,FALSE)</f>
        <v>MEX</v>
      </c>
      <c r="C129" t="str">
        <f>VLOOKUP($A129,Countries!$H$2:$Q$217,9,FALSE)</f>
        <v>LAC</v>
      </c>
      <c r="D129" t="str">
        <f>VLOOKUP($A129,Countries!$H$2:$Q$217,2,FALSE)</f>
        <v>Upper-Middle Income</v>
      </c>
      <c r="E129" t="str">
        <f>VLOOKUP($A129,Countries!$H$2:$Q$217,10,FALSE)</f>
        <v>IBRD</v>
      </c>
      <c r="F129" t="s">
        <v>18</v>
      </c>
      <c r="G129" t="s">
        <v>2070</v>
      </c>
      <c r="H129" s="319" t="s">
        <v>779</v>
      </c>
      <c r="I129" s="281">
        <v>90664.782000000007</v>
      </c>
      <c r="J129" s="281">
        <v>75017.937000000005</v>
      </c>
      <c r="K129" s="281">
        <v>77735.692999999999</v>
      </c>
      <c r="L129" s="281">
        <v>66814.343999999997</v>
      </c>
      <c r="M129" s="281">
        <v>88302.422000000006</v>
      </c>
      <c r="N129" s="281">
        <v>79397.532000000007</v>
      </c>
      <c r="O129" s="281">
        <v>93109.093999999997</v>
      </c>
      <c r="P129" s="281">
        <v>67440.945999999996</v>
      </c>
      <c r="Q129" s="281">
        <v>72292.02</v>
      </c>
      <c r="R129" s="281">
        <v>74166.808000000005</v>
      </c>
      <c r="S129" s="281">
        <v>70238.740000000005</v>
      </c>
      <c r="T129" s="281">
        <v>78146.441999999995</v>
      </c>
      <c r="U129" s="281">
        <v>113122.951</v>
      </c>
      <c r="V129" s="281">
        <v>84759.994999999995</v>
      </c>
      <c r="W129" s="281">
        <v>99874.915999999997</v>
      </c>
      <c r="X129" s="281">
        <v>73902.589000000007</v>
      </c>
      <c r="Y129" s="281">
        <v>57704.824999999997</v>
      </c>
      <c r="Z129" s="281">
        <v>60433.084000000003</v>
      </c>
      <c r="AA129" s="281"/>
      <c r="AB129" s="281"/>
      <c r="AC129" s="281"/>
      <c r="AE129" s="126">
        <f t="shared" si="18"/>
        <v>0.24770554237917863</v>
      </c>
      <c r="AF129" s="126">
        <f t="shared" si="18"/>
        <v>0.12986304861995857</v>
      </c>
      <c r="AG129" s="126">
        <f t="shared" si="18"/>
        <v>0.28480125596873496</v>
      </c>
      <c r="AH129" s="126">
        <f t="shared" si="18"/>
        <v>0.10608867161817843</v>
      </c>
      <c r="AI129" s="126">
        <f t="shared" si="18"/>
        <v>-0.34650914784647702</v>
      </c>
      <c r="AJ129" s="126">
        <f t="shared" si="17"/>
        <v>-0.2388543764811229</v>
      </c>
      <c r="AK129" s="126" t="str">
        <f t="shared" si="17"/>
        <v/>
      </c>
      <c r="AL129" s="126" t="str">
        <f t="shared" si="17"/>
        <v/>
      </c>
      <c r="AM129" s="126" t="str">
        <f t="shared" si="17"/>
        <v/>
      </c>
      <c r="AN129" s="126" t="str">
        <f t="shared" si="17"/>
        <v/>
      </c>
      <c r="AO129" s="124">
        <f t="shared" si="11"/>
        <v>477932.71</v>
      </c>
      <c r="AP129" s="124">
        <f t="shared" si="12"/>
        <v>489798.36</v>
      </c>
      <c r="AQ129" s="126">
        <f t="shared" si="13"/>
        <v>2.4827030566708784E-2</v>
      </c>
      <c r="AR129" s="153" t="s">
        <v>779</v>
      </c>
      <c r="AS129" s="153">
        <f t="shared" si="16"/>
        <v>1</v>
      </c>
      <c r="AT129" s="153">
        <f t="shared" si="16"/>
        <v>1</v>
      </c>
      <c r="AU129" s="153">
        <f t="shared" si="16"/>
        <v>1</v>
      </c>
      <c r="AV129" s="153">
        <f t="shared" si="16"/>
        <v>1</v>
      </c>
      <c r="AW129" s="153">
        <f t="shared" si="16"/>
        <v>1</v>
      </c>
      <c r="AX129" s="153">
        <f t="shared" si="15"/>
        <v>1</v>
      </c>
      <c r="AY129" s="153">
        <f t="shared" si="15"/>
        <v>0</v>
      </c>
      <c r="AZ129" s="153">
        <f t="shared" si="15"/>
        <v>0</v>
      </c>
      <c r="BA129" s="153">
        <f t="shared" si="15"/>
        <v>0</v>
      </c>
      <c r="BB129" s="153">
        <f t="shared" si="15"/>
        <v>0</v>
      </c>
    </row>
    <row r="130" spans="1:54" x14ac:dyDescent="0.3">
      <c r="A130" t="s">
        <v>24</v>
      </c>
      <c r="B130" t="str">
        <f>VLOOKUP($A130,Countries!$H$2:$Q$217,8,FALSE)</f>
        <v>AFG</v>
      </c>
      <c r="C130" t="str">
        <f>VLOOKUP($A130,Countries!$H$2:$Q$217,9,FALSE)</f>
        <v>SA</v>
      </c>
      <c r="D130" t="str">
        <f>VLOOKUP($A130,Countries!$H$2:$Q$217,2,FALSE)</f>
        <v>Low Income</v>
      </c>
      <c r="E130" t="str">
        <f>VLOOKUP($A130,Countries!$H$2:$Q$217,10,FALSE)</f>
        <v>IDA</v>
      </c>
      <c r="F130" t="s">
        <v>5</v>
      </c>
      <c r="G130" t="s">
        <v>2070</v>
      </c>
      <c r="H130" s="319" t="s">
        <v>779</v>
      </c>
      <c r="I130" s="281">
        <v>10865.5014871</v>
      </c>
      <c r="J130" s="281">
        <v>9214.4350479999994</v>
      </c>
      <c r="K130" s="281">
        <v>9689.8241710900002</v>
      </c>
      <c r="L130" s="281">
        <v>11061.6392419</v>
      </c>
      <c r="M130" s="281">
        <v>9737.5466001000004</v>
      </c>
      <c r="N130" s="281">
        <v>10037.208439649999</v>
      </c>
      <c r="O130" s="281">
        <v>11349.59202185</v>
      </c>
      <c r="P130" s="281">
        <v>7655.6321319600002</v>
      </c>
      <c r="Q130" s="281">
        <v>8535.5079213300014</v>
      </c>
      <c r="R130" s="281">
        <v>10980.345599619999</v>
      </c>
      <c r="S130" s="281">
        <v>10159.619115720001</v>
      </c>
      <c r="T130" s="281">
        <v>13226.73627381</v>
      </c>
      <c r="U130" s="281">
        <v>8625.098203810001</v>
      </c>
      <c r="V130" s="281">
        <v>8888.6742972799984</v>
      </c>
      <c r="W130" s="281">
        <v>9420.1302580600004</v>
      </c>
      <c r="X130" s="281">
        <v>6656.7185805299996</v>
      </c>
      <c r="Y130" s="281">
        <v>6346.84061182</v>
      </c>
      <c r="Z130" s="281">
        <v>6004.6353559400004</v>
      </c>
      <c r="AA130" s="281">
        <v>10270.442802920001</v>
      </c>
      <c r="AB130" s="281"/>
      <c r="AC130" s="281"/>
      <c r="AE130" s="126">
        <f t="shared" si="18"/>
        <v>-0.20619419047983237</v>
      </c>
      <c r="AF130" s="126">
        <f t="shared" si="18"/>
        <v>-3.5353306960550723E-2</v>
      </c>
      <c r="AG130" s="126">
        <f t="shared" si="18"/>
        <v>-2.7832694202506062E-2</v>
      </c>
      <c r="AH130" s="126">
        <f t="shared" si="18"/>
        <v>-0.39821590318049377</v>
      </c>
      <c r="AI130" s="126">
        <f t="shared" si="18"/>
        <v>-0.34820947488407183</v>
      </c>
      <c r="AJ130" s="126">
        <f t="shared" si="17"/>
        <v>-0.40176241312077565</v>
      </c>
      <c r="AK130" s="126">
        <f t="shared" si="17"/>
        <v>-9.5082644103192698E-2</v>
      </c>
      <c r="AL130" s="126" t="str">
        <f t="shared" si="17"/>
        <v/>
      </c>
      <c r="AM130" s="126" t="str">
        <f t="shared" si="17"/>
        <v/>
      </c>
      <c r="AN130" s="126" t="str">
        <f t="shared" si="17"/>
        <v/>
      </c>
      <c r="AO130" s="124">
        <f t="shared" ref="AO130:AO193" si="19">SUMPRODUCT(AS130:BB130,I130:R130)</f>
        <v>71955.747009690007</v>
      </c>
      <c r="AP130" s="124">
        <f t="shared" ref="AP130:AP193" si="20">SUMPRODUCT(AS130:BB130,U130:AD130)</f>
        <v>56212.540110360002</v>
      </c>
      <c r="AQ130" s="126">
        <f t="shared" ref="AQ130:AQ193" si="21">IFERROR((AP130-AO130)/AO130,"")</f>
        <v>-0.21879012523085789</v>
      </c>
      <c r="AR130" s="153" t="s">
        <v>779</v>
      </c>
      <c r="AS130" s="153">
        <f t="shared" si="16"/>
        <v>1</v>
      </c>
      <c r="AT130" s="153">
        <f t="shared" si="16"/>
        <v>1</v>
      </c>
      <c r="AU130" s="153">
        <f t="shared" si="16"/>
        <v>1</v>
      </c>
      <c r="AV130" s="153">
        <f t="shared" si="16"/>
        <v>1</v>
      </c>
      <c r="AW130" s="153">
        <f t="shared" si="16"/>
        <v>1</v>
      </c>
      <c r="AX130" s="153">
        <f t="shared" si="15"/>
        <v>1</v>
      </c>
      <c r="AY130" s="153">
        <f t="shared" si="15"/>
        <v>1</v>
      </c>
      <c r="AZ130" s="153">
        <f t="shared" si="15"/>
        <v>0</v>
      </c>
      <c r="BA130" s="153">
        <f t="shared" si="15"/>
        <v>0</v>
      </c>
      <c r="BB130" s="153">
        <f t="shared" si="15"/>
        <v>0</v>
      </c>
    </row>
    <row r="131" spans="1:54" x14ac:dyDescent="0.3">
      <c r="A131" t="s">
        <v>24</v>
      </c>
      <c r="B131" t="str">
        <f>VLOOKUP($A131,Countries!$H$2:$Q$217,8,FALSE)</f>
        <v>AFG</v>
      </c>
      <c r="C131" t="str">
        <f>VLOOKUP($A131,Countries!$H$2:$Q$217,9,FALSE)</f>
        <v>SA</v>
      </c>
      <c r="D131" t="str">
        <f>VLOOKUP($A131,Countries!$H$2:$Q$217,2,FALSE)</f>
        <v>Low Income</v>
      </c>
      <c r="E131" t="str">
        <f>VLOOKUP($A131,Countries!$H$2:$Q$217,10,FALSE)</f>
        <v>IDA</v>
      </c>
      <c r="F131" t="s">
        <v>770</v>
      </c>
      <c r="G131" t="s">
        <v>2070</v>
      </c>
      <c r="H131" s="319" t="s">
        <v>779</v>
      </c>
      <c r="I131" s="281">
        <v>3319.3109920000002</v>
      </c>
      <c r="J131" s="281">
        <v>3053.0497110000001</v>
      </c>
      <c r="K131" s="281">
        <v>3110.9421699999998</v>
      </c>
      <c r="L131" s="281">
        <v>3138.926383</v>
      </c>
      <c r="M131" s="281">
        <v>3434.9736870000002</v>
      </c>
      <c r="N131" s="281">
        <v>2808.631128</v>
      </c>
      <c r="O131" s="281">
        <v>3478.9600380000002</v>
      </c>
      <c r="P131" s="281">
        <v>2496.7331370000002</v>
      </c>
      <c r="Q131" s="281">
        <v>2893.9108150000002</v>
      </c>
      <c r="R131" s="281">
        <v>2610.28863</v>
      </c>
      <c r="S131" s="281">
        <v>3206.019526</v>
      </c>
      <c r="T131" s="281">
        <v>3554.2246930000001</v>
      </c>
      <c r="U131" s="281">
        <v>2398.6670290000002</v>
      </c>
      <c r="V131" s="281">
        <v>3047.183704</v>
      </c>
      <c r="W131" s="281">
        <v>2534.4740489999999</v>
      </c>
      <c r="X131" s="281">
        <v>1160.562717</v>
      </c>
      <c r="Y131" s="281">
        <v>1789.5745099999999</v>
      </c>
      <c r="Z131" s="281">
        <v>1911.4604489999999</v>
      </c>
      <c r="AA131" s="281">
        <v>3014.0894309999999</v>
      </c>
      <c r="AB131" s="281"/>
      <c r="AC131" s="281"/>
      <c r="AE131" s="126">
        <f t="shared" si="18"/>
        <v>-0.27735995970816824</v>
      </c>
      <c r="AF131" s="126">
        <f t="shared" si="18"/>
        <v>-1.9213598058574425E-3</v>
      </c>
      <c r="AG131" s="126">
        <f t="shared" si="18"/>
        <v>-0.18530338704431781</v>
      </c>
      <c r="AH131" s="126">
        <f t="shared" si="18"/>
        <v>-0.63026762166661487</v>
      </c>
      <c r="AI131" s="126">
        <f t="shared" si="18"/>
        <v>-0.47901361900592637</v>
      </c>
      <c r="AJ131" s="126">
        <f t="shared" si="17"/>
        <v>-0.31943343148762543</v>
      </c>
      <c r="AK131" s="126">
        <f t="shared" si="17"/>
        <v>-0.133623439741276</v>
      </c>
      <c r="AL131" s="126" t="str">
        <f t="shared" si="17"/>
        <v/>
      </c>
      <c r="AM131" s="126" t="str">
        <f t="shared" si="17"/>
        <v/>
      </c>
      <c r="AN131" s="126" t="str">
        <f t="shared" si="17"/>
        <v/>
      </c>
      <c r="AO131" s="124">
        <f t="shared" si="19"/>
        <v>22344.794109000002</v>
      </c>
      <c r="AP131" s="124">
        <f t="shared" si="20"/>
        <v>15856.011889000001</v>
      </c>
      <c r="AQ131" s="126">
        <f t="shared" si="21"/>
        <v>-0.29039346652052878</v>
      </c>
      <c r="AR131" s="153" t="s">
        <v>779</v>
      </c>
      <c r="AS131" s="153">
        <f t="shared" si="16"/>
        <v>1</v>
      </c>
      <c r="AT131" s="153">
        <f t="shared" si="16"/>
        <v>1</v>
      </c>
      <c r="AU131" s="153">
        <f t="shared" si="16"/>
        <v>1</v>
      </c>
      <c r="AV131" s="153">
        <f t="shared" si="16"/>
        <v>1</v>
      </c>
      <c r="AW131" s="153">
        <f t="shared" si="16"/>
        <v>1</v>
      </c>
      <c r="AX131" s="153">
        <f t="shared" si="15"/>
        <v>1</v>
      </c>
      <c r="AY131" s="153">
        <f t="shared" si="15"/>
        <v>1</v>
      </c>
      <c r="AZ131" s="153">
        <f t="shared" si="15"/>
        <v>0</v>
      </c>
      <c r="BA131" s="153">
        <f t="shared" si="15"/>
        <v>0</v>
      </c>
      <c r="BB131" s="153">
        <f t="shared" si="15"/>
        <v>0</v>
      </c>
    </row>
    <row r="132" spans="1:54" x14ac:dyDescent="0.3">
      <c r="A132" t="s">
        <v>24</v>
      </c>
      <c r="B132" t="str">
        <f>VLOOKUP($A132,Countries!$H$2:$Q$217,8,FALSE)</f>
        <v>AFG</v>
      </c>
      <c r="C132" t="str">
        <f>VLOOKUP($A132,Countries!$H$2:$Q$217,9,FALSE)</f>
        <v>SA</v>
      </c>
      <c r="D132" t="str">
        <f>VLOOKUP($A132,Countries!$H$2:$Q$217,2,FALSE)</f>
        <v>Low Income</v>
      </c>
      <c r="E132" t="str">
        <f>VLOOKUP($A132,Countries!$H$2:$Q$217,10,FALSE)</f>
        <v>IDA</v>
      </c>
      <c r="F132" t="s">
        <v>650</v>
      </c>
      <c r="G132" t="s">
        <v>2070</v>
      </c>
      <c r="H132" s="319" t="s">
        <v>779</v>
      </c>
      <c r="I132" s="281">
        <v>3571.4560213600002</v>
      </c>
      <c r="J132" s="281">
        <v>4290.5449735399998</v>
      </c>
      <c r="K132" s="281">
        <v>4535.6906285599998</v>
      </c>
      <c r="L132" s="281">
        <v>4463.4234598000003</v>
      </c>
      <c r="M132" s="281">
        <v>12429.161702040001</v>
      </c>
      <c r="N132" s="281">
        <v>3282.5707815000001</v>
      </c>
      <c r="O132" s="281">
        <v>4504.9519248000006</v>
      </c>
      <c r="P132" s="281">
        <v>3661.5596963499997</v>
      </c>
      <c r="Q132" s="281">
        <v>6601.84111863</v>
      </c>
      <c r="R132" s="281">
        <v>8825.9161380000005</v>
      </c>
      <c r="S132" s="281">
        <v>4914.3244353199998</v>
      </c>
      <c r="T132" s="281">
        <v>23764.328161429999</v>
      </c>
      <c r="U132" s="281">
        <v>3230.0439889999998</v>
      </c>
      <c r="V132" s="281">
        <v>3749.4903997400002</v>
      </c>
      <c r="W132" s="281">
        <v>3545.7653713499999</v>
      </c>
      <c r="X132" s="281">
        <v>14788.416942059999</v>
      </c>
      <c r="Y132" s="281">
        <v>2590.051504</v>
      </c>
      <c r="Z132" s="281">
        <v>2586.3960335000002</v>
      </c>
      <c r="AA132" s="281">
        <v>3823.2288255900003</v>
      </c>
      <c r="AB132" s="281"/>
      <c r="AC132" s="281"/>
      <c r="AE132" s="126">
        <f t="shared" si="18"/>
        <v>-9.5594634322276134E-2</v>
      </c>
      <c r="AF132" s="126">
        <f t="shared" si="18"/>
        <v>-0.12610392785455218</v>
      </c>
      <c r="AG132" s="126">
        <f t="shared" si="18"/>
        <v>-0.21825237616002999</v>
      </c>
      <c r="AH132" s="126">
        <f t="shared" si="18"/>
        <v>2.313245331806955</v>
      </c>
      <c r="AI132" s="126">
        <f t="shared" si="18"/>
        <v>-0.79161494828932077</v>
      </c>
      <c r="AJ132" s="126">
        <f t="shared" si="17"/>
        <v>-0.2120821741068068</v>
      </c>
      <c r="AK132" s="126">
        <f t="shared" si="17"/>
        <v>-0.15132749707207269</v>
      </c>
      <c r="AL132" s="126" t="str">
        <f t="shared" si="17"/>
        <v/>
      </c>
      <c r="AM132" s="126" t="str">
        <f t="shared" si="17"/>
        <v/>
      </c>
      <c r="AN132" s="126" t="str">
        <f t="shared" si="17"/>
        <v/>
      </c>
      <c r="AO132" s="124">
        <f t="shared" si="19"/>
        <v>37077.799491600003</v>
      </c>
      <c r="AP132" s="124">
        <f t="shared" si="20"/>
        <v>34313.393065240001</v>
      </c>
      <c r="AQ132" s="126">
        <f t="shared" si="21"/>
        <v>-7.4556917192086306E-2</v>
      </c>
      <c r="AR132" s="153" t="s">
        <v>779</v>
      </c>
      <c r="AS132" s="153">
        <f t="shared" si="16"/>
        <v>1</v>
      </c>
      <c r="AT132" s="153">
        <f t="shared" si="16"/>
        <v>1</v>
      </c>
      <c r="AU132" s="153">
        <f t="shared" si="16"/>
        <v>1</v>
      </c>
      <c r="AV132" s="153">
        <f t="shared" si="16"/>
        <v>1</v>
      </c>
      <c r="AW132" s="153">
        <f t="shared" si="16"/>
        <v>1</v>
      </c>
      <c r="AX132" s="153">
        <f t="shared" si="15"/>
        <v>1</v>
      </c>
      <c r="AY132" s="153">
        <f t="shared" si="15"/>
        <v>1</v>
      </c>
      <c r="AZ132" s="153">
        <f t="shared" si="15"/>
        <v>0</v>
      </c>
      <c r="BA132" s="153">
        <f t="shared" si="15"/>
        <v>0</v>
      </c>
      <c r="BB132" s="153">
        <f t="shared" si="15"/>
        <v>0</v>
      </c>
    </row>
    <row r="133" spans="1:54" x14ac:dyDescent="0.3">
      <c r="A133" t="s">
        <v>24</v>
      </c>
      <c r="B133" t="str">
        <f>VLOOKUP($A133,Countries!$H$2:$Q$217,8,FALSE)</f>
        <v>AFG</v>
      </c>
      <c r="C133" t="str">
        <f>VLOOKUP($A133,Countries!$H$2:$Q$217,9,FALSE)</f>
        <v>SA</v>
      </c>
      <c r="D133" t="str">
        <f>VLOOKUP($A133,Countries!$H$2:$Q$217,2,FALSE)</f>
        <v>Low Income</v>
      </c>
      <c r="E133" t="str">
        <f>VLOOKUP($A133,Countries!$H$2:$Q$217,10,FALSE)</f>
        <v>IDA</v>
      </c>
      <c r="F133" t="s">
        <v>776</v>
      </c>
      <c r="G133" t="s">
        <v>2070</v>
      </c>
      <c r="H133" s="319" t="s">
        <v>779</v>
      </c>
      <c r="I133" s="281">
        <v>14436.95750846</v>
      </c>
      <c r="J133" s="281">
        <v>13504.980021539999</v>
      </c>
      <c r="K133" s="281">
        <v>14225.51479965</v>
      </c>
      <c r="L133" s="281">
        <v>15525.062701700001</v>
      </c>
      <c r="M133" s="281">
        <v>22166.708302140003</v>
      </c>
      <c r="N133" s="281">
        <v>13319.77922115</v>
      </c>
      <c r="O133" s="281">
        <v>15854.543946649999</v>
      </c>
      <c r="P133" s="281">
        <v>11317.19182831</v>
      </c>
      <c r="Q133" s="281">
        <v>15137.349039960001</v>
      </c>
      <c r="R133" s="281">
        <v>19806.26173762</v>
      </c>
      <c r="S133" s="281">
        <v>15073.94355104</v>
      </c>
      <c r="T133" s="281">
        <v>36991.064435239998</v>
      </c>
      <c r="U133" s="281">
        <v>11893.136737509998</v>
      </c>
      <c r="V133" s="281">
        <v>12461.657434819999</v>
      </c>
      <c r="W133" s="281">
        <v>13094.900937529999</v>
      </c>
      <c r="X133" s="281">
        <v>21461.783545420003</v>
      </c>
      <c r="Y133" s="281">
        <v>9003.1188049599987</v>
      </c>
      <c r="Z133" s="281">
        <v>8631.2859674700012</v>
      </c>
      <c r="AA133" s="281">
        <v>14578.60930283</v>
      </c>
      <c r="AB133" s="281">
        <v>9152.3255910799999</v>
      </c>
      <c r="AC133" s="281"/>
      <c r="AE133" s="126">
        <f t="shared" si="18"/>
        <v>-0.17620199889480406</v>
      </c>
      <c r="AF133" s="126">
        <f t="shared" si="18"/>
        <v>-7.7254656064350682E-2</v>
      </c>
      <c r="AG133" s="126">
        <f t="shared" si="18"/>
        <v>-7.9477887306251854E-2</v>
      </c>
      <c r="AH133" s="126">
        <f t="shared" si="18"/>
        <v>0.3823959334521676</v>
      </c>
      <c r="AI133" s="126">
        <f t="shared" si="18"/>
        <v>-0.59384502731554301</v>
      </c>
      <c r="AJ133" s="126">
        <f t="shared" si="17"/>
        <v>-0.35199481731914206</v>
      </c>
      <c r="AK133" s="126">
        <f t="shared" si="17"/>
        <v>-8.0477536794087284E-2</v>
      </c>
      <c r="AL133" s="126">
        <f t="shared" si="17"/>
        <v>-0.19129005411170807</v>
      </c>
      <c r="AM133" s="126" t="str">
        <f t="shared" si="17"/>
        <v/>
      </c>
      <c r="AN133" s="126" t="str">
        <f t="shared" si="17"/>
        <v/>
      </c>
      <c r="AO133" s="124">
        <f t="shared" si="19"/>
        <v>120350.73832959999</v>
      </c>
      <c r="AP133" s="124">
        <f t="shared" si="20"/>
        <v>100276.81832162</v>
      </c>
      <c r="AQ133" s="126">
        <f t="shared" si="21"/>
        <v>-0.16679515461720151</v>
      </c>
      <c r="AR133" s="153" t="s">
        <v>779</v>
      </c>
      <c r="AS133" s="153">
        <f t="shared" si="16"/>
        <v>1</v>
      </c>
      <c r="AT133" s="153">
        <f t="shared" si="16"/>
        <v>1</v>
      </c>
      <c r="AU133" s="153">
        <f t="shared" si="16"/>
        <v>1</v>
      </c>
      <c r="AV133" s="153">
        <f t="shared" si="16"/>
        <v>1</v>
      </c>
      <c r="AW133" s="153">
        <f t="shared" si="16"/>
        <v>1</v>
      </c>
      <c r="AX133" s="153">
        <f t="shared" si="15"/>
        <v>1</v>
      </c>
      <c r="AY133" s="153">
        <f t="shared" si="15"/>
        <v>1</v>
      </c>
      <c r="AZ133" s="153">
        <f t="shared" si="15"/>
        <v>1</v>
      </c>
      <c r="BA133" s="153">
        <f t="shared" si="15"/>
        <v>0</v>
      </c>
      <c r="BB133" s="153">
        <f t="shared" si="15"/>
        <v>0</v>
      </c>
    </row>
    <row r="134" spans="1:54" x14ac:dyDescent="0.3">
      <c r="A134" t="s">
        <v>755</v>
      </c>
      <c r="B134" t="str">
        <f>VLOOKUP($A134,Countries!$H$2:$Q$217,8,FALSE)</f>
        <v>ARG</v>
      </c>
      <c r="C134" t="str">
        <f>VLOOKUP($A134,Countries!$H$2:$Q$217,9,FALSE)</f>
        <v>LAC</v>
      </c>
      <c r="D134" t="str">
        <f>VLOOKUP($A134,Countries!$H$2:$Q$217,2,FALSE)</f>
        <v>Upper-Middle Income</v>
      </c>
      <c r="E134" t="str">
        <f>VLOOKUP($A134,Countries!$H$2:$Q$217,10,FALSE)</f>
        <v>IBRD</v>
      </c>
      <c r="F134" t="s">
        <v>5</v>
      </c>
      <c r="G134" t="s">
        <v>2076</v>
      </c>
      <c r="H134" s="319" t="s">
        <v>779</v>
      </c>
      <c r="I134" s="281">
        <v>257311891.57952005</v>
      </c>
      <c r="J134" s="281">
        <v>247413364.94889003</v>
      </c>
      <c r="K134" s="281">
        <v>244830136.47648999</v>
      </c>
      <c r="L134" s="281">
        <v>268981570.02199996</v>
      </c>
      <c r="M134" s="281">
        <v>357060950.05506003</v>
      </c>
      <c r="N134" s="281">
        <v>365304496.76429015</v>
      </c>
      <c r="O134" s="281">
        <v>329664508.59416002</v>
      </c>
      <c r="P134" s="281">
        <v>364702334.93115002</v>
      </c>
      <c r="Q134" s="281">
        <v>337817688.15461999</v>
      </c>
      <c r="R134" s="281">
        <v>355505382.96490991</v>
      </c>
      <c r="S134" s="281">
        <v>372359554.93034005</v>
      </c>
      <c r="T134" s="281">
        <v>385890787.29992998</v>
      </c>
      <c r="U134" s="281">
        <v>379989131.30453002</v>
      </c>
      <c r="V134" s="281">
        <v>352354767.67020011</v>
      </c>
      <c r="W134" s="281">
        <v>327168340.52590007</v>
      </c>
      <c r="X134" s="281">
        <v>301440353.14327997</v>
      </c>
      <c r="Y134" s="281">
        <v>401770849.85249007</v>
      </c>
      <c r="Z134" s="281">
        <v>437042387.2135601</v>
      </c>
      <c r="AA134" s="281">
        <v>416335749.2017501</v>
      </c>
      <c r="AB134" s="281">
        <v>498424415.46844018</v>
      </c>
      <c r="AC134" s="281">
        <v>488320450.19347012</v>
      </c>
      <c r="AE134" s="126">
        <f t="shared" si="18"/>
        <v>0.47676475024900911</v>
      </c>
      <c r="AF134" s="126">
        <f t="shared" si="18"/>
        <v>0.42415413873453678</v>
      </c>
      <c r="AG134" s="126">
        <f t="shared" si="18"/>
        <v>0.33630747110789877</v>
      </c>
      <c r="AH134" s="126">
        <f t="shared" si="18"/>
        <v>0.1206728889218143</v>
      </c>
      <c r="AI134" s="126">
        <f t="shared" si="18"/>
        <v>0.12521643655105835</v>
      </c>
      <c r="AJ134" s="126">
        <f t="shared" si="17"/>
        <v>0.19637833939820964</v>
      </c>
      <c r="AK134" s="126">
        <f t="shared" si="17"/>
        <v>0.26290740540192153</v>
      </c>
      <c r="AL134" s="126">
        <f t="shared" si="17"/>
        <v>0.36666088403995206</v>
      </c>
      <c r="AM134" s="126">
        <f t="shared" si="17"/>
        <v>0.44551474749884806</v>
      </c>
      <c r="AN134" s="126" t="str">
        <f t="shared" si="17"/>
        <v/>
      </c>
      <c r="AO134" s="124">
        <f t="shared" si="19"/>
        <v>2773086941.5261807</v>
      </c>
      <c r="AP134" s="124">
        <f t="shared" si="20"/>
        <v>3602846444.5736208</v>
      </c>
      <c r="AQ134" s="126">
        <f t="shared" si="21"/>
        <v>0.29921871205046974</v>
      </c>
      <c r="AR134" s="153" t="s">
        <v>779</v>
      </c>
      <c r="AS134" s="153">
        <f t="shared" si="16"/>
        <v>1</v>
      </c>
      <c r="AT134" s="153">
        <f t="shared" si="16"/>
        <v>1</v>
      </c>
      <c r="AU134" s="153">
        <f t="shared" si="16"/>
        <v>1</v>
      </c>
      <c r="AV134" s="153">
        <f t="shared" si="16"/>
        <v>1</v>
      </c>
      <c r="AW134" s="153">
        <f t="shared" si="16"/>
        <v>1</v>
      </c>
      <c r="AX134" s="153">
        <f t="shared" si="15"/>
        <v>1</v>
      </c>
      <c r="AY134" s="153">
        <f t="shared" si="15"/>
        <v>1</v>
      </c>
      <c r="AZ134" s="153">
        <f t="shared" si="15"/>
        <v>1</v>
      </c>
      <c r="BA134" s="153">
        <f t="shared" si="15"/>
        <v>1</v>
      </c>
      <c r="BB134" s="153">
        <f t="shared" si="15"/>
        <v>0</v>
      </c>
    </row>
    <row r="135" spans="1:54" x14ac:dyDescent="0.3">
      <c r="A135" t="s">
        <v>755</v>
      </c>
      <c r="B135" t="str">
        <f>VLOOKUP($A135,Countries!$H$2:$Q$217,8,FALSE)</f>
        <v>ARG</v>
      </c>
      <c r="C135" t="str">
        <f>VLOOKUP($A135,Countries!$H$2:$Q$217,9,FALSE)</f>
        <v>LAC</v>
      </c>
      <c r="D135" t="str">
        <f>VLOOKUP($A135,Countries!$H$2:$Q$217,2,FALSE)</f>
        <v>Upper-Middle Income</v>
      </c>
      <c r="E135" t="str">
        <f>VLOOKUP($A135,Countries!$H$2:$Q$217,10,FALSE)</f>
        <v>IBRD</v>
      </c>
      <c r="F135" t="s">
        <v>18</v>
      </c>
      <c r="G135" t="s">
        <v>2076</v>
      </c>
      <c r="H135" s="319" t="s">
        <v>779</v>
      </c>
      <c r="I135" s="281">
        <v>114742433.45116</v>
      </c>
      <c r="J135" s="281">
        <v>103781778.59850001</v>
      </c>
      <c r="K135" s="281">
        <v>108396949.98288001</v>
      </c>
      <c r="L135" s="281">
        <v>117200063.04147002</v>
      </c>
      <c r="M135" s="281">
        <v>126173438.82780001</v>
      </c>
      <c r="N135" s="281">
        <v>127408147.49959002</v>
      </c>
      <c r="O135" s="281">
        <v>131014455.26112001</v>
      </c>
      <c r="P135" s="281">
        <v>141394871.50939</v>
      </c>
      <c r="Q135" s="281">
        <v>139170069.07955</v>
      </c>
      <c r="R135" s="281">
        <v>146250959.29567</v>
      </c>
      <c r="S135" s="281">
        <v>142641877.97114998</v>
      </c>
      <c r="T135" s="281">
        <v>134421857.84173</v>
      </c>
      <c r="U135" s="281">
        <v>170695561.11151001</v>
      </c>
      <c r="V135" s="281">
        <v>141997328.63857001</v>
      </c>
      <c r="W135" s="281">
        <v>136170375.87968999</v>
      </c>
      <c r="X135" s="281">
        <v>126884223.70460002</v>
      </c>
      <c r="Y135" s="281">
        <v>130755877.03122</v>
      </c>
      <c r="Z135" s="281">
        <v>141481983.25011003</v>
      </c>
      <c r="AA135" s="281">
        <v>144184895.7726</v>
      </c>
      <c r="AB135" s="281">
        <v>157976708.91207001</v>
      </c>
      <c r="AC135" s="281">
        <v>170865869.13049001</v>
      </c>
      <c r="AE135" s="126">
        <f t="shared" si="18"/>
        <v>0.48764111041941954</v>
      </c>
      <c r="AF135" s="126">
        <f t="shared" si="18"/>
        <v>0.36822986227586524</v>
      </c>
      <c r="AG135" s="126">
        <f t="shared" si="18"/>
        <v>0.25621962519421865</v>
      </c>
      <c r="AH135" s="126">
        <f t="shared" si="18"/>
        <v>8.2629312747923706E-2</v>
      </c>
      <c r="AI135" s="126">
        <f t="shared" si="18"/>
        <v>3.6318564715304737E-2</v>
      </c>
      <c r="AJ135" s="126">
        <f t="shared" si="17"/>
        <v>0.1104626040541504</v>
      </c>
      <c r="AK135" s="126">
        <f t="shared" si="17"/>
        <v>0.10052662116733972</v>
      </c>
      <c r="AL135" s="126">
        <f t="shared" si="17"/>
        <v>0.11727325910529092</v>
      </c>
      <c r="AM135" s="126">
        <f t="shared" si="17"/>
        <v>0.2277486837548568</v>
      </c>
      <c r="AN135" s="126" t="str">
        <f t="shared" si="17"/>
        <v/>
      </c>
      <c r="AO135" s="124">
        <f t="shared" si="19"/>
        <v>1109282207.2514601</v>
      </c>
      <c r="AP135" s="124">
        <f t="shared" si="20"/>
        <v>1321012823.43086</v>
      </c>
      <c r="AQ135" s="126">
        <f t="shared" si="21"/>
        <v>0.19087173200408447</v>
      </c>
      <c r="AR135" s="153" t="s">
        <v>779</v>
      </c>
      <c r="AS135" s="153">
        <f t="shared" si="16"/>
        <v>1</v>
      </c>
      <c r="AT135" s="153">
        <f t="shared" si="16"/>
        <v>1</v>
      </c>
      <c r="AU135" s="153">
        <f t="shared" si="16"/>
        <v>1</v>
      </c>
      <c r="AV135" s="153">
        <f t="shared" si="16"/>
        <v>1</v>
      </c>
      <c r="AW135" s="153">
        <f t="shared" si="16"/>
        <v>1</v>
      </c>
      <c r="AX135" s="153">
        <f t="shared" si="15"/>
        <v>1</v>
      </c>
      <c r="AY135" s="153">
        <f t="shared" si="15"/>
        <v>1</v>
      </c>
      <c r="AZ135" s="153">
        <f t="shared" si="15"/>
        <v>1</v>
      </c>
      <c r="BA135" s="153">
        <f t="shared" si="15"/>
        <v>1</v>
      </c>
      <c r="BB135" s="153">
        <f t="shared" si="15"/>
        <v>0</v>
      </c>
    </row>
    <row r="136" spans="1:54" x14ac:dyDescent="0.3">
      <c r="A136" t="s">
        <v>755</v>
      </c>
      <c r="B136" t="str">
        <f>VLOOKUP($A136,Countries!$H$2:$Q$217,8,FALSE)</f>
        <v>ARG</v>
      </c>
      <c r="C136" t="str">
        <f>VLOOKUP($A136,Countries!$H$2:$Q$217,9,FALSE)</f>
        <v>LAC</v>
      </c>
      <c r="D136" t="str">
        <f>VLOOKUP($A136,Countries!$H$2:$Q$217,2,FALSE)</f>
        <v>Upper-Middle Income</v>
      </c>
      <c r="E136" t="str">
        <f>VLOOKUP($A136,Countries!$H$2:$Q$217,10,FALSE)</f>
        <v>IBRD</v>
      </c>
      <c r="F136" t="s">
        <v>16</v>
      </c>
      <c r="G136" t="s">
        <v>2076</v>
      </c>
      <c r="H136" s="319" t="s">
        <v>779</v>
      </c>
      <c r="I136" s="281">
        <v>68036286.864370003</v>
      </c>
      <c r="J136" s="281">
        <v>67538312.782690004</v>
      </c>
      <c r="K136" s="281">
        <v>60276174.791900009</v>
      </c>
      <c r="L136" s="281">
        <v>68908809.181990013</v>
      </c>
      <c r="M136" s="281">
        <v>121012992.08668001</v>
      </c>
      <c r="N136" s="281">
        <v>133495148.51979002</v>
      </c>
      <c r="O136" s="281">
        <v>94493441.895319998</v>
      </c>
      <c r="P136" s="281">
        <v>97631144.369530007</v>
      </c>
      <c r="Q136" s="281">
        <v>81064962.495719999</v>
      </c>
      <c r="R136" s="281">
        <v>76922027.968400002</v>
      </c>
      <c r="S136" s="281">
        <v>83299125.583159998</v>
      </c>
      <c r="T136" s="281">
        <v>92223428.477829978</v>
      </c>
      <c r="U136" s="281">
        <v>96378483.733950004</v>
      </c>
      <c r="V136" s="281">
        <v>90852056.921090007</v>
      </c>
      <c r="W136" s="281">
        <v>74107038.787690014</v>
      </c>
      <c r="X136" s="281">
        <v>68749608.620220006</v>
      </c>
      <c r="Y136" s="281">
        <v>135307912.45431998</v>
      </c>
      <c r="Z136" s="281">
        <v>148610182.33983001</v>
      </c>
      <c r="AA136" s="281">
        <v>104171588.66621999</v>
      </c>
      <c r="AB136" s="281">
        <v>135298514.35471001</v>
      </c>
      <c r="AC136" s="281">
        <v>114607316.85043001</v>
      </c>
      <c r="AE136" s="126">
        <f t="shared" si="18"/>
        <v>0.41657471587301681</v>
      </c>
      <c r="AF136" s="126">
        <f t="shared" si="18"/>
        <v>0.34519287168771695</v>
      </c>
      <c r="AG136" s="126">
        <f t="shared" si="18"/>
        <v>0.2294582236437574</v>
      </c>
      <c r="AH136" s="126">
        <f t="shared" si="18"/>
        <v>-2.3103078352370602E-3</v>
      </c>
      <c r="AI136" s="126">
        <f t="shared" si="18"/>
        <v>0.1181271541273908</v>
      </c>
      <c r="AJ136" s="126">
        <f t="shared" si="17"/>
        <v>0.11322534180183526</v>
      </c>
      <c r="AK136" s="126">
        <f t="shared" si="17"/>
        <v>0.10242135937456341</v>
      </c>
      <c r="AL136" s="126">
        <f t="shared" si="17"/>
        <v>0.38581305410710443</v>
      </c>
      <c r="AM136" s="126">
        <f t="shared" si="17"/>
        <v>0.41377129307228083</v>
      </c>
      <c r="AN136" s="126" t="str">
        <f t="shared" si="17"/>
        <v/>
      </c>
      <c r="AO136" s="124">
        <f t="shared" si="19"/>
        <v>792457272.98799002</v>
      </c>
      <c r="AP136" s="124">
        <f t="shared" si="20"/>
        <v>968082702.72845995</v>
      </c>
      <c r="AQ136" s="126">
        <f t="shared" si="21"/>
        <v>0.22162132360558398</v>
      </c>
      <c r="AR136" s="153" t="s">
        <v>779</v>
      </c>
      <c r="AS136" s="153">
        <f t="shared" si="16"/>
        <v>1</v>
      </c>
      <c r="AT136" s="153">
        <f t="shared" si="16"/>
        <v>1</v>
      </c>
      <c r="AU136" s="153">
        <f t="shared" si="16"/>
        <v>1</v>
      </c>
      <c r="AV136" s="153">
        <f t="shared" si="16"/>
        <v>1</v>
      </c>
      <c r="AW136" s="153">
        <f t="shared" si="16"/>
        <v>1</v>
      </c>
      <c r="AX136" s="153">
        <f t="shared" si="15"/>
        <v>1</v>
      </c>
      <c r="AY136" s="153">
        <f t="shared" si="15"/>
        <v>1</v>
      </c>
      <c r="AZ136" s="153">
        <f t="shared" si="15"/>
        <v>1</v>
      </c>
      <c r="BA136" s="153">
        <f t="shared" si="15"/>
        <v>1</v>
      </c>
      <c r="BB136" s="153">
        <f t="shared" si="15"/>
        <v>0</v>
      </c>
    </row>
    <row r="137" spans="1:54" x14ac:dyDescent="0.3">
      <c r="A137" t="s">
        <v>755</v>
      </c>
      <c r="B137" t="str">
        <f>VLOOKUP($A137,Countries!$H$2:$Q$217,8,FALSE)</f>
        <v>ARG</v>
      </c>
      <c r="C137" t="str">
        <f>VLOOKUP($A137,Countries!$H$2:$Q$217,9,FALSE)</f>
        <v>LAC</v>
      </c>
      <c r="D137" t="str">
        <f>VLOOKUP($A137,Countries!$H$2:$Q$217,2,FALSE)</f>
        <v>Upper-Middle Income</v>
      </c>
      <c r="E137" t="str">
        <f>VLOOKUP($A137,Countries!$H$2:$Q$217,10,FALSE)</f>
        <v>IBRD</v>
      </c>
      <c r="F137" t="s">
        <v>770</v>
      </c>
      <c r="G137" t="s">
        <v>2076</v>
      </c>
      <c r="H137" s="319" t="s">
        <v>779</v>
      </c>
      <c r="I137" s="281">
        <v>27665539.84616001</v>
      </c>
      <c r="J137" s="281">
        <v>27701635.105240002</v>
      </c>
      <c r="K137" s="281">
        <v>30206233.98035001</v>
      </c>
      <c r="L137" s="281">
        <v>35210889.404620007</v>
      </c>
      <c r="M137" s="281">
        <v>56019224.289880008</v>
      </c>
      <c r="N137" s="281">
        <v>44218340.351690017</v>
      </c>
      <c r="O137" s="281">
        <v>47470736.449040011</v>
      </c>
      <c r="P137" s="281">
        <v>59580446.003909998</v>
      </c>
      <c r="Q137" s="281">
        <v>53269596.873239994</v>
      </c>
      <c r="R137" s="281">
        <v>62159686.862840012</v>
      </c>
      <c r="S137" s="281">
        <v>73450763.010460004</v>
      </c>
      <c r="T137" s="281">
        <v>82088737.263989985</v>
      </c>
      <c r="U137" s="281">
        <v>44047240.307000004</v>
      </c>
      <c r="V137" s="281">
        <v>36166417.669220008</v>
      </c>
      <c r="W137" s="281">
        <v>45986340.956029996</v>
      </c>
      <c r="X137" s="281">
        <v>43404713.457910001</v>
      </c>
      <c r="Y137" s="281">
        <v>41926629.438369997</v>
      </c>
      <c r="Z137" s="281">
        <v>54797378.149269998</v>
      </c>
      <c r="AA137" s="281">
        <v>53400089.283459999</v>
      </c>
      <c r="AB137" s="281">
        <v>58404702.464439996</v>
      </c>
      <c r="AC137" s="281">
        <v>71950731.436589986</v>
      </c>
      <c r="AE137" s="126">
        <f t="shared" si="18"/>
        <v>0.59213377190301897</v>
      </c>
      <c r="AF137" s="126">
        <f t="shared" si="18"/>
        <v>0.30556978069423851</v>
      </c>
      <c r="AG137" s="126">
        <f t="shared" si="18"/>
        <v>0.52241226052692902</v>
      </c>
      <c r="AH137" s="126">
        <f t="shared" si="18"/>
        <v>0.23270710259920008</v>
      </c>
      <c r="AI137" s="126">
        <f t="shared" si="18"/>
        <v>-0.25156711879096599</v>
      </c>
      <c r="AJ137" s="126">
        <f t="shared" si="17"/>
        <v>0.23924547401462237</v>
      </c>
      <c r="AK137" s="126">
        <f t="shared" si="17"/>
        <v>0.12490543180818708</v>
      </c>
      <c r="AL137" s="126">
        <f t="shared" si="17"/>
        <v>-1.9733714974084673E-2</v>
      </c>
      <c r="AM137" s="126">
        <f t="shared" si="17"/>
        <v>0.35069036861314168</v>
      </c>
      <c r="AN137" s="126" t="str">
        <f t="shared" si="17"/>
        <v/>
      </c>
      <c r="AO137" s="124">
        <f t="shared" si="19"/>
        <v>381342642.30413008</v>
      </c>
      <c r="AP137" s="124">
        <f t="shared" si="20"/>
        <v>450084243.16228998</v>
      </c>
      <c r="AQ137" s="126">
        <f t="shared" si="21"/>
        <v>0.18026203532553486</v>
      </c>
      <c r="AR137" s="153" t="s">
        <v>779</v>
      </c>
      <c r="AS137" s="153">
        <f t="shared" si="16"/>
        <v>1</v>
      </c>
      <c r="AT137" s="153">
        <f t="shared" si="16"/>
        <v>1</v>
      </c>
      <c r="AU137" s="153">
        <f t="shared" si="16"/>
        <v>1</v>
      </c>
      <c r="AV137" s="153">
        <f t="shared" si="16"/>
        <v>1</v>
      </c>
      <c r="AW137" s="153">
        <f t="shared" si="16"/>
        <v>1</v>
      </c>
      <c r="AX137" s="153">
        <f t="shared" si="15"/>
        <v>1</v>
      </c>
      <c r="AY137" s="153">
        <f t="shared" si="15"/>
        <v>1</v>
      </c>
      <c r="AZ137" s="153">
        <f t="shared" si="15"/>
        <v>1</v>
      </c>
      <c r="BA137" s="153">
        <f t="shared" si="15"/>
        <v>1</v>
      </c>
      <c r="BB137" s="153">
        <f t="shared" si="15"/>
        <v>0</v>
      </c>
    </row>
    <row r="138" spans="1:54" x14ac:dyDescent="0.3">
      <c r="A138" t="s">
        <v>755</v>
      </c>
      <c r="B138" t="str">
        <f>VLOOKUP($A138,Countries!$H$2:$Q$217,8,FALSE)</f>
        <v>ARG</v>
      </c>
      <c r="C138" t="str">
        <f>VLOOKUP($A138,Countries!$H$2:$Q$217,9,FALSE)</f>
        <v>LAC</v>
      </c>
      <c r="D138" t="str">
        <f>VLOOKUP($A138,Countries!$H$2:$Q$217,2,FALSE)</f>
        <v>Upper-Middle Income</v>
      </c>
      <c r="E138" t="str">
        <f>VLOOKUP($A138,Countries!$H$2:$Q$217,10,FALSE)</f>
        <v>IBRD</v>
      </c>
      <c r="F138" t="s">
        <v>1603</v>
      </c>
      <c r="G138" t="s">
        <v>2076</v>
      </c>
      <c r="H138" s="319" t="s">
        <v>779</v>
      </c>
      <c r="I138" s="281">
        <v>146412875.38615996</v>
      </c>
      <c r="J138" s="281">
        <v>115134085.83026001</v>
      </c>
      <c r="K138" s="281">
        <v>114633696.13965</v>
      </c>
      <c r="L138" s="281">
        <v>126178967.60395996</v>
      </c>
      <c r="M138" s="281">
        <v>117703483.15646999</v>
      </c>
      <c r="N138" s="281">
        <v>123177934.05886003</v>
      </c>
      <c r="O138" s="281">
        <v>168295078.02274004</v>
      </c>
      <c r="P138" s="281">
        <v>131722289.20906998</v>
      </c>
      <c r="Q138" s="281">
        <v>122518970.7298</v>
      </c>
      <c r="R138" s="281">
        <v>131150552.15459999</v>
      </c>
      <c r="S138" s="281">
        <v>142221746.89186001</v>
      </c>
      <c r="T138" s="281">
        <v>147545580.588</v>
      </c>
      <c r="U138" s="281">
        <v>203310620.88730994</v>
      </c>
      <c r="V138" s="281">
        <v>165101369.50526991</v>
      </c>
      <c r="W138" s="281">
        <v>162600368.33625001</v>
      </c>
      <c r="X138" s="281">
        <v>139223035.76939997</v>
      </c>
      <c r="Y138" s="281">
        <v>141922855.71618</v>
      </c>
      <c r="Z138" s="281">
        <v>154637682.44237998</v>
      </c>
      <c r="AA138" s="281">
        <v>204229206.98721001</v>
      </c>
      <c r="AB138" s="281">
        <v>163225502.19332999</v>
      </c>
      <c r="AC138" s="281">
        <v>168463729.62668994</v>
      </c>
      <c r="AE138" s="126">
        <f t="shared" si="18"/>
        <v>0.38861162552189304</v>
      </c>
      <c r="AF138" s="126">
        <f t="shared" si="18"/>
        <v>0.4339920998606418</v>
      </c>
      <c r="AG138" s="126">
        <f t="shared" si="18"/>
        <v>0.41843431566723321</v>
      </c>
      <c r="AH138" s="126">
        <f t="shared" si="18"/>
        <v>0.10337751539053357</v>
      </c>
      <c r="AI138" s="126">
        <f t="shared" si="18"/>
        <v>0.20576597998815219</v>
      </c>
      <c r="AJ138" s="126">
        <f t="shared" si="17"/>
        <v>0.25540084450910699</v>
      </c>
      <c r="AK138" s="126">
        <f t="shared" si="17"/>
        <v>0.21351859713695578</v>
      </c>
      <c r="AL138" s="126">
        <f t="shared" si="17"/>
        <v>0.23916387403697503</v>
      </c>
      <c r="AM138" s="126">
        <f t="shared" si="17"/>
        <v>0.37500118245537062</v>
      </c>
      <c r="AN138" s="126" t="str">
        <f t="shared" si="17"/>
        <v/>
      </c>
      <c r="AO138" s="124">
        <f t="shared" si="19"/>
        <v>1165777380.13697</v>
      </c>
      <c r="AP138" s="124">
        <f t="shared" si="20"/>
        <v>1502714371.4640198</v>
      </c>
      <c r="AQ138" s="126">
        <f t="shared" si="21"/>
        <v>0.28902344226945131</v>
      </c>
      <c r="AR138" s="153" t="s">
        <v>779</v>
      </c>
      <c r="AS138" s="153">
        <f t="shared" si="16"/>
        <v>1</v>
      </c>
      <c r="AT138" s="153">
        <f t="shared" si="16"/>
        <v>1</v>
      </c>
      <c r="AU138" s="153">
        <f t="shared" si="16"/>
        <v>1</v>
      </c>
      <c r="AV138" s="153">
        <f t="shared" si="16"/>
        <v>1</v>
      </c>
      <c r="AW138" s="153">
        <f t="shared" si="16"/>
        <v>1</v>
      </c>
      <c r="AX138" s="153">
        <f t="shared" si="15"/>
        <v>1</v>
      </c>
      <c r="AY138" s="153">
        <f t="shared" si="15"/>
        <v>1</v>
      </c>
      <c r="AZ138" s="153">
        <f t="shared" si="15"/>
        <v>1</v>
      </c>
      <c r="BA138" s="153">
        <f t="shared" si="15"/>
        <v>1</v>
      </c>
      <c r="BB138" s="153">
        <f t="shared" si="15"/>
        <v>0</v>
      </c>
    </row>
    <row r="139" spans="1:54" x14ac:dyDescent="0.3">
      <c r="A139" t="s">
        <v>1875</v>
      </c>
      <c r="B139" t="str">
        <f>VLOOKUP($A139,Countries!$H$2:$Q$217,8,FALSE)</f>
        <v>RUS</v>
      </c>
      <c r="C139" t="str">
        <f>VLOOKUP($A139,Countries!$H$2:$Q$217,9,FALSE)</f>
        <v>ECA</v>
      </c>
      <c r="D139" t="str">
        <f>VLOOKUP($A139,Countries!$H$2:$Q$217,2,FALSE)</f>
        <v>Upper-Middle Income</v>
      </c>
      <c r="E139" t="str">
        <f>VLOOKUP($A139,Countries!$H$2:$Q$217,10,FALSE)</f>
        <v>IBRD</v>
      </c>
      <c r="F139" t="s">
        <v>18</v>
      </c>
      <c r="G139" t="s">
        <v>2071</v>
      </c>
      <c r="H139" s="319" t="s">
        <v>779</v>
      </c>
      <c r="I139" s="281">
        <v>556.52058219905007</v>
      </c>
      <c r="J139" s="281">
        <v>936.81361144245011</v>
      </c>
      <c r="K139" s="281">
        <v>1673.2100249884102</v>
      </c>
      <c r="L139" s="281">
        <v>2214.7196834364504</v>
      </c>
      <c r="M139" s="281">
        <v>2657.9877003432402</v>
      </c>
      <c r="N139" s="281">
        <v>3358.9620857964696</v>
      </c>
      <c r="O139" s="281">
        <v>3993.41478818527</v>
      </c>
      <c r="P139" s="281">
        <v>4425.3574844011891</v>
      </c>
      <c r="Q139" s="281">
        <v>5192.2410625235607</v>
      </c>
      <c r="R139" s="281">
        <v>5773.6617587291994</v>
      </c>
      <c r="S139" s="281">
        <v>6170.4826853918012</v>
      </c>
      <c r="T139" s="281">
        <v>7095.4295930425797</v>
      </c>
      <c r="U139" s="281">
        <v>539.88382180245003</v>
      </c>
      <c r="V139" s="281">
        <v>916.62870601010002</v>
      </c>
      <c r="W139" s="281">
        <v>1730.6087602510802</v>
      </c>
      <c r="X139" s="281">
        <v>2191.3192497642799</v>
      </c>
      <c r="Y139" s="281">
        <v>2633.4910510366699</v>
      </c>
      <c r="Z139" s="281">
        <v>3333.67776912827</v>
      </c>
      <c r="AA139" s="281">
        <v>3910.12180467484</v>
      </c>
      <c r="AB139" s="281">
        <v>4325.1704723963103</v>
      </c>
      <c r="AC139" s="281"/>
      <c r="AE139" s="126">
        <f t="shared" si="18"/>
        <v>-2.9894240983614848E-2</v>
      </c>
      <c r="AF139" s="126">
        <f t="shared" si="18"/>
        <v>-2.1546340900481336E-2</v>
      </c>
      <c r="AG139" s="126">
        <f t="shared" si="18"/>
        <v>3.4304560937033352E-2</v>
      </c>
      <c r="AH139" s="126">
        <f t="shared" si="18"/>
        <v>-1.0565867024697868E-2</v>
      </c>
      <c r="AI139" s="126">
        <f t="shared" si="18"/>
        <v>-9.2162387746967285E-3</v>
      </c>
      <c r="AJ139" s="126">
        <f t="shared" si="17"/>
        <v>-7.5274194892272052E-3</v>
      </c>
      <c r="AK139" s="126">
        <f t="shared" si="17"/>
        <v>-2.0857583779390208E-2</v>
      </c>
      <c r="AL139" s="126">
        <f t="shared" si="17"/>
        <v>-2.2639303685188163E-2</v>
      </c>
      <c r="AM139" s="126" t="str">
        <f t="shared" si="17"/>
        <v/>
      </c>
      <c r="AN139" s="126" t="str">
        <f t="shared" si="17"/>
        <v/>
      </c>
      <c r="AO139" s="124">
        <f t="shared" si="19"/>
        <v>19816.985960792532</v>
      </c>
      <c r="AP139" s="124">
        <f t="shared" si="20"/>
        <v>19580.901635064001</v>
      </c>
      <c r="AQ139" s="126">
        <f t="shared" si="21"/>
        <v>-1.1913230710039264E-2</v>
      </c>
      <c r="AR139" s="153" t="s">
        <v>779</v>
      </c>
      <c r="AS139" s="153">
        <f t="shared" si="16"/>
        <v>1</v>
      </c>
      <c r="AT139" s="153">
        <f t="shared" si="16"/>
        <v>1</v>
      </c>
      <c r="AU139" s="153">
        <f t="shared" si="16"/>
        <v>1</v>
      </c>
      <c r="AV139" s="153">
        <f t="shared" si="16"/>
        <v>1</v>
      </c>
      <c r="AW139" s="153">
        <f t="shared" si="16"/>
        <v>1</v>
      </c>
      <c r="AX139" s="153">
        <f t="shared" si="15"/>
        <v>1</v>
      </c>
      <c r="AY139" s="153">
        <f t="shared" si="15"/>
        <v>1</v>
      </c>
      <c r="AZ139" s="153">
        <f t="shared" si="15"/>
        <v>1</v>
      </c>
      <c r="BA139" s="153">
        <f t="shared" si="15"/>
        <v>0</v>
      </c>
      <c r="BB139" s="153">
        <f t="shared" si="15"/>
        <v>0</v>
      </c>
    </row>
    <row r="140" spans="1:54" x14ac:dyDescent="0.3">
      <c r="A140" t="s">
        <v>1875</v>
      </c>
      <c r="B140" t="str">
        <f>VLOOKUP($A140,Countries!$H$2:$Q$217,8,FALSE)</f>
        <v>RUS</v>
      </c>
      <c r="C140" t="str">
        <f>VLOOKUP($A140,Countries!$H$2:$Q$217,9,FALSE)</f>
        <v>ECA</v>
      </c>
      <c r="D140" t="str">
        <f>VLOOKUP($A140,Countries!$H$2:$Q$217,2,FALSE)</f>
        <v>Upper-Middle Income</v>
      </c>
      <c r="E140" t="str">
        <f>VLOOKUP($A140,Countries!$H$2:$Q$217,10,FALSE)</f>
        <v>IBRD</v>
      </c>
      <c r="F140" s="161" t="s">
        <v>27</v>
      </c>
      <c r="G140" t="s">
        <v>2071</v>
      </c>
      <c r="H140" s="319" t="s">
        <v>779</v>
      </c>
      <c r="I140" s="281">
        <v>130.76871175620002</v>
      </c>
      <c r="J140" s="281">
        <v>234.24324725143001</v>
      </c>
      <c r="K140" s="281">
        <v>352.18848464976003</v>
      </c>
      <c r="L140" s="281">
        <v>485.86210074728996</v>
      </c>
      <c r="M140" s="281">
        <v>630.46073169994997</v>
      </c>
      <c r="N140" s="281">
        <v>775.37450787629007</v>
      </c>
      <c r="O140" s="281">
        <v>956.51250366198997</v>
      </c>
      <c r="P140" s="281">
        <v>1113.6684937459599</v>
      </c>
      <c r="Q140" s="281">
        <v>1320.0658612924199</v>
      </c>
      <c r="R140" s="281">
        <v>1468.3990938668398</v>
      </c>
      <c r="S140" s="281">
        <v>1622.6235729529999</v>
      </c>
      <c r="T140" s="281">
        <v>1792.3239549208899</v>
      </c>
      <c r="U140" s="281">
        <v>167.78376089592999</v>
      </c>
      <c r="V140" s="281">
        <v>272.19</v>
      </c>
      <c r="W140" s="281">
        <v>399.11149192959999</v>
      </c>
      <c r="X140" s="281">
        <v>546.01618989279007</v>
      </c>
      <c r="Y140" s="281">
        <v>682.23100020871993</v>
      </c>
      <c r="Z140" s="281">
        <v>821.67595489675989</v>
      </c>
      <c r="AA140" s="281">
        <v>991.14938175174996</v>
      </c>
      <c r="AB140" s="281">
        <v>1156.1949603163398</v>
      </c>
      <c r="AC140" s="281"/>
      <c r="AE140" s="126">
        <f t="shared" si="18"/>
        <v>0.28305738156034871</v>
      </c>
      <c r="AF140" s="126">
        <f t="shared" si="18"/>
        <v>0.16199721099255013</v>
      </c>
      <c r="AG140" s="126">
        <f t="shared" si="18"/>
        <v>0.13323265616280261</v>
      </c>
      <c r="AH140" s="126">
        <f t="shared" si="18"/>
        <v>0.12380897594807025</v>
      </c>
      <c r="AI140" s="126">
        <f t="shared" si="18"/>
        <v>8.2114977040962739E-2</v>
      </c>
      <c r="AJ140" s="126">
        <f t="shared" si="17"/>
        <v>5.9714946197144202E-2</v>
      </c>
      <c r="AK140" s="126">
        <f t="shared" si="17"/>
        <v>3.6211631272098754E-2</v>
      </c>
      <c r="AL140" s="126">
        <f t="shared" si="17"/>
        <v>3.818592948368045E-2</v>
      </c>
      <c r="AM140" s="126" t="str">
        <f t="shared" si="17"/>
        <v/>
      </c>
      <c r="AN140" s="126" t="str">
        <f t="shared" si="17"/>
        <v/>
      </c>
      <c r="AO140" s="124">
        <f t="shared" si="19"/>
        <v>4679.0787813888692</v>
      </c>
      <c r="AP140" s="124">
        <f t="shared" si="20"/>
        <v>5036.3527398918886</v>
      </c>
      <c r="AQ140" s="126">
        <f t="shared" si="21"/>
        <v>7.6355619384756643E-2</v>
      </c>
      <c r="AR140" s="153" t="s">
        <v>779</v>
      </c>
      <c r="AS140" s="153">
        <f t="shared" si="16"/>
        <v>1</v>
      </c>
      <c r="AT140" s="153">
        <f t="shared" si="16"/>
        <v>1</v>
      </c>
      <c r="AU140" s="153">
        <f t="shared" si="16"/>
        <v>1</v>
      </c>
      <c r="AV140" s="153">
        <f t="shared" si="16"/>
        <v>1</v>
      </c>
      <c r="AW140" s="153">
        <f t="shared" si="16"/>
        <v>1</v>
      </c>
      <c r="AX140" s="153">
        <f t="shared" si="15"/>
        <v>1</v>
      </c>
      <c r="AY140" s="153">
        <f t="shared" si="15"/>
        <v>1</v>
      </c>
      <c r="AZ140" s="153">
        <f t="shared" si="15"/>
        <v>1</v>
      </c>
      <c r="BA140" s="153">
        <f t="shared" si="15"/>
        <v>0</v>
      </c>
      <c r="BB140" s="153">
        <f t="shared" si="15"/>
        <v>0</v>
      </c>
    </row>
    <row r="141" spans="1:54" x14ac:dyDescent="0.3">
      <c r="A141" t="s">
        <v>1875</v>
      </c>
      <c r="B141" t="str">
        <f>VLOOKUP($A141,Countries!$H$2:$Q$217,8,FALSE)</f>
        <v>RUS</v>
      </c>
      <c r="C141" t="str">
        <f>VLOOKUP($A141,Countries!$H$2:$Q$217,9,FALSE)</f>
        <v>ECA</v>
      </c>
      <c r="D141" t="str">
        <f>VLOOKUP($A141,Countries!$H$2:$Q$217,2,FALSE)</f>
        <v>Upper-Middle Income</v>
      </c>
      <c r="E141" t="str">
        <f>VLOOKUP($A141,Countries!$H$2:$Q$217,10,FALSE)</f>
        <v>IBRD</v>
      </c>
      <c r="F141" s="161" t="s">
        <v>31</v>
      </c>
      <c r="G141" t="s">
        <v>2071</v>
      </c>
      <c r="H141" s="319" t="s">
        <v>779</v>
      </c>
      <c r="I141" s="281">
        <v>192.65418889010999</v>
      </c>
      <c r="J141" s="281">
        <v>343.77911334104999</v>
      </c>
      <c r="K141" s="281">
        <v>1136.8938697400501</v>
      </c>
      <c r="L141" s="281">
        <v>1877.4434486554499</v>
      </c>
      <c r="M141" s="281">
        <v>2211.9497838236898</v>
      </c>
      <c r="N141" s="281">
        <v>2375.6717059893899</v>
      </c>
      <c r="O141" s="281">
        <v>2933.6451407120699</v>
      </c>
      <c r="P141" s="281">
        <v>3256.1605233830296</v>
      </c>
      <c r="Q141" s="281">
        <v>3461.7564454264702</v>
      </c>
      <c r="R141" s="281">
        <v>3987.4506506682997</v>
      </c>
      <c r="S141" s="281">
        <v>4233.0316076782601</v>
      </c>
      <c r="T141" s="281">
        <v>4543.1875373499906</v>
      </c>
      <c r="U141" s="281">
        <v>171.66265573742001</v>
      </c>
      <c r="V141" s="281">
        <v>302.55469529667999</v>
      </c>
      <c r="W141" s="281">
        <v>1203.9633144078998</v>
      </c>
      <c r="X141" s="281">
        <v>1703.5727612073401</v>
      </c>
      <c r="Y141" s="281">
        <v>1900.09627650996</v>
      </c>
      <c r="Z141" s="281">
        <v>2077.7388036040502</v>
      </c>
      <c r="AA141" s="281">
        <v>2476.0036623351402</v>
      </c>
      <c r="AB141" s="281">
        <v>2711.1337683145298</v>
      </c>
      <c r="AC141" s="281"/>
      <c r="AE141" s="126">
        <f t="shared" si="18"/>
        <v>-0.10895965083148833</v>
      </c>
      <c r="AF141" s="126">
        <f t="shared" si="18"/>
        <v>-0.11991542372579465</v>
      </c>
      <c r="AG141" s="126">
        <f t="shared" si="18"/>
        <v>5.8993584584271737E-2</v>
      </c>
      <c r="AH141" s="126">
        <f t="shared" si="18"/>
        <v>-9.2610346038720356E-2</v>
      </c>
      <c r="AI141" s="126">
        <f t="shared" si="18"/>
        <v>-0.14098579886142071</v>
      </c>
      <c r="AJ141" s="126">
        <f t="shared" si="17"/>
        <v>-0.12540996368909499</v>
      </c>
      <c r="AK141" s="126">
        <f t="shared" si="17"/>
        <v>-0.15599755813201335</v>
      </c>
      <c r="AL141" s="126">
        <f t="shared" si="17"/>
        <v>-0.16738325741454457</v>
      </c>
      <c r="AM141" s="126" t="str">
        <f t="shared" si="17"/>
        <v/>
      </c>
      <c r="AN141" s="126" t="str">
        <f t="shared" si="17"/>
        <v/>
      </c>
      <c r="AO141" s="124">
        <f t="shared" si="19"/>
        <v>14328.197774534841</v>
      </c>
      <c r="AP141" s="124">
        <f t="shared" si="20"/>
        <v>12546.725937413021</v>
      </c>
      <c r="AQ141" s="126">
        <f t="shared" si="21"/>
        <v>-0.12433328079041366</v>
      </c>
      <c r="AR141" s="153" t="s">
        <v>779</v>
      </c>
      <c r="AS141" s="153">
        <f t="shared" si="16"/>
        <v>1</v>
      </c>
      <c r="AT141" s="153">
        <f t="shared" si="16"/>
        <v>1</v>
      </c>
      <c r="AU141" s="153">
        <f t="shared" si="16"/>
        <v>1</v>
      </c>
      <c r="AV141" s="153">
        <f t="shared" si="16"/>
        <v>1</v>
      </c>
      <c r="AW141" s="153">
        <f t="shared" si="16"/>
        <v>1</v>
      </c>
      <c r="AX141" s="153">
        <f t="shared" si="15"/>
        <v>1</v>
      </c>
      <c r="AY141" s="153">
        <f t="shared" si="15"/>
        <v>1</v>
      </c>
      <c r="AZ141" s="153">
        <f t="shared" si="15"/>
        <v>1</v>
      </c>
      <c r="BA141" s="153">
        <f t="shared" si="15"/>
        <v>0</v>
      </c>
      <c r="BB141" s="153">
        <f t="shared" si="15"/>
        <v>0</v>
      </c>
    </row>
    <row r="142" spans="1:54" x14ac:dyDescent="0.3">
      <c r="A142" t="s">
        <v>1875</v>
      </c>
      <c r="B142" t="str">
        <f>VLOOKUP($A142,Countries!$H$2:$Q$217,8,FALSE)</f>
        <v>RUS</v>
      </c>
      <c r="C142" t="str">
        <f>VLOOKUP($A142,Countries!$H$2:$Q$217,9,FALSE)</f>
        <v>ECA</v>
      </c>
      <c r="D142" t="str">
        <f>VLOOKUP($A142,Countries!$H$2:$Q$217,2,FALSE)</f>
        <v>Upper-Middle Income</v>
      </c>
      <c r="E142" t="str">
        <f>VLOOKUP($A142,Countries!$H$2:$Q$217,10,FALSE)</f>
        <v>IBRD</v>
      </c>
      <c r="F142" s="161" t="s">
        <v>30</v>
      </c>
      <c r="G142" t="s">
        <v>2071</v>
      </c>
      <c r="H142" s="319" t="s">
        <v>779</v>
      </c>
      <c r="I142" s="281">
        <v>201.02209564507001</v>
      </c>
      <c r="J142" s="281">
        <v>505.45922007922996</v>
      </c>
      <c r="K142" s="281">
        <v>808.82474493992004</v>
      </c>
      <c r="L142" s="281">
        <v>1161.3073587997601</v>
      </c>
      <c r="M142" s="281">
        <v>1465.6085706364499</v>
      </c>
      <c r="N142" s="281">
        <v>1776.1987845989599</v>
      </c>
      <c r="O142" s="281">
        <v>2185.2067481824201</v>
      </c>
      <c r="P142" s="281">
        <v>2472.8977117576501</v>
      </c>
      <c r="Q142" s="281">
        <v>2760.9676769786697</v>
      </c>
      <c r="R142" s="281">
        <v>3089.0385710548503</v>
      </c>
      <c r="S142" s="281">
        <v>3404.09624572028</v>
      </c>
      <c r="T142" s="281">
        <v>3956.4104794416803</v>
      </c>
      <c r="U142" s="281">
        <v>216.27159289005999</v>
      </c>
      <c r="V142" s="281">
        <v>540.24262842827</v>
      </c>
      <c r="W142" s="281">
        <v>905.72255936117006</v>
      </c>
      <c r="X142" s="281">
        <v>1192.5403619860701</v>
      </c>
      <c r="Y142" s="281">
        <v>1454.4950053800501</v>
      </c>
      <c r="Z142" s="281">
        <v>1773.61587501912</v>
      </c>
      <c r="AA142" s="281">
        <v>2207.62476404875</v>
      </c>
      <c r="AB142" s="281">
        <v>2537.1428976172101</v>
      </c>
      <c r="AC142" s="281"/>
      <c r="AE142" s="126">
        <f t="shared" si="18"/>
        <v>7.585980633648802E-2</v>
      </c>
      <c r="AF142" s="126">
        <f t="shared" si="18"/>
        <v>6.8815459224559769E-2</v>
      </c>
      <c r="AG142" s="126">
        <f t="shared" si="18"/>
        <v>0.11980075415280185</v>
      </c>
      <c r="AH142" s="126">
        <f t="shared" si="18"/>
        <v>2.6894691529889318E-2</v>
      </c>
      <c r="AI142" s="126">
        <f t="shared" si="18"/>
        <v>-7.5829013824432771E-3</v>
      </c>
      <c r="AJ142" s="126">
        <f t="shared" si="17"/>
        <v>-1.454178215994608E-3</v>
      </c>
      <c r="AK142" s="126">
        <f t="shared" si="17"/>
        <v>1.0258990772830242E-2</v>
      </c>
      <c r="AL142" s="126">
        <f t="shared" si="17"/>
        <v>2.5979718269016783E-2</v>
      </c>
      <c r="AM142" s="126" t="str">
        <f t="shared" si="17"/>
        <v/>
      </c>
      <c r="AN142" s="126" t="str">
        <f t="shared" si="17"/>
        <v/>
      </c>
      <c r="AO142" s="124">
        <f t="shared" si="19"/>
        <v>10576.525234639461</v>
      </c>
      <c r="AP142" s="124">
        <f t="shared" si="20"/>
        <v>10827.6556847307</v>
      </c>
      <c r="AQ142" s="126">
        <f t="shared" si="21"/>
        <v>2.374413567026297E-2</v>
      </c>
      <c r="AR142" s="153" t="s">
        <v>779</v>
      </c>
      <c r="AS142" s="153">
        <f t="shared" si="16"/>
        <v>1</v>
      </c>
      <c r="AT142" s="153">
        <f t="shared" si="16"/>
        <v>1</v>
      </c>
      <c r="AU142" s="153">
        <f t="shared" si="16"/>
        <v>1</v>
      </c>
      <c r="AV142" s="153">
        <f t="shared" si="16"/>
        <v>1</v>
      </c>
      <c r="AW142" s="153">
        <f t="shared" si="16"/>
        <v>1</v>
      </c>
      <c r="AX142" s="153">
        <f t="shared" si="15"/>
        <v>1</v>
      </c>
      <c r="AY142" s="153">
        <f t="shared" si="15"/>
        <v>1</v>
      </c>
      <c r="AZ142" s="153">
        <f t="shared" si="15"/>
        <v>1</v>
      </c>
      <c r="BA142" s="153">
        <f t="shared" si="15"/>
        <v>0</v>
      </c>
      <c r="BB142" s="153">
        <f t="shared" si="15"/>
        <v>0</v>
      </c>
    </row>
    <row r="143" spans="1:54" x14ac:dyDescent="0.3">
      <c r="A143" t="s">
        <v>1875</v>
      </c>
      <c r="B143" t="str">
        <f>VLOOKUP($A143,Countries!$H$2:$Q$217,8,FALSE)</f>
        <v>RUS</v>
      </c>
      <c r="C143" t="str">
        <f>VLOOKUP($A143,Countries!$H$2:$Q$217,9,FALSE)</f>
        <v>ECA</v>
      </c>
      <c r="D143" t="str">
        <f>VLOOKUP($A143,Countries!$H$2:$Q$217,2,FALSE)</f>
        <v>Upper-Middle Income</v>
      </c>
      <c r="E143" t="str">
        <f>VLOOKUP($A143,Countries!$H$2:$Q$217,10,FALSE)</f>
        <v>IBRD</v>
      </c>
      <c r="F143" s="161" t="s">
        <v>770</v>
      </c>
      <c r="G143" t="s">
        <v>2071</v>
      </c>
      <c r="H143" s="319" t="s">
        <v>779</v>
      </c>
      <c r="I143" s="281">
        <v>42.350033838030001</v>
      </c>
      <c r="J143" s="281">
        <v>96.353469742949997</v>
      </c>
      <c r="K143" s="281">
        <v>155.42502605228</v>
      </c>
      <c r="L143" s="281">
        <v>219.98545162853</v>
      </c>
      <c r="M143" s="281">
        <v>279.98145978131998</v>
      </c>
      <c r="N143" s="281">
        <v>335.88633329394003</v>
      </c>
      <c r="O143" s="281">
        <v>400.59408736840004</v>
      </c>
      <c r="P143" s="281">
        <v>462.83983484506001</v>
      </c>
      <c r="Q143" s="281">
        <v>521.95552898565995</v>
      </c>
      <c r="R143" s="281">
        <v>586.24886333450002</v>
      </c>
      <c r="S143" s="281">
        <v>647.24411725863001</v>
      </c>
      <c r="T143" s="281">
        <v>716.89014239342009</v>
      </c>
      <c r="U143" s="281">
        <v>38.309030769230006</v>
      </c>
      <c r="V143" s="281">
        <v>87.964581651420005</v>
      </c>
      <c r="W143" s="281">
        <v>155.59421547579998</v>
      </c>
      <c r="X143" s="281">
        <v>200.82861951929999</v>
      </c>
      <c r="Y143" s="281">
        <v>243.01009945442001</v>
      </c>
      <c r="Z143" s="281">
        <v>292.37922030108001</v>
      </c>
      <c r="AA143" s="281">
        <v>350.34596434931001</v>
      </c>
      <c r="AB143" s="281">
        <v>408.09794905378004</v>
      </c>
      <c r="AC143" s="281"/>
      <c r="AE143" s="126">
        <f t="shared" si="18"/>
        <v>-9.5419122550291932E-2</v>
      </c>
      <c r="AF143" s="126">
        <f t="shared" si="18"/>
        <v>-8.7063684514005701E-2</v>
      </c>
      <c r="AG143" s="126">
        <f t="shared" si="18"/>
        <v>1.0885597243720018E-3</v>
      </c>
      <c r="AH143" s="126">
        <f t="shared" si="18"/>
        <v>-8.7082268247349645E-2</v>
      </c>
      <c r="AI143" s="126">
        <f t="shared" si="18"/>
        <v>-0.13204931625035643</v>
      </c>
      <c r="AJ143" s="126">
        <f t="shared" si="17"/>
        <v>-0.12952927428216074</v>
      </c>
      <c r="AK143" s="126">
        <f t="shared" si="17"/>
        <v>-0.12543401064449594</v>
      </c>
      <c r="AL143" s="126">
        <f t="shared" si="17"/>
        <v>-0.11827392905713341</v>
      </c>
      <c r="AM143" s="126" t="str">
        <f t="shared" si="17"/>
        <v/>
      </c>
      <c r="AN143" s="126" t="str">
        <f t="shared" si="17"/>
        <v/>
      </c>
      <c r="AO143" s="124">
        <f t="shared" si="19"/>
        <v>1993.4156965505101</v>
      </c>
      <c r="AP143" s="124">
        <f t="shared" si="20"/>
        <v>1776.5296805743399</v>
      </c>
      <c r="AQ143" s="126">
        <f t="shared" si="21"/>
        <v>-0.10880119803986639</v>
      </c>
      <c r="AR143" s="153" t="s">
        <v>779</v>
      </c>
      <c r="AS143" s="153">
        <f t="shared" si="16"/>
        <v>1</v>
      </c>
      <c r="AT143" s="153">
        <f t="shared" si="16"/>
        <v>1</v>
      </c>
      <c r="AU143" s="153">
        <f t="shared" si="16"/>
        <v>1</v>
      </c>
      <c r="AV143" s="153">
        <f t="shared" si="16"/>
        <v>1</v>
      </c>
      <c r="AW143" s="153">
        <f t="shared" si="16"/>
        <v>1</v>
      </c>
      <c r="AX143" s="153">
        <f t="shared" si="15"/>
        <v>1</v>
      </c>
      <c r="AY143" s="153">
        <f t="shared" si="15"/>
        <v>1</v>
      </c>
      <c r="AZ143" s="153">
        <f t="shared" si="15"/>
        <v>1</v>
      </c>
      <c r="BA143" s="153">
        <f t="shared" si="15"/>
        <v>0</v>
      </c>
      <c r="BB143" s="153">
        <f t="shared" si="15"/>
        <v>0</v>
      </c>
    </row>
    <row r="144" spans="1:54" x14ac:dyDescent="0.3">
      <c r="A144" t="s">
        <v>1875</v>
      </c>
      <c r="B144" t="str">
        <f>VLOOKUP($A144,Countries!$H$2:$Q$217,8,FALSE)</f>
        <v>RUS</v>
      </c>
      <c r="C144" t="str">
        <f>VLOOKUP($A144,Countries!$H$2:$Q$217,9,FALSE)</f>
        <v>ECA</v>
      </c>
      <c r="D144" t="str">
        <f>VLOOKUP($A144,Countries!$H$2:$Q$217,2,FALSE)</f>
        <v>Upper-Middle Income</v>
      </c>
      <c r="E144" t="str">
        <f>VLOOKUP($A144,Countries!$H$2:$Q$217,10,FALSE)</f>
        <v>IBRD</v>
      </c>
      <c r="F144" s="161" t="s">
        <v>1603</v>
      </c>
      <c r="G144" t="s">
        <v>2071</v>
      </c>
      <c r="H144" s="319" t="s">
        <v>779</v>
      </c>
      <c r="I144" s="281">
        <v>426.45622809807003</v>
      </c>
      <c r="J144" s="281">
        <v>1051.96393629305</v>
      </c>
      <c r="K144" s="281">
        <v>1696.4174272584801</v>
      </c>
      <c r="L144" s="281">
        <v>2372.4934129748699</v>
      </c>
      <c r="M144" s="281">
        <v>3039.00779325246</v>
      </c>
      <c r="N144" s="281">
        <v>3724.3689328845999</v>
      </c>
      <c r="O144" s="281">
        <v>4416.20422800701</v>
      </c>
      <c r="P144" s="281">
        <v>5058.98330366144</v>
      </c>
      <c r="Q144" s="281">
        <v>5684.7075663851792</v>
      </c>
      <c r="R144" s="281">
        <v>6313.0976323137902</v>
      </c>
      <c r="S144" s="281">
        <v>6940.56782662361</v>
      </c>
      <c r="T144" s="281">
        <v>8167.1969107662999</v>
      </c>
      <c r="U144" s="281">
        <v>479.72990340142997</v>
      </c>
      <c r="V144" s="281">
        <v>1156.6099999999999</v>
      </c>
      <c r="W144" s="281">
        <v>1901.4990721970501</v>
      </c>
      <c r="X144" s="281">
        <v>2557.4381671941101</v>
      </c>
      <c r="Y144" s="281">
        <v>3166.1607065448798</v>
      </c>
      <c r="Z144" s="281">
        <v>3842.4121222127401</v>
      </c>
      <c r="AA144" s="281">
        <v>4513.5525573228206</v>
      </c>
      <c r="AB144" s="281">
        <v>5153.49306967138</v>
      </c>
      <c r="AC144" s="281"/>
      <c r="AE144" s="126">
        <f t="shared" si="18"/>
        <v>0.1249217898421895</v>
      </c>
      <c r="AF144" s="126">
        <f t="shared" si="18"/>
        <v>9.9476854763392034E-2</v>
      </c>
      <c r="AG144" s="126">
        <f t="shared" si="18"/>
        <v>0.1208910269626239</v>
      </c>
      <c r="AH144" s="126">
        <f t="shared" si="18"/>
        <v>7.7953748241323007E-2</v>
      </c>
      <c r="AI144" s="126">
        <f t="shared" si="18"/>
        <v>4.1840272201584552E-2</v>
      </c>
      <c r="AJ144" s="126">
        <f t="shared" si="17"/>
        <v>3.1694816344822574E-2</v>
      </c>
      <c r="AK144" s="126">
        <f t="shared" si="17"/>
        <v>2.2043439182101172E-2</v>
      </c>
      <c r="AL144" s="126">
        <f t="shared" si="17"/>
        <v>1.8681573023089152E-2</v>
      </c>
      <c r="AM144" s="126" t="str">
        <f t="shared" si="17"/>
        <v/>
      </c>
      <c r="AN144" s="126" t="str">
        <f t="shared" si="17"/>
        <v/>
      </c>
      <c r="AO144" s="124">
        <f t="shared" si="19"/>
        <v>21785.895262429978</v>
      </c>
      <c r="AP144" s="124">
        <f t="shared" si="20"/>
        <v>22770.895598544412</v>
      </c>
      <c r="AQ144" s="126">
        <f t="shared" si="21"/>
        <v>4.5212754594165232E-2</v>
      </c>
      <c r="AR144" s="153" t="s">
        <v>779</v>
      </c>
      <c r="AS144" s="153">
        <f t="shared" si="16"/>
        <v>1</v>
      </c>
      <c r="AT144" s="153">
        <f t="shared" si="16"/>
        <v>1</v>
      </c>
      <c r="AU144" s="153">
        <f t="shared" si="16"/>
        <v>1</v>
      </c>
      <c r="AV144" s="153">
        <f t="shared" si="16"/>
        <v>1</v>
      </c>
      <c r="AW144" s="153">
        <f t="shared" si="16"/>
        <v>1</v>
      </c>
      <c r="AX144" s="153">
        <f t="shared" ref="AX144:BB194" si="22">IF(OR(Z144="",Z144=0),0,1)</f>
        <v>1</v>
      </c>
      <c r="AY144" s="153">
        <f t="shared" si="22"/>
        <v>1</v>
      </c>
      <c r="AZ144" s="153">
        <f t="shared" si="22"/>
        <v>1</v>
      </c>
      <c r="BA144" s="153">
        <f t="shared" si="22"/>
        <v>0</v>
      </c>
      <c r="BB144" s="153">
        <f t="shared" si="22"/>
        <v>0</v>
      </c>
    </row>
    <row r="145" spans="1:54" x14ac:dyDescent="0.3">
      <c r="A145" t="s">
        <v>1875</v>
      </c>
      <c r="B145" t="str">
        <f>VLOOKUP($A145,Countries!$H$2:$Q$217,8,FALSE)</f>
        <v>RUS</v>
      </c>
      <c r="C145" t="str">
        <f>VLOOKUP($A145,Countries!$H$2:$Q$217,9,FALSE)</f>
        <v>ECA</v>
      </c>
      <c r="D145" t="str">
        <f>VLOOKUP($A145,Countries!$H$2:$Q$217,2,FALSE)</f>
        <v>Upper-Middle Income</v>
      </c>
      <c r="E145" t="str">
        <f>VLOOKUP($A145,Countries!$H$2:$Q$217,10,FALSE)</f>
        <v>IBRD</v>
      </c>
      <c r="F145" s="161" t="s">
        <v>94</v>
      </c>
      <c r="G145" t="s">
        <v>2071</v>
      </c>
      <c r="H145" s="319" t="s">
        <v>779</v>
      </c>
      <c r="I145" s="281">
        <v>230.25754183834999</v>
      </c>
      <c r="J145" s="281">
        <v>508.5428998885493</v>
      </c>
      <c r="K145" s="281">
        <v>877.00157351181178</v>
      </c>
      <c r="L145" s="281">
        <v>1540.2175475330782</v>
      </c>
      <c r="M145" s="281">
        <v>1915.0456268953803</v>
      </c>
      <c r="N145" s="281">
        <v>2115.1540393333994</v>
      </c>
      <c r="O145" s="281">
        <v>2840.0527450917398</v>
      </c>
      <c r="P145" s="281">
        <v>3460.3989830090122</v>
      </c>
      <c r="Q145" s="281">
        <v>3680.8608493558913</v>
      </c>
      <c r="R145" s="281">
        <v>4265.3392964080731</v>
      </c>
      <c r="S145" s="281">
        <v>4652.8796024416351</v>
      </c>
      <c r="T145" s="281">
        <v>5301.8971646547861</v>
      </c>
      <c r="U145" s="281">
        <v>360.58195587585965</v>
      </c>
      <c r="V145" s="281">
        <v>633.58046738370967</v>
      </c>
      <c r="W145" s="281">
        <v>1138.9086833179192</v>
      </c>
      <c r="X145" s="281">
        <v>2572.950022947789</v>
      </c>
      <c r="Y145" s="281">
        <v>2857.7630238720776</v>
      </c>
      <c r="Z145" s="281">
        <v>3073.5212837124113</v>
      </c>
      <c r="AA145" s="281">
        <v>3562.7065799852062</v>
      </c>
      <c r="AB145" s="281">
        <v>3972.5906756929908</v>
      </c>
      <c r="AC145" s="281"/>
      <c r="AE145" s="126">
        <f t="shared" si="18"/>
        <v>0.56599411683549805</v>
      </c>
      <c r="AF145" s="126">
        <f t="shared" si="18"/>
        <v>0.24587417801440789</v>
      </c>
      <c r="AG145" s="126">
        <f t="shared" si="18"/>
        <v>0.29863927011823083</v>
      </c>
      <c r="AH145" s="126">
        <f t="shared" si="18"/>
        <v>0.67051078405697195</v>
      </c>
      <c r="AI145" s="126">
        <f t="shared" si="18"/>
        <v>0.49226889622729508</v>
      </c>
      <c r="AJ145" s="126">
        <f t="shared" si="17"/>
        <v>0.45309572095328143</v>
      </c>
      <c r="AK145" s="126">
        <f t="shared" si="17"/>
        <v>0.2544508499507192</v>
      </c>
      <c r="AL145" s="126">
        <f t="shared" si="17"/>
        <v>0.14801521304303442</v>
      </c>
      <c r="AM145" s="126" t="str">
        <f t="shared" si="17"/>
        <v/>
      </c>
      <c r="AN145" s="126" t="str">
        <f t="shared" si="17"/>
        <v/>
      </c>
      <c r="AO145" s="124">
        <f t="shared" si="19"/>
        <v>13486.670957101322</v>
      </c>
      <c r="AP145" s="124">
        <f t="shared" si="20"/>
        <v>18172.602692787965</v>
      </c>
      <c r="AQ145" s="126">
        <f t="shared" si="21"/>
        <v>0.34744910368109005</v>
      </c>
      <c r="AR145" s="153" t="s">
        <v>779</v>
      </c>
      <c r="AS145" s="153">
        <f t="shared" ref="AS145:AW195" si="23">IF(OR(U145="",U145=0),0,1)</f>
        <v>1</v>
      </c>
      <c r="AT145" s="153">
        <f t="shared" si="23"/>
        <v>1</v>
      </c>
      <c r="AU145" s="153">
        <f t="shared" si="23"/>
        <v>1</v>
      </c>
      <c r="AV145" s="153">
        <f t="shared" si="23"/>
        <v>1</v>
      </c>
      <c r="AW145" s="153">
        <f t="shared" si="23"/>
        <v>1</v>
      </c>
      <c r="AX145" s="153">
        <f t="shared" si="22"/>
        <v>1</v>
      </c>
      <c r="AY145" s="153">
        <f t="shared" si="22"/>
        <v>1</v>
      </c>
      <c r="AZ145" s="153">
        <f t="shared" si="22"/>
        <v>1</v>
      </c>
      <c r="BA145" s="153">
        <f t="shared" si="22"/>
        <v>0</v>
      </c>
      <c r="BB145" s="153">
        <f t="shared" si="22"/>
        <v>0</v>
      </c>
    </row>
    <row r="146" spans="1:54" x14ac:dyDescent="0.3">
      <c r="A146" t="s">
        <v>1875</v>
      </c>
      <c r="B146" t="str">
        <f>VLOOKUP($A146,Countries!$H$2:$Q$217,8,FALSE)</f>
        <v>RUS</v>
      </c>
      <c r="C146" t="str">
        <f>VLOOKUP($A146,Countries!$H$2:$Q$217,9,FALSE)</f>
        <v>ECA</v>
      </c>
      <c r="D146" t="str">
        <f>VLOOKUP($A146,Countries!$H$2:$Q$217,2,FALSE)</f>
        <v>Upper-Middle Income</v>
      </c>
      <c r="E146" t="str">
        <f>VLOOKUP($A146,Countries!$H$2:$Q$217,10,FALSE)</f>
        <v>IBRD</v>
      </c>
      <c r="F146" s="161" t="s">
        <v>5</v>
      </c>
      <c r="G146" t="s">
        <v>2071</v>
      </c>
      <c r="H146" s="319" t="s">
        <v>779</v>
      </c>
      <c r="I146" s="281">
        <v>1780.02938226488</v>
      </c>
      <c r="J146" s="281">
        <v>3677.1554980387091</v>
      </c>
      <c r="K146" s="281">
        <v>6699.9611511407129</v>
      </c>
      <c r="L146" s="281">
        <v>9872.0290037754294</v>
      </c>
      <c r="M146" s="281">
        <v>12200.041666432491</v>
      </c>
      <c r="N146" s="281">
        <v>14461.616389773049</v>
      </c>
      <c r="O146" s="281">
        <v>17725.630241208899</v>
      </c>
      <c r="P146" s="281">
        <v>20250.306334803339</v>
      </c>
      <c r="Q146" s="281">
        <v>22622.55499094785</v>
      </c>
      <c r="R146" s="281">
        <v>25483.235866375555</v>
      </c>
      <c r="S146" s="281">
        <v>27670.925658067215</v>
      </c>
      <c r="T146" s="281">
        <v>31573.335782569648</v>
      </c>
      <c r="U146" s="281">
        <v>1974.2227213723797</v>
      </c>
      <c r="V146" s="281">
        <v>3909.7710787701794</v>
      </c>
      <c r="W146" s="281">
        <v>7435.4080969405195</v>
      </c>
      <c r="X146" s="281">
        <v>10964.665372511679</v>
      </c>
      <c r="Y146" s="281">
        <v>12937.247163006778</v>
      </c>
      <c r="Z146" s="281">
        <v>15215.021028874431</v>
      </c>
      <c r="AA146" s="281">
        <v>18011.504714467817</v>
      </c>
      <c r="AB146" s="281">
        <v>20263.82379306254</v>
      </c>
      <c r="AC146" s="281"/>
      <c r="AE146" s="126">
        <f t="shared" si="18"/>
        <v>0.1090955806922756</v>
      </c>
      <c r="AF146" s="126">
        <f t="shared" si="18"/>
        <v>6.3259652972396982E-2</v>
      </c>
      <c r="AG146" s="126">
        <f t="shared" si="18"/>
        <v>0.10976883734237651</v>
      </c>
      <c r="AH146" s="126">
        <f t="shared" si="18"/>
        <v>0.1106800201172814</v>
      </c>
      <c r="AI146" s="126">
        <f t="shared" si="18"/>
        <v>6.0426473673663966E-2</v>
      </c>
      <c r="AJ146" s="126">
        <f t="shared" si="17"/>
        <v>5.2096848567645147E-2</v>
      </c>
      <c r="AK146" s="126">
        <f t="shared" si="17"/>
        <v>1.6127746622758257E-2</v>
      </c>
      <c r="AL146" s="126">
        <f t="shared" si="17"/>
        <v>6.6751870493775756E-4</v>
      </c>
      <c r="AM146" s="126" t="str">
        <f t="shared" si="17"/>
        <v/>
      </c>
      <c r="AN146" s="126" t="str">
        <f t="shared" si="17"/>
        <v/>
      </c>
      <c r="AO146" s="124">
        <f t="shared" si="19"/>
        <v>86666.769667437533</v>
      </c>
      <c r="AP146" s="124">
        <f t="shared" si="20"/>
        <v>90711.663969006302</v>
      </c>
      <c r="AQ146" s="126">
        <f t="shared" si="21"/>
        <v>4.6671801857736922E-2</v>
      </c>
      <c r="AR146" s="153" t="s">
        <v>779</v>
      </c>
      <c r="AS146" s="153">
        <f t="shared" si="23"/>
        <v>1</v>
      </c>
      <c r="AT146" s="153">
        <f t="shared" si="23"/>
        <v>1</v>
      </c>
      <c r="AU146" s="153">
        <f t="shared" si="23"/>
        <v>1</v>
      </c>
      <c r="AV146" s="153">
        <f t="shared" si="23"/>
        <v>1</v>
      </c>
      <c r="AW146" s="153">
        <f t="shared" si="23"/>
        <v>1</v>
      </c>
      <c r="AX146" s="153">
        <f t="shared" si="22"/>
        <v>1</v>
      </c>
      <c r="AY146" s="153">
        <f t="shared" si="22"/>
        <v>1</v>
      </c>
      <c r="AZ146" s="153">
        <f t="shared" si="22"/>
        <v>1</v>
      </c>
      <c r="BA146" s="153">
        <f t="shared" si="22"/>
        <v>0</v>
      </c>
      <c r="BB146" s="153">
        <f t="shared" si="22"/>
        <v>0</v>
      </c>
    </row>
    <row r="147" spans="1:54" x14ac:dyDescent="0.3">
      <c r="A147" t="s">
        <v>1875</v>
      </c>
      <c r="B147" t="str">
        <f>VLOOKUP($A147,Countries!$H$2:$Q$217,8,FALSE)</f>
        <v>RUS</v>
      </c>
      <c r="C147" t="str">
        <f>VLOOKUP($A147,Countries!$H$2:$Q$217,9,FALSE)</f>
        <v>ECA</v>
      </c>
      <c r="D147" t="str">
        <f>VLOOKUP($A147,Countries!$H$2:$Q$217,2,FALSE)</f>
        <v>Upper-Middle Income</v>
      </c>
      <c r="E147" t="str">
        <f>VLOOKUP($A147,Countries!$H$2:$Q$217,10,FALSE)</f>
        <v>IBRD</v>
      </c>
      <c r="F147" s="161" t="s">
        <v>2080</v>
      </c>
      <c r="G147" t="s">
        <v>2071</v>
      </c>
      <c r="H147" s="319" t="s">
        <v>779</v>
      </c>
      <c r="I147" s="281">
        <v>680.75926072413995</v>
      </c>
      <c r="J147" s="281">
        <v>1367.4</v>
      </c>
      <c r="K147" s="281">
        <v>1993.4003498532097</v>
      </c>
      <c r="L147" s="281">
        <v>2722.5997394661699</v>
      </c>
      <c r="M147" s="281">
        <v>3420.3426052099103</v>
      </c>
      <c r="N147" s="281">
        <v>4121.9014596663501</v>
      </c>
      <c r="O147" s="281">
        <v>4782.8999999999996</v>
      </c>
      <c r="P147" s="281">
        <v>5407.5104890556613</v>
      </c>
      <c r="Q147" s="281">
        <v>6008.0329052014513</v>
      </c>
      <c r="R147" s="281">
        <v>6676.7239395487504</v>
      </c>
      <c r="S147" s="281">
        <v>7265.40839349008</v>
      </c>
      <c r="T147" s="281">
        <v>7924.2508281182509</v>
      </c>
      <c r="U147" s="281">
        <v>615.94278835503997</v>
      </c>
      <c r="V147" s="281">
        <v>1224.2689212298201</v>
      </c>
      <c r="W147" s="281">
        <v>1787.9315960053402</v>
      </c>
      <c r="X147" s="281">
        <v>2222.4923023032202</v>
      </c>
      <c r="Y147" s="281">
        <v>2436.72728473392</v>
      </c>
      <c r="Z147" s="281">
        <v>2661.0467613135702</v>
      </c>
      <c r="AA147" s="281">
        <v>3002.0715489285799</v>
      </c>
      <c r="AB147" s="281">
        <v>3406.9509945788595</v>
      </c>
      <c r="AC147" s="281"/>
      <c r="AE147" s="126">
        <f t="shared" si="18"/>
        <v>-9.5212031783678042E-2</v>
      </c>
      <c r="AF147" s="126">
        <f t="shared" si="18"/>
        <v>-0.10467389115853444</v>
      </c>
      <c r="AG147" s="126">
        <f t="shared" si="18"/>
        <v>-0.10307450475916684</v>
      </c>
      <c r="AH147" s="126">
        <f t="shared" si="18"/>
        <v>-0.18368746235941669</v>
      </c>
      <c r="AI147" s="126">
        <f t="shared" si="18"/>
        <v>-0.28757801016124368</v>
      </c>
      <c r="AJ147" s="126">
        <f t="shared" si="17"/>
        <v>-0.35441281472823705</v>
      </c>
      <c r="AK147" s="126">
        <f t="shared" si="17"/>
        <v>-0.37233236134383324</v>
      </c>
      <c r="AL147" s="126">
        <f t="shared" si="17"/>
        <v>-0.36995942930222014</v>
      </c>
      <c r="AM147" s="126" t="str">
        <f t="shared" si="17"/>
        <v/>
      </c>
      <c r="AN147" s="126" t="str">
        <f t="shared" si="17"/>
        <v/>
      </c>
      <c r="AO147" s="124">
        <f t="shared" si="19"/>
        <v>24496.813903975439</v>
      </c>
      <c r="AP147" s="124">
        <f t="shared" si="20"/>
        <v>17357.43219744835</v>
      </c>
      <c r="AQ147" s="126">
        <f t="shared" si="21"/>
        <v>-0.29144123535871258</v>
      </c>
      <c r="AR147" s="153" t="s">
        <v>779</v>
      </c>
      <c r="AS147" s="153">
        <f t="shared" si="23"/>
        <v>1</v>
      </c>
      <c r="AT147" s="153">
        <f t="shared" si="23"/>
        <v>1</v>
      </c>
      <c r="AU147" s="153">
        <f t="shared" si="23"/>
        <v>1</v>
      </c>
      <c r="AV147" s="153">
        <f t="shared" si="23"/>
        <v>1</v>
      </c>
      <c r="AW147" s="153">
        <f t="shared" si="23"/>
        <v>1</v>
      </c>
      <c r="AX147" s="153">
        <f t="shared" si="22"/>
        <v>1</v>
      </c>
      <c r="AY147" s="153">
        <f t="shared" si="22"/>
        <v>1</v>
      </c>
      <c r="AZ147" s="153">
        <f t="shared" si="22"/>
        <v>1</v>
      </c>
      <c r="BA147" s="153">
        <f t="shared" si="22"/>
        <v>0</v>
      </c>
      <c r="BB147" s="153">
        <f t="shared" si="22"/>
        <v>0</v>
      </c>
    </row>
    <row r="148" spans="1:54" x14ac:dyDescent="0.3">
      <c r="A148" t="s">
        <v>1875</v>
      </c>
      <c r="B148" t="str">
        <f>VLOOKUP($A148,Countries!$H$2:$Q$217,8,FALSE)</f>
        <v>RUS</v>
      </c>
      <c r="C148" t="str">
        <f>VLOOKUP($A148,Countries!$H$2:$Q$217,9,FALSE)</f>
        <v>ECA</v>
      </c>
      <c r="D148" t="str">
        <f>VLOOKUP($A148,Countries!$H$2:$Q$217,2,FALSE)</f>
        <v>Upper-Middle Income</v>
      </c>
      <c r="E148" t="str">
        <f>VLOOKUP($A148,Countries!$H$2:$Q$217,10,FALSE)</f>
        <v>IBRD</v>
      </c>
      <c r="F148" s="161" t="s">
        <v>776</v>
      </c>
      <c r="G148" t="s">
        <v>2071</v>
      </c>
      <c r="H148" s="319" t="s">
        <v>779</v>
      </c>
      <c r="I148" s="281">
        <v>2460.78864298902</v>
      </c>
      <c r="J148" s="281">
        <v>5044.5554980387096</v>
      </c>
      <c r="K148" s="281">
        <v>8693.3615009939222</v>
      </c>
      <c r="L148" s="281">
        <v>12594.628743241599</v>
      </c>
      <c r="M148" s="281">
        <v>15620.384271642401</v>
      </c>
      <c r="N148" s="281">
        <v>18583.517849439399</v>
      </c>
      <c r="O148" s="281">
        <v>22508.5302412089</v>
      </c>
      <c r="P148" s="281">
        <v>25657.816823859001</v>
      </c>
      <c r="Q148" s="281">
        <v>28630.5878961493</v>
      </c>
      <c r="R148" s="281">
        <v>32159.959805924307</v>
      </c>
      <c r="S148" s="281">
        <v>34936.334051557293</v>
      </c>
      <c r="T148" s="281">
        <v>39497.586610687897</v>
      </c>
      <c r="U148" s="281">
        <v>2590.1655097274197</v>
      </c>
      <c r="V148" s="281">
        <v>5134.0399999999991</v>
      </c>
      <c r="W148" s="281">
        <v>9223.3396929458595</v>
      </c>
      <c r="X148" s="281">
        <v>13187.1576748149</v>
      </c>
      <c r="Y148" s="281">
        <v>15373.974447740697</v>
      </c>
      <c r="Z148" s="281">
        <v>17876.067790188001</v>
      </c>
      <c r="AA148" s="281">
        <v>21013.576263396397</v>
      </c>
      <c r="AB148" s="281">
        <v>23670.7747876414</v>
      </c>
      <c r="AC148" s="281"/>
      <c r="AE148" s="126">
        <f t="shared" si="18"/>
        <v>5.257536729414148E-2</v>
      </c>
      <c r="AF148" s="126">
        <f t="shared" si="18"/>
        <v>1.7738827929652159E-2</v>
      </c>
      <c r="AG148" s="126">
        <f t="shared" si="18"/>
        <v>6.0963551543478815E-2</v>
      </c>
      <c r="AH148" s="126">
        <f t="shared" si="18"/>
        <v>4.7046160998692202E-2</v>
      </c>
      <c r="AI148" s="126">
        <f t="shared" si="18"/>
        <v>-1.5774888736190817E-2</v>
      </c>
      <c r="AJ148" s="126">
        <f t="shared" si="17"/>
        <v>-3.8068683495936652E-2</v>
      </c>
      <c r="AK148" s="126">
        <f t="shared" si="17"/>
        <v>-6.6417218796255437E-2</v>
      </c>
      <c r="AL148" s="126">
        <f t="shared" si="17"/>
        <v>-7.7443924783571857E-2</v>
      </c>
      <c r="AM148" s="126" t="str">
        <f t="shared" si="17"/>
        <v/>
      </c>
      <c r="AN148" s="126" t="str">
        <f t="shared" si="17"/>
        <v/>
      </c>
      <c r="AO148" s="124">
        <f t="shared" si="19"/>
        <v>111163.58357141295</v>
      </c>
      <c r="AP148" s="124">
        <f t="shared" si="20"/>
        <v>108069.09616645466</v>
      </c>
      <c r="AQ148" s="126">
        <f t="shared" si="21"/>
        <v>-2.7837240448175614E-2</v>
      </c>
      <c r="AR148" s="153" t="s">
        <v>779</v>
      </c>
      <c r="AS148" s="153">
        <f t="shared" si="23"/>
        <v>1</v>
      </c>
      <c r="AT148" s="153">
        <f t="shared" si="23"/>
        <v>1</v>
      </c>
      <c r="AU148" s="153">
        <f t="shared" si="23"/>
        <v>1</v>
      </c>
      <c r="AV148" s="153">
        <f t="shared" si="23"/>
        <v>1</v>
      </c>
      <c r="AW148" s="153">
        <f t="shared" si="23"/>
        <v>1</v>
      </c>
      <c r="AX148" s="153">
        <f t="shared" si="22"/>
        <v>1</v>
      </c>
      <c r="AY148" s="153">
        <f t="shared" si="22"/>
        <v>1</v>
      </c>
      <c r="AZ148" s="153">
        <f t="shared" si="22"/>
        <v>1</v>
      </c>
      <c r="BA148" s="153">
        <f t="shared" si="22"/>
        <v>0</v>
      </c>
      <c r="BB148" s="153">
        <f t="shared" si="22"/>
        <v>0</v>
      </c>
    </row>
    <row r="149" spans="1:54" x14ac:dyDescent="0.3">
      <c r="A149" t="s">
        <v>1875</v>
      </c>
      <c r="B149" t="str">
        <f>VLOOKUP($A149,Countries!$H$2:$Q$217,8,FALSE)</f>
        <v>RUS</v>
      </c>
      <c r="C149" t="str">
        <f>VLOOKUP($A149,Countries!$H$2:$Q$217,9,FALSE)</f>
        <v>ECA</v>
      </c>
      <c r="D149" t="str">
        <f>VLOOKUP($A149,Countries!$H$2:$Q$217,2,FALSE)</f>
        <v>Upper-Middle Income</v>
      </c>
      <c r="E149" t="str">
        <f>VLOOKUP($A149,Countries!$H$2:$Q$217,10,FALSE)</f>
        <v>IBRD</v>
      </c>
      <c r="F149" s="161" t="s">
        <v>650</v>
      </c>
      <c r="G149" t="s">
        <v>2071</v>
      </c>
      <c r="H149" s="319" t="s">
        <v>779</v>
      </c>
      <c r="I149" s="281">
        <v>680.75926072413995</v>
      </c>
      <c r="J149" s="281">
        <v>1367.4</v>
      </c>
      <c r="K149" s="281">
        <v>1993.4003498532097</v>
      </c>
      <c r="L149" s="281">
        <v>2722.5997394661699</v>
      </c>
      <c r="M149" s="281">
        <v>3420.3426052099103</v>
      </c>
      <c r="N149" s="281">
        <v>4121.9014596663501</v>
      </c>
      <c r="O149" s="281">
        <v>4782.8999999999996</v>
      </c>
      <c r="P149" s="281">
        <v>5407.5104890556613</v>
      </c>
      <c r="Q149" s="281">
        <v>6008.0329052014513</v>
      </c>
      <c r="R149" s="281">
        <v>6676.7239395487504</v>
      </c>
      <c r="S149" s="281">
        <v>7265.40839349008</v>
      </c>
      <c r="T149" s="281">
        <v>7924.2508281182509</v>
      </c>
      <c r="U149" s="281">
        <v>615.94278835503997</v>
      </c>
      <c r="V149" s="281">
        <v>1224.2689212298201</v>
      </c>
      <c r="W149" s="281">
        <v>1787.9315960053402</v>
      </c>
      <c r="X149" s="281">
        <v>2222.4923023032202</v>
      </c>
      <c r="Y149" s="281">
        <v>2436.72728473392</v>
      </c>
      <c r="Z149" s="281">
        <v>2661.0467613135702</v>
      </c>
      <c r="AA149" s="281">
        <v>3002.0715489285799</v>
      </c>
      <c r="AB149" s="281">
        <v>3406.9509945788595</v>
      </c>
      <c r="AC149" s="281"/>
      <c r="AE149" s="126">
        <f t="shared" si="18"/>
        <v>-9.5212031783678042E-2</v>
      </c>
      <c r="AF149" s="126">
        <f t="shared" si="18"/>
        <v>-0.10467389115853444</v>
      </c>
      <c r="AG149" s="126">
        <f t="shared" si="18"/>
        <v>-0.10307450475916684</v>
      </c>
      <c r="AH149" s="126">
        <f t="shared" si="18"/>
        <v>-0.18368746235941669</v>
      </c>
      <c r="AI149" s="126">
        <f t="shared" si="18"/>
        <v>-0.28757801016124368</v>
      </c>
      <c r="AJ149" s="126">
        <f t="shared" si="17"/>
        <v>-0.35441281472823705</v>
      </c>
      <c r="AK149" s="126">
        <f t="shared" si="17"/>
        <v>-0.37233236134383324</v>
      </c>
      <c r="AL149" s="126">
        <f t="shared" si="17"/>
        <v>-0.36995942930222014</v>
      </c>
      <c r="AM149" s="126" t="str">
        <f t="shared" si="17"/>
        <v/>
      </c>
      <c r="AN149" s="126" t="str">
        <f t="shared" si="17"/>
        <v/>
      </c>
      <c r="AO149" s="124">
        <f t="shared" si="19"/>
        <v>24496.813903975439</v>
      </c>
      <c r="AP149" s="124">
        <f t="shared" si="20"/>
        <v>17357.43219744835</v>
      </c>
      <c r="AQ149" s="126">
        <f t="shared" si="21"/>
        <v>-0.29144123535871258</v>
      </c>
      <c r="AR149" s="153" t="s">
        <v>779</v>
      </c>
      <c r="AS149" s="153">
        <f t="shared" si="23"/>
        <v>1</v>
      </c>
      <c r="AT149" s="153">
        <f t="shared" si="23"/>
        <v>1</v>
      </c>
      <c r="AU149" s="153">
        <f t="shared" si="23"/>
        <v>1</v>
      </c>
      <c r="AV149" s="153">
        <f t="shared" si="23"/>
        <v>1</v>
      </c>
      <c r="AW149" s="153">
        <f t="shared" si="23"/>
        <v>1</v>
      </c>
      <c r="AX149" s="153">
        <f t="shared" si="22"/>
        <v>1</v>
      </c>
      <c r="AY149" s="153">
        <f t="shared" si="22"/>
        <v>1</v>
      </c>
      <c r="AZ149" s="153">
        <f t="shared" si="22"/>
        <v>1</v>
      </c>
      <c r="BA149" s="153">
        <f t="shared" si="22"/>
        <v>0</v>
      </c>
      <c r="BB149" s="153">
        <f t="shared" si="22"/>
        <v>0</v>
      </c>
    </row>
    <row r="150" spans="1:54" x14ac:dyDescent="0.3">
      <c r="A150" t="s">
        <v>1875</v>
      </c>
      <c r="B150" t="str">
        <f>VLOOKUP($A150,Countries!$H$2:$Q$217,8,FALSE)</f>
        <v>RUS</v>
      </c>
      <c r="C150" t="str">
        <f>VLOOKUP($A150,Countries!$H$2:$Q$217,9,FALSE)</f>
        <v>ECA</v>
      </c>
      <c r="D150" t="str">
        <f>VLOOKUP($A150,Countries!$H$2:$Q$217,2,FALSE)</f>
        <v>Upper-Middle Income</v>
      </c>
      <c r="E150" t="str">
        <f>VLOOKUP($A150,Countries!$H$2:$Q$217,10,FALSE)</f>
        <v>IBRD</v>
      </c>
      <c r="F150" s="161" t="s">
        <v>2081</v>
      </c>
      <c r="G150" t="s">
        <v>2071</v>
      </c>
      <c r="H150" s="319" t="s">
        <v>779</v>
      </c>
      <c r="I150" s="281">
        <v>1784.85525896185</v>
      </c>
      <c r="J150" s="281">
        <v>4478.9962706672304</v>
      </c>
      <c r="K150" s="281">
        <v>7358.6249804481695</v>
      </c>
      <c r="L150" s="281">
        <v>10704.677634166699</v>
      </c>
      <c r="M150" s="281">
        <v>13070.6702061657</v>
      </c>
      <c r="N150" s="281">
        <v>15946.164712616401</v>
      </c>
      <c r="O150" s="281">
        <v>18951.5728558257</v>
      </c>
      <c r="P150" s="281">
        <v>21675.530461728998</v>
      </c>
      <c r="Q150" s="281">
        <v>24637.086542628102</v>
      </c>
      <c r="R150" s="281">
        <v>27703.5778628322</v>
      </c>
      <c r="S150" s="281">
        <v>30730.837096558102</v>
      </c>
      <c r="T150" s="281">
        <v>37382.2423296864</v>
      </c>
      <c r="U150" s="281">
        <v>2222.3520651027502</v>
      </c>
      <c r="V150" s="281">
        <v>5070.5963281771501</v>
      </c>
      <c r="W150" s="281">
        <v>8601.9419106969908</v>
      </c>
      <c r="X150" s="281">
        <v>12244.694912215</v>
      </c>
      <c r="Y150" s="281">
        <v>14986.506190861699</v>
      </c>
      <c r="Z150" s="281">
        <v>18725.885344797302</v>
      </c>
      <c r="AA150" s="281">
        <v>22278.8976209791</v>
      </c>
      <c r="AB150" s="281">
        <v>25237.420719063</v>
      </c>
      <c r="AC150" s="281"/>
      <c r="AE150" s="126">
        <f t="shared" si="18"/>
        <v>0.24511612577221945</v>
      </c>
      <c r="AF150" s="126">
        <f t="shared" si="18"/>
        <v>0.13208317706899761</v>
      </c>
      <c r="AG150" s="126">
        <f t="shared" si="18"/>
        <v>0.16896049649931996</v>
      </c>
      <c r="AH150" s="126">
        <f t="shared" si="18"/>
        <v>0.14386395655044709</v>
      </c>
      <c r="AI150" s="126">
        <f t="shared" si="18"/>
        <v>0.14657519120880738</v>
      </c>
      <c r="AJ150" s="126">
        <f t="shared" si="17"/>
        <v>0.17431907184438034</v>
      </c>
      <c r="AK150" s="126">
        <f t="shared" si="17"/>
        <v>0.17556984797336136</v>
      </c>
      <c r="AL150" s="126">
        <f t="shared" si="17"/>
        <v>0.16432770877847663</v>
      </c>
      <c r="AM150" s="126" t="str">
        <f t="shared" si="17"/>
        <v/>
      </c>
      <c r="AN150" s="126" t="str">
        <f t="shared" si="17"/>
        <v/>
      </c>
      <c r="AO150" s="124">
        <f t="shared" si="19"/>
        <v>93971.09238058074</v>
      </c>
      <c r="AP150" s="124">
        <f t="shared" si="20"/>
        <v>109368.295091893</v>
      </c>
      <c r="AQ150" s="126">
        <f t="shared" si="21"/>
        <v>0.16385041741298428</v>
      </c>
      <c r="AR150" s="153" t="s">
        <v>779</v>
      </c>
      <c r="AS150" s="153">
        <f t="shared" si="23"/>
        <v>1</v>
      </c>
      <c r="AT150" s="153">
        <f t="shared" si="23"/>
        <v>1</v>
      </c>
      <c r="AU150" s="153">
        <f t="shared" si="23"/>
        <v>1</v>
      </c>
      <c r="AV150" s="153">
        <f t="shared" si="23"/>
        <v>1</v>
      </c>
      <c r="AW150" s="153">
        <f t="shared" si="23"/>
        <v>1</v>
      </c>
      <c r="AX150" s="153">
        <f t="shared" si="22"/>
        <v>1</v>
      </c>
      <c r="AY150" s="153">
        <f t="shared" si="22"/>
        <v>1</v>
      </c>
      <c r="AZ150" s="153">
        <f t="shared" si="22"/>
        <v>1</v>
      </c>
      <c r="BA150" s="153">
        <f t="shared" si="22"/>
        <v>0</v>
      </c>
      <c r="BB150" s="153">
        <f t="shared" si="22"/>
        <v>0</v>
      </c>
    </row>
    <row r="151" spans="1:54" x14ac:dyDescent="0.3">
      <c r="A151" t="s">
        <v>1875</v>
      </c>
      <c r="B151" t="str">
        <f>VLOOKUP($A151,Countries!$H$2:$Q$217,8,FALSE)</f>
        <v>RUS</v>
      </c>
      <c r="C151" t="str">
        <f>VLOOKUP($A151,Countries!$H$2:$Q$217,9,FALSE)</f>
        <v>ECA</v>
      </c>
      <c r="D151" t="str">
        <f>VLOOKUP($A151,Countries!$H$2:$Q$217,2,FALSE)</f>
        <v>Upper-Middle Income</v>
      </c>
      <c r="E151" t="str">
        <f>VLOOKUP($A151,Countries!$H$2:$Q$217,10,FALSE)</f>
        <v>IBRD</v>
      </c>
      <c r="F151" s="161" t="s">
        <v>2082</v>
      </c>
      <c r="G151" t="s">
        <v>2071</v>
      </c>
      <c r="H151" s="319" t="s">
        <v>779</v>
      </c>
      <c r="I151" s="281">
        <v>675.93338402716995</v>
      </c>
      <c r="J151" s="281">
        <v>565.55922737147921</v>
      </c>
      <c r="K151" s="281">
        <v>1334.7365205457509</v>
      </c>
      <c r="L151" s="281">
        <v>1889.9511090749002</v>
      </c>
      <c r="M151" s="281">
        <v>2549.7140654767009</v>
      </c>
      <c r="N151" s="281">
        <v>2637.3531368229978</v>
      </c>
      <c r="O151" s="281">
        <v>3556.9573853831971</v>
      </c>
      <c r="P151" s="281">
        <v>3982.2863621300021</v>
      </c>
      <c r="Q151" s="281">
        <v>3993.5013535211983</v>
      </c>
      <c r="R151" s="281">
        <v>4456.3819430920994</v>
      </c>
      <c r="S151" s="281">
        <v>4205.4969549991984</v>
      </c>
      <c r="T151" s="281">
        <v>2115.3442810014967</v>
      </c>
      <c r="U151" s="281">
        <v>367.8134446246695</v>
      </c>
      <c r="V151" s="281">
        <v>63.443671822849865</v>
      </c>
      <c r="W151" s="281">
        <v>621.39778224886868</v>
      </c>
      <c r="X151" s="281">
        <v>942.46276259990009</v>
      </c>
      <c r="Y151" s="281">
        <v>387.46825687899945</v>
      </c>
      <c r="Z151" s="281">
        <v>-849.81755460930071</v>
      </c>
      <c r="AA151" s="281">
        <v>-1265.3213575827031</v>
      </c>
      <c r="AB151" s="281">
        <v>-1566.6459314216008</v>
      </c>
      <c r="AC151" s="281"/>
      <c r="AE151" s="126">
        <f t="shared" si="18"/>
        <v>-0.45584364773750424</v>
      </c>
      <c r="AF151" s="126">
        <f t="shared" si="18"/>
        <v>-0.88782134787595313</v>
      </c>
      <c r="AG151" s="126">
        <f t="shared" si="18"/>
        <v>-0.53444161249533373</v>
      </c>
      <c r="AH151" s="126">
        <f t="shared" si="18"/>
        <v>-0.5013295539368634</v>
      </c>
      <c r="AI151" s="126">
        <f t="shared" si="18"/>
        <v>-0.84803462391122775</v>
      </c>
      <c r="AJ151" s="126">
        <f t="shared" si="17"/>
        <v>-1.3222236501983977</v>
      </c>
      <c r="AK151" s="126">
        <f t="shared" si="17"/>
        <v>-1.3557313795162007</v>
      </c>
      <c r="AL151" s="126">
        <f t="shared" si="17"/>
        <v>-1.393403635238238</v>
      </c>
      <c r="AM151" s="126" t="str">
        <f t="shared" si="17"/>
        <v/>
      </c>
      <c r="AN151" s="126" t="str">
        <f t="shared" si="17"/>
        <v/>
      </c>
      <c r="AO151" s="124">
        <f t="shared" si="19"/>
        <v>17192.491190832199</v>
      </c>
      <c r="AP151" s="124">
        <f t="shared" si="20"/>
        <v>-1299.198925438317</v>
      </c>
      <c r="AQ151" s="126">
        <f t="shared" si="21"/>
        <v>-1.0755678110296842</v>
      </c>
      <c r="AR151" s="153" t="s">
        <v>779</v>
      </c>
      <c r="AS151" s="153">
        <f t="shared" si="23"/>
        <v>1</v>
      </c>
      <c r="AT151" s="153">
        <f t="shared" si="23"/>
        <v>1</v>
      </c>
      <c r="AU151" s="153">
        <f t="shared" si="23"/>
        <v>1</v>
      </c>
      <c r="AV151" s="153">
        <f t="shared" si="23"/>
        <v>1</v>
      </c>
      <c r="AW151" s="153">
        <f t="shared" si="23"/>
        <v>1</v>
      </c>
      <c r="AX151" s="153">
        <f t="shared" si="22"/>
        <v>1</v>
      </c>
      <c r="AY151" s="153">
        <f t="shared" si="22"/>
        <v>1</v>
      </c>
      <c r="AZ151" s="153">
        <f t="shared" si="22"/>
        <v>1</v>
      </c>
      <c r="BA151" s="153">
        <f t="shared" si="22"/>
        <v>0</v>
      </c>
      <c r="BB151" s="153">
        <f t="shared" si="22"/>
        <v>0</v>
      </c>
    </row>
    <row r="152" spans="1:54" x14ac:dyDescent="0.3">
      <c r="A152" t="s">
        <v>1875</v>
      </c>
      <c r="B152" t="str">
        <f>VLOOKUP($A152,Countries!$H$2:$Q$217,8,FALSE)</f>
        <v>RUS</v>
      </c>
      <c r="C152" t="str">
        <f>VLOOKUP($A152,Countries!$H$2:$Q$217,9,FALSE)</f>
        <v>ECA</v>
      </c>
      <c r="D152" t="str">
        <f>VLOOKUP($A152,Countries!$H$2:$Q$217,2,FALSE)</f>
        <v>Upper-Middle Income</v>
      </c>
      <c r="E152" t="str">
        <f>VLOOKUP($A152,Countries!$H$2:$Q$217,10,FALSE)</f>
        <v>IBRD</v>
      </c>
      <c r="F152" t="s">
        <v>16</v>
      </c>
      <c r="G152" t="s">
        <v>2071</v>
      </c>
      <c r="H152" s="319" t="s">
        <v>779</v>
      </c>
      <c r="I152" s="281">
        <v>393.67628453518</v>
      </c>
      <c r="J152" s="281">
        <v>849.23833342028001</v>
      </c>
      <c r="K152" s="281">
        <v>1945.7186146799702</v>
      </c>
      <c r="L152" s="281">
        <v>3038.7508074552097</v>
      </c>
      <c r="M152" s="281">
        <v>3677.5583544601395</v>
      </c>
      <c r="N152" s="281">
        <v>4151.8704905883496</v>
      </c>
      <c r="O152" s="281">
        <v>5118.85188889449</v>
      </c>
      <c r="P152" s="281">
        <v>5729.0582351406792</v>
      </c>
      <c r="Q152" s="281">
        <v>6222.7241224051395</v>
      </c>
      <c r="R152" s="281">
        <v>7076.48922172315</v>
      </c>
      <c r="S152" s="281">
        <v>7637.1278533985405</v>
      </c>
      <c r="T152" s="281">
        <v>8499.5980167916714</v>
      </c>
      <c r="U152" s="281">
        <v>387.93424862747997</v>
      </c>
      <c r="V152" s="281">
        <v>842.79732372495005</v>
      </c>
      <c r="W152" s="281">
        <v>2109.68587376907</v>
      </c>
      <c r="X152" s="281">
        <v>2896.1131231934105</v>
      </c>
      <c r="Y152" s="281">
        <v>3354.5912818900101</v>
      </c>
      <c r="Z152" s="281">
        <v>3851.35467862317</v>
      </c>
      <c r="AA152" s="281">
        <v>4683.6284263838897</v>
      </c>
      <c r="AB152" s="281">
        <v>5248.2766659317404</v>
      </c>
      <c r="AC152" s="281"/>
      <c r="AE152" s="126">
        <f t="shared" si="18"/>
        <v>-1.4585678978554025E-2</v>
      </c>
      <c r="AF152" s="126">
        <f t="shared" si="18"/>
        <v>-7.5844547306160902E-3</v>
      </c>
      <c r="AG152" s="126">
        <f t="shared" si="18"/>
        <v>8.4270797355798011E-2</v>
      </c>
      <c r="AH152" s="126">
        <f t="shared" si="18"/>
        <v>-4.6939579221782456E-2</v>
      </c>
      <c r="AI152" s="126">
        <f t="shared" si="18"/>
        <v>-8.7821059910153487E-2</v>
      </c>
      <c r="AJ152" s="126">
        <f t="shared" si="17"/>
        <v>-7.2380825135659368E-2</v>
      </c>
      <c r="AK152" s="126">
        <f t="shared" si="17"/>
        <v>-8.5023648262773768E-2</v>
      </c>
      <c r="AL152" s="126">
        <f t="shared" si="17"/>
        <v>-8.3919825820575403E-2</v>
      </c>
      <c r="AM152" s="126" t="str">
        <f t="shared" si="17"/>
        <v/>
      </c>
      <c r="AN152" s="126" t="str">
        <f t="shared" si="17"/>
        <v/>
      </c>
      <c r="AO152" s="124">
        <f t="shared" si="19"/>
        <v>24904.723009174297</v>
      </c>
      <c r="AP152" s="124">
        <f t="shared" si="20"/>
        <v>23374.381622143723</v>
      </c>
      <c r="AQ152" s="126">
        <f t="shared" si="21"/>
        <v>-6.1447838085444004E-2</v>
      </c>
      <c r="AR152" s="153" t="s">
        <v>779</v>
      </c>
      <c r="AS152" s="153">
        <f t="shared" si="23"/>
        <v>1</v>
      </c>
      <c r="AT152" s="153">
        <f t="shared" si="23"/>
        <v>1</v>
      </c>
      <c r="AU152" s="153">
        <f t="shared" si="23"/>
        <v>1</v>
      </c>
      <c r="AV152" s="153">
        <f t="shared" si="23"/>
        <v>1</v>
      </c>
      <c r="AW152" s="153">
        <f t="shared" si="23"/>
        <v>1</v>
      </c>
      <c r="AX152" s="153">
        <f t="shared" si="22"/>
        <v>1</v>
      </c>
      <c r="AY152" s="153">
        <f t="shared" si="22"/>
        <v>1</v>
      </c>
      <c r="AZ152" s="153">
        <f t="shared" si="22"/>
        <v>1</v>
      </c>
      <c r="BA152" s="153">
        <f t="shared" si="22"/>
        <v>0</v>
      </c>
      <c r="BB152" s="153">
        <f t="shared" si="22"/>
        <v>0</v>
      </c>
    </row>
    <row r="153" spans="1:54" x14ac:dyDescent="0.3">
      <c r="A153" t="s">
        <v>1816</v>
      </c>
      <c r="B153" t="str">
        <f>VLOOKUP($A153,Countries!$H$2:$Q$217,8,FALSE)</f>
        <v>KOR</v>
      </c>
      <c r="C153" t="str">
        <f>VLOOKUP($A153,Countries!$H$2:$Q$217,9,FALSE)</f>
        <v>EAP</v>
      </c>
      <c r="D153" t="str">
        <f>VLOOKUP($A153,Countries!$H$2:$Q$217,2,FALSE)</f>
        <v>High Income</v>
      </c>
      <c r="E153" t="str">
        <f>VLOOKUP($A153,Countries!$H$2:$Q$217,10,FALSE)</f>
        <v/>
      </c>
      <c r="F153" t="s">
        <v>776</v>
      </c>
      <c r="G153" t="s">
        <v>2071</v>
      </c>
      <c r="H153" s="319" t="s">
        <v>779</v>
      </c>
      <c r="I153" s="281">
        <v>49100</v>
      </c>
      <c r="J153" s="281">
        <v>73087</v>
      </c>
      <c r="K153" s="281">
        <v>114056</v>
      </c>
      <c r="L153" s="281">
        <v>161037</v>
      </c>
      <c r="M153" s="281">
        <v>203841</v>
      </c>
      <c r="N153" s="281">
        <v>231992</v>
      </c>
      <c r="O153" s="281">
        <v>277504</v>
      </c>
      <c r="P153" s="281">
        <v>307828</v>
      </c>
      <c r="Q153" s="281">
        <v>338086</v>
      </c>
      <c r="R153" s="281">
        <v>382629</v>
      </c>
      <c r="S153" s="281">
        <v>409618</v>
      </c>
      <c r="T153" s="281">
        <v>443853</v>
      </c>
      <c r="U153" s="281">
        <v>49003</v>
      </c>
      <c r="V153" s="281">
        <v>73056</v>
      </c>
      <c r="W153" s="281">
        <v>111402</v>
      </c>
      <c r="X153" s="281">
        <v>155748</v>
      </c>
      <c r="Y153" s="281">
        <v>185162</v>
      </c>
      <c r="Z153" s="281">
        <v>210754</v>
      </c>
      <c r="AA153" s="281">
        <v>261424</v>
      </c>
      <c r="AB153" s="281">
        <v>296469</v>
      </c>
      <c r="AC153" s="281"/>
      <c r="AE153" s="126">
        <f t="shared" si="18"/>
        <v>-1.9755600814663952E-3</v>
      </c>
      <c r="AF153" s="126">
        <f t="shared" si="18"/>
        <v>-4.2415203798213091E-4</v>
      </c>
      <c r="AG153" s="126">
        <f t="shared" si="18"/>
        <v>-2.3269271235182718E-2</v>
      </c>
      <c r="AH153" s="126">
        <f t="shared" si="18"/>
        <v>-3.2843383818625532E-2</v>
      </c>
      <c r="AI153" s="126">
        <f t="shared" si="18"/>
        <v>-9.1635147001829856E-2</v>
      </c>
      <c r="AJ153" s="126">
        <f t="shared" si="17"/>
        <v>-9.1546260215869507E-2</v>
      </c>
      <c r="AK153" s="126">
        <f t="shared" si="17"/>
        <v>-5.7945110701107014E-2</v>
      </c>
      <c r="AL153" s="126">
        <f t="shared" si="17"/>
        <v>-3.6900476889691648E-2</v>
      </c>
      <c r="AM153" s="126" t="str">
        <f t="shared" si="17"/>
        <v/>
      </c>
      <c r="AN153" s="126" t="str">
        <f t="shared" si="17"/>
        <v/>
      </c>
      <c r="AO153" s="124">
        <f t="shared" si="19"/>
        <v>1418445</v>
      </c>
      <c r="AP153" s="124">
        <f t="shared" si="20"/>
        <v>1343018</v>
      </c>
      <c r="AQ153" s="126">
        <f t="shared" si="21"/>
        <v>-5.317583692000747E-2</v>
      </c>
      <c r="AR153" s="153" t="s">
        <v>779</v>
      </c>
      <c r="AS153" s="153">
        <f t="shared" si="23"/>
        <v>1</v>
      </c>
      <c r="AT153" s="153">
        <f t="shared" si="23"/>
        <v>1</v>
      </c>
      <c r="AU153" s="153">
        <f t="shared" si="23"/>
        <v>1</v>
      </c>
      <c r="AV153" s="153">
        <f t="shared" si="23"/>
        <v>1</v>
      </c>
      <c r="AW153" s="153">
        <f t="shared" si="23"/>
        <v>1</v>
      </c>
      <c r="AX153" s="153">
        <f t="shared" si="22"/>
        <v>1</v>
      </c>
      <c r="AY153" s="153">
        <f t="shared" si="22"/>
        <v>1</v>
      </c>
      <c r="AZ153" s="153">
        <f t="shared" si="22"/>
        <v>1</v>
      </c>
      <c r="BA153" s="153">
        <f t="shared" si="22"/>
        <v>0</v>
      </c>
      <c r="BB153" s="153">
        <f t="shared" si="22"/>
        <v>0</v>
      </c>
    </row>
    <row r="154" spans="1:54" x14ac:dyDescent="0.3">
      <c r="A154" t="s">
        <v>1816</v>
      </c>
      <c r="B154" t="str">
        <f>VLOOKUP($A154,Countries!$H$2:$Q$217,8,FALSE)</f>
        <v>KOR</v>
      </c>
      <c r="C154" t="str">
        <f>VLOOKUP($A154,Countries!$H$2:$Q$217,9,FALSE)</f>
        <v>EAP</v>
      </c>
      <c r="D154" t="str">
        <f>VLOOKUP($A154,Countries!$H$2:$Q$217,2,FALSE)</f>
        <v>High Income</v>
      </c>
      <c r="E154" t="str">
        <f>VLOOKUP($A154,Countries!$H$2:$Q$217,10,FALSE)</f>
        <v/>
      </c>
      <c r="F154" t="s">
        <v>5</v>
      </c>
      <c r="G154" t="s">
        <v>2071</v>
      </c>
      <c r="H154" s="319" t="s">
        <v>779</v>
      </c>
      <c r="I154" s="281">
        <v>37083</v>
      </c>
      <c r="J154" s="281">
        <v>49173</v>
      </c>
      <c r="K154" s="281">
        <v>77964</v>
      </c>
      <c r="L154" s="281">
        <v>109356</v>
      </c>
      <c r="M154" s="281">
        <v>139532</v>
      </c>
      <c r="N154" s="281">
        <v>156201</v>
      </c>
      <c r="O154" s="281">
        <v>189356</v>
      </c>
      <c r="P154" s="281">
        <v>209513</v>
      </c>
      <c r="Q154" s="281">
        <v>228095</v>
      </c>
      <c r="R154" s="281">
        <v>260410</v>
      </c>
      <c r="S154" s="281">
        <v>276595</v>
      </c>
      <c r="T154" s="281">
        <v>293454</v>
      </c>
      <c r="U154" s="281">
        <v>36470</v>
      </c>
      <c r="V154" s="281">
        <v>46758</v>
      </c>
      <c r="W154" s="281">
        <v>69510</v>
      </c>
      <c r="X154" s="281">
        <v>100664</v>
      </c>
      <c r="Y154" s="281">
        <v>118221</v>
      </c>
      <c r="Z154" s="281">
        <v>132950</v>
      </c>
      <c r="AA154" s="281">
        <v>168546</v>
      </c>
      <c r="AB154" s="281">
        <v>192524</v>
      </c>
      <c r="AC154" s="281"/>
      <c r="AE154" s="126">
        <f t="shared" si="18"/>
        <v>-1.6530485667286897E-2</v>
      </c>
      <c r="AF154" s="126">
        <f t="shared" si="18"/>
        <v>-4.9112317735342567E-2</v>
      </c>
      <c r="AG154" s="126">
        <f t="shared" si="18"/>
        <v>-0.10843466215176235</v>
      </c>
      <c r="AH154" s="126">
        <f t="shared" si="18"/>
        <v>-7.9483521708914012E-2</v>
      </c>
      <c r="AI154" s="126">
        <f t="shared" si="18"/>
        <v>-0.15273198979445576</v>
      </c>
      <c r="AJ154" s="126">
        <f t="shared" si="17"/>
        <v>-0.14885308032599023</v>
      </c>
      <c r="AK154" s="126">
        <f t="shared" si="17"/>
        <v>-0.10989881493060689</v>
      </c>
      <c r="AL154" s="126">
        <f t="shared" si="17"/>
        <v>-8.1088047042426961E-2</v>
      </c>
      <c r="AM154" s="126" t="str">
        <f t="shared" si="17"/>
        <v/>
      </c>
      <c r="AN154" s="126" t="str">
        <f t="shared" si="17"/>
        <v/>
      </c>
      <c r="AO154" s="124">
        <f t="shared" si="19"/>
        <v>968178</v>
      </c>
      <c r="AP154" s="124">
        <f t="shared" si="20"/>
        <v>865643</v>
      </c>
      <c r="AQ154" s="126">
        <f t="shared" si="21"/>
        <v>-0.1059051124896455</v>
      </c>
      <c r="AR154" s="153" t="s">
        <v>779</v>
      </c>
      <c r="AS154" s="153">
        <f t="shared" si="23"/>
        <v>1</v>
      </c>
      <c r="AT154" s="153">
        <f t="shared" si="23"/>
        <v>1</v>
      </c>
      <c r="AU154" s="153">
        <f t="shared" si="23"/>
        <v>1</v>
      </c>
      <c r="AV154" s="153">
        <f t="shared" si="23"/>
        <v>1</v>
      </c>
      <c r="AW154" s="153">
        <f t="shared" si="23"/>
        <v>1</v>
      </c>
      <c r="AX154" s="153">
        <f t="shared" si="22"/>
        <v>1</v>
      </c>
      <c r="AY154" s="153">
        <f t="shared" si="22"/>
        <v>1</v>
      </c>
      <c r="AZ154" s="153">
        <f t="shared" si="22"/>
        <v>1</v>
      </c>
      <c r="BA154" s="153">
        <f t="shared" si="22"/>
        <v>0</v>
      </c>
      <c r="BB154" s="153">
        <f t="shared" si="22"/>
        <v>0</v>
      </c>
    </row>
    <row r="155" spans="1:54" x14ac:dyDescent="0.3">
      <c r="A155" t="s">
        <v>1816</v>
      </c>
      <c r="B155" t="str">
        <f>VLOOKUP($A155,Countries!$H$2:$Q$217,8,FALSE)</f>
        <v>KOR</v>
      </c>
      <c r="C155" t="str">
        <f>VLOOKUP($A155,Countries!$H$2:$Q$217,9,FALSE)</f>
        <v>EAP</v>
      </c>
      <c r="D155" t="str">
        <f>VLOOKUP($A155,Countries!$H$2:$Q$217,2,FALSE)</f>
        <v>High Income</v>
      </c>
      <c r="E155" t="str">
        <f>VLOOKUP($A155,Countries!$H$2:$Q$217,10,FALSE)</f>
        <v/>
      </c>
      <c r="F155" t="s">
        <v>16</v>
      </c>
      <c r="G155" t="s">
        <v>2071</v>
      </c>
      <c r="H155" s="319" t="s">
        <v>779</v>
      </c>
      <c r="I155" s="281">
        <v>10890</v>
      </c>
      <c r="J155" s="281">
        <v>20299</v>
      </c>
      <c r="K155" s="281">
        <v>42749</v>
      </c>
      <c r="L155" s="281">
        <v>51052</v>
      </c>
      <c r="M155" s="281">
        <v>77539</v>
      </c>
      <c r="N155" s="281">
        <v>87295</v>
      </c>
      <c r="O155" s="281">
        <v>96367</v>
      </c>
      <c r="P155" s="281">
        <v>114588</v>
      </c>
      <c r="Q155" s="281">
        <v>126515</v>
      </c>
      <c r="R155" s="281">
        <v>136040</v>
      </c>
      <c r="S155" s="281">
        <v>148397</v>
      </c>
      <c r="T155" s="281">
        <v>155736</v>
      </c>
      <c r="U155" s="281">
        <v>10897</v>
      </c>
      <c r="V155" s="281">
        <v>20939</v>
      </c>
      <c r="W155" s="281">
        <v>37590</v>
      </c>
      <c r="X155" s="281">
        <v>50505</v>
      </c>
      <c r="Y155" s="281">
        <v>62722</v>
      </c>
      <c r="Z155" s="281">
        <v>70108</v>
      </c>
      <c r="AA155" s="281">
        <v>79728</v>
      </c>
      <c r="AB155" s="281">
        <v>100189</v>
      </c>
      <c r="AC155" s="281"/>
      <c r="AE155" s="126">
        <f t="shared" si="18"/>
        <v>6.4279155188246093E-4</v>
      </c>
      <c r="AF155" s="126">
        <f t="shared" si="18"/>
        <v>3.1528646731366079E-2</v>
      </c>
      <c r="AG155" s="126">
        <f t="shared" si="18"/>
        <v>-0.1206811855248076</v>
      </c>
      <c r="AH155" s="126">
        <f t="shared" si="18"/>
        <v>-1.0714565541017003E-2</v>
      </c>
      <c r="AI155" s="126">
        <f t="shared" si="18"/>
        <v>-0.19109093488438075</v>
      </c>
      <c r="AJ155" s="126">
        <f t="shared" si="17"/>
        <v>-0.19688412852969814</v>
      </c>
      <c r="AK155" s="126">
        <f t="shared" si="17"/>
        <v>-0.17266284101404009</v>
      </c>
      <c r="AL155" s="126">
        <f t="shared" si="17"/>
        <v>-0.12565888225643174</v>
      </c>
      <c r="AM155" s="126" t="str">
        <f t="shared" si="17"/>
        <v/>
      </c>
      <c r="AN155" s="126" t="str">
        <f t="shared" si="17"/>
        <v/>
      </c>
      <c r="AO155" s="124">
        <f t="shared" si="19"/>
        <v>500779</v>
      </c>
      <c r="AP155" s="124">
        <f t="shared" si="20"/>
        <v>432678</v>
      </c>
      <c r="AQ155" s="126">
        <f t="shared" si="21"/>
        <v>-0.13599012738153957</v>
      </c>
      <c r="AR155" s="153" t="s">
        <v>779</v>
      </c>
      <c r="AS155" s="153">
        <f t="shared" si="23"/>
        <v>1</v>
      </c>
      <c r="AT155" s="153">
        <f t="shared" si="23"/>
        <v>1</v>
      </c>
      <c r="AU155" s="153">
        <f t="shared" si="23"/>
        <v>1</v>
      </c>
      <c r="AV155" s="153">
        <f t="shared" si="23"/>
        <v>1</v>
      </c>
      <c r="AW155" s="153">
        <f t="shared" si="23"/>
        <v>1</v>
      </c>
      <c r="AX155" s="153">
        <f t="shared" si="22"/>
        <v>1</v>
      </c>
      <c r="AY155" s="153">
        <f t="shared" si="22"/>
        <v>1</v>
      </c>
      <c r="AZ155" s="153">
        <f t="shared" si="22"/>
        <v>1</v>
      </c>
      <c r="BA155" s="153">
        <f t="shared" si="22"/>
        <v>0</v>
      </c>
      <c r="BB155" s="153">
        <f t="shared" si="22"/>
        <v>0</v>
      </c>
    </row>
    <row r="156" spans="1:54" x14ac:dyDescent="0.3">
      <c r="A156" t="s">
        <v>1816</v>
      </c>
      <c r="B156" t="str">
        <f>VLOOKUP($A156,Countries!$H$2:$Q$217,8,FALSE)</f>
        <v>KOR</v>
      </c>
      <c r="C156" t="str">
        <f>VLOOKUP($A156,Countries!$H$2:$Q$217,9,FALSE)</f>
        <v>EAP</v>
      </c>
      <c r="D156" t="str">
        <f>VLOOKUP($A156,Countries!$H$2:$Q$217,2,FALSE)</f>
        <v>High Income</v>
      </c>
      <c r="E156" t="str">
        <f>VLOOKUP($A156,Countries!$H$2:$Q$217,10,FALSE)</f>
        <v/>
      </c>
      <c r="F156" t="s">
        <v>2101</v>
      </c>
      <c r="G156" t="s">
        <v>2071</v>
      </c>
      <c r="H156" s="319" t="s">
        <v>779</v>
      </c>
      <c r="I156" s="281">
        <v>871</v>
      </c>
      <c r="J156" s="281">
        <v>2416</v>
      </c>
      <c r="K156" s="281">
        <v>3585</v>
      </c>
      <c r="L156" s="281">
        <v>4614</v>
      </c>
      <c r="M156" s="281">
        <v>5658</v>
      </c>
      <c r="N156" s="281">
        <v>6699</v>
      </c>
      <c r="O156" s="281">
        <v>7802</v>
      </c>
      <c r="P156" s="281">
        <v>8939</v>
      </c>
      <c r="Q156" s="281">
        <v>9952</v>
      </c>
      <c r="R156" s="281">
        <v>10959</v>
      </c>
      <c r="S156" s="281">
        <v>12293</v>
      </c>
      <c r="T156" s="281">
        <v>15474</v>
      </c>
      <c r="U156" s="281">
        <v>843</v>
      </c>
      <c r="V156" s="281">
        <v>2193</v>
      </c>
      <c r="W156" s="281">
        <v>3517</v>
      </c>
      <c r="X156" s="281">
        <v>4699</v>
      </c>
      <c r="Y156" s="281">
        <v>6097</v>
      </c>
      <c r="Z156" s="281">
        <v>8167</v>
      </c>
      <c r="AA156" s="281">
        <v>10088</v>
      </c>
      <c r="AB156" s="281">
        <v>12098</v>
      </c>
      <c r="AC156" s="281"/>
      <c r="AE156" s="126">
        <f t="shared" si="18"/>
        <v>-3.2146957520091848E-2</v>
      </c>
      <c r="AF156" s="126">
        <f t="shared" si="18"/>
        <v>-9.2301324503311258E-2</v>
      </c>
      <c r="AG156" s="126">
        <f t="shared" si="18"/>
        <v>-1.8967921896792191E-2</v>
      </c>
      <c r="AH156" s="126">
        <f t="shared" si="18"/>
        <v>1.8422193324664066E-2</v>
      </c>
      <c r="AI156" s="126">
        <f t="shared" si="18"/>
        <v>7.75892541534111E-2</v>
      </c>
      <c r="AJ156" s="126">
        <f t="shared" si="17"/>
        <v>0.21913718465442603</v>
      </c>
      <c r="AK156" s="126">
        <f t="shared" si="17"/>
        <v>0.29300179441168933</v>
      </c>
      <c r="AL156" s="126">
        <f t="shared" si="17"/>
        <v>0.35339523436626019</v>
      </c>
      <c r="AM156" s="126" t="str">
        <f t="shared" si="17"/>
        <v/>
      </c>
      <c r="AN156" s="126" t="str">
        <f t="shared" si="17"/>
        <v/>
      </c>
      <c r="AO156" s="124">
        <f t="shared" si="19"/>
        <v>40584</v>
      </c>
      <c r="AP156" s="124">
        <f t="shared" si="20"/>
        <v>47702</v>
      </c>
      <c r="AQ156" s="126">
        <f t="shared" si="21"/>
        <v>0.17538931598659571</v>
      </c>
      <c r="AR156" s="153" t="s">
        <v>779</v>
      </c>
      <c r="AS156" s="153">
        <f t="shared" si="23"/>
        <v>1</v>
      </c>
      <c r="AT156" s="153">
        <f t="shared" si="23"/>
        <v>1</v>
      </c>
      <c r="AU156" s="153">
        <f t="shared" si="23"/>
        <v>1</v>
      </c>
      <c r="AV156" s="153">
        <f t="shared" si="23"/>
        <v>1</v>
      </c>
      <c r="AW156" s="153">
        <f t="shared" si="23"/>
        <v>1</v>
      </c>
      <c r="AX156" s="153">
        <f t="shared" si="22"/>
        <v>1</v>
      </c>
      <c r="AY156" s="153">
        <f t="shared" si="22"/>
        <v>1</v>
      </c>
      <c r="AZ156" s="153">
        <f t="shared" si="22"/>
        <v>1</v>
      </c>
      <c r="BA156" s="153">
        <f t="shared" si="22"/>
        <v>0</v>
      </c>
      <c r="BB156" s="153">
        <f t="shared" si="22"/>
        <v>0</v>
      </c>
    </row>
    <row r="157" spans="1:54" x14ac:dyDescent="0.3">
      <c r="A157" t="s">
        <v>1816</v>
      </c>
      <c r="B157" t="str">
        <f>VLOOKUP($A157,Countries!$H$2:$Q$217,8,FALSE)</f>
        <v>KOR</v>
      </c>
      <c r="C157" t="str">
        <f>VLOOKUP($A157,Countries!$H$2:$Q$217,9,FALSE)</f>
        <v>EAP</v>
      </c>
      <c r="D157" t="str">
        <f>VLOOKUP($A157,Countries!$H$2:$Q$217,2,FALSE)</f>
        <v>High Income</v>
      </c>
      <c r="E157" t="str">
        <f>VLOOKUP($A157,Countries!$H$2:$Q$217,10,FALSE)</f>
        <v/>
      </c>
      <c r="F157" t="s">
        <v>1589</v>
      </c>
      <c r="G157" t="s">
        <v>2071</v>
      </c>
      <c r="H157" s="319" t="s">
        <v>779</v>
      </c>
      <c r="I157" s="281">
        <v>20682</v>
      </c>
      <c r="J157" s="281">
        <v>20034</v>
      </c>
      <c r="K157" s="281">
        <v>23134</v>
      </c>
      <c r="L157" s="281">
        <v>43014</v>
      </c>
      <c r="M157" s="281">
        <v>43611</v>
      </c>
      <c r="N157" s="281">
        <v>47958</v>
      </c>
      <c r="O157" s="281">
        <v>69332</v>
      </c>
      <c r="P157" s="281">
        <v>68264</v>
      </c>
      <c r="Q157" s="281">
        <v>72631</v>
      </c>
      <c r="R157" s="281">
        <v>92858</v>
      </c>
      <c r="S157" s="281">
        <v>93801</v>
      </c>
      <c r="T157" s="281">
        <v>98614</v>
      </c>
      <c r="U157" s="281">
        <v>21527</v>
      </c>
      <c r="V157" s="281">
        <v>18657</v>
      </c>
      <c r="W157" s="281">
        <v>21821</v>
      </c>
      <c r="X157" s="281">
        <v>37204</v>
      </c>
      <c r="Y157" s="281">
        <v>38795</v>
      </c>
      <c r="Z157" s="281">
        <v>42724</v>
      </c>
      <c r="AA157" s="281">
        <v>64606</v>
      </c>
      <c r="AB157" s="281">
        <v>64177</v>
      </c>
      <c r="AC157" s="281"/>
      <c r="AE157" s="126">
        <f t="shared" si="18"/>
        <v>4.0856783676627019E-2</v>
      </c>
      <c r="AF157" s="126">
        <f t="shared" si="18"/>
        <v>-6.8733153638814021E-2</v>
      </c>
      <c r="AG157" s="126">
        <f t="shared" si="18"/>
        <v>-5.6756289444108238E-2</v>
      </c>
      <c r="AH157" s="126">
        <f t="shared" si="18"/>
        <v>-0.13507230204119589</v>
      </c>
      <c r="AI157" s="126">
        <f t="shared" si="18"/>
        <v>-0.11043085460090345</v>
      </c>
      <c r="AJ157" s="126">
        <f t="shared" si="17"/>
        <v>-0.10913716168313942</v>
      </c>
      <c r="AK157" s="126">
        <f t="shared" si="17"/>
        <v>-6.816477239946922E-2</v>
      </c>
      <c r="AL157" s="126">
        <f t="shared" si="17"/>
        <v>-5.987050275401383E-2</v>
      </c>
      <c r="AM157" s="126" t="str">
        <f t="shared" si="17"/>
        <v/>
      </c>
      <c r="AN157" s="126" t="str">
        <f t="shared" si="17"/>
        <v/>
      </c>
      <c r="AO157" s="124">
        <f t="shared" si="19"/>
        <v>336029</v>
      </c>
      <c r="AP157" s="124">
        <f t="shared" si="20"/>
        <v>309511</v>
      </c>
      <c r="AQ157" s="126">
        <f t="shared" si="21"/>
        <v>-7.8915807861821452E-2</v>
      </c>
      <c r="AR157" s="153" t="s">
        <v>779</v>
      </c>
      <c r="AS157" s="153">
        <f t="shared" si="23"/>
        <v>1</v>
      </c>
      <c r="AT157" s="153">
        <f t="shared" si="23"/>
        <v>1</v>
      </c>
      <c r="AU157" s="153">
        <f t="shared" si="23"/>
        <v>1</v>
      </c>
      <c r="AV157" s="153">
        <f t="shared" si="23"/>
        <v>1</v>
      </c>
      <c r="AW157" s="153">
        <f t="shared" si="23"/>
        <v>1</v>
      </c>
      <c r="AX157" s="153">
        <f t="shared" si="22"/>
        <v>1</v>
      </c>
      <c r="AY157" s="153">
        <f t="shared" si="22"/>
        <v>1</v>
      </c>
      <c r="AZ157" s="153">
        <f t="shared" si="22"/>
        <v>1</v>
      </c>
      <c r="BA157" s="153">
        <f t="shared" si="22"/>
        <v>0</v>
      </c>
      <c r="BB157" s="153">
        <f t="shared" si="22"/>
        <v>0</v>
      </c>
    </row>
    <row r="158" spans="1:54" x14ac:dyDescent="0.3">
      <c r="A158" t="s">
        <v>1816</v>
      </c>
      <c r="B158" t="str">
        <f>VLOOKUP($A158,Countries!$H$2:$Q$217,8,FALSE)</f>
        <v>KOR</v>
      </c>
      <c r="C158" t="str">
        <f>VLOOKUP($A158,Countries!$H$2:$Q$217,9,FALSE)</f>
        <v>EAP</v>
      </c>
      <c r="D158" t="str">
        <f>VLOOKUP($A158,Countries!$H$2:$Q$217,2,FALSE)</f>
        <v>High Income</v>
      </c>
      <c r="E158" t="str">
        <f>VLOOKUP($A158,Countries!$H$2:$Q$217,10,FALSE)</f>
        <v/>
      </c>
      <c r="F158" t="s">
        <v>770</v>
      </c>
      <c r="G158" t="s">
        <v>2071</v>
      </c>
      <c r="H158" s="319" t="s">
        <v>779</v>
      </c>
      <c r="I158" s="281">
        <v>951</v>
      </c>
      <c r="J158" s="281">
        <v>1399</v>
      </c>
      <c r="K158" s="281">
        <v>2002</v>
      </c>
      <c r="L158" s="281">
        <v>2715</v>
      </c>
      <c r="M158" s="281">
        <v>3516</v>
      </c>
      <c r="N158" s="281">
        <v>4090</v>
      </c>
      <c r="O158" s="281">
        <v>4761</v>
      </c>
      <c r="P158" s="281">
        <v>5491</v>
      </c>
      <c r="Q158" s="281">
        <v>6097</v>
      </c>
      <c r="R158" s="281">
        <v>6791</v>
      </c>
      <c r="S158" s="281">
        <v>7421</v>
      </c>
      <c r="T158" s="281">
        <v>7882</v>
      </c>
      <c r="U158" s="281">
        <v>726</v>
      </c>
      <c r="V158" s="281">
        <v>1318</v>
      </c>
      <c r="W158" s="281">
        <v>1679</v>
      </c>
      <c r="X158" s="281">
        <v>2196</v>
      </c>
      <c r="Y158" s="281">
        <v>3090</v>
      </c>
      <c r="Z158" s="281">
        <v>3518</v>
      </c>
      <c r="AA158" s="281">
        <v>3939</v>
      </c>
      <c r="AB158" s="281">
        <v>4429</v>
      </c>
      <c r="AC158" s="281"/>
      <c r="AE158" s="126">
        <f t="shared" si="18"/>
        <v>-0.23659305993690852</v>
      </c>
      <c r="AF158" s="126">
        <f t="shared" si="18"/>
        <v>-5.7898498927805575E-2</v>
      </c>
      <c r="AG158" s="126">
        <f t="shared" si="18"/>
        <v>-0.16133866133866134</v>
      </c>
      <c r="AH158" s="126">
        <f t="shared" si="18"/>
        <v>-0.19116022099447513</v>
      </c>
      <c r="AI158" s="126">
        <f t="shared" si="18"/>
        <v>-0.12116040955631399</v>
      </c>
      <c r="AJ158" s="126">
        <f t="shared" si="17"/>
        <v>-0.13985330073349633</v>
      </c>
      <c r="AK158" s="126">
        <f t="shared" si="17"/>
        <v>-0.17265280403276623</v>
      </c>
      <c r="AL158" s="126">
        <f t="shared" si="17"/>
        <v>-0.19340739391731926</v>
      </c>
      <c r="AM158" s="126" t="str">
        <f t="shared" si="17"/>
        <v/>
      </c>
      <c r="AN158" s="126" t="str">
        <f t="shared" si="17"/>
        <v/>
      </c>
      <c r="AO158" s="124">
        <f t="shared" si="19"/>
        <v>24925</v>
      </c>
      <c r="AP158" s="124">
        <f t="shared" si="20"/>
        <v>20895</v>
      </c>
      <c r="AQ158" s="126">
        <f t="shared" si="21"/>
        <v>-0.1616850551654965</v>
      </c>
      <c r="AR158" s="153" t="s">
        <v>779</v>
      </c>
      <c r="AS158" s="153">
        <f t="shared" si="23"/>
        <v>1</v>
      </c>
      <c r="AT158" s="153">
        <f t="shared" si="23"/>
        <v>1</v>
      </c>
      <c r="AU158" s="153">
        <f t="shared" si="23"/>
        <v>1</v>
      </c>
      <c r="AV158" s="153">
        <f t="shared" si="23"/>
        <v>1</v>
      </c>
      <c r="AW158" s="153">
        <f t="shared" si="23"/>
        <v>1</v>
      </c>
      <c r="AX158" s="153">
        <f t="shared" si="22"/>
        <v>1</v>
      </c>
      <c r="AY158" s="153">
        <f t="shared" si="22"/>
        <v>1</v>
      </c>
      <c r="AZ158" s="153">
        <f t="shared" si="22"/>
        <v>1</v>
      </c>
      <c r="BA158" s="153">
        <f t="shared" si="22"/>
        <v>0</v>
      </c>
      <c r="BB158" s="153">
        <f t="shared" si="22"/>
        <v>0</v>
      </c>
    </row>
    <row r="159" spans="1:54" x14ac:dyDescent="0.3">
      <c r="A159" t="s">
        <v>1816</v>
      </c>
      <c r="B159" t="str">
        <f>VLOOKUP($A159,Countries!$H$2:$Q$217,8,FALSE)</f>
        <v>KOR</v>
      </c>
      <c r="C159" t="str">
        <f>VLOOKUP($A159,Countries!$H$2:$Q$217,9,FALSE)</f>
        <v>EAP</v>
      </c>
      <c r="D159" t="str">
        <f>VLOOKUP($A159,Countries!$H$2:$Q$217,2,FALSE)</f>
        <v>High Income</v>
      </c>
      <c r="E159" t="str">
        <f>VLOOKUP($A159,Countries!$H$2:$Q$217,10,FALSE)</f>
        <v/>
      </c>
      <c r="F159" t="s">
        <v>94</v>
      </c>
      <c r="G159" t="s">
        <v>2071</v>
      </c>
      <c r="H159" s="319" t="s">
        <v>779</v>
      </c>
      <c r="I159" s="281">
        <v>3813</v>
      </c>
      <c r="J159" s="281">
        <v>5493</v>
      </c>
      <c r="K159" s="281">
        <v>7070</v>
      </c>
      <c r="L159" s="281">
        <v>8711</v>
      </c>
      <c r="M159" s="281">
        <v>10193</v>
      </c>
      <c r="N159" s="281">
        <v>11688</v>
      </c>
      <c r="O159" s="281">
        <v>12784</v>
      </c>
      <c r="P159" s="281">
        <v>14090</v>
      </c>
      <c r="Q159" s="281">
        <v>14935</v>
      </c>
      <c r="R159" s="281">
        <v>15925</v>
      </c>
      <c r="S159" s="281">
        <v>17042</v>
      </c>
      <c r="T159" s="281">
        <v>18453</v>
      </c>
      <c r="U159" s="281">
        <v>2634</v>
      </c>
      <c r="V159" s="281">
        <v>4016</v>
      </c>
      <c r="W159" s="281">
        <v>5510</v>
      </c>
      <c r="X159" s="281">
        <v>6919</v>
      </c>
      <c r="Y159" s="281">
        <v>8869</v>
      </c>
      <c r="Z159" s="281">
        <v>9896</v>
      </c>
      <c r="AA159" s="281">
        <v>12082</v>
      </c>
      <c r="AB159" s="281">
        <v>13660</v>
      </c>
      <c r="AC159" s="281"/>
      <c r="AE159" s="126">
        <f t="shared" si="18"/>
        <v>-0.30920535011801731</v>
      </c>
      <c r="AF159" s="126">
        <f t="shared" si="18"/>
        <v>-0.2688876752230111</v>
      </c>
      <c r="AG159" s="126">
        <f t="shared" si="18"/>
        <v>-0.22065063649222066</v>
      </c>
      <c r="AH159" s="126">
        <f t="shared" si="18"/>
        <v>-0.20571690965445988</v>
      </c>
      <c r="AI159" s="126">
        <f t="shared" si="18"/>
        <v>-0.12989306386735996</v>
      </c>
      <c r="AJ159" s="126">
        <f t="shared" si="17"/>
        <v>-0.15331964407939766</v>
      </c>
      <c r="AK159" s="126">
        <f t="shared" si="17"/>
        <v>-5.4912390488110141E-2</v>
      </c>
      <c r="AL159" s="126">
        <f t="shared" si="17"/>
        <v>-3.0518097941802696E-2</v>
      </c>
      <c r="AM159" s="126" t="str">
        <f t="shared" si="17"/>
        <v/>
      </c>
      <c r="AN159" s="126" t="str">
        <f t="shared" si="17"/>
        <v/>
      </c>
      <c r="AO159" s="124">
        <f t="shared" si="19"/>
        <v>73842</v>
      </c>
      <c r="AP159" s="124">
        <f t="shared" si="20"/>
        <v>63586</v>
      </c>
      <c r="AQ159" s="126">
        <f t="shared" si="21"/>
        <v>-0.13889114596029359</v>
      </c>
      <c r="AR159" s="153" t="s">
        <v>779</v>
      </c>
      <c r="AS159" s="153">
        <f t="shared" si="23"/>
        <v>1</v>
      </c>
      <c r="AT159" s="153">
        <f t="shared" si="23"/>
        <v>1</v>
      </c>
      <c r="AU159" s="153">
        <f t="shared" si="23"/>
        <v>1</v>
      </c>
      <c r="AV159" s="153">
        <f t="shared" si="23"/>
        <v>1</v>
      </c>
      <c r="AW159" s="153">
        <f t="shared" si="23"/>
        <v>1</v>
      </c>
      <c r="AX159" s="153">
        <f t="shared" si="22"/>
        <v>1</v>
      </c>
      <c r="AY159" s="153">
        <f t="shared" si="22"/>
        <v>1</v>
      </c>
      <c r="AZ159" s="153">
        <f t="shared" si="22"/>
        <v>1</v>
      </c>
      <c r="BA159" s="153">
        <f t="shared" si="22"/>
        <v>0</v>
      </c>
      <c r="BB159" s="153">
        <f t="shared" si="22"/>
        <v>0</v>
      </c>
    </row>
    <row r="160" spans="1:54" x14ac:dyDescent="0.3">
      <c r="A160" t="s">
        <v>1816</v>
      </c>
      <c r="B160" t="str">
        <f>VLOOKUP($A160,Countries!$H$2:$Q$217,8,FALSE)</f>
        <v>KOR</v>
      </c>
      <c r="C160" t="str">
        <f>VLOOKUP($A160,Countries!$H$2:$Q$217,9,FALSE)</f>
        <v>EAP</v>
      </c>
      <c r="D160" t="str">
        <f>VLOOKUP($A160,Countries!$H$2:$Q$217,2,FALSE)</f>
        <v>High Income</v>
      </c>
      <c r="E160" t="str">
        <f>VLOOKUP($A160,Countries!$H$2:$Q$217,10,FALSE)</f>
        <v/>
      </c>
      <c r="F160" t="s">
        <v>1603</v>
      </c>
      <c r="G160" t="s">
        <v>2071</v>
      </c>
      <c r="H160" s="319" t="s">
        <v>779</v>
      </c>
      <c r="I160" s="281">
        <v>5174</v>
      </c>
      <c r="J160" s="281">
        <v>10375</v>
      </c>
      <c r="K160" s="281">
        <v>16127</v>
      </c>
      <c r="L160" s="281">
        <v>22932</v>
      </c>
      <c r="M160" s="281">
        <v>29586</v>
      </c>
      <c r="N160" s="281">
        <v>35125</v>
      </c>
      <c r="O160" s="281">
        <v>40496</v>
      </c>
      <c r="P160" s="281">
        <v>46402</v>
      </c>
      <c r="Q160" s="281">
        <v>51935</v>
      </c>
      <c r="R160" s="281">
        <v>57530</v>
      </c>
      <c r="S160" s="281">
        <v>63618</v>
      </c>
      <c r="T160" s="281">
        <v>69550</v>
      </c>
      <c r="U160" s="281">
        <v>5618</v>
      </c>
      <c r="V160" s="281">
        <v>11304</v>
      </c>
      <c r="W160" s="281">
        <v>19117</v>
      </c>
      <c r="X160" s="281">
        <v>24702</v>
      </c>
      <c r="Y160" s="281">
        <v>31519</v>
      </c>
      <c r="Z160" s="281">
        <v>37437</v>
      </c>
      <c r="AA160" s="281">
        <v>43082</v>
      </c>
      <c r="AB160" s="281">
        <v>49406</v>
      </c>
      <c r="AC160" s="281"/>
      <c r="AE160" s="126">
        <f t="shared" si="18"/>
        <v>8.581368380363355E-2</v>
      </c>
      <c r="AF160" s="126">
        <f t="shared" si="18"/>
        <v>8.9542168674698788E-2</v>
      </c>
      <c r="AG160" s="126">
        <f t="shared" si="18"/>
        <v>0.18540336082346376</v>
      </c>
      <c r="AH160" s="126">
        <f t="shared" si="18"/>
        <v>7.71847200418629E-2</v>
      </c>
      <c r="AI160" s="126">
        <f t="shared" si="18"/>
        <v>6.5334955722301094E-2</v>
      </c>
      <c r="AJ160" s="126">
        <f t="shared" si="17"/>
        <v>6.5822064056939508E-2</v>
      </c>
      <c r="AK160" s="126">
        <f t="shared" si="17"/>
        <v>6.3858158830501777E-2</v>
      </c>
      <c r="AL160" s="126">
        <f t="shared" si="17"/>
        <v>6.4738588853928705E-2</v>
      </c>
      <c r="AM160" s="126" t="str">
        <f t="shared" si="17"/>
        <v/>
      </c>
      <c r="AN160" s="126" t="str">
        <f t="shared" si="17"/>
        <v/>
      </c>
      <c r="AO160" s="124">
        <f t="shared" si="19"/>
        <v>206217</v>
      </c>
      <c r="AP160" s="124">
        <f t="shared" si="20"/>
        <v>222185</v>
      </c>
      <c r="AQ160" s="126">
        <f t="shared" si="21"/>
        <v>7.7432995339860436E-2</v>
      </c>
      <c r="AR160" s="153" t="s">
        <v>779</v>
      </c>
      <c r="AS160" s="153">
        <f t="shared" si="23"/>
        <v>1</v>
      </c>
      <c r="AT160" s="153">
        <f t="shared" si="23"/>
        <v>1</v>
      </c>
      <c r="AU160" s="153">
        <f t="shared" si="23"/>
        <v>1</v>
      </c>
      <c r="AV160" s="153">
        <f t="shared" si="23"/>
        <v>1</v>
      </c>
      <c r="AW160" s="153">
        <f t="shared" si="23"/>
        <v>1</v>
      </c>
      <c r="AX160" s="153">
        <f t="shared" si="22"/>
        <v>1</v>
      </c>
      <c r="AY160" s="153">
        <f t="shared" si="22"/>
        <v>1</v>
      </c>
      <c r="AZ160" s="153">
        <f t="shared" si="22"/>
        <v>1</v>
      </c>
      <c r="BA160" s="153">
        <f t="shared" si="22"/>
        <v>0</v>
      </c>
      <c r="BB160" s="153">
        <f t="shared" si="22"/>
        <v>0</v>
      </c>
    </row>
    <row r="161" spans="1:54" x14ac:dyDescent="0.3">
      <c r="A161" t="s">
        <v>1816</v>
      </c>
      <c r="B161" t="str">
        <f>VLOOKUP($A161,Countries!$H$2:$Q$217,8,FALSE)</f>
        <v>KOR</v>
      </c>
      <c r="C161" t="str">
        <f>VLOOKUP($A161,Countries!$H$2:$Q$217,9,FALSE)</f>
        <v>EAP</v>
      </c>
      <c r="D161" t="str">
        <f>VLOOKUP($A161,Countries!$H$2:$Q$217,2,FALSE)</f>
        <v>High Income</v>
      </c>
      <c r="E161" t="str">
        <f>VLOOKUP($A161,Countries!$H$2:$Q$217,10,FALSE)</f>
        <v/>
      </c>
      <c r="F161" t="s">
        <v>650</v>
      </c>
      <c r="G161" t="s">
        <v>2071</v>
      </c>
      <c r="H161" s="319" t="s">
        <v>779</v>
      </c>
      <c r="I161" s="281">
        <v>6719</v>
      </c>
      <c r="J161" s="281">
        <v>13071</v>
      </c>
      <c r="K161" s="281">
        <v>19389</v>
      </c>
      <c r="L161" s="281">
        <v>28000</v>
      </c>
      <c r="M161" s="281">
        <v>33738</v>
      </c>
      <c r="N161" s="281">
        <v>39137</v>
      </c>
      <c r="O161" s="281">
        <v>45962</v>
      </c>
      <c r="P161" s="281">
        <v>50055</v>
      </c>
      <c r="Q161" s="281">
        <v>56021</v>
      </c>
      <c r="R161" s="281">
        <v>62526</v>
      </c>
      <c r="S161" s="281">
        <v>67047</v>
      </c>
      <c r="T161" s="281">
        <v>78143</v>
      </c>
      <c r="U161" s="281">
        <v>6757</v>
      </c>
      <c r="V161" s="281">
        <v>14630</v>
      </c>
      <c r="W161" s="281">
        <v>22169</v>
      </c>
      <c r="X161" s="281">
        <v>29524</v>
      </c>
      <c r="Y161" s="281">
        <v>34070</v>
      </c>
      <c r="Z161" s="281">
        <v>38904</v>
      </c>
      <c r="AA161" s="281">
        <v>47899</v>
      </c>
      <c r="AB161" s="281">
        <v>52511</v>
      </c>
      <c r="AC161" s="281"/>
      <c r="AE161" s="126">
        <f t="shared" si="18"/>
        <v>5.6556035124274446E-3</v>
      </c>
      <c r="AF161" s="126">
        <f t="shared" si="18"/>
        <v>0.1192716701094025</v>
      </c>
      <c r="AG161" s="126">
        <f t="shared" si="18"/>
        <v>0.14338026716179278</v>
      </c>
      <c r="AH161" s="126">
        <f t="shared" si="18"/>
        <v>5.442857142857143E-2</v>
      </c>
      <c r="AI161" s="126">
        <f t="shared" si="18"/>
        <v>9.8405358942438795E-3</v>
      </c>
      <c r="AJ161" s="126">
        <f t="shared" si="17"/>
        <v>-5.9534455885734729E-3</v>
      </c>
      <c r="AK161" s="126">
        <f t="shared" si="17"/>
        <v>4.2143509855967973E-2</v>
      </c>
      <c r="AL161" s="126">
        <f t="shared" si="17"/>
        <v>4.9066027369893114E-2</v>
      </c>
      <c r="AM161" s="126" t="str">
        <f t="shared" si="17"/>
        <v/>
      </c>
      <c r="AN161" s="126" t="str">
        <f t="shared" si="17"/>
        <v/>
      </c>
      <c r="AO161" s="124">
        <f t="shared" si="19"/>
        <v>236071</v>
      </c>
      <c r="AP161" s="124">
        <f t="shared" si="20"/>
        <v>246464</v>
      </c>
      <c r="AQ161" s="126">
        <f t="shared" si="21"/>
        <v>4.4024890816745807E-2</v>
      </c>
      <c r="AR161" s="153" t="s">
        <v>779</v>
      </c>
      <c r="AS161" s="153">
        <f t="shared" si="23"/>
        <v>1</v>
      </c>
      <c r="AT161" s="153">
        <f t="shared" si="23"/>
        <v>1</v>
      </c>
      <c r="AU161" s="153">
        <f t="shared" si="23"/>
        <v>1</v>
      </c>
      <c r="AV161" s="153">
        <f t="shared" si="23"/>
        <v>1</v>
      </c>
      <c r="AW161" s="153">
        <f t="shared" si="23"/>
        <v>1</v>
      </c>
      <c r="AX161" s="153">
        <f t="shared" si="22"/>
        <v>1</v>
      </c>
      <c r="AY161" s="153">
        <f t="shared" si="22"/>
        <v>1</v>
      </c>
      <c r="AZ161" s="153">
        <f t="shared" si="22"/>
        <v>1</v>
      </c>
      <c r="BA161" s="153">
        <f t="shared" si="22"/>
        <v>0</v>
      </c>
      <c r="BB161" s="153">
        <f t="shared" si="22"/>
        <v>0</v>
      </c>
    </row>
    <row r="162" spans="1:54" x14ac:dyDescent="0.3">
      <c r="A162" t="s">
        <v>1816</v>
      </c>
      <c r="B162" t="str">
        <f>VLOOKUP($A162,Countries!$H$2:$Q$217,8,FALSE)</f>
        <v>KOR</v>
      </c>
      <c r="C162" t="str">
        <f>VLOOKUP($A162,Countries!$H$2:$Q$217,9,FALSE)</f>
        <v>EAP</v>
      </c>
      <c r="D162" t="str">
        <f>VLOOKUP($A162,Countries!$H$2:$Q$217,2,FALSE)</f>
        <v>High Income</v>
      </c>
      <c r="E162" t="str">
        <f>VLOOKUP($A162,Countries!$H$2:$Q$217,10,FALSE)</f>
        <v/>
      </c>
      <c r="F162" t="s">
        <v>2083</v>
      </c>
      <c r="G162" t="s">
        <v>2071</v>
      </c>
      <c r="H162" s="319" t="s">
        <v>779</v>
      </c>
      <c r="I162" s="281">
        <v>39301</v>
      </c>
      <c r="J162" s="281">
        <v>76967</v>
      </c>
      <c r="K162" s="281">
        <v>114979</v>
      </c>
      <c r="L162" s="281">
        <v>165174</v>
      </c>
      <c r="M162" s="281">
        <v>196696</v>
      </c>
      <c r="N162" s="281">
        <v>237536</v>
      </c>
      <c r="O162" s="281">
        <v>267412</v>
      </c>
      <c r="P162" s="281">
        <v>292828</v>
      </c>
      <c r="Q162" s="281">
        <v>323613</v>
      </c>
      <c r="R162" s="281">
        <v>350960</v>
      </c>
      <c r="S162" s="281">
        <v>370485</v>
      </c>
      <c r="T162" s="281">
        <v>387100</v>
      </c>
      <c r="U162" s="281">
        <v>46203</v>
      </c>
      <c r="V162" s="281">
        <v>89292</v>
      </c>
      <c r="W162" s="281">
        <v>136101</v>
      </c>
      <c r="X162" s="281">
        <v>171174</v>
      </c>
      <c r="Y162" s="281">
        <v>215024</v>
      </c>
      <c r="Z162" s="281">
        <v>261084</v>
      </c>
      <c r="AA162" s="281">
        <v>293478</v>
      </c>
      <c r="AB162" s="281">
        <v>321221</v>
      </c>
      <c r="AC162" s="281"/>
      <c r="AE162" s="126">
        <f t="shared" si="18"/>
        <v>0.17561894099386785</v>
      </c>
      <c r="AF162" s="126">
        <f t="shared" si="18"/>
        <v>0.16013356373510726</v>
      </c>
      <c r="AG162" s="126">
        <f t="shared" si="18"/>
        <v>0.18370311100287878</v>
      </c>
      <c r="AH162" s="126">
        <f t="shared" si="18"/>
        <v>3.6325329652366595E-2</v>
      </c>
      <c r="AI162" s="126">
        <f t="shared" si="18"/>
        <v>9.3179322406149595E-2</v>
      </c>
      <c r="AJ162" s="126">
        <f t="shared" si="17"/>
        <v>9.9134446989087965E-2</v>
      </c>
      <c r="AK162" s="126">
        <f t="shared" si="17"/>
        <v>9.7475057215083843E-2</v>
      </c>
      <c r="AL162" s="126">
        <f t="shared" si="17"/>
        <v>9.6961356154466105E-2</v>
      </c>
      <c r="AM162" s="126" t="str">
        <f t="shared" si="17"/>
        <v/>
      </c>
      <c r="AN162" s="126" t="str">
        <f t="shared" si="17"/>
        <v/>
      </c>
      <c r="AO162" s="124">
        <f t="shared" si="19"/>
        <v>1390893</v>
      </c>
      <c r="AP162" s="124">
        <f t="shared" si="20"/>
        <v>1533577</v>
      </c>
      <c r="AQ162" s="126">
        <f t="shared" si="21"/>
        <v>0.1025844547351953</v>
      </c>
      <c r="AR162" s="153" t="s">
        <v>779</v>
      </c>
      <c r="AS162" s="153">
        <f t="shared" si="23"/>
        <v>1</v>
      </c>
      <c r="AT162" s="153">
        <f t="shared" si="23"/>
        <v>1</v>
      </c>
      <c r="AU162" s="153">
        <f t="shared" si="23"/>
        <v>1</v>
      </c>
      <c r="AV162" s="153">
        <f t="shared" si="23"/>
        <v>1</v>
      </c>
      <c r="AW162" s="153">
        <f t="shared" si="23"/>
        <v>1</v>
      </c>
      <c r="AX162" s="153">
        <f t="shared" si="22"/>
        <v>1</v>
      </c>
      <c r="AY162" s="153">
        <f t="shared" si="22"/>
        <v>1</v>
      </c>
      <c r="AZ162" s="153">
        <f t="shared" si="22"/>
        <v>1</v>
      </c>
      <c r="BA162" s="153">
        <f t="shared" si="22"/>
        <v>0</v>
      </c>
      <c r="BB162" s="153">
        <f t="shared" si="22"/>
        <v>0</v>
      </c>
    </row>
    <row r="163" spans="1:54" x14ac:dyDescent="0.3">
      <c r="A163" t="s">
        <v>1816</v>
      </c>
      <c r="B163" t="str">
        <f>VLOOKUP($A163,Countries!$H$2:$Q$217,8,FALSE)</f>
        <v>KOR</v>
      </c>
      <c r="C163" t="str">
        <f>VLOOKUP($A163,Countries!$H$2:$Q$217,9,FALSE)</f>
        <v>EAP</v>
      </c>
      <c r="D163" t="str">
        <f>VLOOKUP($A163,Countries!$H$2:$Q$217,2,FALSE)</f>
        <v>High Income</v>
      </c>
      <c r="E163" t="str">
        <f>VLOOKUP($A163,Countries!$H$2:$Q$217,10,FALSE)</f>
        <v/>
      </c>
      <c r="F163" t="s">
        <v>2084</v>
      </c>
      <c r="G163" t="s">
        <v>2071</v>
      </c>
      <c r="H163" s="319" t="s">
        <v>779</v>
      </c>
      <c r="I163" s="281">
        <v>2259</v>
      </c>
      <c r="J163" s="281">
        <v>5469</v>
      </c>
      <c r="K163" s="281">
        <v>9278</v>
      </c>
      <c r="L163" s="281">
        <v>12450</v>
      </c>
      <c r="M163" s="281">
        <v>15434</v>
      </c>
      <c r="N163" s="281">
        <v>20120</v>
      </c>
      <c r="O163" s="281">
        <v>21293</v>
      </c>
      <c r="P163" s="281">
        <v>23208</v>
      </c>
      <c r="Q163" s="281">
        <v>25662</v>
      </c>
      <c r="R163" s="281">
        <v>27007</v>
      </c>
      <c r="S163" s="281">
        <v>29335</v>
      </c>
      <c r="T163" s="281">
        <v>49598</v>
      </c>
      <c r="U163" s="281">
        <v>2243</v>
      </c>
      <c r="V163" s="281">
        <v>6577</v>
      </c>
      <c r="W163" s="281">
        <v>11680</v>
      </c>
      <c r="X163" s="281">
        <v>13895</v>
      </c>
      <c r="Y163" s="281">
        <v>15915</v>
      </c>
      <c r="Z163" s="281">
        <v>21337</v>
      </c>
      <c r="AA163" s="281">
        <v>22494</v>
      </c>
      <c r="AB163" s="281">
        <v>23857</v>
      </c>
      <c r="AC163" s="281"/>
      <c r="AE163" s="126">
        <f t="shared" si="18"/>
        <v>-7.0827799911465251E-3</v>
      </c>
      <c r="AF163" s="126">
        <f t="shared" si="18"/>
        <v>0.20259645273358931</v>
      </c>
      <c r="AG163" s="126">
        <f t="shared" si="18"/>
        <v>0.25889200258676437</v>
      </c>
      <c r="AH163" s="126">
        <f t="shared" si="18"/>
        <v>0.11606425702811245</v>
      </c>
      <c r="AI163" s="126">
        <f t="shared" si="18"/>
        <v>3.1164960476869251E-2</v>
      </c>
      <c r="AJ163" s="126">
        <f t="shared" si="17"/>
        <v>6.0487077534791253E-2</v>
      </c>
      <c r="AK163" s="126">
        <f t="shared" si="17"/>
        <v>5.6403512891560606E-2</v>
      </c>
      <c r="AL163" s="126">
        <f t="shared" si="17"/>
        <v>2.7964495001723544E-2</v>
      </c>
      <c r="AM163" s="126" t="str">
        <f t="shared" si="17"/>
        <v/>
      </c>
      <c r="AN163" s="126" t="str">
        <f t="shared" si="17"/>
        <v/>
      </c>
      <c r="AO163" s="124">
        <f t="shared" si="19"/>
        <v>109511</v>
      </c>
      <c r="AP163" s="124">
        <f t="shared" si="20"/>
        <v>117998</v>
      </c>
      <c r="AQ163" s="126">
        <f t="shared" si="21"/>
        <v>7.749906402096593E-2</v>
      </c>
      <c r="AR163" s="153" t="s">
        <v>779</v>
      </c>
      <c r="AS163" s="153">
        <f t="shared" si="23"/>
        <v>1</v>
      </c>
      <c r="AT163" s="153">
        <f t="shared" si="23"/>
        <v>1</v>
      </c>
      <c r="AU163" s="153">
        <f t="shared" si="23"/>
        <v>1</v>
      </c>
      <c r="AV163" s="153">
        <f t="shared" si="23"/>
        <v>1</v>
      </c>
      <c r="AW163" s="153">
        <f t="shared" si="23"/>
        <v>1</v>
      </c>
      <c r="AX163" s="153">
        <f t="shared" si="22"/>
        <v>1</v>
      </c>
      <c r="AY163" s="153">
        <f t="shared" si="22"/>
        <v>1</v>
      </c>
      <c r="AZ163" s="153">
        <f t="shared" si="22"/>
        <v>1</v>
      </c>
      <c r="BA163" s="153">
        <f t="shared" si="22"/>
        <v>0</v>
      </c>
      <c r="BB163" s="153">
        <f t="shared" si="22"/>
        <v>0</v>
      </c>
    </row>
    <row r="164" spans="1:54" x14ac:dyDescent="0.3">
      <c r="A164" t="s">
        <v>1816</v>
      </c>
      <c r="B164" t="str">
        <f>VLOOKUP($A164,Countries!$H$2:$Q$217,8,FALSE)</f>
        <v>KOR</v>
      </c>
      <c r="C164" t="str">
        <f>VLOOKUP($A164,Countries!$H$2:$Q$217,9,FALSE)</f>
        <v>EAP</v>
      </c>
      <c r="D164" t="str">
        <f>VLOOKUP($A164,Countries!$H$2:$Q$217,2,FALSE)</f>
        <v>High Income</v>
      </c>
      <c r="E164" t="str">
        <f>VLOOKUP($A164,Countries!$H$2:$Q$217,10,FALSE)</f>
        <v/>
      </c>
      <c r="F164" t="s">
        <v>2081</v>
      </c>
      <c r="G164" t="s">
        <v>2071</v>
      </c>
      <c r="H164" s="319" t="s">
        <v>779</v>
      </c>
      <c r="I164" s="281">
        <v>42206</v>
      </c>
      <c r="J164" s="281">
        <v>84891</v>
      </c>
      <c r="K164" s="281">
        <v>131377</v>
      </c>
      <c r="L164" s="281">
        <v>186930</v>
      </c>
      <c r="M164" s="281">
        <v>222945</v>
      </c>
      <c r="N164" s="281">
        <v>270484</v>
      </c>
      <c r="O164" s="281">
        <v>301794</v>
      </c>
      <c r="P164" s="281">
        <v>330168</v>
      </c>
      <c r="Q164" s="281">
        <v>364632</v>
      </c>
      <c r="R164" s="281">
        <v>394024</v>
      </c>
      <c r="S164" s="281">
        <v>417525</v>
      </c>
      <c r="T164" s="281">
        <v>455850</v>
      </c>
      <c r="U164" s="281">
        <v>48698</v>
      </c>
      <c r="V164" s="281">
        <v>99305</v>
      </c>
      <c r="W164" s="281">
        <v>156693</v>
      </c>
      <c r="X164" s="281">
        <v>199094</v>
      </c>
      <c r="Y164" s="281">
        <v>246441</v>
      </c>
      <c r="Z164" s="281">
        <v>300725</v>
      </c>
      <c r="AA164" s="281">
        <v>337031</v>
      </c>
      <c r="AB164" s="281">
        <v>367357</v>
      </c>
      <c r="AC164" s="281"/>
      <c r="AE164" s="126">
        <f t="shared" si="18"/>
        <v>0.15381699284461925</v>
      </c>
      <c r="AF164" s="126">
        <f t="shared" si="18"/>
        <v>0.16979420668857712</v>
      </c>
      <c r="AG164" s="126">
        <f t="shared" si="18"/>
        <v>0.19269735189568951</v>
      </c>
      <c r="AH164" s="126">
        <f t="shared" si="18"/>
        <v>6.5072487027229439E-2</v>
      </c>
      <c r="AI164" s="126">
        <f t="shared" si="18"/>
        <v>0.10538922155688622</v>
      </c>
      <c r="AJ164" s="126">
        <f t="shared" si="17"/>
        <v>0.11180328596146168</v>
      </c>
      <c r="AK164" s="126">
        <f t="shared" si="17"/>
        <v>0.11675845112891575</v>
      </c>
      <c r="AL164" s="126">
        <f t="shared" si="17"/>
        <v>0.11263659712631145</v>
      </c>
      <c r="AM164" s="126" t="str">
        <f t="shared" si="17"/>
        <v/>
      </c>
      <c r="AN164" s="126" t="str">
        <f t="shared" si="17"/>
        <v/>
      </c>
      <c r="AO164" s="124">
        <f t="shared" si="19"/>
        <v>1570795</v>
      </c>
      <c r="AP164" s="124">
        <f t="shared" si="20"/>
        <v>1755344</v>
      </c>
      <c r="AQ164" s="126">
        <f t="shared" si="21"/>
        <v>0.11748764160823023</v>
      </c>
      <c r="AR164" s="153" t="s">
        <v>779</v>
      </c>
      <c r="AS164" s="153">
        <f t="shared" si="23"/>
        <v>1</v>
      </c>
      <c r="AT164" s="153">
        <f t="shared" si="23"/>
        <v>1</v>
      </c>
      <c r="AU164" s="153">
        <f t="shared" si="23"/>
        <v>1</v>
      </c>
      <c r="AV164" s="153">
        <f t="shared" si="23"/>
        <v>1</v>
      </c>
      <c r="AW164" s="153">
        <f t="shared" si="23"/>
        <v>1</v>
      </c>
      <c r="AX164" s="153">
        <f t="shared" si="22"/>
        <v>1</v>
      </c>
      <c r="AY164" s="153">
        <f t="shared" si="22"/>
        <v>1</v>
      </c>
      <c r="AZ164" s="153">
        <f t="shared" si="22"/>
        <v>1</v>
      </c>
      <c r="BA164" s="153">
        <f t="shared" si="22"/>
        <v>0</v>
      </c>
      <c r="BB164" s="153">
        <f t="shared" si="22"/>
        <v>0</v>
      </c>
    </row>
    <row r="165" spans="1:54" x14ac:dyDescent="0.3">
      <c r="A165" t="s">
        <v>1816</v>
      </c>
      <c r="B165" t="str">
        <f>VLOOKUP($A165,Countries!$H$2:$Q$217,8,FALSE)</f>
        <v>KOR</v>
      </c>
      <c r="C165" t="str">
        <f>VLOOKUP($A165,Countries!$H$2:$Q$217,9,FALSE)</f>
        <v>EAP</v>
      </c>
      <c r="D165" t="str">
        <f>VLOOKUP($A165,Countries!$H$2:$Q$217,2,FALSE)</f>
        <v>High Income</v>
      </c>
      <c r="E165" t="str">
        <f>VLOOKUP($A165,Countries!$H$2:$Q$217,10,FALSE)</f>
        <v/>
      </c>
      <c r="F165" t="s">
        <v>2082</v>
      </c>
      <c r="G165" t="s">
        <v>2071</v>
      </c>
      <c r="H165" s="319" t="s">
        <v>779</v>
      </c>
      <c r="I165" s="281">
        <v>6894</v>
      </c>
      <c r="J165" s="281">
        <v>-11804</v>
      </c>
      <c r="K165" s="281">
        <v>-17321</v>
      </c>
      <c r="L165" s="281">
        <v>-25893</v>
      </c>
      <c r="M165" s="281">
        <v>-19104</v>
      </c>
      <c r="N165" s="281">
        <v>-38492</v>
      </c>
      <c r="O165" s="281">
        <v>-24290</v>
      </c>
      <c r="P165" s="281">
        <v>-22340</v>
      </c>
      <c r="Q165" s="281">
        <v>-26546</v>
      </c>
      <c r="R165" s="281">
        <v>-11395</v>
      </c>
      <c r="S165" s="281">
        <v>-7907</v>
      </c>
      <c r="T165" s="281">
        <v>-11997</v>
      </c>
      <c r="U165" s="281">
        <v>305</v>
      </c>
      <c r="V165" s="281">
        <v>-26249</v>
      </c>
      <c r="W165" s="281">
        <v>-45291</v>
      </c>
      <c r="X165" s="281">
        <v>-43346</v>
      </c>
      <c r="Y165" s="281">
        <v>-61279</v>
      </c>
      <c r="Z165" s="281">
        <v>-89971</v>
      </c>
      <c r="AA165" s="281">
        <v>-75607</v>
      </c>
      <c r="AB165" s="281">
        <v>-70888</v>
      </c>
      <c r="AC165" s="281"/>
      <c r="AE165" s="126">
        <f t="shared" si="18"/>
        <v>-0.95575863069335654</v>
      </c>
      <c r="AF165" s="126">
        <f t="shared" si="18"/>
        <v>1.2237377160284648</v>
      </c>
      <c r="AG165" s="126">
        <f t="shared" si="18"/>
        <v>1.6148028404826511</v>
      </c>
      <c r="AH165" s="126">
        <f t="shared" si="18"/>
        <v>0.67404317769281274</v>
      </c>
      <c r="AI165" s="126">
        <f t="shared" si="18"/>
        <v>2.2076528475711892</v>
      </c>
      <c r="AJ165" s="126">
        <f t="shared" si="17"/>
        <v>1.3373947833316013</v>
      </c>
      <c r="AK165" s="126">
        <f t="shared" si="17"/>
        <v>2.1126801152737751</v>
      </c>
      <c r="AL165" s="126">
        <f t="shared" si="17"/>
        <v>2.1731423455684871</v>
      </c>
      <c r="AM165" s="126" t="str">
        <f t="shared" si="17"/>
        <v/>
      </c>
      <c r="AN165" s="126" t="str">
        <f t="shared" si="17"/>
        <v/>
      </c>
      <c r="AO165" s="124">
        <f t="shared" si="19"/>
        <v>-152350</v>
      </c>
      <c r="AP165" s="124">
        <f t="shared" si="20"/>
        <v>-412326</v>
      </c>
      <c r="AQ165" s="126">
        <f t="shared" si="21"/>
        <v>1.7064391204463407</v>
      </c>
      <c r="AR165" s="153" t="s">
        <v>779</v>
      </c>
      <c r="AS165" s="153">
        <f t="shared" si="23"/>
        <v>1</v>
      </c>
      <c r="AT165" s="153">
        <f t="shared" si="23"/>
        <v>1</v>
      </c>
      <c r="AU165" s="153">
        <f t="shared" si="23"/>
        <v>1</v>
      </c>
      <c r="AV165" s="153">
        <f t="shared" si="23"/>
        <v>1</v>
      </c>
      <c r="AW165" s="153">
        <f t="shared" si="23"/>
        <v>1</v>
      </c>
      <c r="AX165" s="153">
        <f t="shared" si="22"/>
        <v>1</v>
      </c>
      <c r="AY165" s="153">
        <f t="shared" si="22"/>
        <v>1</v>
      </c>
      <c r="AZ165" s="153">
        <f t="shared" si="22"/>
        <v>1</v>
      </c>
      <c r="BA165" s="153">
        <f t="shared" si="22"/>
        <v>0</v>
      </c>
      <c r="BB165" s="153">
        <f t="shared" si="22"/>
        <v>0</v>
      </c>
    </row>
    <row r="166" spans="1:54" x14ac:dyDescent="0.3">
      <c r="A166" t="s">
        <v>864</v>
      </c>
      <c r="B166" t="str">
        <f>VLOOKUP($A166,Countries!$H$2:$Q$217,8,FALSE)</f>
        <v>AIA</v>
      </c>
      <c r="C166" t="str">
        <f>VLOOKUP($A166,Countries!$H$2:$Q$217,9,FALSE)</f>
        <v>LAC</v>
      </c>
      <c r="D166" t="str">
        <f>VLOOKUP($A166,Countries!$H$2:$Q$217,2,FALSE)</f>
        <v>High Income</v>
      </c>
      <c r="E166" t="str">
        <f>VLOOKUP($A166,Countries!$H$2:$Q$217,10,FALSE)</f>
        <v/>
      </c>
      <c r="F166" t="s">
        <v>1651</v>
      </c>
      <c r="G166" t="s">
        <v>2070</v>
      </c>
      <c r="H166" s="319" t="s">
        <v>779</v>
      </c>
      <c r="I166" s="4">
        <v>0</v>
      </c>
      <c r="J166" s="4">
        <v>0</v>
      </c>
      <c r="K166" s="4">
        <v>0</v>
      </c>
      <c r="L166" s="4">
        <v>0</v>
      </c>
      <c r="M166" s="4">
        <v>0</v>
      </c>
      <c r="N166" s="4">
        <v>0</v>
      </c>
      <c r="O166" s="4">
        <v>0</v>
      </c>
      <c r="P166" s="4">
        <v>0</v>
      </c>
      <c r="Q166" s="4">
        <v>0</v>
      </c>
      <c r="R166" s="4">
        <v>0</v>
      </c>
      <c r="S166" s="4">
        <v>0</v>
      </c>
      <c r="T166" s="4">
        <v>0</v>
      </c>
      <c r="U166" s="4">
        <v>0.02</v>
      </c>
      <c r="V166" s="4">
        <v>0</v>
      </c>
      <c r="W166" s="4">
        <v>0.53</v>
      </c>
      <c r="X166" s="4">
        <v>0.33</v>
      </c>
      <c r="Y166" s="4">
        <v>-0.06</v>
      </c>
      <c r="Z166" s="4">
        <v>0</v>
      </c>
      <c r="AA166" s="4"/>
      <c r="AB166" s="4"/>
      <c r="AC166" s="4"/>
      <c r="AE166" s="126" t="str">
        <f t="shared" si="18"/>
        <v/>
      </c>
      <c r="AF166" s="126" t="str">
        <f t="shared" si="18"/>
        <v/>
      </c>
      <c r="AG166" s="126" t="str">
        <f t="shared" si="18"/>
        <v/>
      </c>
      <c r="AH166" s="126" t="str">
        <f t="shared" si="18"/>
        <v/>
      </c>
      <c r="AI166" s="126" t="str">
        <f t="shared" si="18"/>
        <v/>
      </c>
      <c r="AJ166" s="126" t="str">
        <f t="shared" si="17"/>
        <v/>
      </c>
      <c r="AK166" s="126" t="str">
        <f t="shared" si="17"/>
        <v/>
      </c>
      <c r="AL166" s="126" t="str">
        <f t="shared" si="17"/>
        <v/>
      </c>
      <c r="AM166" s="126" t="str">
        <f t="shared" si="17"/>
        <v/>
      </c>
      <c r="AN166" s="126" t="str">
        <f t="shared" si="17"/>
        <v/>
      </c>
      <c r="AO166" s="124">
        <f t="shared" si="19"/>
        <v>0</v>
      </c>
      <c r="AP166" s="124">
        <f t="shared" si="20"/>
        <v>0.82000000000000006</v>
      </c>
      <c r="AQ166" s="126" t="str">
        <f t="shared" si="21"/>
        <v/>
      </c>
      <c r="AR166" s="153" t="s">
        <v>779</v>
      </c>
      <c r="AS166" s="153">
        <f t="shared" si="23"/>
        <v>1</v>
      </c>
      <c r="AT166" s="153">
        <f t="shared" si="23"/>
        <v>0</v>
      </c>
      <c r="AU166" s="153">
        <f t="shared" si="23"/>
        <v>1</v>
      </c>
      <c r="AV166" s="153">
        <f t="shared" si="23"/>
        <v>1</v>
      </c>
      <c r="AW166" s="153">
        <f t="shared" si="23"/>
        <v>1</v>
      </c>
      <c r="AX166" s="153">
        <f t="shared" si="22"/>
        <v>0</v>
      </c>
      <c r="AY166" s="153">
        <f t="shared" si="22"/>
        <v>0</v>
      </c>
      <c r="AZ166" s="153">
        <f t="shared" si="22"/>
        <v>0</v>
      </c>
      <c r="BA166" s="153">
        <f t="shared" si="22"/>
        <v>0</v>
      </c>
      <c r="BB166" s="153">
        <f t="shared" si="22"/>
        <v>0</v>
      </c>
    </row>
    <row r="167" spans="1:54" x14ac:dyDescent="0.3">
      <c r="A167" t="s">
        <v>864</v>
      </c>
      <c r="B167" t="str">
        <f>VLOOKUP($A167,Countries!$H$2:$Q$217,8,FALSE)</f>
        <v>AIA</v>
      </c>
      <c r="C167" t="str">
        <f>VLOOKUP($A167,Countries!$H$2:$Q$217,9,FALSE)</f>
        <v>LAC</v>
      </c>
      <c r="D167" t="str">
        <f>VLOOKUP($A167,Countries!$H$2:$Q$217,2,FALSE)</f>
        <v>High Income</v>
      </c>
      <c r="E167" t="str">
        <f>VLOOKUP($A167,Countries!$H$2:$Q$217,10,FALSE)</f>
        <v/>
      </c>
      <c r="F167" t="s">
        <v>776</v>
      </c>
      <c r="G167" t="s">
        <v>2070</v>
      </c>
      <c r="H167" s="319" t="s">
        <v>779</v>
      </c>
      <c r="I167" s="4">
        <v>24.61</v>
      </c>
      <c r="J167" s="4">
        <v>19.55</v>
      </c>
      <c r="K167" s="4">
        <v>21.45</v>
      </c>
      <c r="L167" s="4">
        <v>20.91</v>
      </c>
      <c r="M167" s="4">
        <v>22.78</v>
      </c>
      <c r="N167" s="4">
        <v>17.440000000000001</v>
      </c>
      <c r="O167" s="4">
        <v>24.72</v>
      </c>
      <c r="P167" s="4">
        <v>16.07</v>
      </c>
      <c r="Q167" s="4">
        <v>15.67</v>
      </c>
      <c r="R167" s="4">
        <v>16.059999999999999</v>
      </c>
      <c r="S167" s="4">
        <v>15.37</v>
      </c>
      <c r="T167" s="4">
        <v>19.440000000000001</v>
      </c>
      <c r="U167" s="4">
        <v>24.19</v>
      </c>
      <c r="V167" s="4">
        <v>19.55</v>
      </c>
      <c r="W167" s="4">
        <v>10.41</v>
      </c>
      <c r="X167" s="4">
        <v>11.88</v>
      </c>
      <c r="Y167" s="4">
        <v>11.45</v>
      </c>
      <c r="Z167" s="4">
        <v>12.29</v>
      </c>
      <c r="AA167" s="4"/>
      <c r="AB167" s="4"/>
      <c r="AC167" s="4"/>
      <c r="AE167" s="126">
        <f t="shared" si="18"/>
        <v>-1.7066233238520852E-2</v>
      </c>
      <c r="AF167" s="126">
        <f t="shared" si="18"/>
        <v>0</v>
      </c>
      <c r="AG167" s="126">
        <f t="shared" si="18"/>
        <v>-0.51468531468531464</v>
      </c>
      <c r="AH167" s="126">
        <f t="shared" si="18"/>
        <v>-0.43185078909612623</v>
      </c>
      <c r="AI167" s="126">
        <f t="shared" si="18"/>
        <v>-0.4973661106233539</v>
      </c>
      <c r="AJ167" s="126">
        <f t="shared" si="17"/>
        <v>-0.29529816513761475</v>
      </c>
      <c r="AK167" s="126" t="str">
        <f t="shared" si="17"/>
        <v/>
      </c>
      <c r="AL167" s="126" t="str">
        <f t="shared" si="17"/>
        <v/>
      </c>
      <c r="AM167" s="126" t="str">
        <f t="shared" si="17"/>
        <v/>
      </c>
      <c r="AN167" s="126" t="str">
        <f t="shared" si="17"/>
        <v/>
      </c>
      <c r="AO167" s="124">
        <f t="shared" si="19"/>
        <v>126.74</v>
      </c>
      <c r="AP167" s="124">
        <f t="shared" si="20"/>
        <v>89.77000000000001</v>
      </c>
      <c r="AQ167" s="126">
        <f t="shared" si="21"/>
        <v>-0.29169954237020662</v>
      </c>
      <c r="AR167" s="153" t="s">
        <v>779</v>
      </c>
      <c r="AS167" s="153">
        <f t="shared" si="23"/>
        <v>1</v>
      </c>
      <c r="AT167" s="153">
        <f t="shared" si="23"/>
        <v>1</v>
      </c>
      <c r="AU167" s="153">
        <f t="shared" si="23"/>
        <v>1</v>
      </c>
      <c r="AV167" s="153">
        <f t="shared" si="23"/>
        <v>1</v>
      </c>
      <c r="AW167" s="153">
        <f t="shared" si="23"/>
        <v>1</v>
      </c>
      <c r="AX167" s="153">
        <f t="shared" si="22"/>
        <v>1</v>
      </c>
      <c r="AY167" s="153">
        <f t="shared" si="22"/>
        <v>0</v>
      </c>
      <c r="AZ167" s="153">
        <f t="shared" si="22"/>
        <v>0</v>
      </c>
      <c r="BA167" s="153">
        <f t="shared" si="22"/>
        <v>0</v>
      </c>
      <c r="BB167" s="153">
        <f t="shared" si="22"/>
        <v>0</v>
      </c>
    </row>
    <row r="168" spans="1:54" x14ac:dyDescent="0.3">
      <c r="A168" t="s">
        <v>864</v>
      </c>
      <c r="B168" t="str">
        <f>VLOOKUP($A168,Countries!$H$2:$Q$217,8,FALSE)</f>
        <v>AIA</v>
      </c>
      <c r="C168" t="str">
        <f>VLOOKUP($A168,Countries!$H$2:$Q$217,9,FALSE)</f>
        <v>LAC</v>
      </c>
      <c r="D168" t="str">
        <f>VLOOKUP($A168,Countries!$H$2:$Q$217,2,FALSE)</f>
        <v>High Income</v>
      </c>
      <c r="E168" t="str">
        <f>VLOOKUP($A168,Countries!$H$2:$Q$217,10,FALSE)</f>
        <v/>
      </c>
      <c r="F168" t="s">
        <v>650</v>
      </c>
      <c r="G168" t="s">
        <v>2070</v>
      </c>
      <c r="H168" s="319" t="s">
        <v>779</v>
      </c>
      <c r="I168" s="4">
        <v>3.79</v>
      </c>
      <c r="J168" s="4">
        <v>2.44</v>
      </c>
      <c r="K168" s="4">
        <v>3.56</v>
      </c>
      <c r="L168" s="4">
        <v>2.27</v>
      </c>
      <c r="M168" s="4">
        <v>2.52</v>
      </c>
      <c r="N168" s="4">
        <v>3.45</v>
      </c>
      <c r="O168" s="4">
        <v>4.0199999999999996</v>
      </c>
      <c r="P168" s="4">
        <v>2.4</v>
      </c>
      <c r="Q168" s="4">
        <v>3.02</v>
      </c>
      <c r="R168" s="4">
        <v>3.01</v>
      </c>
      <c r="S168" s="4">
        <v>2.68</v>
      </c>
      <c r="T168" s="4">
        <v>3.09</v>
      </c>
      <c r="U168" s="4">
        <v>2.78</v>
      </c>
      <c r="V168" s="4">
        <v>2.44</v>
      </c>
      <c r="W168" s="4">
        <v>1.45</v>
      </c>
      <c r="X168" s="4">
        <v>2.11</v>
      </c>
      <c r="Y168" s="4">
        <v>2.11</v>
      </c>
      <c r="Z168" s="4">
        <v>2.84</v>
      </c>
      <c r="AA168" s="4"/>
      <c r="AB168" s="4"/>
      <c r="AC168" s="4"/>
      <c r="AE168" s="126">
        <f t="shared" si="18"/>
        <v>-0.266490765171504</v>
      </c>
      <c r="AF168" s="126">
        <f t="shared" si="18"/>
        <v>0</v>
      </c>
      <c r="AG168" s="126">
        <f t="shared" si="18"/>
        <v>-0.59269662921348321</v>
      </c>
      <c r="AH168" s="126">
        <f t="shared" si="18"/>
        <v>-7.0484581497797419E-2</v>
      </c>
      <c r="AI168" s="126">
        <f t="shared" si="18"/>
        <v>-0.16269841269841276</v>
      </c>
      <c r="AJ168" s="126">
        <f t="shared" ref="AJ168:AN218" si="24">IFERROR(IF(Z168&lt;&gt;"",-(N168-Z168)/N168,""),"")</f>
        <v>-0.17681159420289863</v>
      </c>
      <c r="AK168" s="126" t="str">
        <f t="shared" si="24"/>
        <v/>
      </c>
      <c r="AL168" s="126" t="str">
        <f t="shared" si="24"/>
        <v/>
      </c>
      <c r="AM168" s="126" t="str">
        <f t="shared" si="24"/>
        <v/>
      </c>
      <c r="AN168" s="126" t="str">
        <f t="shared" si="24"/>
        <v/>
      </c>
      <c r="AO168" s="124">
        <f t="shared" si="19"/>
        <v>18.03</v>
      </c>
      <c r="AP168" s="124">
        <f t="shared" si="20"/>
        <v>13.729999999999999</v>
      </c>
      <c r="AQ168" s="126">
        <f t="shared" si="21"/>
        <v>-0.23849140321686091</v>
      </c>
      <c r="AR168" s="153" t="s">
        <v>779</v>
      </c>
      <c r="AS168" s="153">
        <f t="shared" si="23"/>
        <v>1</v>
      </c>
      <c r="AT168" s="153">
        <f t="shared" si="23"/>
        <v>1</v>
      </c>
      <c r="AU168" s="153">
        <f t="shared" si="23"/>
        <v>1</v>
      </c>
      <c r="AV168" s="153">
        <f t="shared" si="23"/>
        <v>1</v>
      </c>
      <c r="AW168" s="153">
        <f t="shared" si="23"/>
        <v>1</v>
      </c>
      <c r="AX168" s="153">
        <f t="shared" si="22"/>
        <v>1</v>
      </c>
      <c r="AY168" s="153">
        <f t="shared" si="22"/>
        <v>0</v>
      </c>
      <c r="AZ168" s="153">
        <f t="shared" si="22"/>
        <v>0</v>
      </c>
      <c r="BA168" s="153">
        <f t="shared" si="22"/>
        <v>0</v>
      </c>
      <c r="BB168" s="153">
        <f t="shared" si="22"/>
        <v>0</v>
      </c>
    </row>
    <row r="169" spans="1:54" x14ac:dyDescent="0.3">
      <c r="A169" t="s">
        <v>864</v>
      </c>
      <c r="B169" t="str">
        <f>VLOOKUP($A169,Countries!$H$2:$Q$217,8,FALSE)</f>
        <v>AIA</v>
      </c>
      <c r="C169" t="str">
        <f>VLOOKUP($A169,Countries!$H$2:$Q$217,9,FALSE)</f>
        <v>LAC</v>
      </c>
      <c r="D169" t="str">
        <f>VLOOKUP($A169,Countries!$H$2:$Q$217,2,FALSE)</f>
        <v>High Income</v>
      </c>
      <c r="E169" t="str">
        <f>VLOOKUP($A169,Countries!$H$2:$Q$217,10,FALSE)</f>
        <v/>
      </c>
      <c r="F169" t="s">
        <v>5</v>
      </c>
      <c r="G169" t="s">
        <v>2070</v>
      </c>
      <c r="H169" s="319" t="s">
        <v>779</v>
      </c>
      <c r="I169" s="4">
        <v>20.82</v>
      </c>
      <c r="J169" s="4">
        <v>17.11</v>
      </c>
      <c r="K169" s="4">
        <v>17.89</v>
      </c>
      <c r="L169" s="4">
        <v>18.64</v>
      </c>
      <c r="M169" s="4">
        <v>20.260000000000002</v>
      </c>
      <c r="N169" s="4">
        <v>13.98</v>
      </c>
      <c r="O169" s="4">
        <v>20.69</v>
      </c>
      <c r="P169" s="4">
        <v>13.67</v>
      </c>
      <c r="Q169" s="4">
        <v>12.65</v>
      </c>
      <c r="R169" s="4">
        <v>13.05</v>
      </c>
      <c r="S169" s="4">
        <v>12.69</v>
      </c>
      <c r="T169" s="4">
        <v>16.36</v>
      </c>
      <c r="U169" s="4">
        <v>21.41</v>
      </c>
      <c r="V169" s="4">
        <v>17.11</v>
      </c>
      <c r="W169" s="4">
        <v>8.9600000000000009</v>
      </c>
      <c r="X169" s="4">
        <v>9.77</v>
      </c>
      <c r="Y169" s="4">
        <v>9.34</v>
      </c>
      <c r="Z169" s="4">
        <v>9.44</v>
      </c>
      <c r="AA169" s="4"/>
      <c r="AB169" s="4"/>
      <c r="AC169" s="4"/>
      <c r="AE169" s="126">
        <f t="shared" ref="AE169:AI219" si="25">IFERROR(IF(U169&lt;&gt;"",-(I169-U169)/I169,""),"")</f>
        <v>2.8338136407300665E-2</v>
      </c>
      <c r="AF169" s="126">
        <f t="shared" si="25"/>
        <v>0</v>
      </c>
      <c r="AG169" s="126">
        <f t="shared" si="25"/>
        <v>-0.49916154276131913</v>
      </c>
      <c r="AH169" s="126">
        <f t="shared" si="25"/>
        <v>-0.47585836909871249</v>
      </c>
      <c r="AI169" s="126">
        <f t="shared" si="25"/>
        <v>-0.53899308983218164</v>
      </c>
      <c r="AJ169" s="126">
        <f t="shared" si="24"/>
        <v>-0.3247496423462089</v>
      </c>
      <c r="AK169" s="126" t="str">
        <f t="shared" si="24"/>
        <v/>
      </c>
      <c r="AL169" s="126" t="str">
        <f t="shared" si="24"/>
        <v/>
      </c>
      <c r="AM169" s="126" t="str">
        <f t="shared" si="24"/>
        <v/>
      </c>
      <c r="AN169" s="126" t="str">
        <f t="shared" si="24"/>
        <v/>
      </c>
      <c r="AO169" s="124">
        <f t="shared" si="19"/>
        <v>108.70000000000002</v>
      </c>
      <c r="AP169" s="124">
        <f t="shared" si="20"/>
        <v>76.03</v>
      </c>
      <c r="AQ169" s="126">
        <f t="shared" si="21"/>
        <v>-0.30055197792088328</v>
      </c>
      <c r="AR169" s="153" t="s">
        <v>779</v>
      </c>
      <c r="AS169" s="153">
        <f t="shared" si="23"/>
        <v>1</v>
      </c>
      <c r="AT169" s="153">
        <f t="shared" si="23"/>
        <v>1</v>
      </c>
      <c r="AU169" s="153">
        <f t="shared" si="23"/>
        <v>1</v>
      </c>
      <c r="AV169" s="153">
        <f t="shared" si="23"/>
        <v>1</v>
      </c>
      <c r="AW169" s="153">
        <f t="shared" si="23"/>
        <v>1</v>
      </c>
      <c r="AX169" s="153">
        <f t="shared" si="22"/>
        <v>1</v>
      </c>
      <c r="AY169" s="153">
        <f t="shared" si="22"/>
        <v>0</v>
      </c>
      <c r="AZ169" s="153">
        <f t="shared" si="22"/>
        <v>0</v>
      </c>
      <c r="BA169" s="153">
        <f t="shared" si="22"/>
        <v>0</v>
      </c>
      <c r="BB169" s="153">
        <f t="shared" si="22"/>
        <v>0</v>
      </c>
    </row>
    <row r="170" spans="1:54" x14ac:dyDescent="0.3">
      <c r="A170" t="s">
        <v>864</v>
      </c>
      <c r="B170" t="str">
        <f>VLOOKUP($A170,Countries!$H$2:$Q$217,8,FALSE)</f>
        <v>AIA</v>
      </c>
      <c r="C170" t="str">
        <f>VLOOKUP($A170,Countries!$H$2:$Q$217,9,FALSE)</f>
        <v>LAC</v>
      </c>
      <c r="D170" t="str">
        <f>VLOOKUP($A170,Countries!$H$2:$Q$217,2,FALSE)</f>
        <v>High Income</v>
      </c>
      <c r="E170" t="str">
        <f>VLOOKUP($A170,Countries!$H$2:$Q$217,10,FALSE)</f>
        <v/>
      </c>
      <c r="F170" t="s">
        <v>18</v>
      </c>
      <c r="G170" t="s">
        <v>2070</v>
      </c>
      <c r="H170" s="319" t="s">
        <v>779</v>
      </c>
      <c r="I170" s="4">
        <v>10.050000000000001</v>
      </c>
      <c r="J170" s="4">
        <v>8.1300000000000008</v>
      </c>
      <c r="K170" s="4">
        <v>7.6</v>
      </c>
      <c r="L170" s="4">
        <v>8.1300000000000008</v>
      </c>
      <c r="M170" s="4">
        <v>5.8</v>
      </c>
      <c r="N170" s="4">
        <v>4.3099999999999996</v>
      </c>
      <c r="O170" s="4">
        <v>10.33</v>
      </c>
      <c r="P170" s="4">
        <v>4.2699999999999996</v>
      </c>
      <c r="Q170" s="4">
        <v>4.5199999999999996</v>
      </c>
      <c r="R170" s="4">
        <v>3.27</v>
      </c>
      <c r="S170" s="4">
        <v>2.86</v>
      </c>
      <c r="T170" s="4">
        <v>4.88</v>
      </c>
      <c r="U170" s="4">
        <v>12.2</v>
      </c>
      <c r="V170" s="4">
        <v>8.1300000000000008</v>
      </c>
      <c r="W170" s="4">
        <v>2.88</v>
      </c>
      <c r="X170" s="4">
        <v>4.05</v>
      </c>
      <c r="Y170" s="4">
        <v>2.97</v>
      </c>
      <c r="Z170" s="4">
        <v>2.2599999999999998</v>
      </c>
      <c r="AA170" s="4"/>
      <c r="AB170" s="4"/>
      <c r="AC170" s="4"/>
      <c r="AE170" s="126">
        <f t="shared" si="25"/>
        <v>0.2139303482587063</v>
      </c>
      <c r="AF170" s="126">
        <f t="shared" si="25"/>
        <v>0</v>
      </c>
      <c r="AG170" s="126">
        <f t="shared" si="25"/>
        <v>-0.62105263157894741</v>
      </c>
      <c r="AH170" s="126">
        <f t="shared" si="25"/>
        <v>-0.50184501845018459</v>
      </c>
      <c r="AI170" s="126">
        <f t="shared" si="25"/>
        <v>-0.4879310344827586</v>
      </c>
      <c r="AJ170" s="126">
        <f t="shared" si="24"/>
        <v>-0.47563805104408352</v>
      </c>
      <c r="AK170" s="126" t="str">
        <f t="shared" si="24"/>
        <v/>
      </c>
      <c r="AL170" s="126" t="str">
        <f t="shared" si="24"/>
        <v/>
      </c>
      <c r="AM170" s="126" t="str">
        <f t="shared" si="24"/>
        <v/>
      </c>
      <c r="AN170" s="126" t="str">
        <f t="shared" si="24"/>
        <v/>
      </c>
      <c r="AO170" s="124">
        <f t="shared" si="19"/>
        <v>44.02</v>
      </c>
      <c r="AP170" s="124">
        <f t="shared" si="20"/>
        <v>32.489999999999995</v>
      </c>
      <c r="AQ170" s="126">
        <f t="shared" si="21"/>
        <v>-0.26192639709223098</v>
      </c>
      <c r="AR170" s="153" t="s">
        <v>779</v>
      </c>
      <c r="AS170" s="153">
        <f t="shared" si="23"/>
        <v>1</v>
      </c>
      <c r="AT170" s="153">
        <f t="shared" si="23"/>
        <v>1</v>
      </c>
      <c r="AU170" s="153">
        <f t="shared" si="23"/>
        <v>1</v>
      </c>
      <c r="AV170" s="153">
        <f t="shared" si="23"/>
        <v>1</v>
      </c>
      <c r="AW170" s="153">
        <f t="shared" si="23"/>
        <v>1</v>
      </c>
      <c r="AX170" s="153">
        <f t="shared" si="22"/>
        <v>1</v>
      </c>
      <c r="AY170" s="153">
        <f t="shared" si="22"/>
        <v>0</v>
      </c>
      <c r="AZ170" s="153">
        <f t="shared" si="22"/>
        <v>0</v>
      </c>
      <c r="BA170" s="153">
        <f t="shared" si="22"/>
        <v>0</v>
      </c>
      <c r="BB170" s="153">
        <f t="shared" si="22"/>
        <v>0</v>
      </c>
    </row>
    <row r="171" spans="1:54" x14ac:dyDescent="0.3">
      <c r="A171" t="s">
        <v>864</v>
      </c>
      <c r="B171" t="str">
        <f>VLOOKUP($A171,Countries!$H$2:$Q$217,8,FALSE)</f>
        <v>AIA</v>
      </c>
      <c r="C171" t="str">
        <f>VLOOKUP($A171,Countries!$H$2:$Q$217,9,FALSE)</f>
        <v>LAC</v>
      </c>
      <c r="D171" t="str">
        <f>VLOOKUP($A171,Countries!$H$2:$Q$217,2,FALSE)</f>
        <v>High Income</v>
      </c>
      <c r="E171" t="str">
        <f>VLOOKUP($A171,Countries!$H$2:$Q$217,10,FALSE)</f>
        <v/>
      </c>
      <c r="F171" t="s">
        <v>16</v>
      </c>
      <c r="G171" t="s">
        <v>2070</v>
      </c>
      <c r="H171" s="319" t="s">
        <v>779</v>
      </c>
      <c r="I171" s="4">
        <v>1.42</v>
      </c>
      <c r="J171" s="4">
        <v>1.22</v>
      </c>
      <c r="K171" s="4">
        <v>1.43</v>
      </c>
      <c r="L171" s="4">
        <v>1.47</v>
      </c>
      <c r="M171" s="4">
        <v>1.63</v>
      </c>
      <c r="N171" s="4">
        <v>1.35</v>
      </c>
      <c r="O171" s="4">
        <v>1.53</v>
      </c>
      <c r="P171" s="4">
        <v>1.44</v>
      </c>
      <c r="Q171" s="4">
        <v>1.48</v>
      </c>
      <c r="R171" s="4">
        <v>1.4</v>
      </c>
      <c r="S171" s="4">
        <v>1.06</v>
      </c>
      <c r="T171" s="4">
        <v>1.42</v>
      </c>
      <c r="U171" s="4">
        <v>1.45</v>
      </c>
      <c r="V171" s="4">
        <v>1.22</v>
      </c>
      <c r="W171" s="4">
        <v>1.38</v>
      </c>
      <c r="X171" s="4">
        <v>1.07</v>
      </c>
      <c r="Y171" s="4">
        <v>0.99</v>
      </c>
      <c r="Z171" s="4">
        <v>0.84</v>
      </c>
      <c r="AA171" s="4"/>
      <c r="AB171" s="4"/>
      <c r="AC171" s="4"/>
      <c r="AE171" s="126">
        <f t="shared" si="25"/>
        <v>2.1126760563380302E-2</v>
      </c>
      <c r="AF171" s="126">
        <f t="shared" si="25"/>
        <v>0</v>
      </c>
      <c r="AG171" s="126">
        <f t="shared" si="25"/>
        <v>-3.4965034965034995E-2</v>
      </c>
      <c r="AH171" s="126">
        <f t="shared" si="25"/>
        <v>-0.27210884353741494</v>
      </c>
      <c r="AI171" s="126">
        <f t="shared" si="25"/>
        <v>-0.3926380368098159</v>
      </c>
      <c r="AJ171" s="126">
        <f t="shared" si="24"/>
        <v>-0.37777777777777782</v>
      </c>
      <c r="AK171" s="126" t="str">
        <f t="shared" si="24"/>
        <v/>
      </c>
      <c r="AL171" s="126" t="str">
        <f t="shared" si="24"/>
        <v/>
      </c>
      <c r="AM171" s="126" t="str">
        <f t="shared" si="24"/>
        <v/>
      </c>
      <c r="AN171" s="126" t="str">
        <f t="shared" si="24"/>
        <v/>
      </c>
      <c r="AO171" s="124">
        <f t="shared" si="19"/>
        <v>8.52</v>
      </c>
      <c r="AP171" s="124">
        <f t="shared" si="20"/>
        <v>6.95</v>
      </c>
      <c r="AQ171" s="126">
        <f t="shared" si="21"/>
        <v>-0.18427230046948351</v>
      </c>
      <c r="AR171" s="153" t="s">
        <v>779</v>
      </c>
      <c r="AS171" s="153">
        <f t="shared" si="23"/>
        <v>1</v>
      </c>
      <c r="AT171" s="153">
        <f t="shared" si="23"/>
        <v>1</v>
      </c>
      <c r="AU171" s="153">
        <f t="shared" si="23"/>
        <v>1</v>
      </c>
      <c r="AV171" s="153">
        <f t="shared" si="23"/>
        <v>1</v>
      </c>
      <c r="AW171" s="153">
        <f t="shared" si="23"/>
        <v>1</v>
      </c>
      <c r="AX171" s="153">
        <f t="shared" si="22"/>
        <v>1</v>
      </c>
      <c r="AY171" s="153">
        <f t="shared" si="22"/>
        <v>0</v>
      </c>
      <c r="AZ171" s="153">
        <f t="shared" si="22"/>
        <v>0</v>
      </c>
      <c r="BA171" s="153">
        <f t="shared" si="22"/>
        <v>0</v>
      </c>
      <c r="BB171" s="153">
        <f t="shared" si="22"/>
        <v>0</v>
      </c>
    </row>
    <row r="172" spans="1:54" x14ac:dyDescent="0.3">
      <c r="A172" t="s">
        <v>864</v>
      </c>
      <c r="B172" t="str">
        <f>VLOOKUP($A172,Countries!$H$2:$Q$217,8,FALSE)</f>
        <v>AIA</v>
      </c>
      <c r="C172" t="str">
        <f>VLOOKUP($A172,Countries!$H$2:$Q$217,9,FALSE)</f>
        <v>LAC</v>
      </c>
      <c r="D172" t="str">
        <f>VLOOKUP($A172,Countries!$H$2:$Q$217,2,FALSE)</f>
        <v>High Income</v>
      </c>
      <c r="E172" t="str">
        <f>VLOOKUP($A172,Countries!$H$2:$Q$217,10,FALSE)</f>
        <v/>
      </c>
      <c r="F172" t="s">
        <v>2101</v>
      </c>
      <c r="G172" t="s">
        <v>2070</v>
      </c>
      <c r="H172" s="319" t="s">
        <v>779</v>
      </c>
      <c r="I172" s="4">
        <v>0.34</v>
      </c>
      <c r="J172" s="4">
        <v>0.15</v>
      </c>
      <c r="K172" s="4">
        <v>0.14000000000000001</v>
      </c>
      <c r="L172" s="4">
        <v>0.24</v>
      </c>
      <c r="M172" s="4">
        <v>3.84</v>
      </c>
      <c r="N172" s="4">
        <v>0.99</v>
      </c>
      <c r="O172" s="4">
        <v>0.35</v>
      </c>
      <c r="P172" s="4">
        <v>0.77</v>
      </c>
      <c r="Q172" s="4">
        <v>0.59</v>
      </c>
      <c r="R172" s="4">
        <v>0.26</v>
      </c>
      <c r="S172" s="4">
        <v>0.27</v>
      </c>
      <c r="T172" s="4">
        <v>0.51</v>
      </c>
      <c r="U172" s="4">
        <v>0.23</v>
      </c>
      <c r="V172" s="4">
        <v>0.15</v>
      </c>
      <c r="W172" s="4">
        <v>0.16</v>
      </c>
      <c r="X172" s="4">
        <v>0.34</v>
      </c>
      <c r="Y172" s="4">
        <v>1.1399999999999999</v>
      </c>
      <c r="Z172" s="4">
        <v>0.57999999999999996</v>
      </c>
      <c r="AA172" s="4"/>
      <c r="AB172" s="4"/>
      <c r="AC172" s="4"/>
      <c r="AE172" s="126">
        <f t="shared" si="25"/>
        <v>-0.3235294117647059</v>
      </c>
      <c r="AF172" s="126">
        <f t="shared" si="25"/>
        <v>0</v>
      </c>
      <c r="AG172" s="126">
        <f t="shared" si="25"/>
        <v>0.14285714285714277</v>
      </c>
      <c r="AH172" s="126">
        <f t="shared" si="25"/>
        <v>0.4166666666666668</v>
      </c>
      <c r="AI172" s="126">
        <f t="shared" si="25"/>
        <v>-0.70312500000000011</v>
      </c>
      <c r="AJ172" s="126">
        <f t="shared" si="24"/>
        <v>-0.4141414141414142</v>
      </c>
      <c r="AK172" s="126" t="str">
        <f t="shared" si="24"/>
        <v/>
      </c>
      <c r="AL172" s="126" t="str">
        <f t="shared" si="24"/>
        <v/>
      </c>
      <c r="AM172" s="126" t="str">
        <f t="shared" si="24"/>
        <v/>
      </c>
      <c r="AN172" s="126" t="str">
        <f t="shared" si="24"/>
        <v/>
      </c>
      <c r="AO172" s="124">
        <f t="shared" si="19"/>
        <v>5.7</v>
      </c>
      <c r="AP172" s="124">
        <f t="shared" si="20"/>
        <v>2.6</v>
      </c>
      <c r="AQ172" s="126">
        <f t="shared" si="21"/>
        <v>-0.54385964912280704</v>
      </c>
      <c r="AR172" s="153" t="s">
        <v>779</v>
      </c>
      <c r="AS172" s="153">
        <f t="shared" si="23"/>
        <v>1</v>
      </c>
      <c r="AT172" s="153">
        <f t="shared" si="23"/>
        <v>1</v>
      </c>
      <c r="AU172" s="153">
        <f t="shared" si="23"/>
        <v>1</v>
      </c>
      <c r="AV172" s="153">
        <f t="shared" si="23"/>
        <v>1</v>
      </c>
      <c r="AW172" s="153">
        <f t="shared" si="23"/>
        <v>1</v>
      </c>
      <c r="AX172" s="153">
        <f t="shared" si="22"/>
        <v>1</v>
      </c>
      <c r="AY172" s="153">
        <f t="shared" si="22"/>
        <v>0</v>
      </c>
      <c r="AZ172" s="153">
        <f t="shared" si="22"/>
        <v>0</v>
      </c>
      <c r="BA172" s="153">
        <f t="shared" si="22"/>
        <v>0</v>
      </c>
      <c r="BB172" s="153">
        <f t="shared" si="22"/>
        <v>0</v>
      </c>
    </row>
    <row r="173" spans="1:54" x14ac:dyDescent="0.3">
      <c r="A173" t="s">
        <v>864</v>
      </c>
      <c r="B173" t="str">
        <f>VLOOKUP($A173,Countries!$H$2:$Q$217,8,FALSE)</f>
        <v>AIA</v>
      </c>
      <c r="C173" t="str">
        <f>VLOOKUP($A173,Countries!$H$2:$Q$217,9,FALSE)</f>
        <v>LAC</v>
      </c>
      <c r="D173" t="str">
        <f>VLOOKUP($A173,Countries!$H$2:$Q$217,2,FALSE)</f>
        <v>High Income</v>
      </c>
      <c r="E173" t="str">
        <f>VLOOKUP($A173,Countries!$H$2:$Q$217,10,FALSE)</f>
        <v/>
      </c>
      <c r="F173" t="s">
        <v>1656</v>
      </c>
      <c r="G173" t="s">
        <v>2070</v>
      </c>
      <c r="H173" s="319" t="s">
        <v>779</v>
      </c>
      <c r="I173" s="4">
        <v>9.01</v>
      </c>
      <c r="J173" s="4">
        <v>7.62</v>
      </c>
      <c r="K173" s="4">
        <v>8.7200000000000006</v>
      </c>
      <c r="L173" s="4">
        <v>8.8000000000000007</v>
      </c>
      <c r="M173" s="4">
        <v>8.99</v>
      </c>
      <c r="N173" s="4">
        <v>7.33</v>
      </c>
      <c r="O173" s="4">
        <v>8.48</v>
      </c>
      <c r="P173" s="4">
        <v>7.2</v>
      </c>
      <c r="Q173" s="4">
        <v>6.06</v>
      </c>
      <c r="R173" s="4">
        <v>8.11</v>
      </c>
      <c r="S173" s="4">
        <v>8.49</v>
      </c>
      <c r="T173" s="4">
        <v>9.5500000000000007</v>
      </c>
      <c r="U173" s="4"/>
      <c r="V173" s="4">
        <v>7.61</v>
      </c>
      <c r="W173" s="4">
        <v>4.54</v>
      </c>
      <c r="X173" s="4">
        <v>4.32</v>
      </c>
      <c r="Y173" s="4">
        <v>4.2300000000000004</v>
      </c>
      <c r="Z173" s="4">
        <v>5.77</v>
      </c>
      <c r="AA173" s="4"/>
      <c r="AB173" s="4"/>
      <c r="AC173" s="4"/>
      <c r="AE173" s="126" t="str">
        <f t="shared" si="25"/>
        <v/>
      </c>
      <c r="AF173" s="126">
        <f t="shared" si="25"/>
        <v>-1.3123359580052214E-3</v>
      </c>
      <c r="AG173" s="126">
        <f t="shared" si="25"/>
        <v>-0.47935779816513763</v>
      </c>
      <c r="AH173" s="126">
        <f t="shared" si="25"/>
        <v>-0.50909090909090915</v>
      </c>
      <c r="AI173" s="126">
        <f t="shared" si="25"/>
        <v>-0.52947719688542827</v>
      </c>
      <c r="AJ173" s="126">
        <f t="shared" si="24"/>
        <v>-0.2128240109140519</v>
      </c>
      <c r="AK173" s="126" t="str">
        <f t="shared" si="24"/>
        <v/>
      </c>
      <c r="AL173" s="126" t="str">
        <f t="shared" si="24"/>
        <v/>
      </c>
      <c r="AM173" s="126" t="str">
        <f t="shared" si="24"/>
        <v/>
      </c>
      <c r="AN173" s="126" t="str">
        <f t="shared" si="24"/>
        <v/>
      </c>
      <c r="AO173" s="124">
        <f t="shared" si="19"/>
        <v>41.46</v>
      </c>
      <c r="AP173" s="124">
        <f t="shared" si="20"/>
        <v>26.47</v>
      </c>
      <c r="AQ173" s="126">
        <f t="shared" si="21"/>
        <v>-0.36155330438977329</v>
      </c>
      <c r="AR173" s="153" t="s">
        <v>779</v>
      </c>
      <c r="AS173" s="153">
        <f t="shared" si="23"/>
        <v>0</v>
      </c>
      <c r="AT173" s="153">
        <f t="shared" si="23"/>
        <v>1</v>
      </c>
      <c r="AU173" s="153">
        <f t="shared" si="23"/>
        <v>1</v>
      </c>
      <c r="AV173" s="153">
        <f t="shared" si="23"/>
        <v>1</v>
      </c>
      <c r="AW173" s="153">
        <f t="shared" si="23"/>
        <v>1</v>
      </c>
      <c r="AX173" s="153">
        <f t="shared" si="22"/>
        <v>1</v>
      </c>
      <c r="AY173" s="153">
        <f t="shared" si="22"/>
        <v>0</v>
      </c>
      <c r="AZ173" s="153">
        <f t="shared" si="22"/>
        <v>0</v>
      </c>
      <c r="BA173" s="153">
        <f t="shared" si="22"/>
        <v>0</v>
      </c>
      <c r="BB173" s="153">
        <f t="shared" si="22"/>
        <v>0</v>
      </c>
    </row>
    <row r="174" spans="1:54" x14ac:dyDescent="0.3">
      <c r="A174" t="s">
        <v>864</v>
      </c>
      <c r="B174" t="str">
        <f>VLOOKUP($A174,Countries!$H$2:$Q$217,8,FALSE)</f>
        <v>AIA</v>
      </c>
      <c r="C174" t="str">
        <f>VLOOKUP($A174,Countries!$H$2:$Q$217,9,FALSE)</f>
        <v>LAC</v>
      </c>
      <c r="D174" t="str">
        <f>VLOOKUP($A174,Countries!$H$2:$Q$217,2,FALSE)</f>
        <v>High Income</v>
      </c>
      <c r="E174" t="str">
        <f>VLOOKUP($A174,Countries!$H$2:$Q$217,10,FALSE)</f>
        <v/>
      </c>
      <c r="F174" t="s">
        <v>1657</v>
      </c>
      <c r="G174" t="s">
        <v>2070</v>
      </c>
      <c r="H174" s="319" t="s">
        <v>779</v>
      </c>
      <c r="I174" s="4">
        <v>4.12</v>
      </c>
      <c r="J174" s="4">
        <v>4.1399999999999997</v>
      </c>
      <c r="K174" s="4">
        <v>3.22</v>
      </c>
      <c r="L174" s="4">
        <v>4.3499999999999996</v>
      </c>
      <c r="M174" s="4">
        <v>2.68</v>
      </c>
      <c r="N174" s="4">
        <v>2.09</v>
      </c>
      <c r="O174" s="4">
        <v>1.95</v>
      </c>
      <c r="P174" s="4">
        <v>2.08</v>
      </c>
      <c r="Q174" s="4">
        <v>1.66</v>
      </c>
      <c r="R174" s="4">
        <v>0.63</v>
      </c>
      <c r="S174" s="4">
        <v>0.61</v>
      </c>
      <c r="T174" s="4">
        <v>2.67</v>
      </c>
      <c r="U174" s="4">
        <v>6.94</v>
      </c>
      <c r="V174" s="4">
        <v>4.1399999999999997</v>
      </c>
      <c r="W174" s="4">
        <v>1.43</v>
      </c>
      <c r="X174" s="4">
        <v>1.97</v>
      </c>
      <c r="Y174" s="4">
        <v>0.44</v>
      </c>
      <c r="Z174" s="4">
        <v>0.4</v>
      </c>
      <c r="AA174" s="4"/>
      <c r="AB174" s="4"/>
      <c r="AC174" s="4"/>
      <c r="AE174" s="126">
        <f t="shared" si="25"/>
        <v>0.68446601941747576</v>
      </c>
      <c r="AF174" s="126">
        <f t="shared" si="25"/>
        <v>0</v>
      </c>
      <c r="AG174" s="126">
        <f t="shared" si="25"/>
        <v>-0.55590062111801242</v>
      </c>
      <c r="AH174" s="126">
        <f t="shared" si="25"/>
        <v>-0.54712643678160922</v>
      </c>
      <c r="AI174" s="126">
        <f t="shared" si="25"/>
        <v>-0.83582089552238814</v>
      </c>
      <c r="AJ174" s="126">
        <f t="shared" si="24"/>
        <v>-0.80861244019138756</v>
      </c>
      <c r="AK174" s="126" t="str">
        <f t="shared" si="24"/>
        <v/>
      </c>
      <c r="AL174" s="126" t="str">
        <f t="shared" si="24"/>
        <v/>
      </c>
      <c r="AM174" s="126" t="str">
        <f t="shared" si="24"/>
        <v/>
      </c>
      <c r="AN174" s="126" t="str">
        <f t="shared" si="24"/>
        <v/>
      </c>
      <c r="AO174" s="124">
        <f t="shared" si="19"/>
        <v>20.6</v>
      </c>
      <c r="AP174" s="124">
        <f t="shared" si="20"/>
        <v>15.32</v>
      </c>
      <c r="AQ174" s="126">
        <f t="shared" si="21"/>
        <v>-0.25631067961165055</v>
      </c>
      <c r="AR174" s="153" t="s">
        <v>779</v>
      </c>
      <c r="AS174" s="153">
        <f t="shared" si="23"/>
        <v>1</v>
      </c>
      <c r="AT174" s="153">
        <f t="shared" si="23"/>
        <v>1</v>
      </c>
      <c r="AU174" s="153">
        <f t="shared" si="23"/>
        <v>1</v>
      </c>
      <c r="AV174" s="153">
        <f t="shared" si="23"/>
        <v>1</v>
      </c>
      <c r="AW174" s="153">
        <f t="shared" si="23"/>
        <v>1</v>
      </c>
      <c r="AX174" s="153">
        <f t="shared" si="22"/>
        <v>1</v>
      </c>
      <c r="AY174" s="153">
        <f t="shared" si="22"/>
        <v>0</v>
      </c>
      <c r="AZ174" s="153">
        <f t="shared" si="22"/>
        <v>0</v>
      </c>
      <c r="BA174" s="153">
        <f t="shared" si="22"/>
        <v>0</v>
      </c>
      <c r="BB174" s="153">
        <f t="shared" si="22"/>
        <v>0</v>
      </c>
    </row>
    <row r="175" spans="1:54" x14ac:dyDescent="0.3">
      <c r="A175" t="s">
        <v>864</v>
      </c>
      <c r="B175" t="str">
        <f>VLOOKUP($A175,Countries!$H$2:$Q$217,8,FALSE)</f>
        <v>AIA</v>
      </c>
      <c r="C175" t="str">
        <f>VLOOKUP($A175,Countries!$H$2:$Q$217,9,FALSE)</f>
        <v>LAC</v>
      </c>
      <c r="D175" t="str">
        <f>VLOOKUP($A175,Countries!$H$2:$Q$217,2,FALSE)</f>
        <v>High Income</v>
      </c>
      <c r="E175" t="str">
        <f>VLOOKUP($A175,Countries!$H$2:$Q$217,10,FALSE)</f>
        <v/>
      </c>
      <c r="F175" t="s">
        <v>1658</v>
      </c>
      <c r="G175" t="s">
        <v>2070</v>
      </c>
      <c r="H175" s="319" t="s">
        <v>779</v>
      </c>
      <c r="I175" s="4">
        <v>3.67</v>
      </c>
      <c r="J175" s="4">
        <v>2.02</v>
      </c>
      <c r="K175" s="4">
        <v>1.69</v>
      </c>
      <c r="L175" s="4">
        <v>1.57</v>
      </c>
      <c r="M175" s="4">
        <v>1.1299999999999999</v>
      </c>
      <c r="N175" s="4">
        <v>0.94</v>
      </c>
      <c r="O175" s="4">
        <v>1.3</v>
      </c>
      <c r="P175" s="4">
        <v>0.95</v>
      </c>
      <c r="Q175" s="4">
        <v>0.82</v>
      </c>
      <c r="R175" s="4">
        <v>1.02</v>
      </c>
      <c r="S175" s="4">
        <v>1.02</v>
      </c>
      <c r="T175" s="4">
        <v>0.85</v>
      </c>
      <c r="U175" s="4">
        <v>3.48</v>
      </c>
      <c r="V175" s="4">
        <v>2.02</v>
      </c>
      <c r="W175" s="4">
        <v>1.22</v>
      </c>
      <c r="X175" s="4">
        <v>0.82</v>
      </c>
      <c r="Y175" s="4">
        <v>0.83</v>
      </c>
      <c r="Z175" s="4">
        <v>0.91</v>
      </c>
      <c r="AA175" s="4"/>
      <c r="AB175" s="4"/>
      <c r="AC175" s="4"/>
      <c r="AE175" s="126">
        <f t="shared" si="25"/>
        <v>-5.1771117166212521E-2</v>
      </c>
      <c r="AF175" s="126">
        <f t="shared" si="25"/>
        <v>0</v>
      </c>
      <c r="AG175" s="126">
        <f t="shared" si="25"/>
        <v>-0.27810650887573962</v>
      </c>
      <c r="AH175" s="126">
        <f t="shared" si="25"/>
        <v>-0.47770700636942681</v>
      </c>
      <c r="AI175" s="126">
        <f t="shared" si="25"/>
        <v>-0.26548672566371678</v>
      </c>
      <c r="AJ175" s="126">
        <f t="shared" si="24"/>
        <v>-3.1914893617021191E-2</v>
      </c>
      <c r="AK175" s="126" t="str">
        <f t="shared" si="24"/>
        <v/>
      </c>
      <c r="AL175" s="126" t="str">
        <f t="shared" si="24"/>
        <v/>
      </c>
      <c r="AM175" s="126" t="str">
        <f t="shared" si="24"/>
        <v/>
      </c>
      <c r="AN175" s="126" t="str">
        <f t="shared" si="24"/>
        <v/>
      </c>
      <c r="AO175" s="124">
        <f t="shared" si="19"/>
        <v>11.019999999999998</v>
      </c>
      <c r="AP175" s="124">
        <f t="shared" si="20"/>
        <v>9.2799999999999994</v>
      </c>
      <c r="AQ175" s="126">
        <f t="shared" si="21"/>
        <v>-0.15789473684210514</v>
      </c>
      <c r="AR175" s="153" t="s">
        <v>779</v>
      </c>
      <c r="AS175" s="153">
        <f t="shared" si="23"/>
        <v>1</v>
      </c>
      <c r="AT175" s="153">
        <f t="shared" si="23"/>
        <v>1</v>
      </c>
      <c r="AU175" s="153">
        <f t="shared" si="23"/>
        <v>1</v>
      </c>
      <c r="AV175" s="153">
        <f t="shared" si="23"/>
        <v>1</v>
      </c>
      <c r="AW175" s="153">
        <f t="shared" si="23"/>
        <v>1</v>
      </c>
      <c r="AX175" s="153">
        <f t="shared" si="22"/>
        <v>1</v>
      </c>
      <c r="AY175" s="153">
        <f t="shared" si="22"/>
        <v>0</v>
      </c>
      <c r="AZ175" s="153">
        <f t="shared" si="22"/>
        <v>0</v>
      </c>
      <c r="BA175" s="153">
        <f t="shared" si="22"/>
        <v>0</v>
      </c>
      <c r="BB175" s="153">
        <f t="shared" si="22"/>
        <v>0</v>
      </c>
    </row>
    <row r="176" spans="1:54" x14ac:dyDescent="0.3">
      <c r="A176" t="s">
        <v>864</v>
      </c>
      <c r="B176" t="str">
        <f>VLOOKUP($A176,Countries!$H$2:$Q$217,8,FALSE)</f>
        <v>AIA</v>
      </c>
      <c r="C176" t="str">
        <f>VLOOKUP($A176,Countries!$H$2:$Q$217,9,FALSE)</f>
        <v>LAC</v>
      </c>
      <c r="D176" t="str">
        <f>VLOOKUP($A176,Countries!$H$2:$Q$217,2,FALSE)</f>
        <v>High Income</v>
      </c>
      <c r="E176" t="str">
        <f>VLOOKUP($A176,Countries!$H$2:$Q$217,10,FALSE)</f>
        <v/>
      </c>
      <c r="F176" t="s">
        <v>1659</v>
      </c>
      <c r="G176" t="s">
        <v>2070</v>
      </c>
      <c r="H176" s="319" t="s">
        <v>779</v>
      </c>
      <c r="I176" s="4">
        <v>0.38</v>
      </c>
      <c r="J176" s="4">
        <v>0.48</v>
      </c>
      <c r="K176" s="4">
        <v>1.21</v>
      </c>
      <c r="L176" s="4">
        <v>0.72</v>
      </c>
      <c r="M176" s="4">
        <v>0.61</v>
      </c>
      <c r="N176" s="4">
        <v>0.13</v>
      </c>
      <c r="O176" s="4">
        <v>1.83</v>
      </c>
      <c r="P176" s="4">
        <v>0.32</v>
      </c>
      <c r="Q176" s="4">
        <v>0.78</v>
      </c>
      <c r="R176" s="4">
        <v>0.8</v>
      </c>
      <c r="S176" s="4">
        <v>0.34</v>
      </c>
      <c r="T176" s="4">
        <v>0.38</v>
      </c>
      <c r="U176" s="4">
        <v>0.56000000000000005</v>
      </c>
      <c r="V176" s="4">
        <v>0.48</v>
      </c>
      <c r="W176" s="4">
        <v>0.08</v>
      </c>
      <c r="X176" s="4">
        <v>0.08</v>
      </c>
      <c r="Y176" s="4">
        <v>0.95</v>
      </c>
      <c r="Z176" s="4">
        <v>0.22</v>
      </c>
      <c r="AA176" s="4"/>
      <c r="AB176" s="4"/>
      <c r="AC176" s="4"/>
      <c r="AE176" s="126">
        <f t="shared" si="25"/>
        <v>0.47368421052631593</v>
      </c>
      <c r="AF176" s="126">
        <f t="shared" si="25"/>
        <v>0</v>
      </c>
      <c r="AG176" s="126">
        <f t="shared" si="25"/>
        <v>-0.93388429752066104</v>
      </c>
      <c r="AH176" s="126">
        <f t="shared" si="25"/>
        <v>-0.88888888888888895</v>
      </c>
      <c r="AI176" s="126">
        <f t="shared" si="25"/>
        <v>0.55737704918032782</v>
      </c>
      <c r="AJ176" s="126">
        <f t="shared" si="24"/>
        <v>0.69230769230769229</v>
      </c>
      <c r="AK176" s="126" t="str">
        <f t="shared" si="24"/>
        <v/>
      </c>
      <c r="AL176" s="126" t="str">
        <f t="shared" si="24"/>
        <v/>
      </c>
      <c r="AM176" s="126" t="str">
        <f t="shared" si="24"/>
        <v/>
      </c>
      <c r="AN176" s="126" t="str">
        <f t="shared" si="24"/>
        <v/>
      </c>
      <c r="AO176" s="124">
        <f t="shared" si="19"/>
        <v>3.53</v>
      </c>
      <c r="AP176" s="124">
        <f t="shared" si="20"/>
        <v>2.3700000000000006</v>
      </c>
      <c r="AQ176" s="126">
        <f t="shared" si="21"/>
        <v>-0.32861189801699697</v>
      </c>
      <c r="AR176" s="153" t="s">
        <v>779</v>
      </c>
      <c r="AS176" s="153">
        <f t="shared" si="23"/>
        <v>1</v>
      </c>
      <c r="AT176" s="153">
        <f t="shared" si="23"/>
        <v>1</v>
      </c>
      <c r="AU176" s="153">
        <f t="shared" si="23"/>
        <v>1</v>
      </c>
      <c r="AV176" s="153">
        <f t="shared" si="23"/>
        <v>1</v>
      </c>
      <c r="AW176" s="153">
        <f t="shared" si="23"/>
        <v>1</v>
      </c>
      <c r="AX176" s="153">
        <f t="shared" si="22"/>
        <v>1</v>
      </c>
      <c r="AY176" s="153">
        <f t="shared" si="22"/>
        <v>0</v>
      </c>
      <c r="AZ176" s="153">
        <f t="shared" si="22"/>
        <v>0</v>
      </c>
      <c r="BA176" s="153">
        <f t="shared" si="22"/>
        <v>0</v>
      </c>
      <c r="BB176" s="153">
        <f t="shared" si="22"/>
        <v>0</v>
      </c>
    </row>
    <row r="177" spans="1:54" x14ac:dyDescent="0.3">
      <c r="A177" t="s">
        <v>864</v>
      </c>
      <c r="B177" t="str">
        <f>VLOOKUP($A177,Countries!$H$2:$Q$217,8,FALSE)</f>
        <v>AIA</v>
      </c>
      <c r="C177" t="str">
        <f>VLOOKUP($A177,Countries!$H$2:$Q$217,9,FALSE)</f>
        <v>LAC</v>
      </c>
      <c r="D177" t="str">
        <f>VLOOKUP($A177,Countries!$H$2:$Q$217,2,FALSE)</f>
        <v>High Income</v>
      </c>
      <c r="E177" t="str">
        <f>VLOOKUP($A177,Countries!$H$2:$Q$217,10,FALSE)</f>
        <v/>
      </c>
      <c r="F177" t="s">
        <v>770</v>
      </c>
      <c r="G177" t="s">
        <v>2070</v>
      </c>
      <c r="H177" s="319" t="s">
        <v>779</v>
      </c>
      <c r="I177" s="4">
        <v>7.06</v>
      </c>
      <c r="J177" s="4">
        <v>5.97</v>
      </c>
      <c r="K177" s="4">
        <v>6.81</v>
      </c>
      <c r="L177" s="4">
        <v>6.91</v>
      </c>
      <c r="M177" s="4">
        <v>7.09</v>
      </c>
      <c r="N177" s="4">
        <v>5.61</v>
      </c>
      <c r="O177" s="4">
        <v>6.67</v>
      </c>
      <c r="P177" s="4">
        <v>5.64</v>
      </c>
      <c r="Q177" s="4">
        <v>4.67</v>
      </c>
      <c r="R177" s="4">
        <v>4.03</v>
      </c>
      <c r="S177" s="4">
        <v>3.99</v>
      </c>
      <c r="T177" s="4">
        <v>4.2699999999999996</v>
      </c>
      <c r="U177" s="4">
        <v>3.33</v>
      </c>
      <c r="V177" s="4">
        <v>5.96</v>
      </c>
      <c r="W177" s="4">
        <v>2.08</v>
      </c>
      <c r="X177" s="4">
        <v>1.78</v>
      </c>
      <c r="Y177" s="4">
        <v>1.9</v>
      </c>
      <c r="Z177" s="4">
        <v>2.58</v>
      </c>
      <c r="AA177" s="4"/>
      <c r="AB177" s="4"/>
      <c r="AC177" s="4"/>
      <c r="AE177" s="126">
        <f t="shared" si="25"/>
        <v>-0.52832861189801694</v>
      </c>
      <c r="AF177" s="126">
        <f t="shared" si="25"/>
        <v>-1.6750418760468656E-3</v>
      </c>
      <c r="AG177" s="126">
        <f t="shared" si="25"/>
        <v>-0.69456681350954474</v>
      </c>
      <c r="AH177" s="126">
        <f t="shared" si="25"/>
        <v>-0.74240231548480462</v>
      </c>
      <c r="AI177" s="126">
        <f t="shared" si="25"/>
        <v>-0.73201692524682649</v>
      </c>
      <c r="AJ177" s="126">
        <f t="shared" si="24"/>
        <v>-0.5401069518716578</v>
      </c>
      <c r="AK177" s="126" t="str">
        <f t="shared" si="24"/>
        <v/>
      </c>
      <c r="AL177" s="126" t="str">
        <f t="shared" si="24"/>
        <v/>
      </c>
      <c r="AM177" s="126" t="str">
        <f t="shared" si="24"/>
        <v/>
      </c>
      <c r="AN177" s="126" t="str">
        <f t="shared" si="24"/>
        <v/>
      </c>
      <c r="AO177" s="124">
        <f t="shared" si="19"/>
        <v>39.450000000000003</v>
      </c>
      <c r="AP177" s="124">
        <f t="shared" si="20"/>
        <v>17.63</v>
      </c>
      <c r="AQ177" s="126">
        <f t="shared" si="21"/>
        <v>-0.55310519645120415</v>
      </c>
      <c r="AR177" s="153" t="s">
        <v>779</v>
      </c>
      <c r="AS177" s="153">
        <f t="shared" si="23"/>
        <v>1</v>
      </c>
      <c r="AT177" s="153">
        <f t="shared" si="23"/>
        <v>1</v>
      </c>
      <c r="AU177" s="153">
        <f t="shared" si="23"/>
        <v>1</v>
      </c>
      <c r="AV177" s="153">
        <f t="shared" si="23"/>
        <v>1</v>
      </c>
      <c r="AW177" s="153">
        <f t="shared" si="23"/>
        <v>1</v>
      </c>
      <c r="AX177" s="153">
        <f t="shared" si="22"/>
        <v>1</v>
      </c>
      <c r="AY177" s="153">
        <f t="shared" si="22"/>
        <v>0</v>
      </c>
      <c r="AZ177" s="153">
        <f t="shared" si="22"/>
        <v>0</v>
      </c>
      <c r="BA177" s="153">
        <f t="shared" si="22"/>
        <v>0</v>
      </c>
      <c r="BB177" s="153">
        <f t="shared" si="22"/>
        <v>0</v>
      </c>
    </row>
    <row r="178" spans="1:54" x14ac:dyDescent="0.3">
      <c r="A178" t="s">
        <v>1713</v>
      </c>
      <c r="B178" t="str">
        <f>VLOOKUP($A178,Countries!$H$2:$Q$217,8,FALSE)</f>
        <v>ATG</v>
      </c>
      <c r="C178" t="str">
        <f>VLOOKUP($A178,Countries!$H$2:$Q$217,9,FALSE)</f>
        <v>LAC</v>
      </c>
      <c r="D178" t="str">
        <f>VLOOKUP($A178,Countries!$H$2:$Q$217,2,FALSE)</f>
        <v>High Income</v>
      </c>
      <c r="E178" t="str">
        <f>VLOOKUP($A178,Countries!$H$2:$Q$217,10,FALSE)</f>
        <v>IBRD</v>
      </c>
      <c r="F178" t="s">
        <v>1651</v>
      </c>
      <c r="G178" t="s">
        <v>2070</v>
      </c>
      <c r="H178" s="319" t="s">
        <v>779</v>
      </c>
      <c r="I178" s="4">
        <v>0</v>
      </c>
      <c r="J178" s="4">
        <v>0.17</v>
      </c>
      <c r="K178" s="4">
        <v>0.81</v>
      </c>
      <c r="L178" s="4">
        <v>0.23</v>
      </c>
      <c r="M178" s="4">
        <v>0.56999999999999995</v>
      </c>
      <c r="N178" s="4">
        <v>0.2</v>
      </c>
      <c r="O178" s="4">
        <v>0.17</v>
      </c>
      <c r="P178" s="4">
        <v>0.18</v>
      </c>
      <c r="Q178" s="4">
        <v>0.28000000000000003</v>
      </c>
      <c r="R178" s="4">
        <v>0.18</v>
      </c>
      <c r="S178" s="4">
        <v>0.13</v>
      </c>
      <c r="T178" s="4">
        <v>0.22</v>
      </c>
      <c r="U178" s="4">
        <v>0.36</v>
      </c>
      <c r="V178" s="4">
        <v>0.13</v>
      </c>
      <c r="W178" s="4">
        <v>0.1</v>
      </c>
      <c r="X178" s="4">
        <v>7.0000000000000007E-2</v>
      </c>
      <c r="Y178" s="4">
        <v>0.47</v>
      </c>
      <c r="Z178" s="4">
        <v>0.12</v>
      </c>
      <c r="AA178" s="4"/>
      <c r="AB178" s="4"/>
      <c r="AC178" s="4"/>
      <c r="AE178" s="126" t="str">
        <f t="shared" si="25"/>
        <v/>
      </c>
      <c r="AF178" s="126">
        <f t="shared" si="25"/>
        <v>-0.23529411764705885</v>
      </c>
      <c r="AG178" s="126">
        <f t="shared" si="25"/>
        <v>-0.87654320987654322</v>
      </c>
      <c r="AH178" s="126">
        <f t="shared" si="25"/>
        <v>-0.69565217391304346</v>
      </c>
      <c r="AI178" s="126">
        <f t="shared" si="25"/>
        <v>-0.17543859649122803</v>
      </c>
      <c r="AJ178" s="126">
        <f t="shared" si="24"/>
        <v>-0.40000000000000008</v>
      </c>
      <c r="AK178" s="126" t="str">
        <f t="shared" si="24"/>
        <v/>
      </c>
      <c r="AL178" s="126" t="str">
        <f t="shared" si="24"/>
        <v/>
      </c>
      <c r="AM178" s="126" t="str">
        <f t="shared" si="24"/>
        <v/>
      </c>
      <c r="AN178" s="126" t="str">
        <f t="shared" si="24"/>
        <v/>
      </c>
      <c r="AO178" s="124">
        <f t="shared" si="19"/>
        <v>1.9800000000000002</v>
      </c>
      <c r="AP178" s="124">
        <f t="shared" si="20"/>
        <v>1.25</v>
      </c>
      <c r="AQ178" s="126">
        <f t="shared" si="21"/>
        <v>-0.36868686868686873</v>
      </c>
      <c r="AR178" s="153" t="s">
        <v>779</v>
      </c>
      <c r="AS178" s="153">
        <f t="shared" si="23"/>
        <v>1</v>
      </c>
      <c r="AT178" s="153">
        <f t="shared" si="23"/>
        <v>1</v>
      </c>
      <c r="AU178" s="153">
        <f t="shared" si="23"/>
        <v>1</v>
      </c>
      <c r="AV178" s="153">
        <f t="shared" si="23"/>
        <v>1</v>
      </c>
      <c r="AW178" s="153">
        <f t="shared" si="23"/>
        <v>1</v>
      </c>
      <c r="AX178" s="153">
        <f t="shared" si="22"/>
        <v>1</v>
      </c>
      <c r="AY178" s="153">
        <f t="shared" si="22"/>
        <v>0</v>
      </c>
      <c r="AZ178" s="153">
        <f t="shared" si="22"/>
        <v>0</v>
      </c>
      <c r="BA178" s="153">
        <f t="shared" si="22"/>
        <v>0</v>
      </c>
      <c r="BB178" s="153">
        <f t="shared" si="22"/>
        <v>0</v>
      </c>
    </row>
    <row r="179" spans="1:54" x14ac:dyDescent="0.3">
      <c r="A179" t="s">
        <v>1713</v>
      </c>
      <c r="B179" t="str">
        <f>VLOOKUP($A179,Countries!$H$2:$Q$217,8,FALSE)</f>
        <v>ATG</v>
      </c>
      <c r="C179" t="str">
        <f>VLOOKUP($A179,Countries!$H$2:$Q$217,9,FALSE)</f>
        <v>LAC</v>
      </c>
      <c r="D179" t="str">
        <f>VLOOKUP($A179,Countries!$H$2:$Q$217,2,FALSE)</f>
        <v>High Income</v>
      </c>
      <c r="E179" t="str">
        <f>VLOOKUP($A179,Countries!$H$2:$Q$217,10,FALSE)</f>
        <v>IBRD</v>
      </c>
      <c r="F179" t="s">
        <v>776</v>
      </c>
      <c r="G179" t="s">
        <v>2070</v>
      </c>
      <c r="H179" s="319" t="s">
        <v>779</v>
      </c>
      <c r="I179" s="4">
        <v>70.540000000000006</v>
      </c>
      <c r="J179" s="4">
        <v>52.46</v>
      </c>
      <c r="K179" s="4">
        <v>72.42</v>
      </c>
      <c r="L179" s="4">
        <v>87.57</v>
      </c>
      <c r="M179" s="4">
        <v>83.5</v>
      </c>
      <c r="N179" s="4">
        <v>67.09</v>
      </c>
      <c r="O179" s="4">
        <v>76.42</v>
      </c>
      <c r="P179" s="4">
        <v>59.42</v>
      </c>
      <c r="Q179" s="4">
        <v>63.66</v>
      </c>
      <c r="R179" s="4">
        <v>67.599999999999994</v>
      </c>
      <c r="S179" s="4">
        <v>61.6</v>
      </c>
      <c r="T179" s="4">
        <v>83.74</v>
      </c>
      <c r="U179" s="4">
        <v>94.18</v>
      </c>
      <c r="V179" s="4">
        <v>59.22</v>
      </c>
      <c r="W179" s="4">
        <v>93.55</v>
      </c>
      <c r="X179" s="4">
        <v>50.5</v>
      </c>
      <c r="Y179" s="4">
        <v>45.28</v>
      </c>
      <c r="Z179" s="4">
        <v>50.9</v>
      </c>
      <c r="AA179" s="4"/>
      <c r="AB179" s="4"/>
      <c r="AC179" s="4"/>
      <c r="AE179" s="126">
        <f t="shared" si="25"/>
        <v>0.33512900481996027</v>
      </c>
      <c r="AF179" s="126">
        <f t="shared" si="25"/>
        <v>0.12886008387342734</v>
      </c>
      <c r="AG179" s="126">
        <f t="shared" si="25"/>
        <v>0.29177022921844786</v>
      </c>
      <c r="AH179" s="126">
        <f t="shared" si="25"/>
        <v>-0.42331848806668948</v>
      </c>
      <c r="AI179" s="126">
        <f t="shared" si="25"/>
        <v>-0.45772455089820357</v>
      </c>
      <c r="AJ179" s="126">
        <f t="shared" si="24"/>
        <v>-0.24131763303025791</v>
      </c>
      <c r="AK179" s="126" t="str">
        <f t="shared" si="24"/>
        <v/>
      </c>
      <c r="AL179" s="126" t="str">
        <f t="shared" si="24"/>
        <v/>
      </c>
      <c r="AM179" s="126" t="str">
        <f t="shared" si="24"/>
        <v/>
      </c>
      <c r="AN179" s="126" t="str">
        <f t="shared" si="24"/>
        <v/>
      </c>
      <c r="AO179" s="124">
        <f t="shared" si="19"/>
        <v>433.58000000000004</v>
      </c>
      <c r="AP179" s="124">
        <f t="shared" si="20"/>
        <v>393.63</v>
      </c>
      <c r="AQ179" s="126">
        <f t="shared" si="21"/>
        <v>-9.2139858849578024E-2</v>
      </c>
      <c r="AR179" s="153" t="s">
        <v>779</v>
      </c>
      <c r="AS179" s="153">
        <f t="shared" si="23"/>
        <v>1</v>
      </c>
      <c r="AT179" s="153">
        <f t="shared" si="23"/>
        <v>1</v>
      </c>
      <c r="AU179" s="153">
        <f t="shared" si="23"/>
        <v>1</v>
      </c>
      <c r="AV179" s="153">
        <f t="shared" si="23"/>
        <v>1</v>
      </c>
      <c r="AW179" s="153">
        <f t="shared" si="23"/>
        <v>1</v>
      </c>
      <c r="AX179" s="153">
        <f t="shared" si="22"/>
        <v>1</v>
      </c>
      <c r="AY179" s="153">
        <f t="shared" si="22"/>
        <v>0</v>
      </c>
      <c r="AZ179" s="153">
        <f t="shared" si="22"/>
        <v>0</v>
      </c>
      <c r="BA179" s="153">
        <f t="shared" si="22"/>
        <v>0</v>
      </c>
      <c r="BB179" s="153">
        <f t="shared" si="22"/>
        <v>0</v>
      </c>
    </row>
    <row r="180" spans="1:54" x14ac:dyDescent="0.3">
      <c r="A180" t="s">
        <v>1713</v>
      </c>
      <c r="B180" t="str">
        <f>VLOOKUP($A180,Countries!$H$2:$Q$217,8,FALSE)</f>
        <v>ATG</v>
      </c>
      <c r="C180" t="str">
        <f>VLOOKUP($A180,Countries!$H$2:$Q$217,9,FALSE)</f>
        <v>LAC</v>
      </c>
      <c r="D180" t="str">
        <f>VLOOKUP($A180,Countries!$H$2:$Q$217,2,FALSE)</f>
        <v>High Income</v>
      </c>
      <c r="E180" t="str">
        <f>VLOOKUP($A180,Countries!$H$2:$Q$217,10,FALSE)</f>
        <v>IBRD</v>
      </c>
      <c r="F180" t="s">
        <v>650</v>
      </c>
      <c r="G180" t="s">
        <v>2070</v>
      </c>
      <c r="H180" s="319" t="s">
        <v>779</v>
      </c>
      <c r="I180" s="4">
        <v>14.99</v>
      </c>
      <c r="J180" s="4">
        <v>8.66</v>
      </c>
      <c r="K180" s="4">
        <v>11.66</v>
      </c>
      <c r="L180" s="4">
        <v>12.99</v>
      </c>
      <c r="M180" s="4">
        <v>17.920000000000002</v>
      </c>
      <c r="N180" s="4">
        <v>13.97</v>
      </c>
      <c r="O180" s="4">
        <v>15.51</v>
      </c>
      <c r="P180" s="4">
        <v>18.13</v>
      </c>
      <c r="Q180" s="4">
        <v>17.809999999999999</v>
      </c>
      <c r="R180" s="4">
        <v>17.72</v>
      </c>
      <c r="S180" s="4">
        <v>12.62</v>
      </c>
      <c r="T180" s="4">
        <v>11.81</v>
      </c>
      <c r="U180" s="4">
        <v>23.93</v>
      </c>
      <c r="V180" s="4">
        <v>6.92</v>
      </c>
      <c r="W180" s="4">
        <v>9.7899999999999991</v>
      </c>
      <c r="X180" s="4">
        <v>10.84</v>
      </c>
      <c r="Y180" s="4">
        <v>11.25</v>
      </c>
      <c r="Z180" s="4">
        <v>9.43</v>
      </c>
      <c r="AA180" s="4"/>
      <c r="AB180" s="4"/>
      <c r="AC180" s="4"/>
      <c r="AE180" s="126">
        <f t="shared" si="25"/>
        <v>0.59639759839893258</v>
      </c>
      <c r="AF180" s="126">
        <f t="shared" si="25"/>
        <v>-0.20092378752886839</v>
      </c>
      <c r="AG180" s="126">
        <f t="shared" si="25"/>
        <v>-0.16037735849056611</v>
      </c>
      <c r="AH180" s="126">
        <f t="shared" si="25"/>
        <v>-0.16551193225558125</v>
      </c>
      <c r="AI180" s="126">
        <f t="shared" si="25"/>
        <v>-0.37220982142857151</v>
      </c>
      <c r="AJ180" s="126">
        <f t="shared" si="24"/>
        <v>-0.32498210450966364</v>
      </c>
      <c r="AK180" s="126" t="str">
        <f t="shared" si="24"/>
        <v/>
      </c>
      <c r="AL180" s="126" t="str">
        <f t="shared" si="24"/>
        <v/>
      </c>
      <c r="AM180" s="126" t="str">
        <f t="shared" si="24"/>
        <v/>
      </c>
      <c r="AN180" s="126" t="str">
        <f t="shared" si="24"/>
        <v/>
      </c>
      <c r="AO180" s="124">
        <f t="shared" si="19"/>
        <v>80.19</v>
      </c>
      <c r="AP180" s="124">
        <f t="shared" si="20"/>
        <v>72.16</v>
      </c>
      <c r="AQ180" s="126">
        <f t="shared" si="21"/>
        <v>-0.10013717421124831</v>
      </c>
      <c r="AR180" s="153" t="s">
        <v>779</v>
      </c>
      <c r="AS180" s="153">
        <f t="shared" si="23"/>
        <v>1</v>
      </c>
      <c r="AT180" s="153">
        <f t="shared" si="23"/>
        <v>1</v>
      </c>
      <c r="AU180" s="153">
        <f t="shared" si="23"/>
        <v>1</v>
      </c>
      <c r="AV180" s="153">
        <f t="shared" si="23"/>
        <v>1</v>
      </c>
      <c r="AW180" s="153">
        <f t="shared" si="23"/>
        <v>1</v>
      </c>
      <c r="AX180" s="153">
        <f t="shared" si="22"/>
        <v>1</v>
      </c>
      <c r="AY180" s="153">
        <f t="shared" si="22"/>
        <v>0</v>
      </c>
      <c r="AZ180" s="153">
        <f t="shared" si="22"/>
        <v>0</v>
      </c>
      <c r="BA180" s="153">
        <f t="shared" si="22"/>
        <v>0</v>
      </c>
      <c r="BB180" s="153">
        <f t="shared" si="22"/>
        <v>0</v>
      </c>
    </row>
    <row r="181" spans="1:54" x14ac:dyDescent="0.3">
      <c r="A181" t="s">
        <v>1713</v>
      </c>
      <c r="B181" t="str">
        <f>VLOOKUP($A181,Countries!$H$2:$Q$217,8,FALSE)</f>
        <v>ATG</v>
      </c>
      <c r="C181" t="str">
        <f>VLOOKUP($A181,Countries!$H$2:$Q$217,9,FALSE)</f>
        <v>LAC</v>
      </c>
      <c r="D181" t="str">
        <f>VLOOKUP($A181,Countries!$H$2:$Q$217,2,FALSE)</f>
        <v>High Income</v>
      </c>
      <c r="E181" t="str">
        <f>VLOOKUP($A181,Countries!$H$2:$Q$217,10,FALSE)</f>
        <v>IBRD</v>
      </c>
      <c r="F181" t="s">
        <v>2103</v>
      </c>
      <c r="G181" t="s">
        <v>2070</v>
      </c>
      <c r="H181" s="319" t="s">
        <v>779</v>
      </c>
      <c r="I181" s="4">
        <v>9.3800000000000008</v>
      </c>
      <c r="J181" s="4">
        <v>5.87</v>
      </c>
      <c r="K181" s="4">
        <v>8.0399999999999991</v>
      </c>
      <c r="L181" s="4">
        <v>7.3</v>
      </c>
      <c r="M181" s="4">
        <v>11.08</v>
      </c>
      <c r="N181" s="4">
        <v>7.71</v>
      </c>
      <c r="O181" s="4">
        <v>11.15</v>
      </c>
      <c r="P181" s="4">
        <v>13.03</v>
      </c>
      <c r="Q181" s="4">
        <v>14.05</v>
      </c>
      <c r="R181" s="4">
        <v>11.33</v>
      </c>
      <c r="S181" s="4">
        <v>7.07</v>
      </c>
      <c r="T181" s="4">
        <v>6.2</v>
      </c>
      <c r="U181" s="4">
        <v>6.48</v>
      </c>
      <c r="V181" s="4">
        <v>4.13</v>
      </c>
      <c r="W181" s="4">
        <v>5.52</v>
      </c>
      <c r="X181" s="4">
        <v>8.23</v>
      </c>
      <c r="Y181" s="4">
        <v>8.2200000000000006</v>
      </c>
      <c r="Z181" s="4">
        <v>8.26</v>
      </c>
      <c r="AA181" s="4"/>
      <c r="AB181" s="4"/>
      <c r="AC181" s="4"/>
      <c r="AE181" s="126">
        <f t="shared" si="25"/>
        <v>-0.30916844349680173</v>
      </c>
      <c r="AF181" s="126">
        <f t="shared" si="25"/>
        <v>-0.29642248722316866</v>
      </c>
      <c r="AG181" s="126">
        <f t="shared" si="25"/>
        <v>-0.31343283582089548</v>
      </c>
      <c r="AH181" s="126">
        <f t="shared" si="25"/>
        <v>0.12739726027397269</v>
      </c>
      <c r="AI181" s="126">
        <f t="shared" si="25"/>
        <v>-0.25812274368231042</v>
      </c>
      <c r="AJ181" s="126">
        <f t="shared" si="24"/>
        <v>7.1335927367055754E-2</v>
      </c>
      <c r="AK181" s="126" t="str">
        <f t="shared" si="24"/>
        <v/>
      </c>
      <c r="AL181" s="126" t="str">
        <f t="shared" si="24"/>
        <v/>
      </c>
      <c r="AM181" s="126" t="str">
        <f t="shared" si="24"/>
        <v/>
      </c>
      <c r="AN181" s="126" t="str">
        <f t="shared" si="24"/>
        <v/>
      </c>
      <c r="AO181" s="124">
        <f t="shared" si="19"/>
        <v>49.38</v>
      </c>
      <c r="AP181" s="124">
        <f t="shared" si="20"/>
        <v>40.839999999999996</v>
      </c>
      <c r="AQ181" s="126">
        <f t="shared" si="21"/>
        <v>-0.17294451194815727</v>
      </c>
      <c r="AR181" s="153" t="s">
        <v>779</v>
      </c>
      <c r="AS181" s="153">
        <f t="shared" si="23"/>
        <v>1</v>
      </c>
      <c r="AT181" s="153">
        <f t="shared" si="23"/>
        <v>1</v>
      </c>
      <c r="AU181" s="153">
        <f t="shared" si="23"/>
        <v>1</v>
      </c>
      <c r="AV181" s="153">
        <f t="shared" si="23"/>
        <v>1</v>
      </c>
      <c r="AW181" s="153">
        <f t="shared" si="23"/>
        <v>1</v>
      </c>
      <c r="AX181" s="153">
        <f t="shared" si="22"/>
        <v>1</v>
      </c>
      <c r="AY181" s="153">
        <f t="shared" si="22"/>
        <v>0</v>
      </c>
      <c r="AZ181" s="153">
        <f t="shared" si="22"/>
        <v>0</v>
      </c>
      <c r="BA181" s="153">
        <f t="shared" si="22"/>
        <v>0</v>
      </c>
      <c r="BB181" s="153">
        <f t="shared" si="22"/>
        <v>0</v>
      </c>
    </row>
    <row r="182" spans="1:54" x14ac:dyDescent="0.3">
      <c r="A182" t="s">
        <v>1713</v>
      </c>
      <c r="B182" t="str">
        <f>VLOOKUP($A182,Countries!$H$2:$Q$217,8,FALSE)</f>
        <v>ATG</v>
      </c>
      <c r="C182" t="str">
        <f>VLOOKUP($A182,Countries!$H$2:$Q$217,9,FALSE)</f>
        <v>LAC</v>
      </c>
      <c r="D182" t="str">
        <f>VLOOKUP($A182,Countries!$H$2:$Q$217,2,FALSE)</f>
        <v>High Income</v>
      </c>
      <c r="E182" t="str">
        <f>VLOOKUP($A182,Countries!$H$2:$Q$217,10,FALSE)</f>
        <v>IBRD</v>
      </c>
      <c r="F182" t="s">
        <v>5</v>
      </c>
      <c r="G182" t="s">
        <v>2070</v>
      </c>
      <c r="H182" s="319" t="s">
        <v>779</v>
      </c>
      <c r="I182" s="4">
        <v>55.55</v>
      </c>
      <c r="J182" s="4">
        <v>43.79</v>
      </c>
      <c r="K182" s="4">
        <v>60.76</v>
      </c>
      <c r="L182" s="4">
        <v>74.58</v>
      </c>
      <c r="M182" s="4">
        <v>65.58</v>
      </c>
      <c r="N182" s="4">
        <v>53.12</v>
      </c>
      <c r="O182" s="4">
        <v>60.92</v>
      </c>
      <c r="P182" s="4">
        <v>41.29</v>
      </c>
      <c r="Q182" s="4">
        <v>45.85</v>
      </c>
      <c r="R182" s="4">
        <v>49.88</v>
      </c>
      <c r="S182" s="4">
        <v>48.98</v>
      </c>
      <c r="T182" s="4">
        <v>71.94</v>
      </c>
      <c r="U182" s="4">
        <v>70.239999999999995</v>
      </c>
      <c r="V182" s="4">
        <v>52.3</v>
      </c>
      <c r="W182" s="4">
        <v>83.75</v>
      </c>
      <c r="X182" s="4">
        <v>39.659999999999997</v>
      </c>
      <c r="Y182" s="4">
        <v>34.03</v>
      </c>
      <c r="Z182" s="4">
        <v>41.48</v>
      </c>
      <c r="AA182" s="4"/>
      <c r="AB182" s="4"/>
      <c r="AC182" s="4"/>
      <c r="AE182" s="126">
        <f t="shared" si="25"/>
        <v>0.26444644464446443</v>
      </c>
      <c r="AF182" s="126">
        <f t="shared" si="25"/>
        <v>0.19433660653117146</v>
      </c>
      <c r="AG182" s="126">
        <f t="shared" si="25"/>
        <v>0.37837393021724824</v>
      </c>
      <c r="AH182" s="126">
        <f t="shared" si="25"/>
        <v>-0.46822204344328239</v>
      </c>
      <c r="AI182" s="126">
        <f t="shared" si="25"/>
        <v>-0.48109179627935345</v>
      </c>
      <c r="AJ182" s="126">
        <f t="shared" si="24"/>
        <v>-0.21912650602409642</v>
      </c>
      <c r="AK182" s="126" t="str">
        <f t="shared" si="24"/>
        <v/>
      </c>
      <c r="AL182" s="126" t="str">
        <f t="shared" si="24"/>
        <v/>
      </c>
      <c r="AM182" s="126" t="str">
        <f t="shared" si="24"/>
        <v/>
      </c>
      <c r="AN182" s="126" t="str">
        <f t="shared" si="24"/>
        <v/>
      </c>
      <c r="AO182" s="124">
        <f t="shared" si="19"/>
        <v>353.38</v>
      </c>
      <c r="AP182" s="124">
        <f t="shared" si="20"/>
        <v>321.46000000000004</v>
      </c>
      <c r="AQ182" s="126">
        <f t="shared" si="21"/>
        <v>-9.0327692568905882E-2</v>
      </c>
      <c r="AR182" s="153" t="s">
        <v>779</v>
      </c>
      <c r="AS182" s="153">
        <f t="shared" si="23"/>
        <v>1</v>
      </c>
      <c r="AT182" s="153">
        <f t="shared" si="23"/>
        <v>1</v>
      </c>
      <c r="AU182" s="153">
        <f t="shared" si="23"/>
        <v>1</v>
      </c>
      <c r="AV182" s="153">
        <f t="shared" si="23"/>
        <v>1</v>
      </c>
      <c r="AW182" s="153">
        <f t="shared" si="23"/>
        <v>1</v>
      </c>
      <c r="AX182" s="153">
        <f t="shared" si="22"/>
        <v>1</v>
      </c>
      <c r="AY182" s="153">
        <f t="shared" si="22"/>
        <v>0</v>
      </c>
      <c r="AZ182" s="153">
        <f t="shared" si="22"/>
        <v>0</v>
      </c>
      <c r="BA182" s="153">
        <f t="shared" si="22"/>
        <v>0</v>
      </c>
      <c r="BB182" s="153">
        <f t="shared" si="22"/>
        <v>0</v>
      </c>
    </row>
    <row r="183" spans="1:54" x14ac:dyDescent="0.3">
      <c r="A183" t="s">
        <v>1713</v>
      </c>
      <c r="B183" t="str">
        <f>VLOOKUP($A183,Countries!$H$2:$Q$217,8,FALSE)</f>
        <v>ATG</v>
      </c>
      <c r="C183" t="str">
        <f>VLOOKUP($A183,Countries!$H$2:$Q$217,9,FALSE)</f>
        <v>LAC</v>
      </c>
      <c r="D183" t="str">
        <f>VLOOKUP($A183,Countries!$H$2:$Q$217,2,FALSE)</f>
        <v>High Income</v>
      </c>
      <c r="E183" t="str">
        <f>VLOOKUP($A183,Countries!$H$2:$Q$217,10,FALSE)</f>
        <v>IBRD</v>
      </c>
      <c r="F183" t="s">
        <v>18</v>
      </c>
      <c r="G183" t="s">
        <v>2070</v>
      </c>
      <c r="H183" s="319" t="s">
        <v>779</v>
      </c>
      <c r="I183" s="4">
        <v>26.44</v>
      </c>
      <c r="J183" s="4">
        <v>18.899999999999999</v>
      </c>
      <c r="K183" s="4">
        <v>26.94</v>
      </c>
      <c r="L183" s="4">
        <v>35.89</v>
      </c>
      <c r="M183" s="4">
        <v>29.1</v>
      </c>
      <c r="N183" s="4">
        <v>22.11</v>
      </c>
      <c r="O183" s="4">
        <v>32.86</v>
      </c>
      <c r="P183" s="4">
        <v>19</v>
      </c>
      <c r="Q183" s="4">
        <v>23.34</v>
      </c>
      <c r="R183" s="4">
        <v>14.82</v>
      </c>
      <c r="S183" s="4">
        <v>23.2</v>
      </c>
      <c r="T183" s="4">
        <v>32.96</v>
      </c>
      <c r="U183" s="4">
        <v>35.270000000000003</v>
      </c>
      <c r="V183" s="4">
        <v>24.6</v>
      </c>
      <c r="W183" s="4">
        <v>35.369999999999997</v>
      </c>
      <c r="X183" s="4">
        <v>17.02</v>
      </c>
      <c r="Y183" s="4">
        <v>11.79</v>
      </c>
      <c r="Z183" s="4">
        <v>16.86</v>
      </c>
      <c r="AA183" s="4"/>
      <c r="AB183" s="4"/>
      <c r="AC183" s="4"/>
      <c r="AE183" s="126">
        <f t="shared" si="25"/>
        <v>0.33396369137670201</v>
      </c>
      <c r="AF183" s="126">
        <f t="shared" si="25"/>
        <v>0.30158730158730174</v>
      </c>
      <c r="AG183" s="126">
        <f t="shared" si="25"/>
        <v>0.31291759465478824</v>
      </c>
      <c r="AH183" s="126">
        <f t="shared" si="25"/>
        <v>-0.52577319587628868</v>
      </c>
      <c r="AI183" s="126">
        <f t="shared" si="25"/>
        <v>-0.59484536082474226</v>
      </c>
      <c r="AJ183" s="126">
        <f t="shared" si="24"/>
        <v>-0.23744911804613297</v>
      </c>
      <c r="AK183" s="126" t="str">
        <f t="shared" si="24"/>
        <v/>
      </c>
      <c r="AL183" s="126" t="str">
        <f t="shared" si="24"/>
        <v/>
      </c>
      <c r="AM183" s="126" t="str">
        <f t="shared" si="24"/>
        <v/>
      </c>
      <c r="AN183" s="126" t="str">
        <f t="shared" si="24"/>
        <v/>
      </c>
      <c r="AO183" s="124">
        <f t="shared" si="19"/>
        <v>159.38</v>
      </c>
      <c r="AP183" s="124">
        <f t="shared" si="20"/>
        <v>140.91000000000003</v>
      </c>
      <c r="AQ183" s="126">
        <f t="shared" si="21"/>
        <v>-0.11588656042163364</v>
      </c>
      <c r="AR183" s="153" t="s">
        <v>779</v>
      </c>
      <c r="AS183" s="153">
        <f t="shared" si="23"/>
        <v>1</v>
      </c>
      <c r="AT183" s="153">
        <f t="shared" si="23"/>
        <v>1</v>
      </c>
      <c r="AU183" s="153">
        <f t="shared" si="23"/>
        <v>1</v>
      </c>
      <c r="AV183" s="153">
        <f t="shared" si="23"/>
        <v>1</v>
      </c>
      <c r="AW183" s="153">
        <f t="shared" si="23"/>
        <v>1</v>
      </c>
      <c r="AX183" s="153">
        <f t="shared" si="22"/>
        <v>1</v>
      </c>
      <c r="AY183" s="153">
        <f t="shared" si="22"/>
        <v>0</v>
      </c>
      <c r="AZ183" s="153">
        <f t="shared" si="22"/>
        <v>0</v>
      </c>
      <c r="BA183" s="153">
        <f t="shared" si="22"/>
        <v>0</v>
      </c>
      <c r="BB183" s="153">
        <f t="shared" si="22"/>
        <v>0</v>
      </c>
    </row>
    <row r="184" spans="1:54" x14ac:dyDescent="0.3">
      <c r="A184" t="s">
        <v>1713</v>
      </c>
      <c r="B184" t="str">
        <f>VLOOKUP($A184,Countries!$H$2:$Q$217,8,FALSE)</f>
        <v>ATG</v>
      </c>
      <c r="C184" t="str">
        <f>VLOOKUP($A184,Countries!$H$2:$Q$217,9,FALSE)</f>
        <v>LAC</v>
      </c>
      <c r="D184" t="str">
        <f>VLOOKUP($A184,Countries!$H$2:$Q$217,2,FALSE)</f>
        <v>High Income</v>
      </c>
      <c r="E184" t="str">
        <f>VLOOKUP($A184,Countries!$H$2:$Q$217,10,FALSE)</f>
        <v>IBRD</v>
      </c>
      <c r="F184" t="s">
        <v>16</v>
      </c>
      <c r="G184" t="s">
        <v>2070</v>
      </c>
      <c r="H184" s="319" t="s">
        <v>779</v>
      </c>
      <c r="I184" s="4">
        <v>9.98</v>
      </c>
      <c r="J184" s="4">
        <v>2.21</v>
      </c>
      <c r="K184" s="4">
        <v>8.57</v>
      </c>
      <c r="L184" s="4">
        <v>10.33</v>
      </c>
      <c r="M184" s="4">
        <v>10.32</v>
      </c>
      <c r="N184" s="4">
        <v>4.5599999999999996</v>
      </c>
      <c r="O184" s="4">
        <v>6.54</v>
      </c>
      <c r="P184" s="4">
        <v>2.31</v>
      </c>
      <c r="Q184" s="4">
        <v>2.85</v>
      </c>
      <c r="R184" s="4">
        <v>12.71</v>
      </c>
      <c r="S184" s="4">
        <v>2.58</v>
      </c>
      <c r="T184" s="4">
        <v>6.16</v>
      </c>
      <c r="U184" s="4">
        <v>13.78</v>
      </c>
      <c r="V184" s="4">
        <v>4.75</v>
      </c>
      <c r="W184" s="4">
        <v>21.77</v>
      </c>
      <c r="X184" s="4">
        <v>4.07</v>
      </c>
      <c r="Y184" s="4">
        <v>5.68</v>
      </c>
      <c r="Z184" s="4">
        <v>4.63</v>
      </c>
      <c r="AA184" s="4"/>
      <c r="AB184" s="4"/>
      <c r="AC184" s="4"/>
      <c r="AE184" s="126">
        <f t="shared" si="25"/>
        <v>0.38076152304609207</v>
      </c>
      <c r="AF184" s="126">
        <f t="shared" si="25"/>
        <v>1.1493212669683259</v>
      </c>
      <c r="AG184" s="126">
        <f t="shared" si="25"/>
        <v>1.5402567094515751</v>
      </c>
      <c r="AH184" s="126">
        <f t="shared" si="25"/>
        <v>-0.60600193610842201</v>
      </c>
      <c r="AI184" s="126">
        <f t="shared" si="25"/>
        <v>-0.44961240310077522</v>
      </c>
      <c r="AJ184" s="126">
        <f t="shared" si="24"/>
        <v>1.5350877192982519E-2</v>
      </c>
      <c r="AK184" s="126" t="str">
        <f t="shared" si="24"/>
        <v/>
      </c>
      <c r="AL184" s="126" t="str">
        <f t="shared" si="24"/>
        <v/>
      </c>
      <c r="AM184" s="126" t="str">
        <f t="shared" si="24"/>
        <v/>
      </c>
      <c r="AN184" s="126" t="str">
        <f t="shared" si="24"/>
        <v/>
      </c>
      <c r="AO184" s="124">
        <f t="shared" si="19"/>
        <v>45.970000000000006</v>
      </c>
      <c r="AP184" s="124">
        <f t="shared" si="20"/>
        <v>54.68</v>
      </c>
      <c r="AQ184" s="126">
        <f t="shared" si="21"/>
        <v>0.18947139438764396</v>
      </c>
      <c r="AR184" s="153" t="s">
        <v>779</v>
      </c>
      <c r="AS184" s="153">
        <f t="shared" si="23"/>
        <v>1</v>
      </c>
      <c r="AT184" s="153">
        <f t="shared" si="23"/>
        <v>1</v>
      </c>
      <c r="AU184" s="153">
        <f t="shared" si="23"/>
        <v>1</v>
      </c>
      <c r="AV184" s="153">
        <f t="shared" si="23"/>
        <v>1</v>
      </c>
      <c r="AW184" s="153">
        <f t="shared" si="23"/>
        <v>1</v>
      </c>
      <c r="AX184" s="153">
        <f t="shared" si="22"/>
        <v>1</v>
      </c>
      <c r="AY184" s="153">
        <f t="shared" si="22"/>
        <v>0</v>
      </c>
      <c r="AZ184" s="153">
        <f t="shared" si="22"/>
        <v>0</v>
      </c>
      <c r="BA184" s="153">
        <f t="shared" si="22"/>
        <v>0</v>
      </c>
      <c r="BB184" s="153">
        <f t="shared" si="22"/>
        <v>0</v>
      </c>
    </row>
    <row r="185" spans="1:54" x14ac:dyDescent="0.3">
      <c r="A185" t="s">
        <v>1713</v>
      </c>
      <c r="B185" t="str">
        <f>VLOOKUP($A185,Countries!$H$2:$Q$217,8,FALSE)</f>
        <v>ATG</v>
      </c>
      <c r="C185" t="str">
        <f>VLOOKUP($A185,Countries!$H$2:$Q$217,9,FALSE)</f>
        <v>LAC</v>
      </c>
      <c r="D185" t="str">
        <f>VLOOKUP($A185,Countries!$H$2:$Q$217,2,FALSE)</f>
        <v>High Income</v>
      </c>
      <c r="E185" t="str">
        <f>VLOOKUP($A185,Countries!$H$2:$Q$217,10,FALSE)</f>
        <v>IBRD</v>
      </c>
      <c r="F185" t="s">
        <v>2101</v>
      </c>
      <c r="G185" t="s">
        <v>2070</v>
      </c>
      <c r="H185" s="319" t="s">
        <v>779</v>
      </c>
      <c r="I185" s="4">
        <v>1.1100000000000001</v>
      </c>
      <c r="J185" s="4">
        <v>1.69</v>
      </c>
      <c r="K185" s="4">
        <v>3.27</v>
      </c>
      <c r="L185" s="4">
        <v>4.58</v>
      </c>
      <c r="M185" s="4">
        <v>4.58</v>
      </c>
      <c r="N185" s="4">
        <v>7.19</v>
      </c>
      <c r="O185" s="4">
        <v>1.1200000000000001</v>
      </c>
      <c r="P185" s="4">
        <v>1.1200000000000001</v>
      </c>
      <c r="Q185" s="4">
        <v>0.59</v>
      </c>
      <c r="R185" s="4">
        <v>0.96</v>
      </c>
      <c r="S185" s="4">
        <v>0.67</v>
      </c>
      <c r="T185" s="4">
        <v>1.71</v>
      </c>
      <c r="U185" s="4">
        <v>1.84</v>
      </c>
      <c r="V185" s="4">
        <v>1.53</v>
      </c>
      <c r="W185" s="4">
        <v>2.71</v>
      </c>
      <c r="X185" s="4">
        <v>1.71</v>
      </c>
      <c r="Y185" s="4">
        <v>3.12</v>
      </c>
      <c r="Z185" s="4">
        <v>1.7</v>
      </c>
      <c r="AA185" s="4"/>
      <c r="AB185" s="4"/>
      <c r="AC185" s="4"/>
      <c r="AE185" s="126">
        <f t="shared" si="25"/>
        <v>0.6576576576576576</v>
      </c>
      <c r="AF185" s="126">
        <f t="shared" si="25"/>
        <v>-9.4674556213017708E-2</v>
      </c>
      <c r="AG185" s="126">
        <f t="shared" si="25"/>
        <v>-0.17125382262996944</v>
      </c>
      <c r="AH185" s="126">
        <f t="shared" si="25"/>
        <v>-0.6266375545851528</v>
      </c>
      <c r="AI185" s="126">
        <f t="shared" si="25"/>
        <v>-0.31877729257641918</v>
      </c>
      <c r="AJ185" s="126">
        <f t="shared" si="24"/>
        <v>-0.76356050069541026</v>
      </c>
      <c r="AK185" s="126" t="str">
        <f t="shared" si="24"/>
        <v/>
      </c>
      <c r="AL185" s="126" t="str">
        <f t="shared" si="24"/>
        <v/>
      </c>
      <c r="AM185" s="126" t="str">
        <f t="shared" si="24"/>
        <v/>
      </c>
      <c r="AN185" s="126" t="str">
        <f t="shared" si="24"/>
        <v/>
      </c>
      <c r="AO185" s="124">
        <f t="shared" si="19"/>
        <v>22.42</v>
      </c>
      <c r="AP185" s="124">
        <f t="shared" si="20"/>
        <v>12.61</v>
      </c>
      <c r="AQ185" s="126">
        <f t="shared" si="21"/>
        <v>-0.43755575379125788</v>
      </c>
      <c r="AR185" s="153" t="s">
        <v>779</v>
      </c>
      <c r="AS185" s="153">
        <f t="shared" si="23"/>
        <v>1</v>
      </c>
      <c r="AT185" s="153">
        <f t="shared" si="23"/>
        <v>1</v>
      </c>
      <c r="AU185" s="153">
        <f t="shared" si="23"/>
        <v>1</v>
      </c>
      <c r="AV185" s="153">
        <f t="shared" si="23"/>
        <v>1</v>
      </c>
      <c r="AW185" s="153">
        <f t="shared" si="23"/>
        <v>1</v>
      </c>
      <c r="AX185" s="153">
        <f t="shared" si="22"/>
        <v>1</v>
      </c>
      <c r="AY185" s="153">
        <f t="shared" si="22"/>
        <v>0</v>
      </c>
      <c r="AZ185" s="153">
        <f t="shared" si="22"/>
        <v>0</v>
      </c>
      <c r="BA185" s="153">
        <f t="shared" si="22"/>
        <v>0</v>
      </c>
      <c r="BB185" s="153">
        <f t="shared" si="22"/>
        <v>0</v>
      </c>
    </row>
    <row r="186" spans="1:54" x14ac:dyDescent="0.3">
      <c r="A186" t="s">
        <v>1713</v>
      </c>
      <c r="B186" t="str">
        <f>VLOOKUP($A186,Countries!$H$2:$Q$217,8,FALSE)</f>
        <v>ATG</v>
      </c>
      <c r="C186" t="str">
        <f>VLOOKUP($A186,Countries!$H$2:$Q$217,9,FALSE)</f>
        <v>LAC</v>
      </c>
      <c r="D186" t="str">
        <f>VLOOKUP($A186,Countries!$H$2:$Q$217,2,FALSE)</f>
        <v>High Income</v>
      </c>
      <c r="E186" t="str">
        <f>VLOOKUP($A186,Countries!$H$2:$Q$217,10,FALSE)</f>
        <v>IBRD</v>
      </c>
      <c r="F186" t="s">
        <v>1656</v>
      </c>
      <c r="G186" t="s">
        <v>2070</v>
      </c>
      <c r="H186" s="319" t="s">
        <v>779</v>
      </c>
      <c r="I186" s="4">
        <v>18.02</v>
      </c>
      <c r="J186" s="4">
        <v>21</v>
      </c>
      <c r="K186" s="4">
        <v>21.97</v>
      </c>
      <c r="L186" s="4">
        <v>23.79</v>
      </c>
      <c r="M186" s="4">
        <v>21.58</v>
      </c>
      <c r="N186" s="4">
        <v>19.260000000000002</v>
      </c>
      <c r="O186" s="4">
        <v>20.39</v>
      </c>
      <c r="P186" s="4">
        <v>18.86</v>
      </c>
      <c r="Q186" s="4">
        <v>19.059999999999999</v>
      </c>
      <c r="R186" s="4">
        <v>21.39</v>
      </c>
      <c r="S186" s="4">
        <v>22.53</v>
      </c>
      <c r="T186" s="4">
        <v>31.11</v>
      </c>
      <c r="U186" s="4">
        <v>19.350000000000001</v>
      </c>
      <c r="V186" s="4">
        <v>21.41</v>
      </c>
      <c r="W186" s="4">
        <v>23.91</v>
      </c>
      <c r="X186" s="4">
        <v>16.86</v>
      </c>
      <c r="Y186" s="4">
        <v>13.45</v>
      </c>
      <c r="Z186" s="4">
        <v>18.29</v>
      </c>
      <c r="AA186" s="4"/>
      <c r="AB186" s="4"/>
      <c r="AC186" s="4"/>
      <c r="AE186" s="126">
        <f t="shared" si="25"/>
        <v>7.3806881243063366E-2</v>
      </c>
      <c r="AF186" s="126">
        <f t="shared" si="25"/>
        <v>1.952380952380953E-2</v>
      </c>
      <c r="AG186" s="126">
        <f t="shared" si="25"/>
        <v>8.83022303140647E-2</v>
      </c>
      <c r="AH186" s="126">
        <f t="shared" si="25"/>
        <v>-0.29129886506935687</v>
      </c>
      <c r="AI186" s="126">
        <f t="shared" si="25"/>
        <v>-0.37673772011121409</v>
      </c>
      <c r="AJ186" s="126">
        <f t="shared" si="24"/>
        <v>-5.0363447559709361E-2</v>
      </c>
      <c r="AK186" s="126" t="str">
        <f t="shared" si="24"/>
        <v/>
      </c>
      <c r="AL186" s="126" t="str">
        <f t="shared" si="24"/>
        <v/>
      </c>
      <c r="AM186" s="126" t="str">
        <f t="shared" si="24"/>
        <v/>
      </c>
      <c r="AN186" s="126" t="str">
        <f t="shared" si="24"/>
        <v/>
      </c>
      <c r="AO186" s="124">
        <f t="shared" si="19"/>
        <v>125.62</v>
      </c>
      <c r="AP186" s="124">
        <f t="shared" si="20"/>
        <v>113.27000000000001</v>
      </c>
      <c r="AQ186" s="126">
        <f t="shared" si="21"/>
        <v>-9.8312370641617533E-2</v>
      </c>
      <c r="AR186" s="153" t="s">
        <v>779</v>
      </c>
      <c r="AS186" s="153">
        <f t="shared" si="23"/>
        <v>1</v>
      </c>
      <c r="AT186" s="153">
        <f t="shared" si="23"/>
        <v>1</v>
      </c>
      <c r="AU186" s="153">
        <f t="shared" si="23"/>
        <v>1</v>
      </c>
      <c r="AV186" s="153">
        <f t="shared" si="23"/>
        <v>1</v>
      </c>
      <c r="AW186" s="153">
        <f t="shared" si="23"/>
        <v>1</v>
      </c>
      <c r="AX186" s="153">
        <f t="shared" si="22"/>
        <v>1</v>
      </c>
      <c r="AY186" s="153">
        <f t="shared" si="22"/>
        <v>0</v>
      </c>
      <c r="AZ186" s="153">
        <f t="shared" si="22"/>
        <v>0</v>
      </c>
      <c r="BA186" s="153">
        <f t="shared" si="22"/>
        <v>0</v>
      </c>
      <c r="BB186" s="153">
        <f t="shared" si="22"/>
        <v>0</v>
      </c>
    </row>
    <row r="187" spans="1:54" x14ac:dyDescent="0.3">
      <c r="A187" t="s">
        <v>1713</v>
      </c>
      <c r="B187" t="str">
        <f>VLOOKUP($A187,Countries!$H$2:$Q$217,8,FALSE)</f>
        <v>ATG</v>
      </c>
      <c r="C187" t="str">
        <f>VLOOKUP($A187,Countries!$H$2:$Q$217,9,FALSE)</f>
        <v>LAC</v>
      </c>
      <c r="D187" t="str">
        <f>VLOOKUP($A187,Countries!$H$2:$Q$217,2,FALSE)</f>
        <v>High Income</v>
      </c>
      <c r="E187" t="str">
        <f>VLOOKUP($A187,Countries!$H$2:$Q$217,10,FALSE)</f>
        <v>IBRD</v>
      </c>
      <c r="F187" t="s">
        <v>1663</v>
      </c>
      <c r="G187" t="s">
        <v>2070</v>
      </c>
      <c r="H187" s="319" t="s">
        <v>779</v>
      </c>
      <c r="I187" s="4">
        <v>23.45</v>
      </c>
      <c r="J187" s="4">
        <v>15.42</v>
      </c>
      <c r="K187" s="4">
        <v>20.68</v>
      </c>
      <c r="L187" s="4">
        <v>32.06</v>
      </c>
      <c r="M187" s="4">
        <v>24.75</v>
      </c>
      <c r="N187" s="4">
        <v>15.87</v>
      </c>
      <c r="O187" s="4">
        <v>25.82</v>
      </c>
      <c r="P187" s="4">
        <v>15.89</v>
      </c>
      <c r="Q187" s="4">
        <v>20.5</v>
      </c>
      <c r="R187" s="4">
        <v>9.2100000000000009</v>
      </c>
      <c r="S187" s="4">
        <v>19.489999999999998</v>
      </c>
      <c r="T187" s="4">
        <v>29.42</v>
      </c>
      <c r="U187" s="4">
        <v>30.86</v>
      </c>
      <c r="V187" s="4">
        <v>20.62</v>
      </c>
      <c r="W187" s="4">
        <v>31.1</v>
      </c>
      <c r="X187" s="4">
        <v>15.59</v>
      </c>
      <c r="Y187" s="4">
        <v>9.27</v>
      </c>
      <c r="Z187" s="4">
        <v>12.3</v>
      </c>
      <c r="AA187" s="4"/>
      <c r="AB187" s="4"/>
      <c r="AC187" s="4"/>
      <c r="AE187" s="126">
        <f t="shared" si="25"/>
        <v>0.31599147121535182</v>
      </c>
      <c r="AF187" s="126">
        <f t="shared" si="25"/>
        <v>0.337224383916991</v>
      </c>
      <c r="AG187" s="126">
        <f t="shared" si="25"/>
        <v>0.50386847195357842</v>
      </c>
      <c r="AH187" s="126">
        <f t="shared" si="25"/>
        <v>-0.51372426699937623</v>
      </c>
      <c r="AI187" s="126">
        <f t="shared" si="25"/>
        <v>-0.62545454545454549</v>
      </c>
      <c r="AJ187" s="126">
        <f t="shared" si="24"/>
        <v>-0.22495274102079388</v>
      </c>
      <c r="AK187" s="126" t="str">
        <f t="shared" si="24"/>
        <v/>
      </c>
      <c r="AL187" s="126" t="str">
        <f t="shared" si="24"/>
        <v/>
      </c>
      <c r="AM187" s="126" t="str">
        <f t="shared" si="24"/>
        <v/>
      </c>
      <c r="AN187" s="126" t="str">
        <f t="shared" si="24"/>
        <v/>
      </c>
      <c r="AO187" s="124">
        <f t="shared" si="19"/>
        <v>132.22999999999999</v>
      </c>
      <c r="AP187" s="124">
        <f t="shared" si="20"/>
        <v>119.74000000000001</v>
      </c>
      <c r="AQ187" s="126">
        <f t="shared" si="21"/>
        <v>-9.4456628601678749E-2</v>
      </c>
      <c r="AR187" s="153" t="s">
        <v>779</v>
      </c>
      <c r="AS187" s="153">
        <f t="shared" si="23"/>
        <v>1</v>
      </c>
      <c r="AT187" s="153">
        <f t="shared" si="23"/>
        <v>1</v>
      </c>
      <c r="AU187" s="153">
        <f t="shared" si="23"/>
        <v>1</v>
      </c>
      <c r="AV187" s="153">
        <f t="shared" si="23"/>
        <v>1</v>
      </c>
      <c r="AW187" s="153">
        <f t="shared" si="23"/>
        <v>1</v>
      </c>
      <c r="AX187" s="153">
        <f t="shared" si="22"/>
        <v>1</v>
      </c>
      <c r="AY187" s="153">
        <f t="shared" si="22"/>
        <v>0</v>
      </c>
      <c r="AZ187" s="153">
        <f t="shared" si="22"/>
        <v>0</v>
      </c>
      <c r="BA187" s="153">
        <f t="shared" si="22"/>
        <v>0</v>
      </c>
      <c r="BB187" s="153">
        <f t="shared" si="22"/>
        <v>0</v>
      </c>
    </row>
    <row r="188" spans="1:54" x14ac:dyDescent="0.3">
      <c r="A188" t="s">
        <v>1713</v>
      </c>
      <c r="B188" t="str">
        <f>VLOOKUP($A188,Countries!$H$2:$Q$217,8,FALSE)</f>
        <v>ATG</v>
      </c>
      <c r="C188" t="str">
        <f>VLOOKUP($A188,Countries!$H$2:$Q$217,9,FALSE)</f>
        <v>LAC</v>
      </c>
      <c r="D188" t="str">
        <f>VLOOKUP($A188,Countries!$H$2:$Q$217,2,FALSE)</f>
        <v>High Income</v>
      </c>
      <c r="E188" t="str">
        <f>VLOOKUP($A188,Countries!$H$2:$Q$217,10,FALSE)</f>
        <v>IBRD</v>
      </c>
      <c r="F188" t="s">
        <v>1659</v>
      </c>
      <c r="G188" t="s">
        <v>2070</v>
      </c>
      <c r="H188" s="319" t="s">
        <v>779</v>
      </c>
      <c r="I188" s="4">
        <v>2.06</v>
      </c>
      <c r="J188" s="4">
        <v>2.71</v>
      </c>
      <c r="K188" s="4">
        <v>5.59</v>
      </c>
      <c r="L188" s="4">
        <v>3.03</v>
      </c>
      <c r="M188" s="4">
        <v>3.14</v>
      </c>
      <c r="N188" s="4">
        <v>5.54</v>
      </c>
      <c r="O188" s="4">
        <v>6.09</v>
      </c>
      <c r="P188" s="4">
        <v>2.44</v>
      </c>
      <c r="Q188" s="4">
        <v>1.87</v>
      </c>
      <c r="R188" s="4">
        <v>4.8099999999999996</v>
      </c>
      <c r="S188" s="4">
        <v>3.05</v>
      </c>
      <c r="T188" s="4">
        <v>2.91</v>
      </c>
      <c r="U188" s="4">
        <v>2.31</v>
      </c>
      <c r="V188" s="4">
        <v>3.02</v>
      </c>
      <c r="W188" s="4">
        <v>1.63</v>
      </c>
      <c r="X188" s="4">
        <v>0.9</v>
      </c>
      <c r="Y188" s="4">
        <v>1.22</v>
      </c>
      <c r="Z188" s="4">
        <v>3.01</v>
      </c>
      <c r="AA188" s="4"/>
      <c r="AB188" s="4"/>
      <c r="AC188" s="4"/>
      <c r="AE188" s="126">
        <f t="shared" si="25"/>
        <v>0.12135922330097088</v>
      </c>
      <c r="AF188" s="126">
        <f t="shared" si="25"/>
        <v>0.11439114391143913</v>
      </c>
      <c r="AG188" s="126">
        <f t="shared" si="25"/>
        <v>-0.70840787119856885</v>
      </c>
      <c r="AH188" s="126">
        <f t="shared" si="25"/>
        <v>-0.70297029702970293</v>
      </c>
      <c r="AI188" s="126">
        <f t="shared" si="25"/>
        <v>-0.61146496815286622</v>
      </c>
      <c r="AJ188" s="126">
        <f t="shared" si="24"/>
        <v>-0.45667870036101088</v>
      </c>
      <c r="AK188" s="126" t="str">
        <f t="shared" si="24"/>
        <v/>
      </c>
      <c r="AL188" s="126" t="str">
        <f t="shared" si="24"/>
        <v/>
      </c>
      <c r="AM188" s="126" t="str">
        <f t="shared" si="24"/>
        <v/>
      </c>
      <c r="AN188" s="126" t="str">
        <f t="shared" si="24"/>
        <v/>
      </c>
      <c r="AO188" s="124">
        <f t="shared" si="19"/>
        <v>22.069999999999997</v>
      </c>
      <c r="AP188" s="124">
        <f t="shared" si="20"/>
        <v>12.09</v>
      </c>
      <c r="AQ188" s="126">
        <f t="shared" si="21"/>
        <v>-0.4521975532396918</v>
      </c>
      <c r="AR188" s="153" t="s">
        <v>779</v>
      </c>
      <c r="AS188" s="153">
        <f t="shared" si="23"/>
        <v>1</v>
      </c>
      <c r="AT188" s="153">
        <f t="shared" si="23"/>
        <v>1</v>
      </c>
      <c r="AU188" s="153">
        <f t="shared" si="23"/>
        <v>1</v>
      </c>
      <c r="AV188" s="153">
        <f t="shared" si="23"/>
        <v>1</v>
      </c>
      <c r="AW188" s="153">
        <f t="shared" si="23"/>
        <v>1</v>
      </c>
      <c r="AX188" s="153">
        <f t="shared" si="22"/>
        <v>1</v>
      </c>
      <c r="AY188" s="153">
        <f t="shared" si="22"/>
        <v>0</v>
      </c>
      <c r="AZ188" s="153">
        <f t="shared" si="22"/>
        <v>0</v>
      </c>
      <c r="BA188" s="153">
        <f t="shared" si="22"/>
        <v>0</v>
      </c>
      <c r="BB188" s="153">
        <f t="shared" si="22"/>
        <v>0</v>
      </c>
    </row>
    <row r="189" spans="1:54" x14ac:dyDescent="0.3">
      <c r="A189" t="s">
        <v>1713</v>
      </c>
      <c r="B189" t="str">
        <f>VLOOKUP($A189,Countries!$H$2:$Q$217,8,FALSE)</f>
        <v>ATG</v>
      </c>
      <c r="C189" t="str">
        <f>VLOOKUP($A189,Countries!$H$2:$Q$217,9,FALSE)</f>
        <v>LAC</v>
      </c>
      <c r="D189" t="str">
        <f>VLOOKUP($A189,Countries!$H$2:$Q$217,2,FALSE)</f>
        <v>High Income</v>
      </c>
      <c r="E189" t="str">
        <f>VLOOKUP($A189,Countries!$H$2:$Q$217,10,FALSE)</f>
        <v>IBRD</v>
      </c>
      <c r="F189" t="s">
        <v>31</v>
      </c>
      <c r="G189" t="s">
        <v>2070</v>
      </c>
      <c r="H189" s="319" t="s">
        <v>779</v>
      </c>
      <c r="I189" s="4">
        <v>9.75</v>
      </c>
      <c r="J189" s="4">
        <v>2.2000000000000002</v>
      </c>
      <c r="K189" s="4">
        <v>8.56</v>
      </c>
      <c r="L189" s="4">
        <v>10.3</v>
      </c>
      <c r="M189" s="4">
        <v>10.3</v>
      </c>
      <c r="N189" s="4">
        <v>4.54</v>
      </c>
      <c r="O189" s="4">
        <v>6.44</v>
      </c>
      <c r="P189" s="4">
        <v>2.2200000000000002</v>
      </c>
      <c r="Q189" s="4">
        <v>2.77</v>
      </c>
      <c r="R189" s="4">
        <v>12.71</v>
      </c>
      <c r="S189" s="4">
        <v>2.57</v>
      </c>
      <c r="T189" s="4">
        <v>6.16</v>
      </c>
      <c r="U189" s="4">
        <v>13.72</v>
      </c>
      <c r="V189" s="4">
        <v>4.75</v>
      </c>
      <c r="W189" s="4">
        <v>21.77</v>
      </c>
      <c r="X189" s="4">
        <v>3.96</v>
      </c>
      <c r="Y189" s="4">
        <v>5.67</v>
      </c>
      <c r="Z189" s="4">
        <v>4.57</v>
      </c>
      <c r="AA189" s="4"/>
      <c r="AB189" s="4"/>
      <c r="AC189" s="4"/>
      <c r="AE189" s="126">
        <f t="shared" si="25"/>
        <v>0.40717948717948727</v>
      </c>
      <c r="AF189" s="126">
        <f t="shared" si="25"/>
        <v>1.1590909090909089</v>
      </c>
      <c r="AG189" s="126">
        <f t="shared" si="25"/>
        <v>1.5432242990654204</v>
      </c>
      <c r="AH189" s="126">
        <f t="shared" si="25"/>
        <v>-0.61553398058252429</v>
      </c>
      <c r="AI189" s="126">
        <f t="shared" si="25"/>
        <v>-0.44951456310679616</v>
      </c>
      <c r="AJ189" s="126">
        <f t="shared" si="24"/>
        <v>6.607929515418557E-3</v>
      </c>
      <c r="AK189" s="126" t="str">
        <f t="shared" si="24"/>
        <v/>
      </c>
      <c r="AL189" s="126" t="str">
        <f t="shared" si="24"/>
        <v/>
      </c>
      <c r="AM189" s="126" t="str">
        <f t="shared" si="24"/>
        <v/>
      </c>
      <c r="AN189" s="126" t="str">
        <f t="shared" si="24"/>
        <v/>
      </c>
      <c r="AO189" s="124">
        <f t="shared" si="19"/>
        <v>45.65</v>
      </c>
      <c r="AP189" s="124">
        <f t="shared" si="20"/>
        <v>54.44</v>
      </c>
      <c r="AQ189" s="126">
        <f t="shared" si="21"/>
        <v>0.19255202628696602</v>
      </c>
      <c r="AR189" s="153" t="s">
        <v>779</v>
      </c>
      <c r="AS189" s="153">
        <f t="shared" si="23"/>
        <v>1</v>
      </c>
      <c r="AT189" s="153">
        <f t="shared" si="23"/>
        <v>1</v>
      </c>
      <c r="AU189" s="153">
        <f t="shared" si="23"/>
        <v>1</v>
      </c>
      <c r="AV189" s="153">
        <f t="shared" si="23"/>
        <v>1</v>
      </c>
      <c r="AW189" s="153">
        <f t="shared" si="23"/>
        <v>1</v>
      </c>
      <c r="AX189" s="153">
        <f t="shared" si="22"/>
        <v>1</v>
      </c>
      <c r="AY189" s="153">
        <f t="shared" si="22"/>
        <v>0</v>
      </c>
      <c r="AZ189" s="153">
        <f t="shared" si="22"/>
        <v>0</v>
      </c>
      <c r="BA189" s="153">
        <f t="shared" si="22"/>
        <v>0</v>
      </c>
      <c r="BB189" s="153">
        <f t="shared" si="22"/>
        <v>0</v>
      </c>
    </row>
    <row r="190" spans="1:54" x14ac:dyDescent="0.3">
      <c r="A190" t="s">
        <v>1713</v>
      </c>
      <c r="B190" t="str">
        <f>VLOOKUP($A190,Countries!$H$2:$Q$217,8,FALSE)</f>
        <v>ATG</v>
      </c>
      <c r="C190" t="str">
        <f>VLOOKUP($A190,Countries!$H$2:$Q$217,9,FALSE)</f>
        <v>LAC</v>
      </c>
      <c r="D190" t="str">
        <f>VLOOKUP($A190,Countries!$H$2:$Q$217,2,FALSE)</f>
        <v>High Income</v>
      </c>
      <c r="E190" t="str">
        <f>VLOOKUP($A190,Countries!$H$2:$Q$217,10,FALSE)</f>
        <v>IBRD</v>
      </c>
      <c r="F190" t="s">
        <v>30</v>
      </c>
      <c r="G190" t="s">
        <v>2070</v>
      </c>
      <c r="H190" s="319" t="s">
        <v>779</v>
      </c>
      <c r="I190" s="4">
        <v>0.23</v>
      </c>
      <c r="J190" s="4">
        <v>0</v>
      </c>
      <c r="K190" s="4">
        <v>0.01</v>
      </c>
      <c r="L190" s="4">
        <v>0.03</v>
      </c>
      <c r="M190" s="4">
        <v>0.02</v>
      </c>
      <c r="N190" s="4">
        <v>0.02</v>
      </c>
      <c r="O190" s="4">
        <v>0.1</v>
      </c>
      <c r="P190" s="4">
        <v>0.09</v>
      </c>
      <c r="Q190" s="4">
        <v>0.08</v>
      </c>
      <c r="R190" s="4">
        <v>0</v>
      </c>
      <c r="S190" s="4">
        <v>0.01</v>
      </c>
      <c r="T190" s="4">
        <v>0</v>
      </c>
      <c r="U190" s="4">
        <v>7.0000000000000007E-2</v>
      </c>
      <c r="V190" s="4">
        <v>0.01</v>
      </c>
      <c r="W190" s="4">
        <v>0</v>
      </c>
      <c r="X190" s="4">
        <v>0.11</v>
      </c>
      <c r="Y190" s="4">
        <v>0.01</v>
      </c>
      <c r="Z190" s="4">
        <v>0.06</v>
      </c>
      <c r="AA190" s="4"/>
      <c r="AB190" s="4"/>
      <c r="AC190" s="4"/>
      <c r="AE190" s="126">
        <f t="shared" si="25"/>
        <v>-0.69565217391304346</v>
      </c>
      <c r="AF190" s="126" t="str">
        <f t="shared" si="25"/>
        <v/>
      </c>
      <c r="AG190" s="126">
        <f t="shared" si="25"/>
        <v>-1</v>
      </c>
      <c r="AH190" s="126">
        <f t="shared" si="25"/>
        <v>2.666666666666667</v>
      </c>
      <c r="AI190" s="126">
        <f t="shared" si="25"/>
        <v>-0.5</v>
      </c>
      <c r="AJ190" s="126">
        <f t="shared" si="24"/>
        <v>1.9999999999999996</v>
      </c>
      <c r="AK190" s="126" t="str">
        <f t="shared" si="24"/>
        <v/>
      </c>
      <c r="AL190" s="126" t="str">
        <f t="shared" si="24"/>
        <v/>
      </c>
      <c r="AM190" s="126" t="str">
        <f t="shared" si="24"/>
        <v/>
      </c>
      <c r="AN190" s="126" t="str">
        <f t="shared" si="24"/>
        <v/>
      </c>
      <c r="AO190" s="124">
        <f t="shared" si="19"/>
        <v>0.30000000000000004</v>
      </c>
      <c r="AP190" s="124">
        <f t="shared" si="20"/>
        <v>0.26</v>
      </c>
      <c r="AQ190" s="126">
        <f t="shared" si="21"/>
        <v>-0.13333333333333344</v>
      </c>
      <c r="AR190" s="153" t="s">
        <v>779</v>
      </c>
      <c r="AS190" s="153">
        <f t="shared" si="23"/>
        <v>1</v>
      </c>
      <c r="AT190" s="153">
        <f t="shared" si="23"/>
        <v>1</v>
      </c>
      <c r="AU190" s="153">
        <f t="shared" si="23"/>
        <v>0</v>
      </c>
      <c r="AV190" s="153">
        <f t="shared" si="23"/>
        <v>1</v>
      </c>
      <c r="AW190" s="153">
        <f t="shared" si="23"/>
        <v>1</v>
      </c>
      <c r="AX190" s="153">
        <f t="shared" si="22"/>
        <v>1</v>
      </c>
      <c r="AY190" s="153">
        <f t="shared" si="22"/>
        <v>0</v>
      </c>
      <c r="AZ190" s="153">
        <f t="shared" si="22"/>
        <v>0</v>
      </c>
      <c r="BA190" s="153">
        <f t="shared" si="22"/>
        <v>0</v>
      </c>
      <c r="BB190" s="153">
        <f t="shared" si="22"/>
        <v>0</v>
      </c>
    </row>
    <row r="191" spans="1:54" x14ac:dyDescent="0.3">
      <c r="A191" t="s">
        <v>1713</v>
      </c>
      <c r="B191" t="str">
        <f>VLOOKUP($A191,Countries!$H$2:$Q$217,8,FALSE)</f>
        <v>ATG</v>
      </c>
      <c r="C191" t="str">
        <f>VLOOKUP($A191,Countries!$H$2:$Q$217,9,FALSE)</f>
        <v>LAC</v>
      </c>
      <c r="D191" t="str">
        <f>VLOOKUP($A191,Countries!$H$2:$Q$217,2,FALSE)</f>
        <v>High Income</v>
      </c>
      <c r="E191" t="str">
        <f>VLOOKUP($A191,Countries!$H$2:$Q$217,10,FALSE)</f>
        <v>IBRD</v>
      </c>
      <c r="F191" t="s">
        <v>1666</v>
      </c>
      <c r="G191" t="s">
        <v>2070</v>
      </c>
      <c r="H191" s="319" t="s">
        <v>779</v>
      </c>
      <c r="I191" s="4">
        <v>2.34</v>
      </c>
      <c r="J191" s="4">
        <v>5.84</v>
      </c>
      <c r="K191" s="4">
        <v>6.08</v>
      </c>
      <c r="L191" s="4">
        <v>6.45</v>
      </c>
      <c r="M191" s="4">
        <v>4.93</v>
      </c>
      <c r="N191" s="4">
        <v>4.87</v>
      </c>
      <c r="O191" s="4">
        <v>3.83</v>
      </c>
      <c r="P191" s="4">
        <v>5.0199999999999996</v>
      </c>
      <c r="Q191" s="4">
        <v>5.47</v>
      </c>
      <c r="R191" s="4">
        <v>4.95</v>
      </c>
      <c r="S191" s="4">
        <v>5.62</v>
      </c>
      <c r="T191" s="4">
        <v>8.75</v>
      </c>
      <c r="U191" s="4">
        <v>3.57</v>
      </c>
      <c r="V191" s="4">
        <v>6.17</v>
      </c>
      <c r="W191" s="4">
        <v>5.63</v>
      </c>
      <c r="X191" s="4">
        <v>6.34</v>
      </c>
      <c r="Y191" s="4">
        <v>3.3</v>
      </c>
      <c r="Z191" s="4">
        <v>7.22</v>
      </c>
      <c r="AA191" s="4"/>
      <c r="AB191" s="4"/>
      <c r="AC191" s="4"/>
      <c r="AE191" s="126">
        <f t="shared" si="25"/>
        <v>0.52564102564102566</v>
      </c>
      <c r="AF191" s="126">
        <f t="shared" si="25"/>
        <v>5.6506849315068504E-2</v>
      </c>
      <c r="AG191" s="126">
        <f t="shared" si="25"/>
        <v>-7.4013157894736864E-2</v>
      </c>
      <c r="AH191" s="126">
        <f t="shared" si="25"/>
        <v>-1.7054263565891521E-2</v>
      </c>
      <c r="AI191" s="126">
        <f t="shared" si="25"/>
        <v>-0.33062880324543609</v>
      </c>
      <c r="AJ191" s="126">
        <f t="shared" si="24"/>
        <v>0.48254620123203279</v>
      </c>
      <c r="AK191" s="126" t="str">
        <f t="shared" si="24"/>
        <v/>
      </c>
      <c r="AL191" s="126" t="str">
        <f t="shared" si="24"/>
        <v/>
      </c>
      <c r="AM191" s="126" t="str">
        <f t="shared" si="24"/>
        <v/>
      </c>
      <c r="AN191" s="126" t="str">
        <f t="shared" si="24"/>
        <v/>
      </c>
      <c r="AO191" s="124">
        <f t="shared" si="19"/>
        <v>30.51</v>
      </c>
      <c r="AP191" s="124">
        <f t="shared" si="20"/>
        <v>32.230000000000004</v>
      </c>
      <c r="AQ191" s="126">
        <f t="shared" si="21"/>
        <v>5.6374959029826366E-2</v>
      </c>
      <c r="AR191" s="153" t="s">
        <v>779</v>
      </c>
      <c r="AS191" s="153">
        <f t="shared" si="23"/>
        <v>1</v>
      </c>
      <c r="AT191" s="153">
        <f t="shared" si="23"/>
        <v>1</v>
      </c>
      <c r="AU191" s="153">
        <f t="shared" si="23"/>
        <v>1</v>
      </c>
      <c r="AV191" s="153">
        <f t="shared" si="23"/>
        <v>1</v>
      </c>
      <c r="AW191" s="153">
        <f t="shared" si="23"/>
        <v>1</v>
      </c>
      <c r="AX191" s="153">
        <f t="shared" si="22"/>
        <v>1</v>
      </c>
      <c r="AY191" s="153">
        <f t="shared" si="22"/>
        <v>0</v>
      </c>
      <c r="AZ191" s="153">
        <f t="shared" si="22"/>
        <v>0</v>
      </c>
      <c r="BA191" s="153">
        <f t="shared" si="22"/>
        <v>0</v>
      </c>
      <c r="BB191" s="153">
        <f t="shared" si="22"/>
        <v>0</v>
      </c>
    </row>
    <row r="192" spans="1:54" x14ac:dyDescent="0.3">
      <c r="A192" t="s">
        <v>1713</v>
      </c>
      <c r="B192" t="str">
        <f>VLOOKUP($A192,Countries!$H$2:$Q$217,8,FALSE)</f>
        <v>ATG</v>
      </c>
      <c r="C192" t="str">
        <f>VLOOKUP($A192,Countries!$H$2:$Q$217,9,FALSE)</f>
        <v>LAC</v>
      </c>
      <c r="D192" t="str">
        <f>VLOOKUP($A192,Countries!$H$2:$Q$217,2,FALSE)</f>
        <v>High Income</v>
      </c>
      <c r="E192" t="str">
        <f>VLOOKUP($A192,Countries!$H$2:$Q$217,10,FALSE)</f>
        <v>IBRD</v>
      </c>
      <c r="F192" t="s">
        <v>770</v>
      </c>
      <c r="G192" t="s">
        <v>2070</v>
      </c>
      <c r="H192" s="319" t="s">
        <v>779</v>
      </c>
      <c r="I192" s="4">
        <v>7.94</v>
      </c>
      <c r="J192" s="4">
        <v>7.49</v>
      </c>
      <c r="K192" s="4">
        <v>8.11</v>
      </c>
      <c r="L192" s="4">
        <v>8.8699999999999992</v>
      </c>
      <c r="M192" s="4">
        <v>8.1300000000000008</v>
      </c>
      <c r="N192" s="4">
        <v>7.23</v>
      </c>
      <c r="O192" s="4">
        <v>8.51</v>
      </c>
      <c r="P192" s="4">
        <v>6.68</v>
      </c>
      <c r="Q192" s="4">
        <v>6.75</v>
      </c>
      <c r="R192" s="4">
        <v>8.44</v>
      </c>
      <c r="S192" s="4">
        <v>8.73</v>
      </c>
      <c r="T192" s="4">
        <v>11.31</v>
      </c>
      <c r="U192" s="4">
        <v>8.06</v>
      </c>
      <c r="V192" s="4">
        <v>7.89</v>
      </c>
      <c r="W192" s="4">
        <v>9.31</v>
      </c>
      <c r="X192" s="4">
        <v>5.0999999999999996</v>
      </c>
      <c r="Y192" s="4">
        <v>4.8899999999999997</v>
      </c>
      <c r="Z192" s="4">
        <v>5.76</v>
      </c>
      <c r="AA192" s="4"/>
      <c r="AB192" s="4"/>
      <c r="AC192" s="4"/>
      <c r="AE192" s="126">
        <f t="shared" si="25"/>
        <v>1.5113350125944598E-2</v>
      </c>
      <c r="AF192" s="126">
        <f t="shared" si="25"/>
        <v>5.3404539385847723E-2</v>
      </c>
      <c r="AG192" s="126">
        <f t="shared" si="25"/>
        <v>0.14796547472256488</v>
      </c>
      <c r="AH192" s="126">
        <f t="shared" si="25"/>
        <v>-0.4250281848928974</v>
      </c>
      <c r="AI192" s="126">
        <f t="shared" si="25"/>
        <v>-0.3985239852398525</v>
      </c>
      <c r="AJ192" s="126">
        <f t="shared" si="24"/>
        <v>-0.20331950207468888</v>
      </c>
      <c r="AK192" s="126" t="str">
        <f t="shared" si="24"/>
        <v/>
      </c>
      <c r="AL192" s="126" t="str">
        <f t="shared" si="24"/>
        <v/>
      </c>
      <c r="AM192" s="126" t="str">
        <f t="shared" si="24"/>
        <v/>
      </c>
      <c r="AN192" s="126" t="str">
        <f t="shared" si="24"/>
        <v/>
      </c>
      <c r="AO192" s="124">
        <f t="shared" si="19"/>
        <v>47.769999999999996</v>
      </c>
      <c r="AP192" s="124">
        <f t="shared" si="20"/>
        <v>41.01</v>
      </c>
      <c r="AQ192" s="126">
        <f t="shared" si="21"/>
        <v>-0.14151140883399621</v>
      </c>
      <c r="AR192" s="153" t="s">
        <v>779</v>
      </c>
      <c r="AS192" s="153">
        <f t="shared" si="23"/>
        <v>1</v>
      </c>
      <c r="AT192" s="153">
        <f t="shared" si="23"/>
        <v>1</v>
      </c>
      <c r="AU192" s="153">
        <f t="shared" si="23"/>
        <v>1</v>
      </c>
      <c r="AV192" s="153">
        <f t="shared" si="23"/>
        <v>1</v>
      </c>
      <c r="AW192" s="153">
        <f t="shared" si="23"/>
        <v>1</v>
      </c>
      <c r="AX192" s="153">
        <f t="shared" si="22"/>
        <v>1</v>
      </c>
      <c r="AY192" s="153">
        <f t="shared" si="22"/>
        <v>0</v>
      </c>
      <c r="AZ192" s="153">
        <f t="shared" si="22"/>
        <v>0</v>
      </c>
      <c r="BA192" s="153">
        <f t="shared" si="22"/>
        <v>0</v>
      </c>
      <c r="BB192" s="153">
        <f t="shared" si="22"/>
        <v>0</v>
      </c>
    </row>
    <row r="193" spans="1:54" x14ac:dyDescent="0.3">
      <c r="A193" t="s">
        <v>989</v>
      </c>
      <c r="B193" t="str">
        <f>VLOOKUP($A193,Countries!$H$2:$Q$217,8,FALSE)</f>
        <v>DMA</v>
      </c>
      <c r="C193" t="str">
        <f>VLOOKUP($A193,Countries!$H$2:$Q$217,9,FALSE)</f>
        <v>LAC</v>
      </c>
      <c r="D193" t="str">
        <f>VLOOKUP($A193,Countries!$H$2:$Q$217,2,FALSE)</f>
        <v>Upper-Middle Income</v>
      </c>
      <c r="E193" t="str">
        <f>VLOOKUP($A193,Countries!$H$2:$Q$217,10,FALSE)</f>
        <v>IDA</v>
      </c>
      <c r="F193" t="s">
        <v>1651</v>
      </c>
      <c r="G193" t="s">
        <v>2070</v>
      </c>
      <c r="H193" s="319" t="s">
        <v>779</v>
      </c>
      <c r="I193" s="4">
        <v>0</v>
      </c>
      <c r="J193" s="4">
        <v>0</v>
      </c>
      <c r="K193" s="4">
        <v>0</v>
      </c>
      <c r="L193" s="4">
        <v>0</v>
      </c>
      <c r="M193" s="4">
        <v>0</v>
      </c>
      <c r="N193" s="4">
        <v>0</v>
      </c>
      <c r="O193" s="4">
        <v>0.76</v>
      </c>
      <c r="P193" s="4">
        <v>0.02</v>
      </c>
      <c r="Q193" s="4">
        <v>0.18</v>
      </c>
      <c r="R193" s="4">
        <v>0.03</v>
      </c>
      <c r="S193" s="4">
        <v>0</v>
      </c>
      <c r="T193" s="4">
        <v>0</v>
      </c>
      <c r="U193" s="4">
        <v>0</v>
      </c>
      <c r="V193" s="4">
        <v>0.02</v>
      </c>
      <c r="W193" s="4">
        <v>0.01</v>
      </c>
      <c r="X193" s="4">
        <v>0</v>
      </c>
      <c r="Y193" s="4">
        <v>0.03</v>
      </c>
      <c r="Z193" s="4">
        <v>0</v>
      </c>
      <c r="AA193" s="4"/>
      <c r="AB193" s="4"/>
      <c r="AC193" s="4"/>
      <c r="AE193" s="126" t="str">
        <f t="shared" si="25"/>
        <v/>
      </c>
      <c r="AF193" s="126" t="str">
        <f t="shared" si="25"/>
        <v/>
      </c>
      <c r="AG193" s="126" t="str">
        <f t="shared" si="25"/>
        <v/>
      </c>
      <c r="AH193" s="126" t="str">
        <f t="shared" si="25"/>
        <v/>
      </c>
      <c r="AI193" s="126" t="str">
        <f t="shared" si="25"/>
        <v/>
      </c>
      <c r="AJ193" s="126" t="str">
        <f t="shared" si="24"/>
        <v/>
      </c>
      <c r="AK193" s="126" t="str">
        <f t="shared" si="24"/>
        <v/>
      </c>
      <c r="AL193" s="126" t="str">
        <f t="shared" si="24"/>
        <v/>
      </c>
      <c r="AM193" s="126" t="str">
        <f t="shared" si="24"/>
        <v/>
      </c>
      <c r="AN193" s="126" t="str">
        <f t="shared" si="24"/>
        <v/>
      </c>
      <c r="AO193" s="124">
        <f t="shared" si="19"/>
        <v>0</v>
      </c>
      <c r="AP193" s="124">
        <f t="shared" si="20"/>
        <v>0.06</v>
      </c>
      <c r="AQ193" s="126" t="str">
        <f t="shared" si="21"/>
        <v/>
      </c>
      <c r="AR193" s="153" t="s">
        <v>779</v>
      </c>
      <c r="AS193" s="153">
        <f t="shared" si="23"/>
        <v>0</v>
      </c>
      <c r="AT193" s="153">
        <f t="shared" si="23"/>
        <v>1</v>
      </c>
      <c r="AU193" s="153">
        <f t="shared" si="23"/>
        <v>1</v>
      </c>
      <c r="AV193" s="153">
        <f t="shared" si="23"/>
        <v>0</v>
      </c>
      <c r="AW193" s="153">
        <f t="shared" si="23"/>
        <v>1</v>
      </c>
      <c r="AX193" s="153">
        <f t="shared" si="22"/>
        <v>0</v>
      </c>
      <c r="AY193" s="153">
        <f t="shared" si="22"/>
        <v>0</v>
      </c>
      <c r="AZ193" s="153">
        <f t="shared" si="22"/>
        <v>0</v>
      </c>
      <c r="BA193" s="153">
        <f t="shared" si="22"/>
        <v>0</v>
      </c>
      <c r="BB193" s="153">
        <f t="shared" si="22"/>
        <v>0</v>
      </c>
    </row>
    <row r="194" spans="1:54" x14ac:dyDescent="0.3">
      <c r="A194" t="s">
        <v>989</v>
      </c>
      <c r="B194" t="str">
        <f>VLOOKUP($A194,Countries!$H$2:$Q$217,8,FALSE)</f>
        <v>DMA</v>
      </c>
      <c r="C194" t="str">
        <f>VLOOKUP($A194,Countries!$H$2:$Q$217,9,FALSE)</f>
        <v>LAC</v>
      </c>
      <c r="D194" t="str">
        <f>VLOOKUP($A194,Countries!$H$2:$Q$217,2,FALSE)</f>
        <v>Upper-Middle Income</v>
      </c>
      <c r="E194" t="str">
        <f>VLOOKUP($A194,Countries!$H$2:$Q$217,10,FALSE)</f>
        <v>IDA</v>
      </c>
      <c r="F194" t="s">
        <v>776</v>
      </c>
      <c r="G194" t="s">
        <v>2070</v>
      </c>
      <c r="H194" s="319" t="s">
        <v>779</v>
      </c>
      <c r="I194" s="4">
        <v>42.94</v>
      </c>
      <c r="J194" s="4">
        <v>47.52</v>
      </c>
      <c r="K194" s="4">
        <v>48.26</v>
      </c>
      <c r="L194" s="4">
        <v>61.93</v>
      </c>
      <c r="M194" s="4">
        <v>54.38</v>
      </c>
      <c r="N194" s="4">
        <v>114.25</v>
      </c>
      <c r="O194" s="4">
        <v>48.72</v>
      </c>
      <c r="P194" s="4">
        <v>43.03</v>
      </c>
      <c r="Q194" s="4">
        <v>40.42</v>
      </c>
      <c r="R194" s="4">
        <v>40.090000000000003</v>
      </c>
      <c r="S194" s="4">
        <v>40.49</v>
      </c>
      <c r="T194" s="4">
        <v>32.869999999999997</v>
      </c>
      <c r="U194" s="4">
        <v>42.76</v>
      </c>
      <c r="V194" s="4">
        <v>27.84</v>
      </c>
      <c r="W194" s="4">
        <v>43.11</v>
      </c>
      <c r="X194" s="4">
        <v>29.63</v>
      </c>
      <c r="Y194" s="4">
        <v>88.53</v>
      </c>
      <c r="Z194" s="4">
        <v>44.53</v>
      </c>
      <c r="AA194" s="4"/>
      <c r="AB194" s="4"/>
      <c r="AC194" s="4"/>
      <c r="AE194" s="126">
        <f t="shared" si="25"/>
        <v>-4.1918956683744697E-3</v>
      </c>
      <c r="AF194" s="126">
        <f t="shared" si="25"/>
        <v>-0.4141414141414142</v>
      </c>
      <c r="AG194" s="126">
        <f t="shared" si="25"/>
        <v>-0.10671363447990051</v>
      </c>
      <c r="AH194" s="126">
        <f t="shared" si="25"/>
        <v>-0.52155659615695138</v>
      </c>
      <c r="AI194" s="126">
        <f t="shared" si="25"/>
        <v>0.6279882309672673</v>
      </c>
      <c r="AJ194" s="126">
        <f t="shared" si="24"/>
        <v>-0.61024070021881838</v>
      </c>
      <c r="AK194" s="126" t="str">
        <f t="shared" si="24"/>
        <v/>
      </c>
      <c r="AL194" s="126" t="str">
        <f t="shared" si="24"/>
        <v/>
      </c>
      <c r="AM194" s="126" t="str">
        <f t="shared" si="24"/>
        <v/>
      </c>
      <c r="AN194" s="126" t="str">
        <f t="shared" si="24"/>
        <v/>
      </c>
      <c r="AO194" s="124">
        <f t="shared" ref="AO194:AO257" si="26">SUMPRODUCT(AS194:BB194,I194:R194)</f>
        <v>369.28</v>
      </c>
      <c r="AP194" s="124">
        <f t="shared" ref="AP194:AP257" si="27">SUMPRODUCT(AS194:BB194,U194:AD194)</f>
        <v>276.39999999999998</v>
      </c>
      <c r="AQ194" s="126">
        <f t="shared" ref="AQ194:AQ257" si="28">IFERROR((AP194-AO194)/AO194,"")</f>
        <v>-0.2515164644714038</v>
      </c>
      <c r="AR194" s="153" t="s">
        <v>779</v>
      </c>
      <c r="AS194" s="153">
        <f t="shared" si="23"/>
        <v>1</v>
      </c>
      <c r="AT194" s="153">
        <f t="shared" si="23"/>
        <v>1</v>
      </c>
      <c r="AU194" s="153">
        <f t="shared" si="23"/>
        <v>1</v>
      </c>
      <c r="AV194" s="153">
        <f t="shared" si="23"/>
        <v>1</v>
      </c>
      <c r="AW194" s="153">
        <f t="shared" si="23"/>
        <v>1</v>
      </c>
      <c r="AX194" s="153">
        <f t="shared" si="22"/>
        <v>1</v>
      </c>
      <c r="AY194" s="153">
        <f t="shared" si="22"/>
        <v>0</v>
      </c>
      <c r="AZ194" s="153">
        <f t="shared" si="22"/>
        <v>0</v>
      </c>
      <c r="BA194" s="153">
        <f t="shared" si="22"/>
        <v>0</v>
      </c>
      <c r="BB194" s="153">
        <f t="shared" si="22"/>
        <v>0</v>
      </c>
    </row>
    <row r="195" spans="1:54" x14ac:dyDescent="0.3">
      <c r="A195" t="s">
        <v>989</v>
      </c>
      <c r="B195" t="str">
        <f>VLOOKUP($A195,Countries!$H$2:$Q$217,8,FALSE)</f>
        <v>DMA</v>
      </c>
      <c r="C195" t="str">
        <f>VLOOKUP($A195,Countries!$H$2:$Q$217,9,FALSE)</f>
        <v>LAC</v>
      </c>
      <c r="D195" t="str">
        <f>VLOOKUP($A195,Countries!$H$2:$Q$217,2,FALSE)</f>
        <v>Upper-Middle Income</v>
      </c>
      <c r="E195" t="str">
        <f>VLOOKUP($A195,Countries!$H$2:$Q$217,10,FALSE)</f>
        <v>IDA</v>
      </c>
      <c r="F195" t="s">
        <v>650</v>
      </c>
      <c r="G195" t="s">
        <v>2070</v>
      </c>
      <c r="H195" s="319" t="s">
        <v>779</v>
      </c>
      <c r="I195" s="4">
        <v>9.8699999999999992</v>
      </c>
      <c r="J195" s="4">
        <v>12.23</v>
      </c>
      <c r="K195" s="4">
        <v>13.5</v>
      </c>
      <c r="L195" s="4">
        <v>10.029999999999999</v>
      </c>
      <c r="M195" s="4">
        <v>11.94</v>
      </c>
      <c r="N195" s="4">
        <v>86.57</v>
      </c>
      <c r="O195" s="4">
        <v>9.35</v>
      </c>
      <c r="P195" s="4">
        <v>9.6999999999999993</v>
      </c>
      <c r="Q195" s="4">
        <v>6.22</v>
      </c>
      <c r="R195" s="4">
        <v>4.18</v>
      </c>
      <c r="S195" s="4">
        <v>5.13</v>
      </c>
      <c r="T195" s="4">
        <v>1.37</v>
      </c>
      <c r="U195" s="4">
        <v>10.29</v>
      </c>
      <c r="V195" s="4">
        <v>3.72</v>
      </c>
      <c r="W195" s="4">
        <v>13.93</v>
      </c>
      <c r="X195" s="4">
        <v>8.0299999999999994</v>
      </c>
      <c r="Y195" s="4">
        <v>71.11</v>
      </c>
      <c r="Z195" s="4">
        <v>10.54</v>
      </c>
      <c r="AA195" s="4"/>
      <c r="AB195" s="4"/>
      <c r="AC195" s="4"/>
      <c r="AE195" s="126">
        <f t="shared" si="25"/>
        <v>4.2553191489361701E-2</v>
      </c>
      <c r="AF195" s="126">
        <f t="shared" si="25"/>
        <v>-0.69582992641046604</v>
      </c>
      <c r="AG195" s="126">
        <f t="shared" si="25"/>
        <v>3.1851851851851833E-2</v>
      </c>
      <c r="AH195" s="126">
        <f t="shared" si="25"/>
        <v>-0.19940179461615157</v>
      </c>
      <c r="AI195" s="126">
        <f t="shared" si="25"/>
        <v>4.9556113902847576</v>
      </c>
      <c r="AJ195" s="126">
        <f t="shared" si="24"/>
        <v>-0.87824881598706261</v>
      </c>
      <c r="AK195" s="126" t="str">
        <f t="shared" si="24"/>
        <v/>
      </c>
      <c r="AL195" s="126" t="str">
        <f t="shared" si="24"/>
        <v/>
      </c>
      <c r="AM195" s="126" t="str">
        <f t="shared" si="24"/>
        <v/>
      </c>
      <c r="AN195" s="126" t="str">
        <f t="shared" si="24"/>
        <v/>
      </c>
      <c r="AO195" s="124">
        <f t="shared" si="26"/>
        <v>144.13999999999999</v>
      </c>
      <c r="AP195" s="124">
        <f t="shared" si="27"/>
        <v>117.62</v>
      </c>
      <c r="AQ195" s="126">
        <f t="shared" si="28"/>
        <v>-0.18398778964895229</v>
      </c>
      <c r="AR195" s="153" t="s">
        <v>779</v>
      </c>
      <c r="AS195" s="153">
        <f t="shared" si="23"/>
        <v>1</v>
      </c>
      <c r="AT195" s="153">
        <f t="shared" si="23"/>
        <v>1</v>
      </c>
      <c r="AU195" s="153">
        <f t="shared" si="23"/>
        <v>1</v>
      </c>
      <c r="AV195" s="153">
        <f t="shared" si="23"/>
        <v>1</v>
      </c>
      <c r="AW195" s="153">
        <f t="shared" si="23"/>
        <v>1</v>
      </c>
      <c r="AX195" s="153">
        <f t="shared" ref="AX195:BB245" si="29">IF(OR(Z195="",Z195=0),0,1)</f>
        <v>1</v>
      </c>
      <c r="AY195" s="153">
        <f t="shared" si="29"/>
        <v>0</v>
      </c>
      <c r="AZ195" s="153">
        <f t="shared" si="29"/>
        <v>0</v>
      </c>
      <c r="BA195" s="153">
        <f t="shared" si="29"/>
        <v>0</v>
      </c>
      <c r="BB195" s="153">
        <f t="shared" si="29"/>
        <v>0</v>
      </c>
    </row>
    <row r="196" spans="1:54" x14ac:dyDescent="0.3">
      <c r="A196" t="s">
        <v>989</v>
      </c>
      <c r="B196" t="str">
        <f>VLOOKUP($A196,Countries!$H$2:$Q$217,8,FALSE)</f>
        <v>DMA</v>
      </c>
      <c r="C196" t="str">
        <f>VLOOKUP($A196,Countries!$H$2:$Q$217,9,FALSE)</f>
        <v>LAC</v>
      </c>
      <c r="D196" t="str">
        <f>VLOOKUP($A196,Countries!$H$2:$Q$217,2,FALSE)</f>
        <v>Upper-Middle Income</v>
      </c>
      <c r="E196" t="str">
        <f>VLOOKUP($A196,Countries!$H$2:$Q$217,10,FALSE)</f>
        <v>IDA</v>
      </c>
      <c r="F196" t="s">
        <v>2103</v>
      </c>
      <c r="G196" t="s">
        <v>2070</v>
      </c>
      <c r="H196" s="319" t="s">
        <v>779</v>
      </c>
      <c r="I196" s="4">
        <v>7.82</v>
      </c>
      <c r="J196" s="4">
        <v>9.9499999999999993</v>
      </c>
      <c r="K196" s="4">
        <v>10.56</v>
      </c>
      <c r="L196" s="4">
        <v>6.98</v>
      </c>
      <c r="M196" s="4">
        <v>8.5299999999999994</v>
      </c>
      <c r="N196" s="4">
        <v>81.55</v>
      </c>
      <c r="O196" s="4">
        <v>7.37</v>
      </c>
      <c r="P196" s="4">
        <v>4.53</v>
      </c>
      <c r="Q196" s="4">
        <v>4.95</v>
      </c>
      <c r="R196" s="4">
        <v>2.81</v>
      </c>
      <c r="S196" s="4">
        <v>2.7</v>
      </c>
      <c r="T196" s="4">
        <v>0.05</v>
      </c>
      <c r="U196" s="4">
        <v>8.2799999999999994</v>
      </c>
      <c r="V196" s="4">
        <v>2.85</v>
      </c>
      <c r="W196" s="4">
        <v>12.92</v>
      </c>
      <c r="X196" s="4">
        <v>7.71</v>
      </c>
      <c r="Y196" s="4">
        <v>70.3</v>
      </c>
      <c r="Z196" s="4">
        <v>9.2100000000000009</v>
      </c>
      <c r="AA196" s="4"/>
      <c r="AB196" s="4"/>
      <c r="AC196" s="4"/>
      <c r="AE196" s="126">
        <f t="shared" si="25"/>
        <v>5.8823529411764587E-2</v>
      </c>
      <c r="AF196" s="126">
        <f t="shared" si="25"/>
        <v>-0.71356783919597988</v>
      </c>
      <c r="AG196" s="126">
        <f t="shared" si="25"/>
        <v>0.22348484848484843</v>
      </c>
      <c r="AH196" s="126">
        <f t="shared" si="25"/>
        <v>0.1045845272206303</v>
      </c>
      <c r="AI196" s="126">
        <f t="shared" si="25"/>
        <v>7.2415005861664712</v>
      </c>
      <c r="AJ196" s="126">
        <f t="shared" si="24"/>
        <v>-0.88706315144083392</v>
      </c>
      <c r="AK196" s="126" t="str">
        <f t="shared" si="24"/>
        <v/>
      </c>
      <c r="AL196" s="126" t="str">
        <f t="shared" si="24"/>
        <v/>
      </c>
      <c r="AM196" s="126" t="str">
        <f t="shared" si="24"/>
        <v/>
      </c>
      <c r="AN196" s="126" t="str">
        <f t="shared" si="24"/>
        <v/>
      </c>
      <c r="AO196" s="124">
        <f t="shared" si="26"/>
        <v>125.39</v>
      </c>
      <c r="AP196" s="124">
        <f t="shared" si="27"/>
        <v>111.27000000000001</v>
      </c>
      <c r="AQ196" s="126">
        <f t="shared" si="28"/>
        <v>-0.11260866097774934</v>
      </c>
      <c r="AR196" s="153" t="s">
        <v>779</v>
      </c>
      <c r="AS196" s="153">
        <f t="shared" ref="AS196:AW246" si="30">IF(OR(U196="",U196=0),0,1)</f>
        <v>1</v>
      </c>
      <c r="AT196" s="153">
        <f t="shared" si="30"/>
        <v>1</v>
      </c>
      <c r="AU196" s="153">
        <f t="shared" si="30"/>
        <v>1</v>
      </c>
      <c r="AV196" s="153">
        <f t="shared" si="30"/>
        <v>1</v>
      </c>
      <c r="AW196" s="153">
        <f t="shared" si="30"/>
        <v>1</v>
      </c>
      <c r="AX196" s="153">
        <f t="shared" si="29"/>
        <v>1</v>
      </c>
      <c r="AY196" s="153">
        <f t="shared" si="29"/>
        <v>0</v>
      </c>
      <c r="AZ196" s="153">
        <f t="shared" si="29"/>
        <v>0</v>
      </c>
      <c r="BA196" s="153">
        <f t="shared" si="29"/>
        <v>0</v>
      </c>
      <c r="BB196" s="153">
        <f t="shared" si="29"/>
        <v>0</v>
      </c>
    </row>
    <row r="197" spans="1:54" x14ac:dyDescent="0.3">
      <c r="A197" t="s">
        <v>989</v>
      </c>
      <c r="B197" t="str">
        <f>VLOOKUP($A197,Countries!$H$2:$Q$217,8,FALSE)</f>
        <v>DMA</v>
      </c>
      <c r="C197" t="str">
        <f>VLOOKUP($A197,Countries!$H$2:$Q$217,9,FALSE)</f>
        <v>LAC</v>
      </c>
      <c r="D197" t="str">
        <f>VLOOKUP($A197,Countries!$H$2:$Q$217,2,FALSE)</f>
        <v>Upper-Middle Income</v>
      </c>
      <c r="E197" t="str">
        <f>VLOOKUP($A197,Countries!$H$2:$Q$217,10,FALSE)</f>
        <v>IDA</v>
      </c>
      <c r="F197" t="s">
        <v>5</v>
      </c>
      <c r="G197" t="s">
        <v>2070</v>
      </c>
      <c r="H197" s="319" t="s">
        <v>779</v>
      </c>
      <c r="I197" s="4">
        <v>33.07</v>
      </c>
      <c r="J197" s="4">
        <v>35.29</v>
      </c>
      <c r="K197" s="4">
        <v>34.76</v>
      </c>
      <c r="L197" s="4">
        <v>51.9</v>
      </c>
      <c r="M197" s="4">
        <v>42.44</v>
      </c>
      <c r="N197" s="4">
        <v>27.68</v>
      </c>
      <c r="O197" s="4">
        <v>39.369999999999997</v>
      </c>
      <c r="P197" s="4">
        <v>33.33</v>
      </c>
      <c r="Q197" s="4">
        <v>34.200000000000003</v>
      </c>
      <c r="R197" s="4">
        <v>35.909999999999997</v>
      </c>
      <c r="S197" s="4">
        <v>35.36</v>
      </c>
      <c r="T197" s="4">
        <v>31.51</v>
      </c>
      <c r="U197" s="4">
        <v>32.47</v>
      </c>
      <c r="V197" s="4">
        <v>24.12</v>
      </c>
      <c r="W197" s="4">
        <v>29.18</v>
      </c>
      <c r="X197" s="4">
        <v>21.6</v>
      </c>
      <c r="Y197" s="4">
        <v>17.420000000000002</v>
      </c>
      <c r="Z197" s="4">
        <v>34</v>
      </c>
      <c r="AA197" s="4"/>
      <c r="AB197" s="4"/>
      <c r="AC197" s="4"/>
      <c r="AE197" s="126">
        <f t="shared" si="25"/>
        <v>-1.8143332325370468E-2</v>
      </c>
      <c r="AF197" s="126">
        <f t="shared" si="25"/>
        <v>-0.31652026069708128</v>
      </c>
      <c r="AG197" s="126">
        <f t="shared" si="25"/>
        <v>-0.16052934407364783</v>
      </c>
      <c r="AH197" s="126">
        <f t="shared" si="25"/>
        <v>-0.58381502890173409</v>
      </c>
      <c r="AI197" s="126">
        <f t="shared" si="25"/>
        <v>-0.58953817153628651</v>
      </c>
      <c r="AJ197" s="126">
        <f t="shared" si="24"/>
        <v>0.22832369942196534</v>
      </c>
      <c r="AK197" s="126" t="str">
        <f t="shared" si="24"/>
        <v/>
      </c>
      <c r="AL197" s="126" t="str">
        <f t="shared" si="24"/>
        <v/>
      </c>
      <c r="AM197" s="126" t="str">
        <f t="shared" si="24"/>
        <v/>
      </c>
      <c r="AN197" s="126" t="str">
        <f t="shared" si="24"/>
        <v/>
      </c>
      <c r="AO197" s="124">
        <f t="shared" si="26"/>
        <v>225.14000000000001</v>
      </c>
      <c r="AP197" s="124">
        <f t="shared" si="27"/>
        <v>158.79000000000002</v>
      </c>
      <c r="AQ197" s="126">
        <f t="shared" si="28"/>
        <v>-0.29470551656746907</v>
      </c>
      <c r="AR197" s="153" t="s">
        <v>779</v>
      </c>
      <c r="AS197" s="153">
        <f t="shared" si="30"/>
        <v>1</v>
      </c>
      <c r="AT197" s="153">
        <f t="shared" si="30"/>
        <v>1</v>
      </c>
      <c r="AU197" s="153">
        <f t="shared" si="30"/>
        <v>1</v>
      </c>
      <c r="AV197" s="153">
        <f t="shared" si="30"/>
        <v>1</v>
      </c>
      <c r="AW197" s="153">
        <f t="shared" si="30"/>
        <v>1</v>
      </c>
      <c r="AX197" s="153">
        <f t="shared" si="29"/>
        <v>1</v>
      </c>
      <c r="AY197" s="153">
        <f t="shared" si="29"/>
        <v>0</v>
      </c>
      <c r="AZ197" s="153">
        <f t="shared" si="29"/>
        <v>0</v>
      </c>
      <c r="BA197" s="153">
        <f t="shared" si="29"/>
        <v>0</v>
      </c>
      <c r="BB197" s="153">
        <f t="shared" si="29"/>
        <v>0</v>
      </c>
    </row>
    <row r="198" spans="1:54" x14ac:dyDescent="0.3">
      <c r="A198" t="s">
        <v>989</v>
      </c>
      <c r="B198" t="str">
        <f>VLOOKUP($A198,Countries!$H$2:$Q$217,8,FALSE)</f>
        <v>DMA</v>
      </c>
      <c r="C198" t="str">
        <f>VLOOKUP($A198,Countries!$H$2:$Q$217,9,FALSE)</f>
        <v>LAC</v>
      </c>
      <c r="D198" t="str">
        <f>VLOOKUP($A198,Countries!$H$2:$Q$217,2,FALSE)</f>
        <v>Upper-Middle Income</v>
      </c>
      <c r="E198" t="str">
        <f>VLOOKUP($A198,Countries!$H$2:$Q$217,10,FALSE)</f>
        <v>IDA</v>
      </c>
      <c r="F198" t="s">
        <v>18</v>
      </c>
      <c r="G198" t="s">
        <v>2070</v>
      </c>
      <c r="H198" s="319" t="s">
        <v>779</v>
      </c>
      <c r="I198" s="4">
        <v>20.28</v>
      </c>
      <c r="J198" s="4">
        <v>20.079999999999998</v>
      </c>
      <c r="K198" s="4">
        <v>19.329999999999998</v>
      </c>
      <c r="L198" s="4">
        <v>21.01</v>
      </c>
      <c r="M198" s="4">
        <v>20.92</v>
      </c>
      <c r="N198" s="4">
        <v>23.17</v>
      </c>
      <c r="O198" s="4">
        <v>23.22</v>
      </c>
      <c r="P198" s="4">
        <v>20.86</v>
      </c>
      <c r="Q198" s="4">
        <v>19</v>
      </c>
      <c r="R198" s="4">
        <v>20.66</v>
      </c>
      <c r="S198" s="4">
        <v>16.760000000000002</v>
      </c>
      <c r="T198" s="4">
        <v>18.87</v>
      </c>
      <c r="U198" s="4">
        <v>20.43</v>
      </c>
      <c r="V198" s="4">
        <v>13.14</v>
      </c>
      <c r="W198" s="4">
        <v>17.579999999999998</v>
      </c>
      <c r="X198" s="4">
        <v>13.14</v>
      </c>
      <c r="Y198" s="4">
        <v>10.8</v>
      </c>
      <c r="Z198" s="4">
        <v>16.39</v>
      </c>
      <c r="AA198" s="4"/>
      <c r="AB198" s="4"/>
      <c r="AC198" s="4"/>
      <c r="AE198" s="126">
        <f t="shared" si="25"/>
        <v>7.3964497041419412E-3</v>
      </c>
      <c r="AF198" s="126">
        <f t="shared" si="25"/>
        <v>-0.345617529880478</v>
      </c>
      <c r="AG198" s="126">
        <f t="shared" si="25"/>
        <v>-9.0532850491464048E-2</v>
      </c>
      <c r="AH198" s="126">
        <f t="shared" si="25"/>
        <v>-0.37458353165159453</v>
      </c>
      <c r="AI198" s="126">
        <f t="shared" si="25"/>
        <v>-0.48374760994263866</v>
      </c>
      <c r="AJ198" s="126">
        <f t="shared" si="24"/>
        <v>-0.29261976694000869</v>
      </c>
      <c r="AK198" s="126" t="str">
        <f t="shared" si="24"/>
        <v/>
      </c>
      <c r="AL198" s="126" t="str">
        <f t="shared" si="24"/>
        <v/>
      </c>
      <c r="AM198" s="126" t="str">
        <f t="shared" si="24"/>
        <v/>
      </c>
      <c r="AN198" s="126" t="str">
        <f t="shared" si="24"/>
        <v/>
      </c>
      <c r="AO198" s="124">
        <f t="shared" si="26"/>
        <v>124.79</v>
      </c>
      <c r="AP198" s="124">
        <f t="shared" si="27"/>
        <v>91.47999999999999</v>
      </c>
      <c r="AQ198" s="126">
        <f t="shared" si="28"/>
        <v>-0.26692843977882857</v>
      </c>
      <c r="AR198" s="153" t="s">
        <v>779</v>
      </c>
      <c r="AS198" s="153">
        <f t="shared" si="30"/>
        <v>1</v>
      </c>
      <c r="AT198" s="153">
        <f t="shared" si="30"/>
        <v>1</v>
      </c>
      <c r="AU198" s="153">
        <f t="shared" si="30"/>
        <v>1</v>
      </c>
      <c r="AV198" s="153">
        <f t="shared" si="30"/>
        <v>1</v>
      </c>
      <c r="AW198" s="153">
        <f t="shared" si="30"/>
        <v>1</v>
      </c>
      <c r="AX198" s="153">
        <f t="shared" si="29"/>
        <v>1</v>
      </c>
      <c r="AY198" s="153">
        <f t="shared" si="29"/>
        <v>0</v>
      </c>
      <c r="AZ198" s="153">
        <f t="shared" si="29"/>
        <v>0</v>
      </c>
      <c r="BA198" s="153">
        <f t="shared" si="29"/>
        <v>0</v>
      </c>
      <c r="BB198" s="153">
        <f t="shared" si="29"/>
        <v>0</v>
      </c>
    </row>
    <row r="199" spans="1:54" x14ac:dyDescent="0.3">
      <c r="A199" t="s">
        <v>989</v>
      </c>
      <c r="B199" t="str">
        <f>VLOOKUP($A199,Countries!$H$2:$Q$217,8,FALSE)</f>
        <v>DMA</v>
      </c>
      <c r="C199" t="str">
        <f>VLOOKUP($A199,Countries!$H$2:$Q$217,9,FALSE)</f>
        <v>LAC</v>
      </c>
      <c r="D199" t="str">
        <f>VLOOKUP($A199,Countries!$H$2:$Q$217,2,FALSE)</f>
        <v>Upper-Middle Income</v>
      </c>
      <c r="E199" t="str">
        <f>VLOOKUP($A199,Countries!$H$2:$Q$217,10,FALSE)</f>
        <v>IDA</v>
      </c>
      <c r="F199" t="s">
        <v>16</v>
      </c>
      <c r="G199" t="s">
        <v>2070</v>
      </c>
      <c r="H199" s="319" t="s">
        <v>779</v>
      </c>
      <c r="I199" s="4">
        <v>3.32</v>
      </c>
      <c r="J199" s="4">
        <v>5.24</v>
      </c>
      <c r="K199" s="4">
        <v>5.86</v>
      </c>
      <c r="L199" s="4">
        <v>19.48</v>
      </c>
      <c r="M199" s="4">
        <v>12.63</v>
      </c>
      <c r="N199" s="4">
        <v>-3.86</v>
      </c>
      <c r="O199" s="4">
        <v>6.22</v>
      </c>
      <c r="P199" s="4">
        <v>3.45</v>
      </c>
      <c r="Q199" s="4">
        <v>5.69</v>
      </c>
      <c r="R199" s="4">
        <v>5.12</v>
      </c>
      <c r="S199" s="4">
        <v>9.11</v>
      </c>
      <c r="T199" s="4">
        <v>3.43</v>
      </c>
      <c r="U199" s="4">
        <v>3.46</v>
      </c>
      <c r="V199" s="4">
        <v>3.99</v>
      </c>
      <c r="W199" s="4">
        <v>4.7</v>
      </c>
      <c r="X199" s="4">
        <v>3.42</v>
      </c>
      <c r="Y199" s="4">
        <v>2.56</v>
      </c>
      <c r="Z199" s="4">
        <v>12.53</v>
      </c>
      <c r="AA199" s="4"/>
      <c r="AB199" s="4"/>
      <c r="AC199" s="4"/>
      <c r="AE199" s="126">
        <f t="shared" si="25"/>
        <v>4.2168674698795219E-2</v>
      </c>
      <c r="AF199" s="126">
        <f t="shared" si="25"/>
        <v>-0.23854961832061067</v>
      </c>
      <c r="AG199" s="126">
        <f t="shared" si="25"/>
        <v>-0.19795221843003413</v>
      </c>
      <c r="AH199" s="126">
        <f t="shared" si="25"/>
        <v>-0.82443531827515415</v>
      </c>
      <c r="AI199" s="126">
        <f t="shared" si="25"/>
        <v>-0.7973079968329374</v>
      </c>
      <c r="AJ199" s="126">
        <f t="shared" si="24"/>
        <v>-4.2461139896373057</v>
      </c>
      <c r="AK199" s="126" t="str">
        <f t="shared" si="24"/>
        <v/>
      </c>
      <c r="AL199" s="126" t="str">
        <f t="shared" si="24"/>
        <v/>
      </c>
      <c r="AM199" s="126" t="str">
        <f t="shared" si="24"/>
        <v/>
      </c>
      <c r="AN199" s="126" t="str">
        <f t="shared" si="24"/>
        <v/>
      </c>
      <c r="AO199" s="124">
        <f t="shared" si="26"/>
        <v>42.670000000000009</v>
      </c>
      <c r="AP199" s="124">
        <f t="shared" si="27"/>
        <v>30.659999999999997</v>
      </c>
      <c r="AQ199" s="126">
        <f t="shared" si="28"/>
        <v>-0.28146238575111343</v>
      </c>
      <c r="AR199" s="153" t="s">
        <v>779</v>
      </c>
      <c r="AS199" s="153">
        <f t="shared" si="30"/>
        <v>1</v>
      </c>
      <c r="AT199" s="153">
        <f t="shared" si="30"/>
        <v>1</v>
      </c>
      <c r="AU199" s="153">
        <f t="shared" si="30"/>
        <v>1</v>
      </c>
      <c r="AV199" s="153">
        <f t="shared" si="30"/>
        <v>1</v>
      </c>
      <c r="AW199" s="153">
        <f t="shared" si="30"/>
        <v>1</v>
      </c>
      <c r="AX199" s="153">
        <f t="shared" si="29"/>
        <v>1</v>
      </c>
      <c r="AY199" s="153">
        <f t="shared" si="29"/>
        <v>0</v>
      </c>
      <c r="AZ199" s="153">
        <f t="shared" si="29"/>
        <v>0</v>
      </c>
      <c r="BA199" s="153">
        <f t="shared" si="29"/>
        <v>0</v>
      </c>
      <c r="BB199" s="153">
        <f t="shared" si="29"/>
        <v>0</v>
      </c>
    </row>
    <row r="200" spans="1:54" x14ac:dyDescent="0.3">
      <c r="A200" t="s">
        <v>989</v>
      </c>
      <c r="B200" t="str">
        <f>VLOOKUP($A200,Countries!$H$2:$Q$217,8,FALSE)</f>
        <v>DMA</v>
      </c>
      <c r="C200" t="str">
        <f>VLOOKUP($A200,Countries!$H$2:$Q$217,9,FALSE)</f>
        <v>LAC</v>
      </c>
      <c r="D200" t="str">
        <f>VLOOKUP($A200,Countries!$H$2:$Q$217,2,FALSE)</f>
        <v>Upper-Middle Income</v>
      </c>
      <c r="E200" t="str">
        <f>VLOOKUP($A200,Countries!$H$2:$Q$217,10,FALSE)</f>
        <v>IDA</v>
      </c>
      <c r="F200" t="s">
        <v>2101</v>
      </c>
      <c r="G200" t="s">
        <v>2070</v>
      </c>
      <c r="H200" s="319" t="s">
        <v>779</v>
      </c>
      <c r="I200" s="4">
        <v>0.65</v>
      </c>
      <c r="J200" s="4">
        <v>0.5</v>
      </c>
      <c r="K200" s="4">
        <v>0.78</v>
      </c>
      <c r="L200" s="4">
        <v>1.47</v>
      </c>
      <c r="M200" s="4">
        <v>1.01</v>
      </c>
      <c r="N200" s="4">
        <v>0.61</v>
      </c>
      <c r="O200" s="4">
        <v>0.62</v>
      </c>
      <c r="P200" s="4">
        <v>0.74</v>
      </c>
      <c r="Q200" s="4">
        <v>0.73</v>
      </c>
      <c r="R200" s="4">
        <v>1.34</v>
      </c>
      <c r="S200" s="4">
        <v>1.95</v>
      </c>
      <c r="T200" s="4">
        <v>0.92</v>
      </c>
      <c r="U200" s="4">
        <v>0.78</v>
      </c>
      <c r="V200" s="4">
        <v>0.71</v>
      </c>
      <c r="W200" s="4">
        <v>0.5</v>
      </c>
      <c r="X200" s="4">
        <v>0.23</v>
      </c>
      <c r="Y200" s="4">
        <v>0.36</v>
      </c>
      <c r="Z200" s="4">
        <v>0.52</v>
      </c>
      <c r="AA200" s="4"/>
      <c r="AB200" s="4"/>
      <c r="AC200" s="4"/>
      <c r="AE200" s="126">
        <f t="shared" si="25"/>
        <v>0.2</v>
      </c>
      <c r="AF200" s="126">
        <f t="shared" si="25"/>
        <v>0.41999999999999993</v>
      </c>
      <c r="AG200" s="126">
        <f t="shared" si="25"/>
        <v>-0.35897435897435898</v>
      </c>
      <c r="AH200" s="126">
        <f t="shared" si="25"/>
        <v>-0.84353741496598644</v>
      </c>
      <c r="AI200" s="126">
        <f t="shared" si="25"/>
        <v>-0.64356435643564358</v>
      </c>
      <c r="AJ200" s="126">
        <f t="shared" si="24"/>
        <v>-0.14754098360655732</v>
      </c>
      <c r="AK200" s="126" t="str">
        <f t="shared" si="24"/>
        <v/>
      </c>
      <c r="AL200" s="126" t="str">
        <f t="shared" si="24"/>
        <v/>
      </c>
      <c r="AM200" s="126" t="str">
        <f t="shared" si="24"/>
        <v/>
      </c>
      <c r="AN200" s="126" t="str">
        <f t="shared" si="24"/>
        <v/>
      </c>
      <c r="AO200" s="124">
        <f t="shared" si="26"/>
        <v>5.0200000000000005</v>
      </c>
      <c r="AP200" s="124">
        <f t="shared" si="27"/>
        <v>3.1</v>
      </c>
      <c r="AQ200" s="126">
        <f t="shared" si="28"/>
        <v>-0.3824701195219124</v>
      </c>
      <c r="AR200" s="153" t="s">
        <v>779</v>
      </c>
      <c r="AS200" s="153">
        <f t="shared" si="30"/>
        <v>1</v>
      </c>
      <c r="AT200" s="153">
        <f t="shared" si="30"/>
        <v>1</v>
      </c>
      <c r="AU200" s="153">
        <f t="shared" si="30"/>
        <v>1</v>
      </c>
      <c r="AV200" s="153">
        <f t="shared" si="30"/>
        <v>1</v>
      </c>
      <c r="AW200" s="153">
        <f t="shared" si="30"/>
        <v>1</v>
      </c>
      <c r="AX200" s="153">
        <f t="shared" si="29"/>
        <v>1</v>
      </c>
      <c r="AY200" s="153">
        <f t="shared" si="29"/>
        <v>0</v>
      </c>
      <c r="AZ200" s="153">
        <f t="shared" si="29"/>
        <v>0</v>
      </c>
      <c r="BA200" s="153">
        <f t="shared" si="29"/>
        <v>0</v>
      </c>
      <c r="BB200" s="153">
        <f t="shared" si="29"/>
        <v>0</v>
      </c>
    </row>
    <row r="201" spans="1:54" x14ac:dyDescent="0.3">
      <c r="A201" t="s">
        <v>989</v>
      </c>
      <c r="B201" t="str">
        <f>VLOOKUP($A201,Countries!$H$2:$Q$217,8,FALSE)</f>
        <v>DMA</v>
      </c>
      <c r="C201" t="str">
        <f>VLOOKUP($A201,Countries!$H$2:$Q$217,9,FALSE)</f>
        <v>LAC</v>
      </c>
      <c r="D201" t="str">
        <f>VLOOKUP($A201,Countries!$H$2:$Q$217,2,FALSE)</f>
        <v>Upper-Middle Income</v>
      </c>
      <c r="E201" t="str">
        <f>VLOOKUP($A201,Countries!$H$2:$Q$217,10,FALSE)</f>
        <v>IDA</v>
      </c>
      <c r="F201" t="s">
        <v>1656</v>
      </c>
      <c r="G201" t="s">
        <v>2070</v>
      </c>
      <c r="H201" s="319" t="s">
        <v>779</v>
      </c>
      <c r="I201" s="4">
        <v>8.83</v>
      </c>
      <c r="J201" s="4">
        <v>9.4700000000000006</v>
      </c>
      <c r="K201" s="4">
        <v>8.8000000000000007</v>
      </c>
      <c r="L201" s="4">
        <v>9.9499999999999993</v>
      </c>
      <c r="M201" s="4">
        <v>7.89</v>
      </c>
      <c r="N201" s="4">
        <v>7.76</v>
      </c>
      <c r="O201" s="4">
        <v>9.31</v>
      </c>
      <c r="P201" s="4">
        <v>8.2899999999999991</v>
      </c>
      <c r="Q201" s="4">
        <v>8.7799999999999994</v>
      </c>
      <c r="R201" s="4">
        <v>8.7799999999999994</v>
      </c>
      <c r="S201" s="4">
        <v>7.54</v>
      </c>
      <c r="T201" s="4">
        <v>8.2799999999999994</v>
      </c>
      <c r="U201" s="4">
        <v>7.8</v>
      </c>
      <c r="V201" s="4">
        <v>6.28</v>
      </c>
      <c r="W201" s="4">
        <v>6.39</v>
      </c>
      <c r="X201" s="4">
        <v>4.82</v>
      </c>
      <c r="Y201" s="4">
        <v>3.71</v>
      </c>
      <c r="Z201" s="4">
        <v>4.5599999999999996</v>
      </c>
      <c r="AA201" s="4"/>
      <c r="AB201" s="4"/>
      <c r="AC201" s="4"/>
      <c r="AE201" s="126">
        <f t="shared" si="25"/>
        <v>-0.11664779161947908</v>
      </c>
      <c r="AF201" s="126">
        <f t="shared" si="25"/>
        <v>-0.33685322069693774</v>
      </c>
      <c r="AG201" s="126">
        <f t="shared" si="25"/>
        <v>-0.27386363636363648</v>
      </c>
      <c r="AH201" s="126">
        <f t="shared" si="25"/>
        <v>-0.51557788944723615</v>
      </c>
      <c r="AI201" s="126">
        <f t="shared" si="25"/>
        <v>-0.52978453738910014</v>
      </c>
      <c r="AJ201" s="126">
        <f t="shared" si="24"/>
        <v>-0.41237113402061859</v>
      </c>
      <c r="AK201" s="126" t="str">
        <f t="shared" si="24"/>
        <v/>
      </c>
      <c r="AL201" s="126" t="str">
        <f t="shared" si="24"/>
        <v/>
      </c>
      <c r="AM201" s="126" t="str">
        <f t="shared" si="24"/>
        <v/>
      </c>
      <c r="AN201" s="126" t="str">
        <f t="shared" si="24"/>
        <v/>
      </c>
      <c r="AO201" s="124">
        <f t="shared" si="26"/>
        <v>52.699999999999996</v>
      </c>
      <c r="AP201" s="124">
        <f t="shared" si="27"/>
        <v>33.56</v>
      </c>
      <c r="AQ201" s="126">
        <f t="shared" si="28"/>
        <v>-0.3631878557874762</v>
      </c>
      <c r="AR201" s="153" t="s">
        <v>779</v>
      </c>
      <c r="AS201" s="153">
        <f t="shared" si="30"/>
        <v>1</v>
      </c>
      <c r="AT201" s="153">
        <f t="shared" si="30"/>
        <v>1</v>
      </c>
      <c r="AU201" s="153">
        <f t="shared" si="30"/>
        <v>1</v>
      </c>
      <c r="AV201" s="153">
        <f t="shared" si="30"/>
        <v>1</v>
      </c>
      <c r="AW201" s="153">
        <f t="shared" si="30"/>
        <v>1</v>
      </c>
      <c r="AX201" s="153">
        <f t="shared" si="29"/>
        <v>1</v>
      </c>
      <c r="AY201" s="153">
        <f t="shared" si="29"/>
        <v>0</v>
      </c>
      <c r="AZ201" s="153">
        <f t="shared" si="29"/>
        <v>0</v>
      </c>
      <c r="BA201" s="153">
        <f t="shared" si="29"/>
        <v>0</v>
      </c>
      <c r="BB201" s="153">
        <f t="shared" si="29"/>
        <v>0</v>
      </c>
    </row>
    <row r="202" spans="1:54" x14ac:dyDescent="0.3">
      <c r="A202" t="s">
        <v>989</v>
      </c>
      <c r="B202" t="str">
        <f>VLOOKUP($A202,Countries!$H$2:$Q$217,8,FALSE)</f>
        <v>DMA</v>
      </c>
      <c r="C202" t="str">
        <f>VLOOKUP($A202,Countries!$H$2:$Q$217,9,FALSE)</f>
        <v>LAC</v>
      </c>
      <c r="D202" t="str">
        <f>VLOOKUP($A202,Countries!$H$2:$Q$217,2,FALSE)</f>
        <v>Upper-Middle Income</v>
      </c>
      <c r="E202" t="str">
        <f>VLOOKUP($A202,Countries!$H$2:$Q$217,10,FALSE)</f>
        <v>IDA</v>
      </c>
      <c r="F202" t="s">
        <v>1658</v>
      </c>
      <c r="G202" t="s">
        <v>2070</v>
      </c>
      <c r="H202" s="319" t="s">
        <v>779</v>
      </c>
      <c r="I202" s="4">
        <v>2.46</v>
      </c>
      <c r="J202" s="4">
        <v>1.76</v>
      </c>
      <c r="K202" s="4">
        <v>1.46</v>
      </c>
      <c r="L202" s="4">
        <v>1.89</v>
      </c>
      <c r="M202" s="4">
        <v>1.59</v>
      </c>
      <c r="N202" s="4">
        <v>1.4</v>
      </c>
      <c r="O202" s="4">
        <v>1.53</v>
      </c>
      <c r="P202" s="4">
        <v>3.33</v>
      </c>
      <c r="Q202" s="4">
        <v>1.21</v>
      </c>
      <c r="R202" s="4">
        <v>2.59</v>
      </c>
      <c r="S202" s="4">
        <v>1.18</v>
      </c>
      <c r="T202" s="4">
        <v>1.54</v>
      </c>
      <c r="U202" s="4">
        <v>2.8</v>
      </c>
      <c r="V202" s="4">
        <v>1.45</v>
      </c>
      <c r="W202" s="4">
        <v>1.36</v>
      </c>
      <c r="X202" s="4">
        <v>0.63</v>
      </c>
      <c r="Y202" s="4">
        <v>1.36</v>
      </c>
      <c r="Z202" s="4">
        <v>1.49</v>
      </c>
      <c r="AA202" s="4"/>
      <c r="AB202" s="4"/>
      <c r="AC202" s="4"/>
      <c r="AE202" s="126">
        <f t="shared" si="25"/>
        <v>0.13821138211382109</v>
      </c>
      <c r="AF202" s="126">
        <f t="shared" si="25"/>
        <v>-0.17613636363636367</v>
      </c>
      <c r="AG202" s="126">
        <f t="shared" si="25"/>
        <v>-6.849315068493142E-2</v>
      </c>
      <c r="AH202" s="126">
        <f t="shared" si="25"/>
        <v>-0.66666666666666663</v>
      </c>
      <c r="AI202" s="126">
        <f t="shared" si="25"/>
        <v>-0.14465408805031443</v>
      </c>
      <c r="AJ202" s="126">
        <f t="shared" si="24"/>
        <v>6.4285714285714349E-2</v>
      </c>
      <c r="AK202" s="126" t="str">
        <f t="shared" si="24"/>
        <v/>
      </c>
      <c r="AL202" s="126" t="str">
        <f t="shared" si="24"/>
        <v/>
      </c>
      <c r="AM202" s="126" t="str">
        <f t="shared" si="24"/>
        <v/>
      </c>
      <c r="AN202" s="126" t="str">
        <f t="shared" si="24"/>
        <v/>
      </c>
      <c r="AO202" s="124">
        <f t="shared" si="26"/>
        <v>10.56</v>
      </c>
      <c r="AP202" s="124">
        <f t="shared" si="27"/>
        <v>9.09</v>
      </c>
      <c r="AQ202" s="126">
        <f t="shared" si="28"/>
        <v>-0.1392045454545455</v>
      </c>
      <c r="AR202" s="153" t="s">
        <v>779</v>
      </c>
      <c r="AS202" s="153">
        <f t="shared" si="30"/>
        <v>1</v>
      </c>
      <c r="AT202" s="153">
        <f t="shared" si="30"/>
        <v>1</v>
      </c>
      <c r="AU202" s="153">
        <f t="shared" si="30"/>
        <v>1</v>
      </c>
      <c r="AV202" s="153">
        <f t="shared" si="30"/>
        <v>1</v>
      </c>
      <c r="AW202" s="153">
        <f t="shared" si="30"/>
        <v>1</v>
      </c>
      <c r="AX202" s="153">
        <f t="shared" si="29"/>
        <v>1</v>
      </c>
      <c r="AY202" s="153">
        <f t="shared" si="29"/>
        <v>0</v>
      </c>
      <c r="AZ202" s="153">
        <f t="shared" si="29"/>
        <v>0</v>
      </c>
      <c r="BA202" s="153">
        <f t="shared" si="29"/>
        <v>0</v>
      </c>
      <c r="BB202" s="153">
        <f t="shared" si="29"/>
        <v>0</v>
      </c>
    </row>
    <row r="203" spans="1:54" x14ac:dyDescent="0.3">
      <c r="A203" t="s">
        <v>989</v>
      </c>
      <c r="B203" t="str">
        <f>VLOOKUP($A203,Countries!$H$2:$Q$217,8,FALSE)</f>
        <v>DMA</v>
      </c>
      <c r="C203" t="str">
        <f>VLOOKUP($A203,Countries!$H$2:$Q$217,9,FALSE)</f>
        <v>LAC</v>
      </c>
      <c r="D203" t="str">
        <f>VLOOKUP($A203,Countries!$H$2:$Q$217,2,FALSE)</f>
        <v>Upper-Middle Income</v>
      </c>
      <c r="E203" t="str">
        <f>VLOOKUP($A203,Countries!$H$2:$Q$217,10,FALSE)</f>
        <v>IDA</v>
      </c>
      <c r="F203" t="s">
        <v>1668</v>
      </c>
      <c r="G203" t="s">
        <v>2070</v>
      </c>
      <c r="H203" s="319" t="s">
        <v>779</v>
      </c>
      <c r="I203" s="4">
        <v>14.16</v>
      </c>
      <c r="J203" s="4">
        <v>12.65</v>
      </c>
      <c r="K203" s="4">
        <v>13.25</v>
      </c>
      <c r="L203" s="4">
        <v>13.99</v>
      </c>
      <c r="M203" s="4">
        <v>13.48</v>
      </c>
      <c r="N203" s="4">
        <v>17.95</v>
      </c>
      <c r="O203" s="4">
        <v>15.41</v>
      </c>
      <c r="P203" s="4">
        <v>13.18</v>
      </c>
      <c r="Q203" s="4">
        <v>13.44</v>
      </c>
      <c r="R203" s="4">
        <v>12.78</v>
      </c>
      <c r="S203" s="4">
        <v>12.78</v>
      </c>
      <c r="T203" s="4">
        <v>12.86</v>
      </c>
      <c r="U203" s="4">
        <v>11.67</v>
      </c>
      <c r="V203" s="4">
        <v>8.5</v>
      </c>
      <c r="W203" s="4">
        <v>12.41</v>
      </c>
      <c r="X203" s="4">
        <v>9.39</v>
      </c>
      <c r="Y203" s="4">
        <v>6.93</v>
      </c>
      <c r="Z203" s="4">
        <v>11.09</v>
      </c>
      <c r="AA203" s="4"/>
      <c r="AB203" s="4"/>
      <c r="AC203" s="4"/>
      <c r="AE203" s="126">
        <f t="shared" si="25"/>
        <v>-0.17584745762711865</v>
      </c>
      <c r="AF203" s="126">
        <f t="shared" si="25"/>
        <v>-0.32806324110671936</v>
      </c>
      <c r="AG203" s="126">
        <f t="shared" si="25"/>
        <v>-6.3396226415094334E-2</v>
      </c>
      <c r="AH203" s="126">
        <f t="shared" si="25"/>
        <v>-0.32880629020729091</v>
      </c>
      <c r="AI203" s="126">
        <f t="shared" si="25"/>
        <v>-0.4859050445103858</v>
      </c>
      <c r="AJ203" s="126">
        <f t="shared" si="24"/>
        <v>-0.38217270194986069</v>
      </c>
      <c r="AK203" s="126" t="str">
        <f t="shared" si="24"/>
        <v/>
      </c>
      <c r="AL203" s="126" t="str">
        <f t="shared" si="24"/>
        <v/>
      </c>
      <c r="AM203" s="126" t="str">
        <f t="shared" si="24"/>
        <v/>
      </c>
      <c r="AN203" s="126" t="str">
        <f t="shared" si="24"/>
        <v/>
      </c>
      <c r="AO203" s="124">
        <f t="shared" si="26"/>
        <v>85.48</v>
      </c>
      <c r="AP203" s="124">
        <f t="shared" si="27"/>
        <v>59.989999999999995</v>
      </c>
      <c r="AQ203" s="126">
        <f t="shared" si="28"/>
        <v>-0.29819840898455791</v>
      </c>
      <c r="AR203" s="153" t="s">
        <v>779</v>
      </c>
      <c r="AS203" s="153">
        <f t="shared" si="30"/>
        <v>1</v>
      </c>
      <c r="AT203" s="153">
        <f t="shared" si="30"/>
        <v>1</v>
      </c>
      <c r="AU203" s="153">
        <f t="shared" si="30"/>
        <v>1</v>
      </c>
      <c r="AV203" s="153">
        <f t="shared" si="30"/>
        <v>1</v>
      </c>
      <c r="AW203" s="153">
        <f t="shared" si="30"/>
        <v>1</v>
      </c>
      <c r="AX203" s="153">
        <f t="shared" si="29"/>
        <v>1</v>
      </c>
      <c r="AY203" s="153">
        <f t="shared" si="29"/>
        <v>0</v>
      </c>
      <c r="AZ203" s="153">
        <f t="shared" si="29"/>
        <v>0</v>
      </c>
      <c r="BA203" s="153">
        <f t="shared" si="29"/>
        <v>0</v>
      </c>
      <c r="BB203" s="153">
        <f t="shared" si="29"/>
        <v>0</v>
      </c>
    </row>
    <row r="204" spans="1:54" x14ac:dyDescent="0.3">
      <c r="A204" t="s">
        <v>989</v>
      </c>
      <c r="B204" t="str">
        <f>VLOOKUP($A204,Countries!$H$2:$Q$217,8,FALSE)</f>
        <v>DMA</v>
      </c>
      <c r="C204" t="str">
        <f>VLOOKUP($A204,Countries!$H$2:$Q$217,9,FALSE)</f>
        <v>LAC</v>
      </c>
      <c r="D204" t="str">
        <f>VLOOKUP($A204,Countries!$H$2:$Q$217,2,FALSE)</f>
        <v>Upper-Middle Income</v>
      </c>
      <c r="E204" t="str">
        <f>VLOOKUP($A204,Countries!$H$2:$Q$217,10,FALSE)</f>
        <v>IDA</v>
      </c>
      <c r="F204" t="s">
        <v>31</v>
      </c>
      <c r="G204" t="s">
        <v>2070</v>
      </c>
      <c r="H204" s="319" t="s">
        <v>779</v>
      </c>
      <c r="I204" s="4">
        <v>0.82</v>
      </c>
      <c r="J204" s="4">
        <v>3.43</v>
      </c>
      <c r="K204" s="4">
        <v>3.11</v>
      </c>
      <c r="L204" s="4">
        <v>17.14</v>
      </c>
      <c r="M204" s="4">
        <v>11.71</v>
      </c>
      <c r="N204" s="4">
        <v>3.48</v>
      </c>
      <c r="O204" s="4">
        <v>4.1900000000000004</v>
      </c>
      <c r="P204" s="4">
        <v>1.25</v>
      </c>
      <c r="Q204" s="4">
        <v>3.86</v>
      </c>
      <c r="R204" s="4">
        <v>3.06</v>
      </c>
      <c r="S204" s="4">
        <v>6.81</v>
      </c>
      <c r="T204" s="4">
        <v>1.35</v>
      </c>
      <c r="U204" s="4">
        <v>1.27</v>
      </c>
      <c r="V204" s="4">
        <v>2.15</v>
      </c>
      <c r="W204" s="4">
        <v>2.2999999999999998</v>
      </c>
      <c r="X204" s="4">
        <v>1.59</v>
      </c>
      <c r="Y204" s="4">
        <v>0.82</v>
      </c>
      <c r="Z204" s="4">
        <v>10.19</v>
      </c>
      <c r="AA204" s="4"/>
      <c r="AB204" s="4"/>
      <c r="AC204" s="4"/>
      <c r="AE204" s="126">
        <f t="shared" si="25"/>
        <v>0.5487804878048782</v>
      </c>
      <c r="AF204" s="126">
        <f t="shared" si="25"/>
        <v>-0.37317784256559772</v>
      </c>
      <c r="AG204" s="126">
        <f t="shared" si="25"/>
        <v>-0.26045016077170419</v>
      </c>
      <c r="AH204" s="126">
        <f t="shared" si="25"/>
        <v>-0.9072345390898483</v>
      </c>
      <c r="AI204" s="126">
        <f t="shared" si="25"/>
        <v>-0.92997438087105033</v>
      </c>
      <c r="AJ204" s="126">
        <f t="shared" si="24"/>
        <v>1.9281609195402296</v>
      </c>
      <c r="AK204" s="126" t="str">
        <f t="shared" si="24"/>
        <v/>
      </c>
      <c r="AL204" s="126" t="str">
        <f t="shared" si="24"/>
        <v/>
      </c>
      <c r="AM204" s="126" t="str">
        <f t="shared" si="24"/>
        <v/>
      </c>
      <c r="AN204" s="126" t="str">
        <f t="shared" si="24"/>
        <v/>
      </c>
      <c r="AO204" s="124">
        <f t="shared" si="26"/>
        <v>39.69</v>
      </c>
      <c r="AP204" s="124">
        <f t="shared" si="27"/>
        <v>18.32</v>
      </c>
      <c r="AQ204" s="126">
        <f t="shared" si="28"/>
        <v>-0.53842277651801462</v>
      </c>
      <c r="AR204" s="153" t="s">
        <v>779</v>
      </c>
      <c r="AS204" s="153">
        <f t="shared" si="30"/>
        <v>1</v>
      </c>
      <c r="AT204" s="153">
        <f t="shared" si="30"/>
        <v>1</v>
      </c>
      <c r="AU204" s="153">
        <f t="shared" si="30"/>
        <v>1</v>
      </c>
      <c r="AV204" s="153">
        <f t="shared" si="30"/>
        <v>1</v>
      </c>
      <c r="AW204" s="153">
        <f t="shared" si="30"/>
        <v>1</v>
      </c>
      <c r="AX204" s="153">
        <f t="shared" si="29"/>
        <v>1</v>
      </c>
      <c r="AY204" s="153">
        <f t="shared" si="29"/>
        <v>0</v>
      </c>
      <c r="AZ204" s="153">
        <f t="shared" si="29"/>
        <v>0</v>
      </c>
      <c r="BA204" s="153">
        <f t="shared" si="29"/>
        <v>0</v>
      </c>
      <c r="BB204" s="153">
        <f t="shared" si="29"/>
        <v>0</v>
      </c>
    </row>
    <row r="205" spans="1:54" x14ac:dyDescent="0.3">
      <c r="A205" t="s">
        <v>989</v>
      </c>
      <c r="B205" t="str">
        <f>VLOOKUP($A205,Countries!$H$2:$Q$217,8,FALSE)</f>
        <v>DMA</v>
      </c>
      <c r="C205" t="str">
        <f>VLOOKUP($A205,Countries!$H$2:$Q$217,9,FALSE)</f>
        <v>LAC</v>
      </c>
      <c r="D205" t="str">
        <f>VLOOKUP($A205,Countries!$H$2:$Q$217,2,FALSE)</f>
        <v>Upper-Middle Income</v>
      </c>
      <c r="E205" t="str">
        <f>VLOOKUP($A205,Countries!$H$2:$Q$217,10,FALSE)</f>
        <v>IDA</v>
      </c>
      <c r="F205" t="s">
        <v>30</v>
      </c>
      <c r="G205" t="s">
        <v>2070</v>
      </c>
      <c r="H205" s="319" t="s">
        <v>779</v>
      </c>
      <c r="I205" s="4">
        <v>2.64</v>
      </c>
      <c r="J205" s="4">
        <v>2.09</v>
      </c>
      <c r="K205" s="4">
        <v>3.26</v>
      </c>
      <c r="L205" s="4">
        <v>2.84</v>
      </c>
      <c r="M205" s="4">
        <v>2.27</v>
      </c>
      <c r="N205" s="4">
        <v>2.21</v>
      </c>
      <c r="O205" s="4">
        <v>2.08</v>
      </c>
      <c r="P205" s="4">
        <v>2.59</v>
      </c>
      <c r="Q205" s="4">
        <v>1.97</v>
      </c>
      <c r="R205" s="4">
        <v>2.13</v>
      </c>
      <c r="S205" s="4">
        <v>2.41</v>
      </c>
      <c r="T205" s="4">
        <v>2.08</v>
      </c>
      <c r="U205" s="4">
        <v>2.2999999999999998</v>
      </c>
      <c r="V205" s="4">
        <v>2.09</v>
      </c>
      <c r="W205" s="4">
        <v>2.77</v>
      </c>
      <c r="X205" s="4">
        <v>2.38</v>
      </c>
      <c r="Y205" s="4">
        <v>2.16</v>
      </c>
      <c r="Z205" s="4">
        <v>2.75</v>
      </c>
      <c r="AA205" s="4"/>
      <c r="AB205" s="4"/>
      <c r="AC205" s="4"/>
      <c r="AE205" s="126">
        <f t="shared" si="25"/>
        <v>-0.1287878787878789</v>
      </c>
      <c r="AF205" s="126">
        <f t="shared" si="25"/>
        <v>0</v>
      </c>
      <c r="AG205" s="126">
        <f t="shared" si="25"/>
        <v>-0.15030674846625761</v>
      </c>
      <c r="AH205" s="126">
        <f t="shared" si="25"/>
        <v>-0.1619718309859155</v>
      </c>
      <c r="AI205" s="126">
        <f t="shared" si="25"/>
        <v>-4.8458149779735629E-2</v>
      </c>
      <c r="AJ205" s="126">
        <f t="shared" si="24"/>
        <v>0.24434389140271495</v>
      </c>
      <c r="AK205" s="126" t="str">
        <f t="shared" si="24"/>
        <v/>
      </c>
      <c r="AL205" s="126" t="str">
        <f t="shared" si="24"/>
        <v/>
      </c>
      <c r="AM205" s="126" t="str">
        <f t="shared" si="24"/>
        <v/>
      </c>
      <c r="AN205" s="126" t="str">
        <f t="shared" si="24"/>
        <v/>
      </c>
      <c r="AO205" s="124">
        <f t="shared" si="26"/>
        <v>15.309999999999999</v>
      </c>
      <c r="AP205" s="124">
        <f t="shared" si="27"/>
        <v>14.45</v>
      </c>
      <c r="AQ205" s="126">
        <f t="shared" si="28"/>
        <v>-5.6172436316133216E-2</v>
      </c>
      <c r="AR205" s="153" t="s">
        <v>779</v>
      </c>
      <c r="AS205" s="153">
        <f t="shared" si="30"/>
        <v>1</v>
      </c>
      <c r="AT205" s="153">
        <f t="shared" si="30"/>
        <v>1</v>
      </c>
      <c r="AU205" s="153">
        <f t="shared" si="30"/>
        <v>1</v>
      </c>
      <c r="AV205" s="153">
        <f t="shared" si="30"/>
        <v>1</v>
      </c>
      <c r="AW205" s="153">
        <f t="shared" si="30"/>
        <v>1</v>
      </c>
      <c r="AX205" s="153">
        <f t="shared" si="29"/>
        <v>1</v>
      </c>
      <c r="AY205" s="153">
        <f t="shared" si="29"/>
        <v>0</v>
      </c>
      <c r="AZ205" s="153">
        <f t="shared" si="29"/>
        <v>0</v>
      </c>
      <c r="BA205" s="153">
        <f t="shared" si="29"/>
        <v>0</v>
      </c>
      <c r="BB205" s="153">
        <f t="shared" si="29"/>
        <v>0</v>
      </c>
    </row>
    <row r="206" spans="1:54" x14ac:dyDescent="0.3">
      <c r="A206" t="s">
        <v>989</v>
      </c>
      <c r="B206" t="str">
        <f>VLOOKUP($A206,Countries!$H$2:$Q$217,8,FALSE)</f>
        <v>DMA</v>
      </c>
      <c r="C206" t="str">
        <f>VLOOKUP($A206,Countries!$H$2:$Q$217,9,FALSE)</f>
        <v>LAC</v>
      </c>
      <c r="D206" t="str">
        <f>VLOOKUP($A206,Countries!$H$2:$Q$217,2,FALSE)</f>
        <v>Upper-Middle Income</v>
      </c>
      <c r="E206" t="str">
        <f>VLOOKUP($A206,Countries!$H$2:$Q$217,10,FALSE)</f>
        <v>IDA</v>
      </c>
      <c r="F206" t="s">
        <v>1669</v>
      </c>
      <c r="G206" t="s">
        <v>2070</v>
      </c>
      <c r="H206" s="319" t="s">
        <v>779</v>
      </c>
      <c r="I206" s="4">
        <v>2.63</v>
      </c>
      <c r="J206" s="4">
        <v>2.5099999999999998</v>
      </c>
      <c r="K206" s="4">
        <v>2.54</v>
      </c>
      <c r="L206" s="4">
        <v>3.15</v>
      </c>
      <c r="M206" s="4">
        <v>1.81</v>
      </c>
      <c r="N206" s="4">
        <v>2.71</v>
      </c>
      <c r="O206" s="4">
        <v>2.68</v>
      </c>
      <c r="P206" s="4">
        <v>2.62</v>
      </c>
      <c r="Q206" s="4">
        <v>2.72</v>
      </c>
      <c r="R206" s="4">
        <v>2.29</v>
      </c>
      <c r="S206" s="4">
        <v>2.2000000000000002</v>
      </c>
      <c r="T206" s="4">
        <v>2.19</v>
      </c>
      <c r="U206" s="4">
        <v>2.15</v>
      </c>
      <c r="V206" s="4">
        <v>1.47</v>
      </c>
      <c r="W206" s="4">
        <v>1.74</v>
      </c>
      <c r="X206" s="4">
        <v>0.8</v>
      </c>
      <c r="Y206" s="4">
        <v>1.0900000000000001</v>
      </c>
      <c r="Z206" s="4">
        <v>1.28</v>
      </c>
      <c r="AA206" s="4"/>
      <c r="AB206" s="4"/>
      <c r="AC206" s="4"/>
      <c r="AE206" s="126">
        <f t="shared" si="25"/>
        <v>-0.18250950570342206</v>
      </c>
      <c r="AF206" s="126">
        <f t="shared" si="25"/>
        <v>-0.41434262948207168</v>
      </c>
      <c r="AG206" s="126">
        <f t="shared" si="25"/>
        <v>-0.31496062992125984</v>
      </c>
      <c r="AH206" s="126">
        <f t="shared" si="25"/>
        <v>-0.74603174603174593</v>
      </c>
      <c r="AI206" s="126">
        <f t="shared" si="25"/>
        <v>-0.39779005524861877</v>
      </c>
      <c r="AJ206" s="126">
        <f t="shared" si="24"/>
        <v>-0.52767527675276749</v>
      </c>
      <c r="AK206" s="126" t="str">
        <f t="shared" si="24"/>
        <v/>
      </c>
      <c r="AL206" s="126" t="str">
        <f t="shared" si="24"/>
        <v/>
      </c>
      <c r="AM206" s="126" t="str">
        <f t="shared" si="24"/>
        <v/>
      </c>
      <c r="AN206" s="126" t="str">
        <f t="shared" si="24"/>
        <v/>
      </c>
      <c r="AO206" s="124">
        <f t="shared" si="26"/>
        <v>15.350000000000001</v>
      </c>
      <c r="AP206" s="124">
        <f t="shared" si="27"/>
        <v>8.5299999999999994</v>
      </c>
      <c r="AQ206" s="126">
        <f t="shared" si="28"/>
        <v>-0.4442996742671011</v>
      </c>
      <c r="AR206" s="153" t="s">
        <v>779</v>
      </c>
      <c r="AS206" s="153">
        <f t="shared" si="30"/>
        <v>1</v>
      </c>
      <c r="AT206" s="153">
        <f t="shared" si="30"/>
        <v>1</v>
      </c>
      <c r="AU206" s="153">
        <f t="shared" si="30"/>
        <v>1</v>
      </c>
      <c r="AV206" s="153">
        <f t="shared" si="30"/>
        <v>1</v>
      </c>
      <c r="AW206" s="153">
        <f t="shared" si="30"/>
        <v>1</v>
      </c>
      <c r="AX206" s="153">
        <f t="shared" si="29"/>
        <v>1</v>
      </c>
      <c r="AY206" s="153">
        <f t="shared" si="29"/>
        <v>0</v>
      </c>
      <c r="AZ206" s="153">
        <f t="shared" si="29"/>
        <v>0</v>
      </c>
      <c r="BA206" s="153">
        <f t="shared" si="29"/>
        <v>0</v>
      </c>
      <c r="BB206" s="153">
        <f t="shared" si="29"/>
        <v>0</v>
      </c>
    </row>
    <row r="207" spans="1:54" x14ac:dyDescent="0.3">
      <c r="A207" t="s">
        <v>989</v>
      </c>
      <c r="B207" t="str">
        <f>VLOOKUP($A207,Countries!$H$2:$Q$217,8,FALSE)</f>
        <v>DMA</v>
      </c>
      <c r="C207" t="str">
        <f>VLOOKUP($A207,Countries!$H$2:$Q$217,9,FALSE)</f>
        <v>LAC</v>
      </c>
      <c r="D207" t="str">
        <f>VLOOKUP($A207,Countries!$H$2:$Q$217,2,FALSE)</f>
        <v>Upper-Middle Income</v>
      </c>
      <c r="E207" t="str">
        <f>VLOOKUP($A207,Countries!$H$2:$Q$217,10,FALSE)</f>
        <v>IDA</v>
      </c>
      <c r="F207" t="s">
        <v>770</v>
      </c>
      <c r="G207" t="s">
        <v>2070</v>
      </c>
      <c r="H207" s="319" t="s">
        <v>779</v>
      </c>
      <c r="I207" s="4">
        <v>4.38</v>
      </c>
      <c r="J207" s="4">
        <v>4.25</v>
      </c>
      <c r="K207" s="4">
        <v>4.17</v>
      </c>
      <c r="L207" s="4">
        <v>4.4400000000000004</v>
      </c>
      <c r="M207" s="4">
        <v>4.17</v>
      </c>
      <c r="N207" s="4">
        <v>3.57</v>
      </c>
      <c r="O207" s="4">
        <v>4.76</v>
      </c>
      <c r="P207" s="4">
        <v>3.96</v>
      </c>
      <c r="Q207" s="4">
        <v>4.46</v>
      </c>
      <c r="R207" s="4">
        <v>4.7300000000000004</v>
      </c>
      <c r="S207" s="4">
        <v>4.13</v>
      </c>
      <c r="T207" s="4">
        <v>4.4800000000000004</v>
      </c>
      <c r="U207" s="4">
        <v>3.58</v>
      </c>
      <c r="V207" s="4">
        <v>3.07</v>
      </c>
      <c r="W207" s="4">
        <v>3.3</v>
      </c>
      <c r="X207" s="4">
        <v>2.41</v>
      </c>
      <c r="Y207" s="4">
        <v>2.0099999999999998</v>
      </c>
      <c r="Z207" s="4">
        <v>2.6</v>
      </c>
      <c r="AA207" s="4"/>
      <c r="AB207" s="4"/>
      <c r="AC207" s="4"/>
      <c r="AE207" s="126">
        <f t="shared" si="25"/>
        <v>-0.18264840182648398</v>
      </c>
      <c r="AF207" s="126">
        <f t="shared" si="25"/>
        <v>-0.27764705882352947</v>
      </c>
      <c r="AG207" s="126">
        <f t="shared" si="25"/>
        <v>-0.20863309352517989</v>
      </c>
      <c r="AH207" s="126">
        <f t="shared" si="25"/>
        <v>-0.4572072072072072</v>
      </c>
      <c r="AI207" s="126">
        <f t="shared" si="25"/>
        <v>-0.51798561151079137</v>
      </c>
      <c r="AJ207" s="126">
        <f t="shared" si="24"/>
        <v>-0.27170868347338928</v>
      </c>
      <c r="AK207" s="126" t="str">
        <f t="shared" si="24"/>
        <v/>
      </c>
      <c r="AL207" s="126" t="str">
        <f t="shared" si="24"/>
        <v/>
      </c>
      <c r="AM207" s="126" t="str">
        <f t="shared" si="24"/>
        <v/>
      </c>
      <c r="AN207" s="126" t="str">
        <f t="shared" si="24"/>
        <v/>
      </c>
      <c r="AO207" s="124">
        <f t="shared" si="26"/>
        <v>24.979999999999997</v>
      </c>
      <c r="AP207" s="124">
        <f t="shared" si="27"/>
        <v>16.97</v>
      </c>
      <c r="AQ207" s="126">
        <f t="shared" si="28"/>
        <v>-0.32065652522017613</v>
      </c>
      <c r="AR207" s="153" t="s">
        <v>779</v>
      </c>
      <c r="AS207" s="153">
        <f t="shared" si="30"/>
        <v>1</v>
      </c>
      <c r="AT207" s="153">
        <f t="shared" si="30"/>
        <v>1</v>
      </c>
      <c r="AU207" s="153">
        <f t="shared" si="30"/>
        <v>1</v>
      </c>
      <c r="AV207" s="153">
        <f t="shared" si="30"/>
        <v>1</v>
      </c>
      <c r="AW207" s="153">
        <f t="shared" si="30"/>
        <v>1</v>
      </c>
      <c r="AX207" s="153">
        <f t="shared" si="29"/>
        <v>1</v>
      </c>
      <c r="AY207" s="153">
        <f t="shared" si="29"/>
        <v>0</v>
      </c>
      <c r="AZ207" s="153">
        <f t="shared" si="29"/>
        <v>0</v>
      </c>
      <c r="BA207" s="153">
        <f t="shared" si="29"/>
        <v>0</v>
      </c>
      <c r="BB207" s="153">
        <f t="shared" si="29"/>
        <v>0</v>
      </c>
    </row>
    <row r="208" spans="1:54" x14ac:dyDescent="0.3">
      <c r="A208" t="s">
        <v>1040</v>
      </c>
      <c r="B208" t="str">
        <f>VLOOKUP($A208,Countries!$H$2:$Q$217,8,FALSE)</f>
        <v>GRD</v>
      </c>
      <c r="C208" t="str">
        <f>VLOOKUP($A208,Countries!$H$2:$Q$217,9,FALSE)</f>
        <v>LAC</v>
      </c>
      <c r="D208" t="str">
        <f>VLOOKUP($A208,Countries!$H$2:$Q$217,2,FALSE)</f>
        <v>Upper-Middle Income</v>
      </c>
      <c r="E208" t="str">
        <f>VLOOKUP($A208,Countries!$H$2:$Q$217,10,FALSE)</f>
        <v>IDA</v>
      </c>
      <c r="F208" t="s">
        <v>1651</v>
      </c>
      <c r="G208" t="s">
        <v>2070</v>
      </c>
      <c r="H208" s="319" t="s">
        <v>779</v>
      </c>
      <c r="I208" s="4">
        <v>0</v>
      </c>
      <c r="J208" s="4">
        <v>0</v>
      </c>
      <c r="K208" s="4">
        <v>0</v>
      </c>
      <c r="L208" s="4">
        <v>0</v>
      </c>
      <c r="M208" s="4">
        <v>0</v>
      </c>
      <c r="N208" s="4">
        <v>0</v>
      </c>
      <c r="O208" s="4">
        <v>0</v>
      </c>
      <c r="P208" s="4">
        <v>0</v>
      </c>
      <c r="Q208" s="4">
        <v>0</v>
      </c>
      <c r="R208" s="4">
        <v>0</v>
      </c>
      <c r="S208" s="4">
        <v>0</v>
      </c>
      <c r="T208" s="4">
        <v>0</v>
      </c>
      <c r="U208" s="4">
        <v>0</v>
      </c>
      <c r="V208" s="4">
        <v>0</v>
      </c>
      <c r="W208" s="4">
        <v>0</v>
      </c>
      <c r="X208" s="4">
        <v>0</v>
      </c>
      <c r="Y208" s="4">
        <v>0</v>
      </c>
      <c r="Z208" s="4">
        <v>0</v>
      </c>
      <c r="AA208" s="4"/>
      <c r="AB208" s="4"/>
      <c r="AC208" s="4"/>
      <c r="AE208" s="126" t="str">
        <f t="shared" si="25"/>
        <v/>
      </c>
      <c r="AF208" s="126" t="str">
        <f t="shared" si="25"/>
        <v/>
      </c>
      <c r="AG208" s="126" t="str">
        <f t="shared" si="25"/>
        <v/>
      </c>
      <c r="AH208" s="126" t="str">
        <f t="shared" si="25"/>
        <v/>
      </c>
      <c r="AI208" s="126" t="str">
        <f t="shared" si="25"/>
        <v/>
      </c>
      <c r="AJ208" s="126" t="str">
        <f t="shared" si="24"/>
        <v/>
      </c>
      <c r="AK208" s="126" t="str">
        <f t="shared" si="24"/>
        <v/>
      </c>
      <c r="AL208" s="126" t="str">
        <f t="shared" si="24"/>
        <v/>
      </c>
      <c r="AM208" s="126" t="str">
        <f t="shared" si="24"/>
        <v/>
      </c>
      <c r="AN208" s="126" t="str">
        <f t="shared" si="24"/>
        <v/>
      </c>
      <c r="AO208" s="124">
        <f t="shared" si="26"/>
        <v>0</v>
      </c>
      <c r="AP208" s="124">
        <f t="shared" si="27"/>
        <v>0</v>
      </c>
      <c r="AQ208" s="126" t="str">
        <f t="shared" si="28"/>
        <v/>
      </c>
      <c r="AR208" s="153" t="s">
        <v>779</v>
      </c>
      <c r="AS208" s="153">
        <f t="shared" si="30"/>
        <v>0</v>
      </c>
      <c r="AT208" s="153">
        <f t="shared" si="30"/>
        <v>0</v>
      </c>
      <c r="AU208" s="153">
        <f t="shared" si="30"/>
        <v>0</v>
      </c>
      <c r="AV208" s="153">
        <f t="shared" si="30"/>
        <v>0</v>
      </c>
      <c r="AW208" s="153">
        <f t="shared" si="30"/>
        <v>0</v>
      </c>
      <c r="AX208" s="153">
        <f t="shared" si="29"/>
        <v>0</v>
      </c>
      <c r="AY208" s="153">
        <f t="shared" si="29"/>
        <v>0</v>
      </c>
      <c r="AZ208" s="153">
        <f t="shared" si="29"/>
        <v>0</v>
      </c>
      <c r="BA208" s="153">
        <f t="shared" si="29"/>
        <v>0</v>
      </c>
      <c r="BB208" s="153">
        <f t="shared" si="29"/>
        <v>0</v>
      </c>
    </row>
    <row r="209" spans="1:54" x14ac:dyDescent="0.3">
      <c r="A209" t="s">
        <v>1040</v>
      </c>
      <c r="B209" t="str">
        <f>VLOOKUP($A209,Countries!$H$2:$Q$217,8,FALSE)</f>
        <v>GRD</v>
      </c>
      <c r="C209" t="str">
        <f>VLOOKUP($A209,Countries!$H$2:$Q$217,9,FALSE)</f>
        <v>LAC</v>
      </c>
      <c r="D209" t="str">
        <f>VLOOKUP($A209,Countries!$H$2:$Q$217,2,FALSE)</f>
        <v>Upper-Middle Income</v>
      </c>
      <c r="E209" t="str">
        <f>VLOOKUP($A209,Countries!$H$2:$Q$217,10,FALSE)</f>
        <v>IDA</v>
      </c>
      <c r="F209" t="s">
        <v>776</v>
      </c>
      <c r="G209" t="s">
        <v>2070</v>
      </c>
      <c r="H209" s="319" t="s">
        <v>779</v>
      </c>
      <c r="I209" s="4">
        <v>65.61</v>
      </c>
      <c r="J209" s="4">
        <v>59.79</v>
      </c>
      <c r="K209" s="4">
        <v>67.92</v>
      </c>
      <c r="L209" s="4">
        <v>70.900000000000006</v>
      </c>
      <c r="M209" s="4">
        <v>68.55</v>
      </c>
      <c r="N209" s="4">
        <v>60.76</v>
      </c>
      <c r="O209" s="4">
        <v>66.290000000000006</v>
      </c>
      <c r="P209" s="4">
        <v>59.17</v>
      </c>
      <c r="Q209" s="4">
        <v>55.64</v>
      </c>
      <c r="R209" s="4">
        <v>64.12</v>
      </c>
      <c r="S209" s="4">
        <v>64.540000000000006</v>
      </c>
      <c r="T209" s="4">
        <v>68.709999999999994</v>
      </c>
      <c r="U209" s="4">
        <v>71.34</v>
      </c>
      <c r="V209" s="4">
        <v>65.72</v>
      </c>
      <c r="W209" s="4">
        <v>68.86</v>
      </c>
      <c r="X209" s="4">
        <v>44.59</v>
      </c>
      <c r="Y209" s="4">
        <v>45.94</v>
      </c>
      <c r="Z209" s="4">
        <v>52.03</v>
      </c>
      <c r="AA209" s="4"/>
      <c r="AB209" s="4"/>
      <c r="AC209" s="4"/>
      <c r="AE209" s="126">
        <f t="shared" si="25"/>
        <v>8.7334247828075057E-2</v>
      </c>
      <c r="AF209" s="126">
        <f t="shared" si="25"/>
        <v>9.9180464960695769E-2</v>
      </c>
      <c r="AG209" s="126">
        <f t="shared" si="25"/>
        <v>1.3839811542991722E-2</v>
      </c>
      <c r="AH209" s="126">
        <f t="shared" si="25"/>
        <v>-0.37108603667136814</v>
      </c>
      <c r="AI209" s="126">
        <f t="shared" si="25"/>
        <v>-0.32983223924142963</v>
      </c>
      <c r="AJ209" s="126">
        <f t="shared" si="24"/>
        <v>-0.14368005266622774</v>
      </c>
      <c r="AK209" s="126" t="str">
        <f t="shared" si="24"/>
        <v/>
      </c>
      <c r="AL209" s="126" t="str">
        <f t="shared" si="24"/>
        <v/>
      </c>
      <c r="AM209" s="126" t="str">
        <f t="shared" si="24"/>
        <v/>
      </c>
      <c r="AN209" s="126" t="str">
        <f t="shared" si="24"/>
        <v/>
      </c>
      <c r="AO209" s="124">
        <f t="shared" si="26"/>
        <v>393.53000000000003</v>
      </c>
      <c r="AP209" s="124">
        <f t="shared" si="27"/>
        <v>348.48</v>
      </c>
      <c r="AQ209" s="126">
        <f t="shared" si="28"/>
        <v>-0.11447665997509722</v>
      </c>
      <c r="AR209" s="153" t="s">
        <v>779</v>
      </c>
      <c r="AS209" s="153">
        <f t="shared" si="30"/>
        <v>1</v>
      </c>
      <c r="AT209" s="153">
        <f t="shared" si="30"/>
        <v>1</v>
      </c>
      <c r="AU209" s="153">
        <f t="shared" si="30"/>
        <v>1</v>
      </c>
      <c r="AV209" s="153">
        <f t="shared" si="30"/>
        <v>1</v>
      </c>
      <c r="AW209" s="153">
        <f t="shared" si="30"/>
        <v>1</v>
      </c>
      <c r="AX209" s="153">
        <f t="shared" si="29"/>
        <v>1</v>
      </c>
      <c r="AY209" s="153">
        <f t="shared" si="29"/>
        <v>0</v>
      </c>
      <c r="AZ209" s="153">
        <f t="shared" si="29"/>
        <v>0</v>
      </c>
      <c r="BA209" s="153">
        <f t="shared" si="29"/>
        <v>0</v>
      </c>
      <c r="BB209" s="153">
        <f t="shared" si="29"/>
        <v>0</v>
      </c>
    </row>
    <row r="210" spans="1:54" x14ac:dyDescent="0.3">
      <c r="A210" t="s">
        <v>1040</v>
      </c>
      <c r="B210" t="str">
        <f>VLOOKUP($A210,Countries!$H$2:$Q$217,8,FALSE)</f>
        <v>GRD</v>
      </c>
      <c r="C210" t="str">
        <f>VLOOKUP($A210,Countries!$H$2:$Q$217,9,FALSE)</f>
        <v>LAC</v>
      </c>
      <c r="D210" t="str">
        <f>VLOOKUP($A210,Countries!$H$2:$Q$217,2,FALSE)</f>
        <v>Upper-Middle Income</v>
      </c>
      <c r="E210" t="str">
        <f>VLOOKUP($A210,Countries!$H$2:$Q$217,10,FALSE)</f>
        <v>IDA</v>
      </c>
      <c r="F210" t="s">
        <v>650</v>
      </c>
      <c r="G210" t="s">
        <v>2070</v>
      </c>
      <c r="H210" s="319" t="s">
        <v>779</v>
      </c>
      <c r="I210" s="4">
        <v>3.05</v>
      </c>
      <c r="J210" s="4">
        <v>3.45</v>
      </c>
      <c r="K210" s="4">
        <v>2.98</v>
      </c>
      <c r="L210" s="4">
        <v>4.26</v>
      </c>
      <c r="M210" s="4">
        <v>3.29</v>
      </c>
      <c r="N210" s="4">
        <v>2.92</v>
      </c>
      <c r="O210" s="4">
        <v>3.66</v>
      </c>
      <c r="P210" s="4">
        <v>1.97</v>
      </c>
      <c r="Q210" s="4">
        <v>2.54</v>
      </c>
      <c r="R210" s="4">
        <v>3.55</v>
      </c>
      <c r="S210" s="4">
        <v>2.41</v>
      </c>
      <c r="T210" s="4">
        <v>2.86</v>
      </c>
      <c r="U210" s="4">
        <v>8.18</v>
      </c>
      <c r="V210" s="4">
        <v>5.39</v>
      </c>
      <c r="W210" s="4">
        <v>3.6</v>
      </c>
      <c r="X210" s="4">
        <v>0.77</v>
      </c>
      <c r="Y210" s="4">
        <v>2.4500000000000002</v>
      </c>
      <c r="Z210" s="4">
        <v>3.39</v>
      </c>
      <c r="AA210" s="4"/>
      <c r="AB210" s="4"/>
      <c r="AC210" s="4"/>
      <c r="AE210" s="126">
        <f t="shared" si="25"/>
        <v>1.6819672131147541</v>
      </c>
      <c r="AF210" s="126">
        <f t="shared" si="25"/>
        <v>0.56231884057970993</v>
      </c>
      <c r="AG210" s="126">
        <f t="shared" si="25"/>
        <v>0.20805369127516782</v>
      </c>
      <c r="AH210" s="126">
        <f t="shared" si="25"/>
        <v>-0.81924882629107976</v>
      </c>
      <c r="AI210" s="126">
        <f t="shared" si="25"/>
        <v>-0.25531914893617019</v>
      </c>
      <c r="AJ210" s="126">
        <f t="shared" si="24"/>
        <v>0.1609589041095891</v>
      </c>
      <c r="AK210" s="126" t="str">
        <f t="shared" si="24"/>
        <v/>
      </c>
      <c r="AL210" s="126" t="str">
        <f t="shared" si="24"/>
        <v/>
      </c>
      <c r="AM210" s="126" t="str">
        <f t="shared" si="24"/>
        <v/>
      </c>
      <c r="AN210" s="126" t="str">
        <f t="shared" si="24"/>
        <v/>
      </c>
      <c r="AO210" s="124">
        <f t="shared" si="26"/>
        <v>19.950000000000003</v>
      </c>
      <c r="AP210" s="124">
        <f t="shared" si="27"/>
        <v>23.78</v>
      </c>
      <c r="AQ210" s="126">
        <f t="shared" si="28"/>
        <v>0.19197994987468661</v>
      </c>
      <c r="AR210" s="153" t="s">
        <v>779</v>
      </c>
      <c r="AS210" s="153">
        <f t="shared" si="30"/>
        <v>1</v>
      </c>
      <c r="AT210" s="153">
        <f t="shared" si="30"/>
        <v>1</v>
      </c>
      <c r="AU210" s="153">
        <f t="shared" si="30"/>
        <v>1</v>
      </c>
      <c r="AV210" s="153">
        <f t="shared" si="30"/>
        <v>1</v>
      </c>
      <c r="AW210" s="153">
        <f t="shared" si="30"/>
        <v>1</v>
      </c>
      <c r="AX210" s="153">
        <f t="shared" si="29"/>
        <v>1</v>
      </c>
      <c r="AY210" s="153">
        <f t="shared" si="29"/>
        <v>0</v>
      </c>
      <c r="AZ210" s="153">
        <f t="shared" si="29"/>
        <v>0</v>
      </c>
      <c r="BA210" s="153">
        <f t="shared" si="29"/>
        <v>0</v>
      </c>
      <c r="BB210" s="153">
        <f t="shared" si="29"/>
        <v>0</v>
      </c>
    </row>
    <row r="211" spans="1:54" x14ac:dyDescent="0.3">
      <c r="A211" t="s">
        <v>1040</v>
      </c>
      <c r="B211" t="str">
        <f>VLOOKUP($A211,Countries!$H$2:$Q$217,8,FALSE)</f>
        <v>GRD</v>
      </c>
      <c r="C211" t="str">
        <f>VLOOKUP($A211,Countries!$H$2:$Q$217,9,FALSE)</f>
        <v>LAC</v>
      </c>
      <c r="D211" t="str">
        <f>VLOOKUP($A211,Countries!$H$2:$Q$217,2,FALSE)</f>
        <v>Upper-Middle Income</v>
      </c>
      <c r="E211" t="str">
        <f>VLOOKUP($A211,Countries!$H$2:$Q$217,10,FALSE)</f>
        <v>IDA</v>
      </c>
      <c r="F211" t="s">
        <v>2103</v>
      </c>
      <c r="G211" t="s">
        <v>2070</v>
      </c>
      <c r="H211" s="319" t="s">
        <v>779</v>
      </c>
      <c r="I211" s="4">
        <v>0.41</v>
      </c>
      <c r="J211" s="4">
        <v>0.95</v>
      </c>
      <c r="K211" s="4">
        <v>0.27</v>
      </c>
      <c r="L211" s="4">
        <v>0.95</v>
      </c>
      <c r="M211" s="4">
        <v>0.47</v>
      </c>
      <c r="N211" s="4">
        <v>0.74</v>
      </c>
      <c r="O211" s="4">
        <v>0.14000000000000001</v>
      </c>
      <c r="P211" s="4">
        <v>0</v>
      </c>
      <c r="Q211" s="4">
        <v>0</v>
      </c>
      <c r="R211" s="4">
        <v>0</v>
      </c>
      <c r="S211" s="4">
        <v>0</v>
      </c>
      <c r="T211" s="4">
        <v>0.26</v>
      </c>
      <c r="U211" s="4">
        <v>1.76</v>
      </c>
      <c r="V211" s="4">
        <v>2.2999999999999998</v>
      </c>
      <c r="W211" s="4">
        <v>1.08</v>
      </c>
      <c r="X211" s="4">
        <v>0.54</v>
      </c>
      <c r="Y211" s="4">
        <v>0.81</v>
      </c>
      <c r="Z211" s="4">
        <v>1.22</v>
      </c>
      <c r="AA211" s="4"/>
      <c r="AB211" s="4"/>
      <c r="AC211" s="4"/>
      <c r="AE211" s="126">
        <f t="shared" si="25"/>
        <v>3.2926829268292686</v>
      </c>
      <c r="AF211" s="126">
        <f t="shared" si="25"/>
        <v>1.4210526315789473</v>
      </c>
      <c r="AG211" s="126">
        <f t="shared" si="25"/>
        <v>3</v>
      </c>
      <c r="AH211" s="126">
        <f t="shared" si="25"/>
        <v>-0.43157894736842101</v>
      </c>
      <c r="AI211" s="126">
        <f t="shared" si="25"/>
        <v>0.72340425531914909</v>
      </c>
      <c r="AJ211" s="126">
        <f t="shared" si="24"/>
        <v>0.64864864864864868</v>
      </c>
      <c r="AK211" s="126" t="str">
        <f t="shared" si="24"/>
        <v/>
      </c>
      <c r="AL211" s="126" t="str">
        <f t="shared" si="24"/>
        <v/>
      </c>
      <c r="AM211" s="126" t="str">
        <f t="shared" si="24"/>
        <v/>
      </c>
      <c r="AN211" s="126" t="str">
        <f t="shared" si="24"/>
        <v/>
      </c>
      <c r="AO211" s="124">
        <f t="shared" si="26"/>
        <v>3.79</v>
      </c>
      <c r="AP211" s="124">
        <f t="shared" si="27"/>
        <v>7.71</v>
      </c>
      <c r="AQ211" s="126">
        <f t="shared" si="28"/>
        <v>1.0343007915567282</v>
      </c>
      <c r="AR211" s="153" t="s">
        <v>779</v>
      </c>
      <c r="AS211" s="153">
        <f t="shared" si="30"/>
        <v>1</v>
      </c>
      <c r="AT211" s="153">
        <f t="shared" si="30"/>
        <v>1</v>
      </c>
      <c r="AU211" s="153">
        <f t="shared" si="30"/>
        <v>1</v>
      </c>
      <c r="AV211" s="153">
        <f t="shared" si="30"/>
        <v>1</v>
      </c>
      <c r="AW211" s="153">
        <f t="shared" si="30"/>
        <v>1</v>
      </c>
      <c r="AX211" s="153">
        <f t="shared" si="29"/>
        <v>1</v>
      </c>
      <c r="AY211" s="153">
        <f t="shared" si="29"/>
        <v>0</v>
      </c>
      <c r="AZ211" s="153">
        <f t="shared" si="29"/>
        <v>0</v>
      </c>
      <c r="BA211" s="153">
        <f t="shared" si="29"/>
        <v>0</v>
      </c>
      <c r="BB211" s="153">
        <f t="shared" si="29"/>
        <v>0</v>
      </c>
    </row>
    <row r="212" spans="1:54" x14ac:dyDescent="0.3">
      <c r="A212" t="s">
        <v>1040</v>
      </c>
      <c r="B212" t="str">
        <f>VLOOKUP($A212,Countries!$H$2:$Q$217,8,FALSE)</f>
        <v>GRD</v>
      </c>
      <c r="C212" t="str">
        <f>VLOOKUP($A212,Countries!$H$2:$Q$217,9,FALSE)</f>
        <v>LAC</v>
      </c>
      <c r="D212" t="str">
        <f>VLOOKUP($A212,Countries!$H$2:$Q$217,2,FALSE)</f>
        <v>Upper-Middle Income</v>
      </c>
      <c r="E212" t="str">
        <f>VLOOKUP($A212,Countries!$H$2:$Q$217,10,FALSE)</f>
        <v>IDA</v>
      </c>
      <c r="F212" t="s">
        <v>5</v>
      </c>
      <c r="G212" t="s">
        <v>2070</v>
      </c>
      <c r="H212" s="319" t="s">
        <v>779</v>
      </c>
      <c r="I212" s="4">
        <v>62.56</v>
      </c>
      <c r="J212" s="4">
        <v>56.34</v>
      </c>
      <c r="K212" s="4">
        <v>64.95</v>
      </c>
      <c r="L212" s="4">
        <v>66.64</v>
      </c>
      <c r="M212" s="4">
        <v>65.27</v>
      </c>
      <c r="N212" s="4">
        <v>57.84</v>
      </c>
      <c r="O212" s="4">
        <v>62.62</v>
      </c>
      <c r="P212" s="4">
        <v>57.21</v>
      </c>
      <c r="Q212" s="4">
        <v>53.1</v>
      </c>
      <c r="R212" s="4">
        <v>60.57</v>
      </c>
      <c r="S212" s="4">
        <v>62.13</v>
      </c>
      <c r="T212" s="4">
        <v>65.849999999999994</v>
      </c>
      <c r="U212" s="4">
        <v>63.17</v>
      </c>
      <c r="V212" s="4">
        <v>60.33</v>
      </c>
      <c r="W212" s="4">
        <v>65.260000000000005</v>
      </c>
      <c r="X212" s="4">
        <v>43.82</v>
      </c>
      <c r="Y212" s="4">
        <v>43.49</v>
      </c>
      <c r="Z212" s="4">
        <v>48.64</v>
      </c>
      <c r="AA212" s="4"/>
      <c r="AB212" s="4"/>
      <c r="AC212" s="4"/>
      <c r="AE212" s="126">
        <f t="shared" si="25"/>
        <v>9.7506393861892492E-3</v>
      </c>
      <c r="AF212" s="126">
        <f t="shared" si="25"/>
        <v>7.0820021299254438E-2</v>
      </c>
      <c r="AG212" s="126">
        <f t="shared" si="25"/>
        <v>4.7729022324865629E-3</v>
      </c>
      <c r="AH212" s="126">
        <f t="shared" si="25"/>
        <v>-0.34243697478991597</v>
      </c>
      <c r="AI212" s="126">
        <f t="shared" si="25"/>
        <v>-0.33369082273632594</v>
      </c>
      <c r="AJ212" s="126">
        <f t="shared" si="24"/>
        <v>-0.15905947441217155</v>
      </c>
      <c r="AK212" s="126" t="str">
        <f t="shared" si="24"/>
        <v/>
      </c>
      <c r="AL212" s="126" t="str">
        <f t="shared" si="24"/>
        <v/>
      </c>
      <c r="AM212" s="126" t="str">
        <f t="shared" si="24"/>
        <v/>
      </c>
      <c r="AN212" s="126" t="str">
        <f t="shared" si="24"/>
        <v/>
      </c>
      <c r="AO212" s="124">
        <f t="shared" si="26"/>
        <v>373.6</v>
      </c>
      <c r="AP212" s="124">
        <f t="shared" si="27"/>
        <v>324.70999999999998</v>
      </c>
      <c r="AQ212" s="126">
        <f t="shared" si="28"/>
        <v>-0.13086188436830845</v>
      </c>
      <c r="AR212" s="153" t="s">
        <v>779</v>
      </c>
      <c r="AS212" s="153">
        <f t="shared" si="30"/>
        <v>1</v>
      </c>
      <c r="AT212" s="153">
        <f t="shared" si="30"/>
        <v>1</v>
      </c>
      <c r="AU212" s="153">
        <f t="shared" si="30"/>
        <v>1</v>
      </c>
      <c r="AV212" s="153">
        <f t="shared" si="30"/>
        <v>1</v>
      </c>
      <c r="AW212" s="153">
        <f t="shared" si="30"/>
        <v>1</v>
      </c>
      <c r="AX212" s="153">
        <f t="shared" si="29"/>
        <v>1</v>
      </c>
      <c r="AY212" s="153">
        <f t="shared" si="29"/>
        <v>0</v>
      </c>
      <c r="AZ212" s="153">
        <f t="shared" si="29"/>
        <v>0</v>
      </c>
      <c r="BA212" s="153">
        <f t="shared" si="29"/>
        <v>0</v>
      </c>
      <c r="BB212" s="153">
        <f t="shared" si="29"/>
        <v>0</v>
      </c>
    </row>
    <row r="213" spans="1:54" x14ac:dyDescent="0.3">
      <c r="A213" t="s">
        <v>1040</v>
      </c>
      <c r="B213" t="str">
        <f>VLOOKUP($A213,Countries!$H$2:$Q$217,8,FALSE)</f>
        <v>GRD</v>
      </c>
      <c r="C213" t="str">
        <f>VLOOKUP($A213,Countries!$H$2:$Q$217,9,FALSE)</f>
        <v>LAC</v>
      </c>
      <c r="D213" t="str">
        <f>VLOOKUP($A213,Countries!$H$2:$Q$217,2,FALSE)</f>
        <v>Upper-Middle Income</v>
      </c>
      <c r="E213" t="str">
        <f>VLOOKUP($A213,Countries!$H$2:$Q$217,10,FALSE)</f>
        <v>IDA</v>
      </c>
      <c r="F213" t="s">
        <v>18</v>
      </c>
      <c r="G213" t="s">
        <v>2070</v>
      </c>
      <c r="H213" s="319" t="s">
        <v>779</v>
      </c>
      <c r="I213" s="4">
        <v>25.64</v>
      </c>
      <c r="J213" s="4">
        <v>25.14</v>
      </c>
      <c r="K213" s="4">
        <v>27.09</v>
      </c>
      <c r="L213" s="4">
        <v>27.2</v>
      </c>
      <c r="M213" s="4">
        <v>26.97</v>
      </c>
      <c r="N213" s="4">
        <v>22.85</v>
      </c>
      <c r="O213" s="4">
        <v>25.3</v>
      </c>
      <c r="P213" s="4">
        <v>21.55</v>
      </c>
      <c r="Q213" s="4">
        <v>21.37</v>
      </c>
      <c r="R213" s="4">
        <v>24.9</v>
      </c>
      <c r="S213" s="4">
        <v>25.65</v>
      </c>
      <c r="T213" s="4">
        <v>24.08</v>
      </c>
      <c r="U213" s="4">
        <v>26.46</v>
      </c>
      <c r="V213" s="4">
        <v>28.61</v>
      </c>
      <c r="W213" s="4">
        <v>27.87</v>
      </c>
      <c r="X213" s="4">
        <v>19.03</v>
      </c>
      <c r="Y213" s="4">
        <v>17.190000000000001</v>
      </c>
      <c r="Z213" s="4">
        <v>16.690000000000001</v>
      </c>
      <c r="AA213" s="4"/>
      <c r="AB213" s="4"/>
      <c r="AC213" s="4"/>
      <c r="AE213" s="126">
        <f t="shared" si="25"/>
        <v>3.1981279251170058E-2</v>
      </c>
      <c r="AF213" s="126">
        <f t="shared" si="25"/>
        <v>0.1380270485282418</v>
      </c>
      <c r="AG213" s="126">
        <f t="shared" si="25"/>
        <v>2.8792912513842788E-2</v>
      </c>
      <c r="AH213" s="126">
        <f t="shared" si="25"/>
        <v>-0.30036764705882346</v>
      </c>
      <c r="AI213" s="126">
        <f t="shared" si="25"/>
        <v>-0.36262513904338145</v>
      </c>
      <c r="AJ213" s="126">
        <f t="shared" si="24"/>
        <v>-0.2695842450765864</v>
      </c>
      <c r="AK213" s="126" t="str">
        <f t="shared" si="24"/>
        <v/>
      </c>
      <c r="AL213" s="126" t="str">
        <f t="shared" si="24"/>
        <v/>
      </c>
      <c r="AM213" s="126" t="str">
        <f t="shared" si="24"/>
        <v/>
      </c>
      <c r="AN213" s="126" t="str">
        <f t="shared" si="24"/>
        <v/>
      </c>
      <c r="AO213" s="124">
        <f t="shared" si="26"/>
        <v>154.89000000000001</v>
      </c>
      <c r="AP213" s="124">
        <f t="shared" si="27"/>
        <v>135.85</v>
      </c>
      <c r="AQ213" s="126">
        <f t="shared" si="28"/>
        <v>-0.1229259474465751</v>
      </c>
      <c r="AR213" s="153" t="s">
        <v>779</v>
      </c>
      <c r="AS213" s="153">
        <f t="shared" si="30"/>
        <v>1</v>
      </c>
      <c r="AT213" s="153">
        <f t="shared" si="30"/>
        <v>1</v>
      </c>
      <c r="AU213" s="153">
        <f t="shared" si="30"/>
        <v>1</v>
      </c>
      <c r="AV213" s="153">
        <f t="shared" si="30"/>
        <v>1</v>
      </c>
      <c r="AW213" s="153">
        <f t="shared" si="30"/>
        <v>1</v>
      </c>
      <c r="AX213" s="153">
        <f t="shared" si="29"/>
        <v>1</v>
      </c>
      <c r="AY213" s="153">
        <f t="shared" si="29"/>
        <v>0</v>
      </c>
      <c r="AZ213" s="153">
        <f t="shared" si="29"/>
        <v>0</v>
      </c>
      <c r="BA213" s="153">
        <f t="shared" si="29"/>
        <v>0</v>
      </c>
      <c r="BB213" s="153">
        <f t="shared" si="29"/>
        <v>0</v>
      </c>
    </row>
    <row r="214" spans="1:54" x14ac:dyDescent="0.3">
      <c r="A214" t="s">
        <v>1040</v>
      </c>
      <c r="B214" t="str">
        <f>VLOOKUP($A214,Countries!$H$2:$Q$217,8,FALSE)</f>
        <v>GRD</v>
      </c>
      <c r="C214" t="str">
        <f>VLOOKUP($A214,Countries!$H$2:$Q$217,9,FALSE)</f>
        <v>LAC</v>
      </c>
      <c r="D214" t="str">
        <f>VLOOKUP($A214,Countries!$H$2:$Q$217,2,FALSE)</f>
        <v>Upper-Middle Income</v>
      </c>
      <c r="E214" t="str">
        <f>VLOOKUP($A214,Countries!$H$2:$Q$217,10,FALSE)</f>
        <v>IDA</v>
      </c>
      <c r="F214" t="s">
        <v>16</v>
      </c>
      <c r="G214" t="s">
        <v>2070</v>
      </c>
      <c r="H214" s="319" t="s">
        <v>779</v>
      </c>
      <c r="I214" s="4">
        <v>14.42</v>
      </c>
      <c r="J214" s="4">
        <v>10.61</v>
      </c>
      <c r="K214" s="4">
        <v>14.83</v>
      </c>
      <c r="L214" s="4">
        <v>15.42</v>
      </c>
      <c r="M214" s="4">
        <v>12.33</v>
      </c>
      <c r="N214" s="4">
        <v>10.65</v>
      </c>
      <c r="O214" s="4">
        <v>13.04</v>
      </c>
      <c r="P214" s="4">
        <v>10.050000000000001</v>
      </c>
      <c r="Q214" s="4">
        <v>11.6</v>
      </c>
      <c r="R214" s="4">
        <v>10.93</v>
      </c>
      <c r="S214" s="4">
        <v>11.66</v>
      </c>
      <c r="T214" s="4">
        <v>15.75</v>
      </c>
      <c r="U214" s="4">
        <v>14.28</v>
      </c>
      <c r="V214" s="4">
        <v>9.66</v>
      </c>
      <c r="W214" s="4">
        <v>13.57</v>
      </c>
      <c r="X214" s="4">
        <v>11.01</v>
      </c>
      <c r="Y214" s="4">
        <v>7.35</v>
      </c>
      <c r="Z214" s="4">
        <v>9.6</v>
      </c>
      <c r="AA214" s="4"/>
      <c r="AB214" s="4"/>
      <c r="AC214" s="4"/>
      <c r="AE214" s="126">
        <f t="shared" si="25"/>
        <v>-9.708737864077709E-3</v>
      </c>
      <c r="AF214" s="126">
        <f t="shared" si="25"/>
        <v>-8.9538171536286459E-2</v>
      </c>
      <c r="AG214" s="126">
        <f t="shared" si="25"/>
        <v>-8.4962913014160465E-2</v>
      </c>
      <c r="AH214" s="126">
        <f t="shared" si="25"/>
        <v>-0.28599221789883267</v>
      </c>
      <c r="AI214" s="126">
        <f t="shared" si="25"/>
        <v>-0.40389294403892945</v>
      </c>
      <c r="AJ214" s="126">
        <f t="shared" si="24"/>
        <v>-9.8591549295774711E-2</v>
      </c>
      <c r="AK214" s="126" t="str">
        <f t="shared" si="24"/>
        <v/>
      </c>
      <c r="AL214" s="126" t="str">
        <f t="shared" si="24"/>
        <v/>
      </c>
      <c r="AM214" s="126" t="str">
        <f t="shared" si="24"/>
        <v/>
      </c>
      <c r="AN214" s="126" t="str">
        <f t="shared" si="24"/>
        <v/>
      </c>
      <c r="AO214" s="124">
        <f t="shared" si="26"/>
        <v>78.260000000000005</v>
      </c>
      <c r="AP214" s="124">
        <f t="shared" si="27"/>
        <v>65.47</v>
      </c>
      <c r="AQ214" s="126">
        <f t="shared" si="28"/>
        <v>-0.16342959366215187</v>
      </c>
      <c r="AR214" s="153" t="s">
        <v>779</v>
      </c>
      <c r="AS214" s="153">
        <f t="shared" si="30"/>
        <v>1</v>
      </c>
      <c r="AT214" s="153">
        <f t="shared" si="30"/>
        <v>1</v>
      </c>
      <c r="AU214" s="153">
        <f t="shared" si="30"/>
        <v>1</v>
      </c>
      <c r="AV214" s="153">
        <f t="shared" si="30"/>
        <v>1</v>
      </c>
      <c r="AW214" s="153">
        <f t="shared" si="30"/>
        <v>1</v>
      </c>
      <c r="AX214" s="153">
        <f t="shared" si="29"/>
        <v>1</v>
      </c>
      <c r="AY214" s="153">
        <f t="shared" si="29"/>
        <v>0</v>
      </c>
      <c r="AZ214" s="153">
        <f t="shared" si="29"/>
        <v>0</v>
      </c>
      <c r="BA214" s="153">
        <f t="shared" si="29"/>
        <v>0</v>
      </c>
      <c r="BB214" s="153">
        <f t="shared" si="29"/>
        <v>0</v>
      </c>
    </row>
    <row r="215" spans="1:54" x14ac:dyDescent="0.3">
      <c r="A215" t="s">
        <v>1040</v>
      </c>
      <c r="B215" t="str">
        <f>VLOOKUP($A215,Countries!$H$2:$Q$217,8,FALSE)</f>
        <v>GRD</v>
      </c>
      <c r="C215" t="str">
        <f>VLOOKUP($A215,Countries!$H$2:$Q$217,9,FALSE)</f>
        <v>LAC</v>
      </c>
      <c r="D215" t="str">
        <f>VLOOKUP($A215,Countries!$H$2:$Q$217,2,FALSE)</f>
        <v>Upper-Middle Income</v>
      </c>
      <c r="E215" t="str">
        <f>VLOOKUP($A215,Countries!$H$2:$Q$217,10,FALSE)</f>
        <v>IDA</v>
      </c>
      <c r="F215" t="s">
        <v>2101</v>
      </c>
      <c r="G215" t="s">
        <v>2070</v>
      </c>
      <c r="H215" s="319" t="s">
        <v>779</v>
      </c>
      <c r="I215" s="4">
        <v>1.76</v>
      </c>
      <c r="J215" s="4">
        <v>2.12</v>
      </c>
      <c r="K215" s="4">
        <v>3.78</v>
      </c>
      <c r="L215" s="4">
        <v>2.71</v>
      </c>
      <c r="M215" s="4">
        <v>4.47</v>
      </c>
      <c r="N215" s="4">
        <v>5.48</v>
      </c>
      <c r="O215" s="4">
        <v>2.78</v>
      </c>
      <c r="P215" s="4">
        <v>6.25</v>
      </c>
      <c r="Q215" s="4">
        <v>2.73</v>
      </c>
      <c r="R215" s="4">
        <v>3.45</v>
      </c>
      <c r="S215" s="4">
        <v>2.0099999999999998</v>
      </c>
      <c r="T215" s="4">
        <v>1.94</v>
      </c>
      <c r="U215" s="4">
        <v>2.21</v>
      </c>
      <c r="V215" s="4">
        <v>2.5099999999999998</v>
      </c>
      <c r="W215" s="4">
        <v>3.35</v>
      </c>
      <c r="X215" s="4">
        <v>1.53</v>
      </c>
      <c r="Y215" s="4">
        <v>6.27</v>
      </c>
      <c r="Z215" s="4">
        <v>5.72</v>
      </c>
      <c r="AA215" s="4"/>
      <c r="AB215" s="4"/>
      <c r="AC215" s="4"/>
      <c r="AE215" s="126">
        <f t="shared" si="25"/>
        <v>0.25568181818181818</v>
      </c>
      <c r="AF215" s="126">
        <f t="shared" si="25"/>
        <v>0.18396226415094324</v>
      </c>
      <c r="AG215" s="126">
        <f t="shared" si="25"/>
        <v>-0.11375661375661368</v>
      </c>
      <c r="AH215" s="126">
        <f t="shared" si="25"/>
        <v>-0.43542435424354242</v>
      </c>
      <c r="AI215" s="126">
        <f t="shared" si="25"/>
        <v>0.40268456375838924</v>
      </c>
      <c r="AJ215" s="126">
        <f t="shared" si="24"/>
        <v>4.3795620437956075E-2</v>
      </c>
      <c r="AK215" s="126" t="str">
        <f t="shared" si="24"/>
        <v/>
      </c>
      <c r="AL215" s="126" t="str">
        <f t="shared" si="24"/>
        <v/>
      </c>
      <c r="AM215" s="126" t="str">
        <f t="shared" si="24"/>
        <v/>
      </c>
      <c r="AN215" s="126" t="str">
        <f t="shared" si="24"/>
        <v/>
      </c>
      <c r="AO215" s="124">
        <f t="shared" si="26"/>
        <v>20.32</v>
      </c>
      <c r="AP215" s="124">
        <f t="shared" si="27"/>
        <v>21.59</v>
      </c>
      <c r="AQ215" s="126">
        <f t="shared" si="28"/>
        <v>6.2499999999999979E-2</v>
      </c>
      <c r="AR215" s="153" t="s">
        <v>779</v>
      </c>
      <c r="AS215" s="153">
        <f t="shared" si="30"/>
        <v>1</v>
      </c>
      <c r="AT215" s="153">
        <f t="shared" si="30"/>
        <v>1</v>
      </c>
      <c r="AU215" s="153">
        <f t="shared" si="30"/>
        <v>1</v>
      </c>
      <c r="AV215" s="153">
        <f t="shared" si="30"/>
        <v>1</v>
      </c>
      <c r="AW215" s="153">
        <f t="shared" si="30"/>
        <v>1</v>
      </c>
      <c r="AX215" s="153">
        <f t="shared" si="29"/>
        <v>1</v>
      </c>
      <c r="AY215" s="153">
        <f t="shared" si="29"/>
        <v>0</v>
      </c>
      <c r="AZ215" s="153">
        <f t="shared" si="29"/>
        <v>0</v>
      </c>
      <c r="BA215" s="153">
        <f t="shared" si="29"/>
        <v>0</v>
      </c>
      <c r="BB215" s="153">
        <f t="shared" si="29"/>
        <v>0</v>
      </c>
    </row>
    <row r="216" spans="1:54" x14ac:dyDescent="0.3">
      <c r="A216" t="s">
        <v>1040</v>
      </c>
      <c r="B216" t="str">
        <f>VLOOKUP($A216,Countries!$H$2:$Q$217,8,FALSE)</f>
        <v>GRD</v>
      </c>
      <c r="C216" t="str">
        <f>VLOOKUP($A216,Countries!$H$2:$Q$217,9,FALSE)</f>
        <v>LAC</v>
      </c>
      <c r="D216" t="str">
        <f>VLOOKUP($A216,Countries!$H$2:$Q$217,2,FALSE)</f>
        <v>Upper-Middle Income</v>
      </c>
      <c r="E216" t="str">
        <f>VLOOKUP($A216,Countries!$H$2:$Q$217,10,FALSE)</f>
        <v>IDA</v>
      </c>
      <c r="F216" t="s">
        <v>1656</v>
      </c>
      <c r="G216" t="s">
        <v>2070</v>
      </c>
      <c r="H216" s="319" t="s">
        <v>779</v>
      </c>
      <c r="I216" s="4">
        <v>20.74</v>
      </c>
      <c r="J216" s="4">
        <v>18.48</v>
      </c>
      <c r="K216" s="4">
        <v>19.25</v>
      </c>
      <c r="L216" s="4">
        <v>21.31</v>
      </c>
      <c r="M216" s="4">
        <v>21.49</v>
      </c>
      <c r="N216" s="4">
        <v>18.86</v>
      </c>
      <c r="O216" s="4">
        <v>21.5</v>
      </c>
      <c r="P216" s="4">
        <v>19.36</v>
      </c>
      <c r="Q216" s="4">
        <v>17.399999999999999</v>
      </c>
      <c r="R216" s="4">
        <v>21.29</v>
      </c>
      <c r="S216" s="4">
        <v>22.8</v>
      </c>
      <c r="T216" s="4">
        <v>24.08</v>
      </c>
      <c r="U216" s="4">
        <v>20.22</v>
      </c>
      <c r="V216" s="4">
        <v>19.55</v>
      </c>
      <c r="W216" s="4">
        <v>20.47</v>
      </c>
      <c r="X216" s="4">
        <v>12.24</v>
      </c>
      <c r="Y216" s="4">
        <v>12.68</v>
      </c>
      <c r="Z216" s="4">
        <v>16.63</v>
      </c>
      <c r="AA216" s="4"/>
      <c r="AB216" s="4"/>
      <c r="AC216" s="4"/>
      <c r="AE216" s="126">
        <f t="shared" si="25"/>
        <v>-2.5072324011571823E-2</v>
      </c>
      <c r="AF216" s="126">
        <f t="shared" si="25"/>
        <v>5.7900432900432917E-2</v>
      </c>
      <c r="AG216" s="126">
        <f t="shared" si="25"/>
        <v>6.3376623376623323E-2</v>
      </c>
      <c r="AH216" s="126">
        <f t="shared" si="25"/>
        <v>-0.42562177381511024</v>
      </c>
      <c r="AI216" s="126">
        <f t="shared" si="25"/>
        <v>-0.40995812005583987</v>
      </c>
      <c r="AJ216" s="126">
        <f t="shared" si="24"/>
        <v>-0.11823966065747617</v>
      </c>
      <c r="AK216" s="126" t="str">
        <f t="shared" si="24"/>
        <v/>
      </c>
      <c r="AL216" s="126" t="str">
        <f t="shared" si="24"/>
        <v/>
      </c>
      <c r="AM216" s="126" t="str">
        <f t="shared" si="24"/>
        <v/>
      </c>
      <c r="AN216" s="126" t="str">
        <f t="shared" si="24"/>
        <v/>
      </c>
      <c r="AO216" s="124">
        <f t="shared" si="26"/>
        <v>120.13</v>
      </c>
      <c r="AP216" s="124">
        <f t="shared" si="27"/>
        <v>101.78999999999999</v>
      </c>
      <c r="AQ216" s="126">
        <f t="shared" si="28"/>
        <v>-0.15266794306168321</v>
      </c>
      <c r="AR216" s="153" t="s">
        <v>779</v>
      </c>
      <c r="AS216" s="153">
        <f t="shared" si="30"/>
        <v>1</v>
      </c>
      <c r="AT216" s="153">
        <f t="shared" si="30"/>
        <v>1</v>
      </c>
      <c r="AU216" s="153">
        <f t="shared" si="30"/>
        <v>1</v>
      </c>
      <c r="AV216" s="153">
        <f t="shared" si="30"/>
        <v>1</v>
      </c>
      <c r="AW216" s="153">
        <f t="shared" si="30"/>
        <v>1</v>
      </c>
      <c r="AX216" s="153">
        <f t="shared" si="29"/>
        <v>1</v>
      </c>
      <c r="AY216" s="153">
        <f t="shared" si="29"/>
        <v>0</v>
      </c>
      <c r="AZ216" s="153">
        <f t="shared" si="29"/>
        <v>0</v>
      </c>
      <c r="BA216" s="153">
        <f t="shared" si="29"/>
        <v>0</v>
      </c>
      <c r="BB216" s="153">
        <f t="shared" si="29"/>
        <v>0</v>
      </c>
    </row>
    <row r="217" spans="1:54" x14ac:dyDescent="0.3">
      <c r="A217" t="s">
        <v>1040</v>
      </c>
      <c r="B217" t="str">
        <f>VLOOKUP($A217,Countries!$H$2:$Q$217,8,FALSE)</f>
        <v>GRD</v>
      </c>
      <c r="C217" t="str">
        <f>VLOOKUP($A217,Countries!$H$2:$Q$217,9,FALSE)</f>
        <v>LAC</v>
      </c>
      <c r="D217" t="str">
        <f>VLOOKUP($A217,Countries!$H$2:$Q$217,2,FALSE)</f>
        <v>Upper-Middle Income</v>
      </c>
      <c r="E217" t="str">
        <f>VLOOKUP($A217,Countries!$H$2:$Q$217,10,FALSE)</f>
        <v>IDA</v>
      </c>
      <c r="F217" t="s">
        <v>1658</v>
      </c>
      <c r="G217" t="s">
        <v>2070</v>
      </c>
      <c r="H217" s="319" t="s">
        <v>779</v>
      </c>
      <c r="I217" s="4">
        <v>1.78</v>
      </c>
      <c r="J217" s="4">
        <v>3.35</v>
      </c>
      <c r="K217" s="4">
        <v>1.84</v>
      </c>
      <c r="L217" s="4">
        <v>1.1100000000000001</v>
      </c>
      <c r="M217" s="4">
        <v>2.82</v>
      </c>
      <c r="N217" s="4">
        <v>1.69</v>
      </c>
      <c r="O217" s="4">
        <v>1.65</v>
      </c>
      <c r="P217" s="4">
        <v>0.62</v>
      </c>
      <c r="Q217" s="4">
        <v>0.55000000000000004</v>
      </c>
      <c r="R217" s="4">
        <v>2.13</v>
      </c>
      <c r="S217" s="4">
        <v>0.56000000000000005</v>
      </c>
      <c r="T217" s="4">
        <v>0.7</v>
      </c>
      <c r="U217" s="4">
        <v>1.95</v>
      </c>
      <c r="V217" s="4">
        <v>3.61</v>
      </c>
      <c r="W217" s="4">
        <v>1.59</v>
      </c>
      <c r="X217" s="4">
        <v>0.26</v>
      </c>
      <c r="Y217" s="4">
        <v>2.38</v>
      </c>
      <c r="Z217" s="4">
        <v>2</v>
      </c>
      <c r="AA217" s="4"/>
      <c r="AB217" s="4"/>
      <c r="AC217" s="4"/>
      <c r="AE217" s="126">
        <f t="shared" si="25"/>
        <v>9.5505617977528046E-2</v>
      </c>
      <c r="AF217" s="126">
        <f t="shared" si="25"/>
        <v>7.7611940298507404E-2</v>
      </c>
      <c r="AG217" s="126">
        <f t="shared" si="25"/>
        <v>-0.1358695652173913</v>
      </c>
      <c r="AH217" s="126">
        <f t="shared" si="25"/>
        <v>-0.76576576576576583</v>
      </c>
      <c r="AI217" s="126">
        <f t="shared" si="25"/>
        <v>-0.15602836879432624</v>
      </c>
      <c r="AJ217" s="126">
        <f t="shared" si="24"/>
        <v>0.18343195266272194</v>
      </c>
      <c r="AK217" s="126" t="str">
        <f t="shared" si="24"/>
        <v/>
      </c>
      <c r="AL217" s="126" t="str">
        <f t="shared" si="24"/>
        <v/>
      </c>
      <c r="AM217" s="126" t="str">
        <f t="shared" si="24"/>
        <v/>
      </c>
      <c r="AN217" s="126" t="str">
        <f t="shared" si="24"/>
        <v/>
      </c>
      <c r="AO217" s="124">
        <f t="shared" si="26"/>
        <v>12.59</v>
      </c>
      <c r="AP217" s="124">
        <f t="shared" si="27"/>
        <v>11.79</v>
      </c>
      <c r="AQ217" s="126">
        <f t="shared" si="28"/>
        <v>-6.3542494042891237E-2</v>
      </c>
      <c r="AR217" s="153" t="s">
        <v>779</v>
      </c>
      <c r="AS217" s="153">
        <f t="shared" si="30"/>
        <v>1</v>
      </c>
      <c r="AT217" s="153">
        <f t="shared" si="30"/>
        <v>1</v>
      </c>
      <c r="AU217" s="153">
        <f t="shared" si="30"/>
        <v>1</v>
      </c>
      <c r="AV217" s="153">
        <f t="shared" si="30"/>
        <v>1</v>
      </c>
      <c r="AW217" s="153">
        <f t="shared" si="30"/>
        <v>1</v>
      </c>
      <c r="AX217" s="153">
        <f t="shared" si="29"/>
        <v>1</v>
      </c>
      <c r="AY217" s="153">
        <f t="shared" si="29"/>
        <v>0</v>
      </c>
      <c r="AZ217" s="153">
        <f t="shared" si="29"/>
        <v>0</v>
      </c>
      <c r="BA217" s="153">
        <f t="shared" si="29"/>
        <v>0</v>
      </c>
      <c r="BB217" s="153">
        <f t="shared" si="29"/>
        <v>0</v>
      </c>
    </row>
    <row r="218" spans="1:54" x14ac:dyDescent="0.3">
      <c r="A218" t="s">
        <v>1040</v>
      </c>
      <c r="B218" t="str">
        <f>VLOOKUP($A218,Countries!$H$2:$Q$217,8,FALSE)</f>
        <v>GRD</v>
      </c>
      <c r="C218" t="str">
        <f>VLOOKUP($A218,Countries!$H$2:$Q$217,9,FALSE)</f>
        <v>LAC</v>
      </c>
      <c r="D218" t="str">
        <f>VLOOKUP($A218,Countries!$H$2:$Q$217,2,FALSE)</f>
        <v>Upper-Middle Income</v>
      </c>
      <c r="E218" t="str">
        <f>VLOOKUP($A218,Countries!$H$2:$Q$217,10,FALSE)</f>
        <v>IDA</v>
      </c>
      <c r="F218" t="s">
        <v>1659</v>
      </c>
      <c r="G218" t="s">
        <v>2070</v>
      </c>
      <c r="H218" s="319" t="s">
        <v>779</v>
      </c>
      <c r="I218" s="4">
        <v>0.28000000000000003</v>
      </c>
      <c r="J218" s="4">
        <v>0.2</v>
      </c>
      <c r="K218" s="4">
        <v>0.4</v>
      </c>
      <c r="L218" s="4">
        <v>0.27</v>
      </c>
      <c r="M218" s="4">
        <v>0.64</v>
      </c>
      <c r="N218" s="4">
        <v>0.32</v>
      </c>
      <c r="O218" s="4">
        <v>0.43</v>
      </c>
      <c r="P218" s="4">
        <v>1.28</v>
      </c>
      <c r="Q218" s="4">
        <v>0.43</v>
      </c>
      <c r="R218" s="4">
        <v>0.35</v>
      </c>
      <c r="S218" s="4">
        <v>0.51</v>
      </c>
      <c r="T218" s="4">
        <v>0.53</v>
      </c>
      <c r="U218" s="4">
        <v>0.25</v>
      </c>
      <c r="V218" s="4">
        <v>0.38</v>
      </c>
      <c r="W218" s="4">
        <v>0.15</v>
      </c>
      <c r="X218" s="4">
        <v>0.11</v>
      </c>
      <c r="Y218" s="4">
        <v>0.9</v>
      </c>
      <c r="Z218" s="4">
        <v>0.37</v>
      </c>
      <c r="AA218" s="4"/>
      <c r="AB218" s="4"/>
      <c r="AC218" s="4"/>
      <c r="AE218" s="126">
        <f t="shared" si="25"/>
        <v>-0.10714285714285723</v>
      </c>
      <c r="AF218" s="126">
        <f t="shared" si="25"/>
        <v>0.89999999999999991</v>
      </c>
      <c r="AG218" s="126">
        <f t="shared" si="25"/>
        <v>-0.625</v>
      </c>
      <c r="AH218" s="126">
        <f t="shared" si="25"/>
        <v>-0.59259259259259267</v>
      </c>
      <c r="AI218" s="126">
        <f t="shared" si="25"/>
        <v>0.40625</v>
      </c>
      <c r="AJ218" s="126">
        <f t="shared" si="24"/>
        <v>0.15624999999999997</v>
      </c>
      <c r="AK218" s="126" t="str">
        <f t="shared" si="24"/>
        <v/>
      </c>
      <c r="AL218" s="126" t="str">
        <f t="shared" si="24"/>
        <v/>
      </c>
      <c r="AM218" s="126" t="str">
        <f t="shared" si="24"/>
        <v/>
      </c>
      <c r="AN218" s="126" t="str">
        <f t="shared" si="24"/>
        <v/>
      </c>
      <c r="AO218" s="124">
        <f t="shared" si="26"/>
        <v>2.11</v>
      </c>
      <c r="AP218" s="124">
        <f t="shared" si="27"/>
        <v>2.16</v>
      </c>
      <c r="AQ218" s="126">
        <f t="shared" si="28"/>
        <v>2.3696682464455103E-2</v>
      </c>
      <c r="AR218" s="153" t="s">
        <v>779</v>
      </c>
      <c r="AS218" s="153">
        <f t="shared" si="30"/>
        <v>1</v>
      </c>
      <c r="AT218" s="153">
        <f t="shared" si="30"/>
        <v>1</v>
      </c>
      <c r="AU218" s="153">
        <f t="shared" si="30"/>
        <v>1</v>
      </c>
      <c r="AV218" s="153">
        <f t="shared" si="30"/>
        <v>1</v>
      </c>
      <c r="AW218" s="153">
        <f t="shared" si="30"/>
        <v>1</v>
      </c>
      <c r="AX218" s="153">
        <f t="shared" si="29"/>
        <v>1</v>
      </c>
      <c r="AY218" s="153">
        <f t="shared" si="29"/>
        <v>0</v>
      </c>
      <c r="AZ218" s="153">
        <f t="shared" si="29"/>
        <v>0</v>
      </c>
      <c r="BA218" s="153">
        <f t="shared" si="29"/>
        <v>0</v>
      </c>
      <c r="BB218" s="153">
        <f t="shared" si="29"/>
        <v>0</v>
      </c>
    </row>
    <row r="219" spans="1:54" x14ac:dyDescent="0.3">
      <c r="A219" t="s">
        <v>1040</v>
      </c>
      <c r="B219" t="str">
        <f>VLOOKUP($A219,Countries!$H$2:$Q$217,8,FALSE)</f>
        <v>GRD</v>
      </c>
      <c r="C219" t="str">
        <f>VLOOKUP($A219,Countries!$H$2:$Q$217,9,FALSE)</f>
        <v>LAC</v>
      </c>
      <c r="D219" t="str">
        <f>VLOOKUP($A219,Countries!$H$2:$Q$217,2,FALSE)</f>
        <v>Upper-Middle Income</v>
      </c>
      <c r="E219" t="str">
        <f>VLOOKUP($A219,Countries!$H$2:$Q$217,10,FALSE)</f>
        <v>IDA</v>
      </c>
      <c r="F219" t="s">
        <v>1668</v>
      </c>
      <c r="G219" t="s">
        <v>2070</v>
      </c>
      <c r="H219" s="319" t="s">
        <v>779</v>
      </c>
      <c r="I219" s="4">
        <v>22.19</v>
      </c>
      <c r="J219" s="4">
        <v>19.73</v>
      </c>
      <c r="K219" s="4">
        <v>20.81</v>
      </c>
      <c r="L219" s="4">
        <v>22.45</v>
      </c>
      <c r="M219" s="4">
        <v>21.6</v>
      </c>
      <c r="N219" s="4">
        <v>18.760000000000002</v>
      </c>
      <c r="O219" s="4">
        <v>21.3</v>
      </c>
      <c r="P219" s="4">
        <v>18.22</v>
      </c>
      <c r="Q219" s="4">
        <v>18.940000000000001</v>
      </c>
      <c r="R219" s="4">
        <v>21.11</v>
      </c>
      <c r="S219" s="4">
        <v>23.23</v>
      </c>
      <c r="T219" s="4">
        <v>23.73</v>
      </c>
      <c r="U219" s="4">
        <v>22.41</v>
      </c>
      <c r="V219" s="4">
        <v>23.76</v>
      </c>
      <c r="W219" s="4">
        <v>23.39</v>
      </c>
      <c r="X219" s="4">
        <v>15.44</v>
      </c>
      <c r="Y219" s="4">
        <v>12.76</v>
      </c>
      <c r="Z219" s="4">
        <v>13.33</v>
      </c>
      <c r="AA219" s="4"/>
      <c r="AB219" s="4"/>
      <c r="AC219" s="4"/>
      <c r="AE219" s="126">
        <f t="shared" si="25"/>
        <v>9.9143758449751623E-3</v>
      </c>
      <c r="AF219" s="126">
        <f t="shared" si="25"/>
        <v>0.20425747592498739</v>
      </c>
      <c r="AG219" s="126">
        <f t="shared" si="25"/>
        <v>0.12397885631907746</v>
      </c>
      <c r="AH219" s="126">
        <f t="shared" si="25"/>
        <v>-0.31224944320712694</v>
      </c>
      <c r="AI219" s="126">
        <f t="shared" si="25"/>
        <v>-0.40925925925925932</v>
      </c>
      <c r="AJ219" s="126">
        <f t="shared" ref="AJ219:AN269" si="31">IFERROR(IF(Z219&lt;&gt;"",-(N219-Z219)/N219,""),"")</f>
        <v>-0.28944562899786785</v>
      </c>
      <c r="AK219" s="126" t="str">
        <f t="shared" si="31"/>
        <v/>
      </c>
      <c r="AL219" s="126" t="str">
        <f t="shared" si="31"/>
        <v/>
      </c>
      <c r="AM219" s="126" t="str">
        <f t="shared" si="31"/>
        <v/>
      </c>
      <c r="AN219" s="126" t="str">
        <f t="shared" si="31"/>
        <v/>
      </c>
      <c r="AO219" s="124">
        <f t="shared" si="26"/>
        <v>125.54</v>
      </c>
      <c r="AP219" s="124">
        <f t="shared" si="27"/>
        <v>111.09</v>
      </c>
      <c r="AQ219" s="126">
        <f t="shared" si="28"/>
        <v>-0.11510275609367535</v>
      </c>
      <c r="AR219" s="153" t="s">
        <v>779</v>
      </c>
      <c r="AS219" s="153">
        <f t="shared" si="30"/>
        <v>1</v>
      </c>
      <c r="AT219" s="153">
        <f t="shared" si="30"/>
        <v>1</v>
      </c>
      <c r="AU219" s="153">
        <f t="shared" si="30"/>
        <v>1</v>
      </c>
      <c r="AV219" s="153">
        <f t="shared" si="30"/>
        <v>1</v>
      </c>
      <c r="AW219" s="153">
        <f t="shared" si="30"/>
        <v>1</v>
      </c>
      <c r="AX219" s="153">
        <f t="shared" si="29"/>
        <v>1</v>
      </c>
      <c r="AY219" s="153">
        <f t="shared" si="29"/>
        <v>0</v>
      </c>
      <c r="AZ219" s="153">
        <f t="shared" si="29"/>
        <v>0</v>
      </c>
      <c r="BA219" s="153">
        <f t="shared" si="29"/>
        <v>0</v>
      </c>
      <c r="BB219" s="153">
        <f t="shared" si="29"/>
        <v>0</v>
      </c>
    </row>
    <row r="220" spans="1:54" x14ac:dyDescent="0.3">
      <c r="A220" t="s">
        <v>1040</v>
      </c>
      <c r="B220" t="str">
        <f>VLOOKUP($A220,Countries!$H$2:$Q$217,8,FALSE)</f>
        <v>GRD</v>
      </c>
      <c r="C220" t="str">
        <f>VLOOKUP($A220,Countries!$H$2:$Q$217,9,FALSE)</f>
        <v>LAC</v>
      </c>
      <c r="D220" t="str">
        <f>VLOOKUP($A220,Countries!$H$2:$Q$217,2,FALSE)</f>
        <v>Upper-Middle Income</v>
      </c>
      <c r="E220" t="str">
        <f>VLOOKUP($A220,Countries!$H$2:$Q$217,10,FALSE)</f>
        <v>IDA</v>
      </c>
      <c r="F220" t="s">
        <v>30</v>
      </c>
      <c r="G220" t="s">
        <v>2070</v>
      </c>
      <c r="H220" s="319" t="s">
        <v>779</v>
      </c>
      <c r="I220" s="4">
        <v>8.59</v>
      </c>
      <c r="J220" s="4">
        <v>5.12</v>
      </c>
      <c r="K220" s="4">
        <v>6.61</v>
      </c>
      <c r="L220" s="4">
        <v>6.23</v>
      </c>
      <c r="M220" s="4">
        <v>5.86</v>
      </c>
      <c r="N220" s="4">
        <v>5.66</v>
      </c>
      <c r="O220" s="4">
        <v>5.88</v>
      </c>
      <c r="P220" s="4">
        <v>5.0199999999999996</v>
      </c>
      <c r="Q220" s="4">
        <v>4.6500000000000004</v>
      </c>
      <c r="R220" s="4">
        <v>5.2</v>
      </c>
      <c r="S220" s="4">
        <v>5.92</v>
      </c>
      <c r="T220" s="4">
        <v>6.1</v>
      </c>
      <c r="U220" s="4">
        <v>7.95</v>
      </c>
      <c r="V220" s="4">
        <v>5.26</v>
      </c>
      <c r="W220" s="4">
        <v>6.7</v>
      </c>
      <c r="X220" s="4">
        <v>5.33</v>
      </c>
      <c r="Y220" s="4">
        <v>4.59</v>
      </c>
      <c r="Z220" s="4">
        <v>5.42</v>
      </c>
      <c r="AA220" s="4"/>
      <c r="AB220" s="4"/>
      <c r="AC220" s="4"/>
      <c r="AE220" s="126">
        <f t="shared" ref="AE220:AI270" si="32">IFERROR(IF(U220&lt;&gt;"",-(I220-U220)/I220,""),"")</f>
        <v>-7.450523864959252E-2</v>
      </c>
      <c r="AF220" s="126">
        <f t="shared" si="32"/>
        <v>2.7343749999999938E-2</v>
      </c>
      <c r="AG220" s="126">
        <f t="shared" si="32"/>
        <v>1.361573373676246E-2</v>
      </c>
      <c r="AH220" s="126">
        <f t="shared" si="32"/>
        <v>-0.14446227929374</v>
      </c>
      <c r="AI220" s="126">
        <f t="shared" si="32"/>
        <v>-0.21672354948805467</v>
      </c>
      <c r="AJ220" s="126">
        <f t="shared" si="31"/>
        <v>-4.2402826855123713E-2</v>
      </c>
      <c r="AK220" s="126" t="str">
        <f t="shared" si="31"/>
        <v/>
      </c>
      <c r="AL220" s="126" t="str">
        <f t="shared" si="31"/>
        <v/>
      </c>
      <c r="AM220" s="126" t="str">
        <f t="shared" si="31"/>
        <v/>
      </c>
      <c r="AN220" s="126" t="str">
        <f t="shared" si="31"/>
        <v/>
      </c>
      <c r="AO220" s="124">
        <f t="shared" si="26"/>
        <v>38.070000000000007</v>
      </c>
      <c r="AP220" s="124">
        <f t="shared" si="27"/>
        <v>35.25</v>
      </c>
      <c r="AQ220" s="126">
        <f t="shared" si="28"/>
        <v>-7.407407407407425E-2</v>
      </c>
      <c r="AR220" s="153" t="s">
        <v>779</v>
      </c>
      <c r="AS220" s="153">
        <f t="shared" si="30"/>
        <v>1</v>
      </c>
      <c r="AT220" s="153">
        <f t="shared" si="30"/>
        <v>1</v>
      </c>
      <c r="AU220" s="153">
        <f t="shared" si="30"/>
        <v>1</v>
      </c>
      <c r="AV220" s="153">
        <f t="shared" si="30"/>
        <v>1</v>
      </c>
      <c r="AW220" s="153">
        <f t="shared" si="30"/>
        <v>1</v>
      </c>
      <c r="AX220" s="153">
        <f t="shared" si="29"/>
        <v>1</v>
      </c>
      <c r="AY220" s="153">
        <f t="shared" si="29"/>
        <v>0</v>
      </c>
      <c r="AZ220" s="153">
        <f t="shared" si="29"/>
        <v>0</v>
      </c>
      <c r="BA220" s="153">
        <f t="shared" si="29"/>
        <v>0</v>
      </c>
      <c r="BB220" s="153">
        <f t="shared" si="29"/>
        <v>0</v>
      </c>
    </row>
    <row r="221" spans="1:54" x14ac:dyDescent="0.3">
      <c r="A221" t="s">
        <v>1040</v>
      </c>
      <c r="B221" t="str">
        <f>VLOOKUP($A221,Countries!$H$2:$Q$217,8,FALSE)</f>
        <v>GRD</v>
      </c>
      <c r="C221" t="str">
        <f>VLOOKUP($A221,Countries!$H$2:$Q$217,9,FALSE)</f>
        <v>LAC</v>
      </c>
      <c r="D221" t="str">
        <f>VLOOKUP($A221,Countries!$H$2:$Q$217,2,FALSE)</f>
        <v>Upper-Middle Income</v>
      </c>
      <c r="E221" t="str">
        <f>VLOOKUP($A221,Countries!$H$2:$Q$217,10,FALSE)</f>
        <v>IDA</v>
      </c>
      <c r="F221" t="s">
        <v>1669</v>
      </c>
      <c r="G221" t="s">
        <v>2070</v>
      </c>
      <c r="H221" s="319" t="s">
        <v>779</v>
      </c>
      <c r="I221" s="4">
        <v>5.07</v>
      </c>
      <c r="J221" s="4">
        <v>4.63</v>
      </c>
      <c r="K221" s="4">
        <v>5.15</v>
      </c>
      <c r="L221" s="4">
        <v>5.0599999999999996</v>
      </c>
      <c r="M221" s="4">
        <v>5.57</v>
      </c>
      <c r="N221" s="4">
        <v>4.57</v>
      </c>
      <c r="O221" s="4">
        <v>5.69</v>
      </c>
      <c r="P221" s="4">
        <v>4.55</v>
      </c>
      <c r="Q221" s="4">
        <v>4.3099999999999996</v>
      </c>
      <c r="R221" s="4">
        <v>5.62</v>
      </c>
      <c r="S221" s="4">
        <v>6.73</v>
      </c>
      <c r="T221" s="4">
        <v>6.33</v>
      </c>
      <c r="U221" s="4">
        <v>4.9400000000000004</v>
      </c>
      <c r="V221" s="4">
        <v>4.93</v>
      </c>
      <c r="W221" s="4">
        <v>5.12</v>
      </c>
      <c r="X221" s="4">
        <v>3.26</v>
      </c>
      <c r="Y221" s="4">
        <v>3.44</v>
      </c>
      <c r="Z221" s="4">
        <v>3.51</v>
      </c>
      <c r="AA221" s="4"/>
      <c r="AB221" s="4"/>
      <c r="AC221" s="4"/>
      <c r="AE221" s="126">
        <f t="shared" si="32"/>
        <v>-2.5641025641025619E-2</v>
      </c>
      <c r="AF221" s="126">
        <f t="shared" si="32"/>
        <v>6.479481641468679E-2</v>
      </c>
      <c r="AG221" s="126">
        <f t="shared" si="32"/>
        <v>-5.8252427184466498E-3</v>
      </c>
      <c r="AH221" s="126">
        <f t="shared" si="32"/>
        <v>-0.35573122529644269</v>
      </c>
      <c r="AI221" s="126">
        <f t="shared" si="32"/>
        <v>-0.38240574506283664</v>
      </c>
      <c r="AJ221" s="126">
        <f t="shared" si="31"/>
        <v>-0.23194748358862155</v>
      </c>
      <c r="AK221" s="126" t="str">
        <f t="shared" si="31"/>
        <v/>
      </c>
      <c r="AL221" s="126" t="str">
        <f t="shared" si="31"/>
        <v/>
      </c>
      <c r="AM221" s="126" t="str">
        <f t="shared" si="31"/>
        <v/>
      </c>
      <c r="AN221" s="126" t="str">
        <f t="shared" si="31"/>
        <v/>
      </c>
      <c r="AO221" s="124">
        <f t="shared" si="26"/>
        <v>30.05</v>
      </c>
      <c r="AP221" s="124">
        <f t="shared" si="27"/>
        <v>25.200000000000003</v>
      </c>
      <c r="AQ221" s="126">
        <f t="shared" si="28"/>
        <v>-0.16139767054908477</v>
      </c>
      <c r="AR221" s="153" t="s">
        <v>779</v>
      </c>
      <c r="AS221" s="153">
        <f t="shared" si="30"/>
        <v>1</v>
      </c>
      <c r="AT221" s="153">
        <f t="shared" si="30"/>
        <v>1</v>
      </c>
      <c r="AU221" s="153">
        <f t="shared" si="30"/>
        <v>1</v>
      </c>
      <c r="AV221" s="153">
        <f t="shared" si="30"/>
        <v>1</v>
      </c>
      <c r="AW221" s="153">
        <f t="shared" si="30"/>
        <v>1</v>
      </c>
      <c r="AX221" s="153">
        <f t="shared" si="29"/>
        <v>1</v>
      </c>
      <c r="AY221" s="153">
        <f t="shared" si="29"/>
        <v>0</v>
      </c>
      <c r="AZ221" s="153">
        <f t="shared" si="29"/>
        <v>0</v>
      </c>
      <c r="BA221" s="153">
        <f t="shared" si="29"/>
        <v>0</v>
      </c>
      <c r="BB221" s="153">
        <f t="shared" si="29"/>
        <v>0</v>
      </c>
    </row>
    <row r="222" spans="1:54" x14ac:dyDescent="0.3">
      <c r="A222" t="s">
        <v>1040</v>
      </c>
      <c r="B222" t="str">
        <f>VLOOKUP($A222,Countries!$H$2:$Q$217,8,FALSE)</f>
        <v>GRD</v>
      </c>
      <c r="C222" t="str">
        <f>VLOOKUP($A222,Countries!$H$2:$Q$217,9,FALSE)</f>
        <v>LAC</v>
      </c>
      <c r="D222" t="str">
        <f>VLOOKUP($A222,Countries!$H$2:$Q$217,2,FALSE)</f>
        <v>Upper-Middle Income</v>
      </c>
      <c r="E222" t="str">
        <f>VLOOKUP($A222,Countries!$H$2:$Q$217,10,FALSE)</f>
        <v>IDA</v>
      </c>
      <c r="F222" t="s">
        <v>1660</v>
      </c>
      <c r="G222" t="s">
        <v>2070</v>
      </c>
      <c r="H222" s="319" t="s">
        <v>779</v>
      </c>
      <c r="I222" s="4">
        <v>6.77</v>
      </c>
      <c r="J222" s="4">
        <v>6.21</v>
      </c>
      <c r="K222" s="4">
        <v>6.45</v>
      </c>
      <c r="L222" s="4">
        <v>7.54</v>
      </c>
      <c r="M222" s="4">
        <v>7.59</v>
      </c>
      <c r="N222" s="4">
        <v>6.13</v>
      </c>
      <c r="O222" s="4">
        <v>7.69</v>
      </c>
      <c r="P222" s="4">
        <v>6.4</v>
      </c>
      <c r="Q222" s="4">
        <v>5.32</v>
      </c>
      <c r="R222" s="4">
        <v>7.52</v>
      </c>
      <c r="S222" s="4">
        <v>8.3800000000000008</v>
      </c>
      <c r="T222" s="4">
        <v>8.66</v>
      </c>
      <c r="U222" s="4">
        <v>6.66</v>
      </c>
      <c r="V222" s="4">
        <v>6.34</v>
      </c>
      <c r="W222" s="4">
        <v>6.9</v>
      </c>
      <c r="X222" s="4">
        <v>3.99</v>
      </c>
      <c r="Y222" s="4">
        <v>5.05</v>
      </c>
      <c r="Z222" s="4">
        <v>4.74</v>
      </c>
      <c r="AA222" s="4"/>
      <c r="AB222" s="4"/>
      <c r="AC222" s="4"/>
      <c r="AE222" s="126">
        <f t="shared" si="32"/>
        <v>-1.6248153618906861E-2</v>
      </c>
      <c r="AF222" s="126">
        <f t="shared" si="32"/>
        <v>2.0933977455716568E-2</v>
      </c>
      <c r="AG222" s="126">
        <f t="shared" si="32"/>
        <v>6.9767441860465143E-2</v>
      </c>
      <c r="AH222" s="126">
        <f t="shared" si="32"/>
        <v>-0.47082228116710872</v>
      </c>
      <c r="AI222" s="126">
        <f t="shared" si="32"/>
        <v>-0.33465085638998682</v>
      </c>
      <c r="AJ222" s="126">
        <f t="shared" si="31"/>
        <v>-0.22675367047308315</v>
      </c>
      <c r="AK222" s="126" t="str">
        <f t="shared" si="31"/>
        <v/>
      </c>
      <c r="AL222" s="126" t="str">
        <f t="shared" si="31"/>
        <v/>
      </c>
      <c r="AM222" s="126" t="str">
        <f t="shared" si="31"/>
        <v/>
      </c>
      <c r="AN222" s="126" t="str">
        <f t="shared" si="31"/>
        <v/>
      </c>
      <c r="AO222" s="124">
        <f t="shared" si="26"/>
        <v>40.690000000000005</v>
      </c>
      <c r="AP222" s="124">
        <f t="shared" si="27"/>
        <v>33.68</v>
      </c>
      <c r="AQ222" s="126">
        <f t="shared" si="28"/>
        <v>-0.17227820103219474</v>
      </c>
      <c r="AR222" s="153" t="s">
        <v>779</v>
      </c>
      <c r="AS222" s="153">
        <f t="shared" si="30"/>
        <v>1</v>
      </c>
      <c r="AT222" s="153">
        <f t="shared" si="30"/>
        <v>1</v>
      </c>
      <c r="AU222" s="153">
        <f t="shared" si="30"/>
        <v>1</v>
      </c>
      <c r="AV222" s="153">
        <f t="shared" si="30"/>
        <v>1</v>
      </c>
      <c r="AW222" s="153">
        <f t="shared" si="30"/>
        <v>1</v>
      </c>
      <c r="AX222" s="153">
        <f t="shared" si="29"/>
        <v>1</v>
      </c>
      <c r="AY222" s="153">
        <f t="shared" si="29"/>
        <v>0</v>
      </c>
      <c r="AZ222" s="153">
        <f t="shared" si="29"/>
        <v>0</v>
      </c>
      <c r="BA222" s="153">
        <f t="shared" si="29"/>
        <v>0</v>
      </c>
      <c r="BB222" s="153">
        <f t="shared" si="29"/>
        <v>0</v>
      </c>
    </row>
    <row r="223" spans="1:54" x14ac:dyDescent="0.3">
      <c r="A223" t="s">
        <v>1040</v>
      </c>
      <c r="B223" t="str">
        <f>VLOOKUP($A223,Countries!$H$2:$Q$217,8,FALSE)</f>
        <v>GRD</v>
      </c>
      <c r="C223" t="str">
        <f>VLOOKUP($A223,Countries!$H$2:$Q$217,9,FALSE)</f>
        <v>LAC</v>
      </c>
      <c r="D223" t="str">
        <f>VLOOKUP($A223,Countries!$H$2:$Q$217,2,FALSE)</f>
        <v>Upper-Middle Income</v>
      </c>
      <c r="E223" t="str">
        <f>VLOOKUP($A223,Countries!$H$2:$Q$217,10,FALSE)</f>
        <v>IDA</v>
      </c>
      <c r="F223" t="s">
        <v>770</v>
      </c>
      <c r="G223" t="s">
        <v>2070</v>
      </c>
      <c r="H223" s="319" t="s">
        <v>779</v>
      </c>
      <c r="I223" s="4">
        <v>11.84</v>
      </c>
      <c r="J223" s="4">
        <v>10.84</v>
      </c>
      <c r="K223" s="4">
        <v>11.600000000000001</v>
      </c>
      <c r="L223" s="4">
        <v>12.6</v>
      </c>
      <c r="M223" s="4">
        <v>13.16</v>
      </c>
      <c r="N223" s="4">
        <v>10.7</v>
      </c>
      <c r="O223" s="4">
        <v>13.38</v>
      </c>
      <c r="P223" s="4">
        <v>10.95</v>
      </c>
      <c r="Q223" s="4">
        <v>9.629999999999999</v>
      </c>
      <c r="R223" s="4">
        <v>13.14</v>
      </c>
      <c r="S223" s="4">
        <v>15.110000000000001</v>
      </c>
      <c r="T223" s="4">
        <v>14.99</v>
      </c>
      <c r="U223" s="4">
        <v>11.600000000000001</v>
      </c>
      <c r="V223" s="4">
        <v>11.27</v>
      </c>
      <c r="W223" s="4">
        <v>12.02</v>
      </c>
      <c r="X223" s="4">
        <v>7.25</v>
      </c>
      <c r="Y223" s="4">
        <v>8.49</v>
      </c>
      <c r="Z223" s="4">
        <v>8.25</v>
      </c>
      <c r="AA223" s="4"/>
      <c r="AB223" s="4"/>
      <c r="AC223" s="4"/>
      <c r="AE223" s="126">
        <f t="shared" si="32"/>
        <v>-2.027027027027014E-2</v>
      </c>
      <c r="AF223" s="126">
        <f t="shared" si="32"/>
        <v>3.9667896678966766E-2</v>
      </c>
      <c r="AG223" s="126">
        <f t="shared" si="32"/>
        <v>3.6206896551723974E-2</v>
      </c>
      <c r="AH223" s="126">
        <f t="shared" si="32"/>
        <v>-0.42460317460317459</v>
      </c>
      <c r="AI223" s="126">
        <f t="shared" si="32"/>
        <v>-0.35486322188449848</v>
      </c>
      <c r="AJ223" s="126">
        <f t="shared" si="31"/>
        <v>-0.22897196261682237</v>
      </c>
      <c r="AK223" s="126" t="str">
        <f t="shared" si="31"/>
        <v/>
      </c>
      <c r="AL223" s="126" t="str">
        <f t="shared" si="31"/>
        <v/>
      </c>
      <c r="AM223" s="126" t="str">
        <f t="shared" si="31"/>
        <v/>
      </c>
      <c r="AN223" s="126" t="str">
        <f t="shared" si="31"/>
        <v/>
      </c>
      <c r="AO223" s="124">
        <f t="shared" si="26"/>
        <v>70.740000000000009</v>
      </c>
      <c r="AP223" s="124">
        <f t="shared" si="27"/>
        <v>58.88</v>
      </c>
      <c r="AQ223" s="126">
        <f t="shared" si="28"/>
        <v>-0.16765620582414484</v>
      </c>
      <c r="AR223" s="153" t="s">
        <v>779</v>
      </c>
      <c r="AS223" s="153">
        <f t="shared" si="30"/>
        <v>1</v>
      </c>
      <c r="AT223" s="153">
        <f t="shared" si="30"/>
        <v>1</v>
      </c>
      <c r="AU223" s="153">
        <f t="shared" si="30"/>
        <v>1</v>
      </c>
      <c r="AV223" s="153">
        <f t="shared" si="30"/>
        <v>1</v>
      </c>
      <c r="AW223" s="153">
        <f t="shared" si="30"/>
        <v>1</v>
      </c>
      <c r="AX223" s="153">
        <f t="shared" si="29"/>
        <v>1</v>
      </c>
      <c r="AY223" s="153">
        <f t="shared" si="29"/>
        <v>0</v>
      </c>
      <c r="AZ223" s="153">
        <f t="shared" si="29"/>
        <v>0</v>
      </c>
      <c r="BA223" s="153">
        <f t="shared" si="29"/>
        <v>0</v>
      </c>
      <c r="BB223" s="153">
        <f t="shared" si="29"/>
        <v>0</v>
      </c>
    </row>
    <row r="224" spans="1:54" x14ac:dyDescent="0.3">
      <c r="A224" t="s">
        <v>1179</v>
      </c>
      <c r="B224" t="str">
        <f>VLOOKUP($A224,Countries!$H$2:$Q$217,8,FALSE)</f>
        <v>MSR</v>
      </c>
      <c r="C224" t="str">
        <f>VLOOKUP($A224,Countries!$H$2:$Q$217,9,FALSE)</f>
        <v>LAC</v>
      </c>
      <c r="D224" t="str">
        <f>VLOOKUP($A224,Countries!$H$2:$Q$217,2,FALSE)</f>
        <v>High Income</v>
      </c>
      <c r="E224" t="str">
        <f>VLOOKUP($A224,Countries!$H$2:$Q$217,10,FALSE)</f>
        <v/>
      </c>
      <c r="F224" t="s">
        <v>1651</v>
      </c>
      <c r="G224" t="s">
        <v>2070</v>
      </c>
      <c r="H224" s="319" t="s">
        <v>779</v>
      </c>
      <c r="I224" s="4">
        <v>0</v>
      </c>
      <c r="J224" s="4">
        <v>0</v>
      </c>
      <c r="K224" s="4">
        <v>0</v>
      </c>
      <c r="L224" s="4">
        <v>0</v>
      </c>
      <c r="M224" s="4">
        <v>0</v>
      </c>
      <c r="N224" s="4">
        <v>0</v>
      </c>
      <c r="O224" s="4">
        <v>0</v>
      </c>
      <c r="P224" s="4">
        <v>0</v>
      </c>
      <c r="Q224" s="4">
        <v>0</v>
      </c>
      <c r="R224" s="4">
        <v>0</v>
      </c>
      <c r="S224" s="4">
        <v>0</v>
      </c>
      <c r="T224" s="4">
        <v>0</v>
      </c>
      <c r="U224" s="4">
        <v>0</v>
      </c>
      <c r="V224" s="4">
        <v>0</v>
      </c>
      <c r="W224" s="4">
        <v>0</v>
      </c>
      <c r="X224" s="4">
        <v>0</v>
      </c>
      <c r="Y224" s="4">
        <v>0</v>
      </c>
      <c r="Z224" s="4">
        <v>0</v>
      </c>
      <c r="AA224" s="4"/>
      <c r="AB224" s="4"/>
      <c r="AC224" s="4"/>
      <c r="AE224" s="126" t="str">
        <f t="shared" si="32"/>
        <v/>
      </c>
      <c r="AF224" s="126" t="str">
        <f t="shared" si="32"/>
        <v/>
      </c>
      <c r="AG224" s="126" t="str">
        <f t="shared" si="32"/>
        <v/>
      </c>
      <c r="AH224" s="126" t="str">
        <f t="shared" si="32"/>
        <v/>
      </c>
      <c r="AI224" s="126" t="str">
        <f t="shared" si="32"/>
        <v/>
      </c>
      <c r="AJ224" s="126" t="str">
        <f t="shared" si="31"/>
        <v/>
      </c>
      <c r="AK224" s="126" t="str">
        <f t="shared" si="31"/>
        <v/>
      </c>
      <c r="AL224" s="126" t="str">
        <f t="shared" si="31"/>
        <v/>
      </c>
      <c r="AM224" s="126" t="str">
        <f t="shared" si="31"/>
        <v/>
      </c>
      <c r="AN224" s="126" t="str">
        <f t="shared" si="31"/>
        <v/>
      </c>
      <c r="AO224" s="124">
        <f t="shared" si="26"/>
        <v>0</v>
      </c>
      <c r="AP224" s="124">
        <f t="shared" si="27"/>
        <v>0</v>
      </c>
      <c r="AQ224" s="126" t="str">
        <f t="shared" si="28"/>
        <v/>
      </c>
      <c r="AR224" s="153" t="s">
        <v>779</v>
      </c>
      <c r="AS224" s="153">
        <f t="shared" si="30"/>
        <v>0</v>
      </c>
      <c r="AT224" s="153">
        <f t="shared" si="30"/>
        <v>0</v>
      </c>
      <c r="AU224" s="153">
        <f t="shared" si="30"/>
        <v>0</v>
      </c>
      <c r="AV224" s="153">
        <f t="shared" si="30"/>
        <v>0</v>
      </c>
      <c r="AW224" s="153">
        <f t="shared" si="30"/>
        <v>0</v>
      </c>
      <c r="AX224" s="153">
        <f t="shared" si="29"/>
        <v>0</v>
      </c>
      <c r="AY224" s="153">
        <f t="shared" si="29"/>
        <v>0</v>
      </c>
      <c r="AZ224" s="153">
        <f t="shared" si="29"/>
        <v>0</v>
      </c>
      <c r="BA224" s="153">
        <f t="shared" si="29"/>
        <v>0</v>
      </c>
      <c r="BB224" s="153">
        <f t="shared" si="29"/>
        <v>0</v>
      </c>
    </row>
    <row r="225" spans="1:54" x14ac:dyDescent="0.3">
      <c r="A225" t="s">
        <v>1179</v>
      </c>
      <c r="B225" t="str">
        <f>VLOOKUP($A225,Countries!$H$2:$Q$217,8,FALSE)</f>
        <v>MSR</v>
      </c>
      <c r="C225" t="str">
        <f>VLOOKUP($A225,Countries!$H$2:$Q$217,9,FALSE)</f>
        <v>LAC</v>
      </c>
      <c r="D225" t="str">
        <f>VLOOKUP($A225,Countries!$H$2:$Q$217,2,FALSE)</f>
        <v>High Income</v>
      </c>
      <c r="E225" t="str">
        <f>VLOOKUP($A225,Countries!$H$2:$Q$217,10,FALSE)</f>
        <v/>
      </c>
      <c r="F225" t="s">
        <v>776</v>
      </c>
      <c r="G225" t="s">
        <v>2070</v>
      </c>
      <c r="H225" s="319" t="s">
        <v>779</v>
      </c>
      <c r="I225" s="4">
        <v>4.47</v>
      </c>
      <c r="J225" s="4">
        <v>3.89</v>
      </c>
      <c r="K225" s="4">
        <v>5.35</v>
      </c>
      <c r="L225" s="4">
        <v>3.78</v>
      </c>
      <c r="M225" s="4">
        <v>3.72</v>
      </c>
      <c r="N225" s="4">
        <v>3.97</v>
      </c>
      <c r="O225" s="4">
        <v>3.77</v>
      </c>
      <c r="P225" s="4">
        <v>5.0199999999999996</v>
      </c>
      <c r="Q225" s="4">
        <v>4.29</v>
      </c>
      <c r="R225" s="4">
        <v>5.3</v>
      </c>
      <c r="S225" s="4">
        <v>4.07</v>
      </c>
      <c r="T225" s="4">
        <v>4.07</v>
      </c>
      <c r="U225" s="4">
        <v>4.5199999999999996</v>
      </c>
      <c r="V225" s="4">
        <v>4.72</v>
      </c>
      <c r="W225" s="4">
        <v>7.19</v>
      </c>
      <c r="X225" s="4">
        <v>1.34</v>
      </c>
      <c r="Y225" s="4">
        <v>3.85</v>
      </c>
      <c r="Z225" s="4">
        <v>3.84</v>
      </c>
      <c r="AA225" s="4"/>
      <c r="AB225" s="4"/>
      <c r="AC225" s="4"/>
      <c r="AE225" s="126">
        <f t="shared" si="32"/>
        <v>1.1185682326621885E-2</v>
      </c>
      <c r="AF225" s="126">
        <f t="shared" si="32"/>
        <v>0.2133676092544986</v>
      </c>
      <c r="AG225" s="126">
        <f t="shared" si="32"/>
        <v>0.34392523364486</v>
      </c>
      <c r="AH225" s="126">
        <f t="shared" si="32"/>
        <v>-0.64550264550264536</v>
      </c>
      <c r="AI225" s="126">
        <f t="shared" si="32"/>
        <v>3.4946236559139754E-2</v>
      </c>
      <c r="AJ225" s="126">
        <f t="shared" si="31"/>
        <v>-3.2745591939546681E-2</v>
      </c>
      <c r="AK225" s="126" t="str">
        <f t="shared" si="31"/>
        <v/>
      </c>
      <c r="AL225" s="126" t="str">
        <f t="shared" si="31"/>
        <v/>
      </c>
      <c r="AM225" s="126" t="str">
        <f t="shared" si="31"/>
        <v/>
      </c>
      <c r="AN225" s="126" t="str">
        <f t="shared" si="31"/>
        <v/>
      </c>
      <c r="AO225" s="124">
        <f t="shared" si="26"/>
        <v>25.179999999999996</v>
      </c>
      <c r="AP225" s="124">
        <f t="shared" si="27"/>
        <v>25.46</v>
      </c>
      <c r="AQ225" s="126">
        <f t="shared" si="28"/>
        <v>1.1119936457506144E-2</v>
      </c>
      <c r="AR225" s="153" t="s">
        <v>779</v>
      </c>
      <c r="AS225" s="153">
        <f t="shared" si="30"/>
        <v>1</v>
      </c>
      <c r="AT225" s="153">
        <f t="shared" si="30"/>
        <v>1</v>
      </c>
      <c r="AU225" s="153">
        <f t="shared" si="30"/>
        <v>1</v>
      </c>
      <c r="AV225" s="153">
        <f t="shared" si="30"/>
        <v>1</v>
      </c>
      <c r="AW225" s="153">
        <f t="shared" si="30"/>
        <v>1</v>
      </c>
      <c r="AX225" s="153">
        <f t="shared" si="29"/>
        <v>1</v>
      </c>
      <c r="AY225" s="153">
        <f t="shared" si="29"/>
        <v>0</v>
      </c>
      <c r="AZ225" s="153">
        <f t="shared" si="29"/>
        <v>0</v>
      </c>
      <c r="BA225" s="153">
        <f t="shared" si="29"/>
        <v>0</v>
      </c>
      <c r="BB225" s="153">
        <f t="shared" si="29"/>
        <v>0</v>
      </c>
    </row>
    <row r="226" spans="1:54" x14ac:dyDescent="0.3">
      <c r="A226" t="s">
        <v>1179</v>
      </c>
      <c r="B226" t="str">
        <f>VLOOKUP($A226,Countries!$H$2:$Q$217,8,FALSE)</f>
        <v>MSR</v>
      </c>
      <c r="C226" t="str">
        <f>VLOOKUP($A226,Countries!$H$2:$Q$217,9,FALSE)</f>
        <v>LAC</v>
      </c>
      <c r="D226" t="str">
        <f>VLOOKUP($A226,Countries!$H$2:$Q$217,2,FALSE)</f>
        <v>High Income</v>
      </c>
      <c r="E226" t="str">
        <f>VLOOKUP($A226,Countries!$H$2:$Q$217,10,FALSE)</f>
        <v/>
      </c>
      <c r="F226" t="s">
        <v>650</v>
      </c>
      <c r="G226" t="s">
        <v>2070</v>
      </c>
      <c r="H226" s="319" t="s">
        <v>779</v>
      </c>
      <c r="I226" s="4">
        <v>0.35</v>
      </c>
      <c r="J226" s="4">
        <v>0.35</v>
      </c>
      <c r="K226" s="4">
        <v>0.64</v>
      </c>
      <c r="L226" s="4">
        <v>0.46</v>
      </c>
      <c r="M226" s="4">
        <v>0.48</v>
      </c>
      <c r="N226" s="4">
        <v>0.64</v>
      </c>
      <c r="O226" s="4">
        <v>0.39</v>
      </c>
      <c r="P226" s="4">
        <v>1.26</v>
      </c>
      <c r="Q226" s="4">
        <v>0.45</v>
      </c>
      <c r="R226" s="4">
        <v>1.97</v>
      </c>
      <c r="S226" s="4">
        <v>0.63</v>
      </c>
      <c r="T226" s="4">
        <v>0.75</v>
      </c>
      <c r="U226" s="4">
        <v>0.59</v>
      </c>
      <c r="V226" s="4">
        <v>1</v>
      </c>
      <c r="W226" s="4">
        <v>2.23</v>
      </c>
      <c r="X226" s="4">
        <v>0.06</v>
      </c>
      <c r="Y226" s="4">
        <v>0.22</v>
      </c>
      <c r="Z226" s="4">
        <v>0.51</v>
      </c>
      <c r="AA226" s="4"/>
      <c r="AB226" s="4"/>
      <c r="AC226" s="4"/>
      <c r="AE226" s="126">
        <f t="shared" si="32"/>
        <v>0.68571428571428572</v>
      </c>
      <c r="AF226" s="126">
        <f t="shared" si="32"/>
        <v>1.8571428571428574</v>
      </c>
      <c r="AG226" s="126">
        <f t="shared" si="32"/>
        <v>2.4843749999999996</v>
      </c>
      <c r="AH226" s="126">
        <f t="shared" si="32"/>
        <v>-0.86956521739130432</v>
      </c>
      <c r="AI226" s="126">
        <f t="shared" si="32"/>
        <v>-0.54166666666666674</v>
      </c>
      <c r="AJ226" s="126">
        <f t="shared" si="31"/>
        <v>-0.203125</v>
      </c>
      <c r="AK226" s="126" t="str">
        <f t="shared" si="31"/>
        <v/>
      </c>
      <c r="AL226" s="126" t="str">
        <f t="shared" si="31"/>
        <v/>
      </c>
      <c r="AM226" s="126" t="str">
        <f t="shared" si="31"/>
        <v/>
      </c>
      <c r="AN226" s="126" t="str">
        <f t="shared" si="31"/>
        <v/>
      </c>
      <c r="AO226" s="124">
        <f t="shared" si="26"/>
        <v>2.92</v>
      </c>
      <c r="AP226" s="124">
        <f t="shared" si="27"/>
        <v>4.6099999999999994</v>
      </c>
      <c r="AQ226" s="126">
        <f t="shared" si="28"/>
        <v>0.5787671232876711</v>
      </c>
      <c r="AR226" s="153" t="s">
        <v>779</v>
      </c>
      <c r="AS226" s="153">
        <f t="shared" si="30"/>
        <v>1</v>
      </c>
      <c r="AT226" s="153">
        <f t="shared" si="30"/>
        <v>1</v>
      </c>
      <c r="AU226" s="153">
        <f t="shared" si="30"/>
        <v>1</v>
      </c>
      <c r="AV226" s="153">
        <f t="shared" si="30"/>
        <v>1</v>
      </c>
      <c r="AW226" s="153">
        <f t="shared" si="30"/>
        <v>1</v>
      </c>
      <c r="AX226" s="153">
        <f t="shared" si="29"/>
        <v>1</v>
      </c>
      <c r="AY226" s="153">
        <f t="shared" si="29"/>
        <v>0</v>
      </c>
      <c r="AZ226" s="153">
        <f t="shared" si="29"/>
        <v>0</v>
      </c>
      <c r="BA226" s="153">
        <f t="shared" si="29"/>
        <v>0</v>
      </c>
      <c r="BB226" s="153">
        <f t="shared" si="29"/>
        <v>0</v>
      </c>
    </row>
    <row r="227" spans="1:54" x14ac:dyDescent="0.3">
      <c r="A227" t="s">
        <v>1179</v>
      </c>
      <c r="B227" t="str">
        <f>VLOOKUP($A227,Countries!$H$2:$Q$217,8,FALSE)</f>
        <v>MSR</v>
      </c>
      <c r="C227" t="str">
        <f>VLOOKUP($A227,Countries!$H$2:$Q$217,9,FALSE)</f>
        <v>LAC</v>
      </c>
      <c r="D227" t="str">
        <f>VLOOKUP($A227,Countries!$H$2:$Q$217,2,FALSE)</f>
        <v>High Income</v>
      </c>
      <c r="E227" t="str">
        <f>VLOOKUP($A227,Countries!$H$2:$Q$217,10,FALSE)</f>
        <v/>
      </c>
      <c r="F227" t="s">
        <v>5</v>
      </c>
      <c r="G227" t="s">
        <v>2070</v>
      </c>
      <c r="H227" s="319" t="s">
        <v>779</v>
      </c>
      <c r="I227" s="4">
        <v>4.12</v>
      </c>
      <c r="J227" s="4">
        <v>3.54</v>
      </c>
      <c r="K227" s="4">
        <v>4.71</v>
      </c>
      <c r="L227" s="4">
        <v>3.33</v>
      </c>
      <c r="M227" s="4">
        <v>3.24</v>
      </c>
      <c r="N227" s="4">
        <v>3.33</v>
      </c>
      <c r="O227" s="4">
        <v>3.38</v>
      </c>
      <c r="P227" s="4">
        <v>3.76</v>
      </c>
      <c r="Q227" s="4">
        <v>3.84</v>
      </c>
      <c r="R227" s="4">
        <v>3.32</v>
      </c>
      <c r="S227" s="4">
        <v>3.44</v>
      </c>
      <c r="T227" s="4">
        <v>3.32</v>
      </c>
      <c r="U227" s="4">
        <v>3.93</v>
      </c>
      <c r="V227" s="4">
        <v>3.73</v>
      </c>
      <c r="W227" s="4">
        <v>4.96</v>
      </c>
      <c r="X227" s="4">
        <v>1.28</v>
      </c>
      <c r="Y227" s="4">
        <v>3.63</v>
      </c>
      <c r="Z227" s="4">
        <v>3.33</v>
      </c>
      <c r="AA227" s="4"/>
      <c r="AB227" s="4"/>
      <c r="AC227" s="4"/>
      <c r="AE227" s="126">
        <f t="shared" si="32"/>
        <v>-4.6116504854368918E-2</v>
      </c>
      <c r="AF227" s="126">
        <f t="shared" si="32"/>
        <v>5.3672316384180775E-2</v>
      </c>
      <c r="AG227" s="126">
        <f t="shared" si="32"/>
        <v>5.3078556263269641E-2</v>
      </c>
      <c r="AH227" s="126">
        <f t="shared" si="32"/>
        <v>-0.61561561561561551</v>
      </c>
      <c r="AI227" s="126">
        <f t="shared" si="32"/>
        <v>0.12037037037037027</v>
      </c>
      <c r="AJ227" s="126">
        <f t="shared" si="31"/>
        <v>0</v>
      </c>
      <c r="AK227" s="126" t="str">
        <f t="shared" si="31"/>
        <v/>
      </c>
      <c r="AL227" s="126" t="str">
        <f t="shared" si="31"/>
        <v/>
      </c>
      <c r="AM227" s="126" t="str">
        <f t="shared" si="31"/>
        <v/>
      </c>
      <c r="AN227" s="126" t="str">
        <f t="shared" si="31"/>
        <v/>
      </c>
      <c r="AO227" s="124">
        <f t="shared" si="26"/>
        <v>22.270000000000003</v>
      </c>
      <c r="AP227" s="124">
        <f t="shared" si="27"/>
        <v>20.86</v>
      </c>
      <c r="AQ227" s="126">
        <f t="shared" si="28"/>
        <v>-6.3313875168388128E-2</v>
      </c>
      <c r="AR227" s="153" t="s">
        <v>779</v>
      </c>
      <c r="AS227" s="153">
        <f t="shared" si="30"/>
        <v>1</v>
      </c>
      <c r="AT227" s="153">
        <f t="shared" si="30"/>
        <v>1</v>
      </c>
      <c r="AU227" s="153">
        <f t="shared" si="30"/>
        <v>1</v>
      </c>
      <c r="AV227" s="153">
        <f t="shared" si="30"/>
        <v>1</v>
      </c>
      <c r="AW227" s="153">
        <f t="shared" si="30"/>
        <v>1</v>
      </c>
      <c r="AX227" s="153">
        <f t="shared" si="29"/>
        <v>1</v>
      </c>
      <c r="AY227" s="153">
        <f t="shared" si="29"/>
        <v>0</v>
      </c>
      <c r="AZ227" s="153">
        <f t="shared" si="29"/>
        <v>0</v>
      </c>
      <c r="BA227" s="153">
        <f t="shared" si="29"/>
        <v>0</v>
      </c>
      <c r="BB227" s="153">
        <f t="shared" si="29"/>
        <v>0</v>
      </c>
    </row>
    <row r="228" spans="1:54" x14ac:dyDescent="0.3">
      <c r="A228" t="s">
        <v>1179</v>
      </c>
      <c r="B228" t="str">
        <f>VLOOKUP($A228,Countries!$H$2:$Q$217,8,FALSE)</f>
        <v>MSR</v>
      </c>
      <c r="C228" t="str">
        <f>VLOOKUP($A228,Countries!$H$2:$Q$217,9,FALSE)</f>
        <v>LAC</v>
      </c>
      <c r="D228" t="str">
        <f>VLOOKUP($A228,Countries!$H$2:$Q$217,2,FALSE)</f>
        <v>High Income</v>
      </c>
      <c r="E228" t="str">
        <f>VLOOKUP($A228,Countries!$H$2:$Q$217,10,FALSE)</f>
        <v/>
      </c>
      <c r="F228" t="s">
        <v>18</v>
      </c>
      <c r="G228" t="s">
        <v>2070</v>
      </c>
      <c r="H228" s="319" t="s">
        <v>779</v>
      </c>
      <c r="I228" s="4">
        <v>0.92</v>
      </c>
      <c r="J228" s="4">
        <v>0.35</v>
      </c>
      <c r="K228" s="4">
        <v>1.1000000000000001</v>
      </c>
      <c r="L228" s="4">
        <v>0.34</v>
      </c>
      <c r="M228" s="4">
        <v>0.34</v>
      </c>
      <c r="N228" s="4">
        <v>0.23</v>
      </c>
      <c r="O228" s="4">
        <v>0.28000000000000003</v>
      </c>
      <c r="P228" s="4">
        <v>0.27</v>
      </c>
      <c r="Q228" s="4">
        <v>0.66</v>
      </c>
      <c r="R228" s="4">
        <v>0.45</v>
      </c>
      <c r="S228" s="4">
        <v>0.15</v>
      </c>
      <c r="T228" s="4">
        <v>0.14000000000000001</v>
      </c>
      <c r="U228" s="4">
        <v>0.91</v>
      </c>
      <c r="V228" s="4">
        <v>0.25</v>
      </c>
      <c r="W228" s="4">
        <v>1.06</v>
      </c>
      <c r="X228" s="4">
        <v>0.01</v>
      </c>
      <c r="Y228" s="4">
        <v>0.36</v>
      </c>
      <c r="Z228" s="4">
        <v>0.34</v>
      </c>
      <c r="AA228" s="4"/>
      <c r="AB228" s="4"/>
      <c r="AC228" s="4"/>
      <c r="AE228" s="126">
        <f t="shared" si="32"/>
        <v>-1.0869565217391313E-2</v>
      </c>
      <c r="AF228" s="126">
        <f t="shared" si="32"/>
        <v>-0.28571428571428564</v>
      </c>
      <c r="AG228" s="126">
        <f t="shared" si="32"/>
        <v>-3.636363636363639E-2</v>
      </c>
      <c r="AH228" s="126">
        <f t="shared" si="32"/>
        <v>-0.97058823529411764</v>
      </c>
      <c r="AI228" s="126">
        <f t="shared" si="32"/>
        <v>5.8823529411764594E-2</v>
      </c>
      <c r="AJ228" s="126">
        <f t="shared" si="31"/>
        <v>0.47826086956521741</v>
      </c>
      <c r="AK228" s="126" t="str">
        <f t="shared" si="31"/>
        <v/>
      </c>
      <c r="AL228" s="126" t="str">
        <f t="shared" si="31"/>
        <v/>
      </c>
      <c r="AM228" s="126" t="str">
        <f t="shared" si="31"/>
        <v/>
      </c>
      <c r="AN228" s="126" t="str">
        <f t="shared" si="31"/>
        <v/>
      </c>
      <c r="AO228" s="124">
        <f t="shared" si="26"/>
        <v>3.28</v>
      </c>
      <c r="AP228" s="124">
        <f t="shared" si="27"/>
        <v>2.9299999999999997</v>
      </c>
      <c r="AQ228" s="126">
        <f t="shared" si="28"/>
        <v>-0.10670731707317077</v>
      </c>
      <c r="AR228" s="153" t="s">
        <v>779</v>
      </c>
      <c r="AS228" s="153">
        <f t="shared" si="30"/>
        <v>1</v>
      </c>
      <c r="AT228" s="153">
        <f t="shared" si="30"/>
        <v>1</v>
      </c>
      <c r="AU228" s="153">
        <f t="shared" si="30"/>
        <v>1</v>
      </c>
      <c r="AV228" s="153">
        <f t="shared" si="30"/>
        <v>1</v>
      </c>
      <c r="AW228" s="153">
        <f t="shared" si="30"/>
        <v>1</v>
      </c>
      <c r="AX228" s="153">
        <f t="shared" si="29"/>
        <v>1</v>
      </c>
      <c r="AY228" s="153">
        <f t="shared" si="29"/>
        <v>0</v>
      </c>
      <c r="AZ228" s="153">
        <f t="shared" si="29"/>
        <v>0</v>
      </c>
      <c r="BA228" s="153">
        <f t="shared" si="29"/>
        <v>0</v>
      </c>
      <c r="BB228" s="153">
        <f t="shared" si="29"/>
        <v>0</v>
      </c>
    </row>
    <row r="229" spans="1:54" x14ac:dyDescent="0.3">
      <c r="A229" t="s">
        <v>1179</v>
      </c>
      <c r="B229" t="str">
        <f>VLOOKUP($A229,Countries!$H$2:$Q$217,8,FALSE)</f>
        <v>MSR</v>
      </c>
      <c r="C229" t="str">
        <f>VLOOKUP($A229,Countries!$H$2:$Q$217,9,FALSE)</f>
        <v>LAC</v>
      </c>
      <c r="D229" t="str">
        <f>VLOOKUP($A229,Countries!$H$2:$Q$217,2,FALSE)</f>
        <v>High Income</v>
      </c>
      <c r="E229" t="str">
        <f>VLOOKUP($A229,Countries!$H$2:$Q$217,10,FALSE)</f>
        <v/>
      </c>
      <c r="F229" t="s">
        <v>16</v>
      </c>
      <c r="G229" t="s">
        <v>2070</v>
      </c>
      <c r="H229" s="319" t="s">
        <v>779</v>
      </c>
      <c r="I229" s="4">
        <v>1.35</v>
      </c>
      <c r="J229" s="4">
        <v>1.83</v>
      </c>
      <c r="K229" s="4">
        <v>1.77</v>
      </c>
      <c r="L229" s="4">
        <v>1.71</v>
      </c>
      <c r="M229" s="4">
        <v>1.57</v>
      </c>
      <c r="N229" s="4">
        <v>1.59</v>
      </c>
      <c r="O229" s="4">
        <v>1.65</v>
      </c>
      <c r="P229" s="4">
        <v>1.66</v>
      </c>
      <c r="Q229" s="4">
        <v>1.72</v>
      </c>
      <c r="R229" s="4">
        <v>1.34</v>
      </c>
      <c r="S229" s="4">
        <v>1.34</v>
      </c>
      <c r="T229" s="4">
        <v>1.37</v>
      </c>
      <c r="U229" s="4">
        <v>1.61</v>
      </c>
      <c r="V229" s="4">
        <v>1.9</v>
      </c>
      <c r="W229" s="4">
        <v>2.25</v>
      </c>
      <c r="X229" s="4">
        <v>0.94</v>
      </c>
      <c r="Y229" s="4">
        <v>1.9</v>
      </c>
      <c r="Z229" s="4">
        <v>1.95</v>
      </c>
      <c r="AA229" s="4"/>
      <c r="AB229" s="4"/>
      <c r="AC229" s="4"/>
      <c r="AE229" s="126">
        <f t="shared" si="32"/>
        <v>0.19259259259259259</v>
      </c>
      <c r="AF229" s="126">
        <f t="shared" si="32"/>
        <v>3.825136612021849E-2</v>
      </c>
      <c r="AG229" s="126">
        <f t="shared" si="32"/>
        <v>0.2711864406779661</v>
      </c>
      <c r="AH229" s="126">
        <f t="shared" si="32"/>
        <v>-0.45029239766081874</v>
      </c>
      <c r="AI229" s="126">
        <f t="shared" si="32"/>
        <v>0.21019108280254767</v>
      </c>
      <c r="AJ229" s="126">
        <f t="shared" si="31"/>
        <v>0.22641509433962256</v>
      </c>
      <c r="AK229" s="126" t="str">
        <f t="shared" si="31"/>
        <v/>
      </c>
      <c r="AL229" s="126" t="str">
        <f t="shared" si="31"/>
        <v/>
      </c>
      <c r="AM229" s="126" t="str">
        <f t="shared" si="31"/>
        <v/>
      </c>
      <c r="AN229" s="126" t="str">
        <f t="shared" si="31"/>
        <v/>
      </c>
      <c r="AO229" s="124">
        <f t="shared" si="26"/>
        <v>9.82</v>
      </c>
      <c r="AP229" s="124">
        <f t="shared" si="27"/>
        <v>10.549999999999999</v>
      </c>
      <c r="AQ229" s="126">
        <f t="shared" si="28"/>
        <v>7.4338085539714729E-2</v>
      </c>
      <c r="AR229" s="153" t="s">
        <v>779</v>
      </c>
      <c r="AS229" s="153">
        <f t="shared" si="30"/>
        <v>1</v>
      </c>
      <c r="AT229" s="153">
        <f t="shared" si="30"/>
        <v>1</v>
      </c>
      <c r="AU229" s="153">
        <f t="shared" si="30"/>
        <v>1</v>
      </c>
      <c r="AV229" s="153">
        <f t="shared" si="30"/>
        <v>1</v>
      </c>
      <c r="AW229" s="153">
        <f t="shared" si="30"/>
        <v>1</v>
      </c>
      <c r="AX229" s="153">
        <f t="shared" si="29"/>
        <v>1</v>
      </c>
      <c r="AY229" s="153">
        <f t="shared" si="29"/>
        <v>0</v>
      </c>
      <c r="AZ229" s="153">
        <f t="shared" si="29"/>
        <v>0</v>
      </c>
      <c r="BA229" s="153">
        <f t="shared" si="29"/>
        <v>0</v>
      </c>
      <c r="BB229" s="153">
        <f t="shared" si="29"/>
        <v>0</v>
      </c>
    </row>
    <row r="230" spans="1:54" x14ac:dyDescent="0.3">
      <c r="A230" t="s">
        <v>1179</v>
      </c>
      <c r="B230" t="str">
        <f>VLOOKUP($A230,Countries!$H$2:$Q$217,8,FALSE)</f>
        <v>MSR</v>
      </c>
      <c r="C230" t="str">
        <f>VLOOKUP($A230,Countries!$H$2:$Q$217,9,FALSE)</f>
        <v>LAC</v>
      </c>
      <c r="D230" t="str">
        <f>VLOOKUP($A230,Countries!$H$2:$Q$217,2,FALSE)</f>
        <v>High Income</v>
      </c>
      <c r="E230" t="str">
        <f>VLOOKUP($A230,Countries!$H$2:$Q$217,10,FALSE)</f>
        <v/>
      </c>
      <c r="F230" t="s">
        <v>2101</v>
      </c>
      <c r="G230" t="s">
        <v>2070</v>
      </c>
      <c r="H230" s="319" t="s">
        <v>779</v>
      </c>
      <c r="I230" s="4">
        <v>0.06</v>
      </c>
      <c r="J230" s="4">
        <v>0.03</v>
      </c>
      <c r="K230" s="4">
        <v>0.03</v>
      </c>
      <c r="L230" s="4">
        <v>0.01</v>
      </c>
      <c r="M230" s="4">
        <v>0</v>
      </c>
      <c r="N230" s="4">
        <v>0</v>
      </c>
      <c r="O230" s="4">
        <v>0.03</v>
      </c>
      <c r="P230" s="4">
        <v>0.2</v>
      </c>
      <c r="Q230" s="4">
        <v>0.28000000000000003</v>
      </c>
      <c r="R230" s="4">
        <v>0.04</v>
      </c>
      <c r="S230" s="4">
        <v>0.05</v>
      </c>
      <c r="T230" s="4">
        <v>0.01</v>
      </c>
      <c r="U230" s="4">
        <v>0.02</v>
      </c>
      <c r="V230" s="4">
        <v>0.01</v>
      </c>
      <c r="W230" s="4">
        <v>0.01</v>
      </c>
      <c r="X230" s="4">
        <v>0</v>
      </c>
      <c r="Y230" s="4">
        <v>0</v>
      </c>
      <c r="Z230" s="4">
        <v>0.01</v>
      </c>
      <c r="AA230" s="4"/>
      <c r="AB230" s="4"/>
      <c r="AC230" s="4"/>
      <c r="AE230" s="126">
        <f t="shared" si="32"/>
        <v>-0.66666666666666663</v>
      </c>
      <c r="AF230" s="126">
        <f t="shared" si="32"/>
        <v>-0.66666666666666663</v>
      </c>
      <c r="AG230" s="126">
        <f t="shared" si="32"/>
        <v>-0.66666666666666663</v>
      </c>
      <c r="AH230" s="126">
        <f t="shared" si="32"/>
        <v>-1</v>
      </c>
      <c r="AI230" s="126" t="str">
        <f t="shared" si="32"/>
        <v/>
      </c>
      <c r="AJ230" s="126" t="str">
        <f t="shared" si="31"/>
        <v/>
      </c>
      <c r="AK230" s="126" t="str">
        <f t="shared" si="31"/>
        <v/>
      </c>
      <c r="AL230" s="126" t="str">
        <f t="shared" si="31"/>
        <v/>
      </c>
      <c r="AM230" s="126" t="str">
        <f t="shared" si="31"/>
        <v/>
      </c>
      <c r="AN230" s="126" t="str">
        <f t="shared" si="31"/>
        <v/>
      </c>
      <c r="AO230" s="124">
        <f t="shared" si="26"/>
        <v>0.12</v>
      </c>
      <c r="AP230" s="124">
        <f t="shared" si="27"/>
        <v>0.05</v>
      </c>
      <c r="AQ230" s="126">
        <f t="shared" si="28"/>
        <v>-0.58333333333333326</v>
      </c>
      <c r="AR230" s="153" t="s">
        <v>779</v>
      </c>
      <c r="AS230" s="153">
        <f t="shared" si="30"/>
        <v>1</v>
      </c>
      <c r="AT230" s="153">
        <f t="shared" si="30"/>
        <v>1</v>
      </c>
      <c r="AU230" s="153">
        <f t="shared" si="30"/>
        <v>1</v>
      </c>
      <c r="AV230" s="153">
        <f t="shared" si="30"/>
        <v>0</v>
      </c>
      <c r="AW230" s="153">
        <f t="shared" si="30"/>
        <v>0</v>
      </c>
      <c r="AX230" s="153">
        <f t="shared" si="29"/>
        <v>1</v>
      </c>
      <c r="AY230" s="153">
        <f t="shared" si="29"/>
        <v>0</v>
      </c>
      <c r="AZ230" s="153">
        <f t="shared" si="29"/>
        <v>0</v>
      </c>
      <c r="BA230" s="153">
        <f t="shared" si="29"/>
        <v>0</v>
      </c>
      <c r="BB230" s="153">
        <f t="shared" si="29"/>
        <v>0</v>
      </c>
    </row>
    <row r="231" spans="1:54" x14ac:dyDescent="0.3">
      <c r="A231" t="s">
        <v>1179</v>
      </c>
      <c r="B231" t="str">
        <f>VLOOKUP($A231,Countries!$H$2:$Q$217,8,FALSE)</f>
        <v>MSR</v>
      </c>
      <c r="C231" t="str">
        <f>VLOOKUP($A231,Countries!$H$2:$Q$217,9,FALSE)</f>
        <v>LAC</v>
      </c>
      <c r="D231" t="str">
        <f>VLOOKUP($A231,Countries!$H$2:$Q$217,2,FALSE)</f>
        <v>High Income</v>
      </c>
      <c r="E231" t="str">
        <f>VLOOKUP($A231,Countries!$H$2:$Q$217,10,FALSE)</f>
        <v/>
      </c>
      <c r="F231" t="s">
        <v>1656</v>
      </c>
      <c r="G231" t="s">
        <v>2070</v>
      </c>
      <c r="H231" s="319" t="s">
        <v>779</v>
      </c>
      <c r="I231" s="4">
        <v>1.79</v>
      </c>
      <c r="J231" s="4">
        <v>1.33</v>
      </c>
      <c r="K231" s="4">
        <v>1.81</v>
      </c>
      <c r="L231" s="4">
        <v>1.28</v>
      </c>
      <c r="M231" s="4">
        <v>1.32</v>
      </c>
      <c r="N231" s="4">
        <v>1.51</v>
      </c>
      <c r="O231" s="4">
        <v>1.42</v>
      </c>
      <c r="P231" s="4">
        <v>1.63</v>
      </c>
      <c r="Q231" s="4">
        <v>1.19</v>
      </c>
      <c r="R231" s="4">
        <v>1.5</v>
      </c>
      <c r="S231" s="4">
        <v>1.91</v>
      </c>
      <c r="T231" s="4">
        <v>1.8</v>
      </c>
      <c r="U231" s="4">
        <v>1.39</v>
      </c>
      <c r="V231" s="4">
        <v>1.57</v>
      </c>
      <c r="W231" s="4">
        <v>1.63</v>
      </c>
      <c r="X231" s="4">
        <v>0.33</v>
      </c>
      <c r="Y231" s="4">
        <v>1.37</v>
      </c>
      <c r="Z231" s="4">
        <v>1.03</v>
      </c>
      <c r="AA231" s="4"/>
      <c r="AB231" s="4"/>
      <c r="AC231" s="4"/>
      <c r="AE231" s="126">
        <f t="shared" si="32"/>
        <v>-0.22346368715083806</v>
      </c>
      <c r="AF231" s="126">
        <f t="shared" si="32"/>
        <v>0.18045112781954886</v>
      </c>
      <c r="AG231" s="126">
        <f t="shared" si="32"/>
        <v>-9.9447513812154775E-2</v>
      </c>
      <c r="AH231" s="126">
        <f t="shared" si="32"/>
        <v>-0.7421875</v>
      </c>
      <c r="AI231" s="126">
        <f t="shared" si="32"/>
        <v>3.7878787878787908E-2</v>
      </c>
      <c r="AJ231" s="126">
        <f t="shared" si="31"/>
        <v>-0.31788079470198677</v>
      </c>
      <c r="AK231" s="126" t="str">
        <f t="shared" si="31"/>
        <v/>
      </c>
      <c r="AL231" s="126" t="str">
        <f t="shared" si="31"/>
        <v/>
      </c>
      <c r="AM231" s="126" t="str">
        <f t="shared" si="31"/>
        <v/>
      </c>
      <c r="AN231" s="126" t="str">
        <f t="shared" si="31"/>
        <v/>
      </c>
      <c r="AO231" s="124">
        <f t="shared" si="26"/>
        <v>9.0400000000000009</v>
      </c>
      <c r="AP231" s="124">
        <f t="shared" si="27"/>
        <v>7.32</v>
      </c>
      <c r="AQ231" s="126">
        <f t="shared" si="28"/>
        <v>-0.19026548672566376</v>
      </c>
      <c r="AR231" s="153" t="s">
        <v>779</v>
      </c>
      <c r="AS231" s="153">
        <f t="shared" si="30"/>
        <v>1</v>
      </c>
      <c r="AT231" s="153">
        <f t="shared" si="30"/>
        <v>1</v>
      </c>
      <c r="AU231" s="153">
        <f t="shared" si="30"/>
        <v>1</v>
      </c>
      <c r="AV231" s="153">
        <f t="shared" si="30"/>
        <v>1</v>
      </c>
      <c r="AW231" s="153">
        <f t="shared" si="30"/>
        <v>1</v>
      </c>
      <c r="AX231" s="153">
        <f t="shared" si="29"/>
        <v>1</v>
      </c>
      <c r="AY231" s="153">
        <f t="shared" si="29"/>
        <v>0</v>
      </c>
      <c r="AZ231" s="153">
        <f t="shared" si="29"/>
        <v>0</v>
      </c>
      <c r="BA231" s="153">
        <f t="shared" si="29"/>
        <v>0</v>
      </c>
      <c r="BB231" s="153">
        <f t="shared" si="29"/>
        <v>0</v>
      </c>
    </row>
    <row r="232" spans="1:54" x14ac:dyDescent="0.3">
      <c r="A232" t="s">
        <v>1179</v>
      </c>
      <c r="B232" t="str">
        <f>VLOOKUP($A232,Countries!$H$2:$Q$217,8,FALSE)</f>
        <v>MSR</v>
      </c>
      <c r="C232" t="str">
        <f>VLOOKUP($A232,Countries!$H$2:$Q$217,9,FALSE)</f>
        <v>LAC</v>
      </c>
      <c r="D232" t="str">
        <f>VLOOKUP($A232,Countries!$H$2:$Q$217,2,FALSE)</f>
        <v>High Income</v>
      </c>
      <c r="E232" t="str">
        <f>VLOOKUP($A232,Countries!$H$2:$Q$217,10,FALSE)</f>
        <v/>
      </c>
      <c r="F232" t="s">
        <v>1657</v>
      </c>
      <c r="G232" t="s">
        <v>2070</v>
      </c>
      <c r="H232" s="319" t="s">
        <v>779</v>
      </c>
      <c r="I232" s="4">
        <v>0.01</v>
      </c>
      <c r="J232" s="4">
        <v>0</v>
      </c>
      <c r="K232" s="4">
        <v>0</v>
      </c>
      <c r="L232" s="4">
        <v>0</v>
      </c>
      <c r="M232" s="4">
        <v>0</v>
      </c>
      <c r="N232" s="4">
        <v>0</v>
      </c>
      <c r="O232" s="4">
        <v>0</v>
      </c>
      <c r="P232" s="4">
        <v>0</v>
      </c>
      <c r="Q232" s="4">
        <v>0</v>
      </c>
      <c r="R232" s="4">
        <v>0</v>
      </c>
      <c r="S232" s="4">
        <v>0</v>
      </c>
      <c r="T232" s="4">
        <v>0.01</v>
      </c>
      <c r="U232" s="4">
        <v>0</v>
      </c>
      <c r="V232" s="4">
        <v>0</v>
      </c>
      <c r="W232" s="4">
        <v>0</v>
      </c>
      <c r="X232" s="4">
        <v>0</v>
      </c>
      <c r="Y232" s="4">
        <v>0</v>
      </c>
      <c r="Z232" s="4">
        <v>0.02</v>
      </c>
      <c r="AA232" s="4"/>
      <c r="AB232" s="4"/>
      <c r="AC232" s="4"/>
      <c r="AE232" s="126">
        <f t="shared" si="32"/>
        <v>-1</v>
      </c>
      <c r="AF232" s="126" t="str">
        <f t="shared" si="32"/>
        <v/>
      </c>
      <c r="AG232" s="126" t="str">
        <f t="shared" si="32"/>
        <v/>
      </c>
      <c r="AH232" s="126" t="str">
        <f t="shared" si="32"/>
        <v/>
      </c>
      <c r="AI232" s="126" t="str">
        <f t="shared" si="32"/>
        <v/>
      </c>
      <c r="AJ232" s="126" t="str">
        <f t="shared" si="31"/>
        <v/>
      </c>
      <c r="AK232" s="126" t="str">
        <f t="shared" si="31"/>
        <v/>
      </c>
      <c r="AL232" s="126" t="str">
        <f t="shared" si="31"/>
        <v/>
      </c>
      <c r="AM232" s="126" t="str">
        <f t="shared" si="31"/>
        <v/>
      </c>
      <c r="AN232" s="126" t="str">
        <f t="shared" si="31"/>
        <v/>
      </c>
      <c r="AO232" s="124">
        <f t="shared" si="26"/>
        <v>0</v>
      </c>
      <c r="AP232" s="124">
        <f t="shared" si="27"/>
        <v>0.02</v>
      </c>
      <c r="AQ232" s="126" t="str">
        <f t="shared" si="28"/>
        <v/>
      </c>
      <c r="AR232" s="153" t="s">
        <v>779</v>
      </c>
      <c r="AS232" s="153">
        <f t="shared" si="30"/>
        <v>0</v>
      </c>
      <c r="AT232" s="153">
        <f t="shared" si="30"/>
        <v>0</v>
      </c>
      <c r="AU232" s="153">
        <f t="shared" si="30"/>
        <v>0</v>
      </c>
      <c r="AV232" s="153">
        <f t="shared" si="30"/>
        <v>0</v>
      </c>
      <c r="AW232" s="153">
        <f t="shared" si="30"/>
        <v>0</v>
      </c>
      <c r="AX232" s="153">
        <f t="shared" si="29"/>
        <v>1</v>
      </c>
      <c r="AY232" s="153">
        <f t="shared" si="29"/>
        <v>0</v>
      </c>
      <c r="AZ232" s="153">
        <f t="shared" si="29"/>
        <v>0</v>
      </c>
      <c r="BA232" s="153">
        <f t="shared" si="29"/>
        <v>0</v>
      </c>
      <c r="BB232" s="153">
        <f t="shared" si="29"/>
        <v>0</v>
      </c>
    </row>
    <row r="233" spans="1:54" x14ac:dyDescent="0.3">
      <c r="A233" t="s">
        <v>1179</v>
      </c>
      <c r="B233" t="str">
        <f>VLOOKUP($A233,Countries!$H$2:$Q$217,8,FALSE)</f>
        <v>MSR</v>
      </c>
      <c r="C233" t="str">
        <f>VLOOKUP($A233,Countries!$H$2:$Q$217,9,FALSE)</f>
        <v>LAC</v>
      </c>
      <c r="D233" t="str">
        <f>VLOOKUP($A233,Countries!$H$2:$Q$217,2,FALSE)</f>
        <v>High Income</v>
      </c>
      <c r="E233" t="str">
        <f>VLOOKUP($A233,Countries!$H$2:$Q$217,10,FALSE)</f>
        <v/>
      </c>
      <c r="F233" t="s">
        <v>1658</v>
      </c>
      <c r="G233" t="s">
        <v>2070</v>
      </c>
      <c r="H233" s="319" t="s">
        <v>779</v>
      </c>
      <c r="I233" s="4">
        <v>0.34</v>
      </c>
      <c r="J233" s="4">
        <v>0.26</v>
      </c>
      <c r="K233" s="4">
        <v>0.28999999999999998</v>
      </c>
      <c r="L233" s="4">
        <v>0.21</v>
      </c>
      <c r="M233" s="4">
        <v>0.27</v>
      </c>
      <c r="N233" s="4">
        <v>0.17</v>
      </c>
      <c r="O233" s="4">
        <v>0.18</v>
      </c>
      <c r="P233" s="4">
        <v>0.2</v>
      </c>
      <c r="Q233" s="4">
        <v>0.59</v>
      </c>
      <c r="R233" s="4">
        <v>0.28999999999999998</v>
      </c>
      <c r="S233" s="4">
        <v>0.1</v>
      </c>
      <c r="T233" s="4">
        <v>0.09</v>
      </c>
      <c r="U233" s="4">
        <v>0.37</v>
      </c>
      <c r="V233" s="4">
        <v>0.16</v>
      </c>
      <c r="W233" s="4">
        <v>0.34</v>
      </c>
      <c r="X233" s="4">
        <v>0</v>
      </c>
      <c r="Y233" s="4">
        <v>0.28000000000000003</v>
      </c>
      <c r="Z233" s="4">
        <v>0.28999999999999998</v>
      </c>
      <c r="AA233" s="4"/>
      <c r="AB233" s="4"/>
      <c r="AC233" s="4"/>
      <c r="AE233" s="126">
        <f t="shared" si="32"/>
        <v>8.8235294117646967E-2</v>
      </c>
      <c r="AF233" s="126">
        <f t="shared" si="32"/>
        <v>-0.38461538461538464</v>
      </c>
      <c r="AG233" s="126">
        <f t="shared" si="32"/>
        <v>0.17241379310344845</v>
      </c>
      <c r="AH233" s="126">
        <f t="shared" si="32"/>
        <v>-1</v>
      </c>
      <c r="AI233" s="126">
        <f t="shared" si="32"/>
        <v>3.703703703703707E-2</v>
      </c>
      <c r="AJ233" s="126">
        <f t="shared" si="31"/>
        <v>0.70588235294117618</v>
      </c>
      <c r="AK233" s="126" t="str">
        <f t="shared" si="31"/>
        <v/>
      </c>
      <c r="AL233" s="126" t="str">
        <f t="shared" si="31"/>
        <v/>
      </c>
      <c r="AM233" s="126" t="str">
        <f t="shared" si="31"/>
        <v/>
      </c>
      <c r="AN233" s="126" t="str">
        <f t="shared" si="31"/>
        <v/>
      </c>
      <c r="AO233" s="124">
        <f t="shared" si="26"/>
        <v>1.33</v>
      </c>
      <c r="AP233" s="124">
        <f t="shared" si="27"/>
        <v>1.4400000000000002</v>
      </c>
      <c r="AQ233" s="126">
        <f t="shared" si="28"/>
        <v>8.2706766917293298E-2</v>
      </c>
      <c r="AR233" s="153" t="s">
        <v>779</v>
      </c>
      <c r="AS233" s="153">
        <f t="shared" si="30"/>
        <v>1</v>
      </c>
      <c r="AT233" s="153">
        <f t="shared" si="30"/>
        <v>1</v>
      </c>
      <c r="AU233" s="153">
        <f t="shared" si="30"/>
        <v>1</v>
      </c>
      <c r="AV233" s="153">
        <f t="shared" si="30"/>
        <v>0</v>
      </c>
      <c r="AW233" s="153">
        <f t="shared" si="30"/>
        <v>1</v>
      </c>
      <c r="AX233" s="153">
        <f t="shared" si="29"/>
        <v>1</v>
      </c>
      <c r="AY233" s="153">
        <f t="shared" si="29"/>
        <v>0</v>
      </c>
      <c r="AZ233" s="153">
        <f t="shared" si="29"/>
        <v>0</v>
      </c>
      <c r="BA233" s="153">
        <f t="shared" si="29"/>
        <v>0</v>
      </c>
      <c r="BB233" s="153">
        <f t="shared" si="29"/>
        <v>0</v>
      </c>
    </row>
    <row r="234" spans="1:54" x14ac:dyDescent="0.3">
      <c r="A234" t="s">
        <v>1179</v>
      </c>
      <c r="B234" t="str">
        <f>VLOOKUP($A234,Countries!$H$2:$Q$217,8,FALSE)</f>
        <v>MSR</v>
      </c>
      <c r="C234" t="str">
        <f>VLOOKUP($A234,Countries!$H$2:$Q$217,9,FALSE)</f>
        <v>LAC</v>
      </c>
      <c r="D234" t="str">
        <f>VLOOKUP($A234,Countries!$H$2:$Q$217,2,FALSE)</f>
        <v>High Income</v>
      </c>
      <c r="E234" t="str">
        <f>VLOOKUP($A234,Countries!$H$2:$Q$217,10,FALSE)</f>
        <v/>
      </c>
      <c r="F234" t="s">
        <v>30</v>
      </c>
      <c r="G234" t="s">
        <v>2070</v>
      </c>
      <c r="H234" s="319" t="s">
        <v>779</v>
      </c>
      <c r="I234" s="4">
        <v>1.22</v>
      </c>
      <c r="J234" s="4">
        <v>1.31</v>
      </c>
      <c r="K234" s="4">
        <v>1.22</v>
      </c>
      <c r="L234" s="4">
        <v>1.0900000000000001</v>
      </c>
      <c r="M234" s="4">
        <v>1.18</v>
      </c>
      <c r="N234" s="4">
        <v>1.32</v>
      </c>
      <c r="O234" s="4">
        <v>0.96</v>
      </c>
      <c r="P234" s="4">
        <v>1.17</v>
      </c>
      <c r="Q234" s="4">
        <v>1.1299999999999999</v>
      </c>
      <c r="R234" s="4">
        <v>1.1299999999999999</v>
      </c>
      <c r="S234" s="4">
        <v>1.1599999999999999</v>
      </c>
      <c r="T234" s="4">
        <v>1.24</v>
      </c>
      <c r="U234" s="4">
        <v>1.34</v>
      </c>
      <c r="V234" s="4">
        <v>1.24</v>
      </c>
      <c r="W234" s="4">
        <v>1.2</v>
      </c>
      <c r="X234" s="4">
        <v>0.82</v>
      </c>
      <c r="Y234" s="4">
        <v>1.41</v>
      </c>
      <c r="Z234" s="4">
        <v>1.1599999999999999</v>
      </c>
      <c r="AA234" s="4"/>
      <c r="AB234" s="4"/>
      <c r="AC234" s="4"/>
      <c r="AE234" s="126">
        <f t="shared" si="32"/>
        <v>9.8360655737705013E-2</v>
      </c>
      <c r="AF234" s="126">
        <f t="shared" si="32"/>
        <v>-5.3435114503816841E-2</v>
      </c>
      <c r="AG234" s="126">
        <f t="shared" si="32"/>
        <v>-1.6393442622950834E-2</v>
      </c>
      <c r="AH234" s="126">
        <f t="shared" si="32"/>
        <v>-0.24770642201834872</v>
      </c>
      <c r="AI234" s="126">
        <f t="shared" si="32"/>
        <v>0.19491525423728814</v>
      </c>
      <c r="AJ234" s="126">
        <f t="shared" si="31"/>
        <v>-0.12121212121212131</v>
      </c>
      <c r="AK234" s="126" t="str">
        <f t="shared" si="31"/>
        <v/>
      </c>
      <c r="AL234" s="126" t="str">
        <f t="shared" si="31"/>
        <v/>
      </c>
      <c r="AM234" s="126" t="str">
        <f t="shared" si="31"/>
        <v/>
      </c>
      <c r="AN234" s="126" t="str">
        <f t="shared" si="31"/>
        <v/>
      </c>
      <c r="AO234" s="124">
        <f t="shared" si="26"/>
        <v>7.34</v>
      </c>
      <c r="AP234" s="124">
        <f t="shared" si="27"/>
        <v>7.1700000000000008</v>
      </c>
      <c r="AQ234" s="126">
        <f t="shared" si="28"/>
        <v>-2.3160762942779162E-2</v>
      </c>
      <c r="AR234" s="153" t="s">
        <v>779</v>
      </c>
      <c r="AS234" s="153">
        <f t="shared" si="30"/>
        <v>1</v>
      </c>
      <c r="AT234" s="153">
        <f t="shared" si="30"/>
        <v>1</v>
      </c>
      <c r="AU234" s="153">
        <f t="shared" si="30"/>
        <v>1</v>
      </c>
      <c r="AV234" s="153">
        <f t="shared" si="30"/>
        <v>1</v>
      </c>
      <c r="AW234" s="153">
        <f t="shared" si="30"/>
        <v>1</v>
      </c>
      <c r="AX234" s="153">
        <f t="shared" si="29"/>
        <v>1</v>
      </c>
      <c r="AY234" s="153">
        <f t="shared" si="29"/>
        <v>0</v>
      </c>
      <c r="AZ234" s="153">
        <f t="shared" si="29"/>
        <v>0</v>
      </c>
      <c r="BA234" s="153">
        <f t="shared" si="29"/>
        <v>0</v>
      </c>
      <c r="BB234" s="153">
        <f t="shared" si="29"/>
        <v>0</v>
      </c>
    </row>
    <row r="235" spans="1:54" x14ac:dyDescent="0.3">
      <c r="A235" t="s">
        <v>1179</v>
      </c>
      <c r="B235" t="str">
        <f>VLOOKUP($A235,Countries!$H$2:$Q$217,8,FALSE)</f>
        <v>MSR</v>
      </c>
      <c r="C235" t="str">
        <f>VLOOKUP($A235,Countries!$H$2:$Q$217,9,FALSE)</f>
        <v>LAC</v>
      </c>
      <c r="D235" t="str">
        <f>VLOOKUP($A235,Countries!$H$2:$Q$217,2,FALSE)</f>
        <v>High Income</v>
      </c>
      <c r="E235" t="str">
        <f>VLOOKUP($A235,Countries!$H$2:$Q$217,10,FALSE)</f>
        <v/>
      </c>
      <c r="F235" t="s">
        <v>1666</v>
      </c>
      <c r="G235" t="s">
        <v>2070</v>
      </c>
      <c r="H235" s="319" t="s">
        <v>779</v>
      </c>
      <c r="I235" s="4">
        <v>1.1200000000000001</v>
      </c>
      <c r="J235" s="4">
        <v>0.8</v>
      </c>
      <c r="K235" s="4">
        <v>1.1299999999999999</v>
      </c>
      <c r="L235" s="4">
        <v>0.82</v>
      </c>
      <c r="M235" s="4">
        <v>0.79</v>
      </c>
      <c r="N235" s="4">
        <v>1.07</v>
      </c>
      <c r="O235" s="4">
        <v>0.89</v>
      </c>
      <c r="P235" s="4">
        <v>0.98</v>
      </c>
      <c r="Q235" s="4">
        <v>0.78</v>
      </c>
      <c r="R235" s="4">
        <v>0.97</v>
      </c>
      <c r="S235" s="4">
        <v>1.21</v>
      </c>
      <c r="T235" s="4">
        <v>1.07</v>
      </c>
      <c r="U235" s="4">
        <v>0.72</v>
      </c>
      <c r="V235" s="4">
        <v>0.98</v>
      </c>
      <c r="W235" s="4">
        <v>0.96</v>
      </c>
      <c r="X235" s="4">
        <v>0.21</v>
      </c>
      <c r="Y235" s="4">
        <v>0.75</v>
      </c>
      <c r="Z235" s="4">
        <v>0.55000000000000004</v>
      </c>
      <c r="AA235" s="4"/>
      <c r="AB235" s="4"/>
      <c r="AC235" s="4"/>
      <c r="AE235" s="126">
        <f t="shared" si="32"/>
        <v>-0.35714285714285721</v>
      </c>
      <c r="AF235" s="126">
        <f t="shared" si="32"/>
        <v>0.22499999999999992</v>
      </c>
      <c r="AG235" s="126">
        <f t="shared" si="32"/>
        <v>-0.15044247787610615</v>
      </c>
      <c r="AH235" s="126">
        <f t="shared" si="32"/>
        <v>-0.74390243902439024</v>
      </c>
      <c r="AI235" s="126">
        <f t="shared" si="32"/>
        <v>-5.0632911392405104E-2</v>
      </c>
      <c r="AJ235" s="126">
        <f t="shared" si="31"/>
        <v>-0.48598130841121495</v>
      </c>
      <c r="AK235" s="126" t="str">
        <f t="shared" si="31"/>
        <v/>
      </c>
      <c r="AL235" s="126" t="str">
        <f t="shared" si="31"/>
        <v/>
      </c>
      <c r="AM235" s="126" t="str">
        <f t="shared" si="31"/>
        <v/>
      </c>
      <c r="AN235" s="126" t="str">
        <f t="shared" si="31"/>
        <v/>
      </c>
      <c r="AO235" s="124">
        <f t="shared" si="26"/>
        <v>5.73</v>
      </c>
      <c r="AP235" s="124">
        <f t="shared" si="27"/>
        <v>4.17</v>
      </c>
      <c r="AQ235" s="126">
        <f t="shared" si="28"/>
        <v>-0.27225130890052363</v>
      </c>
      <c r="AR235" s="153" t="s">
        <v>779</v>
      </c>
      <c r="AS235" s="153">
        <f t="shared" si="30"/>
        <v>1</v>
      </c>
      <c r="AT235" s="153">
        <f t="shared" si="30"/>
        <v>1</v>
      </c>
      <c r="AU235" s="153">
        <f t="shared" si="30"/>
        <v>1</v>
      </c>
      <c r="AV235" s="153">
        <f t="shared" si="30"/>
        <v>1</v>
      </c>
      <c r="AW235" s="153">
        <f t="shared" si="30"/>
        <v>1</v>
      </c>
      <c r="AX235" s="153">
        <f t="shared" si="29"/>
        <v>1</v>
      </c>
      <c r="AY235" s="153">
        <f t="shared" si="29"/>
        <v>0</v>
      </c>
      <c r="AZ235" s="153">
        <f t="shared" si="29"/>
        <v>0</v>
      </c>
      <c r="BA235" s="153">
        <f t="shared" si="29"/>
        <v>0</v>
      </c>
      <c r="BB235" s="153">
        <f t="shared" si="29"/>
        <v>0</v>
      </c>
    </row>
    <row r="236" spans="1:54" x14ac:dyDescent="0.3">
      <c r="A236" t="s">
        <v>1179</v>
      </c>
      <c r="B236" t="str">
        <f>VLOOKUP($A236,Countries!$H$2:$Q$217,8,FALSE)</f>
        <v>MSR</v>
      </c>
      <c r="C236" t="str">
        <f>VLOOKUP($A236,Countries!$H$2:$Q$217,9,FALSE)</f>
        <v>LAC</v>
      </c>
      <c r="D236" t="str">
        <f>VLOOKUP($A236,Countries!$H$2:$Q$217,2,FALSE)</f>
        <v>High Income</v>
      </c>
      <c r="E236" t="str">
        <f>VLOOKUP($A236,Countries!$H$2:$Q$217,10,FALSE)</f>
        <v/>
      </c>
      <c r="F236" t="s">
        <v>1669</v>
      </c>
      <c r="G236" t="s">
        <v>2070</v>
      </c>
      <c r="H236" s="319" t="s">
        <v>779</v>
      </c>
      <c r="I236" s="4">
        <v>0</v>
      </c>
      <c r="J236" s="4">
        <v>0</v>
      </c>
      <c r="K236" s="4">
        <v>0</v>
      </c>
      <c r="L236" s="4">
        <v>0</v>
      </c>
      <c r="M236" s="4">
        <v>0</v>
      </c>
      <c r="N236" s="4">
        <v>0</v>
      </c>
      <c r="O236" s="4">
        <v>0</v>
      </c>
      <c r="P236" s="4">
        <v>0</v>
      </c>
      <c r="Q236" s="4">
        <v>0</v>
      </c>
      <c r="R236" s="4">
        <v>0</v>
      </c>
      <c r="S236" s="4">
        <v>0</v>
      </c>
      <c r="T236" s="4">
        <v>0</v>
      </c>
      <c r="U236" s="4">
        <v>0</v>
      </c>
      <c r="V236" s="4">
        <v>0</v>
      </c>
      <c r="W236" s="4">
        <v>0</v>
      </c>
      <c r="X236" s="4">
        <v>0</v>
      </c>
      <c r="Y236" s="4">
        <v>0</v>
      </c>
      <c r="Z236" s="4">
        <v>0</v>
      </c>
      <c r="AA236" s="4"/>
      <c r="AB236" s="4"/>
      <c r="AC236" s="4"/>
      <c r="AE236" s="126" t="str">
        <f t="shared" si="32"/>
        <v/>
      </c>
      <c r="AF236" s="126" t="str">
        <f t="shared" si="32"/>
        <v/>
      </c>
      <c r="AG236" s="126" t="str">
        <f t="shared" si="32"/>
        <v/>
      </c>
      <c r="AH236" s="126" t="str">
        <f t="shared" si="32"/>
        <v/>
      </c>
      <c r="AI236" s="126" t="str">
        <f t="shared" si="32"/>
        <v/>
      </c>
      <c r="AJ236" s="126" t="str">
        <f t="shared" si="31"/>
        <v/>
      </c>
      <c r="AK236" s="126" t="str">
        <f t="shared" si="31"/>
        <v/>
      </c>
      <c r="AL236" s="126" t="str">
        <f t="shared" si="31"/>
        <v/>
      </c>
      <c r="AM236" s="126" t="str">
        <f t="shared" si="31"/>
        <v/>
      </c>
      <c r="AN236" s="126" t="str">
        <f t="shared" si="31"/>
        <v/>
      </c>
      <c r="AO236" s="124">
        <f t="shared" si="26"/>
        <v>0</v>
      </c>
      <c r="AP236" s="124">
        <f t="shared" si="27"/>
        <v>0</v>
      </c>
      <c r="AQ236" s="126" t="str">
        <f t="shared" si="28"/>
        <v/>
      </c>
      <c r="AR236" s="153" t="s">
        <v>779</v>
      </c>
      <c r="AS236" s="153">
        <f t="shared" si="30"/>
        <v>0</v>
      </c>
      <c r="AT236" s="153">
        <f t="shared" si="30"/>
        <v>0</v>
      </c>
      <c r="AU236" s="153">
        <f t="shared" si="30"/>
        <v>0</v>
      </c>
      <c r="AV236" s="153">
        <f t="shared" si="30"/>
        <v>0</v>
      </c>
      <c r="AW236" s="153">
        <f t="shared" si="30"/>
        <v>0</v>
      </c>
      <c r="AX236" s="153">
        <f t="shared" si="29"/>
        <v>0</v>
      </c>
      <c r="AY236" s="153">
        <f t="shared" si="29"/>
        <v>0</v>
      </c>
      <c r="AZ236" s="153">
        <f t="shared" si="29"/>
        <v>0</v>
      </c>
      <c r="BA236" s="153">
        <f t="shared" si="29"/>
        <v>0</v>
      </c>
      <c r="BB236" s="153">
        <f t="shared" si="29"/>
        <v>0</v>
      </c>
    </row>
    <row r="237" spans="1:54" x14ac:dyDescent="0.3">
      <c r="A237" t="s">
        <v>1179</v>
      </c>
      <c r="B237" t="str">
        <f>VLOOKUP($A237,Countries!$H$2:$Q$217,8,FALSE)</f>
        <v>MSR</v>
      </c>
      <c r="C237" t="str">
        <f>VLOOKUP($A237,Countries!$H$2:$Q$217,9,FALSE)</f>
        <v>LAC</v>
      </c>
      <c r="D237" t="str">
        <f>VLOOKUP($A237,Countries!$H$2:$Q$217,2,FALSE)</f>
        <v>High Income</v>
      </c>
      <c r="E237" t="str">
        <f>VLOOKUP($A237,Countries!$H$2:$Q$217,10,FALSE)</f>
        <v/>
      </c>
      <c r="F237" t="s">
        <v>1660</v>
      </c>
      <c r="G237" t="s">
        <v>2070</v>
      </c>
      <c r="H237" s="319" t="s">
        <v>779</v>
      </c>
      <c r="I237" s="4">
        <v>0.56999999999999995</v>
      </c>
      <c r="J237" s="4">
        <v>0.45</v>
      </c>
      <c r="K237" s="4">
        <v>0.6</v>
      </c>
      <c r="L237" s="4">
        <v>0.42</v>
      </c>
      <c r="M237" s="4">
        <v>0.48</v>
      </c>
      <c r="N237" s="4">
        <v>0.37</v>
      </c>
      <c r="O237" s="4">
        <v>0.48</v>
      </c>
      <c r="P237" s="4">
        <v>0.56999999999999995</v>
      </c>
      <c r="Q237" s="4">
        <v>0.35</v>
      </c>
      <c r="R237" s="4">
        <v>0.47</v>
      </c>
      <c r="S237" s="4">
        <v>0.65</v>
      </c>
      <c r="T237" s="4">
        <v>0.67</v>
      </c>
      <c r="U237" s="4">
        <v>0.6</v>
      </c>
      <c r="V237" s="4">
        <v>0.54</v>
      </c>
      <c r="W237" s="4">
        <v>0.65</v>
      </c>
      <c r="X237" s="4">
        <v>0.11</v>
      </c>
      <c r="Y237" s="4">
        <v>0.56999999999999995</v>
      </c>
      <c r="Z237" s="4">
        <v>0.44</v>
      </c>
      <c r="AA237" s="4"/>
      <c r="AB237" s="4"/>
      <c r="AC237" s="4"/>
      <c r="AE237" s="126">
        <f t="shared" si="32"/>
        <v>5.2631578947368474E-2</v>
      </c>
      <c r="AF237" s="126">
        <f t="shared" si="32"/>
        <v>0.20000000000000004</v>
      </c>
      <c r="AG237" s="126">
        <f t="shared" si="32"/>
        <v>8.3333333333333412E-2</v>
      </c>
      <c r="AH237" s="126">
        <f t="shared" si="32"/>
        <v>-0.73809523809523814</v>
      </c>
      <c r="AI237" s="126">
        <f t="shared" si="32"/>
        <v>0.18749999999999994</v>
      </c>
      <c r="AJ237" s="126">
        <f t="shared" si="31"/>
        <v>0.1891891891891892</v>
      </c>
      <c r="AK237" s="126" t="str">
        <f t="shared" si="31"/>
        <v/>
      </c>
      <c r="AL237" s="126" t="str">
        <f t="shared" si="31"/>
        <v/>
      </c>
      <c r="AM237" s="126" t="str">
        <f t="shared" si="31"/>
        <v/>
      </c>
      <c r="AN237" s="126" t="str">
        <f t="shared" si="31"/>
        <v/>
      </c>
      <c r="AO237" s="124">
        <f t="shared" si="26"/>
        <v>2.89</v>
      </c>
      <c r="AP237" s="124">
        <f t="shared" si="27"/>
        <v>2.91</v>
      </c>
      <c r="AQ237" s="126">
        <f t="shared" si="28"/>
        <v>6.9204152249135011E-3</v>
      </c>
      <c r="AR237" s="153" t="s">
        <v>779</v>
      </c>
      <c r="AS237" s="153">
        <f t="shared" si="30"/>
        <v>1</v>
      </c>
      <c r="AT237" s="153">
        <f t="shared" si="30"/>
        <v>1</v>
      </c>
      <c r="AU237" s="153">
        <f t="shared" si="30"/>
        <v>1</v>
      </c>
      <c r="AV237" s="153">
        <f t="shared" si="30"/>
        <v>1</v>
      </c>
      <c r="AW237" s="153">
        <f t="shared" si="30"/>
        <v>1</v>
      </c>
      <c r="AX237" s="153">
        <f t="shared" si="29"/>
        <v>1</v>
      </c>
      <c r="AY237" s="153">
        <f t="shared" si="29"/>
        <v>0</v>
      </c>
      <c r="AZ237" s="153">
        <f t="shared" si="29"/>
        <v>0</v>
      </c>
      <c r="BA237" s="153">
        <f t="shared" si="29"/>
        <v>0</v>
      </c>
      <c r="BB237" s="153">
        <f t="shared" si="29"/>
        <v>0</v>
      </c>
    </row>
    <row r="238" spans="1:54" x14ac:dyDescent="0.3">
      <c r="A238" t="s">
        <v>1179</v>
      </c>
      <c r="B238" t="str">
        <f>VLOOKUP($A238,Countries!$H$2:$Q$217,8,FALSE)</f>
        <v>MSR</v>
      </c>
      <c r="C238" t="str">
        <f>VLOOKUP($A238,Countries!$H$2:$Q$217,9,FALSE)</f>
        <v>LAC</v>
      </c>
      <c r="D238" t="str">
        <f>VLOOKUP($A238,Countries!$H$2:$Q$217,2,FALSE)</f>
        <v>High Income</v>
      </c>
      <c r="E238" t="str">
        <f>VLOOKUP($A238,Countries!$H$2:$Q$217,10,FALSE)</f>
        <v/>
      </c>
      <c r="F238" t="s">
        <v>770</v>
      </c>
      <c r="G238" t="s">
        <v>2070</v>
      </c>
      <c r="H238" s="319" t="s">
        <v>779</v>
      </c>
      <c r="I238" s="4">
        <v>0.56999999999999995</v>
      </c>
      <c r="J238" s="4">
        <v>0.45</v>
      </c>
      <c r="K238" s="4">
        <v>0.6</v>
      </c>
      <c r="L238" s="4">
        <v>0.42</v>
      </c>
      <c r="M238" s="4">
        <v>0.48</v>
      </c>
      <c r="N238" s="4">
        <v>0.37</v>
      </c>
      <c r="O238" s="4">
        <v>0.48</v>
      </c>
      <c r="P238" s="4">
        <v>0.56999999999999995</v>
      </c>
      <c r="Q238" s="4">
        <v>0.35</v>
      </c>
      <c r="R238" s="4">
        <v>0.47</v>
      </c>
      <c r="S238" s="4">
        <v>0.65</v>
      </c>
      <c r="T238" s="4">
        <v>0.67</v>
      </c>
      <c r="U238" s="4">
        <v>0.6</v>
      </c>
      <c r="V238" s="4">
        <v>0.54</v>
      </c>
      <c r="W238" s="4">
        <v>0.65</v>
      </c>
      <c r="X238" s="4">
        <v>0.11</v>
      </c>
      <c r="Y238" s="4">
        <v>0.56999999999999995</v>
      </c>
      <c r="Z238" s="4">
        <v>0.44</v>
      </c>
      <c r="AA238" s="4"/>
      <c r="AB238" s="4"/>
      <c r="AC238" s="4"/>
      <c r="AE238" s="126">
        <f t="shared" si="32"/>
        <v>5.2631578947368474E-2</v>
      </c>
      <c r="AF238" s="126">
        <f t="shared" si="32"/>
        <v>0.20000000000000004</v>
      </c>
      <c r="AG238" s="126">
        <f t="shared" si="32"/>
        <v>8.3333333333333412E-2</v>
      </c>
      <c r="AH238" s="126">
        <f t="shared" si="32"/>
        <v>-0.73809523809523814</v>
      </c>
      <c r="AI238" s="126">
        <f t="shared" si="32"/>
        <v>0.18749999999999994</v>
      </c>
      <c r="AJ238" s="126">
        <f t="shared" si="31"/>
        <v>0.1891891891891892</v>
      </c>
      <c r="AK238" s="126" t="str">
        <f t="shared" si="31"/>
        <v/>
      </c>
      <c r="AL238" s="126" t="str">
        <f t="shared" si="31"/>
        <v/>
      </c>
      <c r="AM238" s="126" t="str">
        <f t="shared" si="31"/>
        <v/>
      </c>
      <c r="AN238" s="126" t="str">
        <f t="shared" si="31"/>
        <v/>
      </c>
      <c r="AO238" s="124">
        <f t="shared" si="26"/>
        <v>2.89</v>
      </c>
      <c r="AP238" s="124">
        <f t="shared" si="27"/>
        <v>2.91</v>
      </c>
      <c r="AQ238" s="126">
        <f t="shared" si="28"/>
        <v>6.9204152249135011E-3</v>
      </c>
      <c r="AR238" s="153" t="s">
        <v>779</v>
      </c>
      <c r="AS238" s="153">
        <f t="shared" si="30"/>
        <v>1</v>
      </c>
      <c r="AT238" s="153">
        <f t="shared" si="30"/>
        <v>1</v>
      </c>
      <c r="AU238" s="153">
        <f t="shared" si="30"/>
        <v>1</v>
      </c>
      <c r="AV238" s="153">
        <f t="shared" si="30"/>
        <v>1</v>
      </c>
      <c r="AW238" s="153">
        <f t="shared" si="30"/>
        <v>1</v>
      </c>
      <c r="AX238" s="153">
        <f t="shared" si="29"/>
        <v>1</v>
      </c>
      <c r="AY238" s="153">
        <f t="shared" si="29"/>
        <v>0</v>
      </c>
      <c r="AZ238" s="153">
        <f t="shared" si="29"/>
        <v>0</v>
      </c>
      <c r="BA238" s="153">
        <f t="shared" si="29"/>
        <v>0</v>
      </c>
      <c r="BB238" s="153">
        <f t="shared" si="29"/>
        <v>0</v>
      </c>
    </row>
    <row r="239" spans="1:54" x14ac:dyDescent="0.3">
      <c r="A239" t="s">
        <v>1688</v>
      </c>
      <c r="B239" t="str">
        <f>VLOOKUP($A239,Countries!$H$2:$Q$217,8,FALSE)</f>
        <v>KNA</v>
      </c>
      <c r="C239" t="str">
        <f>VLOOKUP($A239,Countries!$H$2:$Q$217,9,FALSE)</f>
        <v>LAC</v>
      </c>
      <c r="D239" t="str">
        <f>VLOOKUP($A239,Countries!$H$2:$Q$217,2,FALSE)</f>
        <v>High Income</v>
      </c>
      <c r="E239" t="str">
        <f>VLOOKUP($A239,Countries!$H$2:$Q$217,10,FALSE)</f>
        <v>IBRD</v>
      </c>
      <c r="F239" t="s">
        <v>1651</v>
      </c>
      <c r="G239" t="s">
        <v>2070</v>
      </c>
      <c r="H239" s="319" t="s">
        <v>779</v>
      </c>
      <c r="I239" s="4">
        <v>0.54</v>
      </c>
      <c r="J239" s="4">
        <v>0.3</v>
      </c>
      <c r="K239" s="4">
        <v>0.74</v>
      </c>
      <c r="L239" s="4">
        <v>0.77</v>
      </c>
      <c r="M239" s="4">
        <v>0.67</v>
      </c>
      <c r="N239" s="4">
        <v>0.73</v>
      </c>
      <c r="O239" s="4">
        <v>0.59</v>
      </c>
      <c r="P239" s="4">
        <v>0.34</v>
      </c>
      <c r="Q239" s="4">
        <v>0.5</v>
      </c>
      <c r="R239" s="4">
        <v>0.44</v>
      </c>
      <c r="S239" s="4">
        <v>2.2999999999999998</v>
      </c>
      <c r="T239" s="4">
        <v>0.73</v>
      </c>
      <c r="U239" s="4">
        <v>0.21</v>
      </c>
      <c r="V239" s="4">
        <v>0.84</v>
      </c>
      <c r="W239" s="4">
        <v>0.78</v>
      </c>
      <c r="X239" s="4">
        <v>0.25</v>
      </c>
      <c r="Y239" s="4">
        <v>0.26</v>
      </c>
      <c r="Z239" s="4">
        <v>0.88</v>
      </c>
      <c r="AA239" s="4"/>
      <c r="AB239" s="4"/>
      <c r="AC239" s="4"/>
      <c r="AE239" s="126">
        <f t="shared" si="32"/>
        <v>-0.61111111111111116</v>
      </c>
      <c r="AF239" s="126">
        <f t="shared" si="32"/>
        <v>1.8000000000000003</v>
      </c>
      <c r="AG239" s="126">
        <f t="shared" si="32"/>
        <v>5.4054054054054106E-2</v>
      </c>
      <c r="AH239" s="126">
        <f t="shared" si="32"/>
        <v>-0.67532467532467533</v>
      </c>
      <c r="AI239" s="126">
        <f t="shared" si="32"/>
        <v>-0.61194029850746268</v>
      </c>
      <c r="AJ239" s="126">
        <f t="shared" si="31"/>
        <v>0.20547945205479456</v>
      </c>
      <c r="AK239" s="126" t="str">
        <f t="shared" si="31"/>
        <v/>
      </c>
      <c r="AL239" s="126" t="str">
        <f t="shared" si="31"/>
        <v/>
      </c>
      <c r="AM239" s="126" t="str">
        <f t="shared" si="31"/>
        <v/>
      </c>
      <c r="AN239" s="126" t="str">
        <f t="shared" si="31"/>
        <v/>
      </c>
      <c r="AO239" s="124">
        <f t="shared" si="26"/>
        <v>3.75</v>
      </c>
      <c r="AP239" s="124">
        <f t="shared" si="27"/>
        <v>3.2199999999999998</v>
      </c>
      <c r="AQ239" s="126">
        <f t="shared" si="28"/>
        <v>-0.14133333333333339</v>
      </c>
      <c r="AR239" s="153" t="s">
        <v>779</v>
      </c>
      <c r="AS239" s="153">
        <f t="shared" si="30"/>
        <v>1</v>
      </c>
      <c r="AT239" s="153">
        <f t="shared" si="30"/>
        <v>1</v>
      </c>
      <c r="AU239" s="153">
        <f t="shared" si="30"/>
        <v>1</v>
      </c>
      <c r="AV239" s="153">
        <f t="shared" si="30"/>
        <v>1</v>
      </c>
      <c r="AW239" s="153">
        <f t="shared" si="30"/>
        <v>1</v>
      </c>
      <c r="AX239" s="153">
        <f t="shared" si="29"/>
        <v>1</v>
      </c>
      <c r="AY239" s="153">
        <f t="shared" si="29"/>
        <v>0</v>
      </c>
      <c r="AZ239" s="153">
        <f t="shared" si="29"/>
        <v>0</v>
      </c>
      <c r="BA239" s="153">
        <f t="shared" si="29"/>
        <v>0</v>
      </c>
      <c r="BB239" s="153">
        <f t="shared" si="29"/>
        <v>0</v>
      </c>
    </row>
    <row r="240" spans="1:54" x14ac:dyDescent="0.3">
      <c r="A240" t="s">
        <v>1688</v>
      </c>
      <c r="B240" t="str">
        <f>VLOOKUP($A240,Countries!$H$2:$Q$217,8,FALSE)</f>
        <v>KNA</v>
      </c>
      <c r="C240" t="str">
        <f>VLOOKUP($A240,Countries!$H$2:$Q$217,9,FALSE)</f>
        <v>LAC</v>
      </c>
      <c r="D240" t="str">
        <f>VLOOKUP($A240,Countries!$H$2:$Q$217,2,FALSE)</f>
        <v>High Income</v>
      </c>
      <c r="E240" t="str">
        <f>VLOOKUP($A240,Countries!$H$2:$Q$217,10,FALSE)</f>
        <v>IBRD</v>
      </c>
      <c r="F240" t="s">
        <v>776</v>
      </c>
      <c r="G240" t="s">
        <v>2070</v>
      </c>
      <c r="H240" s="319" t="s">
        <v>779</v>
      </c>
      <c r="I240" s="4">
        <v>62.08</v>
      </c>
      <c r="J240" s="4">
        <v>111.5</v>
      </c>
      <c r="K240" s="4">
        <v>80.87</v>
      </c>
      <c r="L240" s="4">
        <v>167.23</v>
      </c>
      <c r="M240" s="4">
        <v>67.09</v>
      </c>
      <c r="N240" s="4">
        <v>90.27</v>
      </c>
      <c r="O240" s="4">
        <v>106.53</v>
      </c>
      <c r="P240" s="4">
        <v>63.16</v>
      </c>
      <c r="Q240" s="4">
        <v>83.67</v>
      </c>
      <c r="R240" s="4">
        <v>80.16</v>
      </c>
      <c r="S240" s="4">
        <v>83.24</v>
      </c>
      <c r="T240" s="4">
        <v>110.09</v>
      </c>
      <c r="U240" s="4">
        <v>73.56</v>
      </c>
      <c r="V240" s="4">
        <v>71.709999999999994</v>
      </c>
      <c r="W240" s="4">
        <v>82.27</v>
      </c>
      <c r="X240" s="4">
        <v>21.47</v>
      </c>
      <c r="Y240" s="4">
        <v>67.03</v>
      </c>
      <c r="Z240" s="4">
        <v>64.25</v>
      </c>
      <c r="AA240" s="4"/>
      <c r="AB240" s="4"/>
      <c r="AC240" s="4"/>
      <c r="AE240" s="126">
        <f t="shared" si="32"/>
        <v>0.1849226804123712</v>
      </c>
      <c r="AF240" s="126">
        <f t="shared" si="32"/>
        <v>-0.35686098654708526</v>
      </c>
      <c r="AG240" s="126">
        <f t="shared" si="32"/>
        <v>1.7311734883145684E-2</v>
      </c>
      <c r="AH240" s="126">
        <f t="shared" si="32"/>
        <v>-0.87161394486635169</v>
      </c>
      <c r="AI240" s="126">
        <f t="shared" si="32"/>
        <v>-8.9432106126102653E-4</v>
      </c>
      <c r="AJ240" s="126">
        <f t="shared" si="31"/>
        <v>-0.28824637199512571</v>
      </c>
      <c r="AK240" s="126" t="str">
        <f t="shared" si="31"/>
        <v/>
      </c>
      <c r="AL240" s="126" t="str">
        <f t="shared" si="31"/>
        <v/>
      </c>
      <c r="AM240" s="126" t="str">
        <f t="shared" si="31"/>
        <v/>
      </c>
      <c r="AN240" s="126" t="str">
        <f t="shared" si="31"/>
        <v/>
      </c>
      <c r="AO240" s="124">
        <f t="shared" si="26"/>
        <v>579.04</v>
      </c>
      <c r="AP240" s="124">
        <f t="shared" si="27"/>
        <v>380.28999999999996</v>
      </c>
      <c r="AQ240" s="126">
        <f t="shared" si="28"/>
        <v>-0.34324053605968502</v>
      </c>
      <c r="AR240" s="153" t="s">
        <v>779</v>
      </c>
      <c r="AS240" s="153">
        <f t="shared" si="30"/>
        <v>1</v>
      </c>
      <c r="AT240" s="153">
        <f t="shared" si="30"/>
        <v>1</v>
      </c>
      <c r="AU240" s="153">
        <f t="shared" si="30"/>
        <v>1</v>
      </c>
      <c r="AV240" s="153">
        <f t="shared" si="30"/>
        <v>1</v>
      </c>
      <c r="AW240" s="153">
        <f t="shared" si="30"/>
        <v>1</v>
      </c>
      <c r="AX240" s="153">
        <f t="shared" si="29"/>
        <v>1</v>
      </c>
      <c r="AY240" s="153">
        <f t="shared" si="29"/>
        <v>0</v>
      </c>
      <c r="AZ240" s="153">
        <f t="shared" si="29"/>
        <v>0</v>
      </c>
      <c r="BA240" s="153">
        <f t="shared" si="29"/>
        <v>0</v>
      </c>
      <c r="BB240" s="153">
        <f t="shared" si="29"/>
        <v>0</v>
      </c>
    </row>
    <row r="241" spans="1:54" x14ac:dyDescent="0.3">
      <c r="A241" t="s">
        <v>1688</v>
      </c>
      <c r="B241" t="str">
        <f>VLOOKUP($A241,Countries!$H$2:$Q$217,8,FALSE)</f>
        <v>KNA</v>
      </c>
      <c r="C241" t="str">
        <f>VLOOKUP($A241,Countries!$H$2:$Q$217,9,FALSE)</f>
        <v>LAC</v>
      </c>
      <c r="D241" t="str">
        <f>VLOOKUP($A241,Countries!$H$2:$Q$217,2,FALSE)</f>
        <v>High Income</v>
      </c>
      <c r="E241" t="str">
        <f>VLOOKUP($A241,Countries!$H$2:$Q$217,10,FALSE)</f>
        <v>IBRD</v>
      </c>
      <c r="F241" t="s">
        <v>650</v>
      </c>
      <c r="G241" t="s">
        <v>2070</v>
      </c>
      <c r="H241" s="319" t="s">
        <v>779</v>
      </c>
      <c r="I241" s="4">
        <v>25.49</v>
      </c>
      <c r="J241" s="4">
        <v>70.650000000000006</v>
      </c>
      <c r="K241" s="4">
        <v>25.21</v>
      </c>
      <c r="L241" s="4">
        <v>126.77</v>
      </c>
      <c r="M241" s="4">
        <v>26.18</v>
      </c>
      <c r="N241" s="4">
        <v>41.38</v>
      </c>
      <c r="O241" s="4">
        <v>62.56</v>
      </c>
      <c r="P241" s="4">
        <v>26.56</v>
      </c>
      <c r="Q241" s="4">
        <v>37.22</v>
      </c>
      <c r="R241" s="4">
        <v>34.200000000000003</v>
      </c>
      <c r="S241" s="4">
        <v>27.62</v>
      </c>
      <c r="T241" s="4">
        <v>47.29</v>
      </c>
      <c r="U241" s="4">
        <v>29.68</v>
      </c>
      <c r="V241" s="4">
        <v>28.24</v>
      </c>
      <c r="W241" s="4">
        <v>26.88</v>
      </c>
      <c r="X241" s="4">
        <v>11.55</v>
      </c>
      <c r="Y241" s="4">
        <v>30.53</v>
      </c>
      <c r="Z241" s="4">
        <v>28.83</v>
      </c>
      <c r="AA241" s="4"/>
      <c r="AB241" s="4"/>
      <c r="AC241" s="4"/>
      <c r="AE241" s="126">
        <f t="shared" si="32"/>
        <v>0.16437818752451949</v>
      </c>
      <c r="AF241" s="126">
        <f t="shared" si="32"/>
        <v>-0.60028308563340416</v>
      </c>
      <c r="AG241" s="126">
        <f t="shared" si="32"/>
        <v>6.6243554145180406E-2</v>
      </c>
      <c r="AH241" s="126">
        <f t="shared" si="32"/>
        <v>-0.90889011595803426</v>
      </c>
      <c r="AI241" s="126">
        <f t="shared" si="32"/>
        <v>0.16615737203972503</v>
      </c>
      <c r="AJ241" s="126">
        <f t="shared" si="31"/>
        <v>-0.30328661188980194</v>
      </c>
      <c r="AK241" s="126" t="str">
        <f t="shared" si="31"/>
        <v/>
      </c>
      <c r="AL241" s="126" t="str">
        <f t="shared" si="31"/>
        <v/>
      </c>
      <c r="AM241" s="126" t="str">
        <f t="shared" si="31"/>
        <v/>
      </c>
      <c r="AN241" s="126" t="str">
        <f t="shared" si="31"/>
        <v/>
      </c>
      <c r="AO241" s="124">
        <f t="shared" si="26"/>
        <v>315.68</v>
      </c>
      <c r="AP241" s="124">
        <f t="shared" si="27"/>
        <v>155.70999999999998</v>
      </c>
      <c r="AQ241" s="126">
        <f t="shared" si="28"/>
        <v>-0.50674733907754699</v>
      </c>
      <c r="AR241" s="153" t="s">
        <v>779</v>
      </c>
      <c r="AS241" s="153">
        <f t="shared" si="30"/>
        <v>1</v>
      </c>
      <c r="AT241" s="153">
        <f t="shared" si="30"/>
        <v>1</v>
      </c>
      <c r="AU241" s="153">
        <f t="shared" si="30"/>
        <v>1</v>
      </c>
      <c r="AV241" s="153">
        <f t="shared" si="30"/>
        <v>1</v>
      </c>
      <c r="AW241" s="153">
        <f t="shared" si="30"/>
        <v>1</v>
      </c>
      <c r="AX241" s="153">
        <f t="shared" si="29"/>
        <v>1</v>
      </c>
      <c r="AY241" s="153">
        <f t="shared" si="29"/>
        <v>0</v>
      </c>
      <c r="AZ241" s="153">
        <f t="shared" si="29"/>
        <v>0</v>
      </c>
      <c r="BA241" s="153">
        <f t="shared" si="29"/>
        <v>0</v>
      </c>
      <c r="BB241" s="153">
        <f t="shared" si="29"/>
        <v>0</v>
      </c>
    </row>
    <row r="242" spans="1:54" x14ac:dyDescent="0.3">
      <c r="A242" t="s">
        <v>1688</v>
      </c>
      <c r="B242" t="str">
        <f>VLOOKUP($A242,Countries!$H$2:$Q$217,8,FALSE)</f>
        <v>KNA</v>
      </c>
      <c r="C242" t="str">
        <f>VLOOKUP($A242,Countries!$H$2:$Q$217,9,FALSE)</f>
        <v>LAC</v>
      </c>
      <c r="D242" t="str">
        <f>VLOOKUP($A242,Countries!$H$2:$Q$217,2,FALSE)</f>
        <v>High Income</v>
      </c>
      <c r="E242" t="str">
        <f>VLOOKUP($A242,Countries!$H$2:$Q$217,10,FALSE)</f>
        <v>IBRD</v>
      </c>
      <c r="F242" t="s">
        <v>2103</v>
      </c>
      <c r="G242" t="s">
        <v>2070</v>
      </c>
      <c r="H242" s="319" t="s">
        <v>779</v>
      </c>
      <c r="I242" s="4">
        <v>18.12</v>
      </c>
      <c r="J242" s="4">
        <v>60.62</v>
      </c>
      <c r="K242" s="4">
        <v>18.329999999999998</v>
      </c>
      <c r="L242" s="4">
        <v>119.03</v>
      </c>
      <c r="M242" s="4">
        <v>19.11</v>
      </c>
      <c r="N242" s="4">
        <v>35.369999999999997</v>
      </c>
      <c r="O242" s="4">
        <v>55.95</v>
      </c>
      <c r="P242" s="4">
        <v>20.350000000000001</v>
      </c>
      <c r="Q242" s="4">
        <v>31.24</v>
      </c>
      <c r="R242" s="4">
        <v>27.97</v>
      </c>
      <c r="S242" s="4">
        <v>20.8</v>
      </c>
      <c r="T242" s="4">
        <v>29.05</v>
      </c>
      <c r="U242" s="4">
        <v>22.35</v>
      </c>
      <c r="V242" s="4">
        <v>19.739999999999998</v>
      </c>
      <c r="W242" s="4">
        <v>19.78</v>
      </c>
      <c r="X242" s="4">
        <v>9.42</v>
      </c>
      <c r="Y242" s="4">
        <v>24.55</v>
      </c>
      <c r="Z242" s="4">
        <v>23.76</v>
      </c>
      <c r="AA242" s="4"/>
      <c r="AB242" s="4"/>
      <c r="AC242" s="4"/>
      <c r="AE242" s="126">
        <f t="shared" si="32"/>
        <v>0.23344370860927152</v>
      </c>
      <c r="AF242" s="126">
        <f t="shared" si="32"/>
        <v>-0.67436489607390293</v>
      </c>
      <c r="AG242" s="126">
        <f t="shared" si="32"/>
        <v>7.9105291871249483E-2</v>
      </c>
      <c r="AH242" s="126">
        <f t="shared" si="32"/>
        <v>-0.92086028732252367</v>
      </c>
      <c r="AI242" s="126">
        <f t="shared" si="32"/>
        <v>0.28466771323914186</v>
      </c>
      <c r="AJ242" s="126">
        <f t="shared" si="31"/>
        <v>-0.32824427480916019</v>
      </c>
      <c r="AK242" s="126" t="str">
        <f t="shared" si="31"/>
        <v/>
      </c>
      <c r="AL242" s="126" t="str">
        <f t="shared" si="31"/>
        <v/>
      </c>
      <c r="AM242" s="126" t="str">
        <f t="shared" si="31"/>
        <v/>
      </c>
      <c r="AN242" s="126" t="str">
        <f t="shared" si="31"/>
        <v/>
      </c>
      <c r="AO242" s="124">
        <f t="shared" si="26"/>
        <v>270.58</v>
      </c>
      <c r="AP242" s="124">
        <f t="shared" si="27"/>
        <v>119.60000000000001</v>
      </c>
      <c r="AQ242" s="126">
        <f t="shared" si="28"/>
        <v>-0.55798654741666043</v>
      </c>
      <c r="AR242" s="153" t="s">
        <v>779</v>
      </c>
      <c r="AS242" s="153">
        <f t="shared" si="30"/>
        <v>1</v>
      </c>
      <c r="AT242" s="153">
        <f t="shared" si="30"/>
        <v>1</v>
      </c>
      <c r="AU242" s="153">
        <f t="shared" si="30"/>
        <v>1</v>
      </c>
      <c r="AV242" s="153">
        <f t="shared" si="30"/>
        <v>1</v>
      </c>
      <c r="AW242" s="153">
        <f t="shared" si="30"/>
        <v>1</v>
      </c>
      <c r="AX242" s="153">
        <f t="shared" si="29"/>
        <v>1</v>
      </c>
      <c r="AY242" s="153">
        <f t="shared" si="29"/>
        <v>0</v>
      </c>
      <c r="AZ242" s="153">
        <f t="shared" si="29"/>
        <v>0</v>
      </c>
      <c r="BA242" s="153">
        <f t="shared" si="29"/>
        <v>0</v>
      </c>
      <c r="BB242" s="153">
        <f t="shared" si="29"/>
        <v>0</v>
      </c>
    </row>
    <row r="243" spans="1:54" x14ac:dyDescent="0.3">
      <c r="A243" t="s">
        <v>1688</v>
      </c>
      <c r="B243" t="str">
        <f>VLOOKUP($A243,Countries!$H$2:$Q$217,8,FALSE)</f>
        <v>KNA</v>
      </c>
      <c r="C243" t="str">
        <f>VLOOKUP($A243,Countries!$H$2:$Q$217,9,FALSE)</f>
        <v>LAC</v>
      </c>
      <c r="D243" t="str">
        <f>VLOOKUP($A243,Countries!$H$2:$Q$217,2,FALSE)</f>
        <v>High Income</v>
      </c>
      <c r="E243" t="str">
        <f>VLOOKUP($A243,Countries!$H$2:$Q$217,10,FALSE)</f>
        <v>IBRD</v>
      </c>
      <c r="F243" t="s">
        <v>5</v>
      </c>
      <c r="G243" t="s">
        <v>2070</v>
      </c>
      <c r="H243" s="319" t="s">
        <v>779</v>
      </c>
      <c r="I243" s="4">
        <v>36.590000000000003</v>
      </c>
      <c r="J243" s="4">
        <v>40.85</v>
      </c>
      <c r="K243" s="4">
        <v>55.66</v>
      </c>
      <c r="L243" s="4">
        <v>40.46</v>
      </c>
      <c r="M243" s="4">
        <v>40.909999999999997</v>
      </c>
      <c r="N243" s="4">
        <v>48.89</v>
      </c>
      <c r="O243" s="4">
        <v>43.97</v>
      </c>
      <c r="P243" s="4">
        <v>36.590000000000003</v>
      </c>
      <c r="Q243" s="4">
        <v>46.45</v>
      </c>
      <c r="R243" s="4">
        <v>45.96</v>
      </c>
      <c r="S243" s="4">
        <v>55.62</v>
      </c>
      <c r="T243" s="4">
        <v>62.8</v>
      </c>
      <c r="U243" s="4">
        <v>43.89</v>
      </c>
      <c r="V243" s="4">
        <v>43.47</v>
      </c>
      <c r="W243" s="4">
        <v>55.39</v>
      </c>
      <c r="X243" s="4">
        <v>9.92</v>
      </c>
      <c r="Y243" s="4">
        <v>36.51</v>
      </c>
      <c r="Z243" s="4">
        <v>35.42</v>
      </c>
      <c r="AA243" s="4"/>
      <c r="AB243" s="4"/>
      <c r="AC243" s="4"/>
      <c r="AE243" s="126">
        <f t="shared" si="32"/>
        <v>0.19950806231210705</v>
      </c>
      <c r="AF243" s="126">
        <f t="shared" si="32"/>
        <v>6.4137086903304705E-2</v>
      </c>
      <c r="AG243" s="126">
        <f t="shared" si="32"/>
        <v>-4.85088034495142E-3</v>
      </c>
      <c r="AH243" s="126">
        <f t="shared" si="32"/>
        <v>-0.75481957488877904</v>
      </c>
      <c r="AI243" s="126">
        <f t="shared" si="32"/>
        <v>-0.10755316548521142</v>
      </c>
      <c r="AJ243" s="126">
        <f t="shared" si="31"/>
        <v>-0.27551646553487419</v>
      </c>
      <c r="AK243" s="126" t="str">
        <f t="shared" si="31"/>
        <v/>
      </c>
      <c r="AL243" s="126" t="str">
        <f t="shared" si="31"/>
        <v/>
      </c>
      <c r="AM243" s="126" t="str">
        <f t="shared" si="31"/>
        <v/>
      </c>
      <c r="AN243" s="126" t="str">
        <f t="shared" si="31"/>
        <v/>
      </c>
      <c r="AO243" s="124">
        <f t="shared" si="26"/>
        <v>263.36</v>
      </c>
      <c r="AP243" s="124">
        <f t="shared" si="27"/>
        <v>224.59999999999997</v>
      </c>
      <c r="AQ243" s="126">
        <f t="shared" si="28"/>
        <v>-0.14717496962332946</v>
      </c>
      <c r="AR243" s="153" t="s">
        <v>779</v>
      </c>
      <c r="AS243" s="153">
        <f t="shared" si="30"/>
        <v>1</v>
      </c>
      <c r="AT243" s="153">
        <f t="shared" si="30"/>
        <v>1</v>
      </c>
      <c r="AU243" s="153">
        <f t="shared" si="30"/>
        <v>1</v>
      </c>
      <c r="AV243" s="153">
        <f t="shared" si="30"/>
        <v>1</v>
      </c>
      <c r="AW243" s="153">
        <f t="shared" si="30"/>
        <v>1</v>
      </c>
      <c r="AX243" s="153">
        <f t="shared" si="29"/>
        <v>1</v>
      </c>
      <c r="AY243" s="153">
        <f t="shared" si="29"/>
        <v>0</v>
      </c>
      <c r="AZ243" s="153">
        <f t="shared" si="29"/>
        <v>0</v>
      </c>
      <c r="BA243" s="153">
        <f t="shared" si="29"/>
        <v>0</v>
      </c>
      <c r="BB243" s="153">
        <f t="shared" si="29"/>
        <v>0</v>
      </c>
    </row>
    <row r="244" spans="1:54" x14ac:dyDescent="0.3">
      <c r="A244" t="s">
        <v>1688</v>
      </c>
      <c r="B244" t="str">
        <f>VLOOKUP($A244,Countries!$H$2:$Q$217,8,FALSE)</f>
        <v>KNA</v>
      </c>
      <c r="C244" t="str">
        <f>VLOOKUP($A244,Countries!$H$2:$Q$217,9,FALSE)</f>
        <v>LAC</v>
      </c>
      <c r="D244" t="str">
        <f>VLOOKUP($A244,Countries!$H$2:$Q$217,2,FALSE)</f>
        <v>High Income</v>
      </c>
      <c r="E244" t="str">
        <f>VLOOKUP($A244,Countries!$H$2:$Q$217,10,FALSE)</f>
        <v>IBRD</v>
      </c>
      <c r="F244" t="s">
        <v>18</v>
      </c>
      <c r="G244" t="s">
        <v>2070</v>
      </c>
      <c r="H244" s="319" t="s">
        <v>779</v>
      </c>
      <c r="I244" s="4">
        <v>18.440000000000001</v>
      </c>
      <c r="J244" s="4">
        <v>15.17</v>
      </c>
      <c r="K244" s="4">
        <v>20.309999999999999</v>
      </c>
      <c r="L244" s="4">
        <v>15.94</v>
      </c>
      <c r="M244" s="4">
        <v>17.149999999999999</v>
      </c>
      <c r="N244" s="4">
        <v>15.06</v>
      </c>
      <c r="O244" s="4">
        <v>19.489999999999998</v>
      </c>
      <c r="P244" s="4">
        <v>14.02</v>
      </c>
      <c r="Q244" s="4">
        <v>15.96</v>
      </c>
      <c r="R244" s="4">
        <v>15.62</v>
      </c>
      <c r="S244" s="4">
        <v>24.57</v>
      </c>
      <c r="T244" s="4">
        <v>20.52</v>
      </c>
      <c r="U244" s="4">
        <v>19.350000000000001</v>
      </c>
      <c r="V244" s="4">
        <v>17.79</v>
      </c>
      <c r="W244" s="4">
        <v>22.15</v>
      </c>
      <c r="X244" s="4">
        <v>4.79</v>
      </c>
      <c r="Y244" s="4">
        <v>14.81</v>
      </c>
      <c r="Z244" s="4">
        <v>12.1</v>
      </c>
      <c r="AA244" s="4"/>
      <c r="AB244" s="4"/>
      <c r="AC244" s="4"/>
      <c r="AE244" s="126">
        <f t="shared" si="32"/>
        <v>4.9349240780911068E-2</v>
      </c>
      <c r="AF244" s="126">
        <f t="shared" si="32"/>
        <v>0.17270929466051413</v>
      </c>
      <c r="AG244" s="126">
        <f t="shared" si="32"/>
        <v>9.0595765632693254E-2</v>
      </c>
      <c r="AH244" s="126">
        <f t="shared" si="32"/>
        <v>-0.69949811794228345</v>
      </c>
      <c r="AI244" s="126">
        <f t="shared" si="32"/>
        <v>-0.13644314868804655</v>
      </c>
      <c r="AJ244" s="126">
        <f t="shared" si="31"/>
        <v>-0.19654714475431612</v>
      </c>
      <c r="AK244" s="126" t="str">
        <f t="shared" si="31"/>
        <v/>
      </c>
      <c r="AL244" s="126" t="str">
        <f t="shared" si="31"/>
        <v/>
      </c>
      <c r="AM244" s="126" t="str">
        <f t="shared" si="31"/>
        <v/>
      </c>
      <c r="AN244" s="126" t="str">
        <f t="shared" si="31"/>
        <v/>
      </c>
      <c r="AO244" s="124">
        <f t="shared" si="26"/>
        <v>102.07</v>
      </c>
      <c r="AP244" s="124">
        <f t="shared" si="27"/>
        <v>90.99</v>
      </c>
      <c r="AQ244" s="126">
        <f t="shared" si="28"/>
        <v>-0.10855295385519741</v>
      </c>
      <c r="AR244" s="153" t="s">
        <v>779</v>
      </c>
      <c r="AS244" s="153">
        <f t="shared" si="30"/>
        <v>1</v>
      </c>
      <c r="AT244" s="153">
        <f t="shared" si="30"/>
        <v>1</v>
      </c>
      <c r="AU244" s="153">
        <f t="shared" si="30"/>
        <v>1</v>
      </c>
      <c r="AV244" s="153">
        <f t="shared" si="30"/>
        <v>1</v>
      </c>
      <c r="AW244" s="153">
        <f t="shared" si="30"/>
        <v>1</v>
      </c>
      <c r="AX244" s="153">
        <f t="shared" si="29"/>
        <v>1</v>
      </c>
      <c r="AY244" s="153">
        <f t="shared" si="29"/>
        <v>0</v>
      </c>
      <c r="AZ244" s="153">
        <f t="shared" si="29"/>
        <v>0</v>
      </c>
      <c r="BA244" s="153">
        <f t="shared" si="29"/>
        <v>0</v>
      </c>
      <c r="BB244" s="153">
        <f t="shared" si="29"/>
        <v>0</v>
      </c>
    </row>
    <row r="245" spans="1:54" x14ac:dyDescent="0.3">
      <c r="A245" t="s">
        <v>1688</v>
      </c>
      <c r="B245" t="str">
        <f>VLOOKUP($A245,Countries!$H$2:$Q$217,8,FALSE)</f>
        <v>KNA</v>
      </c>
      <c r="C245" t="str">
        <f>VLOOKUP($A245,Countries!$H$2:$Q$217,9,FALSE)</f>
        <v>LAC</v>
      </c>
      <c r="D245" t="str">
        <f>VLOOKUP($A245,Countries!$H$2:$Q$217,2,FALSE)</f>
        <v>High Income</v>
      </c>
      <c r="E245" t="str">
        <f>VLOOKUP($A245,Countries!$H$2:$Q$217,10,FALSE)</f>
        <v>IBRD</v>
      </c>
      <c r="F245" t="s">
        <v>16</v>
      </c>
      <c r="G245" t="s">
        <v>2070</v>
      </c>
      <c r="H245" s="319" t="s">
        <v>779</v>
      </c>
      <c r="I245" s="4">
        <v>4.62</v>
      </c>
      <c r="J245" s="4">
        <v>13.49</v>
      </c>
      <c r="K245" s="4">
        <v>21.19</v>
      </c>
      <c r="L245" s="4">
        <v>11.16</v>
      </c>
      <c r="M245" s="4">
        <v>10.029999999999999</v>
      </c>
      <c r="N245" s="4">
        <v>17.62</v>
      </c>
      <c r="O245" s="4">
        <v>9.26</v>
      </c>
      <c r="P245" s="4">
        <v>9.8800000000000008</v>
      </c>
      <c r="Q245" s="4">
        <v>19.22</v>
      </c>
      <c r="R245" s="4">
        <v>12.43</v>
      </c>
      <c r="S245" s="4">
        <v>14.97</v>
      </c>
      <c r="T245" s="4">
        <v>21.68</v>
      </c>
      <c r="U245" s="4">
        <v>10.34</v>
      </c>
      <c r="V245" s="4">
        <v>12.82</v>
      </c>
      <c r="W245" s="4">
        <v>19.149999999999999</v>
      </c>
      <c r="X245" s="4">
        <v>0.65</v>
      </c>
      <c r="Y245" s="4">
        <v>9.66</v>
      </c>
      <c r="Z245" s="4">
        <v>13.84</v>
      </c>
      <c r="AA245" s="4"/>
      <c r="AB245" s="4"/>
      <c r="AC245" s="4"/>
      <c r="AE245" s="126">
        <f t="shared" si="32"/>
        <v>1.2380952380952379</v>
      </c>
      <c r="AF245" s="126">
        <f t="shared" si="32"/>
        <v>-4.9666419570051884E-2</v>
      </c>
      <c r="AG245" s="126">
        <f t="shared" si="32"/>
        <v>-9.6271826333176144E-2</v>
      </c>
      <c r="AH245" s="126">
        <f t="shared" si="32"/>
        <v>-0.94175627240143367</v>
      </c>
      <c r="AI245" s="126">
        <f t="shared" si="32"/>
        <v>-3.688933200398796E-2</v>
      </c>
      <c r="AJ245" s="126">
        <f t="shared" si="31"/>
        <v>-0.21452894438138484</v>
      </c>
      <c r="AK245" s="126" t="str">
        <f t="shared" si="31"/>
        <v/>
      </c>
      <c r="AL245" s="126" t="str">
        <f t="shared" si="31"/>
        <v/>
      </c>
      <c r="AM245" s="126" t="str">
        <f t="shared" si="31"/>
        <v/>
      </c>
      <c r="AN245" s="126" t="str">
        <f t="shared" si="31"/>
        <v/>
      </c>
      <c r="AO245" s="124">
        <f t="shared" si="26"/>
        <v>78.11</v>
      </c>
      <c r="AP245" s="124">
        <f t="shared" si="27"/>
        <v>66.460000000000008</v>
      </c>
      <c r="AQ245" s="126">
        <f t="shared" si="28"/>
        <v>-0.14914863653821522</v>
      </c>
      <c r="AR245" s="153" t="s">
        <v>779</v>
      </c>
      <c r="AS245" s="153">
        <f t="shared" si="30"/>
        <v>1</v>
      </c>
      <c r="AT245" s="153">
        <f t="shared" si="30"/>
        <v>1</v>
      </c>
      <c r="AU245" s="153">
        <f t="shared" si="30"/>
        <v>1</v>
      </c>
      <c r="AV245" s="153">
        <f t="shared" si="30"/>
        <v>1</v>
      </c>
      <c r="AW245" s="153">
        <f t="shared" si="30"/>
        <v>1</v>
      </c>
      <c r="AX245" s="153">
        <f t="shared" si="29"/>
        <v>1</v>
      </c>
      <c r="AY245" s="153">
        <f t="shared" si="29"/>
        <v>0</v>
      </c>
      <c r="AZ245" s="153">
        <f t="shared" si="29"/>
        <v>0</v>
      </c>
      <c r="BA245" s="153">
        <f t="shared" si="29"/>
        <v>0</v>
      </c>
      <c r="BB245" s="153">
        <f t="shared" si="29"/>
        <v>0</v>
      </c>
    </row>
    <row r="246" spans="1:54" x14ac:dyDescent="0.3">
      <c r="A246" t="s">
        <v>1688</v>
      </c>
      <c r="B246" t="str">
        <f>VLOOKUP($A246,Countries!$H$2:$Q$217,8,FALSE)</f>
        <v>KNA</v>
      </c>
      <c r="C246" t="str">
        <f>VLOOKUP($A246,Countries!$H$2:$Q$217,9,FALSE)</f>
        <v>LAC</v>
      </c>
      <c r="D246" t="str">
        <f>VLOOKUP($A246,Countries!$H$2:$Q$217,2,FALSE)</f>
        <v>High Income</v>
      </c>
      <c r="E246" t="str">
        <f>VLOOKUP($A246,Countries!$H$2:$Q$217,10,FALSE)</f>
        <v>IBRD</v>
      </c>
      <c r="F246" t="s">
        <v>2101</v>
      </c>
      <c r="G246" t="s">
        <v>2070</v>
      </c>
      <c r="H246" s="319" t="s">
        <v>779</v>
      </c>
      <c r="I246" s="4">
        <v>0.87</v>
      </c>
      <c r="J246" s="4">
        <v>0.73</v>
      </c>
      <c r="K246" s="4">
        <v>1.08</v>
      </c>
      <c r="L246" s="4">
        <v>0.83</v>
      </c>
      <c r="M246" s="4">
        <v>1.99</v>
      </c>
      <c r="N246" s="4">
        <v>3.46</v>
      </c>
      <c r="O246" s="4">
        <v>3.24</v>
      </c>
      <c r="P246" s="4">
        <v>0.49</v>
      </c>
      <c r="Q246" s="4">
        <v>0.44</v>
      </c>
      <c r="R246" s="4">
        <v>0.68</v>
      </c>
      <c r="S246" s="4">
        <v>0.23</v>
      </c>
      <c r="T246" s="4">
        <v>1.65</v>
      </c>
      <c r="U246" s="4">
        <v>0.8</v>
      </c>
      <c r="V246" s="4">
        <v>0.8</v>
      </c>
      <c r="W246" s="4">
        <v>0.62</v>
      </c>
      <c r="X246" s="4">
        <v>0.11</v>
      </c>
      <c r="Y246" s="4">
        <v>0.37</v>
      </c>
      <c r="Z246" s="4">
        <v>0.92</v>
      </c>
      <c r="AA246" s="4"/>
      <c r="AB246" s="4"/>
      <c r="AC246" s="4"/>
      <c r="AE246" s="126">
        <f t="shared" si="32"/>
        <v>-8.0459770114942472E-2</v>
      </c>
      <c r="AF246" s="126">
        <f t="shared" si="32"/>
        <v>9.5890410958904201E-2</v>
      </c>
      <c r="AG246" s="126">
        <f t="shared" si="32"/>
        <v>-0.42592592592592599</v>
      </c>
      <c r="AH246" s="126">
        <f t="shared" si="32"/>
        <v>-0.86746987951807231</v>
      </c>
      <c r="AI246" s="126">
        <f t="shared" si="32"/>
        <v>-0.81407035175879405</v>
      </c>
      <c r="AJ246" s="126">
        <f t="shared" si="31"/>
        <v>-0.73410404624277459</v>
      </c>
      <c r="AK246" s="126" t="str">
        <f t="shared" si="31"/>
        <v/>
      </c>
      <c r="AL246" s="126" t="str">
        <f t="shared" si="31"/>
        <v/>
      </c>
      <c r="AM246" s="126" t="str">
        <f t="shared" si="31"/>
        <v/>
      </c>
      <c r="AN246" s="126" t="str">
        <f t="shared" si="31"/>
        <v/>
      </c>
      <c r="AO246" s="124">
        <f t="shared" si="26"/>
        <v>8.9600000000000009</v>
      </c>
      <c r="AP246" s="124">
        <f t="shared" si="27"/>
        <v>3.62</v>
      </c>
      <c r="AQ246" s="126">
        <f t="shared" si="28"/>
        <v>-0.5959821428571429</v>
      </c>
      <c r="AR246" s="153" t="s">
        <v>779</v>
      </c>
      <c r="AS246" s="153">
        <f t="shared" si="30"/>
        <v>1</v>
      </c>
      <c r="AT246" s="153">
        <f t="shared" si="30"/>
        <v>1</v>
      </c>
      <c r="AU246" s="153">
        <f t="shared" si="30"/>
        <v>1</v>
      </c>
      <c r="AV246" s="153">
        <f t="shared" si="30"/>
        <v>1</v>
      </c>
      <c r="AW246" s="153">
        <f t="shared" si="30"/>
        <v>1</v>
      </c>
      <c r="AX246" s="153">
        <f t="shared" ref="AX246:BB296" si="33">IF(OR(Z246="",Z246=0),0,1)</f>
        <v>1</v>
      </c>
      <c r="AY246" s="153">
        <f t="shared" si="33"/>
        <v>0</v>
      </c>
      <c r="AZ246" s="153">
        <f t="shared" si="33"/>
        <v>0</v>
      </c>
      <c r="BA246" s="153">
        <f t="shared" si="33"/>
        <v>0</v>
      </c>
      <c r="BB246" s="153">
        <f t="shared" si="33"/>
        <v>0</v>
      </c>
    </row>
    <row r="247" spans="1:54" x14ac:dyDescent="0.3">
      <c r="A247" t="s">
        <v>1688</v>
      </c>
      <c r="B247" t="str">
        <f>VLOOKUP($A247,Countries!$H$2:$Q$217,8,FALSE)</f>
        <v>KNA</v>
      </c>
      <c r="C247" t="str">
        <f>VLOOKUP($A247,Countries!$H$2:$Q$217,9,FALSE)</f>
        <v>LAC</v>
      </c>
      <c r="D247" t="str">
        <f>VLOOKUP($A247,Countries!$H$2:$Q$217,2,FALSE)</f>
        <v>High Income</v>
      </c>
      <c r="E247" t="str">
        <f>VLOOKUP($A247,Countries!$H$2:$Q$217,10,FALSE)</f>
        <v>IBRD</v>
      </c>
      <c r="F247" t="s">
        <v>1656</v>
      </c>
      <c r="G247" t="s">
        <v>2070</v>
      </c>
      <c r="H247" s="319" t="s">
        <v>779</v>
      </c>
      <c r="I247" s="4">
        <v>12.67</v>
      </c>
      <c r="J247" s="4">
        <v>11.46</v>
      </c>
      <c r="K247" s="4">
        <v>13.08</v>
      </c>
      <c r="L247" s="4">
        <v>12.53</v>
      </c>
      <c r="M247" s="4">
        <v>11.74</v>
      </c>
      <c r="N247" s="4">
        <v>12.75</v>
      </c>
      <c r="O247" s="4">
        <v>11.98</v>
      </c>
      <c r="P247" s="4">
        <v>12.2</v>
      </c>
      <c r="Q247" s="4">
        <v>10.83</v>
      </c>
      <c r="R247" s="4">
        <v>17.23</v>
      </c>
      <c r="S247" s="4">
        <v>15.86</v>
      </c>
      <c r="T247" s="4">
        <v>18.95</v>
      </c>
      <c r="U247" s="4">
        <v>13.4</v>
      </c>
      <c r="V247" s="4">
        <v>12.07</v>
      </c>
      <c r="W247" s="4">
        <v>13.47</v>
      </c>
      <c r="X247" s="4">
        <v>4.37</v>
      </c>
      <c r="Y247" s="4">
        <v>11.67</v>
      </c>
      <c r="Z247" s="4">
        <v>8.56</v>
      </c>
      <c r="AA247" s="4"/>
      <c r="AB247" s="4"/>
      <c r="AC247" s="4"/>
      <c r="AE247" s="126">
        <f t="shared" si="32"/>
        <v>5.7616416732438863E-2</v>
      </c>
      <c r="AF247" s="126">
        <f t="shared" si="32"/>
        <v>5.3228621291448466E-2</v>
      </c>
      <c r="AG247" s="126">
        <f t="shared" si="32"/>
        <v>2.9816513761467933E-2</v>
      </c>
      <c r="AH247" s="126">
        <f t="shared" si="32"/>
        <v>-0.65123703112529929</v>
      </c>
      <c r="AI247" s="126">
        <f t="shared" si="32"/>
        <v>-5.9625212947189334E-3</v>
      </c>
      <c r="AJ247" s="126">
        <f t="shared" si="31"/>
        <v>-0.32862745098039214</v>
      </c>
      <c r="AK247" s="126" t="str">
        <f t="shared" si="31"/>
        <v/>
      </c>
      <c r="AL247" s="126" t="str">
        <f t="shared" si="31"/>
        <v/>
      </c>
      <c r="AM247" s="126" t="str">
        <f t="shared" si="31"/>
        <v/>
      </c>
      <c r="AN247" s="126" t="str">
        <f t="shared" si="31"/>
        <v/>
      </c>
      <c r="AO247" s="124">
        <f t="shared" si="26"/>
        <v>74.23</v>
      </c>
      <c r="AP247" s="124">
        <f t="shared" si="27"/>
        <v>63.54</v>
      </c>
      <c r="AQ247" s="126">
        <f t="shared" si="28"/>
        <v>-0.14401185504513006</v>
      </c>
      <c r="AR247" s="153" t="s">
        <v>779</v>
      </c>
      <c r="AS247" s="153">
        <f t="shared" ref="AS247:AW297" si="34">IF(OR(U247="",U247=0),0,1)</f>
        <v>1</v>
      </c>
      <c r="AT247" s="153">
        <f t="shared" si="34"/>
        <v>1</v>
      </c>
      <c r="AU247" s="153">
        <f t="shared" si="34"/>
        <v>1</v>
      </c>
      <c r="AV247" s="153">
        <f t="shared" si="34"/>
        <v>1</v>
      </c>
      <c r="AW247" s="153">
        <f t="shared" si="34"/>
        <v>1</v>
      </c>
      <c r="AX247" s="153">
        <f t="shared" si="33"/>
        <v>1</v>
      </c>
      <c r="AY247" s="153">
        <f t="shared" si="33"/>
        <v>0</v>
      </c>
      <c r="AZ247" s="153">
        <f t="shared" si="33"/>
        <v>0</v>
      </c>
      <c r="BA247" s="153">
        <f t="shared" si="33"/>
        <v>0</v>
      </c>
      <c r="BB247" s="153">
        <f t="shared" si="33"/>
        <v>0</v>
      </c>
    </row>
    <row r="248" spans="1:54" x14ac:dyDescent="0.3">
      <c r="A248" t="s">
        <v>1688</v>
      </c>
      <c r="B248" t="str">
        <f>VLOOKUP($A248,Countries!$H$2:$Q$217,8,FALSE)</f>
        <v>KNA</v>
      </c>
      <c r="C248" t="str">
        <f>VLOOKUP($A248,Countries!$H$2:$Q$217,9,FALSE)</f>
        <v>LAC</v>
      </c>
      <c r="D248" t="str">
        <f>VLOOKUP($A248,Countries!$H$2:$Q$217,2,FALSE)</f>
        <v>High Income</v>
      </c>
      <c r="E248" t="str">
        <f>VLOOKUP($A248,Countries!$H$2:$Q$217,10,FALSE)</f>
        <v>IBRD</v>
      </c>
      <c r="F248" t="s">
        <v>1658</v>
      </c>
      <c r="G248" t="s">
        <v>2070</v>
      </c>
      <c r="H248" s="319" t="s">
        <v>779</v>
      </c>
      <c r="I248" s="4">
        <v>1.95</v>
      </c>
      <c r="J248" s="4">
        <v>1.47</v>
      </c>
      <c r="K248" s="4">
        <v>0.56999999999999995</v>
      </c>
      <c r="L248" s="4">
        <v>0.46</v>
      </c>
      <c r="M248" s="4">
        <v>0.46</v>
      </c>
      <c r="N248" s="4">
        <v>0.28000000000000003</v>
      </c>
      <c r="O248" s="4">
        <v>0.38</v>
      </c>
      <c r="P248" s="4">
        <v>0.48</v>
      </c>
      <c r="Q248" s="4">
        <v>0.39</v>
      </c>
      <c r="R248" s="4">
        <v>0.56999999999999995</v>
      </c>
      <c r="S248" s="4">
        <v>3.24</v>
      </c>
      <c r="T248" s="4">
        <v>0.81</v>
      </c>
      <c r="U248" s="4">
        <v>1.91</v>
      </c>
      <c r="V248" s="4">
        <v>1.46</v>
      </c>
      <c r="W248" s="4">
        <v>0.45</v>
      </c>
      <c r="X248" s="4">
        <v>0.05</v>
      </c>
      <c r="Y248" s="4">
        <v>0.2</v>
      </c>
      <c r="Z248" s="4">
        <v>0.24</v>
      </c>
      <c r="AA248" s="4"/>
      <c r="AB248" s="4"/>
      <c r="AC248" s="4"/>
      <c r="AE248" s="126">
        <f t="shared" si="32"/>
        <v>-2.051282051282053E-2</v>
      </c>
      <c r="AF248" s="126">
        <f t="shared" si="32"/>
        <v>-6.80272108843538E-3</v>
      </c>
      <c r="AG248" s="126">
        <f t="shared" si="32"/>
        <v>-0.21052631578947359</v>
      </c>
      <c r="AH248" s="126">
        <f t="shared" si="32"/>
        <v>-0.89130434782608703</v>
      </c>
      <c r="AI248" s="126">
        <f t="shared" si="32"/>
        <v>-0.56521739130434778</v>
      </c>
      <c r="AJ248" s="126">
        <f t="shared" si="31"/>
        <v>-0.14285714285714296</v>
      </c>
      <c r="AK248" s="126" t="str">
        <f t="shared" si="31"/>
        <v/>
      </c>
      <c r="AL248" s="126" t="str">
        <f t="shared" si="31"/>
        <v/>
      </c>
      <c r="AM248" s="126" t="str">
        <f t="shared" si="31"/>
        <v/>
      </c>
      <c r="AN248" s="126" t="str">
        <f t="shared" si="31"/>
        <v/>
      </c>
      <c r="AO248" s="124">
        <f t="shared" si="26"/>
        <v>5.19</v>
      </c>
      <c r="AP248" s="124">
        <f t="shared" si="27"/>
        <v>4.3100000000000005</v>
      </c>
      <c r="AQ248" s="126">
        <f t="shared" si="28"/>
        <v>-0.16955684007707125</v>
      </c>
      <c r="AR248" s="153" t="s">
        <v>779</v>
      </c>
      <c r="AS248" s="153">
        <f t="shared" si="34"/>
        <v>1</v>
      </c>
      <c r="AT248" s="153">
        <f t="shared" si="34"/>
        <v>1</v>
      </c>
      <c r="AU248" s="153">
        <f t="shared" si="34"/>
        <v>1</v>
      </c>
      <c r="AV248" s="153">
        <f t="shared" si="34"/>
        <v>1</v>
      </c>
      <c r="AW248" s="153">
        <f t="shared" si="34"/>
        <v>1</v>
      </c>
      <c r="AX248" s="153">
        <f t="shared" si="33"/>
        <v>1</v>
      </c>
      <c r="AY248" s="153">
        <f t="shared" si="33"/>
        <v>0</v>
      </c>
      <c r="AZ248" s="153">
        <f t="shared" si="33"/>
        <v>0</v>
      </c>
      <c r="BA248" s="153">
        <f t="shared" si="33"/>
        <v>0</v>
      </c>
      <c r="BB248" s="153">
        <f t="shared" si="33"/>
        <v>0</v>
      </c>
    </row>
    <row r="249" spans="1:54" x14ac:dyDescent="0.3">
      <c r="A249" t="s">
        <v>1688</v>
      </c>
      <c r="B249" t="str">
        <f>VLOOKUP($A249,Countries!$H$2:$Q$217,8,FALSE)</f>
        <v>KNA</v>
      </c>
      <c r="C249" t="str">
        <f>VLOOKUP($A249,Countries!$H$2:$Q$217,9,FALSE)</f>
        <v>LAC</v>
      </c>
      <c r="D249" t="str">
        <f>VLOOKUP($A249,Countries!$H$2:$Q$217,2,FALSE)</f>
        <v>High Income</v>
      </c>
      <c r="E249" t="str">
        <f>VLOOKUP($A249,Countries!$H$2:$Q$217,10,FALSE)</f>
        <v>IBRD</v>
      </c>
      <c r="F249" t="s">
        <v>1659</v>
      </c>
      <c r="G249" t="s">
        <v>2070</v>
      </c>
      <c r="H249" s="319" t="s">
        <v>779</v>
      </c>
      <c r="I249" s="4">
        <v>1.76</v>
      </c>
      <c r="J249" s="4">
        <v>1.24</v>
      </c>
      <c r="K249" s="4">
        <v>2.61</v>
      </c>
      <c r="L249" s="4">
        <v>1.8</v>
      </c>
      <c r="M249" s="4">
        <v>1.79</v>
      </c>
      <c r="N249" s="4">
        <v>1.44</v>
      </c>
      <c r="O249" s="4">
        <v>3.71</v>
      </c>
      <c r="P249" s="4">
        <v>1.43</v>
      </c>
      <c r="Q249" s="4">
        <v>2.15</v>
      </c>
      <c r="R249" s="4">
        <v>1.62</v>
      </c>
      <c r="S249" s="4">
        <v>8.18</v>
      </c>
      <c r="T249" s="4">
        <v>2.14</v>
      </c>
      <c r="U249" s="4">
        <v>1.1399999999999999</v>
      </c>
      <c r="V249" s="4">
        <v>1.32</v>
      </c>
      <c r="W249" s="4">
        <v>3.66</v>
      </c>
      <c r="X249" s="4">
        <v>0.14000000000000001</v>
      </c>
      <c r="Y249" s="4">
        <v>2.52</v>
      </c>
      <c r="Z249" s="4">
        <v>1.57</v>
      </c>
      <c r="AA249" s="4"/>
      <c r="AB249" s="4"/>
      <c r="AC249" s="4"/>
      <c r="AE249" s="126">
        <f t="shared" si="32"/>
        <v>-0.35227272727272735</v>
      </c>
      <c r="AF249" s="126">
        <f t="shared" si="32"/>
        <v>6.4516129032258118E-2</v>
      </c>
      <c r="AG249" s="126">
        <f t="shared" si="32"/>
        <v>0.40229885057471276</v>
      </c>
      <c r="AH249" s="126">
        <f t="shared" si="32"/>
        <v>-0.92222222222222228</v>
      </c>
      <c r="AI249" s="126">
        <f t="shared" si="32"/>
        <v>0.40782122905027929</v>
      </c>
      <c r="AJ249" s="126">
        <f t="shared" si="31"/>
        <v>9.027777777777786E-2</v>
      </c>
      <c r="AK249" s="126" t="str">
        <f t="shared" si="31"/>
        <v/>
      </c>
      <c r="AL249" s="126" t="str">
        <f t="shared" si="31"/>
        <v/>
      </c>
      <c r="AM249" s="126" t="str">
        <f t="shared" si="31"/>
        <v/>
      </c>
      <c r="AN249" s="126" t="str">
        <f t="shared" si="31"/>
        <v/>
      </c>
      <c r="AO249" s="124">
        <f t="shared" si="26"/>
        <v>10.639999999999999</v>
      </c>
      <c r="AP249" s="124">
        <f t="shared" si="27"/>
        <v>10.35</v>
      </c>
      <c r="AQ249" s="126">
        <f t="shared" si="28"/>
        <v>-2.7255639097744283E-2</v>
      </c>
      <c r="AR249" s="153" t="s">
        <v>779</v>
      </c>
      <c r="AS249" s="153">
        <f t="shared" si="34"/>
        <v>1</v>
      </c>
      <c r="AT249" s="153">
        <f t="shared" si="34"/>
        <v>1</v>
      </c>
      <c r="AU249" s="153">
        <f t="shared" si="34"/>
        <v>1</v>
      </c>
      <c r="AV249" s="153">
        <f t="shared" si="34"/>
        <v>1</v>
      </c>
      <c r="AW249" s="153">
        <f t="shared" si="34"/>
        <v>1</v>
      </c>
      <c r="AX249" s="153">
        <f t="shared" si="33"/>
        <v>1</v>
      </c>
      <c r="AY249" s="153">
        <f t="shared" si="33"/>
        <v>0</v>
      </c>
      <c r="AZ249" s="153">
        <f t="shared" si="33"/>
        <v>0</v>
      </c>
      <c r="BA249" s="153">
        <f t="shared" si="33"/>
        <v>0</v>
      </c>
      <c r="BB249" s="153">
        <f t="shared" si="33"/>
        <v>0</v>
      </c>
    </row>
    <row r="250" spans="1:54" x14ac:dyDescent="0.3">
      <c r="A250" t="s">
        <v>1688</v>
      </c>
      <c r="B250" t="str">
        <f>VLOOKUP($A250,Countries!$H$2:$Q$217,8,FALSE)</f>
        <v>KNA</v>
      </c>
      <c r="C250" t="str">
        <f>VLOOKUP($A250,Countries!$H$2:$Q$217,9,FALSE)</f>
        <v>LAC</v>
      </c>
      <c r="D250" t="str">
        <f>VLOOKUP($A250,Countries!$H$2:$Q$217,2,FALSE)</f>
        <v>High Income</v>
      </c>
      <c r="E250" t="str">
        <f>VLOOKUP($A250,Countries!$H$2:$Q$217,10,FALSE)</f>
        <v>IBRD</v>
      </c>
      <c r="F250" t="s">
        <v>1668</v>
      </c>
      <c r="G250" t="s">
        <v>2070</v>
      </c>
      <c r="H250" s="319" t="s">
        <v>779</v>
      </c>
      <c r="I250" s="4">
        <v>14.03</v>
      </c>
      <c r="J250" s="4">
        <v>11.58</v>
      </c>
      <c r="K250" s="4">
        <v>13.49</v>
      </c>
      <c r="L250" s="4">
        <v>12.64</v>
      </c>
      <c r="M250" s="4">
        <v>13.81</v>
      </c>
      <c r="N250" s="4">
        <v>10.63</v>
      </c>
      <c r="O250" s="4">
        <v>12.92</v>
      </c>
      <c r="P250" s="4">
        <v>11.11</v>
      </c>
      <c r="Q250" s="4">
        <v>10.49</v>
      </c>
      <c r="R250" s="4">
        <v>12.25</v>
      </c>
      <c r="S250" s="4">
        <v>12.61</v>
      </c>
      <c r="T250" s="4">
        <v>16.05</v>
      </c>
      <c r="U250" s="4">
        <v>15.55</v>
      </c>
      <c r="V250" s="4">
        <v>14.01</v>
      </c>
      <c r="W250" s="4">
        <v>13.76</v>
      </c>
      <c r="X250" s="4">
        <v>4.16</v>
      </c>
      <c r="Y250" s="4">
        <v>10.91</v>
      </c>
      <c r="Z250" s="4">
        <v>8.09</v>
      </c>
      <c r="AA250" s="4"/>
      <c r="AB250" s="4"/>
      <c r="AC250" s="4"/>
      <c r="AE250" s="126">
        <f t="shared" si="32"/>
        <v>0.10833927298645769</v>
      </c>
      <c r="AF250" s="126">
        <f t="shared" si="32"/>
        <v>0.2098445595854922</v>
      </c>
      <c r="AG250" s="126">
        <f t="shared" si="32"/>
        <v>2.001482579688655E-2</v>
      </c>
      <c r="AH250" s="126">
        <f t="shared" si="32"/>
        <v>-0.67088607594936711</v>
      </c>
      <c r="AI250" s="126">
        <f t="shared" si="32"/>
        <v>-0.20999275887038379</v>
      </c>
      <c r="AJ250" s="126">
        <f t="shared" si="31"/>
        <v>-0.23894637817497655</v>
      </c>
      <c r="AK250" s="126" t="str">
        <f t="shared" si="31"/>
        <v/>
      </c>
      <c r="AL250" s="126" t="str">
        <f t="shared" si="31"/>
        <v/>
      </c>
      <c r="AM250" s="126" t="str">
        <f t="shared" si="31"/>
        <v/>
      </c>
      <c r="AN250" s="126" t="str">
        <f t="shared" si="31"/>
        <v/>
      </c>
      <c r="AO250" s="124">
        <f t="shared" si="26"/>
        <v>76.179999999999993</v>
      </c>
      <c r="AP250" s="124">
        <f t="shared" si="27"/>
        <v>66.48</v>
      </c>
      <c r="AQ250" s="126">
        <f t="shared" si="28"/>
        <v>-0.12733000787608281</v>
      </c>
      <c r="AR250" s="153" t="s">
        <v>779</v>
      </c>
      <c r="AS250" s="153">
        <f t="shared" si="34"/>
        <v>1</v>
      </c>
      <c r="AT250" s="153">
        <f t="shared" si="34"/>
        <v>1</v>
      </c>
      <c r="AU250" s="153">
        <f t="shared" si="34"/>
        <v>1</v>
      </c>
      <c r="AV250" s="153">
        <f t="shared" si="34"/>
        <v>1</v>
      </c>
      <c r="AW250" s="153">
        <f t="shared" si="34"/>
        <v>1</v>
      </c>
      <c r="AX250" s="153">
        <f t="shared" si="33"/>
        <v>1</v>
      </c>
      <c r="AY250" s="153">
        <f t="shared" si="33"/>
        <v>0</v>
      </c>
      <c r="AZ250" s="153">
        <f t="shared" si="33"/>
        <v>0</v>
      </c>
      <c r="BA250" s="153">
        <f t="shared" si="33"/>
        <v>0</v>
      </c>
      <c r="BB250" s="153">
        <f t="shared" si="33"/>
        <v>0</v>
      </c>
    </row>
    <row r="251" spans="1:54" x14ac:dyDescent="0.3">
      <c r="A251" t="s">
        <v>1688</v>
      </c>
      <c r="B251" t="str">
        <f>VLOOKUP($A251,Countries!$H$2:$Q$217,8,FALSE)</f>
        <v>KNA</v>
      </c>
      <c r="C251" t="str">
        <f>VLOOKUP($A251,Countries!$H$2:$Q$217,9,FALSE)</f>
        <v>LAC</v>
      </c>
      <c r="D251" t="str">
        <f>VLOOKUP($A251,Countries!$H$2:$Q$217,2,FALSE)</f>
        <v>High Income</v>
      </c>
      <c r="E251" t="str">
        <f>VLOOKUP($A251,Countries!$H$2:$Q$217,10,FALSE)</f>
        <v>IBRD</v>
      </c>
      <c r="F251" t="s">
        <v>770</v>
      </c>
      <c r="G251" t="s">
        <v>2070</v>
      </c>
      <c r="H251" s="319" t="s">
        <v>779</v>
      </c>
      <c r="I251" s="4">
        <v>3.65</v>
      </c>
      <c r="J251" s="4">
        <v>3.64</v>
      </c>
      <c r="K251" s="4">
        <v>3.87</v>
      </c>
      <c r="L251" s="4">
        <v>3.51</v>
      </c>
      <c r="M251" s="4">
        <v>3.88</v>
      </c>
      <c r="N251" s="4">
        <v>3.29</v>
      </c>
      <c r="O251" s="4">
        <v>3.78</v>
      </c>
      <c r="P251" s="4">
        <v>3.92</v>
      </c>
      <c r="Q251" s="4">
        <v>2.96</v>
      </c>
      <c r="R251" s="4">
        <v>5.09</v>
      </c>
      <c r="S251" s="4">
        <v>4.6900000000000004</v>
      </c>
      <c r="T251" s="4">
        <v>4.8899999999999997</v>
      </c>
      <c r="U251" s="4">
        <v>3.71</v>
      </c>
      <c r="V251" s="4">
        <v>3.42</v>
      </c>
      <c r="W251" s="4">
        <v>3.93</v>
      </c>
      <c r="X251" s="4">
        <v>1.4</v>
      </c>
      <c r="Y251" s="4">
        <v>3.48</v>
      </c>
      <c r="Z251" s="4">
        <v>2.5099999999999998</v>
      </c>
      <c r="AA251" s="4"/>
      <c r="AB251" s="4"/>
      <c r="AC251" s="4"/>
      <c r="AE251" s="126">
        <f t="shared" si="32"/>
        <v>1.6438356164383577E-2</v>
      </c>
      <c r="AF251" s="126">
        <f t="shared" si="32"/>
        <v>-6.0439560439560489E-2</v>
      </c>
      <c r="AG251" s="126">
        <f t="shared" si="32"/>
        <v>1.5503875968992262E-2</v>
      </c>
      <c r="AH251" s="126">
        <f t="shared" si="32"/>
        <v>-0.60113960113960119</v>
      </c>
      <c r="AI251" s="126">
        <f t="shared" si="32"/>
        <v>-0.10309278350515462</v>
      </c>
      <c r="AJ251" s="126">
        <f t="shared" si="31"/>
        <v>-0.23708206686930097</v>
      </c>
      <c r="AK251" s="126" t="str">
        <f t="shared" si="31"/>
        <v/>
      </c>
      <c r="AL251" s="126" t="str">
        <f t="shared" si="31"/>
        <v/>
      </c>
      <c r="AM251" s="126" t="str">
        <f t="shared" si="31"/>
        <v/>
      </c>
      <c r="AN251" s="126" t="str">
        <f t="shared" si="31"/>
        <v/>
      </c>
      <c r="AO251" s="124">
        <f t="shared" si="26"/>
        <v>21.84</v>
      </c>
      <c r="AP251" s="124">
        <f t="shared" si="27"/>
        <v>18.450000000000003</v>
      </c>
      <c r="AQ251" s="126">
        <f t="shared" si="28"/>
        <v>-0.15521978021978008</v>
      </c>
      <c r="AR251" s="153" t="s">
        <v>779</v>
      </c>
      <c r="AS251" s="153">
        <f t="shared" si="34"/>
        <v>1</v>
      </c>
      <c r="AT251" s="153">
        <f t="shared" si="34"/>
        <v>1</v>
      </c>
      <c r="AU251" s="153">
        <f t="shared" si="34"/>
        <v>1</v>
      </c>
      <c r="AV251" s="153">
        <f t="shared" si="34"/>
        <v>1</v>
      </c>
      <c r="AW251" s="153">
        <f t="shared" si="34"/>
        <v>1</v>
      </c>
      <c r="AX251" s="153">
        <f t="shared" si="33"/>
        <v>1</v>
      </c>
      <c r="AY251" s="153">
        <f t="shared" si="33"/>
        <v>0</v>
      </c>
      <c r="AZ251" s="153">
        <f t="shared" si="33"/>
        <v>0</v>
      </c>
      <c r="BA251" s="153">
        <f t="shared" si="33"/>
        <v>0</v>
      </c>
      <c r="BB251" s="153">
        <f t="shared" si="33"/>
        <v>0</v>
      </c>
    </row>
    <row r="252" spans="1:54" x14ac:dyDescent="0.3">
      <c r="A252" t="s">
        <v>1687</v>
      </c>
      <c r="B252" t="str">
        <f>VLOOKUP($A252,Countries!$H$2:$Q$217,8,FALSE)</f>
        <v>LCA</v>
      </c>
      <c r="C252" t="str">
        <f>VLOOKUP($A252,Countries!$H$2:$Q$217,9,FALSE)</f>
        <v>LAC</v>
      </c>
      <c r="D252" t="str">
        <f>VLOOKUP($A252,Countries!$H$2:$Q$217,2,FALSE)</f>
        <v>Upper-Middle Income</v>
      </c>
      <c r="E252" t="str">
        <f>VLOOKUP($A252,Countries!$H$2:$Q$217,10,FALSE)</f>
        <v>IDA</v>
      </c>
      <c r="F252" t="s">
        <v>1651</v>
      </c>
      <c r="G252" t="s">
        <v>2070</v>
      </c>
      <c r="H252" s="319" t="s">
        <v>779</v>
      </c>
      <c r="I252" s="4">
        <v>0</v>
      </c>
      <c r="J252" s="4">
        <v>0</v>
      </c>
      <c r="K252" s="4">
        <v>0.06</v>
      </c>
      <c r="L252" s="4">
        <v>0</v>
      </c>
      <c r="M252" s="4">
        <v>0</v>
      </c>
      <c r="N252" s="4">
        <v>0</v>
      </c>
      <c r="O252" s="4">
        <v>0</v>
      </c>
      <c r="P252" s="4">
        <v>0</v>
      </c>
      <c r="Q252" s="4">
        <v>0</v>
      </c>
      <c r="R252" s="4">
        <v>1.5</v>
      </c>
      <c r="S252" s="4">
        <v>0</v>
      </c>
      <c r="T252" s="4">
        <v>0</v>
      </c>
      <c r="U252" s="4">
        <v>0</v>
      </c>
      <c r="V252" s="4">
        <v>1.6</v>
      </c>
      <c r="W252" s="4">
        <v>0</v>
      </c>
      <c r="X252" s="4">
        <v>0</v>
      </c>
      <c r="Y252" s="4">
        <v>0</v>
      </c>
      <c r="Z252" s="4">
        <v>0</v>
      </c>
      <c r="AA252" s="4"/>
      <c r="AB252" s="4"/>
      <c r="AC252" s="4"/>
      <c r="AE252" s="126" t="str">
        <f t="shared" si="32"/>
        <v/>
      </c>
      <c r="AF252" s="126" t="str">
        <f t="shared" si="32"/>
        <v/>
      </c>
      <c r="AG252" s="126">
        <f t="shared" si="32"/>
        <v>-1</v>
      </c>
      <c r="AH252" s="126" t="str">
        <f t="shared" si="32"/>
        <v/>
      </c>
      <c r="AI252" s="126" t="str">
        <f t="shared" si="32"/>
        <v/>
      </c>
      <c r="AJ252" s="126" t="str">
        <f t="shared" si="31"/>
        <v/>
      </c>
      <c r="AK252" s="126" t="str">
        <f t="shared" si="31"/>
        <v/>
      </c>
      <c r="AL252" s="126" t="str">
        <f t="shared" si="31"/>
        <v/>
      </c>
      <c r="AM252" s="126" t="str">
        <f t="shared" si="31"/>
        <v/>
      </c>
      <c r="AN252" s="126" t="str">
        <f t="shared" si="31"/>
        <v/>
      </c>
      <c r="AO252" s="124">
        <f t="shared" si="26"/>
        <v>0</v>
      </c>
      <c r="AP252" s="124">
        <f t="shared" si="27"/>
        <v>1.6</v>
      </c>
      <c r="AQ252" s="126" t="str">
        <f t="shared" si="28"/>
        <v/>
      </c>
      <c r="AR252" s="153" t="s">
        <v>779</v>
      </c>
      <c r="AS252" s="153">
        <f t="shared" si="34"/>
        <v>0</v>
      </c>
      <c r="AT252" s="153">
        <f t="shared" si="34"/>
        <v>1</v>
      </c>
      <c r="AU252" s="153">
        <f t="shared" si="34"/>
        <v>0</v>
      </c>
      <c r="AV252" s="153">
        <f t="shared" si="34"/>
        <v>0</v>
      </c>
      <c r="AW252" s="153">
        <f t="shared" si="34"/>
        <v>0</v>
      </c>
      <c r="AX252" s="153">
        <f t="shared" si="33"/>
        <v>0</v>
      </c>
      <c r="AY252" s="153">
        <f t="shared" si="33"/>
        <v>0</v>
      </c>
      <c r="AZ252" s="153">
        <f t="shared" si="33"/>
        <v>0</v>
      </c>
      <c r="BA252" s="153">
        <f t="shared" si="33"/>
        <v>0</v>
      </c>
      <c r="BB252" s="153">
        <f t="shared" si="33"/>
        <v>0</v>
      </c>
    </row>
    <row r="253" spans="1:54" x14ac:dyDescent="0.3">
      <c r="A253" t="s">
        <v>1687</v>
      </c>
      <c r="B253" t="str">
        <f>VLOOKUP($A253,Countries!$H$2:$Q$217,8,FALSE)</f>
        <v>LCA</v>
      </c>
      <c r="C253" t="str">
        <f>VLOOKUP($A253,Countries!$H$2:$Q$217,9,FALSE)</f>
        <v>LAC</v>
      </c>
      <c r="D253" t="str">
        <f>VLOOKUP($A253,Countries!$H$2:$Q$217,2,FALSE)</f>
        <v>Upper-Middle Income</v>
      </c>
      <c r="E253" t="str">
        <f>VLOOKUP($A253,Countries!$H$2:$Q$217,10,FALSE)</f>
        <v>IDA</v>
      </c>
      <c r="F253" t="s">
        <v>776</v>
      </c>
      <c r="G253" t="s">
        <v>2070</v>
      </c>
      <c r="H253" s="319" t="s">
        <v>779</v>
      </c>
      <c r="I253" s="4">
        <v>109.25</v>
      </c>
      <c r="J253" s="4">
        <v>73.38</v>
      </c>
      <c r="K253" s="4">
        <v>124.93</v>
      </c>
      <c r="L253" s="4">
        <v>104.73</v>
      </c>
      <c r="M253" s="4">
        <v>99.59</v>
      </c>
      <c r="N253" s="4">
        <v>107.39</v>
      </c>
      <c r="O253" s="4">
        <v>86.11</v>
      </c>
      <c r="P253" s="4">
        <v>77.2</v>
      </c>
      <c r="Q253" s="4">
        <v>111.82</v>
      </c>
      <c r="R253" s="4">
        <v>87.13</v>
      </c>
      <c r="S253" s="4">
        <v>79.56</v>
      </c>
      <c r="T253" s="4">
        <v>84.34</v>
      </c>
      <c r="U253" s="4">
        <v>102.8</v>
      </c>
      <c r="V253" s="4">
        <v>91.16</v>
      </c>
      <c r="W253" s="4">
        <v>108.34</v>
      </c>
      <c r="X253" s="4">
        <v>53.29</v>
      </c>
      <c r="Y253" s="4">
        <v>70.42</v>
      </c>
      <c r="Z253" s="4">
        <v>59.47</v>
      </c>
      <c r="AA253" s="4"/>
      <c r="AB253" s="4"/>
      <c r="AC253" s="4"/>
      <c r="AE253" s="126">
        <f t="shared" si="32"/>
        <v>-5.9038901601830687E-2</v>
      </c>
      <c r="AF253" s="126">
        <f t="shared" si="32"/>
        <v>0.24230035431997823</v>
      </c>
      <c r="AG253" s="126">
        <f t="shared" si="32"/>
        <v>-0.13279436484431284</v>
      </c>
      <c r="AH253" s="126">
        <f t="shared" si="32"/>
        <v>-0.49116776472834911</v>
      </c>
      <c r="AI253" s="126">
        <f t="shared" si="32"/>
        <v>-0.2929008936640225</v>
      </c>
      <c r="AJ253" s="126">
        <f t="shared" si="31"/>
        <v>-0.44622404320700254</v>
      </c>
      <c r="AK253" s="126" t="str">
        <f t="shared" si="31"/>
        <v/>
      </c>
      <c r="AL253" s="126" t="str">
        <f t="shared" si="31"/>
        <v/>
      </c>
      <c r="AM253" s="126" t="str">
        <f t="shared" si="31"/>
        <v/>
      </c>
      <c r="AN253" s="126" t="str">
        <f t="shared" si="31"/>
        <v/>
      </c>
      <c r="AO253" s="124">
        <f t="shared" si="26"/>
        <v>619.27</v>
      </c>
      <c r="AP253" s="124">
        <f t="shared" si="27"/>
        <v>485.48</v>
      </c>
      <c r="AQ253" s="126">
        <f t="shared" si="28"/>
        <v>-0.21604469778933255</v>
      </c>
      <c r="AR253" s="153" t="s">
        <v>779</v>
      </c>
      <c r="AS253" s="153">
        <f t="shared" si="34"/>
        <v>1</v>
      </c>
      <c r="AT253" s="153">
        <f t="shared" si="34"/>
        <v>1</v>
      </c>
      <c r="AU253" s="153">
        <f t="shared" si="34"/>
        <v>1</v>
      </c>
      <c r="AV253" s="153">
        <f t="shared" si="34"/>
        <v>1</v>
      </c>
      <c r="AW253" s="153">
        <f t="shared" si="34"/>
        <v>1</v>
      </c>
      <c r="AX253" s="153">
        <f t="shared" si="33"/>
        <v>1</v>
      </c>
      <c r="AY253" s="153">
        <f t="shared" si="33"/>
        <v>0</v>
      </c>
      <c r="AZ253" s="153">
        <f t="shared" si="33"/>
        <v>0</v>
      </c>
      <c r="BA253" s="153">
        <f t="shared" si="33"/>
        <v>0</v>
      </c>
      <c r="BB253" s="153">
        <f t="shared" si="33"/>
        <v>0</v>
      </c>
    </row>
    <row r="254" spans="1:54" x14ac:dyDescent="0.3">
      <c r="A254" t="s">
        <v>1687</v>
      </c>
      <c r="B254" t="str">
        <f>VLOOKUP($A254,Countries!$H$2:$Q$217,8,FALSE)</f>
        <v>LCA</v>
      </c>
      <c r="C254" t="str">
        <f>VLOOKUP($A254,Countries!$H$2:$Q$217,9,FALSE)</f>
        <v>LAC</v>
      </c>
      <c r="D254" t="str">
        <f>VLOOKUP($A254,Countries!$H$2:$Q$217,2,FALSE)</f>
        <v>Upper-Middle Income</v>
      </c>
      <c r="E254" t="str">
        <f>VLOOKUP($A254,Countries!$H$2:$Q$217,10,FALSE)</f>
        <v>IDA</v>
      </c>
      <c r="F254" t="s">
        <v>650</v>
      </c>
      <c r="G254" t="s">
        <v>2070</v>
      </c>
      <c r="H254" s="319" t="s">
        <v>779</v>
      </c>
      <c r="I254" s="4">
        <v>12.97</v>
      </c>
      <c r="J254" s="4">
        <v>9.59</v>
      </c>
      <c r="K254" s="4">
        <v>4.78</v>
      </c>
      <c r="L254" s="4">
        <v>6.45</v>
      </c>
      <c r="M254" s="4">
        <v>13.33</v>
      </c>
      <c r="N254" s="4">
        <v>4.0599999999999996</v>
      </c>
      <c r="O254" s="4">
        <v>8.4600000000000009</v>
      </c>
      <c r="P254" s="4">
        <v>2.5099999999999998</v>
      </c>
      <c r="Q254" s="4">
        <v>3.75</v>
      </c>
      <c r="R254" s="4">
        <v>4.45</v>
      </c>
      <c r="S254" s="4">
        <v>4.45</v>
      </c>
      <c r="T254" s="4">
        <v>7.08</v>
      </c>
      <c r="U254" s="4">
        <v>9.1999999999999993</v>
      </c>
      <c r="V254" s="4">
        <v>16.149999999999999</v>
      </c>
      <c r="W254" s="4">
        <v>8.98</v>
      </c>
      <c r="X254" s="4">
        <v>3.8</v>
      </c>
      <c r="Y254" s="4">
        <v>4.4000000000000004</v>
      </c>
      <c r="Z254" s="4">
        <v>2</v>
      </c>
      <c r="AA254" s="4"/>
      <c r="AB254" s="4"/>
      <c r="AC254" s="4"/>
      <c r="AE254" s="126">
        <f t="shared" si="32"/>
        <v>-0.29067077872012342</v>
      </c>
      <c r="AF254" s="126">
        <f t="shared" si="32"/>
        <v>0.68404588112617293</v>
      </c>
      <c r="AG254" s="126">
        <f t="shared" si="32"/>
        <v>0.87866108786610875</v>
      </c>
      <c r="AH254" s="126">
        <f t="shared" si="32"/>
        <v>-0.41085271317829464</v>
      </c>
      <c r="AI254" s="126">
        <f t="shared" si="32"/>
        <v>-0.66991747936984247</v>
      </c>
      <c r="AJ254" s="126">
        <f t="shared" si="31"/>
        <v>-0.50738916256157629</v>
      </c>
      <c r="AK254" s="126" t="str">
        <f t="shared" si="31"/>
        <v/>
      </c>
      <c r="AL254" s="126" t="str">
        <f t="shared" si="31"/>
        <v/>
      </c>
      <c r="AM254" s="126" t="str">
        <f t="shared" si="31"/>
        <v/>
      </c>
      <c r="AN254" s="126" t="str">
        <f t="shared" si="31"/>
        <v/>
      </c>
      <c r="AO254" s="124">
        <f t="shared" si="26"/>
        <v>51.180000000000007</v>
      </c>
      <c r="AP254" s="124">
        <f t="shared" si="27"/>
        <v>44.529999999999994</v>
      </c>
      <c r="AQ254" s="126">
        <f t="shared" si="28"/>
        <v>-0.12993356779992207</v>
      </c>
      <c r="AR254" s="153" t="s">
        <v>779</v>
      </c>
      <c r="AS254" s="153">
        <f t="shared" si="34"/>
        <v>1</v>
      </c>
      <c r="AT254" s="153">
        <f t="shared" si="34"/>
        <v>1</v>
      </c>
      <c r="AU254" s="153">
        <f t="shared" si="34"/>
        <v>1</v>
      </c>
      <c r="AV254" s="153">
        <f t="shared" si="34"/>
        <v>1</v>
      </c>
      <c r="AW254" s="153">
        <f t="shared" si="34"/>
        <v>1</v>
      </c>
      <c r="AX254" s="153">
        <f t="shared" si="33"/>
        <v>1</v>
      </c>
      <c r="AY254" s="153">
        <f t="shared" si="33"/>
        <v>0</v>
      </c>
      <c r="AZ254" s="153">
        <f t="shared" si="33"/>
        <v>0</v>
      </c>
      <c r="BA254" s="153">
        <f t="shared" si="33"/>
        <v>0</v>
      </c>
      <c r="BB254" s="153">
        <f t="shared" si="33"/>
        <v>0</v>
      </c>
    </row>
    <row r="255" spans="1:54" x14ac:dyDescent="0.3">
      <c r="A255" t="s">
        <v>1687</v>
      </c>
      <c r="B255" t="str">
        <f>VLOOKUP($A255,Countries!$H$2:$Q$217,8,FALSE)</f>
        <v>LCA</v>
      </c>
      <c r="C255" t="str">
        <f>VLOOKUP($A255,Countries!$H$2:$Q$217,9,FALSE)</f>
        <v>LAC</v>
      </c>
      <c r="D255" t="str">
        <f>VLOOKUP($A255,Countries!$H$2:$Q$217,2,FALSE)</f>
        <v>Upper-Middle Income</v>
      </c>
      <c r="E255" t="str">
        <f>VLOOKUP($A255,Countries!$H$2:$Q$217,10,FALSE)</f>
        <v>IDA</v>
      </c>
      <c r="F255" t="s">
        <v>2103</v>
      </c>
      <c r="G255" t="s">
        <v>2070</v>
      </c>
      <c r="H255" s="319" t="s">
        <v>779</v>
      </c>
      <c r="I255" s="4">
        <v>7.06</v>
      </c>
      <c r="J255" s="4">
        <v>1.7</v>
      </c>
      <c r="K255" s="4">
        <v>2.29</v>
      </c>
      <c r="L255" s="4">
        <v>0</v>
      </c>
      <c r="M255" s="4">
        <v>4.12</v>
      </c>
      <c r="N255" s="4">
        <v>1.91</v>
      </c>
      <c r="O255" s="4">
        <v>1.99</v>
      </c>
      <c r="P255" s="4">
        <v>0</v>
      </c>
      <c r="Q255" s="4">
        <v>1.41</v>
      </c>
      <c r="R255" s="4">
        <v>0</v>
      </c>
      <c r="S255" s="4">
        <v>2.1800000000000002</v>
      </c>
      <c r="T255" s="4">
        <v>1.08</v>
      </c>
      <c r="U255" s="4">
        <v>2.56</v>
      </c>
      <c r="V255" s="4">
        <v>8.52</v>
      </c>
      <c r="W255" s="4">
        <v>3.82</v>
      </c>
      <c r="X255" s="4">
        <v>0</v>
      </c>
      <c r="Y255" s="4">
        <v>0</v>
      </c>
      <c r="Z255" s="4">
        <v>0</v>
      </c>
      <c r="AA255" s="4"/>
      <c r="AB255" s="4"/>
      <c r="AC255" s="4"/>
      <c r="AE255" s="126">
        <f t="shared" si="32"/>
        <v>-0.63739376770538247</v>
      </c>
      <c r="AF255" s="126">
        <f t="shared" si="32"/>
        <v>4.0117647058823529</v>
      </c>
      <c r="AG255" s="126">
        <f t="shared" si="32"/>
        <v>0.66812227074235797</v>
      </c>
      <c r="AH255" s="126" t="str">
        <f t="shared" si="32"/>
        <v/>
      </c>
      <c r="AI255" s="126">
        <f t="shared" si="32"/>
        <v>-1</v>
      </c>
      <c r="AJ255" s="126">
        <f t="shared" si="31"/>
        <v>-1</v>
      </c>
      <c r="AK255" s="126" t="str">
        <f t="shared" si="31"/>
        <v/>
      </c>
      <c r="AL255" s="126" t="str">
        <f t="shared" si="31"/>
        <v/>
      </c>
      <c r="AM255" s="126" t="str">
        <f t="shared" si="31"/>
        <v/>
      </c>
      <c r="AN255" s="126" t="str">
        <f t="shared" si="31"/>
        <v/>
      </c>
      <c r="AO255" s="124">
        <f t="shared" si="26"/>
        <v>11.05</v>
      </c>
      <c r="AP255" s="124">
        <f t="shared" si="27"/>
        <v>14.9</v>
      </c>
      <c r="AQ255" s="126">
        <f t="shared" si="28"/>
        <v>0.34841628959276011</v>
      </c>
      <c r="AR255" s="153" t="s">
        <v>779</v>
      </c>
      <c r="AS255" s="153">
        <f t="shared" si="34"/>
        <v>1</v>
      </c>
      <c r="AT255" s="153">
        <f t="shared" si="34"/>
        <v>1</v>
      </c>
      <c r="AU255" s="153">
        <f t="shared" si="34"/>
        <v>1</v>
      </c>
      <c r="AV255" s="153">
        <f t="shared" si="34"/>
        <v>0</v>
      </c>
      <c r="AW255" s="153">
        <f t="shared" si="34"/>
        <v>0</v>
      </c>
      <c r="AX255" s="153">
        <f t="shared" si="33"/>
        <v>0</v>
      </c>
      <c r="AY255" s="153">
        <f t="shared" si="33"/>
        <v>0</v>
      </c>
      <c r="AZ255" s="153">
        <f t="shared" si="33"/>
        <v>0</v>
      </c>
      <c r="BA255" s="153">
        <f t="shared" si="33"/>
        <v>0</v>
      </c>
      <c r="BB255" s="153">
        <f t="shared" si="33"/>
        <v>0</v>
      </c>
    </row>
    <row r="256" spans="1:54" x14ac:dyDescent="0.3">
      <c r="A256" t="s">
        <v>1687</v>
      </c>
      <c r="B256" t="str">
        <f>VLOOKUP($A256,Countries!$H$2:$Q$217,8,FALSE)</f>
        <v>LCA</v>
      </c>
      <c r="C256" t="str">
        <f>VLOOKUP($A256,Countries!$H$2:$Q$217,9,FALSE)</f>
        <v>LAC</v>
      </c>
      <c r="D256" t="str">
        <f>VLOOKUP($A256,Countries!$H$2:$Q$217,2,FALSE)</f>
        <v>Upper-Middle Income</v>
      </c>
      <c r="E256" t="str">
        <f>VLOOKUP($A256,Countries!$H$2:$Q$217,10,FALSE)</f>
        <v>IDA</v>
      </c>
      <c r="F256" t="s">
        <v>5</v>
      </c>
      <c r="G256" t="s">
        <v>2070</v>
      </c>
      <c r="H256" s="319" t="s">
        <v>779</v>
      </c>
      <c r="I256" s="4">
        <v>96.29</v>
      </c>
      <c r="J256" s="4">
        <v>63.79</v>
      </c>
      <c r="K256" s="4">
        <v>120.14</v>
      </c>
      <c r="L256" s="4">
        <v>98.29</v>
      </c>
      <c r="M256" s="4">
        <v>86.26</v>
      </c>
      <c r="N256" s="4">
        <v>103.33</v>
      </c>
      <c r="O256" s="4">
        <v>77.650000000000006</v>
      </c>
      <c r="P256" s="4">
        <v>74.69</v>
      </c>
      <c r="Q256" s="4">
        <v>108.07</v>
      </c>
      <c r="R256" s="4">
        <v>82.69</v>
      </c>
      <c r="S256" s="4">
        <v>75.11</v>
      </c>
      <c r="T256" s="4">
        <v>77.260000000000005</v>
      </c>
      <c r="U256" s="4">
        <v>93.6</v>
      </c>
      <c r="V256" s="4">
        <v>75.02</v>
      </c>
      <c r="W256" s="4">
        <v>99.37</v>
      </c>
      <c r="X256" s="4">
        <v>49.49</v>
      </c>
      <c r="Y256" s="4">
        <v>66.02</v>
      </c>
      <c r="Z256" s="4">
        <v>57.47</v>
      </c>
      <c r="AA256" s="4"/>
      <c r="AB256" s="4"/>
      <c r="AC256" s="4"/>
      <c r="AE256" s="126">
        <f t="shared" si="32"/>
        <v>-2.7936441998130768E-2</v>
      </c>
      <c r="AF256" s="126">
        <f t="shared" si="32"/>
        <v>0.17604640225740706</v>
      </c>
      <c r="AG256" s="126">
        <f t="shared" si="32"/>
        <v>-0.17288163808889626</v>
      </c>
      <c r="AH256" s="126">
        <f t="shared" si="32"/>
        <v>-0.49648997863465255</v>
      </c>
      <c r="AI256" s="126">
        <f t="shared" si="32"/>
        <v>-0.23463946209135181</v>
      </c>
      <c r="AJ256" s="126">
        <f t="shared" si="31"/>
        <v>-0.44382076841188428</v>
      </c>
      <c r="AK256" s="126" t="str">
        <f t="shared" si="31"/>
        <v/>
      </c>
      <c r="AL256" s="126" t="str">
        <f t="shared" si="31"/>
        <v/>
      </c>
      <c r="AM256" s="126" t="str">
        <f t="shared" si="31"/>
        <v/>
      </c>
      <c r="AN256" s="126" t="str">
        <f t="shared" si="31"/>
        <v/>
      </c>
      <c r="AO256" s="124">
        <f t="shared" si="26"/>
        <v>568.1</v>
      </c>
      <c r="AP256" s="124">
        <f t="shared" si="27"/>
        <v>440.97</v>
      </c>
      <c r="AQ256" s="126">
        <f t="shared" si="28"/>
        <v>-0.22378102446752329</v>
      </c>
      <c r="AR256" s="153" t="s">
        <v>779</v>
      </c>
      <c r="AS256" s="153">
        <f t="shared" si="34"/>
        <v>1</v>
      </c>
      <c r="AT256" s="153">
        <f t="shared" si="34"/>
        <v>1</v>
      </c>
      <c r="AU256" s="153">
        <f t="shared" si="34"/>
        <v>1</v>
      </c>
      <c r="AV256" s="153">
        <f t="shared" si="34"/>
        <v>1</v>
      </c>
      <c r="AW256" s="153">
        <f t="shared" si="34"/>
        <v>1</v>
      </c>
      <c r="AX256" s="153">
        <f t="shared" si="33"/>
        <v>1</v>
      </c>
      <c r="AY256" s="153">
        <f t="shared" si="33"/>
        <v>0</v>
      </c>
      <c r="AZ256" s="153">
        <f t="shared" si="33"/>
        <v>0</v>
      </c>
      <c r="BA256" s="153">
        <f t="shared" si="33"/>
        <v>0</v>
      </c>
      <c r="BB256" s="153">
        <f t="shared" si="33"/>
        <v>0</v>
      </c>
    </row>
    <row r="257" spans="1:54" x14ac:dyDescent="0.3">
      <c r="A257" t="s">
        <v>1687</v>
      </c>
      <c r="B257" t="str">
        <f>VLOOKUP($A257,Countries!$H$2:$Q$217,8,FALSE)</f>
        <v>LCA</v>
      </c>
      <c r="C257" t="str">
        <f>VLOOKUP($A257,Countries!$H$2:$Q$217,9,FALSE)</f>
        <v>LAC</v>
      </c>
      <c r="D257" t="str">
        <f>VLOOKUP($A257,Countries!$H$2:$Q$217,2,FALSE)</f>
        <v>Upper-Middle Income</v>
      </c>
      <c r="E257" t="str">
        <f>VLOOKUP($A257,Countries!$H$2:$Q$217,10,FALSE)</f>
        <v>IDA</v>
      </c>
      <c r="F257" t="s">
        <v>18</v>
      </c>
      <c r="G257" t="s">
        <v>2070</v>
      </c>
      <c r="H257" s="319" t="s">
        <v>779</v>
      </c>
      <c r="I257" s="4">
        <v>39.61</v>
      </c>
      <c r="J257" s="4">
        <v>32.14</v>
      </c>
      <c r="K257" s="4">
        <v>35.67</v>
      </c>
      <c r="L257" s="4">
        <v>39.01</v>
      </c>
      <c r="M257" s="4">
        <v>37.21</v>
      </c>
      <c r="N257" s="4">
        <v>32.869999999999997</v>
      </c>
      <c r="O257" s="4">
        <v>37.36</v>
      </c>
      <c r="P257" s="4">
        <v>35.06</v>
      </c>
      <c r="Q257" s="4">
        <v>31.92</v>
      </c>
      <c r="R257" s="4">
        <v>33.42</v>
      </c>
      <c r="S257" s="4">
        <v>35.67</v>
      </c>
      <c r="T257" s="4">
        <v>36.200000000000003</v>
      </c>
      <c r="U257" s="4">
        <v>37.86</v>
      </c>
      <c r="V257" s="4">
        <v>35.96</v>
      </c>
      <c r="W257" s="4">
        <v>32.54</v>
      </c>
      <c r="X257" s="4">
        <v>17.21</v>
      </c>
      <c r="Y257" s="4">
        <v>22.46</v>
      </c>
      <c r="Z257" s="4">
        <v>20.45</v>
      </c>
      <c r="AA257" s="4"/>
      <c r="AB257" s="4"/>
      <c r="AC257" s="4"/>
      <c r="AE257" s="126">
        <f t="shared" si="32"/>
        <v>-4.4180762433728857E-2</v>
      </c>
      <c r="AF257" s="126">
        <f t="shared" si="32"/>
        <v>0.11885500933416304</v>
      </c>
      <c r="AG257" s="126">
        <f t="shared" si="32"/>
        <v>-8.7748808522568056E-2</v>
      </c>
      <c r="AH257" s="126">
        <f t="shared" si="32"/>
        <v>-0.55883106895667778</v>
      </c>
      <c r="AI257" s="126">
        <f t="shared" si="32"/>
        <v>-0.39639881752217143</v>
      </c>
      <c r="AJ257" s="126">
        <f t="shared" si="31"/>
        <v>-0.37785214481289925</v>
      </c>
      <c r="AK257" s="126" t="str">
        <f t="shared" si="31"/>
        <v/>
      </c>
      <c r="AL257" s="126" t="str">
        <f t="shared" si="31"/>
        <v/>
      </c>
      <c r="AM257" s="126" t="str">
        <f t="shared" si="31"/>
        <v/>
      </c>
      <c r="AN257" s="126" t="str">
        <f t="shared" si="31"/>
        <v/>
      </c>
      <c r="AO257" s="124">
        <f t="shared" si="26"/>
        <v>216.51000000000002</v>
      </c>
      <c r="AP257" s="124">
        <f t="shared" si="27"/>
        <v>166.48</v>
      </c>
      <c r="AQ257" s="126">
        <f t="shared" si="28"/>
        <v>-0.23107477714655225</v>
      </c>
      <c r="AR257" s="153" t="s">
        <v>779</v>
      </c>
      <c r="AS257" s="153">
        <f t="shared" si="34"/>
        <v>1</v>
      </c>
      <c r="AT257" s="153">
        <f t="shared" si="34"/>
        <v>1</v>
      </c>
      <c r="AU257" s="153">
        <f t="shared" si="34"/>
        <v>1</v>
      </c>
      <c r="AV257" s="153">
        <f t="shared" si="34"/>
        <v>1</v>
      </c>
      <c r="AW257" s="153">
        <f t="shared" si="34"/>
        <v>1</v>
      </c>
      <c r="AX257" s="153">
        <f t="shared" si="33"/>
        <v>1</v>
      </c>
      <c r="AY257" s="153">
        <f t="shared" si="33"/>
        <v>0</v>
      </c>
      <c r="AZ257" s="153">
        <f t="shared" si="33"/>
        <v>0</v>
      </c>
      <c r="BA257" s="153">
        <f t="shared" si="33"/>
        <v>0</v>
      </c>
      <c r="BB257" s="153">
        <f t="shared" si="33"/>
        <v>0</v>
      </c>
    </row>
    <row r="258" spans="1:54" x14ac:dyDescent="0.3">
      <c r="A258" t="s">
        <v>1687</v>
      </c>
      <c r="B258" t="str">
        <f>VLOOKUP($A258,Countries!$H$2:$Q$217,8,FALSE)</f>
        <v>LCA</v>
      </c>
      <c r="C258" t="str">
        <f>VLOOKUP($A258,Countries!$H$2:$Q$217,9,FALSE)</f>
        <v>LAC</v>
      </c>
      <c r="D258" t="str">
        <f>VLOOKUP($A258,Countries!$H$2:$Q$217,2,FALSE)</f>
        <v>Upper-Middle Income</v>
      </c>
      <c r="E258" t="str">
        <f>VLOOKUP($A258,Countries!$H$2:$Q$217,10,FALSE)</f>
        <v>IDA</v>
      </c>
      <c r="F258" t="s">
        <v>16</v>
      </c>
      <c r="G258" t="s">
        <v>2070</v>
      </c>
      <c r="H258" s="319" t="s">
        <v>779</v>
      </c>
      <c r="I258" s="4">
        <v>22.3</v>
      </c>
      <c r="J258" s="4">
        <v>13.68</v>
      </c>
      <c r="K258" s="4">
        <v>49.08</v>
      </c>
      <c r="L258" s="4">
        <v>21.72</v>
      </c>
      <c r="M258" s="4">
        <v>13.6</v>
      </c>
      <c r="N258" s="4">
        <v>43.14</v>
      </c>
      <c r="O258" s="4">
        <v>12.62</v>
      </c>
      <c r="P258" s="4">
        <v>14.05</v>
      </c>
      <c r="Q258" s="4">
        <v>44</v>
      </c>
      <c r="R258" s="4">
        <v>14.08</v>
      </c>
      <c r="S258" s="4">
        <v>12.92</v>
      </c>
      <c r="T258" s="4">
        <v>13.75</v>
      </c>
      <c r="U258" s="4">
        <v>15.75</v>
      </c>
      <c r="V258" s="4">
        <v>12.23</v>
      </c>
      <c r="W258" s="4">
        <v>37.97</v>
      </c>
      <c r="X258" s="4">
        <v>11.68</v>
      </c>
      <c r="Y258" s="4">
        <v>20.85</v>
      </c>
      <c r="Z258" s="4">
        <v>13.87</v>
      </c>
      <c r="AA258" s="4"/>
      <c r="AB258" s="4"/>
      <c r="AC258" s="4"/>
      <c r="AE258" s="126">
        <f t="shared" si="32"/>
        <v>-0.29372197309417042</v>
      </c>
      <c r="AF258" s="126">
        <f t="shared" si="32"/>
        <v>-0.10599415204678357</v>
      </c>
      <c r="AG258" s="126">
        <f t="shared" si="32"/>
        <v>-0.22636511817440913</v>
      </c>
      <c r="AH258" s="126">
        <f t="shared" si="32"/>
        <v>-0.46224677716390422</v>
      </c>
      <c r="AI258" s="126">
        <f t="shared" si="32"/>
        <v>0.53308823529411775</v>
      </c>
      <c r="AJ258" s="126">
        <f t="shared" si="31"/>
        <v>-0.67848864163189626</v>
      </c>
      <c r="AK258" s="126" t="str">
        <f t="shared" si="31"/>
        <v/>
      </c>
      <c r="AL258" s="126" t="str">
        <f t="shared" si="31"/>
        <v/>
      </c>
      <c r="AM258" s="126" t="str">
        <f t="shared" si="31"/>
        <v/>
      </c>
      <c r="AN258" s="126" t="str">
        <f t="shared" si="31"/>
        <v/>
      </c>
      <c r="AO258" s="124">
        <f t="shared" ref="AO258:AO321" si="35">SUMPRODUCT(AS258:BB258,I258:R258)</f>
        <v>163.51999999999998</v>
      </c>
      <c r="AP258" s="124">
        <f t="shared" ref="AP258:AP321" si="36">SUMPRODUCT(AS258:BB258,U258:AD258)</f>
        <v>112.35</v>
      </c>
      <c r="AQ258" s="126">
        <f t="shared" ref="AQ258:AQ321" si="37">IFERROR((AP258-AO258)/AO258,"")</f>
        <v>-0.31292808219178075</v>
      </c>
      <c r="AR258" s="153" t="s">
        <v>779</v>
      </c>
      <c r="AS258" s="153">
        <f t="shared" si="34"/>
        <v>1</v>
      </c>
      <c r="AT258" s="153">
        <f t="shared" si="34"/>
        <v>1</v>
      </c>
      <c r="AU258" s="153">
        <f t="shared" si="34"/>
        <v>1</v>
      </c>
      <c r="AV258" s="153">
        <f t="shared" si="34"/>
        <v>1</v>
      </c>
      <c r="AW258" s="153">
        <f t="shared" si="34"/>
        <v>1</v>
      </c>
      <c r="AX258" s="153">
        <f t="shared" si="33"/>
        <v>1</v>
      </c>
      <c r="AY258" s="153">
        <f t="shared" si="33"/>
        <v>0</v>
      </c>
      <c r="AZ258" s="153">
        <f t="shared" si="33"/>
        <v>0</v>
      </c>
      <c r="BA258" s="153">
        <f t="shared" si="33"/>
        <v>0</v>
      </c>
      <c r="BB258" s="153">
        <f t="shared" si="33"/>
        <v>0</v>
      </c>
    </row>
    <row r="259" spans="1:54" x14ac:dyDescent="0.3">
      <c r="A259" t="s">
        <v>1687</v>
      </c>
      <c r="B259" t="str">
        <f>VLOOKUP($A259,Countries!$H$2:$Q$217,8,FALSE)</f>
        <v>LCA</v>
      </c>
      <c r="C259" t="str">
        <f>VLOOKUP($A259,Countries!$H$2:$Q$217,9,FALSE)</f>
        <v>LAC</v>
      </c>
      <c r="D259" t="str">
        <f>VLOOKUP($A259,Countries!$H$2:$Q$217,2,FALSE)</f>
        <v>Upper-Middle Income</v>
      </c>
      <c r="E259" t="str">
        <f>VLOOKUP($A259,Countries!$H$2:$Q$217,10,FALSE)</f>
        <v>IDA</v>
      </c>
      <c r="F259" t="s">
        <v>2101</v>
      </c>
      <c r="G259" t="s">
        <v>2070</v>
      </c>
      <c r="H259" s="319" t="s">
        <v>779</v>
      </c>
      <c r="I259" s="4">
        <v>0.56999999999999995</v>
      </c>
      <c r="J259" s="4">
        <v>1.55</v>
      </c>
      <c r="K259" s="4">
        <v>0.82</v>
      </c>
      <c r="L259" s="4">
        <v>0.35</v>
      </c>
      <c r="M259" s="4">
        <v>0.52</v>
      </c>
      <c r="N259" s="4">
        <v>0.42</v>
      </c>
      <c r="O259" s="4">
        <v>0.92</v>
      </c>
      <c r="P259" s="4">
        <v>0.19</v>
      </c>
      <c r="Q259" s="4">
        <v>0.28000000000000003</v>
      </c>
      <c r="R259" s="4">
        <v>0.55000000000000004</v>
      </c>
      <c r="S259" s="4">
        <v>1.03</v>
      </c>
      <c r="T259" s="4">
        <v>0.7</v>
      </c>
      <c r="U259" s="4">
        <v>1.82</v>
      </c>
      <c r="V259" s="4">
        <v>0.69</v>
      </c>
      <c r="W259" s="4">
        <v>0.28999999999999998</v>
      </c>
      <c r="X259" s="4">
        <v>0.06</v>
      </c>
      <c r="Y259" s="4">
        <v>0.16</v>
      </c>
      <c r="Z259" s="4">
        <v>0.51</v>
      </c>
      <c r="AA259" s="4"/>
      <c r="AB259" s="4"/>
      <c r="AC259" s="4"/>
      <c r="AE259" s="126">
        <f t="shared" si="32"/>
        <v>2.192982456140351</v>
      </c>
      <c r="AF259" s="126">
        <f t="shared" si="32"/>
        <v>-0.55483870967741944</v>
      </c>
      <c r="AG259" s="126">
        <f t="shared" si="32"/>
        <v>-0.64634146341463417</v>
      </c>
      <c r="AH259" s="126">
        <f t="shared" si="32"/>
        <v>-0.82857142857142851</v>
      </c>
      <c r="AI259" s="126">
        <f t="shared" si="32"/>
        <v>-0.69230769230769229</v>
      </c>
      <c r="AJ259" s="126">
        <f t="shared" si="31"/>
        <v>0.21428571428571436</v>
      </c>
      <c r="AK259" s="126" t="str">
        <f t="shared" si="31"/>
        <v/>
      </c>
      <c r="AL259" s="126" t="str">
        <f t="shared" si="31"/>
        <v/>
      </c>
      <c r="AM259" s="126" t="str">
        <f t="shared" si="31"/>
        <v/>
      </c>
      <c r="AN259" s="126" t="str">
        <f t="shared" si="31"/>
        <v/>
      </c>
      <c r="AO259" s="124">
        <f t="shared" si="35"/>
        <v>4.2300000000000004</v>
      </c>
      <c r="AP259" s="124">
        <f t="shared" si="36"/>
        <v>3.5300000000000002</v>
      </c>
      <c r="AQ259" s="126">
        <f t="shared" si="37"/>
        <v>-0.16548463356973997</v>
      </c>
      <c r="AR259" s="153" t="s">
        <v>779</v>
      </c>
      <c r="AS259" s="153">
        <f t="shared" si="34"/>
        <v>1</v>
      </c>
      <c r="AT259" s="153">
        <f t="shared" si="34"/>
        <v>1</v>
      </c>
      <c r="AU259" s="153">
        <f t="shared" si="34"/>
        <v>1</v>
      </c>
      <c r="AV259" s="153">
        <f t="shared" si="34"/>
        <v>1</v>
      </c>
      <c r="AW259" s="153">
        <f t="shared" si="34"/>
        <v>1</v>
      </c>
      <c r="AX259" s="153">
        <f t="shared" si="33"/>
        <v>1</v>
      </c>
      <c r="AY259" s="153">
        <f t="shared" si="33"/>
        <v>0</v>
      </c>
      <c r="AZ259" s="153">
        <f t="shared" si="33"/>
        <v>0</v>
      </c>
      <c r="BA259" s="153">
        <f t="shared" si="33"/>
        <v>0</v>
      </c>
      <c r="BB259" s="153">
        <f t="shared" si="33"/>
        <v>0</v>
      </c>
    </row>
    <row r="260" spans="1:54" x14ac:dyDescent="0.3">
      <c r="A260" t="s">
        <v>1687</v>
      </c>
      <c r="B260" t="str">
        <f>VLOOKUP($A260,Countries!$H$2:$Q$217,8,FALSE)</f>
        <v>LCA</v>
      </c>
      <c r="C260" t="str">
        <f>VLOOKUP($A260,Countries!$H$2:$Q$217,9,FALSE)</f>
        <v>LAC</v>
      </c>
      <c r="D260" t="str">
        <f>VLOOKUP($A260,Countries!$H$2:$Q$217,2,FALSE)</f>
        <v>Upper-Middle Income</v>
      </c>
      <c r="E260" t="str">
        <f>VLOOKUP($A260,Countries!$H$2:$Q$217,10,FALSE)</f>
        <v>IDA</v>
      </c>
      <c r="F260" t="s">
        <v>1656</v>
      </c>
      <c r="G260" t="s">
        <v>2070</v>
      </c>
      <c r="H260" s="319" t="s">
        <v>779</v>
      </c>
      <c r="I260" s="4">
        <v>33.82</v>
      </c>
      <c r="J260" s="4">
        <v>16.43</v>
      </c>
      <c r="K260" s="4">
        <v>34.590000000000003</v>
      </c>
      <c r="L260" s="4">
        <v>37.21</v>
      </c>
      <c r="M260" s="4">
        <v>34.93</v>
      </c>
      <c r="N260" s="4">
        <v>26.91</v>
      </c>
      <c r="O260" s="4">
        <v>26.75</v>
      </c>
      <c r="P260" s="4">
        <v>25.38</v>
      </c>
      <c r="Q260" s="4">
        <v>31.86</v>
      </c>
      <c r="R260" s="4">
        <v>34.64</v>
      </c>
      <c r="S260" s="4">
        <v>25.48</v>
      </c>
      <c r="T260" s="4">
        <v>26.61</v>
      </c>
      <c r="U260" s="4">
        <v>38.17</v>
      </c>
      <c r="V260" s="4">
        <v>26.14</v>
      </c>
      <c r="W260" s="4">
        <v>28.57</v>
      </c>
      <c r="X260" s="4">
        <v>20.55</v>
      </c>
      <c r="Y260" s="4">
        <v>22.55</v>
      </c>
      <c r="Z260" s="4">
        <v>22.64</v>
      </c>
      <c r="AA260" s="4"/>
      <c r="AB260" s="4"/>
      <c r="AC260" s="4"/>
      <c r="AE260" s="126">
        <f t="shared" si="32"/>
        <v>0.12862211709047905</v>
      </c>
      <c r="AF260" s="126">
        <f t="shared" si="32"/>
        <v>0.59099208764455269</v>
      </c>
      <c r="AG260" s="126">
        <f t="shared" si="32"/>
        <v>-0.17403873952009258</v>
      </c>
      <c r="AH260" s="126">
        <f t="shared" si="32"/>
        <v>-0.44772910507927977</v>
      </c>
      <c r="AI260" s="126">
        <f t="shared" si="32"/>
        <v>-0.35442313197824216</v>
      </c>
      <c r="AJ260" s="126">
        <f t="shared" si="31"/>
        <v>-0.15867707172054996</v>
      </c>
      <c r="AK260" s="126" t="str">
        <f t="shared" si="31"/>
        <v/>
      </c>
      <c r="AL260" s="126" t="str">
        <f t="shared" si="31"/>
        <v/>
      </c>
      <c r="AM260" s="126" t="str">
        <f t="shared" si="31"/>
        <v/>
      </c>
      <c r="AN260" s="126" t="str">
        <f t="shared" si="31"/>
        <v/>
      </c>
      <c r="AO260" s="124">
        <f t="shared" si="35"/>
        <v>183.89000000000001</v>
      </c>
      <c r="AP260" s="124">
        <f t="shared" si="36"/>
        <v>158.62</v>
      </c>
      <c r="AQ260" s="126">
        <f t="shared" si="37"/>
        <v>-0.13741910925009521</v>
      </c>
      <c r="AR260" s="153" t="s">
        <v>779</v>
      </c>
      <c r="AS260" s="153">
        <f t="shared" si="34"/>
        <v>1</v>
      </c>
      <c r="AT260" s="153">
        <f t="shared" si="34"/>
        <v>1</v>
      </c>
      <c r="AU260" s="153">
        <f t="shared" si="34"/>
        <v>1</v>
      </c>
      <c r="AV260" s="153">
        <f t="shared" si="34"/>
        <v>1</v>
      </c>
      <c r="AW260" s="153">
        <f t="shared" si="34"/>
        <v>1</v>
      </c>
      <c r="AX260" s="153">
        <f t="shared" si="33"/>
        <v>1</v>
      </c>
      <c r="AY260" s="153">
        <f t="shared" si="33"/>
        <v>0</v>
      </c>
      <c r="AZ260" s="153">
        <f t="shared" si="33"/>
        <v>0</v>
      </c>
      <c r="BA260" s="153">
        <f t="shared" si="33"/>
        <v>0</v>
      </c>
      <c r="BB260" s="153">
        <f t="shared" si="33"/>
        <v>0</v>
      </c>
    </row>
    <row r="261" spans="1:54" x14ac:dyDescent="0.3">
      <c r="A261" t="s">
        <v>1687</v>
      </c>
      <c r="B261" t="str">
        <f>VLOOKUP($A261,Countries!$H$2:$Q$217,8,FALSE)</f>
        <v>LCA</v>
      </c>
      <c r="C261" t="str">
        <f>VLOOKUP($A261,Countries!$H$2:$Q$217,9,FALSE)</f>
        <v>LAC</v>
      </c>
      <c r="D261" t="str">
        <f>VLOOKUP($A261,Countries!$H$2:$Q$217,2,FALSE)</f>
        <v>Upper-Middle Income</v>
      </c>
      <c r="E261" t="str">
        <f>VLOOKUP($A261,Countries!$H$2:$Q$217,10,FALSE)</f>
        <v>IDA</v>
      </c>
      <c r="F261" t="s">
        <v>1657</v>
      </c>
      <c r="G261" t="s">
        <v>2070</v>
      </c>
      <c r="H261" s="319" t="s">
        <v>779</v>
      </c>
      <c r="I261" s="4">
        <v>0.01</v>
      </c>
      <c r="J261" s="4">
        <v>0</v>
      </c>
      <c r="K261" s="4">
        <v>0.01</v>
      </c>
      <c r="L261" s="4">
        <v>0</v>
      </c>
      <c r="M261" s="4">
        <v>0</v>
      </c>
      <c r="N261" s="4">
        <v>0.81</v>
      </c>
      <c r="O261" s="4">
        <v>0.01</v>
      </c>
      <c r="P261" s="4">
        <v>0</v>
      </c>
      <c r="Q261" s="4">
        <v>0.01</v>
      </c>
      <c r="R261" s="4">
        <v>0.01</v>
      </c>
      <c r="S261" s="4">
        <v>0.01</v>
      </c>
      <c r="T261" s="4">
        <v>0.01</v>
      </c>
      <c r="U261" s="4">
        <v>0.01</v>
      </c>
      <c r="V261" s="4">
        <v>0</v>
      </c>
      <c r="W261" s="4">
        <v>0</v>
      </c>
      <c r="X261" s="4">
        <v>0</v>
      </c>
      <c r="Y261" s="4">
        <v>0</v>
      </c>
      <c r="Z261" s="4">
        <v>0</v>
      </c>
      <c r="AA261" s="4"/>
      <c r="AB261" s="4"/>
      <c r="AC261" s="4"/>
      <c r="AE261" s="126">
        <f t="shared" si="32"/>
        <v>0</v>
      </c>
      <c r="AF261" s="126" t="str">
        <f t="shared" si="32"/>
        <v/>
      </c>
      <c r="AG261" s="126">
        <f t="shared" si="32"/>
        <v>-1</v>
      </c>
      <c r="AH261" s="126" t="str">
        <f t="shared" si="32"/>
        <v/>
      </c>
      <c r="AI261" s="126" t="str">
        <f t="shared" si="32"/>
        <v/>
      </c>
      <c r="AJ261" s="126">
        <f t="shared" si="31"/>
        <v>-1</v>
      </c>
      <c r="AK261" s="126" t="str">
        <f t="shared" si="31"/>
        <v/>
      </c>
      <c r="AL261" s="126" t="str">
        <f t="shared" si="31"/>
        <v/>
      </c>
      <c r="AM261" s="126" t="str">
        <f t="shared" si="31"/>
        <v/>
      </c>
      <c r="AN261" s="126" t="str">
        <f t="shared" si="31"/>
        <v/>
      </c>
      <c r="AO261" s="124">
        <f t="shared" si="35"/>
        <v>0.01</v>
      </c>
      <c r="AP261" s="124">
        <f t="shared" si="36"/>
        <v>0.01</v>
      </c>
      <c r="AQ261" s="126">
        <f t="shared" si="37"/>
        <v>0</v>
      </c>
      <c r="AR261" s="153" t="s">
        <v>779</v>
      </c>
      <c r="AS261" s="153">
        <f t="shared" si="34"/>
        <v>1</v>
      </c>
      <c r="AT261" s="153">
        <f t="shared" si="34"/>
        <v>0</v>
      </c>
      <c r="AU261" s="153">
        <f t="shared" si="34"/>
        <v>0</v>
      </c>
      <c r="AV261" s="153">
        <f t="shared" si="34"/>
        <v>0</v>
      </c>
      <c r="AW261" s="153">
        <f t="shared" si="34"/>
        <v>0</v>
      </c>
      <c r="AX261" s="153">
        <f t="shared" si="33"/>
        <v>0</v>
      </c>
      <c r="AY261" s="153">
        <f t="shared" si="33"/>
        <v>0</v>
      </c>
      <c r="AZ261" s="153">
        <f t="shared" si="33"/>
        <v>0</v>
      </c>
      <c r="BA261" s="153">
        <f t="shared" si="33"/>
        <v>0</v>
      </c>
      <c r="BB261" s="153">
        <f t="shared" si="33"/>
        <v>0</v>
      </c>
    </row>
    <row r="262" spans="1:54" x14ac:dyDescent="0.3">
      <c r="A262" t="s">
        <v>1687</v>
      </c>
      <c r="B262" t="str">
        <f>VLOOKUP($A262,Countries!$H$2:$Q$217,8,FALSE)</f>
        <v>LCA</v>
      </c>
      <c r="C262" t="str">
        <f>VLOOKUP($A262,Countries!$H$2:$Q$217,9,FALSE)</f>
        <v>LAC</v>
      </c>
      <c r="D262" t="str">
        <f>VLOOKUP($A262,Countries!$H$2:$Q$217,2,FALSE)</f>
        <v>Upper-Middle Income</v>
      </c>
      <c r="E262" t="str">
        <f>VLOOKUP($A262,Countries!$H$2:$Q$217,10,FALSE)</f>
        <v>IDA</v>
      </c>
      <c r="F262" t="s">
        <v>1658</v>
      </c>
      <c r="G262" t="s">
        <v>2070</v>
      </c>
      <c r="H262" s="319" t="s">
        <v>779</v>
      </c>
      <c r="I262" s="4">
        <v>2.2799999999999998</v>
      </c>
      <c r="J262" s="4">
        <v>0.52</v>
      </c>
      <c r="K262" s="4">
        <v>2.13</v>
      </c>
      <c r="L262" s="4">
        <v>2</v>
      </c>
      <c r="M262" s="4">
        <v>2.15</v>
      </c>
      <c r="N262" s="4">
        <v>1.93</v>
      </c>
      <c r="O262" s="4">
        <v>1.75</v>
      </c>
      <c r="P262" s="4">
        <v>2.13</v>
      </c>
      <c r="Q262" s="4">
        <v>2.0299999999999998</v>
      </c>
      <c r="R262" s="4">
        <v>2.36</v>
      </c>
      <c r="S262" s="4">
        <v>5.47</v>
      </c>
      <c r="T262" s="4">
        <v>3.73</v>
      </c>
      <c r="U262" s="4">
        <v>2</v>
      </c>
      <c r="V262" s="4">
        <v>1.8</v>
      </c>
      <c r="W262" s="4">
        <v>1.1000000000000001</v>
      </c>
      <c r="X262" s="4">
        <v>0.5</v>
      </c>
      <c r="Y262" s="4">
        <v>1.3</v>
      </c>
      <c r="Z262" s="4">
        <v>1.5</v>
      </c>
      <c r="AA262" s="4"/>
      <c r="AB262" s="4"/>
      <c r="AC262" s="4"/>
      <c r="AE262" s="126">
        <f t="shared" si="32"/>
        <v>-0.12280701754385957</v>
      </c>
      <c r="AF262" s="126">
        <f t="shared" si="32"/>
        <v>2.4615384615384617</v>
      </c>
      <c r="AG262" s="126">
        <f t="shared" si="32"/>
        <v>-0.48356807511737082</v>
      </c>
      <c r="AH262" s="126">
        <f t="shared" si="32"/>
        <v>-0.75</v>
      </c>
      <c r="AI262" s="126">
        <f t="shared" si="32"/>
        <v>-0.39534883720930231</v>
      </c>
      <c r="AJ262" s="126">
        <f t="shared" si="31"/>
        <v>-0.22279792746113988</v>
      </c>
      <c r="AK262" s="126" t="str">
        <f t="shared" si="31"/>
        <v/>
      </c>
      <c r="AL262" s="126" t="str">
        <f t="shared" si="31"/>
        <v/>
      </c>
      <c r="AM262" s="126" t="str">
        <f t="shared" si="31"/>
        <v/>
      </c>
      <c r="AN262" s="126" t="str">
        <f t="shared" si="31"/>
        <v/>
      </c>
      <c r="AO262" s="124">
        <f t="shared" si="35"/>
        <v>11.01</v>
      </c>
      <c r="AP262" s="124">
        <f t="shared" si="36"/>
        <v>8.1999999999999993</v>
      </c>
      <c r="AQ262" s="126">
        <f t="shared" si="37"/>
        <v>-0.25522252497729342</v>
      </c>
      <c r="AR262" s="153" t="s">
        <v>779</v>
      </c>
      <c r="AS262" s="153">
        <f t="shared" si="34"/>
        <v>1</v>
      </c>
      <c r="AT262" s="153">
        <f t="shared" si="34"/>
        <v>1</v>
      </c>
      <c r="AU262" s="153">
        <f t="shared" si="34"/>
        <v>1</v>
      </c>
      <c r="AV262" s="153">
        <f t="shared" si="34"/>
        <v>1</v>
      </c>
      <c r="AW262" s="153">
        <f t="shared" si="34"/>
        <v>1</v>
      </c>
      <c r="AX262" s="153">
        <f t="shared" si="33"/>
        <v>1</v>
      </c>
      <c r="AY262" s="153">
        <f t="shared" si="33"/>
        <v>0</v>
      </c>
      <c r="AZ262" s="153">
        <f t="shared" si="33"/>
        <v>0</v>
      </c>
      <c r="BA262" s="153">
        <f t="shared" si="33"/>
        <v>0</v>
      </c>
      <c r="BB262" s="153">
        <f t="shared" si="33"/>
        <v>0</v>
      </c>
    </row>
    <row r="263" spans="1:54" x14ac:dyDescent="0.3">
      <c r="A263" t="s">
        <v>1687</v>
      </c>
      <c r="B263" t="str">
        <f>VLOOKUP($A263,Countries!$H$2:$Q$217,8,FALSE)</f>
        <v>LCA</v>
      </c>
      <c r="C263" t="str">
        <f>VLOOKUP($A263,Countries!$H$2:$Q$217,9,FALSE)</f>
        <v>LAC</v>
      </c>
      <c r="D263" t="str">
        <f>VLOOKUP($A263,Countries!$H$2:$Q$217,2,FALSE)</f>
        <v>Upper-Middle Income</v>
      </c>
      <c r="E263" t="str">
        <f>VLOOKUP($A263,Countries!$H$2:$Q$217,10,FALSE)</f>
        <v>IDA</v>
      </c>
      <c r="F263" t="s">
        <v>1668</v>
      </c>
      <c r="G263" t="s">
        <v>2070</v>
      </c>
      <c r="H263" s="319" t="s">
        <v>779</v>
      </c>
      <c r="I263" s="4">
        <v>32.79</v>
      </c>
      <c r="J263" s="4">
        <v>27.67</v>
      </c>
      <c r="K263" s="4">
        <v>29.15</v>
      </c>
      <c r="L263" s="4">
        <v>32.15</v>
      </c>
      <c r="M263" s="4">
        <v>30.59</v>
      </c>
      <c r="N263" s="4">
        <v>26.24</v>
      </c>
      <c r="O263" s="4">
        <v>29.57</v>
      </c>
      <c r="P263" s="4">
        <v>27.71</v>
      </c>
      <c r="Q263" s="4">
        <v>25.27</v>
      </c>
      <c r="R263" s="4">
        <v>26.57</v>
      </c>
      <c r="S263" s="4">
        <v>25.48</v>
      </c>
      <c r="T263" s="4">
        <v>28.47</v>
      </c>
      <c r="U263" s="4">
        <v>31.86</v>
      </c>
      <c r="V263" s="4">
        <v>29.91</v>
      </c>
      <c r="W263" s="4">
        <v>25.6</v>
      </c>
      <c r="X263" s="4">
        <v>14.1</v>
      </c>
      <c r="Y263" s="4">
        <v>17.86</v>
      </c>
      <c r="Z263" s="4">
        <v>15.78</v>
      </c>
      <c r="AA263" s="4"/>
      <c r="AB263" s="4"/>
      <c r="AC263" s="4"/>
      <c r="AE263" s="126">
        <f t="shared" si="32"/>
        <v>-2.8362305580969801E-2</v>
      </c>
      <c r="AF263" s="126">
        <f t="shared" si="32"/>
        <v>8.0954101915431814E-2</v>
      </c>
      <c r="AG263" s="126">
        <f t="shared" si="32"/>
        <v>-0.12178387650085754</v>
      </c>
      <c r="AH263" s="126">
        <f t="shared" si="32"/>
        <v>-0.56143079315707611</v>
      </c>
      <c r="AI263" s="126">
        <f t="shared" si="32"/>
        <v>-0.41614906832298137</v>
      </c>
      <c r="AJ263" s="126">
        <f t="shared" si="31"/>
        <v>-0.3986280487804878</v>
      </c>
      <c r="AK263" s="126" t="str">
        <f t="shared" si="31"/>
        <v/>
      </c>
      <c r="AL263" s="126" t="str">
        <f t="shared" si="31"/>
        <v/>
      </c>
      <c r="AM263" s="126" t="str">
        <f t="shared" si="31"/>
        <v/>
      </c>
      <c r="AN263" s="126" t="str">
        <f t="shared" si="31"/>
        <v/>
      </c>
      <c r="AO263" s="124">
        <f t="shared" si="35"/>
        <v>178.59</v>
      </c>
      <c r="AP263" s="124">
        <f t="shared" si="36"/>
        <v>135.10999999999999</v>
      </c>
      <c r="AQ263" s="126">
        <f t="shared" si="37"/>
        <v>-0.24346267988129244</v>
      </c>
      <c r="AR263" s="153" t="s">
        <v>779</v>
      </c>
      <c r="AS263" s="153">
        <f t="shared" si="34"/>
        <v>1</v>
      </c>
      <c r="AT263" s="153">
        <f t="shared" si="34"/>
        <v>1</v>
      </c>
      <c r="AU263" s="153">
        <f t="shared" si="34"/>
        <v>1</v>
      </c>
      <c r="AV263" s="153">
        <f t="shared" si="34"/>
        <v>1</v>
      </c>
      <c r="AW263" s="153">
        <f t="shared" si="34"/>
        <v>1</v>
      </c>
      <c r="AX263" s="153">
        <f t="shared" si="33"/>
        <v>1</v>
      </c>
      <c r="AY263" s="153">
        <f t="shared" si="33"/>
        <v>0</v>
      </c>
      <c r="AZ263" s="153">
        <f t="shared" si="33"/>
        <v>0</v>
      </c>
      <c r="BA263" s="153">
        <f t="shared" si="33"/>
        <v>0</v>
      </c>
      <c r="BB263" s="153">
        <f t="shared" si="33"/>
        <v>0</v>
      </c>
    </row>
    <row r="264" spans="1:54" x14ac:dyDescent="0.3">
      <c r="A264" t="s">
        <v>1687</v>
      </c>
      <c r="B264" t="str">
        <f>VLOOKUP($A264,Countries!$H$2:$Q$217,8,FALSE)</f>
        <v>LCA</v>
      </c>
      <c r="C264" t="str">
        <f>VLOOKUP($A264,Countries!$H$2:$Q$217,9,FALSE)</f>
        <v>LAC</v>
      </c>
      <c r="D264" t="str">
        <f>VLOOKUP($A264,Countries!$H$2:$Q$217,2,FALSE)</f>
        <v>Upper-Middle Income</v>
      </c>
      <c r="E264" t="str">
        <f>VLOOKUP($A264,Countries!$H$2:$Q$217,10,FALSE)</f>
        <v>IDA</v>
      </c>
      <c r="F264" t="s">
        <v>31</v>
      </c>
      <c r="G264" t="s">
        <v>2070</v>
      </c>
      <c r="H264" s="319" t="s">
        <v>779</v>
      </c>
      <c r="I264" s="4">
        <v>5.03</v>
      </c>
      <c r="J264" s="4">
        <v>0.04</v>
      </c>
      <c r="K264" s="4">
        <v>28.27</v>
      </c>
      <c r="L264" s="4">
        <v>2.52</v>
      </c>
      <c r="M264" s="4">
        <v>0.38</v>
      </c>
      <c r="N264" s="4">
        <v>25.34</v>
      </c>
      <c r="O264" s="4">
        <v>0.39</v>
      </c>
      <c r="P264" s="4">
        <v>1.5</v>
      </c>
      <c r="Q264" s="4">
        <v>31.59</v>
      </c>
      <c r="R264" s="4">
        <v>0.74</v>
      </c>
      <c r="S264" s="4">
        <v>0.86</v>
      </c>
      <c r="T264" s="4">
        <v>2.19</v>
      </c>
      <c r="U264" s="4">
        <v>0.52</v>
      </c>
      <c r="V264" s="4">
        <v>0.08</v>
      </c>
      <c r="W264" s="4">
        <v>26.8</v>
      </c>
      <c r="X264" s="4">
        <v>1.32</v>
      </c>
      <c r="Y264" s="4">
        <v>0.49</v>
      </c>
      <c r="Z264" s="4">
        <v>3.98</v>
      </c>
      <c r="AA264" s="4"/>
      <c r="AB264" s="4"/>
      <c r="AC264" s="4"/>
      <c r="AE264" s="126">
        <f t="shared" si="32"/>
        <v>-0.89662027833001978</v>
      </c>
      <c r="AF264" s="126">
        <f t="shared" si="32"/>
        <v>1</v>
      </c>
      <c r="AG264" s="126">
        <f t="shared" si="32"/>
        <v>-5.1998585072514994E-2</v>
      </c>
      <c r="AH264" s="126">
        <f t="shared" si="32"/>
        <v>-0.47619047619047616</v>
      </c>
      <c r="AI264" s="126">
        <f t="shared" si="32"/>
        <v>0.28947368421052627</v>
      </c>
      <c r="AJ264" s="126">
        <f t="shared" si="31"/>
        <v>-0.84293606945540644</v>
      </c>
      <c r="AK264" s="126" t="str">
        <f t="shared" si="31"/>
        <v/>
      </c>
      <c r="AL264" s="126" t="str">
        <f t="shared" si="31"/>
        <v/>
      </c>
      <c r="AM264" s="126" t="str">
        <f t="shared" si="31"/>
        <v/>
      </c>
      <c r="AN264" s="126" t="str">
        <f t="shared" si="31"/>
        <v/>
      </c>
      <c r="AO264" s="124">
        <f t="shared" si="35"/>
        <v>61.580000000000013</v>
      </c>
      <c r="AP264" s="124">
        <f t="shared" si="36"/>
        <v>33.19</v>
      </c>
      <c r="AQ264" s="126">
        <f t="shared" si="37"/>
        <v>-0.4610263072426114</v>
      </c>
      <c r="AR264" s="153" t="s">
        <v>779</v>
      </c>
      <c r="AS264" s="153">
        <f t="shared" si="34"/>
        <v>1</v>
      </c>
      <c r="AT264" s="153">
        <f t="shared" si="34"/>
        <v>1</v>
      </c>
      <c r="AU264" s="153">
        <f t="shared" si="34"/>
        <v>1</v>
      </c>
      <c r="AV264" s="153">
        <f t="shared" si="34"/>
        <v>1</v>
      </c>
      <c r="AW264" s="153">
        <f t="shared" si="34"/>
        <v>1</v>
      </c>
      <c r="AX264" s="153">
        <f t="shared" si="33"/>
        <v>1</v>
      </c>
      <c r="AY264" s="153">
        <f t="shared" si="33"/>
        <v>0</v>
      </c>
      <c r="AZ264" s="153">
        <f t="shared" si="33"/>
        <v>0</v>
      </c>
      <c r="BA264" s="153">
        <f t="shared" si="33"/>
        <v>0</v>
      </c>
      <c r="BB264" s="153">
        <f t="shared" si="33"/>
        <v>0</v>
      </c>
    </row>
    <row r="265" spans="1:54" x14ac:dyDescent="0.3">
      <c r="A265" t="s">
        <v>1687</v>
      </c>
      <c r="B265" t="str">
        <f>VLOOKUP($A265,Countries!$H$2:$Q$217,8,FALSE)</f>
        <v>LCA</v>
      </c>
      <c r="C265" t="str">
        <f>VLOOKUP($A265,Countries!$H$2:$Q$217,9,FALSE)</f>
        <v>LAC</v>
      </c>
      <c r="D265" t="str">
        <f>VLOOKUP($A265,Countries!$H$2:$Q$217,2,FALSE)</f>
        <v>Upper-Middle Income</v>
      </c>
      <c r="E265" t="str">
        <f>VLOOKUP($A265,Countries!$H$2:$Q$217,10,FALSE)</f>
        <v>IDA</v>
      </c>
      <c r="F265" t="s">
        <v>30</v>
      </c>
      <c r="G265" t="s">
        <v>2070</v>
      </c>
      <c r="H265" s="319" t="s">
        <v>779</v>
      </c>
      <c r="I265" s="4">
        <v>11.28</v>
      </c>
      <c r="J265" s="4">
        <v>9.2899999999999991</v>
      </c>
      <c r="K265" s="4">
        <v>12.5</v>
      </c>
      <c r="L265" s="4">
        <v>10.23</v>
      </c>
      <c r="M265" s="4">
        <v>9.42</v>
      </c>
      <c r="N265" s="4">
        <v>9.48</v>
      </c>
      <c r="O265" s="4">
        <v>9.14</v>
      </c>
      <c r="P265" s="4">
        <v>11.01</v>
      </c>
      <c r="Q265" s="4">
        <v>8.75</v>
      </c>
      <c r="R265" s="4">
        <v>9.2200000000000006</v>
      </c>
      <c r="S265" s="4">
        <v>8.84</v>
      </c>
      <c r="T265" s="4">
        <v>9.23</v>
      </c>
      <c r="U265" s="4">
        <v>10.56</v>
      </c>
      <c r="V265" s="4">
        <v>9.99</v>
      </c>
      <c r="W265" s="4">
        <v>10.49</v>
      </c>
      <c r="X265" s="4">
        <v>7.6</v>
      </c>
      <c r="Y265" s="4">
        <v>11.52</v>
      </c>
      <c r="Z265" s="4">
        <v>6.89</v>
      </c>
      <c r="AA265" s="4"/>
      <c r="AB265" s="4"/>
      <c r="AC265" s="4"/>
      <c r="AE265" s="126">
        <f t="shared" si="32"/>
        <v>-6.3829787234042451E-2</v>
      </c>
      <c r="AF265" s="126">
        <f t="shared" si="32"/>
        <v>7.5349838536060407E-2</v>
      </c>
      <c r="AG265" s="126">
        <f t="shared" si="32"/>
        <v>-0.16079999999999997</v>
      </c>
      <c r="AH265" s="126">
        <f t="shared" si="32"/>
        <v>-0.25708699902248294</v>
      </c>
      <c r="AI265" s="126">
        <f t="shared" si="32"/>
        <v>0.22292993630573243</v>
      </c>
      <c r="AJ265" s="126">
        <f t="shared" si="31"/>
        <v>-0.27320675105485237</v>
      </c>
      <c r="AK265" s="126" t="str">
        <f t="shared" si="31"/>
        <v/>
      </c>
      <c r="AL265" s="126" t="str">
        <f t="shared" si="31"/>
        <v/>
      </c>
      <c r="AM265" s="126" t="str">
        <f t="shared" si="31"/>
        <v/>
      </c>
      <c r="AN265" s="126" t="str">
        <f t="shared" si="31"/>
        <v/>
      </c>
      <c r="AO265" s="124">
        <f t="shared" si="35"/>
        <v>62.2</v>
      </c>
      <c r="AP265" s="124">
        <f t="shared" si="36"/>
        <v>57.05</v>
      </c>
      <c r="AQ265" s="126">
        <f t="shared" si="37"/>
        <v>-8.2797427652733208E-2</v>
      </c>
      <c r="AR265" s="153" t="s">
        <v>779</v>
      </c>
      <c r="AS265" s="153">
        <f t="shared" si="34"/>
        <v>1</v>
      </c>
      <c r="AT265" s="153">
        <f t="shared" si="34"/>
        <v>1</v>
      </c>
      <c r="AU265" s="153">
        <f t="shared" si="34"/>
        <v>1</v>
      </c>
      <c r="AV265" s="153">
        <f t="shared" si="34"/>
        <v>1</v>
      </c>
      <c r="AW265" s="153">
        <f t="shared" si="34"/>
        <v>1</v>
      </c>
      <c r="AX265" s="153">
        <f t="shared" si="33"/>
        <v>1</v>
      </c>
      <c r="AY265" s="153">
        <f t="shared" si="33"/>
        <v>0</v>
      </c>
      <c r="AZ265" s="153">
        <f t="shared" si="33"/>
        <v>0</v>
      </c>
      <c r="BA265" s="153">
        <f t="shared" si="33"/>
        <v>0</v>
      </c>
      <c r="BB265" s="153">
        <f t="shared" si="33"/>
        <v>0</v>
      </c>
    </row>
    <row r="266" spans="1:54" x14ac:dyDescent="0.3">
      <c r="A266" t="s">
        <v>1687</v>
      </c>
      <c r="B266" t="str">
        <f>VLOOKUP($A266,Countries!$H$2:$Q$217,8,FALSE)</f>
        <v>LCA</v>
      </c>
      <c r="C266" t="str">
        <f>VLOOKUP($A266,Countries!$H$2:$Q$217,9,FALSE)</f>
        <v>LAC</v>
      </c>
      <c r="D266" t="str">
        <f>VLOOKUP($A266,Countries!$H$2:$Q$217,2,FALSE)</f>
        <v>Upper-Middle Income</v>
      </c>
      <c r="E266" t="str">
        <f>VLOOKUP($A266,Countries!$H$2:$Q$217,10,FALSE)</f>
        <v>IDA</v>
      </c>
      <c r="F266" t="s">
        <v>1666</v>
      </c>
      <c r="G266" t="s">
        <v>2070</v>
      </c>
      <c r="H266" s="319" t="s">
        <v>779</v>
      </c>
      <c r="I266" s="4">
        <v>0</v>
      </c>
      <c r="J266" s="4">
        <v>0</v>
      </c>
      <c r="K266" s="4">
        <v>0</v>
      </c>
      <c r="L266" s="4">
        <v>0</v>
      </c>
      <c r="M266" s="4">
        <v>0</v>
      </c>
      <c r="N266" s="4">
        <v>0</v>
      </c>
      <c r="O266" s="4">
        <v>0</v>
      </c>
      <c r="P266" s="4">
        <v>0</v>
      </c>
      <c r="Q266" s="4">
        <v>0</v>
      </c>
      <c r="R266" s="4">
        <v>0</v>
      </c>
      <c r="S266" s="4">
        <v>0</v>
      </c>
      <c r="T266" s="4">
        <v>0</v>
      </c>
      <c r="U266" s="4">
        <v>0</v>
      </c>
      <c r="V266" s="4">
        <v>0</v>
      </c>
      <c r="W266" s="4">
        <v>0</v>
      </c>
      <c r="X266" s="4">
        <v>0</v>
      </c>
      <c r="Y266" s="4">
        <v>0</v>
      </c>
      <c r="Z266" s="4">
        <v>0</v>
      </c>
      <c r="AA266" s="4"/>
      <c r="AB266" s="4"/>
      <c r="AC266" s="4"/>
      <c r="AE266" s="126" t="str">
        <f t="shared" si="32"/>
        <v/>
      </c>
      <c r="AF266" s="126" t="str">
        <f t="shared" si="32"/>
        <v/>
      </c>
      <c r="AG266" s="126" t="str">
        <f t="shared" si="32"/>
        <v/>
      </c>
      <c r="AH266" s="126" t="str">
        <f t="shared" si="32"/>
        <v/>
      </c>
      <c r="AI266" s="126" t="str">
        <f t="shared" si="32"/>
        <v/>
      </c>
      <c r="AJ266" s="126" t="str">
        <f t="shared" si="31"/>
        <v/>
      </c>
      <c r="AK266" s="126" t="str">
        <f t="shared" si="31"/>
        <v/>
      </c>
      <c r="AL266" s="126" t="str">
        <f t="shared" si="31"/>
        <v/>
      </c>
      <c r="AM266" s="126" t="str">
        <f t="shared" si="31"/>
        <v/>
      </c>
      <c r="AN266" s="126" t="str">
        <f t="shared" si="31"/>
        <v/>
      </c>
      <c r="AO266" s="124">
        <f t="shared" si="35"/>
        <v>0</v>
      </c>
      <c r="AP266" s="124">
        <f t="shared" si="36"/>
        <v>0</v>
      </c>
      <c r="AQ266" s="126" t="str">
        <f t="shared" si="37"/>
        <v/>
      </c>
      <c r="AR266" s="153" t="s">
        <v>779</v>
      </c>
      <c r="AS266" s="153">
        <f t="shared" si="34"/>
        <v>0</v>
      </c>
      <c r="AT266" s="153">
        <f t="shared" si="34"/>
        <v>0</v>
      </c>
      <c r="AU266" s="153">
        <f t="shared" si="34"/>
        <v>0</v>
      </c>
      <c r="AV266" s="153">
        <f t="shared" si="34"/>
        <v>0</v>
      </c>
      <c r="AW266" s="153">
        <f t="shared" si="34"/>
        <v>0</v>
      </c>
      <c r="AX266" s="153">
        <f t="shared" si="33"/>
        <v>0</v>
      </c>
      <c r="AY266" s="153">
        <f t="shared" si="33"/>
        <v>0</v>
      </c>
      <c r="AZ266" s="153">
        <f t="shared" si="33"/>
        <v>0</v>
      </c>
      <c r="BA266" s="153">
        <f t="shared" si="33"/>
        <v>0</v>
      </c>
      <c r="BB266" s="153">
        <f t="shared" si="33"/>
        <v>0</v>
      </c>
    </row>
    <row r="267" spans="1:54" x14ac:dyDescent="0.3">
      <c r="A267" t="s">
        <v>1687</v>
      </c>
      <c r="B267" t="str">
        <f>VLOOKUP($A267,Countries!$H$2:$Q$217,8,FALSE)</f>
        <v>LCA</v>
      </c>
      <c r="C267" t="str">
        <f>VLOOKUP($A267,Countries!$H$2:$Q$217,9,FALSE)</f>
        <v>LAC</v>
      </c>
      <c r="D267" t="str">
        <f>VLOOKUP($A267,Countries!$H$2:$Q$217,2,FALSE)</f>
        <v>Upper-Middle Income</v>
      </c>
      <c r="E267" t="str">
        <f>VLOOKUP($A267,Countries!$H$2:$Q$217,10,FALSE)</f>
        <v>IDA</v>
      </c>
      <c r="F267" t="s">
        <v>1669</v>
      </c>
      <c r="G267" t="s">
        <v>2070</v>
      </c>
      <c r="H267" s="319" t="s">
        <v>779</v>
      </c>
      <c r="I267" s="4">
        <v>6.52</v>
      </c>
      <c r="J267" s="4">
        <v>4.76</v>
      </c>
      <c r="K267" s="4">
        <v>6.89</v>
      </c>
      <c r="L267" s="4">
        <v>6.6</v>
      </c>
      <c r="M267" s="4">
        <v>7</v>
      </c>
      <c r="N267" s="4">
        <v>5.87</v>
      </c>
      <c r="O267" s="4">
        <v>7.06</v>
      </c>
      <c r="P267" s="4">
        <v>5.76</v>
      </c>
      <c r="Q267" s="4">
        <v>6.57</v>
      </c>
      <c r="R267" s="4">
        <v>6.99</v>
      </c>
      <c r="S267" s="4">
        <v>6.64</v>
      </c>
      <c r="T267" s="4">
        <v>7.07</v>
      </c>
      <c r="U267" s="4">
        <v>7.31</v>
      </c>
      <c r="V267" s="4">
        <v>5.55</v>
      </c>
      <c r="W267" s="4">
        <v>6.55</v>
      </c>
      <c r="X267" s="4">
        <v>4.79</v>
      </c>
      <c r="Y267" s="4">
        <v>4.0999999999999996</v>
      </c>
      <c r="Z267" s="4">
        <v>4.55</v>
      </c>
      <c r="AA267" s="4"/>
      <c r="AB267" s="4"/>
      <c r="AC267" s="4"/>
      <c r="AE267" s="126">
        <f t="shared" si="32"/>
        <v>0.12116564417177915</v>
      </c>
      <c r="AF267" s="126">
        <f t="shared" si="32"/>
        <v>0.16596638655462187</v>
      </c>
      <c r="AG267" s="126">
        <f t="shared" si="32"/>
        <v>-4.934687953555876E-2</v>
      </c>
      <c r="AH267" s="126">
        <f t="shared" si="32"/>
        <v>-0.27424242424242418</v>
      </c>
      <c r="AI267" s="126">
        <f t="shared" si="32"/>
        <v>-0.41428571428571431</v>
      </c>
      <c r="AJ267" s="126">
        <f t="shared" si="31"/>
        <v>-0.22487223168654177</v>
      </c>
      <c r="AK267" s="126" t="str">
        <f t="shared" si="31"/>
        <v/>
      </c>
      <c r="AL267" s="126" t="str">
        <f t="shared" si="31"/>
        <v/>
      </c>
      <c r="AM267" s="126" t="str">
        <f t="shared" si="31"/>
        <v/>
      </c>
      <c r="AN267" s="126" t="str">
        <f t="shared" si="31"/>
        <v/>
      </c>
      <c r="AO267" s="124">
        <f t="shared" si="35"/>
        <v>37.639999999999993</v>
      </c>
      <c r="AP267" s="124">
        <f t="shared" si="36"/>
        <v>32.849999999999994</v>
      </c>
      <c r="AQ267" s="126">
        <f t="shared" si="37"/>
        <v>-0.12725823591923485</v>
      </c>
      <c r="AR267" s="153" t="s">
        <v>779</v>
      </c>
      <c r="AS267" s="153">
        <f t="shared" si="34"/>
        <v>1</v>
      </c>
      <c r="AT267" s="153">
        <f t="shared" si="34"/>
        <v>1</v>
      </c>
      <c r="AU267" s="153">
        <f t="shared" si="34"/>
        <v>1</v>
      </c>
      <c r="AV267" s="153">
        <f t="shared" si="34"/>
        <v>1</v>
      </c>
      <c r="AW267" s="153">
        <f t="shared" si="34"/>
        <v>1</v>
      </c>
      <c r="AX267" s="153">
        <f t="shared" si="33"/>
        <v>1</v>
      </c>
      <c r="AY267" s="153">
        <f t="shared" si="33"/>
        <v>0</v>
      </c>
      <c r="AZ267" s="153">
        <f t="shared" si="33"/>
        <v>0</v>
      </c>
      <c r="BA267" s="153">
        <f t="shared" si="33"/>
        <v>0</v>
      </c>
      <c r="BB267" s="153">
        <f t="shared" si="33"/>
        <v>0</v>
      </c>
    </row>
    <row r="268" spans="1:54" x14ac:dyDescent="0.3">
      <c r="A268" t="s">
        <v>1687</v>
      </c>
      <c r="B268" t="str">
        <f>VLOOKUP($A268,Countries!$H$2:$Q$217,8,FALSE)</f>
        <v>LCA</v>
      </c>
      <c r="C268" t="str">
        <f>VLOOKUP($A268,Countries!$H$2:$Q$217,9,FALSE)</f>
        <v>LAC</v>
      </c>
      <c r="D268" t="str">
        <f>VLOOKUP($A268,Countries!$H$2:$Q$217,2,FALSE)</f>
        <v>Upper-Middle Income</v>
      </c>
      <c r="E268" t="str">
        <f>VLOOKUP($A268,Countries!$H$2:$Q$217,10,FALSE)</f>
        <v>IDA</v>
      </c>
      <c r="F268" t="s">
        <v>1660</v>
      </c>
      <c r="G268" t="s">
        <v>2070</v>
      </c>
      <c r="H268" s="319" t="s">
        <v>779</v>
      </c>
      <c r="I268" s="4">
        <v>10.26</v>
      </c>
      <c r="J268" s="4">
        <v>8.51</v>
      </c>
      <c r="K268" s="4">
        <v>10.01</v>
      </c>
      <c r="L268" s="4">
        <v>10.69</v>
      </c>
      <c r="M268" s="4">
        <v>11.26</v>
      </c>
      <c r="N268" s="4">
        <v>8.2799999999999994</v>
      </c>
      <c r="O268" s="4">
        <v>10.35</v>
      </c>
      <c r="P268" s="4">
        <v>9.5500000000000007</v>
      </c>
      <c r="Q268" s="4">
        <v>8.76</v>
      </c>
      <c r="R268" s="4">
        <v>10.76</v>
      </c>
      <c r="S268" s="4">
        <v>10.95</v>
      </c>
      <c r="T268" s="4">
        <v>11.1</v>
      </c>
      <c r="U268" s="4">
        <v>10.44</v>
      </c>
      <c r="V268" s="4">
        <v>10.119999999999999</v>
      </c>
      <c r="W268" s="4">
        <v>9.36</v>
      </c>
      <c r="X268" s="4">
        <v>6.4</v>
      </c>
      <c r="Y268" s="4">
        <v>6.57</v>
      </c>
      <c r="Z268" s="4">
        <v>6.53</v>
      </c>
      <c r="AA268" s="4"/>
      <c r="AB268" s="4"/>
      <c r="AC268" s="4"/>
      <c r="AE268" s="126">
        <f t="shared" si="32"/>
        <v>1.7543859649122778E-2</v>
      </c>
      <c r="AF268" s="126">
        <f t="shared" si="32"/>
        <v>0.18918918918918912</v>
      </c>
      <c r="AG268" s="126">
        <f t="shared" si="32"/>
        <v>-6.4935064935064971E-2</v>
      </c>
      <c r="AH268" s="126">
        <f t="shared" si="32"/>
        <v>-0.4013096351730589</v>
      </c>
      <c r="AI268" s="126">
        <f t="shared" si="32"/>
        <v>-0.41651865008880989</v>
      </c>
      <c r="AJ268" s="126">
        <f t="shared" si="31"/>
        <v>-0.21135265700483083</v>
      </c>
      <c r="AK268" s="126" t="str">
        <f t="shared" si="31"/>
        <v/>
      </c>
      <c r="AL268" s="126" t="str">
        <f t="shared" si="31"/>
        <v/>
      </c>
      <c r="AM268" s="126" t="str">
        <f t="shared" si="31"/>
        <v/>
      </c>
      <c r="AN268" s="126" t="str">
        <f t="shared" si="31"/>
        <v/>
      </c>
      <c r="AO268" s="124">
        <f t="shared" si="35"/>
        <v>59.01</v>
      </c>
      <c r="AP268" s="124">
        <f t="shared" si="36"/>
        <v>49.42</v>
      </c>
      <c r="AQ268" s="126">
        <f t="shared" si="37"/>
        <v>-0.16251482799525499</v>
      </c>
      <c r="AR268" s="153" t="s">
        <v>779</v>
      </c>
      <c r="AS268" s="153">
        <f t="shared" si="34"/>
        <v>1</v>
      </c>
      <c r="AT268" s="153">
        <f t="shared" si="34"/>
        <v>1</v>
      </c>
      <c r="AU268" s="153">
        <f t="shared" si="34"/>
        <v>1</v>
      </c>
      <c r="AV268" s="153">
        <f t="shared" si="34"/>
        <v>1</v>
      </c>
      <c r="AW268" s="153">
        <f t="shared" si="34"/>
        <v>1</v>
      </c>
      <c r="AX268" s="153">
        <f t="shared" si="33"/>
        <v>1</v>
      </c>
      <c r="AY268" s="153">
        <f t="shared" si="33"/>
        <v>0</v>
      </c>
      <c r="AZ268" s="153">
        <f t="shared" si="33"/>
        <v>0</v>
      </c>
      <c r="BA268" s="153">
        <f t="shared" si="33"/>
        <v>0</v>
      </c>
      <c r="BB268" s="153">
        <f t="shared" si="33"/>
        <v>0</v>
      </c>
    </row>
    <row r="269" spans="1:54" x14ac:dyDescent="0.3">
      <c r="A269" t="s">
        <v>1687</v>
      </c>
      <c r="B269" t="str">
        <f>VLOOKUP($A269,Countries!$H$2:$Q$217,8,FALSE)</f>
        <v>LCA</v>
      </c>
      <c r="C269" t="str">
        <f>VLOOKUP($A269,Countries!$H$2:$Q$217,9,FALSE)</f>
        <v>LAC</v>
      </c>
      <c r="D269" t="str">
        <f>VLOOKUP($A269,Countries!$H$2:$Q$217,2,FALSE)</f>
        <v>Upper-Middle Income</v>
      </c>
      <c r="E269" t="str">
        <f>VLOOKUP($A269,Countries!$H$2:$Q$217,10,FALSE)</f>
        <v>IDA</v>
      </c>
      <c r="F269" t="s">
        <v>770</v>
      </c>
      <c r="G269" t="s">
        <v>2070</v>
      </c>
      <c r="H269" s="319" t="s">
        <v>779</v>
      </c>
      <c r="I269" s="4">
        <v>16.78</v>
      </c>
      <c r="J269" s="4">
        <v>13.27</v>
      </c>
      <c r="K269" s="4">
        <v>16.899999999999999</v>
      </c>
      <c r="L269" s="4">
        <v>17.29</v>
      </c>
      <c r="M269" s="4">
        <v>18.259999999999998</v>
      </c>
      <c r="N269" s="4">
        <v>14.149999999999999</v>
      </c>
      <c r="O269" s="4">
        <v>17.41</v>
      </c>
      <c r="P269" s="4">
        <v>15.31</v>
      </c>
      <c r="Q269" s="4">
        <v>15.33</v>
      </c>
      <c r="R269" s="4">
        <v>17.75</v>
      </c>
      <c r="S269" s="4">
        <v>17.59</v>
      </c>
      <c r="T269" s="4">
        <v>18.170000000000002</v>
      </c>
      <c r="U269" s="4">
        <v>17.75</v>
      </c>
      <c r="V269" s="4">
        <v>15.669999999999998</v>
      </c>
      <c r="W269" s="4">
        <v>15.91</v>
      </c>
      <c r="X269" s="4">
        <v>11.190000000000001</v>
      </c>
      <c r="Y269" s="4">
        <v>10.67</v>
      </c>
      <c r="Z269" s="4">
        <v>11.08</v>
      </c>
      <c r="AA269" s="4"/>
      <c r="AB269" s="4"/>
      <c r="AC269" s="4"/>
      <c r="AE269" s="126">
        <f t="shared" si="32"/>
        <v>5.7806912991656662E-2</v>
      </c>
      <c r="AF269" s="126">
        <f t="shared" si="32"/>
        <v>0.18085908063300668</v>
      </c>
      <c r="AG269" s="126">
        <f t="shared" si="32"/>
        <v>-5.8579881656804646E-2</v>
      </c>
      <c r="AH269" s="126">
        <f t="shared" si="32"/>
        <v>-0.35280508964719481</v>
      </c>
      <c r="AI269" s="126">
        <f t="shared" si="32"/>
        <v>-0.41566265060240959</v>
      </c>
      <c r="AJ269" s="126">
        <f t="shared" si="31"/>
        <v>-0.2169611307420494</v>
      </c>
      <c r="AK269" s="126" t="str">
        <f t="shared" si="31"/>
        <v/>
      </c>
      <c r="AL269" s="126" t="str">
        <f t="shared" si="31"/>
        <v/>
      </c>
      <c r="AM269" s="126" t="str">
        <f t="shared" si="31"/>
        <v/>
      </c>
      <c r="AN269" s="126" t="str">
        <f t="shared" si="31"/>
        <v/>
      </c>
      <c r="AO269" s="124">
        <f t="shared" si="35"/>
        <v>96.65</v>
      </c>
      <c r="AP269" s="124">
        <f t="shared" si="36"/>
        <v>82.27</v>
      </c>
      <c r="AQ269" s="126">
        <f t="shared" si="37"/>
        <v>-0.14878427315054329</v>
      </c>
      <c r="AR269" s="153" t="s">
        <v>779</v>
      </c>
      <c r="AS269" s="153">
        <f t="shared" si="34"/>
        <v>1</v>
      </c>
      <c r="AT269" s="153">
        <f t="shared" si="34"/>
        <v>1</v>
      </c>
      <c r="AU269" s="153">
        <f t="shared" si="34"/>
        <v>1</v>
      </c>
      <c r="AV269" s="153">
        <f t="shared" si="34"/>
        <v>1</v>
      </c>
      <c r="AW269" s="153">
        <f t="shared" si="34"/>
        <v>1</v>
      </c>
      <c r="AX269" s="153">
        <f t="shared" si="33"/>
        <v>1</v>
      </c>
      <c r="AY269" s="153">
        <f t="shared" si="33"/>
        <v>0</v>
      </c>
      <c r="AZ269" s="153">
        <f t="shared" si="33"/>
        <v>0</v>
      </c>
      <c r="BA269" s="153">
        <f t="shared" si="33"/>
        <v>0</v>
      </c>
      <c r="BB269" s="153">
        <f t="shared" si="33"/>
        <v>0</v>
      </c>
    </row>
    <row r="270" spans="1:54" x14ac:dyDescent="0.3">
      <c r="A270" t="s">
        <v>1923</v>
      </c>
      <c r="B270" t="str">
        <f>VLOOKUP($A270,Countries!$H$2:$Q$217,8,FALSE)</f>
        <v>VCT</v>
      </c>
      <c r="C270" t="str">
        <f>VLOOKUP($A270,Countries!$H$2:$Q$217,9,FALSE)</f>
        <v>LAC</v>
      </c>
      <c r="D270" t="str">
        <f>VLOOKUP($A270,Countries!$H$2:$Q$217,2,FALSE)</f>
        <v>Upper-Middle Income</v>
      </c>
      <c r="E270" t="str">
        <f>VLOOKUP($A270,Countries!$H$2:$Q$217,10,FALSE)</f>
        <v>IDA</v>
      </c>
      <c r="F270" t="s">
        <v>1675</v>
      </c>
      <c r="G270" t="s">
        <v>2070</v>
      </c>
      <c r="H270" s="319" t="s">
        <v>779</v>
      </c>
      <c r="I270" s="4">
        <v>1.56</v>
      </c>
      <c r="J270" s="4">
        <v>1.95</v>
      </c>
      <c r="K270" s="4">
        <v>1</v>
      </c>
      <c r="L270" s="4">
        <v>9.11</v>
      </c>
      <c r="M270" s="4">
        <v>2.56</v>
      </c>
      <c r="N270" s="4">
        <v>1.1100000000000001</v>
      </c>
      <c r="O270" s="4">
        <v>8.42</v>
      </c>
      <c r="P270" s="4">
        <v>0.77</v>
      </c>
      <c r="Q270" s="4">
        <v>1.74</v>
      </c>
      <c r="R270" s="4">
        <v>6.38</v>
      </c>
      <c r="S270" s="4">
        <v>1.65</v>
      </c>
      <c r="T270" s="4">
        <v>7.68</v>
      </c>
      <c r="U270" s="4">
        <v>1.1000000000000001</v>
      </c>
      <c r="V270" s="4">
        <v>1.28</v>
      </c>
      <c r="W270" s="4">
        <v>1.53</v>
      </c>
      <c r="X270" s="4">
        <v>9.84</v>
      </c>
      <c r="Y270" s="4">
        <v>3.07</v>
      </c>
      <c r="Z270" s="4">
        <v>1.72</v>
      </c>
      <c r="AA270" s="4"/>
      <c r="AB270" s="4"/>
      <c r="AC270" s="4"/>
      <c r="AE270" s="126">
        <f t="shared" si="32"/>
        <v>-0.29487179487179482</v>
      </c>
      <c r="AF270" s="126">
        <f t="shared" si="32"/>
        <v>-0.34358974358974353</v>
      </c>
      <c r="AG270" s="126">
        <f t="shared" si="32"/>
        <v>0.53</v>
      </c>
      <c r="AH270" s="126">
        <f t="shared" si="32"/>
        <v>8.0131723380900161E-2</v>
      </c>
      <c r="AI270" s="126">
        <f t="shared" si="32"/>
        <v>0.19921874999999992</v>
      </c>
      <c r="AJ270" s="126">
        <f t="shared" ref="AJ270:AN320" si="38">IFERROR(IF(Z270&lt;&gt;"",-(N270-Z270)/N270,""),"")</f>
        <v>0.54954954954954938</v>
      </c>
      <c r="AK270" s="126" t="str">
        <f t="shared" si="38"/>
        <v/>
      </c>
      <c r="AL270" s="126" t="str">
        <f t="shared" si="38"/>
        <v/>
      </c>
      <c r="AM270" s="126" t="str">
        <f t="shared" si="38"/>
        <v/>
      </c>
      <c r="AN270" s="126" t="str">
        <f t="shared" si="38"/>
        <v/>
      </c>
      <c r="AO270" s="124">
        <f t="shared" si="35"/>
        <v>17.29</v>
      </c>
      <c r="AP270" s="124">
        <f t="shared" si="36"/>
        <v>18.54</v>
      </c>
      <c r="AQ270" s="126">
        <f t="shared" si="37"/>
        <v>7.2296124927703875E-2</v>
      </c>
      <c r="AR270" s="153" t="s">
        <v>779</v>
      </c>
      <c r="AS270" s="153">
        <f t="shared" si="34"/>
        <v>1</v>
      </c>
      <c r="AT270" s="153">
        <f t="shared" si="34"/>
        <v>1</v>
      </c>
      <c r="AU270" s="153">
        <f t="shared" si="34"/>
        <v>1</v>
      </c>
      <c r="AV270" s="153">
        <f t="shared" si="34"/>
        <v>1</v>
      </c>
      <c r="AW270" s="153">
        <f t="shared" si="34"/>
        <v>1</v>
      </c>
      <c r="AX270" s="153">
        <f t="shared" si="33"/>
        <v>1</v>
      </c>
      <c r="AY270" s="153">
        <f t="shared" si="33"/>
        <v>0</v>
      </c>
      <c r="AZ270" s="153">
        <f t="shared" si="33"/>
        <v>0</v>
      </c>
      <c r="BA270" s="153">
        <f t="shared" si="33"/>
        <v>0</v>
      </c>
      <c r="BB270" s="153">
        <f t="shared" si="33"/>
        <v>0</v>
      </c>
    </row>
    <row r="271" spans="1:54" x14ac:dyDescent="0.3">
      <c r="A271" t="s">
        <v>1923</v>
      </c>
      <c r="B271" t="str">
        <f>VLOOKUP($A271,Countries!$H$2:$Q$217,8,FALSE)</f>
        <v>VCT</v>
      </c>
      <c r="C271" t="str">
        <f>VLOOKUP($A271,Countries!$H$2:$Q$217,9,FALSE)</f>
        <v>LAC</v>
      </c>
      <c r="D271" t="str">
        <f>VLOOKUP($A271,Countries!$H$2:$Q$217,2,FALSE)</f>
        <v>Upper-Middle Income</v>
      </c>
      <c r="E271" t="str">
        <f>VLOOKUP($A271,Countries!$H$2:$Q$217,10,FALSE)</f>
        <v>IDA</v>
      </c>
      <c r="F271" t="s">
        <v>776</v>
      </c>
      <c r="G271" t="s">
        <v>2070</v>
      </c>
      <c r="H271" s="319" t="s">
        <v>779</v>
      </c>
      <c r="I271" s="4">
        <v>47.95</v>
      </c>
      <c r="J271" s="4">
        <v>47.1</v>
      </c>
      <c r="K271" s="4">
        <v>38.99</v>
      </c>
      <c r="L271" s="4">
        <v>56.25</v>
      </c>
      <c r="M271" s="4">
        <v>49.41</v>
      </c>
      <c r="N271" s="4">
        <v>43.43</v>
      </c>
      <c r="O271" s="4">
        <v>54.87</v>
      </c>
      <c r="P271" s="4">
        <v>35.909999999999997</v>
      </c>
      <c r="Q271" s="4">
        <v>41.3</v>
      </c>
      <c r="R271" s="4">
        <v>48.38</v>
      </c>
      <c r="S271" s="4">
        <v>47.43</v>
      </c>
      <c r="T271" s="4">
        <v>89.37</v>
      </c>
      <c r="U271" s="4">
        <v>51.64</v>
      </c>
      <c r="V271" s="4">
        <v>48.78</v>
      </c>
      <c r="W271" s="4">
        <v>46.7</v>
      </c>
      <c r="X271" s="4">
        <v>55</v>
      </c>
      <c r="Y271" s="4">
        <v>40.619999999999997</v>
      </c>
      <c r="Z271" s="4">
        <v>40.090000000000003</v>
      </c>
      <c r="AA271" s="4"/>
      <c r="AB271" s="4"/>
      <c r="AC271" s="4"/>
      <c r="AE271" s="126">
        <f t="shared" ref="AE271:AI321" si="39">IFERROR(IF(U271&lt;&gt;"",-(I271-U271)/I271,""),"")</f>
        <v>7.6955161626694427E-2</v>
      </c>
      <c r="AF271" s="126">
        <f t="shared" si="39"/>
        <v>3.566878980891719E-2</v>
      </c>
      <c r="AG271" s="126">
        <f t="shared" si="39"/>
        <v>0.19774301102846886</v>
      </c>
      <c r="AH271" s="126">
        <f t="shared" si="39"/>
        <v>-2.2222222222222223E-2</v>
      </c>
      <c r="AI271" s="126">
        <f t="shared" si="39"/>
        <v>-0.17789921068609593</v>
      </c>
      <c r="AJ271" s="126">
        <f t="shared" si="38"/>
        <v>-7.6905364955100072E-2</v>
      </c>
      <c r="AK271" s="126" t="str">
        <f t="shared" si="38"/>
        <v/>
      </c>
      <c r="AL271" s="126" t="str">
        <f t="shared" si="38"/>
        <v/>
      </c>
      <c r="AM271" s="126" t="str">
        <f t="shared" si="38"/>
        <v/>
      </c>
      <c r="AN271" s="126" t="str">
        <f t="shared" si="38"/>
        <v/>
      </c>
      <c r="AO271" s="124">
        <f t="shared" si="35"/>
        <v>283.13</v>
      </c>
      <c r="AP271" s="124">
        <f t="shared" si="36"/>
        <v>282.83000000000004</v>
      </c>
      <c r="AQ271" s="126">
        <f t="shared" si="37"/>
        <v>-1.0595839367073588E-3</v>
      </c>
      <c r="AR271" s="153" t="s">
        <v>779</v>
      </c>
      <c r="AS271" s="153">
        <f t="shared" si="34"/>
        <v>1</v>
      </c>
      <c r="AT271" s="153">
        <f t="shared" si="34"/>
        <v>1</v>
      </c>
      <c r="AU271" s="153">
        <f t="shared" si="34"/>
        <v>1</v>
      </c>
      <c r="AV271" s="153">
        <f t="shared" si="34"/>
        <v>1</v>
      </c>
      <c r="AW271" s="153">
        <f t="shared" si="34"/>
        <v>1</v>
      </c>
      <c r="AX271" s="153">
        <f t="shared" si="33"/>
        <v>1</v>
      </c>
      <c r="AY271" s="153">
        <f t="shared" si="33"/>
        <v>0</v>
      </c>
      <c r="AZ271" s="153">
        <f t="shared" si="33"/>
        <v>0</v>
      </c>
      <c r="BA271" s="153">
        <f t="shared" si="33"/>
        <v>0</v>
      </c>
      <c r="BB271" s="153">
        <f t="shared" si="33"/>
        <v>0</v>
      </c>
    </row>
    <row r="272" spans="1:54" x14ac:dyDescent="0.3">
      <c r="A272" t="s">
        <v>1923</v>
      </c>
      <c r="B272" t="str">
        <f>VLOOKUP($A272,Countries!$H$2:$Q$217,8,FALSE)</f>
        <v>VCT</v>
      </c>
      <c r="C272" t="str">
        <f>VLOOKUP($A272,Countries!$H$2:$Q$217,9,FALSE)</f>
        <v>LAC</v>
      </c>
      <c r="D272" t="str">
        <f>VLOOKUP($A272,Countries!$H$2:$Q$217,2,FALSE)</f>
        <v>Upper-Middle Income</v>
      </c>
      <c r="E272" t="str">
        <f>VLOOKUP($A272,Countries!$H$2:$Q$217,10,FALSE)</f>
        <v>IDA</v>
      </c>
      <c r="F272" t="s">
        <v>1676</v>
      </c>
      <c r="G272" t="s">
        <v>2070</v>
      </c>
      <c r="H272" s="319" t="s">
        <v>779</v>
      </c>
      <c r="I272" s="4">
        <v>7.03</v>
      </c>
      <c r="J272" s="4">
        <v>6.61</v>
      </c>
      <c r="K272" s="4">
        <v>5.25</v>
      </c>
      <c r="L272" s="4">
        <v>8.1</v>
      </c>
      <c r="M272" s="4">
        <v>6.97</v>
      </c>
      <c r="N272" s="4">
        <v>6.41</v>
      </c>
      <c r="O272" s="4">
        <v>6.44</v>
      </c>
      <c r="P272" s="4">
        <v>5.48</v>
      </c>
      <c r="Q272" s="4">
        <v>6.39</v>
      </c>
      <c r="R272" s="4">
        <v>7.03</v>
      </c>
      <c r="S272" s="4">
        <v>7.92</v>
      </c>
      <c r="T272" s="4">
        <v>9.1999999999999993</v>
      </c>
      <c r="U272" s="4">
        <v>8.0299999999999994</v>
      </c>
      <c r="V272" s="4">
        <v>6.85</v>
      </c>
      <c r="W272" s="4">
        <v>6.26</v>
      </c>
      <c r="X272" s="4">
        <v>9.09</v>
      </c>
      <c r="Y272" s="4">
        <v>6.53</v>
      </c>
      <c r="Z272" s="4">
        <v>6.03</v>
      </c>
      <c r="AA272" s="4"/>
      <c r="AB272" s="4"/>
      <c r="AC272" s="4"/>
      <c r="AE272" s="126">
        <f t="shared" si="39"/>
        <v>0.14224751066856317</v>
      </c>
      <c r="AF272" s="126">
        <f t="shared" si="39"/>
        <v>3.630862329803318E-2</v>
      </c>
      <c r="AG272" s="126">
        <f t="shared" si="39"/>
        <v>0.19238095238095235</v>
      </c>
      <c r="AH272" s="126">
        <f t="shared" si="39"/>
        <v>0.12222222222222226</v>
      </c>
      <c r="AI272" s="126">
        <f t="shared" si="39"/>
        <v>-6.3127690100430345E-2</v>
      </c>
      <c r="AJ272" s="126">
        <f t="shared" si="38"/>
        <v>-5.9282371294851775E-2</v>
      </c>
      <c r="AK272" s="126" t="str">
        <f t="shared" si="38"/>
        <v/>
      </c>
      <c r="AL272" s="126" t="str">
        <f t="shared" si="38"/>
        <v/>
      </c>
      <c r="AM272" s="126" t="str">
        <f t="shared" si="38"/>
        <v/>
      </c>
      <c r="AN272" s="126" t="str">
        <f t="shared" si="38"/>
        <v/>
      </c>
      <c r="AO272" s="124">
        <f t="shared" si="35"/>
        <v>40.370000000000005</v>
      </c>
      <c r="AP272" s="124">
        <f t="shared" si="36"/>
        <v>42.79</v>
      </c>
      <c r="AQ272" s="126">
        <f t="shared" si="37"/>
        <v>5.9945504087193319E-2</v>
      </c>
      <c r="AR272" s="153" t="s">
        <v>779</v>
      </c>
      <c r="AS272" s="153">
        <f t="shared" si="34"/>
        <v>1</v>
      </c>
      <c r="AT272" s="153">
        <f t="shared" si="34"/>
        <v>1</v>
      </c>
      <c r="AU272" s="153">
        <f t="shared" si="34"/>
        <v>1</v>
      </c>
      <c r="AV272" s="153">
        <f t="shared" si="34"/>
        <v>1</v>
      </c>
      <c r="AW272" s="153">
        <f t="shared" si="34"/>
        <v>1</v>
      </c>
      <c r="AX272" s="153">
        <f t="shared" si="33"/>
        <v>1</v>
      </c>
      <c r="AY272" s="153">
        <f t="shared" si="33"/>
        <v>0</v>
      </c>
      <c r="AZ272" s="153">
        <f t="shared" si="33"/>
        <v>0</v>
      </c>
      <c r="BA272" s="153">
        <f t="shared" si="33"/>
        <v>0</v>
      </c>
      <c r="BB272" s="153">
        <f t="shared" si="33"/>
        <v>0</v>
      </c>
    </row>
    <row r="273" spans="1:54" x14ac:dyDescent="0.3">
      <c r="A273" t="s">
        <v>1923</v>
      </c>
      <c r="B273" t="str">
        <f>VLOOKUP($A273,Countries!$H$2:$Q$217,8,FALSE)</f>
        <v>VCT</v>
      </c>
      <c r="C273" t="str">
        <f>VLOOKUP($A273,Countries!$H$2:$Q$217,9,FALSE)</f>
        <v>LAC</v>
      </c>
      <c r="D273" t="str">
        <f>VLOOKUP($A273,Countries!$H$2:$Q$217,2,FALSE)</f>
        <v>Upper-Middle Income</v>
      </c>
      <c r="E273" t="str">
        <f>VLOOKUP($A273,Countries!$H$2:$Q$217,10,FALSE)</f>
        <v>IDA</v>
      </c>
      <c r="F273" t="s">
        <v>770</v>
      </c>
      <c r="G273" t="s">
        <v>2070</v>
      </c>
      <c r="H273" s="319" t="s">
        <v>779</v>
      </c>
      <c r="I273" s="4">
        <v>3.81</v>
      </c>
      <c r="J273" s="4">
        <v>4.17</v>
      </c>
      <c r="K273" s="4">
        <v>5.0199999999999996</v>
      </c>
      <c r="L273" s="4">
        <v>3.63</v>
      </c>
      <c r="M273" s="4">
        <v>4.88</v>
      </c>
      <c r="N273" s="4">
        <v>5.61</v>
      </c>
      <c r="O273" s="4">
        <v>4.5599999999999996</v>
      </c>
      <c r="P273" s="4">
        <v>4.05</v>
      </c>
      <c r="Q273" s="4">
        <v>4.53</v>
      </c>
      <c r="R273" s="4">
        <v>3.88</v>
      </c>
      <c r="S273" s="4">
        <v>5.92</v>
      </c>
      <c r="T273" s="4">
        <v>7.91</v>
      </c>
      <c r="U273" s="4">
        <v>4.05</v>
      </c>
      <c r="V273" s="4">
        <v>4.22</v>
      </c>
      <c r="W273" s="4">
        <v>4.6399999999999997</v>
      </c>
      <c r="X273" s="4">
        <v>4.28</v>
      </c>
      <c r="Y273" s="4">
        <v>4.16</v>
      </c>
      <c r="Z273" s="4">
        <v>3.2</v>
      </c>
      <c r="AA273" s="4"/>
      <c r="AB273" s="4"/>
      <c r="AC273" s="4"/>
      <c r="AE273" s="126">
        <f t="shared" si="39"/>
        <v>6.2992125984251912E-2</v>
      </c>
      <c r="AF273" s="126">
        <f t="shared" si="39"/>
        <v>1.199040767386087E-2</v>
      </c>
      <c r="AG273" s="126">
        <f t="shared" si="39"/>
        <v>-7.5697211155378474E-2</v>
      </c>
      <c r="AH273" s="126">
        <f t="shared" si="39"/>
        <v>0.17906336088154282</v>
      </c>
      <c r="AI273" s="126">
        <f t="shared" si="39"/>
        <v>-0.14754098360655732</v>
      </c>
      <c r="AJ273" s="126">
        <f t="shared" si="38"/>
        <v>-0.42959001782531192</v>
      </c>
      <c r="AK273" s="126" t="str">
        <f t="shared" si="38"/>
        <v/>
      </c>
      <c r="AL273" s="126" t="str">
        <f t="shared" si="38"/>
        <v/>
      </c>
      <c r="AM273" s="126" t="str">
        <f t="shared" si="38"/>
        <v/>
      </c>
      <c r="AN273" s="126" t="str">
        <f t="shared" si="38"/>
        <v/>
      </c>
      <c r="AO273" s="124">
        <f t="shared" si="35"/>
        <v>27.119999999999997</v>
      </c>
      <c r="AP273" s="124">
        <f t="shared" si="36"/>
        <v>24.55</v>
      </c>
      <c r="AQ273" s="126">
        <f t="shared" si="37"/>
        <v>-9.4764011799409922E-2</v>
      </c>
      <c r="AR273" s="153" t="s">
        <v>779</v>
      </c>
      <c r="AS273" s="153">
        <f t="shared" si="34"/>
        <v>1</v>
      </c>
      <c r="AT273" s="153">
        <f t="shared" si="34"/>
        <v>1</v>
      </c>
      <c r="AU273" s="153">
        <f t="shared" si="34"/>
        <v>1</v>
      </c>
      <c r="AV273" s="153">
        <f t="shared" si="34"/>
        <v>1</v>
      </c>
      <c r="AW273" s="153">
        <f t="shared" si="34"/>
        <v>1</v>
      </c>
      <c r="AX273" s="153">
        <f t="shared" si="33"/>
        <v>1</v>
      </c>
      <c r="AY273" s="153">
        <f t="shared" si="33"/>
        <v>0</v>
      </c>
      <c r="AZ273" s="153">
        <f t="shared" si="33"/>
        <v>0</v>
      </c>
      <c r="BA273" s="153">
        <f t="shared" si="33"/>
        <v>0</v>
      </c>
      <c r="BB273" s="153">
        <f t="shared" si="33"/>
        <v>0</v>
      </c>
    </row>
    <row r="274" spans="1:54" x14ac:dyDescent="0.3">
      <c r="A274" t="s">
        <v>1923</v>
      </c>
      <c r="B274" t="str">
        <f>VLOOKUP($A274,Countries!$H$2:$Q$217,8,FALSE)</f>
        <v>VCT</v>
      </c>
      <c r="C274" t="str">
        <f>VLOOKUP($A274,Countries!$H$2:$Q$217,9,FALSE)</f>
        <v>LAC</v>
      </c>
      <c r="D274" t="str">
        <f>VLOOKUP($A274,Countries!$H$2:$Q$217,2,FALSE)</f>
        <v>Upper-Middle Income</v>
      </c>
      <c r="E274" t="str">
        <f>VLOOKUP($A274,Countries!$H$2:$Q$217,10,FALSE)</f>
        <v>IDA</v>
      </c>
      <c r="F274" t="s">
        <v>1678</v>
      </c>
      <c r="G274" t="s">
        <v>2070</v>
      </c>
      <c r="H274" s="319" t="s">
        <v>779</v>
      </c>
      <c r="I274" s="4">
        <v>6.9</v>
      </c>
      <c r="J274" s="4">
        <v>6.71</v>
      </c>
      <c r="K274" s="4">
        <v>7.49</v>
      </c>
      <c r="L274" s="4">
        <v>7.33</v>
      </c>
      <c r="M274" s="4">
        <v>8.59</v>
      </c>
      <c r="N274" s="4">
        <v>5.88</v>
      </c>
      <c r="O274" s="4">
        <v>7.17</v>
      </c>
      <c r="P274" s="4">
        <v>5.21</v>
      </c>
      <c r="Q274" s="4">
        <v>6.53</v>
      </c>
      <c r="R274" s="4">
        <v>6.35</v>
      </c>
      <c r="S274" s="4">
        <v>6.9</v>
      </c>
      <c r="T274" s="4">
        <v>12.47</v>
      </c>
      <c r="U274" s="4">
        <v>6.86</v>
      </c>
      <c r="V274" s="4">
        <v>6.5</v>
      </c>
      <c r="W274" s="4">
        <v>6.01</v>
      </c>
      <c r="X274" s="4">
        <v>6.13</v>
      </c>
      <c r="Y274" s="4">
        <v>7.9</v>
      </c>
      <c r="Z274" s="4">
        <v>5.68</v>
      </c>
      <c r="AA274" s="4"/>
      <c r="AB274" s="4"/>
      <c r="AC274" s="4"/>
      <c r="AE274" s="126">
        <f t="shared" si="39"/>
        <v>-5.7971014492753676E-3</v>
      </c>
      <c r="AF274" s="126">
        <f t="shared" si="39"/>
        <v>-3.1296572280178833E-2</v>
      </c>
      <c r="AG274" s="126">
        <f t="shared" si="39"/>
        <v>-0.19759679572763689</v>
      </c>
      <c r="AH274" s="126">
        <f t="shared" si="39"/>
        <v>-0.16371077762619374</v>
      </c>
      <c r="AI274" s="126">
        <f t="shared" si="39"/>
        <v>-8.0325960419091916E-2</v>
      </c>
      <c r="AJ274" s="126">
        <f t="shared" si="38"/>
        <v>-3.4013605442176902E-2</v>
      </c>
      <c r="AK274" s="126" t="str">
        <f t="shared" si="38"/>
        <v/>
      </c>
      <c r="AL274" s="126" t="str">
        <f t="shared" si="38"/>
        <v/>
      </c>
      <c r="AM274" s="126" t="str">
        <f t="shared" si="38"/>
        <v/>
      </c>
      <c r="AN274" s="126" t="str">
        <f t="shared" si="38"/>
        <v/>
      </c>
      <c r="AO274" s="124">
        <f t="shared" si="35"/>
        <v>42.9</v>
      </c>
      <c r="AP274" s="124">
        <f t="shared" si="36"/>
        <v>39.08</v>
      </c>
      <c r="AQ274" s="126">
        <f t="shared" si="37"/>
        <v>-8.9044289044289057E-2</v>
      </c>
      <c r="AR274" s="153" t="s">
        <v>779</v>
      </c>
      <c r="AS274" s="153">
        <f t="shared" si="34"/>
        <v>1</v>
      </c>
      <c r="AT274" s="153">
        <f t="shared" si="34"/>
        <v>1</v>
      </c>
      <c r="AU274" s="153">
        <f t="shared" si="34"/>
        <v>1</v>
      </c>
      <c r="AV274" s="153">
        <f t="shared" si="34"/>
        <v>1</v>
      </c>
      <c r="AW274" s="153">
        <f t="shared" si="34"/>
        <v>1</v>
      </c>
      <c r="AX274" s="153">
        <f t="shared" si="33"/>
        <v>1</v>
      </c>
      <c r="AY274" s="153">
        <f t="shared" si="33"/>
        <v>0</v>
      </c>
      <c r="AZ274" s="153">
        <f t="shared" si="33"/>
        <v>0</v>
      </c>
      <c r="BA274" s="153">
        <f t="shared" si="33"/>
        <v>0</v>
      </c>
      <c r="BB274" s="153">
        <f t="shared" si="33"/>
        <v>0</v>
      </c>
    </row>
    <row r="275" spans="1:54" x14ac:dyDescent="0.3">
      <c r="A275" t="s">
        <v>1923</v>
      </c>
      <c r="B275" t="str">
        <f>VLOOKUP($A275,Countries!$H$2:$Q$217,8,FALSE)</f>
        <v>VCT</v>
      </c>
      <c r="C275" t="str">
        <f>VLOOKUP($A275,Countries!$H$2:$Q$217,9,FALSE)</f>
        <v>LAC</v>
      </c>
      <c r="D275" t="str">
        <f>VLOOKUP($A275,Countries!$H$2:$Q$217,2,FALSE)</f>
        <v>Upper-Middle Income</v>
      </c>
      <c r="E275" t="str">
        <f>VLOOKUP($A275,Countries!$H$2:$Q$217,10,FALSE)</f>
        <v>IDA</v>
      </c>
      <c r="F275" t="s">
        <v>1679</v>
      </c>
      <c r="G275" t="s">
        <v>2070</v>
      </c>
      <c r="H275" s="319" t="s">
        <v>779</v>
      </c>
      <c r="I275" s="4">
        <v>24.59</v>
      </c>
      <c r="J275" s="4">
        <v>22.7</v>
      </c>
      <c r="K275" s="4">
        <v>17.55</v>
      </c>
      <c r="L275" s="4">
        <v>24.83</v>
      </c>
      <c r="M275" s="4">
        <v>21.25</v>
      </c>
      <c r="N275" s="4">
        <v>21.77</v>
      </c>
      <c r="O275" s="4">
        <v>24.95</v>
      </c>
      <c r="P275" s="4">
        <v>17.149999999999999</v>
      </c>
      <c r="Q275" s="4">
        <v>19.41</v>
      </c>
      <c r="R275" s="4">
        <v>21.05</v>
      </c>
      <c r="S275" s="4">
        <v>22.06</v>
      </c>
      <c r="T275" s="4">
        <v>42.51</v>
      </c>
      <c r="U275" s="4">
        <v>28.75</v>
      </c>
      <c r="V275" s="4">
        <v>23.48</v>
      </c>
      <c r="W275" s="4">
        <v>23.83</v>
      </c>
      <c r="X275" s="4">
        <v>23.43</v>
      </c>
      <c r="Y275" s="4">
        <v>17.239999999999998</v>
      </c>
      <c r="Z275" s="4">
        <v>21.23</v>
      </c>
      <c r="AA275" s="4"/>
      <c r="AB275" s="4"/>
      <c r="AC275" s="4"/>
      <c r="AE275" s="126">
        <f t="shared" si="39"/>
        <v>0.16917446116307444</v>
      </c>
      <c r="AF275" s="126">
        <f t="shared" si="39"/>
        <v>3.4361233480176265E-2</v>
      </c>
      <c r="AG275" s="126">
        <f t="shared" si="39"/>
        <v>0.35783475783475766</v>
      </c>
      <c r="AH275" s="126">
        <f t="shared" si="39"/>
        <v>-5.6383407168747429E-2</v>
      </c>
      <c r="AI275" s="126">
        <f t="shared" si="39"/>
        <v>-0.18870588235294125</v>
      </c>
      <c r="AJ275" s="126">
        <f t="shared" si="38"/>
        <v>-2.4804777216352741E-2</v>
      </c>
      <c r="AK275" s="126" t="str">
        <f t="shared" si="38"/>
        <v/>
      </c>
      <c r="AL275" s="126" t="str">
        <f t="shared" si="38"/>
        <v/>
      </c>
      <c r="AM275" s="126" t="str">
        <f t="shared" si="38"/>
        <v/>
      </c>
      <c r="AN275" s="126" t="str">
        <f t="shared" si="38"/>
        <v/>
      </c>
      <c r="AO275" s="124">
        <f t="shared" si="35"/>
        <v>132.69</v>
      </c>
      <c r="AP275" s="124">
        <f t="shared" si="36"/>
        <v>137.96</v>
      </c>
      <c r="AQ275" s="126">
        <f t="shared" si="37"/>
        <v>3.9716632753033464E-2</v>
      </c>
      <c r="AR275" s="153" t="s">
        <v>779</v>
      </c>
      <c r="AS275" s="153">
        <f t="shared" si="34"/>
        <v>1</v>
      </c>
      <c r="AT275" s="153">
        <f t="shared" si="34"/>
        <v>1</v>
      </c>
      <c r="AU275" s="153">
        <f t="shared" si="34"/>
        <v>1</v>
      </c>
      <c r="AV275" s="153">
        <f t="shared" si="34"/>
        <v>1</v>
      </c>
      <c r="AW275" s="153">
        <f t="shared" si="34"/>
        <v>1</v>
      </c>
      <c r="AX275" s="153">
        <f t="shared" si="33"/>
        <v>1</v>
      </c>
      <c r="AY275" s="153">
        <f t="shared" si="33"/>
        <v>0</v>
      </c>
      <c r="AZ275" s="153">
        <f t="shared" si="33"/>
        <v>0</v>
      </c>
      <c r="BA275" s="153">
        <f t="shared" si="33"/>
        <v>0</v>
      </c>
      <c r="BB275" s="153">
        <f t="shared" si="33"/>
        <v>0</v>
      </c>
    </row>
    <row r="276" spans="1:54" x14ac:dyDescent="0.3">
      <c r="A276" t="s">
        <v>1923</v>
      </c>
      <c r="B276" t="str">
        <f>VLOOKUP($A276,Countries!$H$2:$Q$217,8,FALSE)</f>
        <v>VCT</v>
      </c>
      <c r="C276" t="str">
        <f>VLOOKUP($A276,Countries!$H$2:$Q$217,9,FALSE)</f>
        <v>LAC</v>
      </c>
      <c r="D276" t="str">
        <f>VLOOKUP($A276,Countries!$H$2:$Q$217,2,FALSE)</f>
        <v>Upper-Middle Income</v>
      </c>
      <c r="E276" t="str">
        <f>VLOOKUP($A276,Countries!$H$2:$Q$217,10,FALSE)</f>
        <v>IDA</v>
      </c>
      <c r="F276" t="s">
        <v>16</v>
      </c>
      <c r="G276" t="s">
        <v>2070</v>
      </c>
      <c r="H276" s="319" t="s">
        <v>779</v>
      </c>
      <c r="I276" s="4">
        <v>10.46</v>
      </c>
      <c r="J276" s="4">
        <v>9.6300000000000008</v>
      </c>
      <c r="K276" s="4">
        <v>7.1</v>
      </c>
      <c r="L276" s="4">
        <v>18.690000000000001</v>
      </c>
      <c r="M276" s="4">
        <v>10.94</v>
      </c>
      <c r="N276" s="4">
        <v>8.42</v>
      </c>
      <c r="O276" s="4">
        <v>15.29</v>
      </c>
      <c r="P276" s="4">
        <v>7.56</v>
      </c>
      <c r="Q276" s="4">
        <v>8.69</v>
      </c>
      <c r="R276" s="4">
        <v>14.41</v>
      </c>
      <c r="S276" s="4">
        <v>10.42</v>
      </c>
      <c r="T276" s="4">
        <v>18.68</v>
      </c>
      <c r="U276" s="4">
        <v>10.25</v>
      </c>
      <c r="V276" s="4">
        <v>9.31</v>
      </c>
      <c r="W276" s="4">
        <v>8.4</v>
      </c>
      <c r="X276" s="4">
        <v>19.97</v>
      </c>
      <c r="Y276" s="4">
        <v>10.31</v>
      </c>
      <c r="Z276" s="4">
        <v>8.4600000000000009</v>
      </c>
      <c r="AA276" s="4"/>
      <c r="AB276" s="4"/>
      <c r="AC276" s="4"/>
      <c r="AE276" s="126">
        <f t="shared" si="39"/>
        <v>-2.0076481835564132E-2</v>
      </c>
      <c r="AF276" s="126">
        <f t="shared" si="39"/>
        <v>-3.3229491173416434E-2</v>
      </c>
      <c r="AG276" s="126">
        <f t="shared" si="39"/>
        <v>0.18309859154929589</v>
      </c>
      <c r="AH276" s="126">
        <f t="shared" si="39"/>
        <v>6.8485821294809929E-2</v>
      </c>
      <c r="AI276" s="126">
        <f t="shared" si="39"/>
        <v>-5.7586837294332636E-2</v>
      </c>
      <c r="AJ276" s="126">
        <f t="shared" si="38"/>
        <v>4.750593824228138E-3</v>
      </c>
      <c r="AK276" s="126" t="str">
        <f t="shared" si="38"/>
        <v/>
      </c>
      <c r="AL276" s="126" t="str">
        <f t="shared" si="38"/>
        <v/>
      </c>
      <c r="AM276" s="126" t="str">
        <f t="shared" si="38"/>
        <v/>
      </c>
      <c r="AN276" s="126" t="str">
        <f t="shared" si="38"/>
        <v/>
      </c>
      <c r="AO276" s="124">
        <f t="shared" si="35"/>
        <v>65.240000000000009</v>
      </c>
      <c r="AP276" s="124">
        <f t="shared" si="36"/>
        <v>66.7</v>
      </c>
      <c r="AQ276" s="126">
        <f t="shared" si="37"/>
        <v>2.2378908645002967E-2</v>
      </c>
      <c r="AR276" s="153" t="s">
        <v>779</v>
      </c>
      <c r="AS276" s="153">
        <f t="shared" si="34"/>
        <v>1</v>
      </c>
      <c r="AT276" s="153">
        <f t="shared" si="34"/>
        <v>1</v>
      </c>
      <c r="AU276" s="153">
        <f t="shared" si="34"/>
        <v>1</v>
      </c>
      <c r="AV276" s="153">
        <f t="shared" si="34"/>
        <v>1</v>
      </c>
      <c r="AW276" s="153">
        <f t="shared" si="34"/>
        <v>1</v>
      </c>
      <c r="AX276" s="153">
        <f t="shared" si="33"/>
        <v>1</v>
      </c>
      <c r="AY276" s="153">
        <f t="shared" si="33"/>
        <v>0</v>
      </c>
      <c r="AZ276" s="153">
        <f t="shared" si="33"/>
        <v>0</v>
      </c>
      <c r="BA276" s="153">
        <f t="shared" si="33"/>
        <v>0</v>
      </c>
      <c r="BB276" s="153">
        <f t="shared" si="33"/>
        <v>0</v>
      </c>
    </row>
    <row r="277" spans="1:54" x14ac:dyDescent="0.3">
      <c r="A277" t="s">
        <v>1923</v>
      </c>
      <c r="B277" t="str">
        <f>VLOOKUP($A277,Countries!$H$2:$Q$217,8,FALSE)</f>
        <v>VCT</v>
      </c>
      <c r="C277" t="str">
        <f>VLOOKUP($A277,Countries!$H$2:$Q$217,9,FALSE)</f>
        <v>LAC</v>
      </c>
      <c r="D277" t="str">
        <f>VLOOKUP($A277,Countries!$H$2:$Q$217,2,FALSE)</f>
        <v>Upper-Middle Income</v>
      </c>
      <c r="E277" t="str">
        <f>VLOOKUP($A277,Countries!$H$2:$Q$217,10,FALSE)</f>
        <v>IDA</v>
      </c>
      <c r="F277" t="s">
        <v>1681</v>
      </c>
      <c r="G277" t="s">
        <v>2070</v>
      </c>
      <c r="H277" s="319" t="s">
        <v>779</v>
      </c>
      <c r="I277" s="4">
        <v>4.38</v>
      </c>
      <c r="J277" s="4">
        <v>4.82</v>
      </c>
      <c r="K277" s="4">
        <v>5.65</v>
      </c>
      <c r="L277" s="4">
        <v>3.93</v>
      </c>
      <c r="M277" s="4">
        <v>5.69</v>
      </c>
      <c r="N277" s="4">
        <v>6.36</v>
      </c>
      <c r="O277" s="4">
        <v>5.66</v>
      </c>
      <c r="P277" s="4">
        <v>4.55</v>
      </c>
      <c r="Q277" s="4">
        <v>5.15</v>
      </c>
      <c r="R277" s="4">
        <v>4.45</v>
      </c>
      <c r="S277" s="4">
        <v>6.54</v>
      </c>
      <c r="T277" s="4">
        <v>8.4700000000000006</v>
      </c>
      <c r="U277" s="4">
        <v>4.6500000000000004</v>
      </c>
      <c r="V277" s="4">
        <v>4.78</v>
      </c>
      <c r="W277" s="4">
        <v>5.03</v>
      </c>
      <c r="X277" s="4">
        <v>4.8099999999999996</v>
      </c>
      <c r="Y277" s="4">
        <v>4.78</v>
      </c>
      <c r="Z277" s="4">
        <v>3.81</v>
      </c>
      <c r="AA277" s="4"/>
      <c r="AB277" s="4"/>
      <c r="AC277" s="4"/>
      <c r="AE277" s="126">
        <f t="shared" si="39"/>
        <v>6.1643835616438464E-2</v>
      </c>
      <c r="AF277" s="126">
        <f t="shared" si="39"/>
        <v>-8.2987551867219986E-3</v>
      </c>
      <c r="AG277" s="126">
        <f t="shared" si="39"/>
        <v>-0.1097345132743363</v>
      </c>
      <c r="AH277" s="126">
        <f t="shared" si="39"/>
        <v>0.2239185750636131</v>
      </c>
      <c r="AI277" s="126">
        <f t="shared" si="39"/>
        <v>-0.15992970123022848</v>
      </c>
      <c r="AJ277" s="126">
        <f t="shared" si="38"/>
        <v>-0.40094339622641512</v>
      </c>
      <c r="AK277" s="126" t="str">
        <f t="shared" si="38"/>
        <v/>
      </c>
      <c r="AL277" s="126" t="str">
        <f t="shared" si="38"/>
        <v/>
      </c>
      <c r="AM277" s="126" t="str">
        <f t="shared" si="38"/>
        <v/>
      </c>
      <c r="AN277" s="126" t="str">
        <f t="shared" si="38"/>
        <v/>
      </c>
      <c r="AO277" s="124">
        <f t="shared" si="35"/>
        <v>30.830000000000002</v>
      </c>
      <c r="AP277" s="124">
        <f t="shared" si="36"/>
        <v>27.86</v>
      </c>
      <c r="AQ277" s="126">
        <f t="shared" si="37"/>
        <v>-9.6334738890690955E-2</v>
      </c>
      <c r="AR277" s="153" t="s">
        <v>779</v>
      </c>
      <c r="AS277" s="153">
        <f t="shared" si="34"/>
        <v>1</v>
      </c>
      <c r="AT277" s="153">
        <f t="shared" si="34"/>
        <v>1</v>
      </c>
      <c r="AU277" s="153">
        <f t="shared" si="34"/>
        <v>1</v>
      </c>
      <c r="AV277" s="153">
        <f t="shared" si="34"/>
        <v>1</v>
      </c>
      <c r="AW277" s="153">
        <f t="shared" si="34"/>
        <v>1</v>
      </c>
      <c r="AX277" s="153">
        <f t="shared" si="33"/>
        <v>1</v>
      </c>
      <c r="AY277" s="153">
        <f t="shared" si="33"/>
        <v>0</v>
      </c>
      <c r="AZ277" s="153">
        <f t="shared" si="33"/>
        <v>0</v>
      </c>
      <c r="BA277" s="153">
        <f t="shared" si="33"/>
        <v>0</v>
      </c>
      <c r="BB277" s="153">
        <f t="shared" si="33"/>
        <v>0</v>
      </c>
    </row>
    <row r="278" spans="1:54" x14ac:dyDescent="0.3">
      <c r="A278" t="s">
        <v>1923</v>
      </c>
      <c r="B278" t="str">
        <f>VLOOKUP($A278,Countries!$H$2:$Q$217,8,FALSE)</f>
        <v>VCT</v>
      </c>
      <c r="C278" t="str">
        <f>VLOOKUP($A278,Countries!$H$2:$Q$217,9,FALSE)</f>
        <v>LAC</v>
      </c>
      <c r="D278" t="str">
        <f>VLOOKUP($A278,Countries!$H$2:$Q$217,2,FALSE)</f>
        <v>Upper-Middle Income</v>
      </c>
      <c r="E278" t="str">
        <f>VLOOKUP($A278,Countries!$H$2:$Q$217,10,FALSE)</f>
        <v>IDA</v>
      </c>
      <c r="F278" t="s">
        <v>2101</v>
      </c>
      <c r="G278" t="s">
        <v>2070</v>
      </c>
      <c r="H278" s="319" t="s">
        <v>779</v>
      </c>
      <c r="I278" s="4">
        <v>1.62</v>
      </c>
      <c r="J278" s="4">
        <v>3.25</v>
      </c>
      <c r="K278" s="4">
        <v>1.2</v>
      </c>
      <c r="L278" s="4">
        <v>1.46</v>
      </c>
      <c r="M278" s="4">
        <v>2.94</v>
      </c>
      <c r="N278" s="4">
        <v>0.99</v>
      </c>
      <c r="O278" s="4">
        <v>1.81</v>
      </c>
      <c r="P278" s="4">
        <v>1.44</v>
      </c>
      <c r="Q278" s="4">
        <v>1.53</v>
      </c>
      <c r="R278" s="4">
        <v>2.13</v>
      </c>
      <c r="S278" s="4">
        <v>1.51</v>
      </c>
      <c r="T278" s="4">
        <v>7.24</v>
      </c>
      <c r="U278" s="4">
        <v>1.1200000000000001</v>
      </c>
      <c r="V278" s="4">
        <v>4.7</v>
      </c>
      <c r="W278" s="4">
        <v>3.42</v>
      </c>
      <c r="X278" s="4">
        <v>0.67</v>
      </c>
      <c r="Y278" s="4">
        <v>0.39</v>
      </c>
      <c r="Z278" s="4">
        <v>0.92</v>
      </c>
      <c r="AA278" s="4"/>
      <c r="AB278" s="4"/>
      <c r="AC278" s="4"/>
      <c r="AE278" s="126">
        <f t="shared" si="39"/>
        <v>-0.30864197530864196</v>
      </c>
      <c r="AF278" s="126">
        <f t="shared" si="39"/>
        <v>0.44615384615384623</v>
      </c>
      <c r="AG278" s="126">
        <f t="shared" si="39"/>
        <v>1.8499999999999999</v>
      </c>
      <c r="AH278" s="126">
        <f t="shared" si="39"/>
        <v>-0.54109589041095885</v>
      </c>
      <c r="AI278" s="126">
        <f t="shared" si="39"/>
        <v>-0.86734693877551017</v>
      </c>
      <c r="AJ278" s="126">
        <f t="shared" si="38"/>
        <v>-7.0707070707070663E-2</v>
      </c>
      <c r="AK278" s="126" t="str">
        <f t="shared" si="38"/>
        <v/>
      </c>
      <c r="AL278" s="126" t="str">
        <f t="shared" si="38"/>
        <v/>
      </c>
      <c r="AM278" s="126" t="str">
        <f t="shared" si="38"/>
        <v/>
      </c>
      <c r="AN278" s="126" t="str">
        <f t="shared" si="38"/>
        <v/>
      </c>
      <c r="AO278" s="124">
        <f t="shared" si="35"/>
        <v>11.46</v>
      </c>
      <c r="AP278" s="124">
        <f t="shared" si="36"/>
        <v>11.22</v>
      </c>
      <c r="AQ278" s="126">
        <f t="shared" si="37"/>
        <v>-2.0942408376963369E-2</v>
      </c>
      <c r="AR278" s="153" t="s">
        <v>779</v>
      </c>
      <c r="AS278" s="153">
        <f t="shared" si="34"/>
        <v>1</v>
      </c>
      <c r="AT278" s="153">
        <f t="shared" si="34"/>
        <v>1</v>
      </c>
      <c r="AU278" s="153">
        <f t="shared" si="34"/>
        <v>1</v>
      </c>
      <c r="AV278" s="153">
        <f t="shared" si="34"/>
        <v>1</v>
      </c>
      <c r="AW278" s="153">
        <f t="shared" si="34"/>
        <v>1</v>
      </c>
      <c r="AX278" s="153">
        <f t="shared" si="33"/>
        <v>1</v>
      </c>
      <c r="AY278" s="153">
        <f t="shared" si="33"/>
        <v>0</v>
      </c>
      <c r="AZ278" s="153">
        <f t="shared" si="33"/>
        <v>0</v>
      </c>
      <c r="BA278" s="153">
        <f t="shared" si="33"/>
        <v>0</v>
      </c>
      <c r="BB278" s="153">
        <f t="shared" si="33"/>
        <v>0</v>
      </c>
    </row>
    <row r="279" spans="1:54" x14ac:dyDescent="0.3">
      <c r="A279" t="s">
        <v>1923</v>
      </c>
      <c r="B279" t="str">
        <f>VLOOKUP($A279,Countries!$H$2:$Q$217,8,FALSE)</f>
        <v>VCT</v>
      </c>
      <c r="C279" t="str">
        <f>VLOOKUP($A279,Countries!$H$2:$Q$217,9,FALSE)</f>
        <v>LAC</v>
      </c>
      <c r="D279" t="str">
        <f>VLOOKUP($A279,Countries!$H$2:$Q$217,2,FALSE)</f>
        <v>Upper-Middle Income</v>
      </c>
      <c r="E279" t="str">
        <f>VLOOKUP($A279,Countries!$H$2:$Q$217,10,FALSE)</f>
        <v>IDA</v>
      </c>
      <c r="F279" t="s">
        <v>18</v>
      </c>
      <c r="G279" t="s">
        <v>2070</v>
      </c>
      <c r="H279" s="319" t="s">
        <v>779</v>
      </c>
      <c r="I279" s="4">
        <v>17.079999999999998</v>
      </c>
      <c r="J279" s="4">
        <v>15.68</v>
      </c>
      <c r="K279" s="4">
        <v>12.08</v>
      </c>
      <c r="L279" s="4">
        <v>17.78</v>
      </c>
      <c r="M279" s="4">
        <v>16.190000000000001</v>
      </c>
      <c r="N279" s="4">
        <v>13.69</v>
      </c>
      <c r="O279" s="4">
        <v>12.19</v>
      </c>
      <c r="P279" s="4">
        <v>11.32</v>
      </c>
      <c r="Q279" s="4">
        <v>13.78</v>
      </c>
      <c r="R279" s="4">
        <v>13.9</v>
      </c>
      <c r="S279" s="4">
        <v>14.43</v>
      </c>
      <c r="T279" s="4">
        <v>31.27</v>
      </c>
      <c r="U279" s="4">
        <v>18.649999999999999</v>
      </c>
      <c r="V279" s="4">
        <v>16.53</v>
      </c>
      <c r="W279" s="4">
        <v>15.96</v>
      </c>
      <c r="X279" s="4">
        <v>15.97</v>
      </c>
      <c r="Y279" s="4">
        <v>10.99</v>
      </c>
      <c r="Z279" s="4">
        <v>12.55</v>
      </c>
      <c r="AA279" s="4"/>
      <c r="AB279" s="4"/>
      <c r="AC279" s="4"/>
      <c r="AE279" s="126">
        <f t="shared" si="39"/>
        <v>9.1920374707259986E-2</v>
      </c>
      <c r="AF279" s="126">
        <f t="shared" si="39"/>
        <v>5.4209183673469483E-2</v>
      </c>
      <c r="AG279" s="126">
        <f t="shared" si="39"/>
        <v>0.32119205298013254</v>
      </c>
      <c r="AH279" s="126">
        <f t="shared" si="39"/>
        <v>-0.1017997750281215</v>
      </c>
      <c r="AI279" s="126">
        <f t="shared" si="39"/>
        <v>-0.32118591723285983</v>
      </c>
      <c r="AJ279" s="126">
        <f t="shared" si="38"/>
        <v>-8.3272461650839943E-2</v>
      </c>
      <c r="AK279" s="126" t="str">
        <f t="shared" si="38"/>
        <v/>
      </c>
      <c r="AL279" s="126" t="str">
        <f t="shared" si="38"/>
        <v/>
      </c>
      <c r="AM279" s="126" t="str">
        <f t="shared" si="38"/>
        <v/>
      </c>
      <c r="AN279" s="126" t="str">
        <f t="shared" si="38"/>
        <v/>
      </c>
      <c r="AO279" s="124">
        <f t="shared" si="35"/>
        <v>92.5</v>
      </c>
      <c r="AP279" s="124">
        <f t="shared" si="36"/>
        <v>90.649999999999991</v>
      </c>
      <c r="AQ279" s="126">
        <f t="shared" si="37"/>
        <v>-2.0000000000000091E-2</v>
      </c>
      <c r="AR279" s="153" t="s">
        <v>779</v>
      </c>
      <c r="AS279" s="153">
        <f t="shared" si="34"/>
        <v>1</v>
      </c>
      <c r="AT279" s="153">
        <f t="shared" si="34"/>
        <v>1</v>
      </c>
      <c r="AU279" s="153">
        <f t="shared" si="34"/>
        <v>1</v>
      </c>
      <c r="AV279" s="153">
        <f t="shared" si="34"/>
        <v>1</v>
      </c>
      <c r="AW279" s="153">
        <f t="shared" si="34"/>
        <v>1</v>
      </c>
      <c r="AX279" s="153">
        <f t="shared" si="33"/>
        <v>1</v>
      </c>
      <c r="AY279" s="153">
        <f t="shared" si="33"/>
        <v>0</v>
      </c>
      <c r="AZ279" s="153">
        <f t="shared" si="33"/>
        <v>0</v>
      </c>
      <c r="BA279" s="153">
        <f t="shared" si="33"/>
        <v>0</v>
      </c>
      <c r="BB279" s="153">
        <f t="shared" si="33"/>
        <v>0</v>
      </c>
    </row>
    <row r="280" spans="1:54" x14ac:dyDescent="0.3">
      <c r="A280" t="s">
        <v>1185</v>
      </c>
      <c r="B280" t="str">
        <f>VLOOKUP($A280,Countries!$H$2:$Q$217,8,FALSE)</f>
        <v>MOZ</v>
      </c>
      <c r="C280" t="str">
        <f>VLOOKUP($A280,Countries!$H$2:$Q$217,9,FALSE)</f>
        <v>SSA</v>
      </c>
      <c r="D280" t="str">
        <f>VLOOKUP($A280,Countries!$H$2:$Q$217,2,FALSE)</f>
        <v>Low Income</v>
      </c>
      <c r="E280" t="str">
        <f>VLOOKUP($A280,Countries!$H$2:$Q$217,10,FALSE)</f>
        <v>IDA</v>
      </c>
      <c r="F280" t="s">
        <v>5</v>
      </c>
      <c r="G280" s="300" t="s">
        <v>2070</v>
      </c>
      <c r="H280" s="319" t="s">
        <v>780</v>
      </c>
      <c r="I280" s="281"/>
      <c r="J280" s="281"/>
      <c r="K280" s="4">
        <v>45216.1</v>
      </c>
      <c r="L280" s="4"/>
      <c r="M280" s="4"/>
      <c r="N280" s="4">
        <v>51997.799999999996</v>
      </c>
      <c r="O280" s="4"/>
      <c r="P280" s="4"/>
      <c r="Q280" s="4">
        <v>54622.600000000013</v>
      </c>
      <c r="R280" s="4"/>
      <c r="S280" s="4"/>
      <c r="T280" s="4"/>
      <c r="U280" s="4"/>
      <c r="V280" s="4"/>
      <c r="W280" s="4">
        <v>50201.8</v>
      </c>
      <c r="X280" s="4"/>
      <c r="Y280" s="4"/>
      <c r="Z280" s="4">
        <v>49685.8</v>
      </c>
      <c r="AA280" s="4"/>
      <c r="AB280" s="4"/>
      <c r="AC280" s="4">
        <v>55591.799999999988</v>
      </c>
      <c r="AE280" s="126" t="str">
        <f t="shared" si="39"/>
        <v/>
      </c>
      <c r="AF280" s="126" t="str">
        <f t="shared" si="39"/>
        <v/>
      </c>
      <c r="AG280" s="126">
        <f t="shared" si="39"/>
        <v>0.1102638219572233</v>
      </c>
      <c r="AH280" s="126" t="str">
        <f t="shared" si="39"/>
        <v/>
      </c>
      <c r="AI280" s="126" t="str">
        <f t="shared" si="39"/>
        <v/>
      </c>
      <c r="AJ280" s="126">
        <f t="shared" si="38"/>
        <v>-4.4463419606213972E-2</v>
      </c>
      <c r="AK280" s="126" t="str">
        <f t="shared" si="38"/>
        <v/>
      </c>
      <c r="AL280" s="126" t="str">
        <f t="shared" si="38"/>
        <v/>
      </c>
      <c r="AM280" s="126">
        <f t="shared" si="38"/>
        <v>1.7743571342264466E-2</v>
      </c>
      <c r="AN280" s="126" t="str">
        <f t="shared" si="38"/>
        <v/>
      </c>
      <c r="AO280" s="124">
        <f t="shared" si="35"/>
        <v>151836.5</v>
      </c>
      <c r="AP280" s="124">
        <f t="shared" si="36"/>
        <v>155479.4</v>
      </c>
      <c r="AQ280" s="126">
        <f t="shared" si="37"/>
        <v>2.3992254826737933E-2</v>
      </c>
      <c r="AR280" s="153" t="s">
        <v>779</v>
      </c>
      <c r="AS280" s="153">
        <f t="shared" si="34"/>
        <v>0</v>
      </c>
      <c r="AT280" s="153">
        <f t="shared" si="34"/>
        <v>0</v>
      </c>
      <c r="AU280" s="153">
        <f t="shared" si="34"/>
        <v>1</v>
      </c>
      <c r="AV280" s="153">
        <f t="shared" si="34"/>
        <v>0</v>
      </c>
      <c r="AW280" s="153">
        <f t="shared" si="34"/>
        <v>0</v>
      </c>
      <c r="AX280" s="153">
        <f t="shared" si="33"/>
        <v>1</v>
      </c>
      <c r="AY280" s="153">
        <f t="shared" si="33"/>
        <v>0</v>
      </c>
      <c r="AZ280" s="153">
        <f t="shared" si="33"/>
        <v>0</v>
      </c>
      <c r="BA280" s="153">
        <f t="shared" si="33"/>
        <v>1</v>
      </c>
      <c r="BB280" s="153">
        <f t="shared" si="33"/>
        <v>0</v>
      </c>
    </row>
    <row r="281" spans="1:54" x14ac:dyDescent="0.3">
      <c r="A281" t="s">
        <v>1185</v>
      </c>
      <c r="B281" t="str">
        <f>VLOOKUP($A281,Countries!$H$2:$Q$217,8,FALSE)</f>
        <v>MOZ</v>
      </c>
      <c r="C281" t="str">
        <f>VLOOKUP($A281,Countries!$H$2:$Q$217,9,FALSE)</f>
        <v>SSA</v>
      </c>
      <c r="D281" t="str">
        <f>VLOOKUP($A281,Countries!$H$2:$Q$217,2,FALSE)</f>
        <v>Low Income</v>
      </c>
      <c r="E281" t="str">
        <f>VLOOKUP($A281,Countries!$H$2:$Q$217,10,FALSE)</f>
        <v>IDA</v>
      </c>
      <c r="F281" t="s">
        <v>16</v>
      </c>
      <c r="G281" s="300" t="s">
        <v>2070</v>
      </c>
      <c r="H281" s="319" t="s">
        <v>780</v>
      </c>
      <c r="I281" s="281"/>
      <c r="J281" s="281"/>
      <c r="K281" s="4">
        <v>16998.7</v>
      </c>
      <c r="L281" s="4"/>
      <c r="M281" s="4"/>
      <c r="N281" s="4">
        <v>24699.8</v>
      </c>
      <c r="O281" s="4"/>
      <c r="P281" s="4"/>
      <c r="Q281" s="4">
        <v>26116.999999999996</v>
      </c>
      <c r="R281" s="4"/>
      <c r="S281" s="4"/>
      <c r="T281" s="4"/>
      <c r="U281" s="4"/>
      <c r="V281" s="4"/>
      <c r="W281" s="4">
        <v>21679.7</v>
      </c>
      <c r="X281" s="4"/>
      <c r="Y281" s="4"/>
      <c r="Z281" s="4">
        <v>25486.600000000002</v>
      </c>
      <c r="AA281" s="4"/>
      <c r="AB281" s="4"/>
      <c r="AC281" s="4">
        <v>25879.399999999991</v>
      </c>
      <c r="AE281" s="126" t="str">
        <f t="shared" si="39"/>
        <v/>
      </c>
      <c r="AF281" s="126" t="str">
        <f t="shared" si="39"/>
        <v/>
      </c>
      <c r="AG281" s="126">
        <f t="shared" si="39"/>
        <v>0.27537399918817318</v>
      </c>
      <c r="AH281" s="126" t="str">
        <f t="shared" si="39"/>
        <v/>
      </c>
      <c r="AI281" s="126" t="str">
        <f t="shared" si="39"/>
        <v/>
      </c>
      <c r="AJ281" s="126">
        <f t="shared" si="38"/>
        <v>3.1854508943392375E-2</v>
      </c>
      <c r="AK281" s="126" t="str">
        <f t="shared" si="38"/>
        <v/>
      </c>
      <c r="AL281" s="126" t="str">
        <f t="shared" si="38"/>
        <v/>
      </c>
      <c r="AM281" s="126">
        <f t="shared" si="38"/>
        <v>-9.0975226863730854E-3</v>
      </c>
      <c r="AN281" s="126" t="str">
        <f t="shared" si="38"/>
        <v/>
      </c>
      <c r="AO281" s="124">
        <f t="shared" si="35"/>
        <v>67815.5</v>
      </c>
      <c r="AP281" s="124">
        <f t="shared" si="36"/>
        <v>73045.7</v>
      </c>
      <c r="AQ281" s="126">
        <f t="shared" si="37"/>
        <v>7.7123961336272639E-2</v>
      </c>
      <c r="AR281" s="153" t="s">
        <v>779</v>
      </c>
      <c r="AS281" s="153">
        <f t="shared" si="34"/>
        <v>0</v>
      </c>
      <c r="AT281" s="153">
        <f t="shared" si="34"/>
        <v>0</v>
      </c>
      <c r="AU281" s="153">
        <f t="shared" si="34"/>
        <v>1</v>
      </c>
      <c r="AV281" s="153">
        <f t="shared" si="34"/>
        <v>0</v>
      </c>
      <c r="AW281" s="153">
        <f t="shared" si="34"/>
        <v>0</v>
      </c>
      <c r="AX281" s="153">
        <f t="shared" si="33"/>
        <v>1</v>
      </c>
      <c r="AY281" s="153">
        <f t="shared" si="33"/>
        <v>0</v>
      </c>
      <c r="AZ281" s="153">
        <f t="shared" si="33"/>
        <v>0</v>
      </c>
      <c r="BA281" s="153">
        <f t="shared" si="33"/>
        <v>1</v>
      </c>
      <c r="BB281" s="153">
        <f t="shared" si="33"/>
        <v>0</v>
      </c>
    </row>
    <row r="282" spans="1:54" x14ac:dyDescent="0.3">
      <c r="A282" t="s">
        <v>1185</v>
      </c>
      <c r="B282" t="str">
        <f>VLOOKUP($A282,Countries!$H$2:$Q$217,8,FALSE)</f>
        <v>MOZ</v>
      </c>
      <c r="C282" t="str">
        <f>VLOOKUP($A282,Countries!$H$2:$Q$217,9,FALSE)</f>
        <v>SSA</v>
      </c>
      <c r="D282" t="str">
        <f>VLOOKUP($A282,Countries!$H$2:$Q$217,2,FALSE)</f>
        <v>Low Income</v>
      </c>
      <c r="E282" t="str">
        <f>VLOOKUP($A282,Countries!$H$2:$Q$217,10,FALSE)</f>
        <v>IDA</v>
      </c>
      <c r="F282" t="s">
        <v>31</v>
      </c>
      <c r="G282" s="300" t="s">
        <v>2070</v>
      </c>
      <c r="H282" s="319" t="s">
        <v>780</v>
      </c>
      <c r="I282" s="281"/>
      <c r="J282" s="281"/>
      <c r="K282" s="4">
        <v>7840.8</v>
      </c>
      <c r="L282" s="4"/>
      <c r="M282" s="4"/>
      <c r="N282" s="4">
        <v>15225.2</v>
      </c>
      <c r="O282" s="4"/>
      <c r="P282" s="4"/>
      <c r="Q282" s="4">
        <v>17061.5</v>
      </c>
      <c r="R282" s="4"/>
      <c r="S282" s="4"/>
      <c r="T282" s="4"/>
      <c r="U282" s="4"/>
      <c r="V282" s="4"/>
      <c r="W282" s="4">
        <v>11107.3</v>
      </c>
      <c r="X282" s="4"/>
      <c r="Y282" s="4"/>
      <c r="Z282" s="4">
        <v>15337.400000000001</v>
      </c>
      <c r="AA282" s="4"/>
      <c r="AB282" s="4"/>
      <c r="AC282" s="4">
        <v>16382.7</v>
      </c>
      <c r="AE282" s="126" t="str">
        <f t="shared" si="39"/>
        <v/>
      </c>
      <c r="AF282" s="126" t="str">
        <f t="shared" si="39"/>
        <v/>
      </c>
      <c r="AG282" s="126">
        <f t="shared" si="39"/>
        <v>0.41660289766350361</v>
      </c>
      <c r="AH282" s="126" t="str">
        <f t="shared" si="39"/>
        <v/>
      </c>
      <c r="AI282" s="126" t="str">
        <f t="shared" si="39"/>
        <v/>
      </c>
      <c r="AJ282" s="126">
        <f t="shared" si="38"/>
        <v>7.3693613220188062E-3</v>
      </c>
      <c r="AK282" s="126" t="str">
        <f t="shared" si="38"/>
        <v/>
      </c>
      <c r="AL282" s="126" t="str">
        <f t="shared" si="38"/>
        <v/>
      </c>
      <c r="AM282" s="126">
        <f t="shared" si="38"/>
        <v>-3.9785481933007023E-2</v>
      </c>
      <c r="AN282" s="126" t="str">
        <f t="shared" si="38"/>
        <v/>
      </c>
      <c r="AO282" s="124">
        <f t="shared" si="35"/>
        <v>40127.5</v>
      </c>
      <c r="AP282" s="124">
        <f t="shared" si="36"/>
        <v>42827.4</v>
      </c>
      <c r="AQ282" s="126">
        <f t="shared" si="37"/>
        <v>6.7283035324901916E-2</v>
      </c>
      <c r="AR282" s="153" t="s">
        <v>779</v>
      </c>
      <c r="AS282" s="153">
        <f t="shared" si="34"/>
        <v>0</v>
      </c>
      <c r="AT282" s="153">
        <f t="shared" si="34"/>
        <v>0</v>
      </c>
      <c r="AU282" s="153">
        <f t="shared" si="34"/>
        <v>1</v>
      </c>
      <c r="AV282" s="153">
        <f t="shared" si="34"/>
        <v>0</v>
      </c>
      <c r="AW282" s="153">
        <f t="shared" si="34"/>
        <v>0</v>
      </c>
      <c r="AX282" s="153">
        <f t="shared" si="33"/>
        <v>1</v>
      </c>
      <c r="AY282" s="153">
        <f t="shared" si="33"/>
        <v>0</v>
      </c>
      <c r="AZ282" s="153">
        <f t="shared" si="33"/>
        <v>0</v>
      </c>
      <c r="BA282" s="153">
        <f t="shared" si="33"/>
        <v>1</v>
      </c>
      <c r="BB282" s="153">
        <f t="shared" si="33"/>
        <v>0</v>
      </c>
    </row>
    <row r="283" spans="1:54" x14ac:dyDescent="0.3">
      <c r="A283" t="s">
        <v>1185</v>
      </c>
      <c r="B283" t="str">
        <f>VLOOKUP($A283,Countries!$H$2:$Q$217,8,FALSE)</f>
        <v>MOZ</v>
      </c>
      <c r="C283" t="str">
        <f>VLOOKUP($A283,Countries!$H$2:$Q$217,9,FALSE)</f>
        <v>SSA</v>
      </c>
      <c r="D283" t="str">
        <f>VLOOKUP($A283,Countries!$H$2:$Q$217,2,FALSE)</f>
        <v>Low Income</v>
      </c>
      <c r="E283" t="str">
        <f>VLOOKUP($A283,Countries!$H$2:$Q$217,10,FALSE)</f>
        <v>IDA</v>
      </c>
      <c r="F283" t="s">
        <v>30</v>
      </c>
      <c r="G283" s="300" t="s">
        <v>2070</v>
      </c>
      <c r="H283" s="319" t="s">
        <v>780</v>
      </c>
      <c r="I283" s="281"/>
      <c r="J283" s="281"/>
      <c r="K283" s="4">
        <v>9077.2999999999993</v>
      </c>
      <c r="L283" s="4"/>
      <c r="M283" s="4"/>
      <c r="N283" s="4">
        <v>9382.6000000000022</v>
      </c>
      <c r="O283" s="4"/>
      <c r="P283" s="4"/>
      <c r="Q283" s="4">
        <v>8968.8999999999978</v>
      </c>
      <c r="R283" s="4"/>
      <c r="S283" s="4"/>
      <c r="T283" s="4"/>
      <c r="U283" s="4"/>
      <c r="V283" s="4"/>
      <c r="W283" s="4">
        <v>10468.700000000001</v>
      </c>
      <c r="X283" s="4"/>
      <c r="Y283" s="4"/>
      <c r="Z283" s="4">
        <v>10114</v>
      </c>
      <c r="AA283" s="4"/>
      <c r="AB283" s="4"/>
      <c r="AC283" s="4">
        <v>9482.7000000000007</v>
      </c>
      <c r="AE283" s="126" t="str">
        <f t="shared" si="39"/>
        <v/>
      </c>
      <c r="AF283" s="126" t="str">
        <f t="shared" si="39"/>
        <v/>
      </c>
      <c r="AG283" s="126">
        <f t="shared" si="39"/>
        <v>0.15328346534762557</v>
      </c>
      <c r="AH283" s="126" t="str">
        <f t="shared" si="39"/>
        <v/>
      </c>
      <c r="AI283" s="126" t="str">
        <f t="shared" si="39"/>
        <v/>
      </c>
      <c r="AJ283" s="126">
        <f t="shared" si="38"/>
        <v>7.7952806258392945E-2</v>
      </c>
      <c r="AK283" s="126" t="str">
        <f t="shared" si="38"/>
        <v/>
      </c>
      <c r="AL283" s="126" t="str">
        <f t="shared" si="38"/>
        <v/>
      </c>
      <c r="AM283" s="126">
        <f t="shared" si="38"/>
        <v>5.7286846770507313E-2</v>
      </c>
      <c r="AN283" s="126" t="str">
        <f t="shared" si="38"/>
        <v/>
      </c>
      <c r="AO283" s="124">
        <f t="shared" si="35"/>
        <v>27428.799999999999</v>
      </c>
      <c r="AP283" s="124">
        <f t="shared" si="36"/>
        <v>30065.4</v>
      </c>
      <c r="AQ283" s="126">
        <f t="shared" si="37"/>
        <v>9.6125240622994892E-2</v>
      </c>
      <c r="AR283" s="153" t="s">
        <v>779</v>
      </c>
      <c r="AS283" s="153">
        <f t="shared" si="34"/>
        <v>0</v>
      </c>
      <c r="AT283" s="153">
        <f t="shared" si="34"/>
        <v>0</v>
      </c>
      <c r="AU283" s="153">
        <f t="shared" si="34"/>
        <v>1</v>
      </c>
      <c r="AV283" s="153">
        <f t="shared" si="34"/>
        <v>0</v>
      </c>
      <c r="AW283" s="153">
        <f t="shared" si="34"/>
        <v>0</v>
      </c>
      <c r="AX283" s="153">
        <f t="shared" si="33"/>
        <v>1</v>
      </c>
      <c r="AY283" s="153">
        <f t="shared" si="33"/>
        <v>0</v>
      </c>
      <c r="AZ283" s="153">
        <f t="shared" si="33"/>
        <v>0</v>
      </c>
      <c r="BA283" s="153">
        <f t="shared" si="33"/>
        <v>1</v>
      </c>
      <c r="BB283" s="153">
        <f t="shared" si="33"/>
        <v>0</v>
      </c>
    </row>
    <row r="284" spans="1:54" x14ac:dyDescent="0.3">
      <c r="A284" t="s">
        <v>1185</v>
      </c>
      <c r="B284" t="str">
        <f>VLOOKUP($A284,Countries!$H$2:$Q$217,8,FALSE)</f>
        <v>MOZ</v>
      </c>
      <c r="C284" t="str">
        <f>VLOOKUP($A284,Countries!$H$2:$Q$217,9,FALSE)</f>
        <v>SSA</v>
      </c>
      <c r="D284" t="str">
        <f>VLOOKUP($A284,Countries!$H$2:$Q$217,2,FALSE)</f>
        <v>Low Income</v>
      </c>
      <c r="E284" t="str">
        <f>VLOOKUP($A284,Countries!$H$2:$Q$217,10,FALSE)</f>
        <v>IDA</v>
      </c>
      <c r="F284" t="s">
        <v>18</v>
      </c>
      <c r="G284" s="300" t="s">
        <v>2070</v>
      </c>
      <c r="H284" s="319" t="s">
        <v>780</v>
      </c>
      <c r="I284" s="281"/>
      <c r="J284" s="281"/>
      <c r="K284" s="4">
        <v>15183.5</v>
      </c>
      <c r="L284" s="4"/>
      <c r="M284" s="4"/>
      <c r="N284" s="4">
        <v>14142.599999999999</v>
      </c>
      <c r="O284" s="4"/>
      <c r="P284" s="4"/>
      <c r="Q284" s="4">
        <v>15515.900000000001</v>
      </c>
      <c r="R284" s="4"/>
      <c r="S284" s="4"/>
      <c r="T284" s="4"/>
      <c r="U284" s="4"/>
      <c r="V284" s="4"/>
      <c r="W284" s="4">
        <v>15697.4</v>
      </c>
      <c r="X284" s="4"/>
      <c r="Y284" s="4"/>
      <c r="Z284" s="4">
        <v>13496.1</v>
      </c>
      <c r="AA284" s="4"/>
      <c r="AB284" s="4"/>
      <c r="AC284" s="4">
        <v>16758.900000000001</v>
      </c>
      <c r="AE284" s="126" t="str">
        <f t="shared" si="39"/>
        <v/>
      </c>
      <c r="AF284" s="126" t="str">
        <f t="shared" si="39"/>
        <v/>
      </c>
      <c r="AG284" s="126">
        <f t="shared" si="39"/>
        <v>3.3845951197023064E-2</v>
      </c>
      <c r="AH284" s="126" t="str">
        <f t="shared" si="39"/>
        <v/>
      </c>
      <c r="AI284" s="126" t="str">
        <f t="shared" si="39"/>
        <v/>
      </c>
      <c r="AJ284" s="126">
        <f t="shared" si="38"/>
        <v>-4.5712952356709392E-2</v>
      </c>
      <c r="AK284" s="126" t="str">
        <f t="shared" si="38"/>
        <v/>
      </c>
      <c r="AL284" s="126" t="str">
        <f t="shared" si="38"/>
        <v/>
      </c>
      <c r="AM284" s="126">
        <f t="shared" si="38"/>
        <v>8.0111369627285545E-2</v>
      </c>
      <c r="AN284" s="126" t="str">
        <f t="shared" si="38"/>
        <v/>
      </c>
      <c r="AO284" s="124">
        <f t="shared" si="35"/>
        <v>44842</v>
      </c>
      <c r="AP284" s="124">
        <f t="shared" si="36"/>
        <v>45952.4</v>
      </c>
      <c r="AQ284" s="126">
        <f t="shared" si="37"/>
        <v>2.4762499442486988E-2</v>
      </c>
      <c r="AR284" s="153" t="s">
        <v>779</v>
      </c>
      <c r="AS284" s="153">
        <f t="shared" si="34"/>
        <v>0</v>
      </c>
      <c r="AT284" s="153">
        <f t="shared" si="34"/>
        <v>0</v>
      </c>
      <c r="AU284" s="153">
        <f t="shared" si="34"/>
        <v>1</v>
      </c>
      <c r="AV284" s="153">
        <f t="shared" si="34"/>
        <v>0</v>
      </c>
      <c r="AW284" s="153">
        <f t="shared" si="34"/>
        <v>0</v>
      </c>
      <c r="AX284" s="153">
        <f t="shared" si="33"/>
        <v>1</v>
      </c>
      <c r="AY284" s="153">
        <f t="shared" si="33"/>
        <v>0</v>
      </c>
      <c r="AZ284" s="153">
        <f t="shared" si="33"/>
        <v>0</v>
      </c>
      <c r="BA284" s="153">
        <f t="shared" si="33"/>
        <v>1</v>
      </c>
      <c r="BB284" s="153">
        <f t="shared" si="33"/>
        <v>0</v>
      </c>
    </row>
    <row r="285" spans="1:54" x14ac:dyDescent="0.3">
      <c r="A285" t="s">
        <v>1185</v>
      </c>
      <c r="B285" t="str">
        <f>VLOOKUP($A285,Countries!$H$2:$Q$217,8,FALSE)</f>
        <v>MOZ</v>
      </c>
      <c r="C285" t="str">
        <f>VLOOKUP($A285,Countries!$H$2:$Q$217,9,FALSE)</f>
        <v>SSA</v>
      </c>
      <c r="D285" t="str">
        <f>VLOOKUP($A285,Countries!$H$2:$Q$217,2,FALSE)</f>
        <v>Low Income</v>
      </c>
      <c r="E285" t="str">
        <f>VLOOKUP($A285,Countries!$H$2:$Q$217,10,FALSE)</f>
        <v>IDA</v>
      </c>
      <c r="F285" t="s">
        <v>27</v>
      </c>
      <c r="G285" s="300" t="s">
        <v>2070</v>
      </c>
      <c r="H285" s="319" t="s">
        <v>780</v>
      </c>
      <c r="I285" s="281"/>
      <c r="J285" s="281"/>
      <c r="K285" s="4">
        <v>1878</v>
      </c>
      <c r="L285" s="4"/>
      <c r="M285" s="4"/>
      <c r="N285" s="4">
        <v>1676.1</v>
      </c>
      <c r="O285" s="4"/>
      <c r="P285" s="4"/>
      <c r="Q285" s="4">
        <v>2015.7000000000003</v>
      </c>
      <c r="R285" s="4"/>
      <c r="S285" s="4"/>
      <c r="T285" s="4"/>
      <c r="U285" s="4"/>
      <c r="V285" s="4"/>
      <c r="W285" s="4">
        <v>1811.9</v>
      </c>
      <c r="X285" s="4"/>
      <c r="Y285" s="4"/>
      <c r="Z285" s="4">
        <v>1417.3000000000002</v>
      </c>
      <c r="AA285" s="4"/>
      <c r="AB285" s="4"/>
      <c r="AC285" s="4">
        <v>1531.6999999999994</v>
      </c>
      <c r="AE285" s="126" t="str">
        <f t="shared" si="39"/>
        <v/>
      </c>
      <c r="AF285" s="126" t="str">
        <f t="shared" si="39"/>
        <v/>
      </c>
      <c r="AG285" s="126">
        <f t="shared" si="39"/>
        <v>-3.5197018104366297E-2</v>
      </c>
      <c r="AH285" s="126" t="str">
        <f t="shared" si="39"/>
        <v/>
      </c>
      <c r="AI285" s="126" t="str">
        <f t="shared" si="39"/>
        <v/>
      </c>
      <c r="AJ285" s="126">
        <f t="shared" si="38"/>
        <v>-0.15440606169082974</v>
      </c>
      <c r="AK285" s="126" t="str">
        <f t="shared" si="38"/>
        <v/>
      </c>
      <c r="AL285" s="126" t="str">
        <f t="shared" si="38"/>
        <v/>
      </c>
      <c r="AM285" s="126">
        <f t="shared" si="38"/>
        <v>-0.24011509649253404</v>
      </c>
      <c r="AN285" s="126" t="str">
        <f t="shared" si="38"/>
        <v/>
      </c>
      <c r="AO285" s="124">
        <f t="shared" si="35"/>
        <v>5569.8</v>
      </c>
      <c r="AP285" s="124">
        <f t="shared" si="36"/>
        <v>4760.8999999999996</v>
      </c>
      <c r="AQ285" s="126">
        <f t="shared" si="37"/>
        <v>-0.14522963122553781</v>
      </c>
      <c r="AR285" s="153" t="s">
        <v>779</v>
      </c>
      <c r="AS285" s="153">
        <f t="shared" si="34"/>
        <v>0</v>
      </c>
      <c r="AT285" s="153">
        <f t="shared" si="34"/>
        <v>0</v>
      </c>
      <c r="AU285" s="153">
        <f t="shared" si="34"/>
        <v>1</v>
      </c>
      <c r="AV285" s="153">
        <f t="shared" si="34"/>
        <v>0</v>
      </c>
      <c r="AW285" s="153">
        <f t="shared" si="34"/>
        <v>0</v>
      </c>
      <c r="AX285" s="153">
        <f t="shared" si="33"/>
        <v>1</v>
      </c>
      <c r="AY285" s="153">
        <f t="shared" si="33"/>
        <v>0</v>
      </c>
      <c r="AZ285" s="153">
        <f t="shared" si="33"/>
        <v>0</v>
      </c>
      <c r="BA285" s="153">
        <f t="shared" si="33"/>
        <v>1</v>
      </c>
      <c r="BB285" s="153">
        <f t="shared" si="33"/>
        <v>0</v>
      </c>
    </row>
    <row r="286" spans="1:54" x14ac:dyDescent="0.3">
      <c r="A286" t="s">
        <v>12</v>
      </c>
      <c r="B286" t="str">
        <f>VLOOKUP($A286,Countries!$H$2:$Q$217,8,FALSE)</f>
        <v>KEN</v>
      </c>
      <c r="C286" t="str">
        <f>VLOOKUP($A286,Countries!$H$2:$Q$217,9,FALSE)</f>
        <v>SSA</v>
      </c>
      <c r="D286" t="str">
        <f>VLOOKUP($A286,Countries!$H$2:$Q$217,2,FALSE)</f>
        <v>Lower-Middle Income</v>
      </c>
      <c r="E286" t="str">
        <f>VLOOKUP($A286,Countries!$H$2:$Q$217,10,FALSE)</f>
        <v>IDA</v>
      </c>
      <c r="F286" t="s">
        <v>30</v>
      </c>
      <c r="G286" s="300" t="s">
        <v>2070</v>
      </c>
      <c r="H286" s="319" t="s">
        <v>780</v>
      </c>
      <c r="I286" s="4"/>
      <c r="J286" s="4"/>
      <c r="K286" s="4">
        <v>101351</v>
      </c>
      <c r="L286" s="281"/>
      <c r="M286" s="281"/>
      <c r="N286" s="281">
        <v>111644</v>
      </c>
      <c r="O286" s="281"/>
      <c r="P286" s="281"/>
      <c r="Q286" s="281">
        <v>98199</v>
      </c>
      <c r="R286" s="281"/>
      <c r="S286" s="281"/>
      <c r="T286" s="281">
        <v>107067</v>
      </c>
      <c r="U286" s="281"/>
      <c r="V286" s="281"/>
      <c r="W286" s="281">
        <v>105359</v>
      </c>
      <c r="X286" s="281"/>
      <c r="Y286" s="281"/>
      <c r="Z286" s="281">
        <v>88576</v>
      </c>
      <c r="AA286" s="281"/>
      <c r="AB286" s="281"/>
      <c r="AC286" s="281">
        <v>71556</v>
      </c>
      <c r="AE286" s="126" t="str">
        <f t="shared" si="39"/>
        <v/>
      </c>
      <c r="AF286" s="126" t="str">
        <f t="shared" si="39"/>
        <v/>
      </c>
      <c r="AG286" s="126">
        <f t="shared" si="39"/>
        <v>3.9545737091888584E-2</v>
      </c>
      <c r="AH286" s="126" t="str">
        <f t="shared" si="39"/>
        <v/>
      </c>
      <c r="AI286" s="126" t="str">
        <f t="shared" si="39"/>
        <v/>
      </c>
      <c r="AJ286" s="126">
        <f t="shared" si="38"/>
        <v>-0.20662104546594531</v>
      </c>
      <c r="AK286" s="126" t="str">
        <f t="shared" si="38"/>
        <v/>
      </c>
      <c r="AL286" s="126" t="str">
        <f t="shared" si="38"/>
        <v/>
      </c>
      <c r="AM286" s="126">
        <f t="shared" si="38"/>
        <v>-0.27131640851739836</v>
      </c>
      <c r="AN286" s="126" t="str">
        <f t="shared" si="38"/>
        <v/>
      </c>
      <c r="AO286" s="124">
        <f t="shared" si="35"/>
        <v>311194</v>
      </c>
      <c r="AP286" s="124">
        <f t="shared" si="36"/>
        <v>265491</v>
      </c>
      <c r="AQ286" s="126">
        <f t="shared" si="37"/>
        <v>-0.14686337140176225</v>
      </c>
      <c r="AR286" s="153" t="s">
        <v>779</v>
      </c>
      <c r="AS286" s="153">
        <f t="shared" si="34"/>
        <v>0</v>
      </c>
      <c r="AT286" s="153">
        <f t="shared" si="34"/>
        <v>0</v>
      </c>
      <c r="AU286" s="153">
        <f t="shared" si="34"/>
        <v>1</v>
      </c>
      <c r="AV286" s="153">
        <f t="shared" si="34"/>
        <v>0</v>
      </c>
      <c r="AW286" s="153">
        <f t="shared" si="34"/>
        <v>0</v>
      </c>
      <c r="AX286" s="153">
        <f t="shared" si="33"/>
        <v>1</v>
      </c>
      <c r="AY286" s="153">
        <f t="shared" si="33"/>
        <v>0</v>
      </c>
      <c r="AZ286" s="153">
        <f t="shared" si="33"/>
        <v>0</v>
      </c>
      <c r="BA286" s="153">
        <f t="shared" si="33"/>
        <v>1</v>
      </c>
      <c r="BB286" s="153">
        <f t="shared" si="33"/>
        <v>0</v>
      </c>
    </row>
    <row r="287" spans="1:54" x14ac:dyDescent="0.3">
      <c r="A287" t="s">
        <v>12</v>
      </c>
      <c r="B287" t="str">
        <f>VLOOKUP($A287,Countries!$H$2:$Q$217,8,FALSE)</f>
        <v>KEN</v>
      </c>
      <c r="C287" t="str">
        <f>VLOOKUP($A287,Countries!$H$2:$Q$217,9,FALSE)</f>
        <v>SSA</v>
      </c>
      <c r="D287" t="str">
        <f>VLOOKUP($A287,Countries!$H$2:$Q$217,2,FALSE)</f>
        <v>Lower-Middle Income</v>
      </c>
      <c r="E287" t="str">
        <f>VLOOKUP($A287,Countries!$H$2:$Q$217,10,FALSE)</f>
        <v>IDA</v>
      </c>
      <c r="F287" t="s">
        <v>31</v>
      </c>
      <c r="G287" s="300" t="s">
        <v>2070</v>
      </c>
      <c r="H287" s="319" t="s">
        <v>780</v>
      </c>
      <c r="I287" s="4"/>
      <c r="J287" s="4"/>
      <c r="K287" s="4">
        <v>43203</v>
      </c>
      <c r="L287" s="281"/>
      <c r="M287" s="281"/>
      <c r="N287" s="281">
        <v>103649</v>
      </c>
      <c r="O287" s="281"/>
      <c r="P287" s="281"/>
      <c r="Q287" s="281">
        <v>82522</v>
      </c>
      <c r="R287" s="281"/>
      <c r="S287" s="281"/>
      <c r="T287" s="281">
        <v>79641</v>
      </c>
      <c r="U287" s="281"/>
      <c r="V287" s="281"/>
      <c r="W287" s="281">
        <v>46925</v>
      </c>
      <c r="X287" s="281"/>
      <c r="Y287" s="281"/>
      <c r="Z287" s="281">
        <v>98647</v>
      </c>
      <c r="AA287" s="281"/>
      <c r="AB287" s="281"/>
      <c r="AC287" s="281">
        <v>79692</v>
      </c>
      <c r="AE287" s="126" t="str">
        <f t="shared" si="39"/>
        <v/>
      </c>
      <c r="AF287" s="126" t="str">
        <f t="shared" si="39"/>
        <v/>
      </c>
      <c r="AG287" s="126">
        <f t="shared" si="39"/>
        <v>8.6151424669583129E-2</v>
      </c>
      <c r="AH287" s="126" t="str">
        <f t="shared" si="39"/>
        <v/>
      </c>
      <c r="AI287" s="126" t="str">
        <f t="shared" si="39"/>
        <v/>
      </c>
      <c r="AJ287" s="126">
        <f t="shared" si="38"/>
        <v>-4.8259028065876175E-2</v>
      </c>
      <c r="AK287" s="126" t="str">
        <f t="shared" si="38"/>
        <v/>
      </c>
      <c r="AL287" s="126" t="str">
        <f t="shared" si="38"/>
        <v/>
      </c>
      <c r="AM287" s="126">
        <f t="shared" si="38"/>
        <v>-3.4293885266959111E-2</v>
      </c>
      <c r="AN287" s="126" t="str">
        <f t="shared" si="38"/>
        <v/>
      </c>
      <c r="AO287" s="124">
        <f t="shared" si="35"/>
        <v>229374</v>
      </c>
      <c r="AP287" s="124">
        <f t="shared" si="36"/>
        <v>225264</v>
      </c>
      <c r="AQ287" s="126">
        <f t="shared" si="37"/>
        <v>-1.7918334248868659E-2</v>
      </c>
      <c r="AR287" s="153" t="s">
        <v>779</v>
      </c>
      <c r="AS287" s="153">
        <f t="shared" si="34"/>
        <v>0</v>
      </c>
      <c r="AT287" s="153">
        <f t="shared" si="34"/>
        <v>0</v>
      </c>
      <c r="AU287" s="153">
        <f t="shared" si="34"/>
        <v>1</v>
      </c>
      <c r="AV287" s="153">
        <f t="shared" si="34"/>
        <v>0</v>
      </c>
      <c r="AW287" s="153">
        <f t="shared" si="34"/>
        <v>0</v>
      </c>
      <c r="AX287" s="153">
        <f t="shared" si="33"/>
        <v>1</v>
      </c>
      <c r="AY287" s="153">
        <f t="shared" si="33"/>
        <v>0</v>
      </c>
      <c r="AZ287" s="153">
        <f t="shared" si="33"/>
        <v>0</v>
      </c>
      <c r="BA287" s="153">
        <f t="shared" si="33"/>
        <v>1</v>
      </c>
      <c r="BB287" s="153">
        <f t="shared" si="33"/>
        <v>0</v>
      </c>
    </row>
    <row r="288" spans="1:54" x14ac:dyDescent="0.3">
      <c r="A288" t="s">
        <v>12</v>
      </c>
      <c r="B288" t="str">
        <f>VLOOKUP($A288,Countries!$H$2:$Q$217,8,FALSE)</f>
        <v>KEN</v>
      </c>
      <c r="C288" t="str">
        <f>VLOOKUP($A288,Countries!$H$2:$Q$217,9,FALSE)</f>
        <v>SSA</v>
      </c>
      <c r="D288" t="str">
        <f>VLOOKUP($A288,Countries!$H$2:$Q$217,2,FALSE)</f>
        <v>Lower-Middle Income</v>
      </c>
      <c r="E288" t="str">
        <f>VLOOKUP($A288,Countries!$H$2:$Q$217,10,FALSE)</f>
        <v>IDA</v>
      </c>
      <c r="F288" t="s">
        <v>16</v>
      </c>
      <c r="G288" s="300" t="s">
        <v>2070</v>
      </c>
      <c r="H288" s="319" t="s">
        <v>780</v>
      </c>
      <c r="I288" s="4"/>
      <c r="J288" s="4"/>
      <c r="K288" s="4">
        <v>144554</v>
      </c>
      <c r="L288" s="281"/>
      <c r="M288" s="281"/>
      <c r="N288" s="281">
        <v>215293</v>
      </c>
      <c r="O288" s="281"/>
      <c r="P288" s="281"/>
      <c r="Q288" s="281">
        <v>180721</v>
      </c>
      <c r="R288" s="281"/>
      <c r="S288" s="281"/>
      <c r="T288" s="281">
        <v>186708</v>
      </c>
      <c r="U288" s="281"/>
      <c r="V288" s="281"/>
      <c r="W288" s="281">
        <v>152284</v>
      </c>
      <c r="X288" s="281"/>
      <c r="Y288" s="281"/>
      <c r="Z288" s="281">
        <v>187223</v>
      </c>
      <c r="AA288" s="281"/>
      <c r="AB288" s="281"/>
      <c r="AC288" s="281">
        <v>151248</v>
      </c>
      <c r="AE288" s="126" t="str">
        <f t="shared" si="39"/>
        <v/>
      </c>
      <c r="AF288" s="126" t="str">
        <f t="shared" si="39"/>
        <v/>
      </c>
      <c r="AG288" s="126">
        <f t="shared" si="39"/>
        <v>5.3474826016575119E-2</v>
      </c>
      <c r="AH288" s="126" t="str">
        <f t="shared" si="39"/>
        <v/>
      </c>
      <c r="AI288" s="126" t="str">
        <f t="shared" si="39"/>
        <v/>
      </c>
      <c r="AJ288" s="126">
        <f t="shared" si="38"/>
        <v>-0.13038045825920955</v>
      </c>
      <c r="AK288" s="126" t="str">
        <f t="shared" si="38"/>
        <v/>
      </c>
      <c r="AL288" s="126" t="str">
        <f t="shared" si="38"/>
        <v/>
      </c>
      <c r="AM288" s="126">
        <f t="shared" si="38"/>
        <v>-0.16308564029636843</v>
      </c>
      <c r="AN288" s="126" t="str">
        <f t="shared" si="38"/>
        <v/>
      </c>
      <c r="AO288" s="124">
        <f t="shared" si="35"/>
        <v>540568</v>
      </c>
      <c r="AP288" s="124">
        <f t="shared" si="36"/>
        <v>490755</v>
      </c>
      <c r="AQ288" s="126">
        <f t="shared" si="37"/>
        <v>-9.2149368812064342E-2</v>
      </c>
      <c r="AR288" s="153" t="s">
        <v>779</v>
      </c>
      <c r="AS288" s="153">
        <f t="shared" si="34"/>
        <v>0</v>
      </c>
      <c r="AT288" s="153">
        <f t="shared" si="34"/>
        <v>0</v>
      </c>
      <c r="AU288" s="153">
        <f t="shared" si="34"/>
        <v>1</v>
      </c>
      <c r="AV288" s="153">
        <f t="shared" si="34"/>
        <v>0</v>
      </c>
      <c r="AW288" s="153">
        <f t="shared" si="34"/>
        <v>0</v>
      </c>
      <c r="AX288" s="153">
        <f t="shared" si="33"/>
        <v>1</v>
      </c>
      <c r="AY288" s="153">
        <f t="shared" si="33"/>
        <v>0</v>
      </c>
      <c r="AZ288" s="153">
        <f t="shared" si="33"/>
        <v>0</v>
      </c>
      <c r="BA288" s="153">
        <f t="shared" si="33"/>
        <v>1</v>
      </c>
      <c r="BB288" s="153">
        <f t="shared" si="33"/>
        <v>0</v>
      </c>
    </row>
    <row r="289" spans="1:54" x14ac:dyDescent="0.3">
      <c r="A289" t="s">
        <v>12</v>
      </c>
      <c r="B289" t="str">
        <f>VLOOKUP($A289,Countries!$H$2:$Q$217,8,FALSE)</f>
        <v>KEN</v>
      </c>
      <c r="C289" t="str">
        <f>VLOOKUP($A289,Countries!$H$2:$Q$217,9,FALSE)</f>
        <v>SSA</v>
      </c>
      <c r="D289" t="str">
        <f>VLOOKUP($A289,Countries!$H$2:$Q$217,2,FALSE)</f>
        <v>Lower-Middle Income</v>
      </c>
      <c r="E289" t="str">
        <f>VLOOKUP($A289,Countries!$H$2:$Q$217,10,FALSE)</f>
        <v>IDA</v>
      </c>
      <c r="F289" t="s">
        <v>18</v>
      </c>
      <c r="G289" s="300" t="s">
        <v>2070</v>
      </c>
      <c r="H289" s="319" t="s">
        <v>780</v>
      </c>
      <c r="I289" s="4"/>
      <c r="J289" s="4"/>
      <c r="K289" s="4">
        <v>106295</v>
      </c>
      <c r="L289" s="281"/>
      <c r="M289" s="281"/>
      <c r="N289" s="281">
        <v>113040</v>
      </c>
      <c r="O289" s="281"/>
      <c r="P289" s="281"/>
      <c r="Q289" s="281">
        <v>105779</v>
      </c>
      <c r="R289" s="281"/>
      <c r="S289" s="281"/>
      <c r="T289" s="281">
        <v>105765</v>
      </c>
      <c r="U289" s="281"/>
      <c r="V289" s="281"/>
      <c r="W289" s="281">
        <v>94113</v>
      </c>
      <c r="X289" s="281"/>
      <c r="Y289" s="281"/>
      <c r="Z289" s="281">
        <v>78056</v>
      </c>
      <c r="AA289" s="281"/>
      <c r="AB289" s="281"/>
      <c r="AC289" s="281">
        <v>83062</v>
      </c>
      <c r="AE289" s="126" t="str">
        <f t="shared" si="39"/>
        <v/>
      </c>
      <c r="AF289" s="126" t="str">
        <f t="shared" si="39"/>
        <v/>
      </c>
      <c r="AG289" s="126">
        <f t="shared" si="39"/>
        <v>-0.11460557881367892</v>
      </c>
      <c r="AH289" s="126" t="str">
        <f t="shared" si="39"/>
        <v/>
      </c>
      <c r="AI289" s="126" t="str">
        <f t="shared" si="39"/>
        <v/>
      </c>
      <c r="AJ289" s="126">
        <f t="shared" si="38"/>
        <v>-0.30948336871903753</v>
      </c>
      <c r="AK289" s="126" t="str">
        <f t="shared" si="38"/>
        <v/>
      </c>
      <c r="AL289" s="126" t="str">
        <f t="shared" si="38"/>
        <v/>
      </c>
      <c r="AM289" s="126">
        <f t="shared" si="38"/>
        <v>-0.21475907316196977</v>
      </c>
      <c r="AN289" s="126" t="str">
        <f t="shared" si="38"/>
        <v/>
      </c>
      <c r="AO289" s="124">
        <f t="shared" si="35"/>
        <v>325114</v>
      </c>
      <c r="AP289" s="124">
        <f t="shared" si="36"/>
        <v>255231</v>
      </c>
      <c r="AQ289" s="126">
        <f t="shared" si="37"/>
        <v>-0.21494921781282872</v>
      </c>
      <c r="AR289" s="153" t="s">
        <v>779</v>
      </c>
      <c r="AS289" s="153">
        <f t="shared" si="34"/>
        <v>0</v>
      </c>
      <c r="AT289" s="153">
        <f t="shared" si="34"/>
        <v>0</v>
      </c>
      <c r="AU289" s="153">
        <f t="shared" si="34"/>
        <v>1</v>
      </c>
      <c r="AV289" s="153">
        <f t="shared" si="34"/>
        <v>0</v>
      </c>
      <c r="AW289" s="153">
        <f t="shared" si="34"/>
        <v>0</v>
      </c>
      <c r="AX289" s="153">
        <f t="shared" si="33"/>
        <v>1</v>
      </c>
      <c r="AY289" s="153">
        <f t="shared" si="33"/>
        <v>0</v>
      </c>
      <c r="AZ289" s="153">
        <f t="shared" si="33"/>
        <v>0</v>
      </c>
      <c r="BA289" s="153">
        <f t="shared" si="33"/>
        <v>1</v>
      </c>
      <c r="BB289" s="153">
        <f t="shared" si="33"/>
        <v>0</v>
      </c>
    </row>
    <row r="290" spans="1:54" x14ac:dyDescent="0.3">
      <c r="A290" t="s">
        <v>12</v>
      </c>
      <c r="B290" t="str">
        <f>VLOOKUP($A290,Countries!$H$2:$Q$217,8,FALSE)</f>
        <v>KEN</v>
      </c>
      <c r="C290" t="str">
        <f>VLOOKUP($A290,Countries!$H$2:$Q$217,9,FALSE)</f>
        <v>SSA</v>
      </c>
      <c r="D290" t="str">
        <f>VLOOKUP($A290,Countries!$H$2:$Q$217,2,FALSE)</f>
        <v>Lower-Middle Income</v>
      </c>
      <c r="E290" t="str">
        <f>VLOOKUP($A290,Countries!$H$2:$Q$217,10,FALSE)</f>
        <v>IDA</v>
      </c>
      <c r="F290" t="s">
        <v>707</v>
      </c>
      <c r="G290" s="300" t="s">
        <v>2070</v>
      </c>
      <c r="H290" s="319" t="s">
        <v>780</v>
      </c>
      <c r="I290" s="4"/>
      <c r="J290" s="4"/>
      <c r="K290" s="4">
        <v>33264</v>
      </c>
      <c r="L290" s="281"/>
      <c r="M290" s="281"/>
      <c r="N290" s="281">
        <v>35412</v>
      </c>
      <c r="O290" s="281"/>
      <c r="P290" s="281"/>
      <c r="Q290" s="281">
        <v>31479</v>
      </c>
      <c r="R290" s="281"/>
      <c r="S290" s="281"/>
      <c r="T290" s="281">
        <v>33802</v>
      </c>
      <c r="U290" s="281"/>
      <c r="V290" s="281"/>
      <c r="W290" s="281">
        <v>34391</v>
      </c>
      <c r="X290" s="281"/>
      <c r="Y290" s="281"/>
      <c r="Z290" s="281">
        <v>28344</v>
      </c>
      <c r="AA290" s="281"/>
      <c r="AB290" s="281"/>
      <c r="AC290" s="281">
        <v>31575</v>
      </c>
      <c r="AE290" s="126" t="str">
        <f t="shared" si="39"/>
        <v/>
      </c>
      <c r="AF290" s="126" t="str">
        <f t="shared" si="39"/>
        <v/>
      </c>
      <c r="AG290" s="126">
        <f t="shared" si="39"/>
        <v>3.3880471380471379E-2</v>
      </c>
      <c r="AH290" s="126" t="str">
        <f t="shared" si="39"/>
        <v/>
      </c>
      <c r="AI290" s="126" t="str">
        <f t="shared" si="39"/>
        <v/>
      </c>
      <c r="AJ290" s="126">
        <f t="shared" si="38"/>
        <v>-0.19959335818366655</v>
      </c>
      <c r="AK290" s="126" t="str">
        <f t="shared" si="38"/>
        <v/>
      </c>
      <c r="AL290" s="126" t="str">
        <f t="shared" si="38"/>
        <v/>
      </c>
      <c r="AM290" s="126">
        <f t="shared" si="38"/>
        <v>3.0496521490517487E-3</v>
      </c>
      <c r="AN290" s="126" t="str">
        <f t="shared" si="38"/>
        <v/>
      </c>
      <c r="AO290" s="124">
        <f t="shared" si="35"/>
        <v>100155</v>
      </c>
      <c r="AP290" s="124">
        <f t="shared" si="36"/>
        <v>94310</v>
      </c>
      <c r="AQ290" s="126">
        <f t="shared" si="37"/>
        <v>-5.8359542708801358E-2</v>
      </c>
      <c r="AR290" s="153" t="s">
        <v>779</v>
      </c>
      <c r="AS290" s="153">
        <f t="shared" si="34"/>
        <v>0</v>
      </c>
      <c r="AT290" s="153">
        <f t="shared" si="34"/>
        <v>0</v>
      </c>
      <c r="AU290" s="153">
        <f t="shared" si="34"/>
        <v>1</v>
      </c>
      <c r="AV290" s="153">
        <f t="shared" si="34"/>
        <v>0</v>
      </c>
      <c r="AW290" s="153">
        <f t="shared" si="34"/>
        <v>0</v>
      </c>
      <c r="AX290" s="153">
        <f t="shared" si="33"/>
        <v>1</v>
      </c>
      <c r="AY290" s="153">
        <f t="shared" si="33"/>
        <v>0</v>
      </c>
      <c r="AZ290" s="153">
        <f t="shared" si="33"/>
        <v>0</v>
      </c>
      <c r="BA290" s="153">
        <f t="shared" si="33"/>
        <v>1</v>
      </c>
      <c r="BB290" s="153">
        <f t="shared" si="33"/>
        <v>0</v>
      </c>
    </row>
    <row r="291" spans="1:54" x14ac:dyDescent="0.3">
      <c r="A291" t="s">
        <v>12</v>
      </c>
      <c r="B291" t="str">
        <f>VLOOKUP($A291,Countries!$H$2:$Q$217,8,FALSE)</f>
        <v>KEN</v>
      </c>
      <c r="C291" t="str">
        <f>VLOOKUP($A291,Countries!$H$2:$Q$217,9,FALSE)</f>
        <v>SSA</v>
      </c>
      <c r="D291" t="str">
        <f>VLOOKUP($A291,Countries!$H$2:$Q$217,2,FALSE)</f>
        <v>Lower-Middle Income</v>
      </c>
      <c r="E291" t="str">
        <f>VLOOKUP($A291,Countries!$H$2:$Q$217,10,FALSE)</f>
        <v>IDA</v>
      </c>
      <c r="F291" t="s">
        <v>27</v>
      </c>
      <c r="G291" s="300" t="s">
        <v>2070</v>
      </c>
      <c r="H291" s="319" t="s">
        <v>780</v>
      </c>
      <c r="I291" s="4"/>
      <c r="J291" s="4"/>
      <c r="K291" s="4">
        <v>51036</v>
      </c>
      <c r="L291" s="281"/>
      <c r="M291" s="281"/>
      <c r="N291" s="281">
        <v>51530</v>
      </c>
      <c r="O291" s="281"/>
      <c r="P291" s="281"/>
      <c r="Q291" s="281">
        <v>49725</v>
      </c>
      <c r="R291" s="281"/>
      <c r="S291" s="281"/>
      <c r="T291" s="281">
        <v>53652</v>
      </c>
      <c r="U291" s="281"/>
      <c r="V291" s="281"/>
      <c r="W291" s="281">
        <v>56114</v>
      </c>
      <c r="X291" s="281"/>
      <c r="Y291" s="281"/>
      <c r="Z291" s="281">
        <v>35779</v>
      </c>
      <c r="AA291" s="281"/>
      <c r="AB291" s="281"/>
      <c r="AC291" s="281">
        <v>47354</v>
      </c>
      <c r="AE291" s="126" t="str">
        <f t="shared" si="39"/>
        <v/>
      </c>
      <c r="AF291" s="126" t="str">
        <f t="shared" si="39"/>
        <v/>
      </c>
      <c r="AG291" s="126">
        <f t="shared" si="39"/>
        <v>9.9498393291010262E-2</v>
      </c>
      <c r="AH291" s="126" t="str">
        <f t="shared" si="39"/>
        <v/>
      </c>
      <c r="AI291" s="126" t="str">
        <f t="shared" si="39"/>
        <v/>
      </c>
      <c r="AJ291" s="126">
        <f t="shared" si="38"/>
        <v>-0.30566660197942946</v>
      </c>
      <c r="AK291" s="126" t="str">
        <f t="shared" si="38"/>
        <v/>
      </c>
      <c r="AL291" s="126" t="str">
        <f t="shared" si="38"/>
        <v/>
      </c>
      <c r="AM291" s="126">
        <f t="shared" si="38"/>
        <v>-4.7682252388134741E-2</v>
      </c>
      <c r="AN291" s="126" t="str">
        <f t="shared" si="38"/>
        <v/>
      </c>
      <c r="AO291" s="124">
        <f t="shared" si="35"/>
        <v>152291</v>
      </c>
      <c r="AP291" s="124">
        <f t="shared" si="36"/>
        <v>139247</v>
      </c>
      <c r="AQ291" s="126">
        <f t="shared" si="37"/>
        <v>-8.5651811334878619E-2</v>
      </c>
      <c r="AR291" s="153" t="s">
        <v>779</v>
      </c>
      <c r="AS291" s="153">
        <f t="shared" si="34"/>
        <v>0</v>
      </c>
      <c r="AT291" s="153">
        <f t="shared" si="34"/>
        <v>0</v>
      </c>
      <c r="AU291" s="153">
        <f t="shared" si="34"/>
        <v>1</v>
      </c>
      <c r="AV291" s="153">
        <f t="shared" si="34"/>
        <v>0</v>
      </c>
      <c r="AW291" s="153">
        <f t="shared" si="34"/>
        <v>0</v>
      </c>
      <c r="AX291" s="153">
        <f t="shared" si="33"/>
        <v>1</v>
      </c>
      <c r="AY291" s="153">
        <f t="shared" si="33"/>
        <v>0</v>
      </c>
      <c r="AZ291" s="153">
        <f t="shared" si="33"/>
        <v>0</v>
      </c>
      <c r="BA291" s="153">
        <f t="shared" si="33"/>
        <v>1</v>
      </c>
      <c r="BB291" s="153">
        <f t="shared" si="33"/>
        <v>0</v>
      </c>
    </row>
    <row r="292" spans="1:54" x14ac:dyDescent="0.3">
      <c r="A292" t="s">
        <v>12</v>
      </c>
      <c r="B292" t="str">
        <f>VLOOKUP($A292,Countries!$H$2:$Q$217,8,FALSE)</f>
        <v>KEN</v>
      </c>
      <c r="C292" t="str">
        <f>VLOOKUP($A292,Countries!$H$2:$Q$217,9,FALSE)</f>
        <v>SSA</v>
      </c>
      <c r="D292" t="str">
        <f>VLOOKUP($A292,Countries!$H$2:$Q$217,2,FALSE)</f>
        <v>Lower-Middle Income</v>
      </c>
      <c r="E292" t="str">
        <f>VLOOKUP($A292,Countries!$H$2:$Q$217,10,FALSE)</f>
        <v>IDA</v>
      </c>
      <c r="F292" t="s">
        <v>5</v>
      </c>
      <c r="G292" s="300" t="s">
        <v>2070</v>
      </c>
      <c r="H292" s="319" t="s">
        <v>780</v>
      </c>
      <c r="I292" s="4"/>
      <c r="J292" s="4"/>
      <c r="K292" s="4">
        <v>335149</v>
      </c>
      <c r="L292" s="281"/>
      <c r="M292" s="281"/>
      <c r="N292" s="281">
        <v>415275</v>
      </c>
      <c r="O292" s="281"/>
      <c r="P292" s="281"/>
      <c r="Q292" s="281">
        <v>367704</v>
      </c>
      <c r="R292" s="281"/>
      <c r="S292" s="281"/>
      <c r="T292" s="281">
        <v>379927</v>
      </c>
      <c r="U292" s="281"/>
      <c r="V292" s="281"/>
      <c r="W292" s="281">
        <v>336902</v>
      </c>
      <c r="X292" s="281"/>
      <c r="Y292" s="281"/>
      <c r="Z292" s="281">
        <v>329402</v>
      </c>
      <c r="AA292" s="281"/>
      <c r="AB292" s="281"/>
      <c r="AC292" s="281">
        <v>313239</v>
      </c>
      <c r="AE292" s="126" t="str">
        <f t="shared" si="39"/>
        <v/>
      </c>
      <c r="AF292" s="126" t="str">
        <f t="shared" si="39"/>
        <v/>
      </c>
      <c r="AG292" s="126">
        <f t="shared" si="39"/>
        <v>5.2305094152153226E-3</v>
      </c>
      <c r="AH292" s="126" t="str">
        <f t="shared" si="39"/>
        <v/>
      </c>
      <c r="AI292" s="126" t="str">
        <f t="shared" si="39"/>
        <v/>
      </c>
      <c r="AJ292" s="126">
        <f t="shared" si="38"/>
        <v>-0.20678586478839323</v>
      </c>
      <c r="AK292" s="126" t="str">
        <f t="shared" si="38"/>
        <v/>
      </c>
      <c r="AL292" s="126" t="str">
        <f t="shared" si="38"/>
        <v/>
      </c>
      <c r="AM292" s="126">
        <f t="shared" si="38"/>
        <v>-0.14812185888649565</v>
      </c>
      <c r="AN292" s="126" t="str">
        <f t="shared" si="38"/>
        <v/>
      </c>
      <c r="AO292" s="124">
        <f t="shared" si="35"/>
        <v>1118128</v>
      </c>
      <c r="AP292" s="124">
        <f t="shared" si="36"/>
        <v>979543</v>
      </c>
      <c r="AQ292" s="126">
        <f t="shared" si="37"/>
        <v>-0.12394377030179013</v>
      </c>
      <c r="AR292" s="153" t="s">
        <v>779</v>
      </c>
      <c r="AS292" s="153">
        <f t="shared" si="34"/>
        <v>0</v>
      </c>
      <c r="AT292" s="153">
        <f t="shared" si="34"/>
        <v>0</v>
      </c>
      <c r="AU292" s="153">
        <f t="shared" si="34"/>
        <v>1</v>
      </c>
      <c r="AV292" s="153">
        <f t="shared" si="34"/>
        <v>0</v>
      </c>
      <c r="AW292" s="153">
        <f t="shared" si="34"/>
        <v>0</v>
      </c>
      <c r="AX292" s="153">
        <f t="shared" si="33"/>
        <v>1</v>
      </c>
      <c r="AY292" s="153">
        <f t="shared" si="33"/>
        <v>0</v>
      </c>
      <c r="AZ292" s="153">
        <f t="shared" si="33"/>
        <v>0</v>
      </c>
      <c r="BA292" s="153">
        <f t="shared" si="33"/>
        <v>1</v>
      </c>
      <c r="BB292" s="153">
        <f t="shared" si="33"/>
        <v>0</v>
      </c>
    </row>
    <row r="293" spans="1:54" x14ac:dyDescent="0.3">
      <c r="A293" t="s">
        <v>12</v>
      </c>
      <c r="B293" t="str">
        <f>VLOOKUP($A293,Countries!$H$2:$Q$217,8,FALSE)</f>
        <v>KEN</v>
      </c>
      <c r="C293" t="str">
        <f>VLOOKUP($A293,Countries!$H$2:$Q$217,9,FALSE)</f>
        <v>SSA</v>
      </c>
      <c r="D293" t="str">
        <f>VLOOKUP($A293,Countries!$H$2:$Q$217,2,FALSE)</f>
        <v>Lower-Middle Income</v>
      </c>
      <c r="E293" t="str">
        <f>VLOOKUP($A293,Countries!$H$2:$Q$217,10,FALSE)</f>
        <v>IDA</v>
      </c>
      <c r="F293" t="s">
        <v>650</v>
      </c>
      <c r="G293" s="300" t="s">
        <v>2070</v>
      </c>
      <c r="H293" s="319" t="s">
        <v>780</v>
      </c>
      <c r="I293" s="4"/>
      <c r="J293" s="4"/>
      <c r="K293" s="4">
        <v>50383</v>
      </c>
      <c r="L293" s="281"/>
      <c r="M293" s="281"/>
      <c r="N293" s="281">
        <v>75611</v>
      </c>
      <c r="O293" s="281"/>
      <c r="P293" s="281"/>
      <c r="Q293" s="281">
        <v>53455</v>
      </c>
      <c r="R293" s="281"/>
      <c r="S293" s="281"/>
      <c r="T293" s="281">
        <v>129288</v>
      </c>
      <c r="U293" s="281"/>
      <c r="V293" s="281"/>
      <c r="W293" s="281">
        <v>64913</v>
      </c>
      <c r="X293" s="281"/>
      <c r="Y293" s="281"/>
      <c r="Z293" s="281">
        <v>72040</v>
      </c>
      <c r="AA293" s="281"/>
      <c r="AB293" s="281"/>
      <c r="AC293" s="281">
        <v>65438</v>
      </c>
      <c r="AE293" s="126" t="str">
        <f t="shared" si="39"/>
        <v/>
      </c>
      <c r="AF293" s="126" t="str">
        <f t="shared" si="39"/>
        <v/>
      </c>
      <c r="AG293" s="126">
        <f t="shared" si="39"/>
        <v>0.28839092551058887</v>
      </c>
      <c r="AH293" s="126" t="str">
        <f t="shared" si="39"/>
        <v/>
      </c>
      <c r="AI293" s="126" t="str">
        <f t="shared" si="39"/>
        <v/>
      </c>
      <c r="AJ293" s="126">
        <f t="shared" si="38"/>
        <v>-4.7228577852428878E-2</v>
      </c>
      <c r="AK293" s="126" t="str">
        <f t="shared" si="38"/>
        <v/>
      </c>
      <c r="AL293" s="126" t="str">
        <f t="shared" si="38"/>
        <v/>
      </c>
      <c r="AM293" s="126">
        <f t="shared" si="38"/>
        <v>0.22416986250116921</v>
      </c>
      <c r="AN293" s="126" t="str">
        <f t="shared" si="38"/>
        <v/>
      </c>
      <c r="AO293" s="124">
        <f t="shared" si="35"/>
        <v>179449</v>
      </c>
      <c r="AP293" s="124">
        <f t="shared" si="36"/>
        <v>202391</v>
      </c>
      <c r="AQ293" s="126">
        <f t="shared" si="37"/>
        <v>0.12784690914967484</v>
      </c>
      <c r="AR293" s="153" t="s">
        <v>779</v>
      </c>
      <c r="AS293" s="153">
        <f t="shared" si="34"/>
        <v>0</v>
      </c>
      <c r="AT293" s="153">
        <f t="shared" si="34"/>
        <v>0</v>
      </c>
      <c r="AU293" s="153">
        <f t="shared" si="34"/>
        <v>1</v>
      </c>
      <c r="AV293" s="153">
        <f t="shared" si="34"/>
        <v>0</v>
      </c>
      <c r="AW293" s="153">
        <f t="shared" si="34"/>
        <v>0</v>
      </c>
      <c r="AX293" s="153">
        <f t="shared" si="33"/>
        <v>1</v>
      </c>
      <c r="AY293" s="153">
        <f t="shared" si="33"/>
        <v>0</v>
      </c>
      <c r="AZ293" s="153">
        <f t="shared" si="33"/>
        <v>0</v>
      </c>
      <c r="BA293" s="153">
        <f t="shared" si="33"/>
        <v>1</v>
      </c>
      <c r="BB293" s="153">
        <f t="shared" si="33"/>
        <v>0</v>
      </c>
    </row>
    <row r="294" spans="1:54" x14ac:dyDescent="0.3">
      <c r="A294" t="s">
        <v>12</v>
      </c>
      <c r="B294" t="str">
        <f>VLOOKUP($A294,Countries!$H$2:$Q$217,8,FALSE)</f>
        <v>KEN</v>
      </c>
      <c r="C294" t="str">
        <f>VLOOKUP($A294,Countries!$H$2:$Q$217,9,FALSE)</f>
        <v>SSA</v>
      </c>
      <c r="D294" t="str">
        <f>VLOOKUP($A294,Countries!$H$2:$Q$217,2,FALSE)</f>
        <v>Lower-Middle Income</v>
      </c>
      <c r="E294" t="str">
        <f>VLOOKUP($A294,Countries!$H$2:$Q$217,10,FALSE)</f>
        <v>IDA</v>
      </c>
      <c r="F294" t="s">
        <v>776</v>
      </c>
      <c r="G294" s="300" t="s">
        <v>2070</v>
      </c>
      <c r="H294" s="319" t="s">
        <v>780</v>
      </c>
      <c r="I294" s="4"/>
      <c r="J294" s="4"/>
      <c r="K294" s="4">
        <v>385532</v>
      </c>
      <c r="L294" s="281"/>
      <c r="M294" s="281"/>
      <c r="N294" s="281">
        <v>490886</v>
      </c>
      <c r="O294" s="281"/>
      <c r="P294" s="281"/>
      <c r="Q294" s="281">
        <v>421159</v>
      </c>
      <c r="R294" s="281"/>
      <c r="S294" s="281"/>
      <c r="T294" s="281">
        <v>509215</v>
      </c>
      <c r="U294" s="281"/>
      <c r="V294" s="281"/>
      <c r="W294" s="281">
        <v>401815</v>
      </c>
      <c r="X294" s="281"/>
      <c r="Y294" s="281"/>
      <c r="Z294" s="281">
        <v>401442</v>
      </c>
      <c r="AA294" s="281"/>
      <c r="AB294" s="281"/>
      <c r="AC294" s="281">
        <v>378677</v>
      </c>
      <c r="AE294" s="126" t="str">
        <f t="shared" si="39"/>
        <v/>
      </c>
      <c r="AF294" s="126" t="str">
        <f t="shared" si="39"/>
        <v/>
      </c>
      <c r="AG294" s="126">
        <f t="shared" si="39"/>
        <v>4.2235145201954705E-2</v>
      </c>
      <c r="AH294" s="126" t="str">
        <f t="shared" si="39"/>
        <v/>
      </c>
      <c r="AI294" s="126" t="str">
        <f t="shared" si="39"/>
        <v/>
      </c>
      <c r="AJ294" s="126">
        <f t="shared" si="38"/>
        <v>-0.1822093113268661</v>
      </c>
      <c r="AK294" s="126" t="str">
        <f t="shared" si="38"/>
        <v/>
      </c>
      <c r="AL294" s="126" t="str">
        <f t="shared" si="38"/>
        <v/>
      </c>
      <c r="AM294" s="126">
        <f t="shared" si="38"/>
        <v>-0.10086926790119646</v>
      </c>
      <c r="AN294" s="126" t="str">
        <f t="shared" si="38"/>
        <v/>
      </c>
      <c r="AO294" s="124">
        <f t="shared" si="35"/>
        <v>1297577</v>
      </c>
      <c r="AP294" s="124">
        <f t="shared" si="36"/>
        <v>1181934</v>
      </c>
      <c r="AQ294" s="126">
        <f t="shared" si="37"/>
        <v>-8.9122264035197907E-2</v>
      </c>
      <c r="AR294" s="153" t="s">
        <v>779</v>
      </c>
      <c r="AS294" s="153">
        <f t="shared" si="34"/>
        <v>0</v>
      </c>
      <c r="AT294" s="153">
        <f t="shared" si="34"/>
        <v>0</v>
      </c>
      <c r="AU294" s="153">
        <f t="shared" si="34"/>
        <v>1</v>
      </c>
      <c r="AV294" s="153">
        <f t="shared" si="34"/>
        <v>0</v>
      </c>
      <c r="AW294" s="153">
        <f t="shared" si="34"/>
        <v>0</v>
      </c>
      <c r="AX294" s="153">
        <f t="shared" si="33"/>
        <v>1</v>
      </c>
      <c r="AY294" s="153">
        <f t="shared" si="33"/>
        <v>0</v>
      </c>
      <c r="AZ294" s="153">
        <f t="shared" si="33"/>
        <v>0</v>
      </c>
      <c r="BA294" s="153">
        <f t="shared" si="33"/>
        <v>1</v>
      </c>
      <c r="BB294" s="153">
        <f t="shared" si="33"/>
        <v>0</v>
      </c>
    </row>
    <row r="295" spans="1:54" x14ac:dyDescent="0.3">
      <c r="A295" t="s">
        <v>47</v>
      </c>
      <c r="B295" t="str">
        <f>VLOOKUP($A295,Countries!$H$2:$Q$217,8,FALSE)</f>
        <v>ZAF</v>
      </c>
      <c r="C295" t="str">
        <f>VLOOKUP($A295,Countries!$H$2:$Q$217,9,FALSE)</f>
        <v>SSA</v>
      </c>
      <c r="D295" t="str">
        <f>VLOOKUP($A295,Countries!$H$2:$Q$217,2,FALSE)</f>
        <v>Upper-Middle Income</v>
      </c>
      <c r="E295" t="str">
        <f>VLOOKUP($A295,Countries!$H$2:$Q$217,10,FALSE)</f>
        <v>IBRD</v>
      </c>
      <c r="F295" t="s">
        <v>2214</v>
      </c>
      <c r="G295" t="s">
        <v>2076</v>
      </c>
      <c r="H295" s="319" t="s">
        <v>779</v>
      </c>
      <c r="I295" s="4">
        <v>41435108.553359993</v>
      </c>
      <c r="J295" s="4">
        <v>58951393.628210008</v>
      </c>
      <c r="K295" s="4">
        <v>44514466.025110006</v>
      </c>
      <c r="L295" s="281">
        <v>43776459.651640005</v>
      </c>
      <c r="M295" s="281">
        <v>41154239.428300001</v>
      </c>
      <c r="N295" s="281">
        <v>40754501.706720002</v>
      </c>
      <c r="O295" s="281">
        <v>35484723.235689998</v>
      </c>
      <c r="P295" s="281">
        <v>46609599.916050002</v>
      </c>
      <c r="Q295" s="281">
        <v>40730037.182510003</v>
      </c>
      <c r="R295" s="281">
        <v>40946946.799479991</v>
      </c>
      <c r="S295" s="281">
        <v>40153656.112360008</v>
      </c>
      <c r="T295" s="281">
        <v>44888641.336540006</v>
      </c>
      <c r="U295" s="281">
        <v>44810442.238950029</v>
      </c>
      <c r="V295" s="281">
        <v>60385934.534630008</v>
      </c>
      <c r="W295" s="281">
        <v>47927832.982779995</v>
      </c>
      <c r="X295" s="281">
        <v>41615902.929719999</v>
      </c>
      <c r="Y295" s="281">
        <v>36192555.250660002</v>
      </c>
      <c r="Z295" s="281">
        <v>33797792.299890004</v>
      </c>
      <c r="AA295" s="281">
        <v>34826342.628380008</v>
      </c>
      <c r="AB295" s="281">
        <v>36297897.417770006</v>
      </c>
      <c r="AC295" s="281">
        <v>35952831.695350006</v>
      </c>
      <c r="AE295" s="126">
        <f t="shared" si="39"/>
        <v>8.1460717817193426E-2</v>
      </c>
      <c r="AF295" s="126">
        <f t="shared" si="39"/>
        <v>2.433430014339015E-2</v>
      </c>
      <c r="AG295" s="126">
        <f t="shared" si="39"/>
        <v>7.6679948395754191E-2</v>
      </c>
      <c r="AH295" s="126">
        <f t="shared" si="39"/>
        <v>-4.9354304553476259E-2</v>
      </c>
      <c r="AI295" s="126">
        <f t="shared" si="39"/>
        <v>-0.12056313630298952</v>
      </c>
      <c r="AJ295" s="126">
        <f t="shared" si="38"/>
        <v>-0.17069793803129502</v>
      </c>
      <c r="AK295" s="126">
        <f t="shared" si="38"/>
        <v>-1.8553916933126885E-2</v>
      </c>
      <c r="AL295" s="126">
        <f t="shared" si="38"/>
        <v>-0.22123559345827307</v>
      </c>
      <c r="AM295" s="126">
        <f t="shared" si="38"/>
        <v>-0.11728949486968281</v>
      </c>
      <c r="AN295" s="126" t="str">
        <f t="shared" si="38"/>
        <v/>
      </c>
      <c r="AO295" s="124">
        <f t="shared" si="35"/>
        <v>393410529.32759005</v>
      </c>
      <c r="AP295" s="124">
        <f t="shared" si="36"/>
        <v>371807531.9781301</v>
      </c>
      <c r="AQ295" s="126">
        <f t="shared" si="37"/>
        <v>-5.4912097513971948E-2</v>
      </c>
      <c r="AR295" s="153" t="s">
        <v>779</v>
      </c>
      <c r="AS295" s="153">
        <f t="shared" si="34"/>
        <v>1</v>
      </c>
      <c r="AT295" s="153">
        <f t="shared" si="34"/>
        <v>1</v>
      </c>
      <c r="AU295" s="153">
        <f t="shared" si="34"/>
        <v>1</v>
      </c>
      <c r="AV295" s="153">
        <f t="shared" si="34"/>
        <v>1</v>
      </c>
      <c r="AW295" s="153">
        <f t="shared" si="34"/>
        <v>1</v>
      </c>
      <c r="AX295" s="153">
        <f t="shared" si="33"/>
        <v>1</v>
      </c>
      <c r="AY295" s="153">
        <f t="shared" si="33"/>
        <v>1</v>
      </c>
      <c r="AZ295" s="153">
        <f t="shared" si="33"/>
        <v>1</v>
      </c>
      <c r="BA295" s="153">
        <f t="shared" si="33"/>
        <v>1</v>
      </c>
      <c r="BB295" s="153">
        <f t="shared" si="33"/>
        <v>0</v>
      </c>
    </row>
    <row r="296" spans="1:54" x14ac:dyDescent="0.3">
      <c r="A296" t="s">
        <v>47</v>
      </c>
      <c r="B296" t="str">
        <f>VLOOKUP($A296,Countries!$H$2:$Q$217,8,FALSE)</f>
        <v>ZAF</v>
      </c>
      <c r="C296" t="str">
        <f>VLOOKUP($A296,Countries!$H$2:$Q$217,9,FALSE)</f>
        <v>SSA</v>
      </c>
      <c r="D296" t="str">
        <f>VLOOKUP($A296,Countries!$H$2:$Q$217,2,FALSE)</f>
        <v>Upper-Middle Income</v>
      </c>
      <c r="E296" t="str">
        <f>VLOOKUP($A296,Countries!$H$2:$Q$217,10,FALSE)</f>
        <v>IBRD</v>
      </c>
      <c r="F296" t="s">
        <v>2220</v>
      </c>
      <c r="G296" s="300" t="s">
        <v>2076</v>
      </c>
      <c r="H296" s="319" t="s">
        <v>779</v>
      </c>
      <c r="I296" s="4">
        <v>3347989.4861499998</v>
      </c>
      <c r="J296" s="4">
        <v>31375964.464130007</v>
      </c>
      <c r="K296" s="4">
        <v>26430342.379310004</v>
      </c>
      <c r="L296" s="281">
        <v>3470692.68065</v>
      </c>
      <c r="M296" s="281">
        <v>5817862.2482500002</v>
      </c>
      <c r="N296" s="281">
        <v>55448119.809630007</v>
      </c>
      <c r="O296" s="281">
        <v>2703566.0632999996</v>
      </c>
      <c r="P296" s="281">
        <v>23637985.273130007</v>
      </c>
      <c r="Q296" s="281">
        <v>24355475.222950004</v>
      </c>
      <c r="R296" s="281">
        <v>5571870.6860000044</v>
      </c>
      <c r="S296" s="281">
        <v>4319748.4963899944</v>
      </c>
      <c r="T296" s="281">
        <v>58563935.757179998</v>
      </c>
      <c r="U296" s="281">
        <v>3029292.0749400007</v>
      </c>
      <c r="V296" s="281">
        <v>31546966.481869992</v>
      </c>
      <c r="W296" s="281">
        <v>21546406.444019999</v>
      </c>
      <c r="X296" s="281">
        <v>2653697.5963399997</v>
      </c>
      <c r="Y296" s="281">
        <v>3825830.3990800004</v>
      </c>
      <c r="Z296" s="281">
        <v>41813239.879670002</v>
      </c>
      <c r="AA296" s="281">
        <v>3080908.7463700022</v>
      </c>
      <c r="AB296" s="281">
        <v>17930943.076950002</v>
      </c>
      <c r="AC296" s="281">
        <v>17846059.601380002</v>
      </c>
      <c r="AE296" s="126">
        <f t="shared" si="39"/>
        <v>-9.5190684596946948E-2</v>
      </c>
      <c r="AF296" s="126">
        <f t="shared" si="39"/>
        <v>5.4500959782600479E-3</v>
      </c>
      <c r="AG296" s="126">
        <f t="shared" si="39"/>
        <v>-0.18478519366866811</v>
      </c>
      <c r="AH296" s="126">
        <f t="shared" si="39"/>
        <v>-0.23539827910000705</v>
      </c>
      <c r="AI296" s="126">
        <f t="shared" si="39"/>
        <v>-0.34239928072707437</v>
      </c>
      <c r="AJ296" s="126">
        <f t="shared" si="38"/>
        <v>-0.24590337736919898</v>
      </c>
      <c r="AK296" s="126">
        <f t="shared" si="38"/>
        <v>0.13957220731252054</v>
      </c>
      <c r="AL296" s="126">
        <f t="shared" si="38"/>
        <v>-0.24143522090553832</v>
      </c>
      <c r="AM296" s="126">
        <f t="shared" si="38"/>
        <v>-0.26726703387976691</v>
      </c>
      <c r="AN296" s="126" t="str">
        <f t="shared" si="38"/>
        <v/>
      </c>
      <c r="AO296" s="124">
        <f t="shared" si="35"/>
        <v>176587997.62750003</v>
      </c>
      <c r="AP296" s="124">
        <f t="shared" si="36"/>
        <v>143273344.30061999</v>
      </c>
      <c r="AQ296" s="126">
        <f t="shared" si="37"/>
        <v>-0.18865751792007382</v>
      </c>
      <c r="AR296" s="153" t="s">
        <v>779</v>
      </c>
      <c r="AS296" s="153">
        <f t="shared" si="34"/>
        <v>1</v>
      </c>
      <c r="AT296" s="153">
        <f t="shared" si="34"/>
        <v>1</v>
      </c>
      <c r="AU296" s="153">
        <f t="shared" si="34"/>
        <v>1</v>
      </c>
      <c r="AV296" s="153">
        <f t="shared" si="34"/>
        <v>1</v>
      </c>
      <c r="AW296" s="153">
        <f t="shared" si="34"/>
        <v>1</v>
      </c>
      <c r="AX296" s="153">
        <f t="shared" si="33"/>
        <v>1</v>
      </c>
      <c r="AY296" s="153">
        <f t="shared" si="33"/>
        <v>1</v>
      </c>
      <c r="AZ296" s="153">
        <f t="shared" si="33"/>
        <v>1</v>
      </c>
      <c r="BA296" s="153">
        <f t="shared" si="33"/>
        <v>1</v>
      </c>
      <c r="BB296" s="153">
        <f t="shared" si="33"/>
        <v>0</v>
      </c>
    </row>
    <row r="297" spans="1:54" x14ac:dyDescent="0.3">
      <c r="A297" t="s">
        <v>47</v>
      </c>
      <c r="B297" t="str">
        <f>VLOOKUP($A297,Countries!$H$2:$Q$217,8,FALSE)</f>
        <v>ZAF</v>
      </c>
      <c r="C297" t="str">
        <f>VLOOKUP($A297,Countries!$H$2:$Q$217,9,FALSE)</f>
        <v>SSA</v>
      </c>
      <c r="D297" t="str">
        <f>VLOOKUP($A297,Countries!$H$2:$Q$217,2,FALSE)</f>
        <v>Upper-Middle Income</v>
      </c>
      <c r="E297" t="str">
        <f>VLOOKUP($A297,Countries!$H$2:$Q$217,10,FALSE)</f>
        <v>IBRD</v>
      </c>
      <c r="F297" t="s">
        <v>2213</v>
      </c>
      <c r="G297" s="300" t="s">
        <v>2076</v>
      </c>
      <c r="H297" s="319" t="s">
        <v>779</v>
      </c>
      <c r="I297" s="4">
        <v>45110849.801609986</v>
      </c>
      <c r="J297" s="4">
        <v>90709015.545870006</v>
      </c>
      <c r="K297" s="4">
        <v>71642008.515570015</v>
      </c>
      <c r="L297" s="281">
        <v>47553752.77249001</v>
      </c>
      <c r="M297" s="281">
        <v>47282401.413939998</v>
      </c>
      <c r="N297" s="281">
        <v>96420082.301810011</v>
      </c>
      <c r="O297" s="281">
        <v>38395560.228289992</v>
      </c>
      <c r="P297" s="281">
        <v>70448927.873320013</v>
      </c>
      <c r="Q297" s="281">
        <v>65436322.300100014</v>
      </c>
      <c r="R297" s="281">
        <v>46743452.980879992</v>
      </c>
      <c r="S297" s="281">
        <v>44884045.116439998</v>
      </c>
      <c r="T297" s="281">
        <v>103738985.99437</v>
      </c>
      <c r="U297" s="281">
        <v>48109044.612840027</v>
      </c>
      <c r="V297" s="281">
        <v>92425907.679609984</v>
      </c>
      <c r="W297" s="281">
        <v>71242093.735759988</v>
      </c>
      <c r="X297" s="281">
        <v>44502247.688879997</v>
      </c>
      <c r="Y297" s="281">
        <v>40267541.448380001</v>
      </c>
      <c r="Z297" s="281">
        <v>75893153.321600005</v>
      </c>
      <c r="AA297" s="281">
        <v>38199166.259870008</v>
      </c>
      <c r="AB297" s="281">
        <v>54625199.190710008</v>
      </c>
      <c r="AC297" s="281">
        <v>54199269.159560002</v>
      </c>
      <c r="AE297" s="126">
        <f t="shared" si="39"/>
        <v>6.64628315453068E-2</v>
      </c>
      <c r="AF297" s="126">
        <f t="shared" si="39"/>
        <v>1.8927469595034628E-2</v>
      </c>
      <c r="AG297" s="126">
        <f t="shared" si="39"/>
        <v>-5.5821268568023536E-3</v>
      </c>
      <c r="AH297" s="126">
        <f t="shared" si="39"/>
        <v>-6.4169595577645303E-2</v>
      </c>
      <c r="AI297" s="126">
        <f t="shared" si="39"/>
        <v>-0.14836090714063957</v>
      </c>
      <c r="AJ297" s="126">
        <f t="shared" si="38"/>
        <v>-0.2128905979975986</v>
      </c>
      <c r="AK297" s="126">
        <f t="shared" si="38"/>
        <v>-5.1150176544443324E-3</v>
      </c>
      <c r="AL297" s="126">
        <f t="shared" si="38"/>
        <v>-0.22461276786303899</v>
      </c>
      <c r="AM297" s="126">
        <f t="shared" si="38"/>
        <v>-0.17172501059893513</v>
      </c>
      <c r="AN297" s="126" t="str">
        <f t="shared" si="38"/>
        <v/>
      </c>
      <c r="AO297" s="124">
        <f t="shared" si="35"/>
        <v>572998920.75300002</v>
      </c>
      <c r="AP297" s="124">
        <f t="shared" si="36"/>
        <v>519463623.09721005</v>
      </c>
      <c r="AQ297" s="126">
        <f t="shared" si="37"/>
        <v>-9.3430014816497681E-2</v>
      </c>
      <c r="AR297" s="153" t="s">
        <v>779</v>
      </c>
      <c r="AS297" s="153">
        <f t="shared" si="34"/>
        <v>1</v>
      </c>
      <c r="AT297" s="153">
        <f t="shared" si="34"/>
        <v>1</v>
      </c>
      <c r="AU297" s="153">
        <f t="shared" si="34"/>
        <v>1</v>
      </c>
      <c r="AV297" s="153">
        <f t="shared" si="34"/>
        <v>1</v>
      </c>
      <c r="AW297" s="153">
        <f t="shared" si="34"/>
        <v>1</v>
      </c>
      <c r="AX297" s="153">
        <f t="shared" ref="AX297:BB347" si="40">IF(OR(Z297="",Z297=0),0,1)</f>
        <v>1</v>
      </c>
      <c r="AY297" s="153">
        <f t="shared" si="40"/>
        <v>1</v>
      </c>
      <c r="AZ297" s="153">
        <f t="shared" si="40"/>
        <v>1</v>
      </c>
      <c r="BA297" s="153">
        <f t="shared" si="40"/>
        <v>1</v>
      </c>
      <c r="BB297" s="153">
        <f t="shared" si="40"/>
        <v>0</v>
      </c>
    </row>
    <row r="298" spans="1:54" x14ac:dyDescent="0.3">
      <c r="A298" t="s">
        <v>47</v>
      </c>
      <c r="B298" t="str">
        <f>VLOOKUP($A298,Countries!$H$2:$Q$217,8,FALSE)</f>
        <v>ZAF</v>
      </c>
      <c r="C298" t="str">
        <f>VLOOKUP($A298,Countries!$H$2:$Q$217,9,FALSE)</f>
        <v>SSA</v>
      </c>
      <c r="D298" t="str">
        <f>VLOOKUP($A298,Countries!$H$2:$Q$217,2,FALSE)</f>
        <v>Upper-Middle Income</v>
      </c>
      <c r="E298" t="str">
        <f>VLOOKUP($A298,Countries!$H$2:$Q$217,10,FALSE)</f>
        <v>IBRD</v>
      </c>
      <c r="F298" t="s">
        <v>2227</v>
      </c>
      <c r="G298" s="300" t="s">
        <v>2076</v>
      </c>
      <c r="H298" s="319" t="s">
        <v>779</v>
      </c>
      <c r="I298" s="4">
        <v>1635556.9328800002</v>
      </c>
      <c r="J298" s="4">
        <v>1417393.9338399998</v>
      </c>
      <c r="K298" s="4">
        <v>1549861.5547499999</v>
      </c>
      <c r="L298" s="281">
        <v>1486557.3596700002</v>
      </c>
      <c r="M298" s="281">
        <v>1412889.2435599999</v>
      </c>
      <c r="N298" s="281">
        <v>1388120.6329900001</v>
      </c>
      <c r="O298" s="281">
        <v>1443837.3841199998</v>
      </c>
      <c r="P298" s="281">
        <v>1524560.1272400001</v>
      </c>
      <c r="Q298" s="281">
        <v>1497959.2152200001</v>
      </c>
      <c r="R298" s="281">
        <v>1535608.7352400001</v>
      </c>
      <c r="S298" s="281">
        <v>1485949.6038800001</v>
      </c>
      <c r="T298" s="281">
        <v>1683694.1335400001</v>
      </c>
      <c r="U298" s="281">
        <v>1704155.1792899999</v>
      </c>
      <c r="V298" s="281">
        <v>1575779.40793</v>
      </c>
      <c r="W298" s="281">
        <v>1747169.31568</v>
      </c>
      <c r="X298" s="281">
        <v>1448896.29446</v>
      </c>
      <c r="Y298" s="281">
        <v>1119036.5325999998</v>
      </c>
      <c r="Z298" s="281">
        <v>8683.9046199999993</v>
      </c>
      <c r="AA298" s="281">
        <v>88985.843720000004</v>
      </c>
      <c r="AB298" s="281">
        <v>75881.088000000003</v>
      </c>
      <c r="AC298" s="281">
        <v>169905.86504</v>
      </c>
      <c r="AE298" s="126">
        <f t="shared" si="39"/>
        <v>4.1941827295004154E-2</v>
      </c>
      <c r="AF298" s="126">
        <f t="shared" si="39"/>
        <v>0.11174414558195733</v>
      </c>
      <c r="AG298" s="126">
        <f t="shared" si="39"/>
        <v>0.12730670060515617</v>
      </c>
      <c r="AH298" s="126">
        <f t="shared" si="39"/>
        <v>-2.5334417784161723E-2</v>
      </c>
      <c r="AI298" s="126">
        <f t="shared" si="39"/>
        <v>-0.20798000430634694</v>
      </c>
      <c r="AJ298" s="126">
        <f t="shared" si="38"/>
        <v>-0.99374412827414371</v>
      </c>
      <c r="AK298" s="126">
        <f t="shared" si="38"/>
        <v>-0.93836851386540621</v>
      </c>
      <c r="AL298" s="126">
        <f t="shared" si="38"/>
        <v>-0.95022755308616658</v>
      </c>
      <c r="AM298" s="126">
        <f t="shared" si="38"/>
        <v>-0.88657510610858214</v>
      </c>
      <c r="AN298" s="126" t="str">
        <f t="shared" si="38"/>
        <v/>
      </c>
      <c r="AO298" s="124">
        <f t="shared" si="35"/>
        <v>13356736.384270003</v>
      </c>
      <c r="AP298" s="124">
        <f t="shared" si="36"/>
        <v>7938493.4313399997</v>
      </c>
      <c r="AQ298" s="126">
        <f t="shared" si="37"/>
        <v>-0.40565620201286401</v>
      </c>
      <c r="AR298" s="153" t="s">
        <v>779</v>
      </c>
      <c r="AS298" s="153">
        <f t="shared" ref="AS298:AW348" si="41">IF(OR(U298="",U298=0),0,1)</f>
        <v>1</v>
      </c>
      <c r="AT298" s="153">
        <f t="shared" si="41"/>
        <v>1</v>
      </c>
      <c r="AU298" s="153">
        <f t="shared" si="41"/>
        <v>1</v>
      </c>
      <c r="AV298" s="153">
        <f t="shared" si="41"/>
        <v>1</v>
      </c>
      <c r="AW298" s="153">
        <f t="shared" si="41"/>
        <v>1</v>
      </c>
      <c r="AX298" s="153">
        <f t="shared" si="40"/>
        <v>1</v>
      </c>
      <c r="AY298" s="153">
        <f t="shared" si="40"/>
        <v>1</v>
      </c>
      <c r="AZ298" s="153">
        <f t="shared" si="40"/>
        <v>1</v>
      </c>
      <c r="BA298" s="153">
        <f t="shared" si="40"/>
        <v>1</v>
      </c>
      <c r="BB298" s="153">
        <f t="shared" si="40"/>
        <v>0</v>
      </c>
    </row>
    <row r="299" spans="1:54" x14ac:dyDescent="0.3">
      <c r="A299" t="s">
        <v>47</v>
      </c>
      <c r="B299" t="str">
        <f>VLOOKUP($A299,Countries!$H$2:$Q$217,8,FALSE)</f>
        <v>ZAF</v>
      </c>
      <c r="C299" t="str">
        <f>VLOOKUP($A299,Countries!$H$2:$Q$217,9,FALSE)</f>
        <v>SSA</v>
      </c>
      <c r="D299" t="str">
        <f>VLOOKUP($A299,Countries!$H$2:$Q$217,2,FALSE)</f>
        <v>Upper-Middle Income</v>
      </c>
      <c r="E299" t="str">
        <f>VLOOKUP($A299,Countries!$H$2:$Q$217,10,FALSE)</f>
        <v>IBRD</v>
      </c>
      <c r="F299" t="s">
        <v>2229</v>
      </c>
      <c r="G299" s="300" t="s">
        <v>2076</v>
      </c>
      <c r="H299" s="319" t="s">
        <v>779</v>
      </c>
      <c r="I299" s="4">
        <v>1053127.0964899999</v>
      </c>
      <c r="J299" s="4">
        <v>1200130.92774</v>
      </c>
      <c r="K299" s="4">
        <v>1565335.55534</v>
      </c>
      <c r="L299" s="281">
        <v>1273463.2842899999</v>
      </c>
      <c r="M299" s="281">
        <v>1218002.7180599999</v>
      </c>
      <c r="N299" s="281">
        <v>1197194.08048</v>
      </c>
      <c r="O299" s="281">
        <v>1255267.6250199997</v>
      </c>
      <c r="P299" s="281">
        <v>1311750.4920399999</v>
      </c>
      <c r="Q299" s="281">
        <v>1150972.34228</v>
      </c>
      <c r="R299" s="281">
        <v>1419716.86209</v>
      </c>
      <c r="S299" s="281">
        <v>2619856.30528</v>
      </c>
      <c r="T299" s="281">
        <v>951461.71384999994</v>
      </c>
      <c r="U299" s="281">
        <v>1107402.01119</v>
      </c>
      <c r="V299" s="281">
        <v>1203624.8027900001</v>
      </c>
      <c r="W299" s="281">
        <v>1271227.96853</v>
      </c>
      <c r="X299" s="281">
        <v>930000.28094000008</v>
      </c>
      <c r="Y299" s="281">
        <v>964345.83990000002</v>
      </c>
      <c r="Z299" s="281">
        <v>1222430.14439</v>
      </c>
      <c r="AA299" s="281">
        <v>1300104.89249</v>
      </c>
      <c r="AB299" s="281">
        <v>1253114.29495</v>
      </c>
      <c r="AC299" s="281">
        <v>1425464.15118</v>
      </c>
      <c r="AE299" s="126">
        <f t="shared" si="39"/>
        <v>5.1536908394907543E-2</v>
      </c>
      <c r="AF299" s="126">
        <f t="shared" si="39"/>
        <v>2.911244906070008E-3</v>
      </c>
      <c r="AG299" s="126">
        <f t="shared" si="39"/>
        <v>-0.18788788500119269</v>
      </c>
      <c r="AH299" s="126">
        <f t="shared" si="39"/>
        <v>-0.26970781771811536</v>
      </c>
      <c r="AI299" s="126">
        <f t="shared" si="39"/>
        <v>-0.20825641388060062</v>
      </c>
      <c r="AJ299" s="126">
        <f t="shared" si="38"/>
        <v>2.1079342373528896E-2</v>
      </c>
      <c r="AK299" s="126">
        <f t="shared" si="38"/>
        <v>3.5719289318312447E-2</v>
      </c>
      <c r="AL299" s="126">
        <f t="shared" si="38"/>
        <v>-4.4700724296135343E-2</v>
      </c>
      <c r="AM299" s="126">
        <f t="shared" si="38"/>
        <v>0.23848688523327152</v>
      </c>
      <c r="AN299" s="126" t="str">
        <f t="shared" si="38"/>
        <v/>
      </c>
      <c r="AO299" s="124">
        <f t="shared" si="35"/>
        <v>11225244.121739998</v>
      </c>
      <c r="AP299" s="124">
        <f t="shared" si="36"/>
        <v>10677714.386360001</v>
      </c>
      <c r="AQ299" s="126">
        <f t="shared" si="37"/>
        <v>-4.8776643914549125E-2</v>
      </c>
      <c r="AR299" s="153" t="s">
        <v>779</v>
      </c>
      <c r="AS299" s="153">
        <f t="shared" si="41"/>
        <v>1</v>
      </c>
      <c r="AT299" s="153">
        <f t="shared" si="41"/>
        <v>1</v>
      </c>
      <c r="AU299" s="153">
        <f t="shared" si="41"/>
        <v>1</v>
      </c>
      <c r="AV299" s="153">
        <f t="shared" si="41"/>
        <v>1</v>
      </c>
      <c r="AW299" s="153">
        <f t="shared" si="41"/>
        <v>1</v>
      </c>
      <c r="AX299" s="153">
        <f t="shared" si="40"/>
        <v>1</v>
      </c>
      <c r="AY299" s="153">
        <f t="shared" si="40"/>
        <v>1</v>
      </c>
      <c r="AZ299" s="153">
        <f t="shared" si="40"/>
        <v>1</v>
      </c>
      <c r="BA299" s="153">
        <f t="shared" si="40"/>
        <v>1</v>
      </c>
      <c r="BB299" s="153">
        <f t="shared" si="40"/>
        <v>0</v>
      </c>
    </row>
    <row r="300" spans="1:54" x14ac:dyDescent="0.3">
      <c r="A300" t="s">
        <v>47</v>
      </c>
      <c r="B300" t="str">
        <f>VLOOKUP($A300,Countries!$H$2:$Q$217,8,FALSE)</f>
        <v>ZAF</v>
      </c>
      <c r="C300" t="str">
        <f>VLOOKUP($A300,Countries!$H$2:$Q$217,9,FALSE)</f>
        <v>SSA</v>
      </c>
      <c r="D300" t="str">
        <f>VLOOKUP($A300,Countries!$H$2:$Q$217,2,FALSE)</f>
        <v>Upper-Middle Income</v>
      </c>
      <c r="E300" t="str">
        <f>VLOOKUP($A300,Countries!$H$2:$Q$217,10,FALSE)</f>
        <v>IBRD</v>
      </c>
      <c r="F300" t="s">
        <v>18</v>
      </c>
      <c r="G300" s="300" t="s">
        <v>2076</v>
      </c>
      <c r="H300" s="319" t="s">
        <v>779</v>
      </c>
      <c r="I300" s="4">
        <v>25015947.366389997</v>
      </c>
      <c r="J300" s="4">
        <v>23696017.21895</v>
      </c>
      <c r="K300" s="4">
        <v>33987749.93260999</v>
      </c>
      <c r="L300" s="281">
        <v>19088660.898819998</v>
      </c>
      <c r="M300" s="281">
        <v>26452802.086890008</v>
      </c>
      <c r="N300" s="281">
        <v>27469599.879649997</v>
      </c>
      <c r="O300" s="281">
        <v>27931118.013550002</v>
      </c>
      <c r="P300" s="281">
        <v>28321691.495889995</v>
      </c>
      <c r="Q300" s="281">
        <v>31179734.380699996</v>
      </c>
      <c r="R300" s="281">
        <v>27125594.085310001</v>
      </c>
      <c r="S300" s="281">
        <v>28526429.300889999</v>
      </c>
      <c r="T300" s="281">
        <v>30619269.827510003</v>
      </c>
      <c r="U300" s="281">
        <v>33442215.348900001</v>
      </c>
      <c r="V300" s="281">
        <v>30411566.165340003</v>
      </c>
      <c r="W300" s="281">
        <v>36187462.645050012</v>
      </c>
      <c r="X300" s="281">
        <v>18776833.221719995</v>
      </c>
      <c r="Y300" s="281">
        <v>16236503.647310002</v>
      </c>
      <c r="Z300" s="281">
        <v>17497574.746920001</v>
      </c>
      <c r="AA300" s="281">
        <v>24156624.568259999</v>
      </c>
      <c r="AB300" s="281">
        <v>28926987.5801</v>
      </c>
      <c r="AC300" s="281">
        <v>30839940.515299994</v>
      </c>
      <c r="AE300" s="126">
        <f t="shared" si="39"/>
        <v>0.33683585350963197</v>
      </c>
      <c r="AF300" s="126">
        <f t="shared" si="39"/>
        <v>0.2834041216436784</v>
      </c>
      <c r="AG300" s="126">
        <f t="shared" si="39"/>
        <v>6.4720751353106731E-2</v>
      </c>
      <c r="AH300" s="126">
        <f t="shared" si="39"/>
        <v>-1.6335754443585877E-2</v>
      </c>
      <c r="AI300" s="126">
        <f t="shared" si="39"/>
        <v>-0.3862085538621709</v>
      </c>
      <c r="AJ300" s="126">
        <f t="shared" si="38"/>
        <v>-0.36302039987548063</v>
      </c>
      <c r="AK300" s="126">
        <f t="shared" si="38"/>
        <v>-0.13513578094005807</v>
      </c>
      <c r="AL300" s="126">
        <f t="shared" si="38"/>
        <v>2.1372172784872131E-2</v>
      </c>
      <c r="AM300" s="126">
        <f t="shared" si="38"/>
        <v>-1.0897907636132111E-2</v>
      </c>
      <c r="AN300" s="126" t="str">
        <f t="shared" si="38"/>
        <v/>
      </c>
      <c r="AO300" s="124">
        <f t="shared" si="35"/>
        <v>243143321.27344999</v>
      </c>
      <c r="AP300" s="124">
        <f t="shared" si="36"/>
        <v>236475708.43890002</v>
      </c>
      <c r="AQ300" s="126">
        <f t="shared" si="37"/>
        <v>-2.7422562131785903E-2</v>
      </c>
      <c r="AR300" s="153" t="s">
        <v>779</v>
      </c>
      <c r="AS300" s="153">
        <f t="shared" si="41"/>
        <v>1</v>
      </c>
      <c r="AT300" s="153">
        <f t="shared" si="41"/>
        <v>1</v>
      </c>
      <c r="AU300" s="153">
        <f t="shared" si="41"/>
        <v>1</v>
      </c>
      <c r="AV300" s="153">
        <f t="shared" si="41"/>
        <v>1</v>
      </c>
      <c r="AW300" s="153">
        <f t="shared" si="41"/>
        <v>1</v>
      </c>
      <c r="AX300" s="153">
        <f t="shared" si="40"/>
        <v>1</v>
      </c>
      <c r="AY300" s="153">
        <f t="shared" si="40"/>
        <v>1</v>
      </c>
      <c r="AZ300" s="153">
        <f t="shared" si="40"/>
        <v>1</v>
      </c>
      <c r="BA300" s="153">
        <f t="shared" si="40"/>
        <v>1</v>
      </c>
      <c r="BB300" s="153">
        <f t="shared" si="40"/>
        <v>0</v>
      </c>
    </row>
    <row r="301" spans="1:54" x14ac:dyDescent="0.3">
      <c r="A301" t="s">
        <v>47</v>
      </c>
      <c r="B301" t="str">
        <f>VLOOKUP($A301,Countries!$H$2:$Q$217,8,FALSE)</f>
        <v>ZAF</v>
      </c>
      <c r="C301" t="str">
        <f>VLOOKUP($A301,Countries!$H$2:$Q$217,9,FALSE)</f>
        <v>SSA</v>
      </c>
      <c r="D301" t="str">
        <f>VLOOKUP($A301,Countries!$H$2:$Q$217,2,FALSE)</f>
        <v>Upper-Middle Income</v>
      </c>
      <c r="E301" t="str">
        <f>VLOOKUP($A301,Countries!$H$2:$Q$217,10,FALSE)</f>
        <v>IBRD</v>
      </c>
      <c r="F301" t="s">
        <v>2243</v>
      </c>
      <c r="G301" s="300" t="s">
        <v>2076</v>
      </c>
      <c r="H301" s="319" t="s">
        <v>779</v>
      </c>
      <c r="I301" s="4">
        <v>13172797.296669999</v>
      </c>
      <c r="J301" s="4">
        <v>11926435.42331</v>
      </c>
      <c r="K301" s="4">
        <v>12308497.637249999</v>
      </c>
      <c r="L301" s="281">
        <v>13288554.23459</v>
      </c>
      <c r="M301" s="281">
        <v>10499583.418410001</v>
      </c>
      <c r="N301" s="281">
        <v>10758077.592500001</v>
      </c>
      <c r="O301" s="281">
        <v>11812720.058179999</v>
      </c>
      <c r="P301" s="281">
        <v>10175545.555230003</v>
      </c>
      <c r="Q301" s="281">
        <v>11946043.202469999</v>
      </c>
      <c r="R301" s="281">
        <v>13715382.394860001</v>
      </c>
      <c r="S301" s="281">
        <v>12353038.04078</v>
      </c>
      <c r="T301" s="281">
        <v>11939465.643230001</v>
      </c>
      <c r="U301" s="281">
        <v>14854900.238639999</v>
      </c>
      <c r="V301" s="281">
        <v>12664624.900319999</v>
      </c>
      <c r="W301" s="281">
        <v>13888116.929130001</v>
      </c>
      <c r="X301" s="281">
        <v>9823092.8757599983</v>
      </c>
      <c r="Y301" s="281">
        <v>4182001.0436399993</v>
      </c>
      <c r="Z301" s="281">
        <v>3424983.3165799989</v>
      </c>
      <c r="AA301" s="281">
        <v>8069491.2112600002</v>
      </c>
      <c r="AB301" s="281">
        <v>9435859.8194699977</v>
      </c>
      <c r="AC301" s="281">
        <v>11945301.811040001</v>
      </c>
      <c r="AE301" s="126">
        <f t="shared" si="39"/>
        <v>0.12769519670626261</v>
      </c>
      <c r="AF301" s="126">
        <f t="shared" si="39"/>
        <v>6.1895231123896478E-2</v>
      </c>
      <c r="AG301" s="126">
        <f t="shared" si="39"/>
        <v>0.12833567007394134</v>
      </c>
      <c r="AH301" s="126">
        <f t="shared" si="39"/>
        <v>-0.26078543215855893</v>
      </c>
      <c r="AI301" s="126">
        <f t="shared" si="39"/>
        <v>-0.60169838392756936</v>
      </c>
      <c r="AJ301" s="126">
        <f t="shared" si="38"/>
        <v>-0.68163612066083923</v>
      </c>
      <c r="AK301" s="126">
        <f t="shared" si="38"/>
        <v>-0.31688119488854821</v>
      </c>
      <c r="AL301" s="126">
        <f t="shared" si="38"/>
        <v>-7.2692489237574417E-2</v>
      </c>
      <c r="AM301" s="126">
        <f t="shared" si="38"/>
        <v>-6.2061673261376487E-5</v>
      </c>
      <c r="AN301" s="126" t="str">
        <f t="shared" si="38"/>
        <v/>
      </c>
      <c r="AO301" s="124">
        <f t="shared" si="35"/>
        <v>105888254.41861002</v>
      </c>
      <c r="AP301" s="124">
        <f t="shared" si="36"/>
        <v>88288372.145839989</v>
      </c>
      <c r="AQ301" s="126">
        <f t="shared" si="37"/>
        <v>-0.16621184634125791</v>
      </c>
      <c r="AR301" s="153" t="s">
        <v>779</v>
      </c>
      <c r="AS301" s="153">
        <f t="shared" si="41"/>
        <v>1</v>
      </c>
      <c r="AT301" s="153">
        <f t="shared" si="41"/>
        <v>1</v>
      </c>
      <c r="AU301" s="153">
        <f t="shared" si="41"/>
        <v>1</v>
      </c>
      <c r="AV301" s="153">
        <f t="shared" si="41"/>
        <v>1</v>
      </c>
      <c r="AW301" s="153">
        <f t="shared" si="41"/>
        <v>1</v>
      </c>
      <c r="AX301" s="153">
        <f t="shared" si="40"/>
        <v>1</v>
      </c>
      <c r="AY301" s="153">
        <f t="shared" si="40"/>
        <v>1</v>
      </c>
      <c r="AZ301" s="153">
        <f t="shared" si="40"/>
        <v>1</v>
      </c>
      <c r="BA301" s="153">
        <f t="shared" si="40"/>
        <v>1</v>
      </c>
      <c r="BB301" s="153">
        <f t="shared" si="40"/>
        <v>0</v>
      </c>
    </row>
    <row r="302" spans="1:54" x14ac:dyDescent="0.3">
      <c r="A302" t="s">
        <v>47</v>
      </c>
      <c r="B302" t="str">
        <f>VLOOKUP($A302,Countries!$H$2:$Q$217,8,FALSE)</f>
        <v>ZAF</v>
      </c>
      <c r="C302" t="str">
        <f>VLOOKUP($A302,Countries!$H$2:$Q$217,9,FALSE)</f>
        <v>SSA</v>
      </c>
      <c r="D302" t="str">
        <f>VLOOKUP($A302,Countries!$H$2:$Q$217,2,FALSE)</f>
        <v>Upper-Middle Income</v>
      </c>
      <c r="E302" t="str">
        <f>VLOOKUP($A302,Countries!$H$2:$Q$217,10,FALSE)</f>
        <v>IBRD</v>
      </c>
      <c r="F302" t="s">
        <v>2268</v>
      </c>
      <c r="G302" s="300" t="s">
        <v>2076</v>
      </c>
      <c r="H302" s="319" t="s">
        <v>779</v>
      </c>
      <c r="I302" s="4">
        <v>4547477.4243799997</v>
      </c>
      <c r="J302" s="4">
        <v>4919269.4339499995</v>
      </c>
      <c r="K302" s="4">
        <v>6274618.4103600001</v>
      </c>
      <c r="L302" s="281">
        <v>2063346.1049899999</v>
      </c>
      <c r="M302" s="281">
        <v>4181882.5542000001</v>
      </c>
      <c r="N302" s="281">
        <v>4104791.2754799998</v>
      </c>
      <c r="O302" s="281">
        <v>5008013.8788299998</v>
      </c>
      <c r="P302" s="281">
        <v>4782367.3543799995</v>
      </c>
      <c r="Q302" s="281">
        <v>5307081.4732500007</v>
      </c>
      <c r="R302" s="281">
        <v>5700347.0049300008</v>
      </c>
      <c r="S302" s="281">
        <v>4892079.6717900001</v>
      </c>
      <c r="T302" s="281">
        <v>4865055.8616399998</v>
      </c>
      <c r="U302" s="281">
        <v>4157283.5933300001</v>
      </c>
      <c r="V302" s="281">
        <v>4904349.0384299997</v>
      </c>
      <c r="W302" s="281">
        <v>6355808.3830899997</v>
      </c>
      <c r="X302" s="281">
        <v>1871615.1225500002</v>
      </c>
      <c r="Y302" s="281">
        <v>2320662.0403300002</v>
      </c>
      <c r="Z302" s="281">
        <v>2271074.6917500002</v>
      </c>
      <c r="AA302" s="281">
        <v>4144629.2502699997</v>
      </c>
      <c r="AB302" s="281">
        <v>3545310.6683600005</v>
      </c>
      <c r="AC302" s="281">
        <v>4679104.9118300006</v>
      </c>
      <c r="AE302" s="126">
        <f t="shared" si="39"/>
        <v>-8.5804456984896083E-2</v>
      </c>
      <c r="AF302" s="126">
        <f t="shared" si="39"/>
        <v>-3.0330510902752557E-3</v>
      </c>
      <c r="AG302" s="126">
        <f t="shared" si="39"/>
        <v>1.2939427933330113E-2</v>
      </c>
      <c r="AH302" s="126">
        <f t="shared" si="39"/>
        <v>-9.2922356543246501E-2</v>
      </c>
      <c r="AI302" s="126">
        <f t="shared" si="39"/>
        <v>-0.44506761960608288</v>
      </c>
      <c r="AJ302" s="126">
        <f t="shared" si="38"/>
        <v>-0.44672590167585835</v>
      </c>
      <c r="AK302" s="126">
        <f t="shared" si="38"/>
        <v>-0.1724006061983416</v>
      </c>
      <c r="AL302" s="126">
        <f t="shared" si="38"/>
        <v>-0.25867036016943007</v>
      </c>
      <c r="AM302" s="126">
        <f t="shared" si="38"/>
        <v>-0.11832804236853631</v>
      </c>
      <c r="AN302" s="126" t="str">
        <f t="shared" si="38"/>
        <v/>
      </c>
      <c r="AO302" s="124">
        <f t="shared" si="35"/>
        <v>41188847.909820005</v>
      </c>
      <c r="AP302" s="124">
        <f t="shared" si="36"/>
        <v>34249837.699940003</v>
      </c>
      <c r="AQ302" s="126">
        <f t="shared" si="37"/>
        <v>-0.16846817917977364</v>
      </c>
      <c r="AR302" s="153" t="s">
        <v>779</v>
      </c>
      <c r="AS302" s="153">
        <f t="shared" si="41"/>
        <v>1</v>
      </c>
      <c r="AT302" s="153">
        <f t="shared" si="41"/>
        <v>1</v>
      </c>
      <c r="AU302" s="153">
        <f t="shared" si="41"/>
        <v>1</v>
      </c>
      <c r="AV302" s="153">
        <f t="shared" si="41"/>
        <v>1</v>
      </c>
      <c r="AW302" s="153">
        <f t="shared" si="41"/>
        <v>1</v>
      </c>
      <c r="AX302" s="153">
        <f t="shared" si="40"/>
        <v>1</v>
      </c>
      <c r="AY302" s="153">
        <f t="shared" si="40"/>
        <v>1</v>
      </c>
      <c r="AZ302" s="153">
        <f t="shared" si="40"/>
        <v>1</v>
      </c>
      <c r="BA302" s="153">
        <f t="shared" si="40"/>
        <v>1</v>
      </c>
      <c r="BB302" s="153">
        <f t="shared" si="40"/>
        <v>0</v>
      </c>
    </row>
    <row r="303" spans="1:54" x14ac:dyDescent="0.3">
      <c r="A303" t="s">
        <v>47</v>
      </c>
      <c r="B303" t="str">
        <f>VLOOKUP($A303,Countries!$H$2:$Q$217,8,FALSE)</f>
        <v>ZAF</v>
      </c>
      <c r="C303" t="str">
        <f>VLOOKUP($A303,Countries!$H$2:$Q$217,9,FALSE)</f>
        <v>SSA</v>
      </c>
      <c r="D303" t="str">
        <f>VLOOKUP($A303,Countries!$H$2:$Q$217,2,FALSE)</f>
        <v>Upper-Middle Income</v>
      </c>
      <c r="E303" t="str">
        <f>VLOOKUP($A303,Countries!$H$2:$Q$217,10,FALSE)</f>
        <v>IBRD</v>
      </c>
      <c r="F303" t="s">
        <v>2274</v>
      </c>
      <c r="G303" s="300" t="s">
        <v>2076</v>
      </c>
      <c r="H303" s="319" t="s">
        <v>779</v>
      </c>
      <c r="I303" s="4">
        <v>711.72582999999997</v>
      </c>
      <c r="J303" s="4">
        <v>20</v>
      </c>
      <c r="K303" s="4">
        <v>1069.91814</v>
      </c>
      <c r="L303" s="281">
        <v>231.84679</v>
      </c>
      <c r="M303" s="281">
        <v>8.09497</v>
      </c>
      <c r="N303" s="281">
        <v>182.41560999999999</v>
      </c>
      <c r="O303" s="281">
        <v>1797.7035900000001</v>
      </c>
      <c r="P303" s="281">
        <v>11694.991039999999</v>
      </c>
      <c r="Q303" s="281">
        <v>14108.688749999999</v>
      </c>
      <c r="R303" s="281">
        <v>11281.623470000002</v>
      </c>
      <c r="S303" s="281">
        <v>151744.09182999999</v>
      </c>
      <c r="T303" s="281">
        <v>0</v>
      </c>
      <c r="U303" s="281">
        <v>165.79091</v>
      </c>
      <c r="V303" s="281">
        <v>332.42989</v>
      </c>
      <c r="W303" s="281">
        <v>1966.5973200000003</v>
      </c>
      <c r="X303" s="281">
        <v>0</v>
      </c>
      <c r="Y303" s="281">
        <v>1574.0216400000002</v>
      </c>
      <c r="Z303" s="281">
        <v>1.6889500000000002</v>
      </c>
      <c r="AA303" s="281">
        <v>318.12212</v>
      </c>
      <c r="AB303" s="281">
        <v>0</v>
      </c>
      <c r="AC303" s="281">
        <v>64352.879580000001</v>
      </c>
      <c r="AE303" s="126">
        <f t="shared" si="39"/>
        <v>-0.76705789924752332</v>
      </c>
      <c r="AF303" s="126">
        <f t="shared" si="39"/>
        <v>15.621494500000001</v>
      </c>
      <c r="AG303" s="126">
        <f t="shared" si="39"/>
        <v>0.83808204242616202</v>
      </c>
      <c r="AH303" s="126">
        <f t="shared" si="39"/>
        <v>-1</v>
      </c>
      <c r="AI303" s="126">
        <f t="shared" si="39"/>
        <v>193.44440683535578</v>
      </c>
      <c r="AJ303" s="126">
        <f t="shared" si="38"/>
        <v>-0.99074119808058092</v>
      </c>
      <c r="AK303" s="126">
        <f t="shared" si="38"/>
        <v>-0.8230397259205563</v>
      </c>
      <c r="AL303" s="126">
        <f t="shared" si="38"/>
        <v>-1</v>
      </c>
      <c r="AM303" s="126">
        <f t="shared" si="38"/>
        <v>3.5612232802286465</v>
      </c>
      <c r="AN303" s="126" t="str">
        <f t="shared" si="38"/>
        <v/>
      </c>
      <c r="AO303" s="124">
        <f t="shared" si="35"/>
        <v>17898.546889999998</v>
      </c>
      <c r="AP303" s="124">
        <f t="shared" si="36"/>
        <v>68711.530410000007</v>
      </c>
      <c r="AQ303" s="126">
        <f t="shared" si="37"/>
        <v>2.8389446267500889</v>
      </c>
      <c r="AR303" s="153" t="s">
        <v>779</v>
      </c>
      <c r="AS303" s="153">
        <f t="shared" si="41"/>
        <v>1</v>
      </c>
      <c r="AT303" s="153">
        <f t="shared" si="41"/>
        <v>1</v>
      </c>
      <c r="AU303" s="153">
        <f t="shared" si="41"/>
        <v>1</v>
      </c>
      <c r="AV303" s="153">
        <f t="shared" si="41"/>
        <v>0</v>
      </c>
      <c r="AW303" s="153">
        <f t="shared" si="41"/>
        <v>1</v>
      </c>
      <c r="AX303" s="153">
        <f t="shared" si="40"/>
        <v>1</v>
      </c>
      <c r="AY303" s="153">
        <f t="shared" si="40"/>
        <v>1</v>
      </c>
      <c r="AZ303" s="153">
        <f t="shared" si="40"/>
        <v>0</v>
      </c>
      <c r="BA303" s="153">
        <f t="shared" si="40"/>
        <v>1</v>
      </c>
      <c r="BB303" s="153">
        <f t="shared" si="40"/>
        <v>0</v>
      </c>
    </row>
    <row r="304" spans="1:54" x14ac:dyDescent="0.3">
      <c r="A304" t="s">
        <v>47</v>
      </c>
      <c r="B304" t="str">
        <f>VLOOKUP($A304,Countries!$H$2:$Q$217,8,FALSE)</f>
        <v>ZAF</v>
      </c>
      <c r="C304" t="str">
        <f>VLOOKUP($A304,Countries!$H$2:$Q$217,9,FALSE)</f>
        <v>SSA</v>
      </c>
      <c r="D304" t="str">
        <f>VLOOKUP($A304,Countries!$H$2:$Q$217,2,FALSE)</f>
        <v>Upper-Middle Income</v>
      </c>
      <c r="E304" t="str">
        <f>VLOOKUP($A304,Countries!$H$2:$Q$217,10,FALSE)</f>
        <v>IBRD</v>
      </c>
      <c r="F304" t="s">
        <v>5</v>
      </c>
      <c r="G304" s="300" t="s">
        <v>2076</v>
      </c>
      <c r="H304" s="319" t="s">
        <v>779</v>
      </c>
      <c r="I304" s="4">
        <v>90536467.644250005</v>
      </c>
      <c r="J304" s="4">
        <v>133868282.48366001</v>
      </c>
      <c r="K304" s="4">
        <v>127329141.52402</v>
      </c>
      <c r="L304" s="281">
        <v>84754566.501640007</v>
      </c>
      <c r="M304" s="281">
        <v>91047569.530030012</v>
      </c>
      <c r="N304" s="281">
        <v>141338048.17851999</v>
      </c>
      <c r="O304" s="281">
        <v>85848314.891580001</v>
      </c>
      <c r="P304" s="281">
        <v>116576537.88914001</v>
      </c>
      <c r="Q304" s="281">
        <v>116532221.60277</v>
      </c>
      <c r="R304" s="281">
        <v>96251383.686779991</v>
      </c>
      <c r="S304" s="281">
        <v>94913142.130889997</v>
      </c>
      <c r="T304" s="281">
        <v>153797933.17414001</v>
      </c>
      <c r="U304" s="281">
        <v>103375166.77510002</v>
      </c>
      <c r="V304" s="281">
        <v>143186184.42431</v>
      </c>
      <c r="W304" s="281">
        <v>130693845.57456</v>
      </c>
      <c r="X304" s="281">
        <v>77352685.484309986</v>
      </c>
      <c r="Y304" s="281">
        <v>65091664.573800012</v>
      </c>
      <c r="Z304" s="281">
        <v>100317901.81481002</v>
      </c>
      <c r="AA304" s="281">
        <v>75959320.147989988</v>
      </c>
      <c r="AB304" s="281">
        <v>97862352.641590014</v>
      </c>
      <c r="AC304" s="281">
        <v>103323339.29353</v>
      </c>
      <c r="AE304" s="126">
        <f t="shared" si="39"/>
        <v>0.14180693664013747</v>
      </c>
      <c r="AF304" s="126">
        <f t="shared" si="39"/>
        <v>6.9605001033664057E-2</v>
      </c>
      <c r="AG304" s="126">
        <f t="shared" si="39"/>
        <v>2.6425247278567928E-2</v>
      </c>
      <c r="AH304" s="126">
        <f t="shared" si="39"/>
        <v>-8.7333123427476844E-2</v>
      </c>
      <c r="AI304" s="126">
        <f t="shared" si="39"/>
        <v>-0.28508070111271916</v>
      </c>
      <c r="AJ304" s="126">
        <f t="shared" si="38"/>
        <v>-0.29022720274089686</v>
      </c>
      <c r="AK304" s="126">
        <f t="shared" si="38"/>
        <v>-0.11519148344471376</v>
      </c>
      <c r="AL304" s="126">
        <f t="shared" si="38"/>
        <v>-0.16053131776264015</v>
      </c>
      <c r="AM304" s="126">
        <f t="shared" si="38"/>
        <v>-0.11334961375975364</v>
      </c>
      <c r="AN304" s="126" t="str">
        <f t="shared" si="38"/>
        <v/>
      </c>
      <c r="AO304" s="124">
        <f t="shared" si="35"/>
        <v>987831150.24561</v>
      </c>
      <c r="AP304" s="124">
        <f t="shared" si="36"/>
        <v>897162460.73000002</v>
      </c>
      <c r="AQ304" s="126">
        <f t="shared" si="37"/>
        <v>-9.178561487260907E-2</v>
      </c>
      <c r="AR304" s="153" t="s">
        <v>779</v>
      </c>
      <c r="AS304" s="153">
        <f t="shared" si="41"/>
        <v>1</v>
      </c>
      <c r="AT304" s="153">
        <f t="shared" si="41"/>
        <v>1</v>
      </c>
      <c r="AU304" s="153">
        <f t="shared" si="41"/>
        <v>1</v>
      </c>
      <c r="AV304" s="153">
        <f t="shared" si="41"/>
        <v>1</v>
      </c>
      <c r="AW304" s="153">
        <f t="shared" si="41"/>
        <v>1</v>
      </c>
      <c r="AX304" s="153">
        <f t="shared" si="40"/>
        <v>1</v>
      </c>
      <c r="AY304" s="153">
        <f t="shared" si="40"/>
        <v>1</v>
      </c>
      <c r="AZ304" s="153">
        <f t="shared" si="40"/>
        <v>1</v>
      </c>
      <c r="BA304" s="153">
        <f t="shared" si="40"/>
        <v>1</v>
      </c>
      <c r="BB304" s="153">
        <f t="shared" si="40"/>
        <v>0</v>
      </c>
    </row>
    <row r="305" spans="1:54" x14ac:dyDescent="0.3">
      <c r="A305" t="s">
        <v>1748</v>
      </c>
      <c r="B305" t="str">
        <f>VLOOKUP($A305,Countries!$H$2:$Q$217,8,FALSE)</f>
        <v>COD</v>
      </c>
      <c r="C305" t="str">
        <f>VLOOKUP($A305,Countries!$H$2:$Q$217,9,FALSE)</f>
        <v>SSA</v>
      </c>
      <c r="D305" t="str">
        <f>VLOOKUP($A305,Countries!$H$2:$Q$217,2,FALSE)</f>
        <v>Lower-Middle Income</v>
      </c>
      <c r="E305" t="str">
        <f>VLOOKUP($A305,Countries!$H$2:$Q$217,10,FALSE)</f>
        <v>IDA</v>
      </c>
      <c r="F305" t="s">
        <v>30</v>
      </c>
      <c r="G305" t="s">
        <v>2070</v>
      </c>
      <c r="H305" s="319" t="s">
        <v>779</v>
      </c>
      <c r="I305" s="4">
        <v>80495</v>
      </c>
      <c r="J305" s="4">
        <v>61838</v>
      </c>
      <c r="K305" s="4">
        <v>72311</v>
      </c>
      <c r="L305" s="281">
        <v>237170</v>
      </c>
      <c r="M305" s="281">
        <v>54667</v>
      </c>
      <c r="N305" s="281">
        <v>62380</v>
      </c>
      <c r="O305" s="281">
        <v>165739</v>
      </c>
      <c r="P305" s="281">
        <v>67382</v>
      </c>
      <c r="Q305" s="281">
        <v>78224</v>
      </c>
      <c r="R305" s="281">
        <v>70790</v>
      </c>
      <c r="S305" s="281">
        <v>146943</v>
      </c>
      <c r="T305" s="281">
        <v>59089</v>
      </c>
      <c r="U305" s="281">
        <v>78351</v>
      </c>
      <c r="V305" s="281">
        <v>63162</v>
      </c>
      <c r="W305" s="281">
        <v>62552</v>
      </c>
      <c r="X305" s="281">
        <v>113627</v>
      </c>
      <c r="Y305" s="281">
        <v>87442</v>
      </c>
      <c r="Z305" s="281">
        <v>59501</v>
      </c>
      <c r="AA305" s="281">
        <v>109861</v>
      </c>
      <c r="AB305" s="281">
        <v>68474</v>
      </c>
      <c r="AC305" s="281">
        <v>129737</v>
      </c>
      <c r="AE305" s="126">
        <f t="shared" si="39"/>
        <v>-2.6635194732592085E-2</v>
      </c>
      <c r="AF305" s="126">
        <f t="shared" si="39"/>
        <v>2.141078301368091E-2</v>
      </c>
      <c r="AG305" s="126">
        <f t="shared" si="39"/>
        <v>-0.13495871997344802</v>
      </c>
      <c r="AH305" s="126">
        <f t="shared" si="39"/>
        <v>-0.52090483619344774</v>
      </c>
      <c r="AI305" s="126">
        <f t="shared" si="39"/>
        <v>0.59953902720105368</v>
      </c>
      <c r="AJ305" s="126">
        <f t="shared" si="38"/>
        <v>-4.6152613016992625E-2</v>
      </c>
      <c r="AK305" s="126">
        <f t="shared" si="38"/>
        <v>-0.33714454654607545</v>
      </c>
      <c r="AL305" s="126">
        <f t="shared" si="38"/>
        <v>1.6206108456264284E-2</v>
      </c>
      <c r="AM305" s="126">
        <f t="shared" si="38"/>
        <v>0.65853190836571895</v>
      </c>
      <c r="AN305" s="126" t="str">
        <f t="shared" si="38"/>
        <v/>
      </c>
      <c r="AO305" s="124">
        <f t="shared" si="35"/>
        <v>880206</v>
      </c>
      <c r="AP305" s="124">
        <f t="shared" si="36"/>
        <v>772707</v>
      </c>
      <c r="AQ305" s="126">
        <f t="shared" si="37"/>
        <v>-0.12212936517133489</v>
      </c>
      <c r="AR305" s="153" t="s">
        <v>779</v>
      </c>
      <c r="AS305" s="153">
        <f t="shared" si="41"/>
        <v>1</v>
      </c>
      <c r="AT305" s="153">
        <f t="shared" si="41"/>
        <v>1</v>
      </c>
      <c r="AU305" s="153">
        <f t="shared" si="41"/>
        <v>1</v>
      </c>
      <c r="AV305" s="153">
        <f t="shared" si="41"/>
        <v>1</v>
      </c>
      <c r="AW305" s="153">
        <f t="shared" si="41"/>
        <v>1</v>
      </c>
      <c r="AX305" s="153">
        <f t="shared" si="40"/>
        <v>1</v>
      </c>
      <c r="AY305" s="153">
        <f t="shared" si="40"/>
        <v>1</v>
      </c>
      <c r="AZ305" s="153">
        <f t="shared" si="40"/>
        <v>1</v>
      </c>
      <c r="BA305" s="153">
        <f t="shared" si="40"/>
        <v>1</v>
      </c>
      <c r="BB305" s="153">
        <f t="shared" si="40"/>
        <v>0</v>
      </c>
    </row>
    <row r="306" spans="1:54" x14ac:dyDescent="0.3">
      <c r="A306" t="s">
        <v>1748</v>
      </c>
      <c r="B306" t="str">
        <f>VLOOKUP($A306,Countries!$H$2:$Q$217,8,FALSE)</f>
        <v>COD</v>
      </c>
      <c r="C306" t="str">
        <f>VLOOKUP($A306,Countries!$H$2:$Q$217,9,FALSE)</f>
        <v>SSA</v>
      </c>
      <c r="D306" t="str">
        <f>VLOOKUP($A306,Countries!$H$2:$Q$217,2,FALSE)</f>
        <v>Lower-Middle Income</v>
      </c>
      <c r="E306" t="str">
        <f>VLOOKUP($A306,Countries!$H$2:$Q$217,10,FALSE)</f>
        <v>IDA</v>
      </c>
      <c r="F306" t="s">
        <v>31</v>
      </c>
      <c r="G306" s="300" t="s">
        <v>2070</v>
      </c>
      <c r="H306" s="319" t="s">
        <v>779</v>
      </c>
      <c r="I306" s="4">
        <v>45143</v>
      </c>
      <c r="J306" s="4">
        <v>34680</v>
      </c>
      <c r="K306" s="4">
        <v>40553</v>
      </c>
      <c r="L306" s="281">
        <v>133009</v>
      </c>
      <c r="M306" s="281">
        <v>30658</v>
      </c>
      <c r="N306" s="281">
        <v>34984</v>
      </c>
      <c r="O306" s="281">
        <v>92950</v>
      </c>
      <c r="P306" s="281">
        <v>37789</v>
      </c>
      <c r="Q306" s="281">
        <v>43869</v>
      </c>
      <c r="R306" s="281">
        <v>39700</v>
      </c>
      <c r="S306" s="281">
        <v>82409</v>
      </c>
      <c r="T306" s="281">
        <v>33138</v>
      </c>
      <c r="U306" s="281">
        <v>43941</v>
      </c>
      <c r="V306" s="281">
        <v>35422</v>
      </c>
      <c r="W306" s="281">
        <v>35080</v>
      </c>
      <c r="X306" s="281">
        <v>63724</v>
      </c>
      <c r="Y306" s="281">
        <v>49039</v>
      </c>
      <c r="Z306" s="281">
        <v>33369</v>
      </c>
      <c r="AA306" s="281">
        <v>61612</v>
      </c>
      <c r="AB306" s="281">
        <v>38401</v>
      </c>
      <c r="AC306" s="281">
        <v>72759</v>
      </c>
      <c r="AE306" s="126">
        <f t="shared" si="39"/>
        <v>-2.6626498017411338E-2</v>
      </c>
      <c r="AF306" s="126">
        <f t="shared" si="39"/>
        <v>2.1395617070357555E-2</v>
      </c>
      <c r="AG306" s="126">
        <f t="shared" si="39"/>
        <v>-0.13495918920918304</v>
      </c>
      <c r="AH306" s="126">
        <f t="shared" si="39"/>
        <v>-0.52090460044057174</v>
      </c>
      <c r="AI306" s="126">
        <f t="shared" si="39"/>
        <v>0.59954987279013638</v>
      </c>
      <c r="AJ306" s="126">
        <f t="shared" si="38"/>
        <v>-4.6163960667733824E-2</v>
      </c>
      <c r="AK306" s="126">
        <f t="shared" si="38"/>
        <v>-0.33714900484131255</v>
      </c>
      <c r="AL306" s="126">
        <f t="shared" si="38"/>
        <v>1.6195189076186191E-2</v>
      </c>
      <c r="AM306" s="126">
        <f t="shared" si="38"/>
        <v>0.65855159679956232</v>
      </c>
      <c r="AN306" s="126" t="str">
        <f t="shared" si="38"/>
        <v/>
      </c>
      <c r="AO306" s="124">
        <f t="shared" si="35"/>
        <v>493635</v>
      </c>
      <c r="AP306" s="124">
        <f t="shared" si="36"/>
        <v>433347</v>
      </c>
      <c r="AQ306" s="126">
        <f t="shared" si="37"/>
        <v>-0.12213072411802242</v>
      </c>
      <c r="AR306" s="153" t="s">
        <v>779</v>
      </c>
      <c r="AS306" s="153">
        <f t="shared" si="41"/>
        <v>1</v>
      </c>
      <c r="AT306" s="153">
        <f t="shared" si="41"/>
        <v>1</v>
      </c>
      <c r="AU306" s="153">
        <f t="shared" si="41"/>
        <v>1</v>
      </c>
      <c r="AV306" s="153">
        <f t="shared" si="41"/>
        <v>1</v>
      </c>
      <c r="AW306" s="153">
        <f t="shared" si="41"/>
        <v>1</v>
      </c>
      <c r="AX306" s="153">
        <f t="shared" si="40"/>
        <v>1</v>
      </c>
      <c r="AY306" s="153">
        <f t="shared" si="40"/>
        <v>1</v>
      </c>
      <c r="AZ306" s="153">
        <f t="shared" si="40"/>
        <v>1</v>
      </c>
      <c r="BA306" s="153">
        <f t="shared" si="40"/>
        <v>1</v>
      </c>
      <c r="BB306" s="153">
        <f t="shared" si="40"/>
        <v>0</v>
      </c>
    </row>
    <row r="307" spans="1:54" x14ac:dyDescent="0.3">
      <c r="A307" t="s">
        <v>1748</v>
      </c>
      <c r="B307" t="str">
        <f>VLOOKUP($A307,Countries!$H$2:$Q$217,8,FALSE)</f>
        <v>COD</v>
      </c>
      <c r="C307" t="str">
        <f>VLOOKUP($A307,Countries!$H$2:$Q$217,9,FALSE)</f>
        <v>SSA</v>
      </c>
      <c r="D307" t="str">
        <f>VLOOKUP($A307,Countries!$H$2:$Q$217,2,FALSE)</f>
        <v>Lower-Middle Income</v>
      </c>
      <c r="E307" t="str">
        <f>VLOOKUP($A307,Countries!$H$2:$Q$217,10,FALSE)</f>
        <v>IDA</v>
      </c>
      <c r="F307" t="s">
        <v>16</v>
      </c>
      <c r="G307" s="300" t="s">
        <v>2070</v>
      </c>
      <c r="H307" s="319" t="s">
        <v>779</v>
      </c>
      <c r="I307" s="4">
        <v>125638</v>
      </c>
      <c r="J307" s="4">
        <v>96518</v>
      </c>
      <c r="K307" s="4">
        <v>112864</v>
      </c>
      <c r="L307" s="281">
        <v>370179</v>
      </c>
      <c r="M307" s="281">
        <v>85325</v>
      </c>
      <c r="N307" s="281">
        <v>97364</v>
      </c>
      <c r="O307" s="281">
        <v>258689</v>
      </c>
      <c r="P307" s="281">
        <v>105171</v>
      </c>
      <c r="Q307" s="281">
        <v>122093</v>
      </c>
      <c r="R307" s="281">
        <v>110490</v>
      </c>
      <c r="S307" s="281">
        <v>229352</v>
      </c>
      <c r="T307" s="281">
        <v>92227</v>
      </c>
      <c r="U307" s="281">
        <v>122292</v>
      </c>
      <c r="V307" s="281">
        <v>98584</v>
      </c>
      <c r="W307" s="281">
        <v>97632</v>
      </c>
      <c r="X307" s="281">
        <v>177351</v>
      </c>
      <c r="Y307" s="281">
        <v>136481</v>
      </c>
      <c r="Z307" s="281">
        <v>92870</v>
      </c>
      <c r="AA307" s="281">
        <v>171473</v>
      </c>
      <c r="AB307" s="281">
        <v>106875</v>
      </c>
      <c r="AC307" s="281">
        <v>202496</v>
      </c>
      <c r="AE307" s="126">
        <f t="shared" si="39"/>
        <v>-2.6632069915153059E-2</v>
      </c>
      <c r="AF307" s="126">
        <f t="shared" si="39"/>
        <v>2.1405333720135103E-2</v>
      </c>
      <c r="AG307" s="126">
        <f t="shared" si="39"/>
        <v>-0.13495888857385879</v>
      </c>
      <c r="AH307" s="126">
        <f t="shared" si="39"/>
        <v>-0.5209047514850923</v>
      </c>
      <c r="AI307" s="126">
        <f t="shared" si="39"/>
        <v>0.59954292411368293</v>
      </c>
      <c r="AJ307" s="126">
        <f t="shared" si="38"/>
        <v>-4.6156690357832465E-2</v>
      </c>
      <c r="AK307" s="126">
        <f t="shared" si="38"/>
        <v>-0.33714614846398572</v>
      </c>
      <c r="AL307" s="126">
        <f t="shared" si="38"/>
        <v>1.6202185012978862E-2</v>
      </c>
      <c r="AM307" s="126">
        <f t="shared" si="38"/>
        <v>0.65853898257885379</v>
      </c>
      <c r="AN307" s="126" t="str">
        <f t="shared" si="38"/>
        <v/>
      </c>
      <c r="AO307" s="124">
        <f t="shared" si="35"/>
        <v>1373841</v>
      </c>
      <c r="AP307" s="124">
        <f t="shared" si="36"/>
        <v>1206054</v>
      </c>
      <c r="AQ307" s="126">
        <f t="shared" si="37"/>
        <v>-0.12212985345465742</v>
      </c>
      <c r="AR307" s="153" t="s">
        <v>779</v>
      </c>
      <c r="AS307" s="153">
        <f t="shared" si="41"/>
        <v>1</v>
      </c>
      <c r="AT307" s="153">
        <f t="shared" si="41"/>
        <v>1</v>
      </c>
      <c r="AU307" s="153">
        <f t="shared" si="41"/>
        <v>1</v>
      </c>
      <c r="AV307" s="153">
        <f t="shared" si="41"/>
        <v>1</v>
      </c>
      <c r="AW307" s="153">
        <f t="shared" si="41"/>
        <v>1</v>
      </c>
      <c r="AX307" s="153">
        <f t="shared" si="40"/>
        <v>1</v>
      </c>
      <c r="AY307" s="153">
        <f t="shared" si="40"/>
        <v>1</v>
      </c>
      <c r="AZ307" s="153">
        <f t="shared" si="40"/>
        <v>1</v>
      </c>
      <c r="BA307" s="153">
        <f t="shared" si="40"/>
        <v>1</v>
      </c>
      <c r="BB307" s="153">
        <f t="shared" si="40"/>
        <v>0</v>
      </c>
    </row>
    <row r="308" spans="1:54" x14ac:dyDescent="0.3">
      <c r="A308" t="s">
        <v>1748</v>
      </c>
      <c r="B308" t="str">
        <f>VLOOKUP($A308,Countries!$H$2:$Q$217,8,FALSE)</f>
        <v>COD</v>
      </c>
      <c r="C308" t="str">
        <f>VLOOKUP($A308,Countries!$H$2:$Q$217,9,FALSE)</f>
        <v>SSA</v>
      </c>
      <c r="D308" t="str">
        <f>VLOOKUP($A308,Countries!$H$2:$Q$217,2,FALSE)</f>
        <v>Lower-Middle Income</v>
      </c>
      <c r="E308" t="str">
        <f>VLOOKUP($A308,Countries!$H$2:$Q$217,10,FALSE)</f>
        <v>IDA</v>
      </c>
      <c r="F308" t="s">
        <v>18</v>
      </c>
      <c r="G308" s="300" t="s">
        <v>2070</v>
      </c>
      <c r="H308" s="319" t="s">
        <v>779</v>
      </c>
      <c r="I308" s="4">
        <v>25816</v>
      </c>
      <c r="J308" s="4">
        <v>19833</v>
      </c>
      <c r="K308" s="4">
        <v>23191</v>
      </c>
      <c r="L308" s="281">
        <v>76064</v>
      </c>
      <c r="M308" s="281">
        <v>17532</v>
      </c>
      <c r="N308" s="281">
        <v>20007</v>
      </c>
      <c r="O308" s="281">
        <v>53156</v>
      </c>
      <c r="P308" s="281">
        <v>21611</v>
      </c>
      <c r="Q308" s="281">
        <v>25088</v>
      </c>
      <c r="R308" s="281">
        <v>22704</v>
      </c>
      <c r="S308" s="281">
        <v>47127</v>
      </c>
      <c r="T308" s="281">
        <v>18951</v>
      </c>
      <c r="U308" s="281">
        <v>25129</v>
      </c>
      <c r="V308" s="281">
        <v>20257</v>
      </c>
      <c r="W308" s="281">
        <v>20061</v>
      </c>
      <c r="X308" s="281">
        <v>36442</v>
      </c>
      <c r="Y308" s="281">
        <v>28044</v>
      </c>
      <c r="Z308" s="281">
        <v>19083</v>
      </c>
      <c r="AA308" s="281">
        <v>35234</v>
      </c>
      <c r="AB308" s="281">
        <v>21960</v>
      </c>
      <c r="AC308" s="281">
        <v>41609</v>
      </c>
      <c r="AE308" s="126">
        <f t="shared" si="39"/>
        <v>-2.6611403780601176E-2</v>
      </c>
      <c r="AF308" s="126">
        <f t="shared" si="39"/>
        <v>2.1378510563202741E-2</v>
      </c>
      <c r="AG308" s="126">
        <f t="shared" si="39"/>
        <v>-0.13496615066189471</v>
      </c>
      <c r="AH308" s="126">
        <f t="shared" si="39"/>
        <v>-0.52090344972654612</v>
      </c>
      <c r="AI308" s="126">
        <f t="shared" si="39"/>
        <v>0.59958932238193019</v>
      </c>
      <c r="AJ308" s="126">
        <f t="shared" si="38"/>
        <v>-4.6183835657519871E-2</v>
      </c>
      <c r="AK308" s="126">
        <f t="shared" si="38"/>
        <v>-0.33715855218601853</v>
      </c>
      <c r="AL308" s="126">
        <f t="shared" si="38"/>
        <v>1.6149183286289389E-2</v>
      </c>
      <c r="AM308" s="126">
        <f t="shared" si="38"/>
        <v>0.65852200255102045</v>
      </c>
      <c r="AN308" s="126" t="str">
        <f t="shared" si="38"/>
        <v/>
      </c>
      <c r="AO308" s="124">
        <f t="shared" si="35"/>
        <v>282298</v>
      </c>
      <c r="AP308" s="124">
        <f t="shared" si="36"/>
        <v>247819</v>
      </c>
      <c r="AQ308" s="126">
        <f t="shared" si="37"/>
        <v>-0.12213689080333548</v>
      </c>
      <c r="AR308" s="153" t="s">
        <v>779</v>
      </c>
      <c r="AS308" s="153">
        <f t="shared" si="41"/>
        <v>1</v>
      </c>
      <c r="AT308" s="153">
        <f t="shared" si="41"/>
        <v>1</v>
      </c>
      <c r="AU308" s="153">
        <f t="shared" si="41"/>
        <v>1</v>
      </c>
      <c r="AV308" s="153">
        <f t="shared" si="41"/>
        <v>1</v>
      </c>
      <c r="AW308" s="153">
        <f t="shared" si="41"/>
        <v>1</v>
      </c>
      <c r="AX308" s="153">
        <f t="shared" si="40"/>
        <v>1</v>
      </c>
      <c r="AY308" s="153">
        <f t="shared" si="40"/>
        <v>1</v>
      </c>
      <c r="AZ308" s="153">
        <f t="shared" si="40"/>
        <v>1</v>
      </c>
      <c r="BA308" s="153">
        <f t="shared" si="40"/>
        <v>1</v>
      </c>
      <c r="BB308" s="153">
        <f t="shared" si="40"/>
        <v>0</v>
      </c>
    </row>
    <row r="309" spans="1:54" x14ac:dyDescent="0.3">
      <c r="A309" t="s">
        <v>1748</v>
      </c>
      <c r="B309" t="str">
        <f>VLOOKUP($A309,Countries!$H$2:$Q$217,8,FALSE)</f>
        <v>COD</v>
      </c>
      <c r="C309" t="str">
        <f>VLOOKUP($A309,Countries!$H$2:$Q$217,9,FALSE)</f>
        <v>SSA</v>
      </c>
      <c r="D309" t="str">
        <f>VLOOKUP($A309,Countries!$H$2:$Q$217,2,FALSE)</f>
        <v>Lower-Middle Income</v>
      </c>
      <c r="E309" t="str">
        <f>VLOOKUP($A309,Countries!$H$2:$Q$217,10,FALSE)</f>
        <v>IDA</v>
      </c>
      <c r="F309" t="s">
        <v>770</v>
      </c>
      <c r="G309" s="300" t="s">
        <v>2070</v>
      </c>
      <c r="H309" s="319" t="s">
        <v>779</v>
      </c>
      <c r="I309" s="4">
        <v>115892</v>
      </c>
      <c r="J309" s="4">
        <v>113880</v>
      </c>
      <c r="K309" s="4">
        <v>134663</v>
      </c>
      <c r="L309" s="281">
        <v>128291</v>
      </c>
      <c r="M309" s="281">
        <v>136413</v>
      </c>
      <c r="N309" s="281">
        <v>127013</v>
      </c>
      <c r="O309" s="281">
        <v>134318</v>
      </c>
      <c r="P309" s="281">
        <v>124326</v>
      </c>
      <c r="Q309" s="281">
        <v>127131</v>
      </c>
      <c r="R309" s="281">
        <v>126349</v>
      </c>
      <c r="S309" s="281">
        <v>120729</v>
      </c>
      <c r="T309" s="281">
        <v>121582</v>
      </c>
      <c r="U309" s="281">
        <v>114739</v>
      </c>
      <c r="V309" s="281">
        <v>121256</v>
      </c>
      <c r="W309" s="281">
        <v>110431</v>
      </c>
      <c r="X309" s="281">
        <v>105630</v>
      </c>
      <c r="Y309" s="281">
        <v>96875</v>
      </c>
      <c r="Z309" s="281">
        <v>105572</v>
      </c>
      <c r="AA309" s="281">
        <v>130610</v>
      </c>
      <c r="AB309" s="281">
        <v>149551</v>
      </c>
      <c r="AC309" s="281">
        <v>155645</v>
      </c>
      <c r="AE309" s="126">
        <f t="shared" si="39"/>
        <v>-9.9489179580989195E-3</v>
      </c>
      <c r="AF309" s="126">
        <f t="shared" si="39"/>
        <v>6.4769933263083945E-2</v>
      </c>
      <c r="AG309" s="126">
        <f t="shared" si="39"/>
        <v>-0.17994549356541886</v>
      </c>
      <c r="AH309" s="126">
        <f t="shared" si="39"/>
        <v>-0.17663748821039668</v>
      </c>
      <c r="AI309" s="126">
        <f t="shared" si="39"/>
        <v>-0.28984041110451347</v>
      </c>
      <c r="AJ309" s="126">
        <f t="shared" si="38"/>
        <v>-0.16880949194176975</v>
      </c>
      <c r="AK309" s="126">
        <f t="shared" si="38"/>
        <v>-2.760612873926056E-2</v>
      </c>
      <c r="AL309" s="126">
        <f t="shared" si="38"/>
        <v>0.20289400447211364</v>
      </c>
      <c r="AM309" s="126">
        <f t="shared" si="38"/>
        <v>0.22428833250741362</v>
      </c>
      <c r="AN309" s="126" t="str">
        <f t="shared" si="38"/>
        <v/>
      </c>
      <c r="AO309" s="124">
        <f t="shared" si="35"/>
        <v>1141927</v>
      </c>
      <c r="AP309" s="124">
        <f t="shared" si="36"/>
        <v>1090309</v>
      </c>
      <c r="AQ309" s="126">
        <f t="shared" si="37"/>
        <v>-4.5202539216604914E-2</v>
      </c>
      <c r="AR309" s="153" t="s">
        <v>779</v>
      </c>
      <c r="AS309" s="153">
        <f t="shared" si="41"/>
        <v>1</v>
      </c>
      <c r="AT309" s="153">
        <f t="shared" si="41"/>
        <v>1</v>
      </c>
      <c r="AU309" s="153">
        <f t="shared" si="41"/>
        <v>1</v>
      </c>
      <c r="AV309" s="153">
        <f t="shared" si="41"/>
        <v>1</v>
      </c>
      <c r="AW309" s="153">
        <f t="shared" si="41"/>
        <v>1</v>
      </c>
      <c r="AX309" s="153">
        <f t="shared" si="40"/>
        <v>1</v>
      </c>
      <c r="AY309" s="153">
        <f t="shared" si="40"/>
        <v>1</v>
      </c>
      <c r="AZ309" s="153">
        <f t="shared" si="40"/>
        <v>1</v>
      </c>
      <c r="BA309" s="153">
        <f t="shared" si="40"/>
        <v>1</v>
      </c>
      <c r="BB309" s="153">
        <f t="shared" si="40"/>
        <v>0</v>
      </c>
    </row>
    <row r="310" spans="1:54" x14ac:dyDescent="0.3">
      <c r="A310" t="s">
        <v>1748</v>
      </c>
      <c r="B310" t="str">
        <f>VLOOKUP($A310,Countries!$H$2:$Q$217,8,FALSE)</f>
        <v>COD</v>
      </c>
      <c r="C310" t="str">
        <f>VLOOKUP($A310,Countries!$H$2:$Q$217,9,FALSE)</f>
        <v>SSA</v>
      </c>
      <c r="D310" t="str">
        <f>VLOOKUP($A310,Countries!$H$2:$Q$217,2,FALSE)</f>
        <v>Lower-Middle Income</v>
      </c>
      <c r="E310" t="str">
        <f>VLOOKUP($A310,Countries!$H$2:$Q$217,10,FALSE)</f>
        <v>IDA</v>
      </c>
      <c r="F310" t="s">
        <v>27</v>
      </c>
      <c r="G310" s="300" t="s">
        <v>2070</v>
      </c>
      <c r="H310" s="319" t="s">
        <v>779</v>
      </c>
      <c r="I310" s="4">
        <v>31431</v>
      </c>
      <c r="J310" s="4">
        <v>30885</v>
      </c>
      <c r="K310" s="4">
        <v>36522</v>
      </c>
      <c r="L310" s="281">
        <v>34794</v>
      </c>
      <c r="M310" s="281">
        <v>36997</v>
      </c>
      <c r="N310" s="281">
        <v>34447</v>
      </c>
      <c r="O310" s="281">
        <v>36428</v>
      </c>
      <c r="P310" s="281">
        <v>33718</v>
      </c>
      <c r="Q310" s="281">
        <v>34479</v>
      </c>
      <c r="R310" s="281">
        <v>34267</v>
      </c>
      <c r="S310" s="281">
        <v>32743</v>
      </c>
      <c r="T310" s="281">
        <v>32974</v>
      </c>
      <c r="U310" s="281">
        <v>31118</v>
      </c>
      <c r="V310" s="281">
        <v>32886</v>
      </c>
      <c r="W310" s="281">
        <v>29950</v>
      </c>
      <c r="X310" s="281">
        <v>28648</v>
      </c>
      <c r="Y310" s="281">
        <v>26274</v>
      </c>
      <c r="Z310" s="281">
        <v>28632</v>
      </c>
      <c r="AA310" s="281">
        <v>35423</v>
      </c>
      <c r="AB310" s="281">
        <v>40559</v>
      </c>
      <c r="AC310" s="281">
        <v>42212</v>
      </c>
      <c r="AE310" s="126">
        <f t="shared" si="39"/>
        <v>-9.9583214024370845E-3</v>
      </c>
      <c r="AF310" s="126">
        <f t="shared" si="39"/>
        <v>6.4788732394366194E-2</v>
      </c>
      <c r="AG310" s="126">
        <f t="shared" si="39"/>
        <v>-0.17994633371666394</v>
      </c>
      <c r="AH310" s="126">
        <f t="shared" si="39"/>
        <v>-0.17663965051445651</v>
      </c>
      <c r="AI310" s="126">
        <f t="shared" si="39"/>
        <v>-0.28983431089007217</v>
      </c>
      <c r="AJ310" s="126">
        <f t="shared" si="38"/>
        <v>-0.16881005602810115</v>
      </c>
      <c r="AK310" s="126">
        <f t="shared" si="38"/>
        <v>-2.7588668057538158E-2</v>
      </c>
      <c r="AL310" s="126">
        <f t="shared" si="38"/>
        <v>0.20288866480811435</v>
      </c>
      <c r="AM310" s="126">
        <f t="shared" si="38"/>
        <v>0.22428144667768787</v>
      </c>
      <c r="AN310" s="126" t="str">
        <f t="shared" si="38"/>
        <v/>
      </c>
      <c r="AO310" s="124">
        <f t="shared" si="35"/>
        <v>309701</v>
      </c>
      <c r="AP310" s="124">
        <f t="shared" si="36"/>
        <v>295702</v>
      </c>
      <c r="AQ310" s="126">
        <f t="shared" si="37"/>
        <v>-4.5201662248426706E-2</v>
      </c>
      <c r="AR310" s="153" t="s">
        <v>779</v>
      </c>
      <c r="AS310" s="153">
        <f t="shared" si="41"/>
        <v>1</v>
      </c>
      <c r="AT310" s="153">
        <f t="shared" si="41"/>
        <v>1</v>
      </c>
      <c r="AU310" s="153">
        <f t="shared" si="41"/>
        <v>1</v>
      </c>
      <c r="AV310" s="153">
        <f t="shared" si="41"/>
        <v>1</v>
      </c>
      <c r="AW310" s="153">
        <f t="shared" si="41"/>
        <v>1</v>
      </c>
      <c r="AX310" s="153">
        <f t="shared" si="40"/>
        <v>1</v>
      </c>
      <c r="AY310" s="153">
        <f t="shared" si="40"/>
        <v>1</v>
      </c>
      <c r="AZ310" s="153">
        <f t="shared" si="40"/>
        <v>1</v>
      </c>
      <c r="BA310" s="153">
        <f t="shared" si="40"/>
        <v>1</v>
      </c>
      <c r="BB310" s="153">
        <f t="shared" si="40"/>
        <v>0</v>
      </c>
    </row>
    <row r="311" spans="1:54" x14ac:dyDescent="0.3">
      <c r="A311" t="s">
        <v>1748</v>
      </c>
      <c r="B311" t="str">
        <f>VLOOKUP($A311,Countries!$H$2:$Q$217,8,FALSE)</f>
        <v>COD</v>
      </c>
      <c r="C311" t="str">
        <f>VLOOKUP($A311,Countries!$H$2:$Q$217,9,FALSE)</f>
        <v>SSA</v>
      </c>
      <c r="D311" t="str">
        <f>VLOOKUP($A311,Countries!$H$2:$Q$217,2,FALSE)</f>
        <v>Lower-Middle Income</v>
      </c>
      <c r="E311" t="str">
        <f>VLOOKUP($A311,Countries!$H$2:$Q$217,10,FALSE)</f>
        <v>IDA</v>
      </c>
      <c r="F311" t="s">
        <v>2401</v>
      </c>
      <c r="G311" s="300" t="s">
        <v>2070</v>
      </c>
      <c r="H311" s="319" t="s">
        <v>779</v>
      </c>
      <c r="I311" s="4">
        <v>6836</v>
      </c>
      <c r="J311" s="4">
        <v>6717</v>
      </c>
      <c r="K311" s="4">
        <v>7943</v>
      </c>
      <c r="L311" s="281">
        <v>7568</v>
      </c>
      <c r="M311" s="281">
        <v>8047</v>
      </c>
      <c r="N311" s="281">
        <v>7492</v>
      </c>
      <c r="O311" s="281">
        <v>7923</v>
      </c>
      <c r="P311" s="281">
        <v>7334</v>
      </c>
      <c r="Q311" s="281">
        <v>7499</v>
      </c>
      <c r="R311" s="281">
        <v>7453</v>
      </c>
      <c r="S311" s="281">
        <v>7121</v>
      </c>
      <c r="T311" s="281">
        <v>7172</v>
      </c>
      <c r="U311" s="281">
        <v>6768</v>
      </c>
      <c r="V311" s="281">
        <v>7153</v>
      </c>
      <c r="W311" s="281">
        <v>6514</v>
      </c>
      <c r="X311" s="281">
        <v>6231</v>
      </c>
      <c r="Y311" s="281">
        <v>5714</v>
      </c>
      <c r="Z311" s="281">
        <v>6227</v>
      </c>
      <c r="AA311" s="281">
        <v>7704</v>
      </c>
      <c r="AB311" s="281">
        <v>8822</v>
      </c>
      <c r="AC311" s="281">
        <v>9181</v>
      </c>
      <c r="AE311" s="126">
        <f t="shared" si="39"/>
        <v>-9.9473376243417195E-3</v>
      </c>
      <c r="AF311" s="126">
        <f t="shared" si="39"/>
        <v>6.4909930028286433E-2</v>
      </c>
      <c r="AG311" s="126">
        <f t="shared" si="39"/>
        <v>-0.17990683620798187</v>
      </c>
      <c r="AH311" s="126">
        <f t="shared" si="39"/>
        <v>-0.17666490486257927</v>
      </c>
      <c r="AI311" s="126">
        <f t="shared" si="39"/>
        <v>-0.28992170995402011</v>
      </c>
      <c r="AJ311" s="126">
        <f t="shared" si="38"/>
        <v>-0.16884676988788042</v>
      </c>
      <c r="AK311" s="126">
        <f t="shared" si="38"/>
        <v>-2.7641045058689889E-2</v>
      </c>
      <c r="AL311" s="126">
        <f t="shared" si="38"/>
        <v>0.20289064630488138</v>
      </c>
      <c r="AM311" s="126">
        <f t="shared" si="38"/>
        <v>0.22429657287638352</v>
      </c>
      <c r="AN311" s="126" t="str">
        <f t="shared" si="38"/>
        <v/>
      </c>
      <c r="AO311" s="124">
        <f t="shared" si="35"/>
        <v>67359</v>
      </c>
      <c r="AP311" s="124">
        <f t="shared" si="36"/>
        <v>64314</v>
      </c>
      <c r="AQ311" s="126">
        <f t="shared" si="37"/>
        <v>-4.5205540462299028E-2</v>
      </c>
      <c r="AR311" s="153" t="s">
        <v>779</v>
      </c>
      <c r="AS311" s="153">
        <f t="shared" si="41"/>
        <v>1</v>
      </c>
      <c r="AT311" s="153">
        <f t="shared" si="41"/>
        <v>1</v>
      </c>
      <c r="AU311" s="153">
        <f t="shared" si="41"/>
        <v>1</v>
      </c>
      <c r="AV311" s="153">
        <f t="shared" si="41"/>
        <v>1</v>
      </c>
      <c r="AW311" s="153">
        <f t="shared" si="41"/>
        <v>1</v>
      </c>
      <c r="AX311" s="153">
        <f t="shared" si="40"/>
        <v>1</v>
      </c>
      <c r="AY311" s="153">
        <f t="shared" si="40"/>
        <v>1</v>
      </c>
      <c r="AZ311" s="153">
        <f t="shared" si="40"/>
        <v>1</v>
      </c>
      <c r="BA311" s="153">
        <f t="shared" si="40"/>
        <v>1</v>
      </c>
      <c r="BB311" s="153">
        <f t="shared" si="40"/>
        <v>0</v>
      </c>
    </row>
    <row r="312" spans="1:54" x14ac:dyDescent="0.3">
      <c r="A312" t="s">
        <v>1748</v>
      </c>
      <c r="B312" t="str">
        <f>VLOOKUP($A312,Countries!$H$2:$Q$217,8,FALSE)</f>
        <v>COD</v>
      </c>
      <c r="C312" t="str">
        <f>VLOOKUP($A312,Countries!$H$2:$Q$217,9,FALSE)</f>
        <v>SSA</v>
      </c>
      <c r="D312" t="str">
        <f>VLOOKUP($A312,Countries!$H$2:$Q$217,2,FALSE)</f>
        <v>Lower-Middle Income</v>
      </c>
      <c r="E312" t="str">
        <f>VLOOKUP($A312,Countries!$H$2:$Q$217,10,FALSE)</f>
        <v>IDA</v>
      </c>
      <c r="F312" t="s">
        <v>94</v>
      </c>
      <c r="G312" s="300" t="s">
        <v>2070</v>
      </c>
      <c r="H312" s="319" t="s">
        <v>779</v>
      </c>
      <c r="I312" s="4">
        <v>99165</v>
      </c>
      <c r="J312" s="4">
        <v>76181</v>
      </c>
      <c r="K312" s="4">
        <v>89083</v>
      </c>
      <c r="L312" s="281">
        <v>292180</v>
      </c>
      <c r="M312" s="281">
        <v>67346</v>
      </c>
      <c r="N312" s="281">
        <v>76848</v>
      </c>
      <c r="O312" s="281">
        <v>204181</v>
      </c>
      <c r="P312" s="281">
        <v>83010</v>
      </c>
      <c r="Q312" s="281">
        <v>96367</v>
      </c>
      <c r="R312" s="281">
        <v>87209</v>
      </c>
      <c r="S312" s="281">
        <v>181026</v>
      </c>
      <c r="T312" s="281">
        <v>72794</v>
      </c>
      <c r="U312" s="281">
        <v>96524</v>
      </c>
      <c r="V312" s="281">
        <v>77812</v>
      </c>
      <c r="W312" s="281">
        <v>77060</v>
      </c>
      <c r="X312" s="281">
        <v>139982</v>
      </c>
      <c r="Y312" s="281">
        <v>107724</v>
      </c>
      <c r="Z312" s="281">
        <v>73302</v>
      </c>
      <c r="AA312" s="281">
        <v>135342</v>
      </c>
      <c r="AB312" s="281">
        <v>84356</v>
      </c>
      <c r="AC312" s="281">
        <v>159828</v>
      </c>
      <c r="AE312" s="126">
        <f t="shared" si="39"/>
        <v>-2.6632380376140775E-2</v>
      </c>
      <c r="AF312" s="126">
        <f t="shared" si="39"/>
        <v>2.1409537811265276E-2</v>
      </c>
      <c r="AG312" s="126">
        <f t="shared" si="39"/>
        <v>-0.13496402231626686</v>
      </c>
      <c r="AH312" s="126">
        <f t="shared" si="39"/>
        <v>-0.52090492162365665</v>
      </c>
      <c r="AI312" s="126">
        <f t="shared" si="39"/>
        <v>0.59956047872182461</v>
      </c>
      <c r="AJ312" s="126">
        <f t="shared" si="38"/>
        <v>-4.6143035602748281E-2</v>
      </c>
      <c r="AK312" s="126">
        <f t="shared" si="38"/>
        <v>-0.33714694315337862</v>
      </c>
      <c r="AL312" s="126">
        <f t="shared" si="38"/>
        <v>1.6214913865799301E-2</v>
      </c>
      <c r="AM312" s="126">
        <f t="shared" si="38"/>
        <v>0.65853456058609272</v>
      </c>
      <c r="AN312" s="126" t="str">
        <f t="shared" si="38"/>
        <v/>
      </c>
      <c r="AO312" s="124">
        <f t="shared" si="35"/>
        <v>1084361</v>
      </c>
      <c r="AP312" s="124">
        <f t="shared" si="36"/>
        <v>951930</v>
      </c>
      <c r="AQ312" s="126">
        <f t="shared" si="37"/>
        <v>-0.12212814736051923</v>
      </c>
      <c r="AR312" s="153" t="s">
        <v>779</v>
      </c>
      <c r="AS312" s="153">
        <f t="shared" si="41"/>
        <v>1</v>
      </c>
      <c r="AT312" s="153">
        <f t="shared" si="41"/>
        <v>1</v>
      </c>
      <c r="AU312" s="153">
        <f t="shared" si="41"/>
        <v>1</v>
      </c>
      <c r="AV312" s="153">
        <f t="shared" si="41"/>
        <v>1</v>
      </c>
      <c r="AW312" s="153">
        <f t="shared" si="41"/>
        <v>1</v>
      </c>
      <c r="AX312" s="153">
        <f t="shared" si="40"/>
        <v>1</v>
      </c>
      <c r="AY312" s="153">
        <f t="shared" si="40"/>
        <v>1</v>
      </c>
      <c r="AZ312" s="153">
        <f t="shared" si="40"/>
        <v>1</v>
      </c>
      <c r="BA312" s="153">
        <f t="shared" si="40"/>
        <v>1</v>
      </c>
      <c r="BB312" s="153">
        <f t="shared" si="40"/>
        <v>0</v>
      </c>
    </row>
    <row r="313" spans="1:54" x14ac:dyDescent="0.3">
      <c r="A313" t="s">
        <v>1748</v>
      </c>
      <c r="B313" t="str">
        <f>VLOOKUP($A313,Countries!$H$2:$Q$217,8,FALSE)</f>
        <v>COD</v>
      </c>
      <c r="C313" t="str">
        <f>VLOOKUP($A313,Countries!$H$2:$Q$217,9,FALSE)</f>
        <v>SSA</v>
      </c>
      <c r="D313" t="str">
        <f>VLOOKUP($A313,Countries!$H$2:$Q$217,2,FALSE)</f>
        <v>Lower-Middle Income</v>
      </c>
      <c r="E313" t="str">
        <f>VLOOKUP($A313,Countries!$H$2:$Q$217,10,FALSE)</f>
        <v>IDA</v>
      </c>
      <c r="F313" t="s">
        <v>2403</v>
      </c>
      <c r="G313" s="300" t="s">
        <v>2070</v>
      </c>
      <c r="H313" s="319" t="s">
        <v>779</v>
      </c>
      <c r="I313" s="4">
        <v>32897</v>
      </c>
      <c r="J313" s="4">
        <v>22828</v>
      </c>
      <c r="K313" s="4">
        <v>18628</v>
      </c>
      <c r="L313" s="281">
        <v>34093</v>
      </c>
      <c r="M313" s="281">
        <v>30071</v>
      </c>
      <c r="N313" s="281">
        <v>8536</v>
      </c>
      <c r="O313" s="281">
        <v>17981</v>
      </c>
      <c r="P313" s="281">
        <v>40194</v>
      </c>
      <c r="Q313" s="281">
        <v>27732</v>
      </c>
      <c r="R313" s="281">
        <v>7096</v>
      </c>
      <c r="S313" s="281">
        <v>10656</v>
      </c>
      <c r="T313" s="281">
        <v>28140</v>
      </c>
      <c r="U313" s="281">
        <v>20506</v>
      </c>
      <c r="V313" s="281">
        <v>11338</v>
      </c>
      <c r="W313" s="281">
        <v>20125</v>
      </c>
      <c r="X313" s="281">
        <v>40156</v>
      </c>
      <c r="Y313" s="281">
        <v>1211</v>
      </c>
      <c r="Z313" s="281">
        <v>2260</v>
      </c>
      <c r="AA313" s="281">
        <v>3302</v>
      </c>
      <c r="AB313" s="281">
        <v>12175</v>
      </c>
      <c r="AC313" s="281">
        <v>11928</v>
      </c>
      <c r="AE313" s="126">
        <f t="shared" si="39"/>
        <v>-0.3766604857585798</v>
      </c>
      <c r="AF313" s="126">
        <f t="shared" si="39"/>
        <v>-0.5033292447871035</v>
      </c>
      <c r="AG313" s="126">
        <f t="shared" si="39"/>
        <v>8.0362894567318016E-2</v>
      </c>
      <c r="AH313" s="126">
        <f t="shared" si="39"/>
        <v>0.17783709265831696</v>
      </c>
      <c r="AI313" s="126">
        <f t="shared" si="39"/>
        <v>-0.95972864221342824</v>
      </c>
      <c r="AJ313" s="126">
        <f t="shared" si="38"/>
        <v>-0.73523898781630737</v>
      </c>
      <c r="AK313" s="126">
        <f t="shared" si="38"/>
        <v>-0.81636171514376288</v>
      </c>
      <c r="AL313" s="126">
        <f t="shared" si="38"/>
        <v>-0.69709409364581776</v>
      </c>
      <c r="AM313" s="126">
        <f t="shared" si="38"/>
        <v>-0.56988316745997403</v>
      </c>
      <c r="AN313" s="126" t="str">
        <f t="shared" si="38"/>
        <v/>
      </c>
      <c r="AO313" s="124">
        <f t="shared" si="35"/>
        <v>232960</v>
      </c>
      <c r="AP313" s="124">
        <f t="shared" si="36"/>
        <v>123001</v>
      </c>
      <c r="AQ313" s="126">
        <f t="shared" si="37"/>
        <v>-0.47200807005494505</v>
      </c>
      <c r="AR313" s="153" t="s">
        <v>779</v>
      </c>
      <c r="AS313" s="153">
        <f t="shared" si="41"/>
        <v>1</v>
      </c>
      <c r="AT313" s="153">
        <f t="shared" si="41"/>
        <v>1</v>
      </c>
      <c r="AU313" s="153">
        <f t="shared" si="41"/>
        <v>1</v>
      </c>
      <c r="AV313" s="153">
        <f t="shared" si="41"/>
        <v>1</v>
      </c>
      <c r="AW313" s="153">
        <f t="shared" si="41"/>
        <v>1</v>
      </c>
      <c r="AX313" s="153">
        <f t="shared" si="40"/>
        <v>1</v>
      </c>
      <c r="AY313" s="153">
        <f t="shared" si="40"/>
        <v>1</v>
      </c>
      <c r="AZ313" s="153">
        <f t="shared" si="40"/>
        <v>1</v>
      </c>
      <c r="BA313" s="153">
        <f t="shared" si="40"/>
        <v>1</v>
      </c>
      <c r="BB313" s="153">
        <f t="shared" si="40"/>
        <v>0</v>
      </c>
    </row>
    <row r="314" spans="1:54" x14ac:dyDescent="0.3">
      <c r="A314" t="s">
        <v>1748</v>
      </c>
      <c r="B314" t="str">
        <f>VLOOKUP($A314,Countries!$H$2:$Q$217,8,FALSE)</f>
        <v>COD</v>
      </c>
      <c r="C314" t="str">
        <f>VLOOKUP($A314,Countries!$H$2:$Q$217,9,FALSE)</f>
        <v>SSA</v>
      </c>
      <c r="D314" t="str">
        <f>VLOOKUP($A314,Countries!$H$2:$Q$217,2,FALSE)</f>
        <v>Lower-Middle Income</v>
      </c>
      <c r="E314" t="str">
        <f>VLOOKUP($A314,Countries!$H$2:$Q$217,10,FALSE)</f>
        <v>IDA</v>
      </c>
      <c r="F314" t="s">
        <v>5</v>
      </c>
      <c r="G314" s="300" t="s">
        <v>2070</v>
      </c>
      <c r="H314" s="319" t="s">
        <v>779</v>
      </c>
      <c r="I314" s="4">
        <v>437675</v>
      </c>
      <c r="J314" s="4">
        <v>366842</v>
      </c>
      <c r="K314" s="4">
        <v>422894</v>
      </c>
      <c r="L314" s="281">
        <v>943169</v>
      </c>
      <c r="M314" s="281">
        <v>381731</v>
      </c>
      <c r="N314" s="281">
        <v>371707</v>
      </c>
      <c r="O314" s="281">
        <v>712676</v>
      </c>
      <c r="P314" s="281">
        <v>415364</v>
      </c>
      <c r="Q314" s="281">
        <v>440389</v>
      </c>
      <c r="R314" s="281">
        <v>395568</v>
      </c>
      <c r="S314" s="281">
        <v>628754</v>
      </c>
      <c r="T314" s="281">
        <v>373840</v>
      </c>
      <c r="U314" s="281">
        <v>417076</v>
      </c>
      <c r="V314" s="281">
        <v>369286</v>
      </c>
      <c r="W314" s="281">
        <v>361773</v>
      </c>
      <c r="X314" s="281">
        <v>534440</v>
      </c>
      <c r="Y314" s="281">
        <v>402323</v>
      </c>
      <c r="Z314" s="281">
        <v>327946</v>
      </c>
      <c r="AA314" s="281">
        <v>519088</v>
      </c>
      <c r="AB314" s="281">
        <v>424298</v>
      </c>
      <c r="AC314" s="281">
        <v>622899</v>
      </c>
      <c r="AE314" s="126">
        <f t="shared" si="39"/>
        <v>-4.7064602730336434E-2</v>
      </c>
      <c r="AF314" s="126">
        <f t="shared" si="39"/>
        <v>6.6622687696610526E-3</v>
      </c>
      <c r="AG314" s="126">
        <f t="shared" si="39"/>
        <v>-0.14453030783127688</v>
      </c>
      <c r="AH314" s="126">
        <f t="shared" si="39"/>
        <v>-0.43335711839553676</v>
      </c>
      <c r="AI314" s="126">
        <f t="shared" si="39"/>
        <v>5.3943745726702838E-2</v>
      </c>
      <c r="AJ314" s="126">
        <f t="shared" si="38"/>
        <v>-0.11772982483515242</v>
      </c>
      <c r="AK314" s="126">
        <f t="shared" si="38"/>
        <v>-0.27163535744153022</v>
      </c>
      <c r="AL314" s="126">
        <f t="shared" si="38"/>
        <v>2.1508845253801485E-2</v>
      </c>
      <c r="AM314" s="126">
        <f t="shared" si="38"/>
        <v>0.41442906157964893</v>
      </c>
      <c r="AN314" s="126" t="str">
        <f t="shared" si="38"/>
        <v/>
      </c>
      <c r="AO314" s="124">
        <f t="shared" si="35"/>
        <v>4492447</v>
      </c>
      <c r="AP314" s="124">
        <f t="shared" si="36"/>
        <v>3979129</v>
      </c>
      <c r="AQ314" s="126">
        <f t="shared" si="37"/>
        <v>-0.11426244984081059</v>
      </c>
      <c r="AR314" s="153" t="s">
        <v>779</v>
      </c>
      <c r="AS314" s="153">
        <f t="shared" si="41"/>
        <v>1</v>
      </c>
      <c r="AT314" s="153">
        <f t="shared" si="41"/>
        <v>1</v>
      </c>
      <c r="AU314" s="153">
        <f t="shared" si="41"/>
        <v>1</v>
      </c>
      <c r="AV314" s="153">
        <f t="shared" si="41"/>
        <v>1</v>
      </c>
      <c r="AW314" s="153">
        <f t="shared" si="41"/>
        <v>1</v>
      </c>
      <c r="AX314" s="153">
        <f t="shared" si="40"/>
        <v>1</v>
      </c>
      <c r="AY314" s="153">
        <f t="shared" si="40"/>
        <v>1</v>
      </c>
      <c r="AZ314" s="153">
        <f t="shared" si="40"/>
        <v>1</v>
      </c>
      <c r="BA314" s="153">
        <f t="shared" si="40"/>
        <v>1</v>
      </c>
      <c r="BB314" s="153">
        <f t="shared" si="40"/>
        <v>0</v>
      </c>
    </row>
    <row r="315" spans="1:54" x14ac:dyDescent="0.3">
      <c r="A315" t="s">
        <v>1748</v>
      </c>
      <c r="B315" t="str">
        <f>VLOOKUP($A315,Countries!$H$2:$Q$217,8,FALSE)</f>
        <v>COD</v>
      </c>
      <c r="C315" t="str">
        <f>VLOOKUP($A315,Countries!$H$2:$Q$217,9,FALSE)</f>
        <v>SSA</v>
      </c>
      <c r="D315" t="str">
        <f>VLOOKUP($A315,Countries!$H$2:$Q$217,2,FALSE)</f>
        <v>Lower-Middle Income</v>
      </c>
      <c r="E315" t="str">
        <f>VLOOKUP($A315,Countries!$H$2:$Q$217,10,FALSE)</f>
        <v>IDA</v>
      </c>
      <c r="F315" t="s">
        <v>657</v>
      </c>
      <c r="G315" s="300" t="s">
        <v>2070</v>
      </c>
      <c r="H315" s="319" t="s">
        <v>779</v>
      </c>
      <c r="I315" s="4">
        <v>126321</v>
      </c>
      <c r="J315" s="4">
        <v>78195</v>
      </c>
      <c r="K315" s="4">
        <v>163786</v>
      </c>
      <c r="L315" s="281">
        <v>94745</v>
      </c>
      <c r="M315" s="281">
        <v>67731</v>
      </c>
      <c r="N315" s="281">
        <v>106634</v>
      </c>
      <c r="O315" s="281">
        <v>143028</v>
      </c>
      <c r="P315" s="281">
        <v>71473</v>
      </c>
      <c r="Q315" s="281">
        <v>81474</v>
      </c>
      <c r="R315" s="281">
        <v>58419</v>
      </c>
      <c r="S315" s="281">
        <v>71431</v>
      </c>
      <c r="T315" s="281">
        <v>107049</v>
      </c>
      <c r="U315" s="281">
        <v>144589</v>
      </c>
      <c r="V315" s="281">
        <v>116312</v>
      </c>
      <c r="W315" s="281">
        <v>181512</v>
      </c>
      <c r="X315" s="281">
        <v>110950</v>
      </c>
      <c r="Y315" s="281">
        <v>157590</v>
      </c>
      <c r="Z315" s="281">
        <v>167516</v>
      </c>
      <c r="AA315" s="281">
        <v>124681</v>
      </c>
      <c r="AB315" s="281">
        <v>148044</v>
      </c>
      <c r="AC315" s="281">
        <v>156213</v>
      </c>
      <c r="AE315" s="126">
        <f t="shared" si="39"/>
        <v>0.14461570126898932</v>
      </c>
      <c r="AF315" s="126">
        <f t="shared" si="39"/>
        <v>0.4874608350917578</v>
      </c>
      <c r="AG315" s="126">
        <f t="shared" si="39"/>
        <v>0.10822658835309489</v>
      </c>
      <c r="AH315" s="126">
        <f t="shared" si="39"/>
        <v>0.17103804950129295</v>
      </c>
      <c r="AI315" s="126">
        <f t="shared" si="39"/>
        <v>1.3267041679585418</v>
      </c>
      <c r="AJ315" s="126">
        <f t="shared" si="38"/>
        <v>0.57094360147795264</v>
      </c>
      <c r="AK315" s="126">
        <f t="shared" si="38"/>
        <v>-0.12827558240344547</v>
      </c>
      <c r="AL315" s="126">
        <f t="shared" si="38"/>
        <v>1.0713276342115203</v>
      </c>
      <c r="AM315" s="126">
        <f t="shared" si="38"/>
        <v>0.91733559172251267</v>
      </c>
      <c r="AN315" s="126" t="str">
        <f t="shared" si="38"/>
        <v/>
      </c>
      <c r="AO315" s="124">
        <f t="shared" si="35"/>
        <v>933387</v>
      </c>
      <c r="AP315" s="124">
        <f t="shared" si="36"/>
        <v>1307407</v>
      </c>
      <c r="AQ315" s="126">
        <f t="shared" si="37"/>
        <v>0.40071267330699911</v>
      </c>
      <c r="AR315" s="153" t="s">
        <v>779</v>
      </c>
      <c r="AS315" s="153">
        <f t="shared" si="41"/>
        <v>1</v>
      </c>
      <c r="AT315" s="153">
        <f t="shared" si="41"/>
        <v>1</v>
      </c>
      <c r="AU315" s="153">
        <f t="shared" si="41"/>
        <v>1</v>
      </c>
      <c r="AV315" s="153">
        <f t="shared" si="41"/>
        <v>1</v>
      </c>
      <c r="AW315" s="153">
        <f t="shared" si="41"/>
        <v>1</v>
      </c>
      <c r="AX315" s="153">
        <f t="shared" si="40"/>
        <v>1</v>
      </c>
      <c r="AY315" s="153">
        <f t="shared" si="40"/>
        <v>1</v>
      </c>
      <c r="AZ315" s="153">
        <f t="shared" si="40"/>
        <v>1</v>
      </c>
      <c r="BA315" s="153">
        <f t="shared" si="40"/>
        <v>1</v>
      </c>
      <c r="BB315" s="153">
        <f t="shared" si="40"/>
        <v>0</v>
      </c>
    </row>
    <row r="316" spans="1:54" x14ac:dyDescent="0.3">
      <c r="A316" t="s">
        <v>1748</v>
      </c>
      <c r="B316" t="str">
        <f>VLOOKUP($A316,Countries!$H$2:$Q$217,8,FALSE)</f>
        <v>COD</v>
      </c>
      <c r="C316" t="str">
        <f>VLOOKUP($A316,Countries!$H$2:$Q$217,9,FALSE)</f>
        <v>SSA</v>
      </c>
      <c r="D316" t="str">
        <f>VLOOKUP($A316,Countries!$H$2:$Q$217,2,FALSE)</f>
        <v>Lower-Middle Income</v>
      </c>
      <c r="E316" t="str">
        <f>VLOOKUP($A316,Countries!$H$2:$Q$217,10,FALSE)</f>
        <v>IDA</v>
      </c>
      <c r="F316" t="s">
        <v>776</v>
      </c>
      <c r="G316" s="300" t="s">
        <v>2070</v>
      </c>
      <c r="H316" s="319" t="s">
        <v>779</v>
      </c>
      <c r="I316" s="4">
        <v>563996</v>
      </c>
      <c r="J316" s="4">
        <v>445037</v>
      </c>
      <c r="K316" s="4">
        <v>586680</v>
      </c>
      <c r="L316" s="281">
        <v>1037914</v>
      </c>
      <c r="M316" s="281">
        <v>449462</v>
      </c>
      <c r="N316" s="281">
        <v>478341</v>
      </c>
      <c r="O316" s="281">
        <v>855704</v>
      </c>
      <c r="P316" s="281">
        <v>486837</v>
      </c>
      <c r="Q316" s="281">
        <v>521863</v>
      </c>
      <c r="R316" s="281">
        <v>453987</v>
      </c>
      <c r="S316" s="281">
        <v>700185</v>
      </c>
      <c r="T316" s="281">
        <v>480889</v>
      </c>
      <c r="U316" s="281">
        <v>561665</v>
      </c>
      <c r="V316" s="281">
        <v>485598</v>
      </c>
      <c r="W316" s="281">
        <v>543285</v>
      </c>
      <c r="X316" s="281">
        <v>645390</v>
      </c>
      <c r="Y316" s="281">
        <v>559913</v>
      </c>
      <c r="Z316" s="281">
        <v>495462</v>
      </c>
      <c r="AA316" s="281">
        <v>643769</v>
      </c>
      <c r="AB316" s="281">
        <v>572342</v>
      </c>
      <c r="AC316" s="281">
        <v>779112</v>
      </c>
      <c r="AE316" s="126">
        <f t="shared" si="39"/>
        <v>-4.1330080355179823E-3</v>
      </c>
      <c r="AF316" s="126">
        <f t="shared" si="39"/>
        <v>9.1140736612910833E-2</v>
      </c>
      <c r="AG316" s="126">
        <f t="shared" si="39"/>
        <v>-7.3967068930251581E-2</v>
      </c>
      <c r="AH316" s="126">
        <f t="shared" si="39"/>
        <v>-0.37818547586794282</v>
      </c>
      <c r="AI316" s="126">
        <f t="shared" si="39"/>
        <v>0.2457404630424819</v>
      </c>
      <c r="AJ316" s="126">
        <f t="shared" si="38"/>
        <v>3.5792457681862941E-2</v>
      </c>
      <c r="AK316" s="126">
        <f t="shared" si="38"/>
        <v>-0.24767326084720884</v>
      </c>
      <c r="AL316" s="126">
        <f t="shared" si="38"/>
        <v>0.17563373367266663</v>
      </c>
      <c r="AM316" s="126">
        <f t="shared" si="38"/>
        <v>0.4929435503187618</v>
      </c>
      <c r="AN316" s="126" t="str">
        <f t="shared" si="38"/>
        <v/>
      </c>
      <c r="AO316" s="124">
        <f t="shared" si="35"/>
        <v>5425834</v>
      </c>
      <c r="AP316" s="124">
        <f t="shared" si="36"/>
        <v>5286536</v>
      </c>
      <c r="AQ316" s="126">
        <f t="shared" si="37"/>
        <v>-2.5673103895179985E-2</v>
      </c>
      <c r="AR316" s="153" t="s">
        <v>779</v>
      </c>
      <c r="AS316" s="153">
        <f t="shared" si="41"/>
        <v>1</v>
      </c>
      <c r="AT316" s="153">
        <f t="shared" si="41"/>
        <v>1</v>
      </c>
      <c r="AU316" s="153">
        <f t="shared" si="41"/>
        <v>1</v>
      </c>
      <c r="AV316" s="153">
        <f t="shared" si="41"/>
        <v>1</v>
      </c>
      <c r="AW316" s="153">
        <f t="shared" si="41"/>
        <v>1</v>
      </c>
      <c r="AX316" s="153">
        <f t="shared" si="40"/>
        <v>1</v>
      </c>
      <c r="AY316" s="153">
        <f t="shared" si="40"/>
        <v>1</v>
      </c>
      <c r="AZ316" s="153">
        <f t="shared" si="40"/>
        <v>1</v>
      </c>
      <c r="BA316" s="153">
        <f t="shared" si="40"/>
        <v>1</v>
      </c>
      <c r="BB316" s="153">
        <f t="shared" si="40"/>
        <v>0</v>
      </c>
    </row>
    <row r="317" spans="1:54" x14ac:dyDescent="0.3">
      <c r="A317" t="s">
        <v>1149</v>
      </c>
      <c r="B317" t="str">
        <f>VLOOKUP($A317,Countries!$H$2:$Q$217,8,FALSE)</f>
        <v>MDV</v>
      </c>
      <c r="C317" t="str">
        <f>VLOOKUP($A317,Countries!$H$2:$Q$217,9,FALSE)</f>
        <v>SA</v>
      </c>
      <c r="D317" t="str">
        <f>VLOOKUP($A317,Countries!$H$2:$Q$217,2,FALSE)</f>
        <v>Upper-Middle Income</v>
      </c>
      <c r="E317" t="str">
        <f>VLOOKUP($A317,Countries!$H$2:$Q$217,10,FALSE)</f>
        <v>IDA</v>
      </c>
      <c r="F317" t="s">
        <v>30</v>
      </c>
      <c r="G317" t="s">
        <v>2069</v>
      </c>
      <c r="H317" s="319" t="s">
        <v>779</v>
      </c>
      <c r="I317" s="4">
        <v>9097978</v>
      </c>
      <c r="J317" s="4">
        <v>9019317</v>
      </c>
      <c r="K317" s="4">
        <v>8168407</v>
      </c>
      <c r="L317" s="281">
        <v>8612373</v>
      </c>
      <c r="M317" s="281">
        <v>78122803</v>
      </c>
      <c r="N317" s="281">
        <v>53792686</v>
      </c>
      <c r="O317" s="281">
        <v>60082570</v>
      </c>
      <c r="P317" s="281">
        <v>49420807</v>
      </c>
      <c r="Q317" s="281">
        <v>49654320</v>
      </c>
      <c r="R317" s="281"/>
      <c r="S317" s="281"/>
      <c r="T317" s="281"/>
      <c r="U317" s="281">
        <v>8958802</v>
      </c>
      <c r="V317" s="281">
        <v>11362</v>
      </c>
      <c r="W317" s="281">
        <v>0</v>
      </c>
      <c r="X317" s="281">
        <v>0</v>
      </c>
      <c r="Y317" s="281">
        <v>18465801</v>
      </c>
      <c r="Z317" s="281">
        <v>25156638</v>
      </c>
      <c r="AA317" s="281">
        <v>63065098</v>
      </c>
      <c r="AB317" s="281">
        <v>60054427</v>
      </c>
      <c r="AC317" s="281">
        <v>36081506</v>
      </c>
      <c r="AE317" s="126">
        <f t="shared" si="39"/>
        <v>-1.5297464997167503E-2</v>
      </c>
      <c r="AF317" s="126">
        <f t="shared" si="39"/>
        <v>-0.99874025937884214</v>
      </c>
      <c r="AG317" s="126">
        <f t="shared" si="39"/>
        <v>-1</v>
      </c>
      <c r="AH317" s="126">
        <f t="shared" si="39"/>
        <v>-1</v>
      </c>
      <c r="AI317" s="126">
        <f t="shared" si="39"/>
        <v>-0.76363110012834534</v>
      </c>
      <c r="AJ317" s="126">
        <f t="shared" si="38"/>
        <v>-0.53234092084563323</v>
      </c>
      <c r="AK317" s="126">
        <f t="shared" si="38"/>
        <v>4.9640486417275427E-2</v>
      </c>
      <c r="AL317" s="126">
        <f t="shared" si="38"/>
        <v>0.21516483937625705</v>
      </c>
      <c r="AM317" s="126">
        <f t="shared" si="38"/>
        <v>-0.27334608549668993</v>
      </c>
      <c r="AN317" s="126" t="str">
        <f t="shared" si="38"/>
        <v/>
      </c>
      <c r="AO317" s="124">
        <f t="shared" si="35"/>
        <v>309190481</v>
      </c>
      <c r="AP317" s="124">
        <f t="shared" si="36"/>
        <v>211793634</v>
      </c>
      <c r="AQ317" s="126">
        <f t="shared" si="37"/>
        <v>-0.31500596876396075</v>
      </c>
      <c r="AR317" s="153" t="s">
        <v>779</v>
      </c>
      <c r="AS317" s="153">
        <f t="shared" si="41"/>
        <v>1</v>
      </c>
      <c r="AT317" s="153">
        <f t="shared" si="41"/>
        <v>1</v>
      </c>
      <c r="AU317" s="153">
        <f t="shared" si="41"/>
        <v>0</v>
      </c>
      <c r="AV317" s="153">
        <f t="shared" si="41"/>
        <v>0</v>
      </c>
      <c r="AW317" s="153">
        <f t="shared" si="41"/>
        <v>1</v>
      </c>
      <c r="AX317" s="153">
        <f t="shared" si="40"/>
        <v>1</v>
      </c>
      <c r="AY317" s="153">
        <f t="shared" si="40"/>
        <v>1</v>
      </c>
      <c r="AZ317" s="153">
        <f t="shared" si="40"/>
        <v>1</v>
      </c>
      <c r="BA317" s="153">
        <f t="shared" si="40"/>
        <v>1</v>
      </c>
      <c r="BB317" s="153">
        <f t="shared" si="40"/>
        <v>0</v>
      </c>
    </row>
    <row r="318" spans="1:54" x14ac:dyDescent="0.3">
      <c r="A318" t="s">
        <v>1149</v>
      </c>
      <c r="B318" t="str">
        <f>VLOOKUP($A318,Countries!$H$2:$Q$217,8,FALSE)</f>
        <v>MDV</v>
      </c>
      <c r="C318" t="str">
        <f>VLOOKUP($A318,Countries!$H$2:$Q$217,9,FALSE)</f>
        <v>SA</v>
      </c>
      <c r="D318" t="str">
        <f>VLOOKUP($A318,Countries!$H$2:$Q$217,2,FALSE)</f>
        <v>Upper-Middle Income</v>
      </c>
      <c r="E318" t="str">
        <f>VLOOKUP($A318,Countries!$H$2:$Q$217,10,FALSE)</f>
        <v>IDA</v>
      </c>
      <c r="F318" t="s">
        <v>31</v>
      </c>
      <c r="G318" t="s">
        <v>2069</v>
      </c>
      <c r="H318" s="319" t="s">
        <v>779</v>
      </c>
      <c r="I318" s="4">
        <v>881571344</v>
      </c>
      <c r="J318" s="4">
        <v>134381452</v>
      </c>
      <c r="K318" s="4">
        <v>87049157</v>
      </c>
      <c r="L318" s="281">
        <v>69723786</v>
      </c>
      <c r="M318" s="281">
        <v>46941219</v>
      </c>
      <c r="N318" s="281">
        <v>461332580</v>
      </c>
      <c r="O318" s="281">
        <v>1257619865</v>
      </c>
      <c r="P318" s="281">
        <v>74560607</v>
      </c>
      <c r="Q318" s="281">
        <v>26438793</v>
      </c>
      <c r="R318" s="281"/>
      <c r="S318" s="281"/>
      <c r="T318" s="281"/>
      <c r="U318" s="281">
        <v>645036881</v>
      </c>
      <c r="V318" s="281">
        <v>412537990</v>
      </c>
      <c r="W318" s="281">
        <v>81379733</v>
      </c>
      <c r="X318" s="281">
        <v>36988004</v>
      </c>
      <c r="Y318" s="281">
        <v>1495146</v>
      </c>
      <c r="Z318" s="281">
        <v>20801116</v>
      </c>
      <c r="AA318" s="281">
        <v>227746963</v>
      </c>
      <c r="AB318" s="281">
        <v>1198272156</v>
      </c>
      <c r="AC318" s="281">
        <v>499623989</v>
      </c>
      <c r="AE318" s="126">
        <f t="shared" si="39"/>
        <v>-0.26831006317283379</v>
      </c>
      <c r="AF318" s="126">
        <f t="shared" si="39"/>
        <v>2.0699027571156172</v>
      </c>
      <c r="AG318" s="126">
        <f t="shared" si="39"/>
        <v>-6.5128993724775527E-2</v>
      </c>
      <c r="AH318" s="126">
        <f t="shared" si="39"/>
        <v>-0.46950666161473215</v>
      </c>
      <c r="AI318" s="126">
        <f t="shared" si="39"/>
        <v>-0.96814854765488723</v>
      </c>
      <c r="AJ318" s="126">
        <f t="shared" si="38"/>
        <v>-0.95491080209422885</v>
      </c>
      <c r="AK318" s="126">
        <f t="shared" si="38"/>
        <v>-0.81890635689028335</v>
      </c>
      <c r="AL318" s="126">
        <f t="shared" si="38"/>
        <v>15.071115890995898</v>
      </c>
      <c r="AM318" s="126">
        <f t="shared" si="38"/>
        <v>17.897382683089958</v>
      </c>
      <c r="AN318" s="126" t="str">
        <f t="shared" si="38"/>
        <v/>
      </c>
      <c r="AO318" s="124">
        <f t="shared" si="35"/>
        <v>3039618803</v>
      </c>
      <c r="AP318" s="124">
        <f t="shared" si="36"/>
        <v>3123881978</v>
      </c>
      <c r="AQ318" s="126">
        <f t="shared" si="37"/>
        <v>2.7721625789666495E-2</v>
      </c>
      <c r="AR318" s="153" t="s">
        <v>779</v>
      </c>
      <c r="AS318" s="153">
        <f t="shared" si="41"/>
        <v>1</v>
      </c>
      <c r="AT318" s="153">
        <f t="shared" si="41"/>
        <v>1</v>
      </c>
      <c r="AU318" s="153">
        <f t="shared" si="41"/>
        <v>1</v>
      </c>
      <c r="AV318" s="153">
        <f t="shared" si="41"/>
        <v>1</v>
      </c>
      <c r="AW318" s="153">
        <f t="shared" si="41"/>
        <v>1</v>
      </c>
      <c r="AX318" s="153">
        <f t="shared" si="40"/>
        <v>1</v>
      </c>
      <c r="AY318" s="153">
        <f t="shared" si="40"/>
        <v>1</v>
      </c>
      <c r="AZ318" s="153">
        <f t="shared" si="40"/>
        <v>1</v>
      </c>
      <c r="BA318" s="153">
        <f t="shared" si="40"/>
        <v>1</v>
      </c>
      <c r="BB318" s="153">
        <f t="shared" si="40"/>
        <v>0</v>
      </c>
    </row>
    <row r="319" spans="1:54" x14ac:dyDescent="0.3">
      <c r="A319" t="s">
        <v>1149</v>
      </c>
      <c r="B319" t="str">
        <f>VLOOKUP($A319,Countries!$H$2:$Q$217,8,FALSE)</f>
        <v>MDV</v>
      </c>
      <c r="C319" t="str">
        <f>VLOOKUP($A319,Countries!$H$2:$Q$217,9,FALSE)</f>
        <v>SA</v>
      </c>
      <c r="D319" t="str">
        <f>VLOOKUP($A319,Countries!$H$2:$Q$217,2,FALSE)</f>
        <v>Upper-Middle Income</v>
      </c>
      <c r="E319" t="str">
        <f>VLOOKUP($A319,Countries!$H$2:$Q$217,10,FALSE)</f>
        <v>IDA</v>
      </c>
      <c r="F319" t="s">
        <v>16</v>
      </c>
      <c r="G319" t="s">
        <v>2069</v>
      </c>
      <c r="H319" s="319" t="s">
        <v>779</v>
      </c>
      <c r="I319" s="4">
        <v>890669322</v>
      </c>
      <c r="J319" s="4">
        <v>143400769</v>
      </c>
      <c r="K319" s="4">
        <v>95217564</v>
      </c>
      <c r="L319" s="281">
        <v>78336159</v>
      </c>
      <c r="M319" s="281">
        <v>125064022</v>
      </c>
      <c r="N319" s="281">
        <v>515125266</v>
      </c>
      <c r="O319" s="281">
        <v>1317702435</v>
      </c>
      <c r="P319" s="281">
        <v>123981414</v>
      </c>
      <c r="Q319" s="281">
        <v>76093113</v>
      </c>
      <c r="R319" s="281"/>
      <c r="S319" s="281"/>
      <c r="T319" s="281"/>
      <c r="U319" s="281">
        <v>653995683</v>
      </c>
      <c r="V319" s="281">
        <v>412549352</v>
      </c>
      <c r="W319" s="281">
        <v>81379733</v>
      </c>
      <c r="X319" s="281">
        <v>36988004</v>
      </c>
      <c r="Y319" s="281">
        <v>19960947</v>
      </c>
      <c r="Z319" s="281">
        <v>45957754</v>
      </c>
      <c r="AA319" s="281">
        <v>290812061</v>
      </c>
      <c r="AB319" s="281">
        <v>1258326583</v>
      </c>
      <c r="AC319" s="281">
        <v>535705495</v>
      </c>
      <c r="AE319" s="126">
        <f t="shared" si="39"/>
        <v>-0.26572559888842784</v>
      </c>
      <c r="AF319" s="126">
        <f t="shared" si="39"/>
        <v>1.8768977661479627</v>
      </c>
      <c r="AG319" s="126">
        <f t="shared" si="39"/>
        <v>-0.14532855513925982</v>
      </c>
      <c r="AH319" s="126">
        <f t="shared" si="39"/>
        <v>-0.52782974717971554</v>
      </c>
      <c r="AI319" s="126">
        <f t="shared" si="39"/>
        <v>-0.84039417027544505</v>
      </c>
      <c r="AJ319" s="126">
        <f t="shared" si="38"/>
        <v>-0.91078334332760136</v>
      </c>
      <c r="AK319" s="126">
        <f t="shared" si="38"/>
        <v>-0.77930369309820691</v>
      </c>
      <c r="AL319" s="126">
        <f t="shared" si="38"/>
        <v>9.1493162757443631</v>
      </c>
      <c r="AM319" s="126">
        <f t="shared" si="38"/>
        <v>6.0401311482683067</v>
      </c>
      <c r="AN319" s="126" t="str">
        <f t="shared" si="38"/>
        <v/>
      </c>
      <c r="AO319" s="124">
        <f t="shared" si="35"/>
        <v>3365590064</v>
      </c>
      <c r="AP319" s="124">
        <f t="shared" si="36"/>
        <v>3335675612</v>
      </c>
      <c r="AQ319" s="126">
        <f t="shared" si="37"/>
        <v>-8.8883231264495436E-3</v>
      </c>
      <c r="AR319" s="153" t="s">
        <v>779</v>
      </c>
      <c r="AS319" s="153">
        <f t="shared" si="41"/>
        <v>1</v>
      </c>
      <c r="AT319" s="153">
        <f t="shared" si="41"/>
        <v>1</v>
      </c>
      <c r="AU319" s="153">
        <f t="shared" si="41"/>
        <v>1</v>
      </c>
      <c r="AV319" s="153">
        <f t="shared" si="41"/>
        <v>1</v>
      </c>
      <c r="AW319" s="153">
        <f t="shared" si="41"/>
        <v>1</v>
      </c>
      <c r="AX319" s="153">
        <f t="shared" si="40"/>
        <v>1</v>
      </c>
      <c r="AY319" s="153">
        <f t="shared" si="40"/>
        <v>1</v>
      </c>
      <c r="AZ319" s="153">
        <f t="shared" si="40"/>
        <v>1</v>
      </c>
      <c r="BA319" s="153">
        <f t="shared" si="40"/>
        <v>1</v>
      </c>
      <c r="BB319" s="153">
        <f t="shared" si="40"/>
        <v>0</v>
      </c>
    </row>
    <row r="320" spans="1:54" x14ac:dyDescent="0.3">
      <c r="A320" t="s">
        <v>1149</v>
      </c>
      <c r="B320" t="str">
        <f>VLOOKUP($A320,Countries!$H$2:$Q$217,8,FALSE)</f>
        <v>MDV</v>
      </c>
      <c r="C320" t="str">
        <f>VLOOKUP($A320,Countries!$H$2:$Q$217,9,FALSE)</f>
        <v>SA</v>
      </c>
      <c r="D320" t="str">
        <f>VLOOKUP($A320,Countries!$H$2:$Q$217,2,FALSE)</f>
        <v>Upper-Middle Income</v>
      </c>
      <c r="E320" t="str">
        <f>VLOOKUP($A320,Countries!$H$2:$Q$217,10,FALSE)</f>
        <v>IDA</v>
      </c>
      <c r="F320" t="s">
        <v>18</v>
      </c>
      <c r="G320" t="s">
        <v>2069</v>
      </c>
      <c r="H320" s="319" t="s">
        <v>779</v>
      </c>
      <c r="I320" s="4">
        <v>792012979</v>
      </c>
      <c r="J320" s="4">
        <v>794355089</v>
      </c>
      <c r="K320" s="4">
        <v>732114273</v>
      </c>
      <c r="L320" s="281">
        <v>875674233</v>
      </c>
      <c r="M320" s="281">
        <v>666896584</v>
      </c>
      <c r="N320" s="281">
        <v>504793938</v>
      </c>
      <c r="O320" s="281">
        <v>510727003</v>
      </c>
      <c r="P320" s="281">
        <v>481723442</v>
      </c>
      <c r="Q320" s="281">
        <v>519954096</v>
      </c>
      <c r="R320" s="281"/>
      <c r="S320" s="281"/>
      <c r="T320" s="281"/>
      <c r="U320" s="281">
        <v>807132910</v>
      </c>
      <c r="V320" s="281">
        <v>623730756</v>
      </c>
      <c r="W320" s="281">
        <v>637672520</v>
      </c>
      <c r="X320" s="281">
        <v>235753244</v>
      </c>
      <c r="Y320" s="281">
        <v>113549993</v>
      </c>
      <c r="Z320" s="281">
        <v>132254311</v>
      </c>
      <c r="AA320" s="281">
        <v>284302809</v>
      </c>
      <c r="AB320" s="281">
        <v>293907452</v>
      </c>
      <c r="AC320" s="281">
        <v>217157674</v>
      </c>
      <c r="AE320" s="126">
        <f t="shared" si="39"/>
        <v>1.9090509121568323E-2</v>
      </c>
      <c r="AF320" s="126">
        <f t="shared" si="39"/>
        <v>-0.21479604696030341</v>
      </c>
      <c r="AG320" s="126">
        <f t="shared" si="39"/>
        <v>-0.12899865018749607</v>
      </c>
      <c r="AH320" s="126">
        <f t="shared" si="39"/>
        <v>-0.73077517287185034</v>
      </c>
      <c r="AI320" s="126">
        <f t="shared" si="39"/>
        <v>-0.82973373124970151</v>
      </c>
      <c r="AJ320" s="126">
        <f t="shared" si="38"/>
        <v>-0.73800336920844722</v>
      </c>
      <c r="AK320" s="126">
        <f t="shared" si="38"/>
        <v>-0.44333703264168312</v>
      </c>
      <c r="AL320" s="126">
        <f t="shared" si="38"/>
        <v>-0.38988343440425721</v>
      </c>
      <c r="AM320" s="126">
        <f t="shared" si="38"/>
        <v>-0.5823522198005725</v>
      </c>
      <c r="AN320" s="126" t="str">
        <f t="shared" si="38"/>
        <v/>
      </c>
      <c r="AO320" s="124">
        <f t="shared" si="35"/>
        <v>5878251637</v>
      </c>
      <c r="AP320" s="124">
        <f t="shared" si="36"/>
        <v>3345461669</v>
      </c>
      <c r="AQ320" s="126">
        <f t="shared" si="37"/>
        <v>-0.43087470976193598</v>
      </c>
      <c r="AR320" s="153" t="s">
        <v>779</v>
      </c>
      <c r="AS320" s="153">
        <f t="shared" si="41"/>
        <v>1</v>
      </c>
      <c r="AT320" s="153">
        <f t="shared" si="41"/>
        <v>1</v>
      </c>
      <c r="AU320" s="153">
        <f t="shared" si="41"/>
        <v>1</v>
      </c>
      <c r="AV320" s="153">
        <f t="shared" si="41"/>
        <v>1</v>
      </c>
      <c r="AW320" s="153">
        <f t="shared" si="41"/>
        <v>1</v>
      </c>
      <c r="AX320" s="153">
        <f t="shared" si="40"/>
        <v>1</v>
      </c>
      <c r="AY320" s="153">
        <f t="shared" si="40"/>
        <v>1</v>
      </c>
      <c r="AZ320" s="153">
        <f t="shared" si="40"/>
        <v>1</v>
      </c>
      <c r="BA320" s="153">
        <f t="shared" si="40"/>
        <v>1</v>
      </c>
      <c r="BB320" s="153">
        <f t="shared" si="40"/>
        <v>0</v>
      </c>
    </row>
    <row r="321" spans="1:54" x14ac:dyDescent="0.3">
      <c r="A321" t="s">
        <v>1149</v>
      </c>
      <c r="B321" t="str">
        <f>VLOOKUP($A321,Countries!$H$2:$Q$217,8,FALSE)</f>
        <v>MDV</v>
      </c>
      <c r="C321" t="str">
        <f>VLOOKUP($A321,Countries!$H$2:$Q$217,9,FALSE)</f>
        <v>SA</v>
      </c>
      <c r="D321" t="str">
        <f>VLOOKUP($A321,Countries!$H$2:$Q$217,2,FALSE)</f>
        <v>Upper-Middle Income</v>
      </c>
      <c r="E321" t="str">
        <f>VLOOKUP($A321,Countries!$H$2:$Q$217,10,FALSE)</f>
        <v>IDA</v>
      </c>
      <c r="F321" t="s">
        <v>27</v>
      </c>
      <c r="G321" t="s">
        <v>2069</v>
      </c>
      <c r="H321" s="319" t="s">
        <v>779</v>
      </c>
      <c r="I321" s="4">
        <v>78248272</v>
      </c>
      <c r="J321" s="4">
        <v>79732724</v>
      </c>
      <c r="K321" s="4">
        <v>83168169</v>
      </c>
      <c r="L321" s="281">
        <v>83605456</v>
      </c>
      <c r="M321" s="281">
        <v>77664065</v>
      </c>
      <c r="N321" s="281">
        <v>56458188</v>
      </c>
      <c r="O321" s="281">
        <v>49994501</v>
      </c>
      <c r="P321" s="281">
        <v>72087858</v>
      </c>
      <c r="Q321" s="281">
        <v>74339478</v>
      </c>
      <c r="R321" s="281"/>
      <c r="S321" s="281"/>
      <c r="T321" s="281"/>
      <c r="U321" s="281">
        <v>84925877</v>
      </c>
      <c r="V321" s="281">
        <v>77023981</v>
      </c>
      <c r="W321" s="281">
        <v>74040728</v>
      </c>
      <c r="X321" s="281">
        <v>35740139</v>
      </c>
      <c r="Y321" s="281">
        <v>7960595</v>
      </c>
      <c r="Z321" s="281">
        <v>3936607</v>
      </c>
      <c r="AA321" s="281">
        <v>5522589</v>
      </c>
      <c r="AB321" s="281">
        <v>5293760</v>
      </c>
      <c r="AC321" s="281">
        <v>7006201</v>
      </c>
      <c r="AE321" s="126">
        <f t="shared" si="39"/>
        <v>8.5338689651830266E-2</v>
      </c>
      <c r="AF321" s="126">
        <f t="shared" si="39"/>
        <v>-3.3972788889038832E-2</v>
      </c>
      <c r="AG321" s="126">
        <f t="shared" si="39"/>
        <v>-0.10974680709875914</v>
      </c>
      <c r="AH321" s="126">
        <f t="shared" si="39"/>
        <v>-0.57251427466647631</v>
      </c>
      <c r="AI321" s="126">
        <f t="shared" si="39"/>
        <v>-0.8974996351272625</v>
      </c>
      <c r="AJ321" s="126">
        <f t="shared" ref="AJ321:AN366" si="42">IFERROR(IF(Z321&lt;&gt;"",-(N321-Z321)/N321,""),"")</f>
        <v>-0.93027394007048192</v>
      </c>
      <c r="AK321" s="126">
        <f t="shared" si="42"/>
        <v>-0.88953607117710809</v>
      </c>
      <c r="AL321" s="126">
        <f t="shared" si="42"/>
        <v>-0.92656516441367975</v>
      </c>
      <c r="AM321" s="126">
        <f t="shared" si="42"/>
        <v>-0.90575396561164989</v>
      </c>
      <c r="AN321" s="126" t="str">
        <f t="shared" si="42"/>
        <v/>
      </c>
      <c r="AO321" s="124">
        <f t="shared" si="35"/>
        <v>655298711</v>
      </c>
      <c r="AP321" s="124">
        <f t="shared" si="36"/>
        <v>301450477</v>
      </c>
      <c r="AQ321" s="126">
        <f t="shared" si="37"/>
        <v>-0.5399800549889987</v>
      </c>
      <c r="AR321" s="153" t="s">
        <v>779</v>
      </c>
      <c r="AS321" s="153">
        <f t="shared" si="41"/>
        <v>1</v>
      </c>
      <c r="AT321" s="153">
        <f t="shared" si="41"/>
        <v>1</v>
      </c>
      <c r="AU321" s="153">
        <f t="shared" si="41"/>
        <v>1</v>
      </c>
      <c r="AV321" s="153">
        <f t="shared" si="41"/>
        <v>1</v>
      </c>
      <c r="AW321" s="153">
        <f t="shared" si="41"/>
        <v>1</v>
      </c>
      <c r="AX321" s="153">
        <f t="shared" si="40"/>
        <v>1</v>
      </c>
      <c r="AY321" s="153">
        <f t="shared" si="40"/>
        <v>1</v>
      </c>
      <c r="AZ321" s="153">
        <f t="shared" si="40"/>
        <v>1</v>
      </c>
      <c r="BA321" s="153">
        <f t="shared" si="40"/>
        <v>1</v>
      </c>
      <c r="BB321" s="153">
        <f t="shared" si="40"/>
        <v>0</v>
      </c>
    </row>
    <row r="322" spans="1:54" x14ac:dyDescent="0.3">
      <c r="A322" t="s">
        <v>1149</v>
      </c>
      <c r="B322" t="str">
        <f>VLOOKUP($A322,Countries!$H$2:$Q$217,8,FALSE)</f>
        <v>MDV</v>
      </c>
      <c r="C322" t="str">
        <f>VLOOKUP($A322,Countries!$H$2:$Q$217,9,FALSE)</f>
        <v>SA</v>
      </c>
      <c r="D322" t="str">
        <f>VLOOKUP($A322,Countries!$H$2:$Q$217,2,FALSE)</f>
        <v>Upper-Middle Income</v>
      </c>
      <c r="E322" t="str">
        <f>VLOOKUP($A322,Countries!$H$2:$Q$217,10,FALSE)</f>
        <v>IDA</v>
      </c>
      <c r="F322" t="s">
        <v>770</v>
      </c>
      <c r="G322" t="s">
        <v>2069</v>
      </c>
      <c r="H322" s="319" t="s">
        <v>779</v>
      </c>
      <c r="I322" s="4"/>
      <c r="J322" s="4"/>
      <c r="K322" s="4"/>
      <c r="L322" s="281"/>
      <c r="M322" s="281"/>
      <c r="N322" s="281"/>
      <c r="O322" s="281"/>
      <c r="P322" s="281"/>
      <c r="Q322" s="281"/>
      <c r="R322" s="281"/>
      <c r="S322" s="281"/>
      <c r="T322" s="281"/>
      <c r="U322" s="281"/>
      <c r="V322" s="281"/>
      <c r="W322" s="281"/>
      <c r="X322" s="281"/>
      <c r="Y322" s="281"/>
      <c r="Z322" s="281"/>
      <c r="AA322" s="281"/>
      <c r="AB322" s="281"/>
      <c r="AC322" s="281"/>
      <c r="AE322" s="126" t="str">
        <f t="shared" ref="AE322:AI366" si="43">IFERROR(IF(U322&lt;&gt;"",-(I322-U322)/I322,""),"")</f>
        <v/>
      </c>
      <c r="AF322" s="126" t="str">
        <f t="shared" si="43"/>
        <v/>
      </c>
      <c r="AG322" s="126" t="str">
        <f t="shared" si="43"/>
        <v/>
      </c>
      <c r="AH322" s="126" t="str">
        <f t="shared" si="43"/>
        <v/>
      </c>
      <c r="AI322" s="126" t="str">
        <f t="shared" si="43"/>
        <v/>
      </c>
      <c r="AJ322" s="126" t="str">
        <f t="shared" si="42"/>
        <v/>
      </c>
      <c r="AK322" s="126" t="str">
        <f t="shared" si="42"/>
        <v/>
      </c>
      <c r="AL322" s="126" t="str">
        <f t="shared" si="42"/>
        <v/>
      </c>
      <c r="AM322" s="126" t="str">
        <f t="shared" si="42"/>
        <v/>
      </c>
      <c r="AN322" s="126" t="str">
        <f t="shared" si="42"/>
        <v/>
      </c>
      <c r="AO322" s="124">
        <f t="shared" ref="AO322:AO366" si="44">SUMPRODUCT(AS322:BB322,I322:R322)</f>
        <v>0</v>
      </c>
      <c r="AP322" s="124">
        <f t="shared" ref="AP322:AP366" si="45">SUMPRODUCT(AS322:BB322,U322:AD322)</f>
        <v>0</v>
      </c>
      <c r="AQ322" s="126" t="str">
        <f t="shared" ref="AQ322:AQ366" si="46">IFERROR((AP322-AO322)/AO322,"")</f>
        <v/>
      </c>
      <c r="AR322" s="153" t="s">
        <v>779</v>
      </c>
      <c r="AS322" s="153">
        <f t="shared" si="41"/>
        <v>0</v>
      </c>
      <c r="AT322" s="153">
        <f t="shared" si="41"/>
        <v>0</v>
      </c>
      <c r="AU322" s="153">
        <f t="shared" si="41"/>
        <v>0</v>
      </c>
      <c r="AV322" s="153">
        <f t="shared" si="41"/>
        <v>0</v>
      </c>
      <c r="AW322" s="153">
        <f t="shared" si="41"/>
        <v>0</v>
      </c>
      <c r="AX322" s="153">
        <f t="shared" si="40"/>
        <v>0</v>
      </c>
      <c r="AY322" s="153">
        <f t="shared" si="40"/>
        <v>0</v>
      </c>
      <c r="AZ322" s="153">
        <f t="shared" si="40"/>
        <v>0</v>
      </c>
      <c r="BA322" s="153">
        <f t="shared" si="40"/>
        <v>0</v>
      </c>
      <c r="BB322" s="153">
        <f t="shared" si="40"/>
        <v>0</v>
      </c>
    </row>
    <row r="323" spans="1:54" x14ac:dyDescent="0.3">
      <c r="A323" t="s">
        <v>1149</v>
      </c>
      <c r="B323" t="str">
        <f>VLOOKUP($A323,Countries!$H$2:$Q$217,8,FALSE)</f>
        <v>MDV</v>
      </c>
      <c r="C323" t="str">
        <f>VLOOKUP($A323,Countries!$H$2:$Q$217,9,FALSE)</f>
        <v>SA</v>
      </c>
      <c r="D323" t="str">
        <f>VLOOKUP($A323,Countries!$H$2:$Q$217,2,FALSE)</f>
        <v>Upper-Middle Income</v>
      </c>
      <c r="E323" t="str">
        <f>VLOOKUP($A323,Countries!$H$2:$Q$217,10,FALSE)</f>
        <v>IDA</v>
      </c>
      <c r="F323" t="s">
        <v>2101</v>
      </c>
      <c r="G323" t="s">
        <v>2069</v>
      </c>
      <c r="H323" s="319" t="s">
        <v>779</v>
      </c>
      <c r="I323" s="4">
        <v>5741666</v>
      </c>
      <c r="J323" s="4">
        <v>7287507</v>
      </c>
      <c r="K323" s="4">
        <v>3906491</v>
      </c>
      <c r="L323" s="281">
        <v>3788558</v>
      </c>
      <c r="M323" s="281">
        <v>1166682</v>
      </c>
      <c r="N323" s="281">
        <v>1919298</v>
      </c>
      <c r="O323" s="281">
        <v>7613202</v>
      </c>
      <c r="P323" s="281">
        <v>1762308</v>
      </c>
      <c r="Q323" s="281">
        <v>1787961</v>
      </c>
      <c r="R323" s="281"/>
      <c r="S323" s="281"/>
      <c r="T323" s="281"/>
      <c r="U323" s="281">
        <v>1183318</v>
      </c>
      <c r="V323" s="281">
        <v>816866</v>
      </c>
      <c r="W323" s="281">
        <v>542810</v>
      </c>
      <c r="X323" s="281">
        <v>179356</v>
      </c>
      <c r="Y323" s="281">
        <v>0</v>
      </c>
      <c r="Z323" s="281">
        <v>17061</v>
      </c>
      <c r="AA323" s="281">
        <v>427503</v>
      </c>
      <c r="AB323" s="281">
        <v>284358</v>
      </c>
      <c r="AC323" s="281">
        <v>314692</v>
      </c>
      <c r="AE323" s="126">
        <f t="shared" si="43"/>
        <v>-0.79390685560602092</v>
      </c>
      <c r="AF323" s="126">
        <f t="shared" si="43"/>
        <v>-0.88790871830380402</v>
      </c>
      <c r="AG323" s="126">
        <f t="shared" si="43"/>
        <v>-0.86104921270777279</v>
      </c>
      <c r="AH323" s="126">
        <f t="shared" si="43"/>
        <v>-0.95265850489816972</v>
      </c>
      <c r="AI323" s="126">
        <f t="shared" si="43"/>
        <v>-1</v>
      </c>
      <c r="AJ323" s="126">
        <f t="shared" si="42"/>
        <v>-0.99111081239078036</v>
      </c>
      <c r="AK323" s="126">
        <f t="shared" si="42"/>
        <v>-0.94384714867673292</v>
      </c>
      <c r="AL323" s="126">
        <f t="shared" si="42"/>
        <v>-0.83864455021483186</v>
      </c>
      <c r="AM323" s="126">
        <f t="shared" si="42"/>
        <v>-0.82399392380482572</v>
      </c>
      <c r="AN323" s="126" t="str">
        <f t="shared" si="42"/>
        <v/>
      </c>
      <c r="AO323" s="124">
        <f t="shared" si="44"/>
        <v>33806991</v>
      </c>
      <c r="AP323" s="124">
        <f t="shared" si="45"/>
        <v>3765964</v>
      </c>
      <c r="AQ323" s="126">
        <f t="shared" si="46"/>
        <v>-0.88860398726405432</v>
      </c>
      <c r="AR323" s="153" t="s">
        <v>779</v>
      </c>
      <c r="AS323" s="153">
        <f t="shared" si="41"/>
        <v>1</v>
      </c>
      <c r="AT323" s="153">
        <f t="shared" si="41"/>
        <v>1</v>
      </c>
      <c r="AU323" s="153">
        <f t="shared" si="41"/>
        <v>1</v>
      </c>
      <c r="AV323" s="153">
        <f t="shared" si="41"/>
        <v>1</v>
      </c>
      <c r="AW323" s="153">
        <f t="shared" si="41"/>
        <v>0</v>
      </c>
      <c r="AX323" s="153">
        <f t="shared" si="40"/>
        <v>1</v>
      </c>
      <c r="AY323" s="153">
        <f t="shared" si="40"/>
        <v>1</v>
      </c>
      <c r="AZ323" s="153">
        <f t="shared" si="40"/>
        <v>1</v>
      </c>
      <c r="BA323" s="153">
        <f t="shared" si="40"/>
        <v>1</v>
      </c>
      <c r="BB323" s="153">
        <f t="shared" si="40"/>
        <v>0</v>
      </c>
    </row>
    <row r="324" spans="1:54" x14ac:dyDescent="0.3">
      <c r="A324" t="s">
        <v>1149</v>
      </c>
      <c r="B324" t="str">
        <f>VLOOKUP($A324,Countries!$H$2:$Q$217,8,FALSE)</f>
        <v>MDV</v>
      </c>
      <c r="C324" t="str">
        <f>VLOOKUP($A324,Countries!$H$2:$Q$217,9,FALSE)</f>
        <v>SA</v>
      </c>
      <c r="D324" t="str">
        <f>VLOOKUP($A324,Countries!$H$2:$Q$217,2,FALSE)</f>
        <v>Upper-Middle Income</v>
      </c>
      <c r="E324" t="str">
        <f>VLOOKUP($A324,Countries!$H$2:$Q$217,10,FALSE)</f>
        <v>IDA</v>
      </c>
      <c r="F324" t="s">
        <v>94</v>
      </c>
      <c r="G324" t="s">
        <v>2069</v>
      </c>
      <c r="H324" s="319" t="s">
        <v>779</v>
      </c>
      <c r="I324" s="4">
        <v>61199133</v>
      </c>
      <c r="J324" s="4">
        <v>65616481</v>
      </c>
      <c r="K324" s="4">
        <v>68555249</v>
      </c>
      <c r="L324" s="281">
        <v>70144371</v>
      </c>
      <c r="M324" s="281">
        <v>65006994</v>
      </c>
      <c r="N324" s="281">
        <v>54329154</v>
      </c>
      <c r="O324" s="281">
        <v>50169555</v>
      </c>
      <c r="P324" s="281">
        <v>52130680</v>
      </c>
      <c r="Q324" s="281">
        <v>65712207</v>
      </c>
      <c r="R324" s="281"/>
      <c r="S324" s="281"/>
      <c r="T324" s="281"/>
      <c r="U324" s="281">
        <v>68680190</v>
      </c>
      <c r="V324" s="281">
        <v>71773114</v>
      </c>
      <c r="W324" s="281">
        <v>58955262</v>
      </c>
      <c r="X324" s="281">
        <v>27347471</v>
      </c>
      <c r="Y324" s="281">
        <v>16603260</v>
      </c>
      <c r="Z324" s="281">
        <v>4339686</v>
      </c>
      <c r="AA324" s="281">
        <v>1650258</v>
      </c>
      <c r="AB324" s="281">
        <v>5062668</v>
      </c>
      <c r="AC324" s="281">
        <v>2582562</v>
      </c>
      <c r="AE324" s="126">
        <f t="shared" si="43"/>
        <v>0.12224122521474283</v>
      </c>
      <c r="AF324" s="126">
        <f t="shared" si="43"/>
        <v>9.3827540065734405E-2</v>
      </c>
      <c r="AG324" s="126">
        <f t="shared" si="43"/>
        <v>-0.14003285145970368</v>
      </c>
      <c r="AH324" s="126">
        <f t="shared" si="43"/>
        <v>-0.6101259358359632</v>
      </c>
      <c r="AI324" s="126">
        <f t="shared" si="43"/>
        <v>-0.74459271259335569</v>
      </c>
      <c r="AJ324" s="126">
        <f t="shared" si="42"/>
        <v>-0.9201223343179612</v>
      </c>
      <c r="AK324" s="126">
        <f t="shared" si="42"/>
        <v>-0.96710638553600881</v>
      </c>
      <c r="AL324" s="126">
        <f t="shared" si="42"/>
        <v>-0.90288505732133173</v>
      </c>
      <c r="AM324" s="126">
        <f t="shared" si="42"/>
        <v>-0.96069890028195215</v>
      </c>
      <c r="AN324" s="126" t="str">
        <f t="shared" si="42"/>
        <v/>
      </c>
      <c r="AO324" s="124">
        <f t="shared" si="44"/>
        <v>552863824</v>
      </c>
      <c r="AP324" s="124">
        <f t="shared" si="45"/>
        <v>256994471</v>
      </c>
      <c r="AQ324" s="126">
        <f t="shared" si="46"/>
        <v>-0.53515773714288095</v>
      </c>
      <c r="AR324" s="153" t="s">
        <v>779</v>
      </c>
      <c r="AS324" s="153">
        <f t="shared" si="41"/>
        <v>1</v>
      </c>
      <c r="AT324" s="153">
        <f t="shared" si="41"/>
        <v>1</v>
      </c>
      <c r="AU324" s="153">
        <f t="shared" si="41"/>
        <v>1</v>
      </c>
      <c r="AV324" s="153">
        <f t="shared" si="41"/>
        <v>1</v>
      </c>
      <c r="AW324" s="153">
        <f t="shared" si="41"/>
        <v>1</v>
      </c>
      <c r="AX324" s="153">
        <f t="shared" si="40"/>
        <v>1</v>
      </c>
      <c r="AY324" s="153">
        <f t="shared" si="40"/>
        <v>1</v>
      </c>
      <c r="AZ324" s="153">
        <f t="shared" si="40"/>
        <v>1</v>
      </c>
      <c r="BA324" s="153">
        <f t="shared" si="40"/>
        <v>1</v>
      </c>
      <c r="BB324" s="153">
        <f t="shared" si="40"/>
        <v>0</v>
      </c>
    </row>
    <row r="325" spans="1:54" x14ac:dyDescent="0.3">
      <c r="A325" t="s">
        <v>1149</v>
      </c>
      <c r="B325" t="str">
        <f>VLOOKUP($A325,Countries!$H$2:$Q$217,8,FALSE)</f>
        <v>MDV</v>
      </c>
      <c r="C325" t="str">
        <f>VLOOKUP($A325,Countries!$H$2:$Q$217,9,FALSE)</f>
        <v>SA</v>
      </c>
      <c r="D325" t="str">
        <f>VLOOKUP($A325,Countries!$H$2:$Q$217,2,FALSE)</f>
        <v>Upper-Middle Income</v>
      </c>
      <c r="E325" t="str">
        <f>VLOOKUP($A325,Countries!$H$2:$Q$217,10,FALSE)</f>
        <v>IDA</v>
      </c>
      <c r="F325" t="s">
        <v>5</v>
      </c>
      <c r="G325" t="s">
        <v>2069</v>
      </c>
      <c r="H325" s="319" t="s">
        <v>779</v>
      </c>
      <c r="I325" s="4">
        <v>1827871372</v>
      </c>
      <c r="J325" s="4">
        <v>1090392570</v>
      </c>
      <c r="K325" s="4">
        <v>982961746</v>
      </c>
      <c r="L325" s="281">
        <v>1111548777</v>
      </c>
      <c r="M325" s="281">
        <v>935798347</v>
      </c>
      <c r="N325" s="281">
        <v>1132625844</v>
      </c>
      <c r="O325" s="281">
        <v>1936206696</v>
      </c>
      <c r="P325" s="281">
        <v>731685702</v>
      </c>
      <c r="Q325" s="281">
        <v>737886855</v>
      </c>
      <c r="R325" s="281"/>
      <c r="S325" s="281"/>
      <c r="T325" s="281"/>
      <c r="U325" s="281">
        <v>1615917978</v>
      </c>
      <c r="V325" s="281">
        <v>1185894069</v>
      </c>
      <c r="W325" s="281">
        <v>852591053</v>
      </c>
      <c r="X325" s="281">
        <v>336008214</v>
      </c>
      <c r="Y325" s="281">
        <v>158074795</v>
      </c>
      <c r="Z325" s="281">
        <v>186505419</v>
      </c>
      <c r="AA325" s="281">
        <v>582715220</v>
      </c>
      <c r="AB325" s="281">
        <v>1562874821</v>
      </c>
      <c r="AC325" s="281">
        <v>762766624</v>
      </c>
      <c r="AE325" s="126">
        <f t="shared" si="43"/>
        <v>-0.11595640549262894</v>
      </c>
      <c r="AF325" s="126">
        <f t="shared" si="43"/>
        <v>8.7584510044854763E-2</v>
      </c>
      <c r="AG325" s="126">
        <f t="shared" si="43"/>
        <v>-0.13263048488969376</v>
      </c>
      <c r="AH325" s="126">
        <f t="shared" si="43"/>
        <v>-0.69771167855821414</v>
      </c>
      <c r="AI325" s="126">
        <f t="shared" si="43"/>
        <v>-0.83108027973466814</v>
      </c>
      <c r="AJ325" s="126">
        <f t="shared" si="42"/>
        <v>-0.83533360112874133</v>
      </c>
      <c r="AK325" s="126">
        <f t="shared" si="42"/>
        <v>-0.69904286499792168</v>
      </c>
      <c r="AL325" s="126">
        <f t="shared" si="42"/>
        <v>1.1359920205192147</v>
      </c>
      <c r="AM325" s="126">
        <f t="shared" si="42"/>
        <v>3.3717593464922209E-2</v>
      </c>
      <c r="AN325" s="126" t="str">
        <f t="shared" si="42"/>
        <v/>
      </c>
      <c r="AO325" s="124">
        <f t="shared" si="44"/>
        <v>10486977909</v>
      </c>
      <c r="AP325" s="124">
        <f t="shared" si="45"/>
        <v>7243348193</v>
      </c>
      <c r="AQ325" s="126">
        <f t="shared" si="46"/>
        <v>-0.30930071028530476</v>
      </c>
      <c r="AR325" s="153" t="s">
        <v>779</v>
      </c>
      <c r="AS325" s="153">
        <f t="shared" si="41"/>
        <v>1</v>
      </c>
      <c r="AT325" s="153">
        <f t="shared" si="41"/>
        <v>1</v>
      </c>
      <c r="AU325" s="153">
        <f t="shared" si="41"/>
        <v>1</v>
      </c>
      <c r="AV325" s="153">
        <f t="shared" si="41"/>
        <v>1</v>
      </c>
      <c r="AW325" s="153">
        <f t="shared" si="41"/>
        <v>1</v>
      </c>
      <c r="AX325" s="153">
        <f t="shared" si="40"/>
        <v>1</v>
      </c>
      <c r="AY325" s="153">
        <f t="shared" si="40"/>
        <v>1</v>
      </c>
      <c r="AZ325" s="153">
        <f t="shared" si="40"/>
        <v>1</v>
      </c>
      <c r="BA325" s="153">
        <f t="shared" si="40"/>
        <v>1</v>
      </c>
      <c r="BB325" s="153">
        <f t="shared" si="40"/>
        <v>0</v>
      </c>
    </row>
    <row r="326" spans="1:54" x14ac:dyDescent="0.3">
      <c r="A326" t="s">
        <v>1149</v>
      </c>
      <c r="B326" t="str">
        <f>VLOOKUP($A326,Countries!$H$2:$Q$217,8,FALSE)</f>
        <v>MDV</v>
      </c>
      <c r="C326" t="str">
        <f>VLOOKUP($A326,Countries!$H$2:$Q$217,9,FALSE)</f>
        <v>SA</v>
      </c>
      <c r="D326" t="str">
        <f>VLOOKUP($A326,Countries!$H$2:$Q$217,2,FALSE)</f>
        <v>Upper-Middle Income</v>
      </c>
      <c r="E326" t="str">
        <f>VLOOKUP($A326,Countries!$H$2:$Q$217,10,FALSE)</f>
        <v>IDA</v>
      </c>
      <c r="F326" t="s">
        <v>650</v>
      </c>
      <c r="G326" t="s">
        <v>2069</v>
      </c>
      <c r="H326" s="319" t="s">
        <v>779</v>
      </c>
      <c r="I326" s="4">
        <v>296789199</v>
      </c>
      <c r="J326" s="4">
        <v>182049756</v>
      </c>
      <c r="K326" s="4">
        <v>539946236</v>
      </c>
      <c r="L326" s="281">
        <v>193772703</v>
      </c>
      <c r="M326" s="281">
        <v>151416574</v>
      </c>
      <c r="N326" s="281">
        <v>464886692</v>
      </c>
      <c r="O326" s="281">
        <v>222605143</v>
      </c>
      <c r="P326" s="281">
        <v>131228350</v>
      </c>
      <c r="Q326" s="281">
        <v>482618365</v>
      </c>
      <c r="R326" s="281"/>
      <c r="S326" s="281"/>
      <c r="T326" s="281"/>
      <c r="U326" s="281">
        <v>197179475</v>
      </c>
      <c r="V326" s="281">
        <v>242955987</v>
      </c>
      <c r="W326" s="281">
        <v>259983783</v>
      </c>
      <c r="X326" s="281">
        <v>191464019</v>
      </c>
      <c r="Y326" s="281">
        <v>48205706</v>
      </c>
      <c r="Z326" s="281">
        <v>89535660</v>
      </c>
      <c r="AA326" s="281">
        <v>73384705</v>
      </c>
      <c r="AB326" s="281">
        <v>142733348</v>
      </c>
      <c r="AC326" s="281">
        <v>80271858</v>
      </c>
      <c r="AE326" s="126">
        <f t="shared" si="43"/>
        <v>-0.33562449150988138</v>
      </c>
      <c r="AF326" s="126">
        <f t="shared" si="43"/>
        <v>0.33455815782581988</v>
      </c>
      <c r="AG326" s="126">
        <f t="shared" si="43"/>
        <v>-0.51850061049411589</v>
      </c>
      <c r="AH326" s="126">
        <f t="shared" si="43"/>
        <v>-1.1914392297040931E-2</v>
      </c>
      <c r="AI326" s="126">
        <f t="shared" si="43"/>
        <v>-0.68163520857366644</v>
      </c>
      <c r="AJ326" s="126">
        <f t="shared" si="42"/>
        <v>-0.80740326290088771</v>
      </c>
      <c r="AK326" s="126">
        <f t="shared" si="42"/>
        <v>-0.67033688435491356</v>
      </c>
      <c r="AL326" s="126">
        <f t="shared" si="42"/>
        <v>8.7671589256437352E-2</v>
      </c>
      <c r="AM326" s="126">
        <f t="shared" si="42"/>
        <v>-0.83367425729851785</v>
      </c>
      <c r="AN326" s="126" t="str">
        <f t="shared" si="42"/>
        <v/>
      </c>
      <c r="AO326" s="124">
        <f t="shared" si="44"/>
        <v>2665313018</v>
      </c>
      <c r="AP326" s="124">
        <f t="shared" si="45"/>
        <v>1325714541</v>
      </c>
      <c r="AQ326" s="126">
        <f t="shared" si="46"/>
        <v>-0.5026045601222513</v>
      </c>
      <c r="AR326" s="153" t="s">
        <v>779</v>
      </c>
      <c r="AS326" s="153">
        <f t="shared" si="41"/>
        <v>1</v>
      </c>
      <c r="AT326" s="153">
        <f t="shared" si="41"/>
        <v>1</v>
      </c>
      <c r="AU326" s="153">
        <f t="shared" si="41"/>
        <v>1</v>
      </c>
      <c r="AV326" s="153">
        <f t="shared" si="41"/>
        <v>1</v>
      </c>
      <c r="AW326" s="153">
        <f t="shared" si="41"/>
        <v>1</v>
      </c>
      <c r="AX326" s="153">
        <f t="shared" si="40"/>
        <v>1</v>
      </c>
      <c r="AY326" s="153">
        <f t="shared" si="40"/>
        <v>1</v>
      </c>
      <c r="AZ326" s="153">
        <f t="shared" si="40"/>
        <v>1</v>
      </c>
      <c r="BA326" s="153">
        <f t="shared" si="40"/>
        <v>1</v>
      </c>
      <c r="BB326" s="153">
        <f t="shared" si="40"/>
        <v>0</v>
      </c>
    </row>
    <row r="327" spans="1:54" x14ac:dyDescent="0.3">
      <c r="A327" t="s">
        <v>1149</v>
      </c>
      <c r="B327" t="str">
        <f>VLOOKUP($A327,Countries!$H$2:$Q$217,8,FALSE)</f>
        <v>MDV</v>
      </c>
      <c r="C327" t="str">
        <f>VLOOKUP($A327,Countries!$H$2:$Q$217,9,FALSE)</f>
        <v>SA</v>
      </c>
      <c r="D327" t="str">
        <f>VLOOKUP($A327,Countries!$H$2:$Q$217,2,FALSE)</f>
        <v>Upper-Middle Income</v>
      </c>
      <c r="E327" t="str">
        <f>VLOOKUP($A327,Countries!$H$2:$Q$217,10,FALSE)</f>
        <v>IDA</v>
      </c>
      <c r="F327" t="s">
        <v>776</v>
      </c>
      <c r="G327" t="s">
        <v>2069</v>
      </c>
      <c r="H327" s="319" t="s">
        <v>779</v>
      </c>
      <c r="I327" s="4">
        <v>2124660571</v>
      </c>
      <c r="J327" s="4">
        <v>1272442326</v>
      </c>
      <c r="K327" s="4">
        <v>1522907982</v>
      </c>
      <c r="L327" s="281">
        <v>1305321480</v>
      </c>
      <c r="M327" s="281">
        <v>1087214921</v>
      </c>
      <c r="N327" s="281">
        <v>1597512536</v>
      </c>
      <c r="O327" s="281">
        <v>2158811839</v>
      </c>
      <c r="P327" s="281">
        <v>862914052</v>
      </c>
      <c r="Q327" s="281">
        <v>1220505220</v>
      </c>
      <c r="R327" s="281"/>
      <c r="S327" s="281"/>
      <c r="T327" s="281"/>
      <c r="U327" s="281">
        <v>1813097453</v>
      </c>
      <c r="V327" s="281">
        <v>1428850056</v>
      </c>
      <c r="W327" s="281">
        <v>1112574836</v>
      </c>
      <c r="X327" s="281">
        <v>527472233</v>
      </c>
      <c r="Y327" s="281">
        <v>206280501</v>
      </c>
      <c r="Z327" s="281">
        <v>276041079</v>
      </c>
      <c r="AA327" s="281">
        <v>656099925</v>
      </c>
      <c r="AB327" s="281">
        <v>1705608169</v>
      </c>
      <c r="AC327" s="281">
        <v>843038482</v>
      </c>
      <c r="AE327" s="126">
        <f t="shared" si="43"/>
        <v>-0.14664136109673209</v>
      </c>
      <c r="AF327" s="126">
        <f t="shared" si="43"/>
        <v>0.12291930785710126</v>
      </c>
      <c r="AG327" s="126">
        <f t="shared" si="43"/>
        <v>-0.26944053800356271</v>
      </c>
      <c r="AH327" s="126">
        <f t="shared" si="43"/>
        <v>-0.59590626440928562</v>
      </c>
      <c r="AI327" s="126">
        <f t="shared" si="43"/>
        <v>-0.81026704378719616</v>
      </c>
      <c r="AJ327" s="126">
        <f t="shared" si="42"/>
        <v>-0.82720568835648878</v>
      </c>
      <c r="AK327" s="126">
        <f t="shared" si="42"/>
        <v>-0.69608285764084143</v>
      </c>
      <c r="AL327" s="126">
        <f t="shared" si="42"/>
        <v>0.9765678459481153</v>
      </c>
      <c r="AM327" s="126">
        <f t="shared" si="42"/>
        <v>-0.30927089193440732</v>
      </c>
      <c r="AN327" s="126" t="str">
        <f t="shared" si="42"/>
        <v/>
      </c>
      <c r="AO327" s="124">
        <f t="shared" si="44"/>
        <v>13152290927</v>
      </c>
      <c r="AP327" s="124">
        <f t="shared" si="45"/>
        <v>8569062734</v>
      </c>
      <c r="AQ327" s="126">
        <f t="shared" si="46"/>
        <v>-0.3484737539975799</v>
      </c>
      <c r="AR327" s="153" t="s">
        <v>779</v>
      </c>
      <c r="AS327" s="153">
        <f t="shared" si="41"/>
        <v>1</v>
      </c>
      <c r="AT327" s="153">
        <f t="shared" si="41"/>
        <v>1</v>
      </c>
      <c r="AU327" s="153">
        <f t="shared" si="41"/>
        <v>1</v>
      </c>
      <c r="AV327" s="153">
        <f t="shared" si="41"/>
        <v>1</v>
      </c>
      <c r="AW327" s="153">
        <f t="shared" si="41"/>
        <v>1</v>
      </c>
      <c r="AX327" s="153">
        <f t="shared" si="40"/>
        <v>1</v>
      </c>
      <c r="AY327" s="153">
        <f t="shared" si="40"/>
        <v>1</v>
      </c>
      <c r="AZ327" s="153">
        <f t="shared" si="40"/>
        <v>1</v>
      </c>
      <c r="BA327" s="153">
        <f t="shared" si="40"/>
        <v>1</v>
      </c>
      <c r="BB327" s="153">
        <f t="shared" si="40"/>
        <v>0</v>
      </c>
    </row>
    <row r="328" spans="1:54" x14ac:dyDescent="0.3">
      <c r="A328" t="s">
        <v>886</v>
      </c>
      <c r="B328" s="201" t="str">
        <f>VLOOKUP($A328,Countries!$H$2:$Q$217,8,FALSE)</f>
        <v>BLR</v>
      </c>
      <c r="C328" s="201" t="str">
        <f>VLOOKUP($A328,Countries!$H$2:$Q$217,9,FALSE)</f>
        <v>ECA</v>
      </c>
      <c r="D328" s="201" t="str">
        <f>VLOOKUP($A328,Countries!$H$2:$Q$217,2,FALSE)</f>
        <v>Upper-Middle Income</v>
      </c>
      <c r="E328" s="201" t="str">
        <f>VLOOKUP($A328,Countries!$H$2:$Q$217,10,FALSE)</f>
        <v>IBRD</v>
      </c>
      <c r="F328" t="s">
        <v>5</v>
      </c>
      <c r="G328" s="300" t="s">
        <v>2070</v>
      </c>
      <c r="H328" s="319" t="s">
        <v>780</v>
      </c>
      <c r="I328" s="281"/>
      <c r="J328" s="281"/>
      <c r="K328" s="4">
        <v>7353.6725022000001</v>
      </c>
      <c r="L328" s="281"/>
      <c r="M328" s="281"/>
      <c r="N328" s="281">
        <v>7679.5811323799981</v>
      </c>
      <c r="O328" s="281"/>
      <c r="P328" s="281"/>
      <c r="Q328" s="281">
        <v>8159.5257813599983</v>
      </c>
      <c r="R328" s="281"/>
      <c r="S328" s="281"/>
      <c r="T328" s="281">
        <v>8873.8345161100042</v>
      </c>
      <c r="U328" s="281"/>
      <c r="V328" s="281"/>
      <c r="W328" s="281">
        <v>7247.9475528700004</v>
      </c>
      <c r="X328" s="281"/>
      <c r="Y328" s="281"/>
      <c r="Z328" s="281">
        <v>7334.2910461699994</v>
      </c>
      <c r="AA328" s="281"/>
      <c r="AB328" s="281"/>
      <c r="AC328" s="281"/>
      <c r="AD328" s="4"/>
      <c r="AE328" s="126" t="str">
        <f t="shared" si="43"/>
        <v/>
      </c>
      <c r="AF328" s="126" t="str">
        <f t="shared" si="43"/>
        <v/>
      </c>
      <c r="AG328" s="126">
        <f t="shared" si="43"/>
        <v>-1.4377163151931209E-2</v>
      </c>
      <c r="AH328" s="126" t="str">
        <f t="shared" si="43"/>
        <v/>
      </c>
      <c r="AI328" s="126" t="str">
        <f t="shared" si="43"/>
        <v/>
      </c>
      <c r="AJ328" s="126">
        <f t="shared" si="42"/>
        <v>-4.4962098877258549E-2</v>
      </c>
      <c r="AK328" s="126" t="str">
        <f t="shared" si="42"/>
        <v/>
      </c>
      <c r="AL328" s="126" t="str">
        <f t="shared" si="42"/>
        <v/>
      </c>
      <c r="AM328" s="126" t="str">
        <f t="shared" si="42"/>
        <v/>
      </c>
      <c r="AN328" s="126" t="str">
        <f t="shared" si="42"/>
        <v/>
      </c>
      <c r="AO328" s="124">
        <f t="shared" si="44"/>
        <v>15033.253634579998</v>
      </c>
      <c r="AP328" s="124">
        <f t="shared" si="45"/>
        <v>14582.23859904</v>
      </c>
      <c r="AQ328" s="126">
        <f t="shared" si="46"/>
        <v>-3.0001159197005647E-2</v>
      </c>
      <c r="AR328" s="153" t="s">
        <v>779</v>
      </c>
      <c r="AS328" s="153">
        <f t="shared" si="41"/>
        <v>0</v>
      </c>
      <c r="AT328" s="153">
        <f t="shared" si="41"/>
        <v>0</v>
      </c>
      <c r="AU328" s="153">
        <f t="shared" si="41"/>
        <v>1</v>
      </c>
      <c r="AV328" s="153">
        <f t="shared" si="41"/>
        <v>0</v>
      </c>
      <c r="AW328" s="153">
        <f t="shared" si="41"/>
        <v>0</v>
      </c>
      <c r="AX328" s="153">
        <f t="shared" si="40"/>
        <v>1</v>
      </c>
      <c r="AY328" s="153">
        <f t="shared" si="40"/>
        <v>0</v>
      </c>
      <c r="AZ328" s="153">
        <f t="shared" si="40"/>
        <v>0</v>
      </c>
      <c r="BA328" s="153">
        <f t="shared" si="40"/>
        <v>0</v>
      </c>
      <c r="BB328" s="153">
        <f t="shared" si="40"/>
        <v>0</v>
      </c>
    </row>
    <row r="329" spans="1:54" x14ac:dyDescent="0.3">
      <c r="A329" t="s">
        <v>886</v>
      </c>
      <c r="B329" s="201" t="str">
        <f>VLOOKUP($A329,Countries!$H$2:$Q$217,8,FALSE)</f>
        <v>BLR</v>
      </c>
      <c r="C329" s="201" t="str">
        <f>VLOOKUP($A329,Countries!$H$2:$Q$217,9,FALSE)</f>
        <v>ECA</v>
      </c>
      <c r="D329" s="201" t="str">
        <f>VLOOKUP($A329,Countries!$H$2:$Q$217,2,FALSE)</f>
        <v>Upper-Middle Income</v>
      </c>
      <c r="E329" s="201" t="str">
        <f>VLOOKUP($A329,Countries!$H$2:$Q$217,10,FALSE)</f>
        <v>IBRD</v>
      </c>
      <c r="F329" t="s">
        <v>16</v>
      </c>
      <c r="G329" s="300" t="s">
        <v>2070</v>
      </c>
      <c r="H329" s="319" t="s">
        <v>780</v>
      </c>
      <c r="I329" s="281"/>
      <c r="J329" s="281"/>
      <c r="K329" s="4">
        <v>1930.8070805</v>
      </c>
      <c r="L329" s="281"/>
      <c r="M329" s="281"/>
      <c r="N329" s="281">
        <v>2504.5754373</v>
      </c>
      <c r="O329" s="281"/>
      <c r="P329" s="281"/>
      <c r="Q329" s="281">
        <v>2443.0333565999999</v>
      </c>
      <c r="R329" s="281"/>
      <c r="S329" s="281"/>
      <c r="T329" s="281">
        <v>3113.7618610000009</v>
      </c>
      <c r="U329" s="281"/>
      <c r="V329" s="281"/>
      <c r="W329" s="281">
        <v>1817.10072158</v>
      </c>
      <c r="X329" s="281"/>
      <c r="Y329" s="281"/>
      <c r="Z329" s="281">
        <v>2352.8060311099998</v>
      </c>
      <c r="AA329" s="281"/>
      <c r="AB329" s="281"/>
      <c r="AC329" s="281"/>
      <c r="AD329" s="4"/>
      <c r="AE329" s="126" t="str">
        <f t="shared" si="43"/>
        <v/>
      </c>
      <c r="AF329" s="126" t="str">
        <f t="shared" si="43"/>
        <v/>
      </c>
      <c r="AG329" s="126">
        <f t="shared" si="43"/>
        <v>-5.8890585221261289E-2</v>
      </c>
      <c r="AH329" s="126" t="str">
        <f t="shared" si="43"/>
        <v/>
      </c>
      <c r="AI329" s="126" t="str">
        <f t="shared" si="43"/>
        <v/>
      </c>
      <c r="AJ329" s="126">
        <f t="shared" si="42"/>
        <v>-6.0596859623286765E-2</v>
      </c>
      <c r="AK329" s="126" t="str">
        <f t="shared" si="42"/>
        <v/>
      </c>
      <c r="AL329" s="126" t="str">
        <f t="shared" si="42"/>
        <v/>
      </c>
      <c r="AM329" s="126" t="str">
        <f t="shared" si="42"/>
        <v/>
      </c>
      <c r="AN329" s="126" t="str">
        <f t="shared" si="42"/>
        <v/>
      </c>
      <c r="AO329" s="124">
        <f t="shared" si="44"/>
        <v>4435.3825177999997</v>
      </c>
      <c r="AP329" s="124">
        <f t="shared" si="45"/>
        <v>4169.9067526899998</v>
      </c>
      <c r="AQ329" s="126">
        <f t="shared" si="46"/>
        <v>-5.9854085649793942E-2</v>
      </c>
      <c r="AR329" s="153" t="s">
        <v>779</v>
      </c>
      <c r="AS329" s="153">
        <f t="shared" si="41"/>
        <v>0</v>
      </c>
      <c r="AT329" s="153">
        <f t="shared" si="41"/>
        <v>0</v>
      </c>
      <c r="AU329" s="153">
        <f t="shared" si="41"/>
        <v>1</v>
      </c>
      <c r="AV329" s="153">
        <f t="shared" si="41"/>
        <v>0</v>
      </c>
      <c r="AW329" s="153">
        <f t="shared" si="41"/>
        <v>0</v>
      </c>
      <c r="AX329" s="153">
        <f t="shared" si="40"/>
        <v>1</v>
      </c>
      <c r="AY329" s="153">
        <f t="shared" si="40"/>
        <v>0</v>
      </c>
      <c r="AZ329" s="153">
        <f t="shared" si="40"/>
        <v>0</v>
      </c>
      <c r="BA329" s="153">
        <f t="shared" si="40"/>
        <v>0</v>
      </c>
      <c r="BB329" s="153">
        <f t="shared" si="40"/>
        <v>0</v>
      </c>
    </row>
    <row r="330" spans="1:54" x14ac:dyDescent="0.3">
      <c r="A330" t="s">
        <v>886</v>
      </c>
      <c r="B330" s="201" t="str">
        <f>VLOOKUP($A330,Countries!$H$2:$Q$217,8,FALSE)</f>
        <v>BLR</v>
      </c>
      <c r="C330" s="201" t="str">
        <f>VLOOKUP($A330,Countries!$H$2:$Q$217,9,FALSE)</f>
        <v>ECA</v>
      </c>
      <c r="D330" s="201" t="str">
        <f>VLOOKUP($A330,Countries!$H$2:$Q$217,2,FALSE)</f>
        <v>Upper-Middle Income</v>
      </c>
      <c r="E330" s="201" t="str">
        <f>VLOOKUP($A330,Countries!$H$2:$Q$217,10,FALSE)</f>
        <v>IBRD</v>
      </c>
      <c r="F330" t="s">
        <v>2101</v>
      </c>
      <c r="G330" s="300" t="s">
        <v>2070</v>
      </c>
      <c r="H330" s="319" t="s">
        <v>780</v>
      </c>
      <c r="I330" s="281"/>
      <c r="J330" s="281"/>
      <c r="K330" s="4">
        <v>392.92872890000001</v>
      </c>
      <c r="L330" s="281"/>
      <c r="M330" s="281"/>
      <c r="N330" s="281">
        <v>388.26495349999993</v>
      </c>
      <c r="O330" s="281"/>
      <c r="P330" s="281"/>
      <c r="Q330" s="281">
        <v>404.09409849999997</v>
      </c>
      <c r="R330" s="281"/>
      <c r="S330" s="281"/>
      <c r="T330" s="281">
        <v>421.97637220000001</v>
      </c>
      <c r="U330" s="281"/>
      <c r="V330" s="281"/>
      <c r="W330" s="281">
        <v>343.18414107000001</v>
      </c>
      <c r="X330" s="281"/>
      <c r="Y330" s="281"/>
      <c r="Z330" s="281">
        <v>327.86533227999996</v>
      </c>
      <c r="AA330" s="281"/>
      <c r="AB330" s="281"/>
      <c r="AC330" s="281"/>
      <c r="AD330" s="4"/>
      <c r="AE330" s="126" t="str">
        <f t="shared" si="43"/>
        <v/>
      </c>
      <c r="AF330" s="126" t="str">
        <f t="shared" si="43"/>
        <v/>
      </c>
      <c r="AG330" s="126">
        <f t="shared" si="43"/>
        <v>-0.12659951836369784</v>
      </c>
      <c r="AH330" s="126" t="str">
        <f t="shared" si="43"/>
        <v/>
      </c>
      <c r="AI330" s="126" t="str">
        <f t="shared" si="43"/>
        <v/>
      </c>
      <c r="AJ330" s="126">
        <f t="shared" si="42"/>
        <v>-0.15556289764381215</v>
      </c>
      <c r="AK330" s="126" t="str">
        <f t="shared" si="42"/>
        <v/>
      </c>
      <c r="AL330" s="126" t="str">
        <f t="shared" si="42"/>
        <v/>
      </c>
      <c r="AM330" s="126" t="str">
        <f t="shared" si="42"/>
        <v/>
      </c>
      <c r="AN330" s="126" t="str">
        <f t="shared" si="42"/>
        <v/>
      </c>
      <c r="AO330" s="124">
        <f t="shared" si="44"/>
        <v>781.19368239999994</v>
      </c>
      <c r="AP330" s="124">
        <f t="shared" si="45"/>
        <v>671.04947334999997</v>
      </c>
      <c r="AQ330" s="126">
        <f t="shared" si="46"/>
        <v>-0.14099475140609508</v>
      </c>
      <c r="AR330" s="153" t="s">
        <v>779</v>
      </c>
      <c r="AS330" s="153">
        <f t="shared" si="41"/>
        <v>0</v>
      </c>
      <c r="AT330" s="153">
        <f t="shared" si="41"/>
        <v>0</v>
      </c>
      <c r="AU330" s="153">
        <f t="shared" si="41"/>
        <v>1</v>
      </c>
      <c r="AV330" s="153">
        <f t="shared" si="41"/>
        <v>0</v>
      </c>
      <c r="AW330" s="153">
        <f t="shared" si="41"/>
        <v>0</v>
      </c>
      <c r="AX330" s="153">
        <f t="shared" si="40"/>
        <v>1</v>
      </c>
      <c r="AY330" s="153">
        <f t="shared" si="40"/>
        <v>0</v>
      </c>
      <c r="AZ330" s="153">
        <f t="shared" si="40"/>
        <v>0</v>
      </c>
      <c r="BA330" s="153">
        <f t="shared" si="40"/>
        <v>0</v>
      </c>
      <c r="BB330" s="153">
        <f t="shared" si="40"/>
        <v>0</v>
      </c>
    </row>
    <row r="331" spans="1:54" x14ac:dyDescent="0.3">
      <c r="A331" t="s">
        <v>886</v>
      </c>
      <c r="B331" s="201" t="str">
        <f>VLOOKUP($A331,Countries!$H$2:$Q$217,8,FALSE)</f>
        <v>BLR</v>
      </c>
      <c r="C331" s="201" t="str">
        <f>VLOOKUP($A331,Countries!$H$2:$Q$217,9,FALSE)</f>
        <v>ECA</v>
      </c>
      <c r="D331" s="201" t="str">
        <f>VLOOKUP($A331,Countries!$H$2:$Q$217,2,FALSE)</f>
        <v>Upper-Middle Income</v>
      </c>
      <c r="E331" s="201" t="str">
        <f>VLOOKUP($A331,Countries!$H$2:$Q$217,10,FALSE)</f>
        <v>IBRD</v>
      </c>
      <c r="F331" t="s">
        <v>18</v>
      </c>
      <c r="G331" s="300" t="s">
        <v>2070</v>
      </c>
      <c r="H331" s="319" t="s">
        <v>780</v>
      </c>
      <c r="I331" s="281"/>
      <c r="J331" s="281"/>
      <c r="K331" s="4">
        <v>3846.6260907999999</v>
      </c>
      <c r="L331" s="281"/>
      <c r="M331" s="281"/>
      <c r="N331" s="281">
        <v>3647.6815625000004</v>
      </c>
      <c r="O331" s="281"/>
      <c r="P331" s="281"/>
      <c r="Q331" s="281">
        <v>4025.1973345000006</v>
      </c>
      <c r="R331" s="281"/>
      <c r="S331" s="281"/>
      <c r="T331" s="281">
        <v>4062.1338172999986</v>
      </c>
      <c r="U331" s="281"/>
      <c r="V331" s="281"/>
      <c r="W331" s="281">
        <v>4346.0703402500003</v>
      </c>
      <c r="X331" s="281"/>
      <c r="Y331" s="281"/>
      <c r="Z331" s="281">
        <v>3812.5096769900001</v>
      </c>
      <c r="AA331" s="281"/>
      <c r="AB331" s="281"/>
      <c r="AC331" s="281"/>
      <c r="AD331" s="4"/>
      <c r="AE331" s="126" t="str">
        <f t="shared" si="43"/>
        <v/>
      </c>
      <c r="AF331" s="126" t="str">
        <f t="shared" si="43"/>
        <v/>
      </c>
      <c r="AG331" s="126">
        <f t="shared" si="43"/>
        <v>0.12983956268703226</v>
      </c>
      <c r="AH331" s="126" t="str">
        <f t="shared" si="43"/>
        <v/>
      </c>
      <c r="AI331" s="126" t="str">
        <f t="shared" si="43"/>
        <v/>
      </c>
      <c r="AJ331" s="126">
        <f t="shared" si="42"/>
        <v>4.5187089844825161E-2</v>
      </c>
      <c r="AK331" s="126" t="str">
        <f t="shared" si="42"/>
        <v/>
      </c>
      <c r="AL331" s="126" t="str">
        <f t="shared" si="42"/>
        <v/>
      </c>
      <c r="AM331" s="126" t="str">
        <f t="shared" si="42"/>
        <v/>
      </c>
      <c r="AN331" s="126" t="str">
        <f t="shared" si="42"/>
        <v/>
      </c>
      <c r="AO331" s="124">
        <f t="shared" si="44"/>
        <v>7494.3076533000003</v>
      </c>
      <c r="AP331" s="124">
        <f t="shared" si="45"/>
        <v>8158.5800172400004</v>
      </c>
      <c r="AQ331" s="126">
        <f t="shared" si="46"/>
        <v>8.8636922137497021E-2</v>
      </c>
      <c r="AR331" s="153" t="s">
        <v>779</v>
      </c>
      <c r="AS331" s="153">
        <f t="shared" si="41"/>
        <v>0</v>
      </c>
      <c r="AT331" s="153">
        <f t="shared" si="41"/>
        <v>0</v>
      </c>
      <c r="AU331" s="153">
        <f t="shared" si="41"/>
        <v>1</v>
      </c>
      <c r="AV331" s="153">
        <f t="shared" si="41"/>
        <v>0</v>
      </c>
      <c r="AW331" s="153">
        <f t="shared" si="41"/>
        <v>0</v>
      </c>
      <c r="AX331" s="153">
        <f t="shared" si="40"/>
        <v>1</v>
      </c>
      <c r="AY331" s="153">
        <f t="shared" si="40"/>
        <v>0</v>
      </c>
      <c r="AZ331" s="153">
        <f t="shared" si="40"/>
        <v>0</v>
      </c>
      <c r="BA331" s="153">
        <f t="shared" si="40"/>
        <v>0</v>
      </c>
      <c r="BB331" s="153">
        <f t="shared" si="40"/>
        <v>0</v>
      </c>
    </row>
    <row r="332" spans="1:54" x14ac:dyDescent="0.3">
      <c r="A332" t="s">
        <v>886</v>
      </c>
      <c r="B332" s="201" t="str">
        <f>VLOOKUP($A332,Countries!$H$2:$Q$217,8,FALSE)</f>
        <v>BLR</v>
      </c>
      <c r="C332" s="201" t="str">
        <f>VLOOKUP($A332,Countries!$H$2:$Q$217,9,FALSE)</f>
        <v>ECA</v>
      </c>
      <c r="D332" s="201" t="str">
        <f>VLOOKUP($A332,Countries!$H$2:$Q$217,2,FALSE)</f>
        <v>Upper-Middle Income</v>
      </c>
      <c r="E332" s="201" t="str">
        <f>VLOOKUP($A332,Countries!$H$2:$Q$217,10,FALSE)</f>
        <v>IBRD</v>
      </c>
      <c r="F332" t="s">
        <v>770</v>
      </c>
      <c r="G332" s="300" t="s">
        <v>2070</v>
      </c>
      <c r="H332" s="319" t="s">
        <v>780</v>
      </c>
      <c r="I332" s="281"/>
      <c r="J332" s="281"/>
      <c r="K332" s="4">
        <v>1157.2503019999999</v>
      </c>
      <c r="L332" s="281"/>
      <c r="M332" s="281"/>
      <c r="N332" s="281">
        <v>1098.1853983999999</v>
      </c>
      <c r="O332" s="281"/>
      <c r="P332" s="281"/>
      <c r="Q332" s="281">
        <v>1248.9723249000003</v>
      </c>
      <c r="R332" s="281"/>
      <c r="S332" s="281"/>
      <c r="T332" s="281">
        <v>1242.7266792</v>
      </c>
      <c r="U332" s="281"/>
      <c r="V332" s="281"/>
      <c r="W332" s="281">
        <v>711.24440087999994</v>
      </c>
      <c r="X332" s="281"/>
      <c r="Y332" s="281"/>
      <c r="Z332" s="281">
        <v>800.17447417000005</v>
      </c>
      <c r="AA332" s="281"/>
      <c r="AB332" s="281"/>
      <c r="AC332" s="281"/>
      <c r="AD332" s="4"/>
      <c r="AE332" s="126" t="str">
        <f t="shared" si="43"/>
        <v/>
      </c>
      <c r="AF332" s="126" t="str">
        <f t="shared" si="43"/>
        <v/>
      </c>
      <c r="AG332" s="126">
        <f t="shared" si="43"/>
        <v>-0.3854014125977735</v>
      </c>
      <c r="AH332" s="126" t="str">
        <f t="shared" si="43"/>
        <v/>
      </c>
      <c r="AI332" s="126" t="str">
        <f t="shared" si="43"/>
        <v/>
      </c>
      <c r="AJ332" s="126">
        <f t="shared" si="42"/>
        <v>-0.27136667876315473</v>
      </c>
      <c r="AK332" s="126" t="str">
        <f t="shared" si="42"/>
        <v/>
      </c>
      <c r="AL332" s="126" t="str">
        <f t="shared" si="42"/>
        <v/>
      </c>
      <c r="AM332" s="126" t="str">
        <f t="shared" si="42"/>
        <v/>
      </c>
      <c r="AN332" s="126" t="str">
        <f t="shared" si="42"/>
        <v/>
      </c>
      <c r="AO332" s="124">
        <f t="shared" si="44"/>
        <v>2255.4357003999999</v>
      </c>
      <c r="AP332" s="124">
        <f t="shared" si="45"/>
        <v>1511.41887505</v>
      </c>
      <c r="AQ332" s="126">
        <f t="shared" si="46"/>
        <v>-0.32987720519722596</v>
      </c>
      <c r="AR332" s="153" t="s">
        <v>779</v>
      </c>
      <c r="AS332" s="153">
        <f t="shared" si="41"/>
        <v>0</v>
      </c>
      <c r="AT332" s="153">
        <f t="shared" si="41"/>
        <v>0</v>
      </c>
      <c r="AU332" s="153">
        <f t="shared" si="41"/>
        <v>1</v>
      </c>
      <c r="AV332" s="153">
        <f t="shared" si="41"/>
        <v>0</v>
      </c>
      <c r="AW332" s="153">
        <f t="shared" si="41"/>
        <v>0</v>
      </c>
      <c r="AX332" s="153">
        <f t="shared" si="40"/>
        <v>1</v>
      </c>
      <c r="AY332" s="153">
        <f t="shared" si="40"/>
        <v>0</v>
      </c>
      <c r="AZ332" s="153">
        <f t="shared" si="40"/>
        <v>0</v>
      </c>
      <c r="BA332" s="153">
        <f t="shared" si="40"/>
        <v>0</v>
      </c>
      <c r="BB332" s="153">
        <f t="shared" si="40"/>
        <v>0</v>
      </c>
    </row>
    <row r="333" spans="1:54" x14ac:dyDescent="0.3">
      <c r="A333" t="s">
        <v>886</v>
      </c>
      <c r="B333" s="201" t="str">
        <f>VLOOKUP($A333,Countries!$H$2:$Q$217,8,FALSE)</f>
        <v>BLR</v>
      </c>
      <c r="C333" s="201" t="str">
        <f>VLOOKUP($A333,Countries!$H$2:$Q$217,9,FALSE)</f>
        <v>ECA</v>
      </c>
      <c r="D333" s="201" t="str">
        <f>VLOOKUP($A333,Countries!$H$2:$Q$217,2,FALSE)</f>
        <v>Upper-Middle Income</v>
      </c>
      <c r="E333" s="201" t="str">
        <f>VLOOKUP($A333,Countries!$H$2:$Q$217,10,FALSE)</f>
        <v>IBRD</v>
      </c>
      <c r="F333" t="s">
        <v>94</v>
      </c>
      <c r="G333" s="300" t="s">
        <v>2070</v>
      </c>
      <c r="H333" s="319" t="s">
        <v>780</v>
      </c>
      <c r="I333" s="281"/>
      <c r="J333" s="281"/>
      <c r="K333" s="4">
        <v>26.060300000000002</v>
      </c>
      <c r="L333" s="281"/>
      <c r="M333" s="281"/>
      <c r="N333" s="281">
        <v>40.873780679999996</v>
      </c>
      <c r="O333" s="281"/>
      <c r="P333" s="281"/>
      <c r="Q333" s="281">
        <v>38.228666860000004</v>
      </c>
      <c r="R333" s="281"/>
      <c r="S333" s="281"/>
      <c r="T333" s="281">
        <v>33.235786409999974</v>
      </c>
      <c r="U333" s="281"/>
      <c r="V333" s="281"/>
      <c r="W333" s="281">
        <v>30.34794909</v>
      </c>
      <c r="X333" s="281"/>
      <c r="Y333" s="281"/>
      <c r="Z333" s="281">
        <v>40.935531620000006</v>
      </c>
      <c r="AA333" s="281"/>
      <c r="AB333" s="281"/>
      <c r="AC333" s="281"/>
      <c r="AD333" s="4"/>
      <c r="AE333" s="126" t="str">
        <f t="shared" si="43"/>
        <v/>
      </c>
      <c r="AF333" s="126" t="str">
        <f t="shared" si="43"/>
        <v/>
      </c>
      <c r="AG333" s="126">
        <f t="shared" si="43"/>
        <v>0.16452800198002318</v>
      </c>
      <c r="AH333" s="126" t="str">
        <f t="shared" si="43"/>
        <v/>
      </c>
      <c r="AI333" s="126" t="str">
        <f t="shared" si="43"/>
        <v/>
      </c>
      <c r="AJ333" s="126">
        <f t="shared" si="42"/>
        <v>1.5107714278612275E-3</v>
      </c>
      <c r="AK333" s="126" t="str">
        <f t="shared" si="42"/>
        <v/>
      </c>
      <c r="AL333" s="126" t="str">
        <f t="shared" si="42"/>
        <v/>
      </c>
      <c r="AM333" s="126" t="str">
        <f t="shared" si="42"/>
        <v/>
      </c>
      <c r="AN333" s="126" t="str">
        <f t="shared" si="42"/>
        <v/>
      </c>
      <c r="AO333" s="124">
        <f t="shared" si="44"/>
        <v>66.934080679999994</v>
      </c>
      <c r="AP333" s="124">
        <f t="shared" si="45"/>
        <v>71.283480710000006</v>
      </c>
      <c r="AQ333" s="126">
        <f t="shared" si="46"/>
        <v>6.4980350604854423E-2</v>
      </c>
      <c r="AR333" s="153" t="s">
        <v>779</v>
      </c>
      <c r="AS333" s="153">
        <f t="shared" si="41"/>
        <v>0</v>
      </c>
      <c r="AT333" s="153">
        <f t="shared" si="41"/>
        <v>0</v>
      </c>
      <c r="AU333" s="153">
        <f t="shared" si="41"/>
        <v>1</v>
      </c>
      <c r="AV333" s="153">
        <f t="shared" si="41"/>
        <v>0</v>
      </c>
      <c r="AW333" s="153">
        <f t="shared" si="41"/>
        <v>0</v>
      </c>
      <c r="AX333" s="153">
        <f t="shared" si="40"/>
        <v>1</v>
      </c>
      <c r="AY333" s="153">
        <f t="shared" si="40"/>
        <v>0</v>
      </c>
      <c r="AZ333" s="153">
        <f t="shared" si="40"/>
        <v>0</v>
      </c>
      <c r="BA333" s="153">
        <f t="shared" si="40"/>
        <v>0</v>
      </c>
      <c r="BB333" s="153">
        <f t="shared" si="40"/>
        <v>0</v>
      </c>
    </row>
    <row r="334" spans="1:54" x14ac:dyDescent="0.3">
      <c r="A334" t="s">
        <v>886</v>
      </c>
      <c r="B334" s="201" t="str">
        <f>VLOOKUP($A334,Countries!$H$2:$Q$217,8,FALSE)</f>
        <v>BLR</v>
      </c>
      <c r="C334" s="201" t="str">
        <f>VLOOKUP($A334,Countries!$H$2:$Q$217,9,FALSE)</f>
        <v>ECA</v>
      </c>
      <c r="D334" s="201" t="str">
        <f>VLOOKUP($A334,Countries!$H$2:$Q$217,2,FALSE)</f>
        <v>Upper-Middle Income</v>
      </c>
      <c r="E334" s="201" t="str">
        <f>VLOOKUP($A334,Countries!$H$2:$Q$217,10,FALSE)</f>
        <v>IBRD</v>
      </c>
      <c r="F334" t="s">
        <v>1603</v>
      </c>
      <c r="G334" s="300" t="s">
        <v>2070</v>
      </c>
      <c r="H334" s="319" t="s">
        <v>780</v>
      </c>
      <c r="I334" s="281"/>
      <c r="J334" s="281"/>
      <c r="K334" s="4">
        <v>3372.947471</v>
      </c>
      <c r="L334" s="281"/>
      <c r="M334" s="281"/>
      <c r="N334" s="281">
        <v>3652.3472372000001</v>
      </c>
      <c r="O334" s="281"/>
      <c r="P334" s="281"/>
      <c r="Q334" s="281">
        <v>3662.0001980999996</v>
      </c>
      <c r="R334" s="281"/>
      <c r="S334" s="281"/>
      <c r="T334" s="281">
        <v>3877.6860890000007</v>
      </c>
      <c r="U334" s="281"/>
      <c r="V334" s="281"/>
      <c r="W334" s="281">
        <v>3895.8324608799999</v>
      </c>
      <c r="X334" s="281"/>
      <c r="Y334" s="281"/>
      <c r="Z334" s="281">
        <v>3909.2679460900004</v>
      </c>
      <c r="AA334" s="281"/>
      <c r="AB334" s="281"/>
      <c r="AC334" s="281"/>
      <c r="AD334" s="4"/>
      <c r="AE334" s="126" t="str">
        <f t="shared" si="43"/>
        <v/>
      </c>
      <c r="AF334" s="126" t="str">
        <f t="shared" si="43"/>
        <v/>
      </c>
      <c r="AG334" s="126">
        <f t="shared" si="43"/>
        <v>0.15502316427269375</v>
      </c>
      <c r="AH334" s="126" t="str">
        <f t="shared" si="43"/>
        <v/>
      </c>
      <c r="AI334" s="126" t="str">
        <f t="shared" si="43"/>
        <v/>
      </c>
      <c r="AJ334" s="126">
        <f t="shared" si="42"/>
        <v>7.0343998586225184E-2</v>
      </c>
      <c r="AK334" s="126" t="str">
        <f t="shared" si="42"/>
        <v/>
      </c>
      <c r="AL334" s="126" t="str">
        <f t="shared" si="42"/>
        <v/>
      </c>
      <c r="AM334" s="126" t="str">
        <f t="shared" si="42"/>
        <v/>
      </c>
      <c r="AN334" s="126" t="str">
        <f t="shared" si="42"/>
        <v/>
      </c>
      <c r="AO334" s="124">
        <f t="shared" si="44"/>
        <v>7025.2947082000001</v>
      </c>
      <c r="AP334" s="124">
        <f t="shared" si="45"/>
        <v>7805.1004069700002</v>
      </c>
      <c r="AQ334" s="126">
        <f t="shared" si="46"/>
        <v>0.11099971334438148</v>
      </c>
      <c r="AR334" s="153" t="s">
        <v>779</v>
      </c>
      <c r="AS334" s="153">
        <f t="shared" si="41"/>
        <v>0</v>
      </c>
      <c r="AT334" s="153">
        <f t="shared" si="41"/>
        <v>0</v>
      </c>
      <c r="AU334" s="153">
        <f t="shared" si="41"/>
        <v>1</v>
      </c>
      <c r="AV334" s="153">
        <f t="shared" si="41"/>
        <v>0</v>
      </c>
      <c r="AW334" s="153">
        <f t="shared" si="41"/>
        <v>0</v>
      </c>
      <c r="AX334" s="153">
        <f t="shared" si="40"/>
        <v>1</v>
      </c>
      <c r="AY334" s="153">
        <f t="shared" si="40"/>
        <v>0</v>
      </c>
      <c r="AZ334" s="153">
        <f t="shared" si="40"/>
        <v>0</v>
      </c>
      <c r="BA334" s="153">
        <f t="shared" si="40"/>
        <v>0</v>
      </c>
      <c r="BB334" s="153">
        <f t="shared" si="40"/>
        <v>0</v>
      </c>
    </row>
    <row r="335" spans="1:54" x14ac:dyDescent="0.3">
      <c r="A335" t="s">
        <v>886</v>
      </c>
      <c r="B335" s="201" t="str">
        <f>VLOOKUP($A335,Countries!$H$2:$Q$217,8,FALSE)</f>
        <v>BLR</v>
      </c>
      <c r="C335" s="201" t="str">
        <f>VLOOKUP($A335,Countries!$H$2:$Q$217,9,FALSE)</f>
        <v>ECA</v>
      </c>
      <c r="D335" s="201" t="str">
        <f>VLOOKUP($A335,Countries!$H$2:$Q$217,2,FALSE)</f>
        <v>Upper-Middle Income</v>
      </c>
      <c r="E335" s="201" t="str">
        <f>VLOOKUP($A335,Countries!$H$2:$Q$217,10,FALSE)</f>
        <v>IBRD</v>
      </c>
      <c r="F335" t="s">
        <v>650</v>
      </c>
      <c r="G335" s="300" t="s">
        <v>2070</v>
      </c>
      <c r="H335" s="319" t="s">
        <v>780</v>
      </c>
      <c r="I335" s="281"/>
      <c r="J335" s="281"/>
      <c r="K335" s="4">
        <v>2170.8559955999999</v>
      </c>
      <c r="L335" s="281"/>
      <c r="M335" s="281"/>
      <c r="N335" s="281">
        <v>2884.2410527000002</v>
      </c>
      <c r="O335" s="281"/>
      <c r="P335" s="281"/>
      <c r="Q335" s="281">
        <v>2427.2067809999999</v>
      </c>
      <c r="R335" s="281"/>
      <c r="S335" s="281"/>
      <c r="T335" s="281">
        <v>2347.6640912100002</v>
      </c>
      <c r="U335" s="281"/>
      <c r="V335" s="281"/>
      <c r="W335" s="281">
        <v>2467.4781156600002</v>
      </c>
      <c r="X335" s="281"/>
      <c r="Y335" s="281"/>
      <c r="Z335" s="281">
        <v>2755.6212064000001</v>
      </c>
      <c r="AA335" s="281"/>
      <c r="AB335" s="281"/>
      <c r="AC335" s="281"/>
      <c r="AD335" s="4"/>
      <c r="AE335" s="126" t="str">
        <f t="shared" si="43"/>
        <v/>
      </c>
      <c r="AF335" s="126" t="str">
        <f t="shared" si="43"/>
        <v/>
      </c>
      <c r="AG335" s="126">
        <f t="shared" si="43"/>
        <v>0.13663832177777288</v>
      </c>
      <c r="AH335" s="126" t="str">
        <f t="shared" si="43"/>
        <v/>
      </c>
      <c r="AI335" s="126" t="str">
        <f t="shared" si="43"/>
        <v/>
      </c>
      <c r="AJ335" s="126">
        <f t="shared" si="42"/>
        <v>-4.459400027594651E-2</v>
      </c>
      <c r="AK335" s="126" t="str">
        <f t="shared" si="42"/>
        <v/>
      </c>
      <c r="AL335" s="126" t="str">
        <f t="shared" si="42"/>
        <v/>
      </c>
      <c r="AM335" s="126" t="str">
        <f t="shared" si="42"/>
        <v/>
      </c>
      <c r="AN335" s="126" t="str">
        <f t="shared" si="42"/>
        <v/>
      </c>
      <c r="AO335" s="124">
        <f t="shared" si="44"/>
        <v>5055.0970483000001</v>
      </c>
      <c r="AP335" s="124">
        <f t="shared" si="45"/>
        <v>5223.0993220600003</v>
      </c>
      <c r="AQ335" s="126">
        <f t="shared" si="46"/>
        <v>3.3234233122487411E-2</v>
      </c>
      <c r="AR335" s="153" t="s">
        <v>779</v>
      </c>
      <c r="AS335" s="153">
        <f t="shared" si="41"/>
        <v>0</v>
      </c>
      <c r="AT335" s="153">
        <f t="shared" si="41"/>
        <v>0</v>
      </c>
      <c r="AU335" s="153">
        <f t="shared" si="41"/>
        <v>1</v>
      </c>
      <c r="AV335" s="153">
        <f t="shared" si="41"/>
        <v>0</v>
      </c>
      <c r="AW335" s="153">
        <f t="shared" si="41"/>
        <v>0</v>
      </c>
      <c r="AX335" s="153">
        <f t="shared" si="40"/>
        <v>1</v>
      </c>
      <c r="AY335" s="153">
        <f t="shared" si="40"/>
        <v>0</v>
      </c>
      <c r="AZ335" s="153">
        <f t="shared" si="40"/>
        <v>0</v>
      </c>
      <c r="BA335" s="153">
        <f t="shared" si="40"/>
        <v>0</v>
      </c>
      <c r="BB335" s="153">
        <f t="shared" si="40"/>
        <v>0</v>
      </c>
    </row>
    <row r="336" spans="1:54" x14ac:dyDescent="0.3">
      <c r="A336" t="s">
        <v>656</v>
      </c>
      <c r="B336" s="201" t="str">
        <f>VLOOKUP($A336,Countries!$H$2:$Q$217,8,FALSE)</f>
        <v>TUR</v>
      </c>
      <c r="C336" s="201" t="str">
        <f>VLOOKUP($A336,Countries!$H$2:$Q$217,9,FALSE)</f>
        <v>ECA</v>
      </c>
      <c r="D336" s="201" t="str">
        <f>VLOOKUP($A336,Countries!$H$2:$Q$217,2,FALSE)</f>
        <v>Upper-Middle Income</v>
      </c>
      <c r="E336" s="201" t="str">
        <f>VLOOKUP($A336,Countries!$H$2:$Q$217,10,FALSE)</f>
        <v>IBRD</v>
      </c>
      <c r="F336" t="s">
        <v>5</v>
      </c>
      <c r="G336" s="300" t="s">
        <v>2076</v>
      </c>
      <c r="H336" s="319" t="s">
        <v>779</v>
      </c>
      <c r="I336" s="4">
        <v>55674824</v>
      </c>
      <c r="J336" s="4">
        <v>57499122</v>
      </c>
      <c r="K336" s="4">
        <v>41088165</v>
      </c>
      <c r="L336" s="281">
        <v>48771083</v>
      </c>
      <c r="M336" s="281">
        <v>59832917</v>
      </c>
      <c r="N336" s="281">
        <v>44876671</v>
      </c>
      <c r="O336" s="281">
        <v>58321960</v>
      </c>
      <c r="P336" s="281">
        <v>66620442</v>
      </c>
      <c r="Q336" s="281">
        <v>52607319</v>
      </c>
      <c r="R336" s="281">
        <v>54586149</v>
      </c>
      <c r="S336" s="281">
        <v>73363289</v>
      </c>
      <c r="T336" s="281">
        <v>60617777</v>
      </c>
      <c r="U336" s="281">
        <v>67416464</v>
      </c>
      <c r="V336" s="281">
        <v>71728728</v>
      </c>
      <c r="W336" s="281">
        <v>36954498</v>
      </c>
      <c r="X336" s="281">
        <v>49124611</v>
      </c>
      <c r="Y336" s="281">
        <v>55281223</v>
      </c>
      <c r="Z336" s="281">
        <v>55442616</v>
      </c>
      <c r="AA336" s="281">
        <v>76013824</v>
      </c>
      <c r="AB336" s="281">
        <v>98456206</v>
      </c>
      <c r="AC336" s="281">
        <v>68311271</v>
      </c>
      <c r="AD336" s="281">
        <v>76615274</v>
      </c>
      <c r="AE336" s="126">
        <f t="shared" si="43"/>
        <v>0.21089676008674946</v>
      </c>
      <c r="AF336" s="126">
        <f t="shared" si="43"/>
        <v>0.24747518753416792</v>
      </c>
      <c r="AG336" s="126">
        <f t="shared" si="43"/>
        <v>-0.10060480919505653</v>
      </c>
      <c r="AH336" s="126">
        <f t="shared" si="43"/>
        <v>7.2487215426403385E-3</v>
      </c>
      <c r="AI336" s="126">
        <f t="shared" si="43"/>
        <v>-7.6073409558153421E-2</v>
      </c>
      <c r="AJ336" s="126">
        <f t="shared" si="42"/>
        <v>0.23544404619495951</v>
      </c>
      <c r="AK336" s="126">
        <f t="shared" si="42"/>
        <v>0.30334824138283417</v>
      </c>
      <c r="AL336" s="126">
        <f t="shared" si="42"/>
        <v>0.47786779919592848</v>
      </c>
      <c r="AM336" s="126">
        <f t="shared" si="42"/>
        <v>0.29851268413811394</v>
      </c>
      <c r="AN336" s="126">
        <f t="shared" si="42"/>
        <v>0.40356620504589907</v>
      </c>
      <c r="AO336" s="124">
        <f t="shared" si="44"/>
        <v>539878652</v>
      </c>
      <c r="AP336" s="124">
        <f t="shared" si="45"/>
        <v>655344715</v>
      </c>
      <c r="AQ336" s="126">
        <f t="shared" si="46"/>
        <v>0.21387410406440743</v>
      </c>
      <c r="AR336" s="153" t="s">
        <v>779</v>
      </c>
      <c r="AS336" s="153">
        <f t="shared" si="41"/>
        <v>1</v>
      </c>
      <c r="AT336" s="153">
        <f t="shared" si="41"/>
        <v>1</v>
      </c>
      <c r="AU336" s="153">
        <f t="shared" si="41"/>
        <v>1</v>
      </c>
      <c r="AV336" s="153">
        <f t="shared" si="41"/>
        <v>1</v>
      </c>
      <c r="AW336" s="153">
        <f t="shared" si="41"/>
        <v>1</v>
      </c>
      <c r="AX336" s="153">
        <f t="shared" si="40"/>
        <v>1</v>
      </c>
      <c r="AY336" s="153">
        <f t="shared" si="40"/>
        <v>1</v>
      </c>
      <c r="AZ336" s="153">
        <f t="shared" si="40"/>
        <v>1</v>
      </c>
      <c r="BA336" s="153">
        <f t="shared" si="40"/>
        <v>1</v>
      </c>
      <c r="BB336" s="153">
        <f t="shared" si="40"/>
        <v>1</v>
      </c>
    </row>
    <row r="337" spans="1:54" x14ac:dyDescent="0.3">
      <c r="A337" t="s">
        <v>656</v>
      </c>
      <c r="B337" s="201" t="str">
        <f>VLOOKUP($A337,Countries!$H$2:$Q$217,8,FALSE)</f>
        <v>TUR</v>
      </c>
      <c r="C337" s="201" t="str">
        <f>VLOOKUP($A337,Countries!$H$2:$Q$217,9,FALSE)</f>
        <v>ECA</v>
      </c>
      <c r="D337" s="201" t="str">
        <f>VLOOKUP($A337,Countries!$H$2:$Q$217,2,FALSE)</f>
        <v>Upper-Middle Income</v>
      </c>
      <c r="E337" s="201" t="str">
        <f>VLOOKUP($A337,Countries!$H$2:$Q$217,10,FALSE)</f>
        <v>IBRD</v>
      </c>
      <c r="F337" t="s">
        <v>16</v>
      </c>
      <c r="G337" s="300" t="s">
        <v>2076</v>
      </c>
      <c r="H337" s="319" t="s">
        <v>779</v>
      </c>
      <c r="I337" s="4">
        <v>15703257</v>
      </c>
      <c r="J337" s="4">
        <v>28012506</v>
      </c>
      <c r="K337" s="4">
        <v>12896585</v>
      </c>
      <c r="L337" s="281">
        <v>16232050</v>
      </c>
      <c r="M337" s="281">
        <v>26310755</v>
      </c>
      <c r="N337" s="281">
        <v>12116687</v>
      </c>
      <c r="O337" s="281">
        <v>17454659</v>
      </c>
      <c r="P337" s="281">
        <v>30149845</v>
      </c>
      <c r="Q337" s="281">
        <v>13512830</v>
      </c>
      <c r="R337" s="281">
        <v>16278473</v>
      </c>
      <c r="S337" s="281">
        <v>36140446</v>
      </c>
      <c r="T337" s="281">
        <v>16724908</v>
      </c>
      <c r="U337" s="281">
        <v>17840508</v>
      </c>
      <c r="V337" s="281">
        <v>36047444</v>
      </c>
      <c r="W337" s="281">
        <v>10525606</v>
      </c>
      <c r="X337" s="281">
        <v>13012975</v>
      </c>
      <c r="Y337" s="281">
        <v>28444808</v>
      </c>
      <c r="Z337" s="281">
        <v>11143818</v>
      </c>
      <c r="AA337" s="281">
        <v>17123092</v>
      </c>
      <c r="AB337" s="281">
        <v>41690733</v>
      </c>
      <c r="AC337" s="281">
        <v>12669463</v>
      </c>
      <c r="AD337" s="281">
        <v>16579703</v>
      </c>
      <c r="AE337" s="126">
        <f t="shared" si="43"/>
        <v>0.13610240219592662</v>
      </c>
      <c r="AF337" s="126">
        <f t="shared" si="43"/>
        <v>0.28683395908955805</v>
      </c>
      <c r="AG337" s="126">
        <f t="shared" si="43"/>
        <v>-0.18384549087995</v>
      </c>
      <c r="AH337" s="126">
        <f t="shared" si="43"/>
        <v>-0.19831598596603633</v>
      </c>
      <c r="AI337" s="126">
        <f t="shared" si="43"/>
        <v>8.1109531064387924E-2</v>
      </c>
      <c r="AJ337" s="126">
        <f t="shared" si="42"/>
        <v>-8.029166718592301E-2</v>
      </c>
      <c r="AK337" s="126">
        <f t="shared" si="42"/>
        <v>-1.8995902469363623E-2</v>
      </c>
      <c r="AL337" s="126">
        <f t="shared" si="42"/>
        <v>0.38278432277180863</v>
      </c>
      <c r="AM337" s="126">
        <f t="shared" si="42"/>
        <v>-6.2412314814883338E-2</v>
      </c>
      <c r="AN337" s="126">
        <f t="shared" si="42"/>
        <v>1.8504806931215232E-2</v>
      </c>
      <c r="AO337" s="124">
        <f t="shared" si="44"/>
        <v>188667647</v>
      </c>
      <c r="AP337" s="124">
        <f t="shared" si="45"/>
        <v>205078150</v>
      </c>
      <c r="AQ337" s="126">
        <f t="shared" si="46"/>
        <v>8.6981012701133648E-2</v>
      </c>
      <c r="AR337" s="153" t="s">
        <v>779</v>
      </c>
      <c r="AS337" s="153">
        <f t="shared" si="41"/>
        <v>1</v>
      </c>
      <c r="AT337" s="153">
        <f t="shared" si="41"/>
        <v>1</v>
      </c>
      <c r="AU337" s="153">
        <f t="shared" si="41"/>
        <v>1</v>
      </c>
      <c r="AV337" s="153">
        <f t="shared" si="41"/>
        <v>1</v>
      </c>
      <c r="AW337" s="153">
        <f t="shared" si="41"/>
        <v>1</v>
      </c>
      <c r="AX337" s="153">
        <f t="shared" si="40"/>
        <v>1</v>
      </c>
      <c r="AY337" s="153">
        <f t="shared" si="40"/>
        <v>1</v>
      </c>
      <c r="AZ337" s="153">
        <f t="shared" si="40"/>
        <v>1</v>
      </c>
      <c r="BA337" s="153">
        <f t="shared" si="40"/>
        <v>1</v>
      </c>
      <c r="BB337" s="153">
        <f t="shared" si="40"/>
        <v>1</v>
      </c>
    </row>
    <row r="338" spans="1:54" x14ac:dyDescent="0.3">
      <c r="A338" t="s">
        <v>656</v>
      </c>
      <c r="B338" s="201" t="str">
        <f>VLOOKUP($A338,Countries!$H$2:$Q$217,8,FALSE)</f>
        <v>TUR</v>
      </c>
      <c r="C338" s="201" t="str">
        <f>VLOOKUP($A338,Countries!$H$2:$Q$217,9,FALSE)</f>
        <v>ECA</v>
      </c>
      <c r="D338" s="201" t="str">
        <f>VLOOKUP($A338,Countries!$H$2:$Q$217,2,FALSE)</f>
        <v>Upper-Middle Income</v>
      </c>
      <c r="E338" s="201" t="str">
        <f>VLOOKUP($A338,Countries!$H$2:$Q$217,10,FALSE)</f>
        <v>IBRD</v>
      </c>
      <c r="F338" t="s">
        <v>30</v>
      </c>
      <c r="G338" s="300" t="s">
        <v>2076</v>
      </c>
      <c r="H338" s="319" t="s">
        <v>779</v>
      </c>
      <c r="I338" s="4">
        <v>14624726</v>
      </c>
      <c r="J338" s="4">
        <v>9821731</v>
      </c>
      <c r="K338" s="4">
        <v>11476639</v>
      </c>
      <c r="L338" s="281">
        <v>14247604</v>
      </c>
      <c r="M338" s="281">
        <v>12611520</v>
      </c>
      <c r="N338" s="281">
        <v>11968562</v>
      </c>
      <c r="O338" s="281">
        <v>16634668</v>
      </c>
      <c r="P338" s="281">
        <v>12763852</v>
      </c>
      <c r="Q338" s="281">
        <v>12798907</v>
      </c>
      <c r="R338" s="281">
        <v>15817591</v>
      </c>
      <c r="S338" s="281">
        <v>14366196</v>
      </c>
      <c r="T338" s="281">
        <v>15572022</v>
      </c>
      <c r="U338" s="281">
        <v>17321914</v>
      </c>
      <c r="V338" s="281">
        <v>10446840</v>
      </c>
      <c r="W338" s="281">
        <v>9575704</v>
      </c>
      <c r="X338" s="281">
        <v>12113121</v>
      </c>
      <c r="Y338" s="281">
        <v>9031660</v>
      </c>
      <c r="Z338" s="281">
        <v>9225186</v>
      </c>
      <c r="AA338" s="281">
        <v>16490413</v>
      </c>
      <c r="AB338" s="281">
        <v>13434735</v>
      </c>
      <c r="AC338" s="281">
        <v>12253463</v>
      </c>
      <c r="AD338" s="281">
        <v>16357201</v>
      </c>
      <c r="AE338" s="126">
        <f t="shared" si="43"/>
        <v>0.18442656635071317</v>
      </c>
      <c r="AF338" s="126">
        <f t="shared" si="43"/>
        <v>6.3645501999596607E-2</v>
      </c>
      <c r="AG338" s="126">
        <f t="shared" si="43"/>
        <v>-0.16563516548703849</v>
      </c>
      <c r="AH338" s="126">
        <f t="shared" si="43"/>
        <v>-0.14981347039123211</v>
      </c>
      <c r="AI338" s="126">
        <f t="shared" si="43"/>
        <v>-0.28385634721270714</v>
      </c>
      <c r="AJ338" s="126">
        <f t="shared" si="42"/>
        <v>-0.22921517221534216</v>
      </c>
      <c r="AK338" s="126">
        <f t="shared" si="42"/>
        <v>-8.6719494491864814E-3</v>
      </c>
      <c r="AL338" s="126">
        <f t="shared" si="42"/>
        <v>5.2561170405297709E-2</v>
      </c>
      <c r="AM338" s="126">
        <f t="shared" si="42"/>
        <v>-4.2616451545432747E-2</v>
      </c>
      <c r="AN338" s="126">
        <f t="shared" si="42"/>
        <v>3.4114550060119778E-2</v>
      </c>
      <c r="AO338" s="124">
        <f t="shared" si="44"/>
        <v>132765800</v>
      </c>
      <c r="AP338" s="124">
        <f t="shared" si="45"/>
        <v>126250237</v>
      </c>
      <c r="AQ338" s="126">
        <f t="shared" si="46"/>
        <v>-4.9075612846079336E-2</v>
      </c>
      <c r="AR338" s="153" t="s">
        <v>779</v>
      </c>
      <c r="AS338" s="153">
        <f t="shared" si="41"/>
        <v>1</v>
      </c>
      <c r="AT338" s="153">
        <f t="shared" si="41"/>
        <v>1</v>
      </c>
      <c r="AU338" s="153">
        <f t="shared" si="41"/>
        <v>1</v>
      </c>
      <c r="AV338" s="153">
        <f t="shared" si="41"/>
        <v>1</v>
      </c>
      <c r="AW338" s="153">
        <f t="shared" si="41"/>
        <v>1</v>
      </c>
      <c r="AX338" s="153">
        <f t="shared" si="40"/>
        <v>1</v>
      </c>
      <c r="AY338" s="153">
        <f t="shared" si="40"/>
        <v>1</v>
      </c>
      <c r="AZ338" s="153">
        <f t="shared" si="40"/>
        <v>1</v>
      </c>
      <c r="BA338" s="153">
        <f t="shared" si="40"/>
        <v>1</v>
      </c>
      <c r="BB338" s="153">
        <f t="shared" si="40"/>
        <v>1</v>
      </c>
    </row>
    <row r="339" spans="1:54" x14ac:dyDescent="0.3">
      <c r="A339" t="s">
        <v>656</v>
      </c>
      <c r="B339" s="201" t="str">
        <f>VLOOKUP($A339,Countries!$H$2:$Q$217,8,FALSE)</f>
        <v>TUR</v>
      </c>
      <c r="C339" s="201" t="str">
        <f>VLOOKUP($A339,Countries!$H$2:$Q$217,9,FALSE)</f>
        <v>ECA</v>
      </c>
      <c r="D339" s="201" t="str">
        <f>VLOOKUP($A339,Countries!$H$2:$Q$217,2,FALSE)</f>
        <v>Upper-Middle Income</v>
      </c>
      <c r="E339" s="201" t="str">
        <f>VLOOKUP($A339,Countries!$H$2:$Q$217,10,FALSE)</f>
        <v>IBRD</v>
      </c>
      <c r="F339" t="s">
        <v>31</v>
      </c>
      <c r="G339" s="300" t="s">
        <v>2076</v>
      </c>
      <c r="H339" s="319" t="s">
        <v>779</v>
      </c>
      <c r="I339" s="4">
        <v>1078531</v>
      </c>
      <c r="J339" s="4">
        <v>18190775</v>
      </c>
      <c r="K339" s="4">
        <v>1419946</v>
      </c>
      <c r="L339" s="281">
        <v>1984446</v>
      </c>
      <c r="M339" s="281">
        <v>13699235</v>
      </c>
      <c r="N339" s="281">
        <v>148125</v>
      </c>
      <c r="O339" s="281">
        <v>819991</v>
      </c>
      <c r="P339" s="281">
        <v>17385993</v>
      </c>
      <c r="Q339" s="281">
        <v>713923</v>
      </c>
      <c r="R339" s="281">
        <v>460882</v>
      </c>
      <c r="S339" s="281">
        <v>21774250</v>
      </c>
      <c r="T339" s="281">
        <v>1152886</v>
      </c>
      <c r="U339" s="281">
        <v>518594</v>
      </c>
      <c r="V339" s="281">
        <v>25600604</v>
      </c>
      <c r="W339" s="281">
        <v>949902</v>
      </c>
      <c r="X339" s="281">
        <v>899854</v>
      </c>
      <c r="Y339" s="281">
        <v>19413148</v>
      </c>
      <c r="Z339" s="281">
        <v>1918632</v>
      </c>
      <c r="AA339" s="281">
        <v>632679</v>
      </c>
      <c r="AB339" s="281">
        <v>28255998</v>
      </c>
      <c r="AC339" s="281">
        <v>416000</v>
      </c>
      <c r="AD339" s="281">
        <v>222502</v>
      </c>
      <c r="AE339" s="126">
        <f t="shared" si="43"/>
        <v>-0.51916634755978275</v>
      </c>
      <c r="AF339" s="126">
        <f t="shared" si="43"/>
        <v>0.40733992916739392</v>
      </c>
      <c r="AG339" s="126">
        <f t="shared" si="43"/>
        <v>-0.33102948985383951</v>
      </c>
      <c r="AH339" s="126">
        <f t="shared" si="43"/>
        <v>-0.54654649206881922</v>
      </c>
      <c r="AI339" s="126">
        <f t="shared" si="43"/>
        <v>0.41709723207171789</v>
      </c>
      <c r="AJ339" s="126">
        <f t="shared" si="42"/>
        <v>11.952789873417721</v>
      </c>
      <c r="AK339" s="126">
        <f t="shared" si="42"/>
        <v>-0.22843177547070639</v>
      </c>
      <c r="AL339" s="126">
        <f t="shared" si="42"/>
        <v>0.62521623009971306</v>
      </c>
      <c r="AM339" s="126">
        <f t="shared" si="42"/>
        <v>-0.4173041070255476</v>
      </c>
      <c r="AN339" s="126">
        <f t="shared" si="42"/>
        <v>-0.517225667307467</v>
      </c>
      <c r="AO339" s="124">
        <f t="shared" si="44"/>
        <v>55901847</v>
      </c>
      <c r="AP339" s="124">
        <f t="shared" si="45"/>
        <v>78827913</v>
      </c>
      <c r="AQ339" s="126">
        <f t="shared" si="46"/>
        <v>0.4101128536951561</v>
      </c>
      <c r="AR339" s="153" t="s">
        <v>779</v>
      </c>
      <c r="AS339" s="153">
        <f t="shared" si="41"/>
        <v>1</v>
      </c>
      <c r="AT339" s="153">
        <f t="shared" si="41"/>
        <v>1</v>
      </c>
      <c r="AU339" s="153">
        <f t="shared" si="41"/>
        <v>1</v>
      </c>
      <c r="AV339" s="153">
        <f t="shared" si="41"/>
        <v>1</v>
      </c>
      <c r="AW339" s="153">
        <f t="shared" si="41"/>
        <v>1</v>
      </c>
      <c r="AX339" s="153">
        <f t="shared" si="40"/>
        <v>1</v>
      </c>
      <c r="AY339" s="153">
        <f t="shared" si="40"/>
        <v>1</v>
      </c>
      <c r="AZ339" s="153">
        <f t="shared" si="40"/>
        <v>1</v>
      </c>
      <c r="BA339" s="153">
        <f t="shared" si="40"/>
        <v>1</v>
      </c>
      <c r="BB339" s="153">
        <f t="shared" si="40"/>
        <v>1</v>
      </c>
    </row>
    <row r="340" spans="1:54" x14ac:dyDescent="0.3">
      <c r="A340" t="s">
        <v>656</v>
      </c>
      <c r="B340" s="201" t="str">
        <f>VLOOKUP($A340,Countries!$H$2:$Q$217,8,FALSE)</f>
        <v>TUR</v>
      </c>
      <c r="C340" s="201" t="str">
        <f>VLOOKUP($A340,Countries!$H$2:$Q$217,9,FALSE)</f>
        <v>ECA</v>
      </c>
      <c r="D340" s="201" t="str">
        <f>VLOOKUP($A340,Countries!$H$2:$Q$217,2,FALSE)</f>
        <v>Upper-Middle Income</v>
      </c>
      <c r="E340" s="201" t="str">
        <f>VLOOKUP($A340,Countries!$H$2:$Q$217,10,FALSE)</f>
        <v>IBRD</v>
      </c>
      <c r="F340" t="s">
        <v>18</v>
      </c>
      <c r="G340" s="300" t="s">
        <v>2076</v>
      </c>
      <c r="H340" s="319" t="s">
        <v>779</v>
      </c>
      <c r="I340" s="4">
        <v>15975461</v>
      </c>
      <c r="J340" s="4">
        <v>12241961</v>
      </c>
      <c r="K340" s="4">
        <v>12048720</v>
      </c>
      <c r="L340" s="281">
        <v>14494908</v>
      </c>
      <c r="M340" s="281">
        <v>14263227</v>
      </c>
      <c r="N340" s="281">
        <v>14050071</v>
      </c>
      <c r="O340" s="281">
        <v>16328438</v>
      </c>
      <c r="P340" s="281">
        <v>15088666</v>
      </c>
      <c r="Q340" s="281">
        <v>15771094</v>
      </c>
      <c r="R340" s="281">
        <v>16672198</v>
      </c>
      <c r="S340" s="281">
        <v>14646664</v>
      </c>
      <c r="T340" s="281">
        <v>19147486</v>
      </c>
      <c r="U340" s="281">
        <v>19642880</v>
      </c>
      <c r="V340" s="281">
        <v>14587408</v>
      </c>
      <c r="W340" s="281">
        <v>4729688</v>
      </c>
      <c r="X340" s="281">
        <v>16877461</v>
      </c>
      <c r="Y340" s="281">
        <v>9565415</v>
      </c>
      <c r="Z340" s="281">
        <v>18419702</v>
      </c>
      <c r="AA340" s="281">
        <v>21467089</v>
      </c>
      <c r="AB340" s="281">
        <v>21875544</v>
      </c>
      <c r="AC340" s="281">
        <v>23421732</v>
      </c>
      <c r="AD340" s="281">
        <v>27253829</v>
      </c>
      <c r="AE340" s="126">
        <f t="shared" si="43"/>
        <v>0.22956576965134215</v>
      </c>
      <c r="AF340" s="126">
        <f t="shared" si="43"/>
        <v>0.19159079170404153</v>
      </c>
      <c r="AG340" s="126">
        <f t="shared" si="43"/>
        <v>-0.60745307385348812</v>
      </c>
      <c r="AH340" s="126">
        <f t="shared" si="43"/>
        <v>0.16437172281466014</v>
      </c>
      <c r="AI340" s="126">
        <f t="shared" si="43"/>
        <v>-0.32936529720798807</v>
      </c>
      <c r="AJ340" s="126">
        <f t="shared" si="42"/>
        <v>0.31100419350194031</v>
      </c>
      <c r="AK340" s="126">
        <f t="shared" si="42"/>
        <v>0.31470560748064208</v>
      </c>
      <c r="AL340" s="126">
        <f t="shared" si="42"/>
        <v>0.44979973710068205</v>
      </c>
      <c r="AM340" s="126">
        <f t="shared" si="42"/>
        <v>0.4851050916315634</v>
      </c>
      <c r="AN340" s="126">
        <f t="shared" si="42"/>
        <v>0.63468722000542455</v>
      </c>
      <c r="AO340" s="124">
        <f t="shared" si="44"/>
        <v>146934744</v>
      </c>
      <c r="AP340" s="124">
        <f t="shared" si="45"/>
        <v>177840748</v>
      </c>
      <c r="AQ340" s="126">
        <f t="shared" si="46"/>
        <v>0.21033829820399727</v>
      </c>
      <c r="AR340" s="153" t="s">
        <v>779</v>
      </c>
      <c r="AS340" s="153">
        <f t="shared" si="41"/>
        <v>1</v>
      </c>
      <c r="AT340" s="153">
        <f t="shared" si="41"/>
        <v>1</v>
      </c>
      <c r="AU340" s="153">
        <f t="shared" si="41"/>
        <v>1</v>
      </c>
      <c r="AV340" s="153">
        <f t="shared" si="41"/>
        <v>1</v>
      </c>
      <c r="AW340" s="153">
        <f t="shared" si="41"/>
        <v>1</v>
      </c>
      <c r="AX340" s="153">
        <f t="shared" si="40"/>
        <v>1</v>
      </c>
      <c r="AY340" s="153">
        <f t="shared" si="40"/>
        <v>1</v>
      </c>
      <c r="AZ340" s="153">
        <f t="shared" si="40"/>
        <v>1</v>
      </c>
      <c r="BA340" s="153">
        <f t="shared" si="40"/>
        <v>1</v>
      </c>
      <c r="BB340" s="153">
        <f t="shared" si="40"/>
        <v>1</v>
      </c>
    </row>
    <row r="341" spans="1:54" x14ac:dyDescent="0.3">
      <c r="A341" t="s">
        <v>656</v>
      </c>
      <c r="B341" s="201" t="str">
        <f>VLOOKUP($A341,Countries!$H$2:$Q$217,8,FALSE)</f>
        <v>TUR</v>
      </c>
      <c r="C341" s="201" t="str">
        <f>VLOOKUP($A341,Countries!$H$2:$Q$217,9,FALSE)</f>
        <v>ECA</v>
      </c>
      <c r="D341" s="201" t="str">
        <f>VLOOKUP($A341,Countries!$H$2:$Q$217,2,FALSE)</f>
        <v>Upper-Middle Income</v>
      </c>
      <c r="E341" s="201" t="str">
        <f>VLOOKUP($A341,Countries!$H$2:$Q$217,10,FALSE)</f>
        <v>IBRD</v>
      </c>
      <c r="F341" t="s">
        <v>770</v>
      </c>
      <c r="G341" s="300" t="s">
        <v>2076</v>
      </c>
      <c r="H341" s="319" t="s">
        <v>779</v>
      </c>
      <c r="I341" s="4">
        <v>1091143</v>
      </c>
      <c r="J341" s="4">
        <v>1135731</v>
      </c>
      <c r="K341" s="4">
        <v>1324995</v>
      </c>
      <c r="L341" s="281">
        <v>1275489</v>
      </c>
      <c r="M341" s="281">
        <v>1684746</v>
      </c>
      <c r="N341" s="281">
        <v>1207645</v>
      </c>
      <c r="O341" s="281">
        <v>1771700</v>
      </c>
      <c r="P341" s="281">
        <v>1305707</v>
      </c>
      <c r="Q341" s="281">
        <v>1660818</v>
      </c>
      <c r="R341" s="281">
        <v>1725983</v>
      </c>
      <c r="S341" s="281">
        <v>1450354</v>
      </c>
      <c r="T341" s="281">
        <v>1825992</v>
      </c>
      <c r="U341" s="281">
        <v>1528878</v>
      </c>
      <c r="V341" s="281">
        <v>1677077</v>
      </c>
      <c r="W341" s="281">
        <v>1845251</v>
      </c>
      <c r="X341" s="281">
        <v>1199895</v>
      </c>
      <c r="Y341" s="281">
        <v>1453391</v>
      </c>
      <c r="Z341" s="281">
        <v>3213158</v>
      </c>
      <c r="AA341" s="281">
        <v>2476426</v>
      </c>
      <c r="AB341" s="281">
        <v>2288459</v>
      </c>
      <c r="AC341" s="281">
        <v>2675288</v>
      </c>
      <c r="AD341" s="281">
        <v>2630624</v>
      </c>
      <c r="AE341" s="126">
        <f t="shared" si="43"/>
        <v>0.40117106557069054</v>
      </c>
      <c r="AF341" s="126">
        <f t="shared" si="43"/>
        <v>0.47664984049920273</v>
      </c>
      <c r="AG341" s="126">
        <f t="shared" si="43"/>
        <v>0.39264751942460158</v>
      </c>
      <c r="AH341" s="126">
        <f t="shared" si="43"/>
        <v>-5.9266681249309089E-2</v>
      </c>
      <c r="AI341" s="126">
        <f t="shared" si="43"/>
        <v>-0.13732337100073244</v>
      </c>
      <c r="AJ341" s="126">
        <f t="shared" si="42"/>
        <v>1.6606809120229868</v>
      </c>
      <c r="AK341" s="126">
        <f t="shared" si="42"/>
        <v>0.39776824518823728</v>
      </c>
      <c r="AL341" s="126">
        <f t="shared" si="42"/>
        <v>0.75265890433305482</v>
      </c>
      <c r="AM341" s="126">
        <f t="shared" si="42"/>
        <v>0.61082550887574683</v>
      </c>
      <c r="AN341" s="126">
        <f t="shared" si="42"/>
        <v>0.52413088657304274</v>
      </c>
      <c r="AO341" s="124">
        <f t="shared" si="44"/>
        <v>14183957</v>
      </c>
      <c r="AP341" s="124">
        <f t="shared" si="45"/>
        <v>20988447</v>
      </c>
      <c r="AQ341" s="126">
        <f t="shared" si="46"/>
        <v>0.47973143178592548</v>
      </c>
      <c r="AR341" s="153" t="s">
        <v>779</v>
      </c>
      <c r="AS341" s="153">
        <f t="shared" si="41"/>
        <v>1</v>
      </c>
      <c r="AT341" s="153">
        <f t="shared" si="41"/>
        <v>1</v>
      </c>
      <c r="AU341" s="153">
        <f t="shared" si="41"/>
        <v>1</v>
      </c>
      <c r="AV341" s="153">
        <f t="shared" si="41"/>
        <v>1</v>
      </c>
      <c r="AW341" s="153">
        <f t="shared" si="41"/>
        <v>1</v>
      </c>
      <c r="AX341" s="153">
        <f t="shared" si="40"/>
        <v>1</v>
      </c>
      <c r="AY341" s="153">
        <f t="shared" si="40"/>
        <v>1</v>
      </c>
      <c r="AZ341" s="153">
        <f t="shared" si="40"/>
        <v>1</v>
      </c>
      <c r="BA341" s="153">
        <f t="shared" si="40"/>
        <v>1</v>
      </c>
      <c r="BB341" s="153">
        <f t="shared" si="40"/>
        <v>1</v>
      </c>
    </row>
    <row r="342" spans="1:54" x14ac:dyDescent="0.3">
      <c r="A342" t="s">
        <v>656</v>
      </c>
      <c r="B342" s="201" t="str">
        <f>VLOOKUP($A342,Countries!$H$2:$Q$217,8,FALSE)</f>
        <v>TUR</v>
      </c>
      <c r="C342" s="201" t="str">
        <f>VLOOKUP($A342,Countries!$H$2:$Q$217,9,FALSE)</f>
        <v>ECA</v>
      </c>
      <c r="D342" s="201" t="str">
        <f>VLOOKUP($A342,Countries!$H$2:$Q$217,2,FALSE)</f>
        <v>Upper-Middle Income</v>
      </c>
      <c r="E342" s="201" t="str">
        <f>VLOOKUP($A342,Countries!$H$2:$Q$217,10,FALSE)</f>
        <v>IBRD</v>
      </c>
      <c r="F342" t="s">
        <v>27</v>
      </c>
      <c r="G342" s="300" t="s">
        <v>2076</v>
      </c>
      <c r="H342" s="319" t="s">
        <v>779</v>
      </c>
      <c r="I342" s="4">
        <v>10582453</v>
      </c>
      <c r="J342" s="4">
        <v>10513902</v>
      </c>
      <c r="K342" s="4">
        <v>9317250</v>
      </c>
      <c r="L342" s="281">
        <v>10544051</v>
      </c>
      <c r="M342" s="281">
        <v>11698426</v>
      </c>
      <c r="N342" s="281">
        <v>12147462</v>
      </c>
      <c r="O342" s="281">
        <v>12198439</v>
      </c>
      <c r="P342" s="281">
        <v>13876156</v>
      </c>
      <c r="Q342" s="281">
        <v>15493553</v>
      </c>
      <c r="R342" s="281">
        <v>12656289</v>
      </c>
      <c r="S342" s="281">
        <v>13989616</v>
      </c>
      <c r="T342" s="281">
        <v>14116550</v>
      </c>
      <c r="U342" s="281">
        <v>12929533</v>
      </c>
      <c r="V342" s="281">
        <v>11851488</v>
      </c>
      <c r="W342" s="281">
        <v>13359689</v>
      </c>
      <c r="X342" s="281">
        <v>12941927</v>
      </c>
      <c r="Y342" s="281">
        <v>11167509</v>
      </c>
      <c r="Z342" s="281">
        <v>15237175</v>
      </c>
      <c r="AA342" s="281">
        <v>22018012</v>
      </c>
      <c r="AB342" s="281">
        <v>23181914</v>
      </c>
      <c r="AC342" s="281">
        <v>20149131</v>
      </c>
      <c r="AD342" s="281">
        <v>21440789</v>
      </c>
      <c r="AE342" s="126">
        <f t="shared" si="43"/>
        <v>0.22178978730167759</v>
      </c>
      <c r="AF342" s="126">
        <f t="shared" si="43"/>
        <v>0.12722070264683843</v>
      </c>
      <c r="AG342" s="126">
        <f t="shared" si="43"/>
        <v>0.43386610856207575</v>
      </c>
      <c r="AH342" s="126">
        <f t="shared" si="43"/>
        <v>0.22741506087176552</v>
      </c>
      <c r="AI342" s="126">
        <f t="shared" si="43"/>
        <v>-4.538362682295892E-2</v>
      </c>
      <c r="AJ342" s="126">
        <f t="shared" si="42"/>
        <v>0.25435049724790249</v>
      </c>
      <c r="AK342" s="126">
        <f t="shared" si="42"/>
        <v>0.8049860314094287</v>
      </c>
      <c r="AL342" s="126">
        <f t="shared" si="42"/>
        <v>0.67062938756237678</v>
      </c>
      <c r="AM342" s="126">
        <f t="shared" si="42"/>
        <v>0.30048485328058711</v>
      </c>
      <c r="AN342" s="126">
        <f t="shared" si="42"/>
        <v>0.69408181181703421</v>
      </c>
      <c r="AO342" s="124">
        <f t="shared" si="44"/>
        <v>119027981</v>
      </c>
      <c r="AP342" s="124">
        <f t="shared" si="45"/>
        <v>164277167</v>
      </c>
      <c r="AQ342" s="126">
        <f t="shared" si="46"/>
        <v>0.38015587276070828</v>
      </c>
      <c r="AR342" s="153" t="s">
        <v>779</v>
      </c>
      <c r="AS342" s="153">
        <f t="shared" si="41"/>
        <v>1</v>
      </c>
      <c r="AT342" s="153">
        <f t="shared" si="41"/>
        <v>1</v>
      </c>
      <c r="AU342" s="153">
        <f t="shared" si="41"/>
        <v>1</v>
      </c>
      <c r="AV342" s="153">
        <f t="shared" si="41"/>
        <v>1</v>
      </c>
      <c r="AW342" s="153">
        <f t="shared" si="41"/>
        <v>1</v>
      </c>
      <c r="AX342" s="153">
        <f t="shared" si="40"/>
        <v>1</v>
      </c>
      <c r="AY342" s="153">
        <f t="shared" si="40"/>
        <v>1</v>
      </c>
      <c r="AZ342" s="153">
        <f t="shared" si="40"/>
        <v>1</v>
      </c>
      <c r="BA342" s="153">
        <f t="shared" si="40"/>
        <v>1</v>
      </c>
      <c r="BB342" s="153">
        <f t="shared" si="40"/>
        <v>1</v>
      </c>
    </row>
    <row r="343" spans="1:54" x14ac:dyDescent="0.3">
      <c r="A343" t="s">
        <v>656</v>
      </c>
      <c r="B343" s="201" t="str">
        <f>VLOOKUP($A343,Countries!$H$2:$Q$217,8,FALSE)</f>
        <v>TUR</v>
      </c>
      <c r="C343" s="201" t="str">
        <f>VLOOKUP($A343,Countries!$H$2:$Q$217,9,FALSE)</f>
        <v>ECA</v>
      </c>
      <c r="D343" s="201" t="str">
        <f>VLOOKUP($A343,Countries!$H$2:$Q$217,2,FALSE)</f>
        <v>Upper-Middle Income</v>
      </c>
      <c r="E343" s="201" t="str">
        <f>VLOOKUP($A343,Countries!$H$2:$Q$217,10,FALSE)</f>
        <v>IBRD</v>
      </c>
      <c r="F343" t="s">
        <v>94</v>
      </c>
      <c r="G343" s="300" t="s">
        <v>2076</v>
      </c>
      <c r="H343" s="319" t="s">
        <v>779</v>
      </c>
      <c r="I343" s="4">
        <v>12322510</v>
      </c>
      <c r="J343" s="4">
        <v>5595022</v>
      </c>
      <c r="K343" s="4">
        <v>5500615</v>
      </c>
      <c r="L343" s="281">
        <v>6224585</v>
      </c>
      <c r="M343" s="281">
        <v>5875763</v>
      </c>
      <c r="N343" s="281">
        <v>5354806</v>
      </c>
      <c r="O343" s="281">
        <v>10568724</v>
      </c>
      <c r="P343" s="281">
        <v>6200068</v>
      </c>
      <c r="Q343" s="281">
        <v>6169024</v>
      </c>
      <c r="R343" s="281">
        <v>7253206</v>
      </c>
      <c r="S343" s="281">
        <v>7136209</v>
      </c>
      <c r="T343" s="281">
        <v>8802841</v>
      </c>
      <c r="U343" s="281">
        <v>15474665</v>
      </c>
      <c r="V343" s="281">
        <v>7565311</v>
      </c>
      <c r="W343" s="281">
        <v>6494264</v>
      </c>
      <c r="X343" s="281">
        <v>5092353</v>
      </c>
      <c r="Y343" s="281">
        <v>4650100</v>
      </c>
      <c r="Z343" s="281">
        <v>7428763</v>
      </c>
      <c r="AA343" s="281">
        <v>12929205</v>
      </c>
      <c r="AB343" s="281">
        <v>9419556</v>
      </c>
      <c r="AC343" s="281">
        <v>9395657</v>
      </c>
      <c r="AD343" s="281">
        <v>8710329</v>
      </c>
      <c r="AE343" s="126">
        <f t="shared" si="43"/>
        <v>0.25580462097413598</v>
      </c>
      <c r="AF343" s="126">
        <f t="shared" si="43"/>
        <v>0.35215035794318594</v>
      </c>
      <c r="AG343" s="126">
        <f t="shared" si="43"/>
        <v>0.18064325534508413</v>
      </c>
      <c r="AH343" s="126">
        <f t="shared" si="43"/>
        <v>-0.18189678508687729</v>
      </c>
      <c r="AI343" s="126">
        <f t="shared" si="43"/>
        <v>-0.20859639845922989</v>
      </c>
      <c r="AJ343" s="126">
        <f t="shared" si="42"/>
        <v>0.3873075887343071</v>
      </c>
      <c r="AK343" s="126">
        <f t="shared" si="42"/>
        <v>0.22334588357118607</v>
      </c>
      <c r="AL343" s="126">
        <f t="shared" si="42"/>
        <v>0.51926656288285866</v>
      </c>
      <c r="AM343" s="126">
        <f t="shared" si="42"/>
        <v>0.52303784196657366</v>
      </c>
      <c r="AN343" s="126">
        <f t="shared" si="42"/>
        <v>0.2008936462027964</v>
      </c>
      <c r="AO343" s="124">
        <f t="shared" si="44"/>
        <v>71064323</v>
      </c>
      <c r="AP343" s="124">
        <f t="shared" si="45"/>
        <v>87160203</v>
      </c>
      <c r="AQ343" s="126">
        <f t="shared" si="46"/>
        <v>0.22649733819317466</v>
      </c>
      <c r="AR343" s="153" t="s">
        <v>779</v>
      </c>
      <c r="AS343" s="153">
        <f t="shared" si="41"/>
        <v>1</v>
      </c>
      <c r="AT343" s="153">
        <f t="shared" si="41"/>
        <v>1</v>
      </c>
      <c r="AU343" s="153">
        <f t="shared" si="41"/>
        <v>1</v>
      </c>
      <c r="AV343" s="153">
        <f t="shared" si="41"/>
        <v>1</v>
      </c>
      <c r="AW343" s="153">
        <f t="shared" si="41"/>
        <v>1</v>
      </c>
      <c r="AX343" s="153">
        <f t="shared" si="40"/>
        <v>1</v>
      </c>
      <c r="AY343" s="153">
        <f t="shared" si="40"/>
        <v>1</v>
      </c>
      <c r="AZ343" s="153">
        <f t="shared" si="40"/>
        <v>1</v>
      </c>
      <c r="BA343" s="153">
        <f t="shared" si="40"/>
        <v>1</v>
      </c>
      <c r="BB343" s="153">
        <f t="shared" si="40"/>
        <v>1</v>
      </c>
    </row>
    <row r="344" spans="1:54" x14ac:dyDescent="0.3">
      <c r="A344" t="s">
        <v>656</v>
      </c>
      <c r="B344" s="201" t="str">
        <f>VLOOKUP($A344,Countries!$H$2:$Q$217,8,FALSE)</f>
        <v>TUR</v>
      </c>
      <c r="C344" s="201" t="str">
        <f>VLOOKUP($A344,Countries!$H$2:$Q$217,9,FALSE)</f>
        <v>ECA</v>
      </c>
      <c r="D344" s="201" t="str">
        <f>VLOOKUP($A344,Countries!$H$2:$Q$217,2,FALSE)</f>
        <v>Upper-Middle Income</v>
      </c>
      <c r="E344" s="201" t="str">
        <f>VLOOKUP($A344,Countries!$H$2:$Q$217,10,FALSE)</f>
        <v>IBRD</v>
      </c>
      <c r="F344" t="s">
        <v>650</v>
      </c>
      <c r="G344" s="300" t="s">
        <v>2076</v>
      </c>
      <c r="H344" s="319" t="s">
        <v>779</v>
      </c>
      <c r="I344" s="4">
        <v>41275709</v>
      </c>
      <c r="J344" s="4">
        <v>9463262</v>
      </c>
      <c r="K344" s="4">
        <v>13281576</v>
      </c>
      <c r="L344" s="281">
        <v>8898631</v>
      </c>
      <c r="M344" s="281">
        <v>11717969</v>
      </c>
      <c r="N344" s="281">
        <v>10604034</v>
      </c>
      <c r="O344" s="281">
        <v>35111398</v>
      </c>
      <c r="P344" s="281">
        <v>27667908</v>
      </c>
      <c r="Q344" s="281">
        <v>10494717</v>
      </c>
      <c r="R344" s="281">
        <v>10796640</v>
      </c>
      <c r="S344" s="281">
        <v>9925673</v>
      </c>
      <c r="T344" s="281">
        <v>12182351</v>
      </c>
      <c r="U344" s="281">
        <v>54753732</v>
      </c>
      <c r="V344" s="281">
        <v>14407307</v>
      </c>
      <c r="W344" s="281">
        <v>10488215</v>
      </c>
      <c r="X344" s="281">
        <v>16120125</v>
      </c>
      <c r="Y344" s="281">
        <v>12863975</v>
      </c>
      <c r="Z344" s="281">
        <v>10829771</v>
      </c>
      <c r="AA344" s="281">
        <v>10515310</v>
      </c>
      <c r="AB344" s="281">
        <v>10109446</v>
      </c>
      <c r="AC344" s="281">
        <v>10604439</v>
      </c>
      <c r="AD344" s="281">
        <v>16151211</v>
      </c>
      <c r="AE344" s="126">
        <f t="shared" si="43"/>
        <v>0.32653643817481126</v>
      </c>
      <c r="AF344" s="126">
        <f t="shared" si="43"/>
        <v>0.52244617130963933</v>
      </c>
      <c r="AG344" s="126">
        <f t="shared" si="43"/>
        <v>-0.21031848931181057</v>
      </c>
      <c r="AH344" s="126">
        <f t="shared" si="43"/>
        <v>0.81152864974398875</v>
      </c>
      <c r="AI344" s="126">
        <f t="shared" si="43"/>
        <v>9.7799029848943966E-2</v>
      </c>
      <c r="AJ344" s="126">
        <f t="shared" si="42"/>
        <v>2.1287841966557256E-2</v>
      </c>
      <c r="AK344" s="126">
        <f t="shared" si="42"/>
        <v>-0.70051576983633634</v>
      </c>
      <c r="AL344" s="126">
        <f t="shared" si="42"/>
        <v>-0.63461473126193713</v>
      </c>
      <c r="AM344" s="126">
        <f t="shared" si="42"/>
        <v>1.0454974631521745E-2</v>
      </c>
      <c r="AN344" s="126">
        <f t="shared" si="42"/>
        <v>0.49594790601520472</v>
      </c>
      <c r="AO344" s="124">
        <f t="shared" si="44"/>
        <v>179311844</v>
      </c>
      <c r="AP344" s="124">
        <f t="shared" si="45"/>
        <v>166843531</v>
      </c>
      <c r="AQ344" s="126">
        <f t="shared" si="46"/>
        <v>-6.9534241140256192E-2</v>
      </c>
      <c r="AR344" s="153" t="s">
        <v>779</v>
      </c>
      <c r="AS344" s="153">
        <f t="shared" si="41"/>
        <v>1</v>
      </c>
      <c r="AT344" s="153">
        <f t="shared" si="41"/>
        <v>1</v>
      </c>
      <c r="AU344" s="153">
        <f t="shared" si="41"/>
        <v>1</v>
      </c>
      <c r="AV344" s="153">
        <f t="shared" si="41"/>
        <v>1</v>
      </c>
      <c r="AW344" s="153">
        <f t="shared" si="41"/>
        <v>1</v>
      </c>
      <c r="AX344" s="153">
        <f t="shared" si="40"/>
        <v>1</v>
      </c>
      <c r="AY344" s="153">
        <f t="shared" si="40"/>
        <v>1</v>
      </c>
      <c r="AZ344" s="153">
        <f t="shared" si="40"/>
        <v>1</v>
      </c>
      <c r="BA344" s="153">
        <f t="shared" si="40"/>
        <v>1</v>
      </c>
      <c r="BB344" s="153">
        <f t="shared" si="40"/>
        <v>1</v>
      </c>
    </row>
    <row r="345" spans="1:54" x14ac:dyDescent="0.3">
      <c r="A345" t="s">
        <v>20</v>
      </c>
      <c r="B345" s="299" t="str">
        <f>VLOOKUP($A345,Countries!$H$2:$Q$217,8,FALSE)</f>
        <v>NGA</v>
      </c>
      <c r="C345" s="299" t="str">
        <f>VLOOKUP($A345,Countries!$H$2:$Q$217,9,FALSE)</f>
        <v>SSA</v>
      </c>
      <c r="D345" s="299" t="str">
        <f>VLOOKUP($A345,Countries!$H$2:$Q$217,2,FALSE)</f>
        <v>Lower-Middle Income</v>
      </c>
      <c r="E345" s="299" t="str">
        <f>VLOOKUP($A345,Countries!$H$2:$Q$217,10,FALSE)</f>
        <v>IDA</v>
      </c>
      <c r="F345" t="s">
        <v>30</v>
      </c>
      <c r="G345" t="s">
        <v>2071</v>
      </c>
      <c r="H345" s="319" t="s">
        <v>780</v>
      </c>
      <c r="I345"/>
      <c r="J345"/>
      <c r="K345" s="301">
        <v>207.97384560488004</v>
      </c>
      <c r="N345" s="162">
        <v>251.37135045090994</v>
      </c>
      <c r="Q345" s="162">
        <v>184.37886442674005</v>
      </c>
      <c r="T345" s="162">
        <v>219.24374990675005</v>
      </c>
      <c r="W345" s="162">
        <v>252.79337951171669</v>
      </c>
      <c r="Z345" s="162">
        <v>183.06690583189001</v>
      </c>
      <c r="AC345" s="162">
        <v>183.06690583189001</v>
      </c>
      <c r="AE345" s="126" t="str">
        <f t="shared" si="43"/>
        <v/>
      </c>
      <c r="AF345" s="126" t="str">
        <f t="shared" si="43"/>
        <v/>
      </c>
      <c r="AG345" s="126">
        <f t="shared" si="43"/>
        <v>0.21550562656800235</v>
      </c>
      <c r="AH345" s="126" t="str">
        <f t="shared" si="43"/>
        <v/>
      </c>
      <c r="AI345" s="126" t="str">
        <f t="shared" si="43"/>
        <v/>
      </c>
      <c r="AJ345" s="126">
        <f t="shared" si="42"/>
        <v>-0.27172724535431508</v>
      </c>
      <c r="AK345" s="126" t="str">
        <f t="shared" si="42"/>
        <v/>
      </c>
      <c r="AL345" s="126" t="str">
        <f t="shared" si="42"/>
        <v/>
      </c>
      <c r="AM345" s="126">
        <f t="shared" si="42"/>
        <v>-7.1155584938062434E-3</v>
      </c>
      <c r="AN345" s="126" t="str">
        <f t="shared" si="42"/>
        <v/>
      </c>
      <c r="AO345" s="124">
        <f t="shared" si="44"/>
        <v>643.72406048253004</v>
      </c>
      <c r="AP345" s="124">
        <f t="shared" si="45"/>
        <v>618.92719117549677</v>
      </c>
      <c r="AQ345" s="126">
        <f t="shared" si="46"/>
        <v>-3.8520960811136595E-2</v>
      </c>
      <c r="AR345" s="153" t="s">
        <v>780</v>
      </c>
      <c r="AS345" s="153">
        <f t="shared" si="41"/>
        <v>0</v>
      </c>
      <c r="AT345" s="153">
        <f t="shared" si="41"/>
        <v>0</v>
      </c>
      <c r="AU345" s="153">
        <f t="shared" si="41"/>
        <v>1</v>
      </c>
      <c r="AV345" s="153">
        <f t="shared" si="41"/>
        <v>0</v>
      </c>
      <c r="AW345" s="153">
        <f t="shared" si="41"/>
        <v>0</v>
      </c>
      <c r="AX345" s="153">
        <f t="shared" si="40"/>
        <v>1</v>
      </c>
      <c r="AY345" s="153">
        <f t="shared" si="40"/>
        <v>0</v>
      </c>
      <c r="AZ345" s="153">
        <f t="shared" si="40"/>
        <v>0</v>
      </c>
      <c r="BA345" s="153">
        <f t="shared" si="40"/>
        <v>1</v>
      </c>
      <c r="BB345" s="153">
        <f t="shared" si="40"/>
        <v>0</v>
      </c>
    </row>
    <row r="346" spans="1:54" x14ac:dyDescent="0.3">
      <c r="A346" t="s">
        <v>20</v>
      </c>
      <c r="B346" s="299" t="str">
        <f>VLOOKUP($A346,Countries!$H$2:$Q$217,8,FALSE)</f>
        <v>NGA</v>
      </c>
      <c r="C346" s="299" t="str">
        <f>VLOOKUP($A346,Countries!$H$2:$Q$217,9,FALSE)</f>
        <v>SSA</v>
      </c>
      <c r="D346" s="299" t="str">
        <f>VLOOKUP($A346,Countries!$H$2:$Q$217,2,FALSE)</f>
        <v>Lower-Middle Income</v>
      </c>
      <c r="E346" s="299" t="str">
        <f>VLOOKUP($A346,Countries!$H$2:$Q$217,10,FALSE)</f>
        <v>IDA</v>
      </c>
      <c r="F346" t="s">
        <v>31</v>
      </c>
      <c r="G346" s="300" t="s">
        <v>2071</v>
      </c>
      <c r="H346" s="319" t="s">
        <v>780</v>
      </c>
      <c r="I346"/>
      <c r="J346"/>
      <c r="K346" s="301">
        <v>733.36590000000001</v>
      </c>
      <c r="N346" s="162">
        <v>1065.4855</v>
      </c>
      <c r="Q346" s="162">
        <v>1268.9434000000001</v>
      </c>
      <c r="T346" s="162">
        <v>911.89890000000003</v>
      </c>
      <c r="W346" s="162">
        <v>843.91149999999993</v>
      </c>
      <c r="Z346" s="162">
        <v>886.36959999999988</v>
      </c>
      <c r="AC346" s="162">
        <v>969.7278</v>
      </c>
      <c r="AE346" s="126" t="str">
        <f t="shared" si="43"/>
        <v/>
      </c>
      <c r="AF346" s="126" t="str">
        <f t="shared" si="43"/>
        <v/>
      </c>
      <c r="AG346" s="126">
        <f t="shared" si="43"/>
        <v>0.15073730589327908</v>
      </c>
      <c r="AH346" s="126" t="str">
        <f t="shared" si="43"/>
        <v/>
      </c>
      <c r="AI346" s="126" t="str">
        <f t="shared" si="43"/>
        <v/>
      </c>
      <c r="AJ346" s="126">
        <f t="shared" si="42"/>
        <v>-0.16810730882775984</v>
      </c>
      <c r="AK346" s="126" t="str">
        <f t="shared" si="42"/>
        <v/>
      </c>
      <c r="AL346" s="126" t="str">
        <f t="shared" si="42"/>
        <v/>
      </c>
      <c r="AM346" s="126">
        <f t="shared" si="42"/>
        <v>-0.23579901199691025</v>
      </c>
      <c r="AN346" s="126" t="str">
        <f t="shared" si="42"/>
        <v/>
      </c>
      <c r="AO346" s="124">
        <f t="shared" si="44"/>
        <v>3067.7948000000001</v>
      </c>
      <c r="AP346" s="124">
        <f t="shared" si="45"/>
        <v>2700.0088999999998</v>
      </c>
      <c r="AQ346" s="126">
        <f t="shared" si="46"/>
        <v>-0.11988608234162217</v>
      </c>
      <c r="AR346" s="153" t="s">
        <v>780</v>
      </c>
      <c r="AS346" s="153">
        <f t="shared" si="41"/>
        <v>0</v>
      </c>
      <c r="AT346" s="153">
        <f t="shared" si="41"/>
        <v>0</v>
      </c>
      <c r="AU346" s="153">
        <f t="shared" si="41"/>
        <v>1</v>
      </c>
      <c r="AV346" s="153">
        <f t="shared" si="41"/>
        <v>0</v>
      </c>
      <c r="AW346" s="153">
        <f t="shared" si="41"/>
        <v>0</v>
      </c>
      <c r="AX346" s="153">
        <f t="shared" si="40"/>
        <v>1</v>
      </c>
      <c r="AY346" s="153">
        <f t="shared" si="40"/>
        <v>0</v>
      </c>
      <c r="AZ346" s="153">
        <f t="shared" si="40"/>
        <v>0</v>
      </c>
      <c r="BA346" s="153">
        <f t="shared" si="40"/>
        <v>1</v>
      </c>
      <c r="BB346" s="153">
        <f t="shared" si="40"/>
        <v>0</v>
      </c>
    </row>
    <row r="347" spans="1:54" x14ac:dyDescent="0.3">
      <c r="A347" t="s">
        <v>20</v>
      </c>
      <c r="B347" s="299" t="str">
        <f>VLOOKUP($A347,Countries!$H$2:$Q$217,8,FALSE)</f>
        <v>NGA</v>
      </c>
      <c r="C347" s="299" t="str">
        <f>VLOOKUP($A347,Countries!$H$2:$Q$217,9,FALSE)</f>
        <v>SSA</v>
      </c>
      <c r="D347" s="299" t="str">
        <f>VLOOKUP($A347,Countries!$H$2:$Q$217,2,FALSE)</f>
        <v>Lower-Middle Income</v>
      </c>
      <c r="E347" s="299" t="str">
        <f>VLOOKUP($A347,Countries!$H$2:$Q$217,10,FALSE)</f>
        <v>IDA</v>
      </c>
      <c r="F347" t="s">
        <v>16</v>
      </c>
      <c r="G347" s="300" t="s">
        <v>2071</v>
      </c>
      <c r="H347" s="319" t="s">
        <v>780</v>
      </c>
      <c r="I347"/>
      <c r="J347"/>
      <c r="K347" s="301">
        <v>941.33974560488002</v>
      </c>
      <c r="N347" s="162">
        <v>1316.8568504509099</v>
      </c>
      <c r="Q347" s="162">
        <v>1453.3222644267403</v>
      </c>
      <c r="T347" s="162">
        <v>1131.1426499067502</v>
      </c>
      <c r="W347" s="162">
        <v>1096.7048795117166</v>
      </c>
      <c r="Z347" s="162">
        <v>1069.4365058318899</v>
      </c>
      <c r="AC347" s="162">
        <v>1152.79470583189</v>
      </c>
      <c r="AE347" s="126" t="str">
        <f t="shared" si="43"/>
        <v/>
      </c>
      <c r="AF347" s="126" t="str">
        <f t="shared" si="43"/>
        <v/>
      </c>
      <c r="AG347" s="126">
        <f t="shared" si="43"/>
        <v>0.16504682250190453</v>
      </c>
      <c r="AH347" s="126" t="str">
        <f t="shared" si="43"/>
        <v/>
      </c>
      <c r="AI347" s="126" t="str">
        <f t="shared" si="43"/>
        <v/>
      </c>
      <c r="AJ347" s="126">
        <f t="shared" si="42"/>
        <v>-0.1878870467464249</v>
      </c>
      <c r="AK347" s="126" t="str">
        <f t="shared" si="42"/>
        <v/>
      </c>
      <c r="AL347" s="126" t="str">
        <f t="shared" si="42"/>
        <v/>
      </c>
      <c r="AM347" s="126">
        <f t="shared" si="42"/>
        <v>-0.20678659231398527</v>
      </c>
      <c r="AN347" s="126" t="str">
        <f t="shared" si="42"/>
        <v/>
      </c>
      <c r="AO347" s="124">
        <f t="shared" si="44"/>
        <v>3711.5188604825303</v>
      </c>
      <c r="AP347" s="124">
        <f t="shared" si="45"/>
        <v>3318.9360911754966</v>
      </c>
      <c r="AQ347" s="126">
        <f t="shared" si="46"/>
        <v>-0.105774154480787</v>
      </c>
      <c r="AR347" s="153" t="s">
        <v>780</v>
      </c>
      <c r="AS347" s="153">
        <f t="shared" si="41"/>
        <v>0</v>
      </c>
      <c r="AT347" s="153">
        <f t="shared" si="41"/>
        <v>0</v>
      </c>
      <c r="AU347" s="153">
        <f t="shared" si="41"/>
        <v>1</v>
      </c>
      <c r="AV347" s="153">
        <f t="shared" si="41"/>
        <v>0</v>
      </c>
      <c r="AW347" s="153">
        <f t="shared" si="41"/>
        <v>0</v>
      </c>
      <c r="AX347" s="153">
        <f t="shared" si="40"/>
        <v>1</v>
      </c>
      <c r="AY347" s="153">
        <f t="shared" si="40"/>
        <v>0</v>
      </c>
      <c r="AZ347" s="153">
        <f t="shared" si="40"/>
        <v>0</v>
      </c>
      <c r="BA347" s="153">
        <f t="shared" si="40"/>
        <v>1</v>
      </c>
      <c r="BB347" s="153">
        <f t="shared" si="40"/>
        <v>0</v>
      </c>
    </row>
    <row r="348" spans="1:54" x14ac:dyDescent="0.3">
      <c r="A348" t="s">
        <v>20</v>
      </c>
      <c r="B348" s="299" t="str">
        <f>VLOOKUP($A348,Countries!$H$2:$Q$217,8,FALSE)</f>
        <v>NGA</v>
      </c>
      <c r="C348" s="299" t="str">
        <f>VLOOKUP($A348,Countries!$H$2:$Q$217,9,FALSE)</f>
        <v>SSA</v>
      </c>
      <c r="D348" s="299" t="str">
        <f>VLOOKUP($A348,Countries!$H$2:$Q$217,2,FALSE)</f>
        <v>Lower-Middle Income</v>
      </c>
      <c r="E348" s="299" t="str">
        <f>VLOOKUP($A348,Countries!$H$2:$Q$217,10,FALSE)</f>
        <v>IDA</v>
      </c>
      <c r="F348" t="s">
        <v>18</v>
      </c>
      <c r="G348" s="300" t="s">
        <v>2071</v>
      </c>
      <c r="H348" s="319" t="s">
        <v>780</v>
      </c>
      <c r="I348"/>
      <c r="J348"/>
      <c r="K348" s="301">
        <v>293.0394</v>
      </c>
      <c r="N348" s="162">
        <v>311.94299999999998</v>
      </c>
      <c r="Q348" s="162">
        <v>275.11610000000002</v>
      </c>
      <c r="T348" s="162">
        <v>308.48289999999997</v>
      </c>
      <c r="W348" s="162">
        <v>325.91430000000003</v>
      </c>
      <c r="Z348" s="162">
        <v>327.19540000000001</v>
      </c>
      <c r="AC348" s="162">
        <v>424.7081</v>
      </c>
      <c r="AE348" s="126" t="str">
        <f t="shared" si="43"/>
        <v/>
      </c>
      <c r="AF348" s="126" t="str">
        <f t="shared" si="43"/>
        <v/>
      </c>
      <c r="AG348" s="126">
        <f t="shared" si="43"/>
        <v>0.11218593813664655</v>
      </c>
      <c r="AH348" s="126" t="str">
        <f t="shared" si="43"/>
        <v/>
      </c>
      <c r="AI348" s="126" t="str">
        <f t="shared" si="43"/>
        <v/>
      </c>
      <c r="AJ348" s="126">
        <f t="shared" si="42"/>
        <v>4.8894830145250971E-2</v>
      </c>
      <c r="AK348" s="126" t="str">
        <f t="shared" si="42"/>
        <v/>
      </c>
      <c r="AL348" s="126" t="str">
        <f t="shared" si="42"/>
        <v/>
      </c>
      <c r="AM348" s="126">
        <f t="shared" si="42"/>
        <v>0.54374135137856339</v>
      </c>
      <c r="AN348" s="126" t="str">
        <f t="shared" si="42"/>
        <v/>
      </c>
      <c r="AO348" s="124">
        <f t="shared" si="44"/>
        <v>880.09850000000006</v>
      </c>
      <c r="AP348" s="124">
        <f t="shared" si="45"/>
        <v>1077.8178</v>
      </c>
      <c r="AQ348" s="126">
        <f t="shared" si="46"/>
        <v>0.22465587658654113</v>
      </c>
      <c r="AR348" s="153" t="s">
        <v>780</v>
      </c>
      <c r="AS348" s="153">
        <f t="shared" si="41"/>
        <v>0</v>
      </c>
      <c r="AT348" s="153">
        <f t="shared" si="41"/>
        <v>0</v>
      </c>
      <c r="AU348" s="153">
        <f t="shared" si="41"/>
        <v>1</v>
      </c>
      <c r="AV348" s="153">
        <f t="shared" si="41"/>
        <v>0</v>
      </c>
      <c r="AW348" s="153">
        <f t="shared" si="41"/>
        <v>0</v>
      </c>
      <c r="AX348" s="153">
        <f t="shared" ref="AX348:BB366" si="47">IF(OR(Z348="",Z348=0),0,1)</f>
        <v>1</v>
      </c>
      <c r="AY348" s="153">
        <f t="shared" si="47"/>
        <v>0</v>
      </c>
      <c r="AZ348" s="153">
        <f t="shared" si="47"/>
        <v>0</v>
      </c>
      <c r="BA348" s="153">
        <f t="shared" si="47"/>
        <v>1</v>
      </c>
      <c r="BB348" s="153">
        <f t="shared" si="47"/>
        <v>0</v>
      </c>
    </row>
    <row r="349" spans="1:54" x14ac:dyDescent="0.3">
      <c r="A349" t="s">
        <v>20</v>
      </c>
      <c r="B349" s="299" t="str">
        <f>VLOOKUP($A349,Countries!$H$2:$Q$217,8,FALSE)</f>
        <v>NGA</v>
      </c>
      <c r="C349" s="299" t="str">
        <f>VLOOKUP($A349,Countries!$H$2:$Q$217,9,FALSE)</f>
        <v>SSA</v>
      </c>
      <c r="D349" s="299" t="str">
        <f>VLOOKUP($A349,Countries!$H$2:$Q$217,2,FALSE)</f>
        <v>Lower-Middle Income</v>
      </c>
      <c r="E349" s="299" t="str">
        <f>VLOOKUP($A349,Countries!$H$2:$Q$217,10,FALSE)</f>
        <v>IDA</v>
      </c>
      <c r="F349" t="s">
        <v>770</v>
      </c>
      <c r="G349" s="300" t="s">
        <v>2071</v>
      </c>
      <c r="H349" s="319" t="s">
        <v>780</v>
      </c>
      <c r="I349"/>
      <c r="J349"/>
      <c r="K349" s="301">
        <v>204.45</v>
      </c>
      <c r="N349" s="162">
        <v>199.36</v>
      </c>
      <c r="Q349" s="162">
        <v>0</v>
      </c>
      <c r="T349" s="162">
        <v>0</v>
      </c>
      <c r="W349" s="162">
        <v>212.9</v>
      </c>
      <c r="Z349" s="162">
        <v>195.82</v>
      </c>
      <c r="AC349" s="162">
        <v>195.82</v>
      </c>
      <c r="AE349" s="126" t="str">
        <f t="shared" si="43"/>
        <v/>
      </c>
      <c r="AF349" s="126" t="str">
        <f t="shared" si="43"/>
        <v/>
      </c>
      <c r="AG349" s="126">
        <f t="shared" si="43"/>
        <v>4.1330398630472082E-2</v>
      </c>
      <c r="AH349" s="126" t="str">
        <f t="shared" si="43"/>
        <v/>
      </c>
      <c r="AI349" s="126" t="str">
        <f t="shared" si="43"/>
        <v/>
      </c>
      <c r="AJ349" s="126">
        <f t="shared" si="42"/>
        <v>-1.7756821829855638E-2</v>
      </c>
      <c r="AK349" s="126" t="str">
        <f t="shared" si="42"/>
        <v/>
      </c>
      <c r="AL349" s="126" t="str">
        <f t="shared" si="42"/>
        <v/>
      </c>
      <c r="AM349" s="126" t="str">
        <f t="shared" si="42"/>
        <v/>
      </c>
      <c r="AN349" s="126" t="str">
        <f t="shared" si="42"/>
        <v/>
      </c>
      <c r="AO349" s="124">
        <f t="shared" si="44"/>
        <v>403.81</v>
      </c>
      <c r="AP349" s="124">
        <f t="shared" si="45"/>
        <v>604.54</v>
      </c>
      <c r="AQ349" s="126">
        <f t="shared" si="46"/>
        <v>0.49709021569550027</v>
      </c>
      <c r="AR349" s="153" t="s">
        <v>780</v>
      </c>
      <c r="AS349" s="153">
        <f t="shared" ref="AS349:AW366" si="48">IF(OR(U349="",U349=0),0,1)</f>
        <v>0</v>
      </c>
      <c r="AT349" s="153">
        <f t="shared" si="48"/>
        <v>0</v>
      </c>
      <c r="AU349" s="153">
        <f t="shared" si="48"/>
        <v>1</v>
      </c>
      <c r="AV349" s="153">
        <f t="shared" si="48"/>
        <v>0</v>
      </c>
      <c r="AW349" s="153">
        <f t="shared" si="48"/>
        <v>0</v>
      </c>
      <c r="AX349" s="153">
        <f t="shared" si="47"/>
        <v>1</v>
      </c>
      <c r="AY349" s="153">
        <f t="shared" si="47"/>
        <v>0</v>
      </c>
      <c r="AZ349" s="153">
        <f t="shared" si="47"/>
        <v>0</v>
      </c>
      <c r="BA349" s="153">
        <f t="shared" si="47"/>
        <v>1</v>
      </c>
      <c r="BB349" s="153">
        <f t="shared" si="47"/>
        <v>0</v>
      </c>
    </row>
    <row r="350" spans="1:54" x14ac:dyDescent="0.3">
      <c r="A350" t="s">
        <v>20</v>
      </c>
      <c r="B350" s="299" t="str">
        <f>VLOOKUP($A350,Countries!$H$2:$Q$217,8,FALSE)</f>
        <v>NGA</v>
      </c>
      <c r="C350" s="299" t="str">
        <f>VLOOKUP($A350,Countries!$H$2:$Q$217,9,FALSE)</f>
        <v>SSA</v>
      </c>
      <c r="D350" s="299" t="str">
        <f>VLOOKUP($A350,Countries!$H$2:$Q$217,2,FALSE)</f>
        <v>Lower-Middle Income</v>
      </c>
      <c r="E350" s="299" t="str">
        <f>VLOOKUP($A350,Countries!$H$2:$Q$217,10,FALSE)</f>
        <v>IDA</v>
      </c>
      <c r="F350" t="s">
        <v>94</v>
      </c>
      <c r="G350" s="300" t="s">
        <v>2071</v>
      </c>
      <c r="H350" s="319" t="s">
        <v>780</v>
      </c>
      <c r="I350"/>
      <c r="J350"/>
      <c r="K350" s="301">
        <v>63.105382231739995</v>
      </c>
      <c r="N350" s="162">
        <v>109.35984819044</v>
      </c>
      <c r="Q350" s="162">
        <v>76.767519599289997</v>
      </c>
      <c r="T350" s="162">
        <v>77.10646122288</v>
      </c>
      <c r="W350" s="162">
        <v>62.806880100160541</v>
      </c>
      <c r="Z350" s="162">
        <v>58.020270112734991</v>
      </c>
      <c r="AC350" s="162">
        <v>16.4727</v>
      </c>
      <c r="AE350" s="126" t="str">
        <f t="shared" si="43"/>
        <v/>
      </c>
      <c r="AF350" s="126" t="str">
        <f t="shared" si="43"/>
        <v/>
      </c>
      <c r="AG350" s="126">
        <f t="shared" si="43"/>
        <v>-4.7302166791934426E-3</v>
      </c>
      <c r="AH350" s="126" t="str">
        <f t="shared" si="43"/>
        <v/>
      </c>
      <c r="AI350" s="126" t="str">
        <f t="shared" si="43"/>
        <v/>
      </c>
      <c r="AJ350" s="126">
        <f t="shared" si="42"/>
        <v>-0.46945546219396639</v>
      </c>
      <c r="AK350" s="126" t="str">
        <f t="shared" si="42"/>
        <v/>
      </c>
      <c r="AL350" s="126" t="str">
        <f t="shared" si="42"/>
        <v/>
      </c>
      <c r="AM350" s="126">
        <f t="shared" si="42"/>
        <v>-0.78542096858171306</v>
      </c>
      <c r="AN350" s="126" t="str">
        <f t="shared" si="42"/>
        <v/>
      </c>
      <c r="AO350" s="124">
        <f t="shared" si="44"/>
        <v>249.23275002147</v>
      </c>
      <c r="AP350" s="124">
        <f t="shared" si="45"/>
        <v>137.29985021289554</v>
      </c>
      <c r="AQ350" s="126">
        <f t="shared" si="46"/>
        <v>-0.44910991753263596</v>
      </c>
      <c r="AR350" s="153" t="s">
        <v>780</v>
      </c>
      <c r="AS350" s="153">
        <f t="shared" si="48"/>
        <v>0</v>
      </c>
      <c r="AT350" s="153">
        <f t="shared" si="48"/>
        <v>0</v>
      </c>
      <c r="AU350" s="153">
        <f t="shared" si="48"/>
        <v>1</v>
      </c>
      <c r="AV350" s="153">
        <f t="shared" si="48"/>
        <v>0</v>
      </c>
      <c r="AW350" s="153">
        <f t="shared" si="48"/>
        <v>0</v>
      </c>
      <c r="AX350" s="153">
        <f t="shared" si="47"/>
        <v>1</v>
      </c>
      <c r="AY350" s="153">
        <f t="shared" si="47"/>
        <v>0</v>
      </c>
      <c r="AZ350" s="153">
        <f t="shared" si="47"/>
        <v>0</v>
      </c>
      <c r="BA350" s="153">
        <f t="shared" si="47"/>
        <v>1</v>
      </c>
      <c r="BB350" s="153">
        <f t="shared" si="47"/>
        <v>0</v>
      </c>
    </row>
    <row r="351" spans="1:54" x14ac:dyDescent="0.3">
      <c r="A351" t="s">
        <v>20</v>
      </c>
      <c r="B351" s="299" t="str">
        <f>VLOOKUP($A351,Countries!$H$2:$Q$217,8,FALSE)</f>
        <v>NGA</v>
      </c>
      <c r="C351" s="299" t="str">
        <f>VLOOKUP($A351,Countries!$H$2:$Q$217,9,FALSE)</f>
        <v>SSA</v>
      </c>
      <c r="D351" s="299" t="str">
        <f>VLOOKUP($A351,Countries!$H$2:$Q$217,2,FALSE)</f>
        <v>Lower-Middle Income</v>
      </c>
      <c r="E351" s="299" t="str">
        <f>VLOOKUP($A351,Countries!$H$2:$Q$217,10,FALSE)</f>
        <v>IDA</v>
      </c>
      <c r="F351" t="s">
        <v>2403</v>
      </c>
      <c r="G351" s="300" t="s">
        <v>2071</v>
      </c>
      <c r="H351" s="319" t="s">
        <v>780</v>
      </c>
      <c r="I351"/>
      <c r="J351"/>
      <c r="K351" s="301">
        <v>1221.5072</v>
      </c>
      <c r="N351" s="162">
        <v>1372.1031</v>
      </c>
      <c r="Q351" s="162">
        <v>600.05179999999996</v>
      </c>
      <c r="T351" s="162">
        <v>530.35509999999999</v>
      </c>
      <c r="W351" s="162">
        <v>1094.0722000000001</v>
      </c>
      <c r="Z351" s="162">
        <v>872.25350000000003</v>
      </c>
      <c r="AC351" s="162">
        <v>378.4468</v>
      </c>
      <c r="AE351" s="126" t="str">
        <f t="shared" si="43"/>
        <v/>
      </c>
      <c r="AF351" s="126" t="str">
        <f t="shared" si="43"/>
        <v/>
      </c>
      <c r="AG351" s="126">
        <f t="shared" si="43"/>
        <v>-0.10432603262592308</v>
      </c>
      <c r="AH351" s="126" t="str">
        <f t="shared" si="43"/>
        <v/>
      </c>
      <c r="AI351" s="126" t="str">
        <f t="shared" si="43"/>
        <v/>
      </c>
      <c r="AJ351" s="126">
        <f t="shared" si="42"/>
        <v>-0.36429449069825731</v>
      </c>
      <c r="AK351" s="126" t="str">
        <f t="shared" si="42"/>
        <v/>
      </c>
      <c r="AL351" s="126" t="str">
        <f t="shared" si="42"/>
        <v/>
      </c>
      <c r="AM351" s="126">
        <f t="shared" si="42"/>
        <v>-0.36930978292207434</v>
      </c>
      <c r="AN351" s="126" t="str">
        <f t="shared" si="42"/>
        <v/>
      </c>
      <c r="AO351" s="124">
        <f t="shared" si="44"/>
        <v>3193.6621000000005</v>
      </c>
      <c r="AP351" s="124">
        <f t="shared" si="45"/>
        <v>2344.7725</v>
      </c>
      <c r="AQ351" s="126">
        <f t="shared" si="46"/>
        <v>-0.26580445063364727</v>
      </c>
      <c r="AR351" s="153" t="s">
        <v>780</v>
      </c>
      <c r="AS351" s="153">
        <f t="shared" si="48"/>
        <v>0</v>
      </c>
      <c r="AT351" s="153">
        <f t="shared" si="48"/>
        <v>0</v>
      </c>
      <c r="AU351" s="153">
        <f t="shared" si="48"/>
        <v>1</v>
      </c>
      <c r="AV351" s="153">
        <f t="shared" si="48"/>
        <v>0</v>
      </c>
      <c r="AW351" s="153">
        <f t="shared" si="48"/>
        <v>0</v>
      </c>
      <c r="AX351" s="153">
        <f t="shared" si="47"/>
        <v>1</v>
      </c>
      <c r="AY351" s="153">
        <f t="shared" si="47"/>
        <v>0</v>
      </c>
      <c r="AZ351" s="153">
        <f t="shared" si="47"/>
        <v>0</v>
      </c>
      <c r="BA351" s="153">
        <f t="shared" si="47"/>
        <v>1</v>
      </c>
      <c r="BB351" s="153">
        <f t="shared" si="47"/>
        <v>0</v>
      </c>
    </row>
    <row r="352" spans="1:54" x14ac:dyDescent="0.3">
      <c r="A352" t="s">
        <v>20</v>
      </c>
      <c r="B352" s="299" t="str">
        <f>VLOOKUP($A352,Countries!$H$2:$Q$217,8,FALSE)</f>
        <v>NGA</v>
      </c>
      <c r="C352" s="299" t="str">
        <f>VLOOKUP($A352,Countries!$H$2:$Q$217,9,FALSE)</f>
        <v>SSA</v>
      </c>
      <c r="D352" s="299" t="str">
        <f>VLOOKUP($A352,Countries!$H$2:$Q$217,2,FALSE)</f>
        <v>Lower-Middle Income</v>
      </c>
      <c r="E352" s="299" t="str">
        <f>VLOOKUP($A352,Countries!$H$2:$Q$217,10,FALSE)</f>
        <v>IDA</v>
      </c>
      <c r="F352" t="s">
        <v>2101</v>
      </c>
      <c r="G352" s="300" t="s">
        <v>2071</v>
      </c>
      <c r="H352" s="319" t="s">
        <v>780</v>
      </c>
      <c r="I352"/>
      <c r="J352"/>
      <c r="K352" s="301">
        <v>3.3866999999999998</v>
      </c>
      <c r="N352" s="162">
        <v>3.7187000000000001</v>
      </c>
      <c r="Q352" s="162">
        <v>3.6968999999999999</v>
      </c>
      <c r="T352" s="162">
        <v>7.3897000000000004</v>
      </c>
      <c r="W352" s="162">
        <v>4.7507999999999999</v>
      </c>
      <c r="Z352" s="162">
        <v>62.582999999999998</v>
      </c>
      <c r="AC352" s="162">
        <v>7.2572999999999999</v>
      </c>
      <c r="AE352" s="126" t="str">
        <f t="shared" si="43"/>
        <v/>
      </c>
      <c r="AF352" s="126" t="str">
        <f t="shared" si="43"/>
        <v/>
      </c>
      <c r="AG352" s="126">
        <f t="shared" si="43"/>
        <v>0.40278146868633186</v>
      </c>
      <c r="AH352" s="126" t="str">
        <f t="shared" si="43"/>
        <v/>
      </c>
      <c r="AI352" s="126" t="str">
        <f t="shared" si="43"/>
        <v/>
      </c>
      <c r="AJ352" s="126">
        <f t="shared" si="42"/>
        <v>15.829268292682926</v>
      </c>
      <c r="AK352" s="126" t="str">
        <f t="shared" si="42"/>
        <v/>
      </c>
      <c r="AL352" s="126" t="str">
        <f t="shared" si="42"/>
        <v/>
      </c>
      <c r="AM352" s="126">
        <f t="shared" si="42"/>
        <v>0.96307717276637184</v>
      </c>
      <c r="AN352" s="126" t="str">
        <f t="shared" si="42"/>
        <v/>
      </c>
      <c r="AO352" s="124">
        <f t="shared" si="44"/>
        <v>10.802299999999999</v>
      </c>
      <c r="AP352" s="124">
        <f t="shared" si="45"/>
        <v>74.591099999999997</v>
      </c>
      <c r="AQ352" s="126">
        <f t="shared" si="46"/>
        <v>5.9051128000518407</v>
      </c>
      <c r="AR352" s="153" t="s">
        <v>780</v>
      </c>
      <c r="AS352" s="153">
        <f t="shared" si="48"/>
        <v>0</v>
      </c>
      <c r="AT352" s="153">
        <f t="shared" si="48"/>
        <v>0</v>
      </c>
      <c r="AU352" s="153">
        <f t="shared" si="48"/>
        <v>1</v>
      </c>
      <c r="AV352" s="153">
        <f t="shared" si="48"/>
        <v>0</v>
      </c>
      <c r="AW352" s="153">
        <f t="shared" si="48"/>
        <v>0</v>
      </c>
      <c r="AX352" s="153">
        <f t="shared" si="47"/>
        <v>1</v>
      </c>
      <c r="AY352" s="153">
        <f t="shared" si="47"/>
        <v>0</v>
      </c>
      <c r="AZ352" s="153">
        <f t="shared" si="47"/>
        <v>0</v>
      </c>
      <c r="BA352" s="153">
        <f t="shared" si="47"/>
        <v>1</v>
      </c>
      <c r="BB352" s="153">
        <f t="shared" si="47"/>
        <v>0</v>
      </c>
    </row>
    <row r="353" spans="1:173" x14ac:dyDescent="0.3">
      <c r="A353" t="s">
        <v>20</v>
      </c>
      <c r="B353" s="299" t="str">
        <f>VLOOKUP($A353,Countries!$H$2:$Q$217,8,FALSE)</f>
        <v>NGA</v>
      </c>
      <c r="C353" s="299" t="str">
        <f>VLOOKUP($A353,Countries!$H$2:$Q$217,9,FALSE)</f>
        <v>SSA</v>
      </c>
      <c r="D353" s="299" t="str">
        <f>VLOOKUP($A353,Countries!$H$2:$Q$217,2,FALSE)</f>
        <v>Lower-Middle Income</v>
      </c>
      <c r="E353" s="299" t="str">
        <f>VLOOKUP($A353,Countries!$H$2:$Q$217,10,FALSE)</f>
        <v>IDA</v>
      </c>
      <c r="F353" t="s">
        <v>5</v>
      </c>
      <c r="G353" s="300" t="s">
        <v>2071</v>
      </c>
      <c r="H353" s="319" t="s">
        <v>780</v>
      </c>
      <c r="I353"/>
      <c r="J353"/>
      <c r="K353" s="301">
        <v>1505.32122783662</v>
      </c>
      <c r="N353" s="162">
        <v>1941.2383986413497</v>
      </c>
      <c r="Q353" s="162">
        <v>1808.9027840260301</v>
      </c>
      <c r="T353" s="162">
        <v>1524.1217111296301</v>
      </c>
      <c r="W353" s="162">
        <v>1703.0768596118771</v>
      </c>
      <c r="Z353" s="162">
        <v>1713.055175944625</v>
      </c>
      <c r="AC353" s="162">
        <v>1797.0528058318901</v>
      </c>
      <c r="AE353" s="126" t="str">
        <f t="shared" si="43"/>
        <v/>
      </c>
      <c r="AF353" s="126" t="str">
        <f t="shared" si="43"/>
        <v/>
      </c>
      <c r="AG353" s="126">
        <f t="shared" si="43"/>
        <v>0.1313710509878763</v>
      </c>
      <c r="AH353" s="126" t="str">
        <f t="shared" si="43"/>
        <v/>
      </c>
      <c r="AI353" s="126" t="str">
        <f t="shared" si="43"/>
        <v/>
      </c>
      <c r="AJ353" s="126">
        <f t="shared" si="42"/>
        <v>-0.11754518293911118</v>
      </c>
      <c r="AK353" s="126" t="str">
        <f t="shared" si="42"/>
        <v/>
      </c>
      <c r="AL353" s="126" t="str">
        <f t="shared" si="42"/>
        <v/>
      </c>
      <c r="AM353" s="126">
        <f t="shared" si="42"/>
        <v>-6.5509204246818721E-3</v>
      </c>
      <c r="AN353" s="126" t="str">
        <f t="shared" si="42"/>
        <v/>
      </c>
      <c r="AO353" s="124">
        <f t="shared" si="44"/>
        <v>5255.4624105040002</v>
      </c>
      <c r="AP353" s="124">
        <f t="shared" si="45"/>
        <v>5213.1848413883927</v>
      </c>
      <c r="AQ353" s="126">
        <f t="shared" si="46"/>
        <v>-8.0445003338066156E-3</v>
      </c>
      <c r="AR353" s="153" t="s">
        <v>780</v>
      </c>
      <c r="AS353" s="153">
        <f t="shared" si="48"/>
        <v>0</v>
      </c>
      <c r="AT353" s="153">
        <f t="shared" si="48"/>
        <v>0</v>
      </c>
      <c r="AU353" s="153">
        <f t="shared" si="48"/>
        <v>1</v>
      </c>
      <c r="AV353" s="153">
        <f t="shared" si="48"/>
        <v>0</v>
      </c>
      <c r="AW353" s="153">
        <f t="shared" si="48"/>
        <v>0</v>
      </c>
      <c r="AX353" s="153">
        <f t="shared" si="47"/>
        <v>1</v>
      </c>
      <c r="AY353" s="153">
        <f t="shared" si="47"/>
        <v>0</v>
      </c>
      <c r="AZ353" s="153">
        <f t="shared" si="47"/>
        <v>0</v>
      </c>
      <c r="BA353" s="153">
        <f t="shared" si="47"/>
        <v>1</v>
      </c>
      <c r="BB353" s="153">
        <f t="shared" si="47"/>
        <v>0</v>
      </c>
    </row>
    <row r="354" spans="1:173" x14ac:dyDescent="0.3">
      <c r="A354" t="s">
        <v>20</v>
      </c>
      <c r="B354" s="299" t="str">
        <f>VLOOKUP($A354,Countries!$H$2:$Q$217,8,FALSE)</f>
        <v>NGA</v>
      </c>
      <c r="C354" s="299" t="str">
        <f>VLOOKUP($A354,Countries!$H$2:$Q$217,9,FALSE)</f>
        <v>SSA</v>
      </c>
      <c r="D354" s="299" t="str">
        <f>VLOOKUP($A354,Countries!$H$2:$Q$217,2,FALSE)</f>
        <v>Lower-Middle Income</v>
      </c>
      <c r="E354" s="299" t="str">
        <f>VLOOKUP($A354,Countries!$H$2:$Q$217,10,FALSE)</f>
        <v>IDA</v>
      </c>
      <c r="F354" t="s">
        <v>657</v>
      </c>
      <c r="G354" s="300" t="s">
        <v>2071</v>
      </c>
      <c r="H354" s="319" t="s">
        <v>780</v>
      </c>
      <c r="I354"/>
      <c r="J354"/>
      <c r="K354" s="301">
        <v>773.92602712231997</v>
      </c>
      <c r="N354" s="162">
        <v>915.17717842782008</v>
      </c>
      <c r="Q354" s="162">
        <v>49.776474302539995</v>
      </c>
      <c r="T354" s="162">
        <v>73.113508795050024</v>
      </c>
      <c r="W354" s="162">
        <v>595.89807857167011</v>
      </c>
      <c r="Z354" s="162">
        <v>385.09892069887002</v>
      </c>
      <c r="AC354" s="162">
        <v>385.09892069887002</v>
      </c>
      <c r="AE354" s="126" t="str">
        <f t="shared" si="43"/>
        <v/>
      </c>
      <c r="AF354" s="126" t="str">
        <f t="shared" si="43"/>
        <v/>
      </c>
      <c r="AG354" s="126">
        <f t="shared" si="43"/>
        <v>-0.23003225413236078</v>
      </c>
      <c r="AH354" s="126" t="str">
        <f t="shared" si="43"/>
        <v/>
      </c>
      <c r="AI354" s="126" t="str">
        <f t="shared" si="43"/>
        <v/>
      </c>
      <c r="AJ354" s="126">
        <f t="shared" si="42"/>
        <v>-0.57920834372156205</v>
      </c>
      <c r="AK354" s="126" t="str">
        <f t="shared" si="42"/>
        <v/>
      </c>
      <c r="AL354" s="126" t="str">
        <f t="shared" si="42"/>
        <v/>
      </c>
      <c r="AM354" s="126">
        <f t="shared" si="42"/>
        <v>6.7365648349911185</v>
      </c>
      <c r="AN354" s="126" t="str">
        <f t="shared" si="42"/>
        <v/>
      </c>
      <c r="AO354" s="124">
        <f t="shared" si="44"/>
        <v>1738.8796798526801</v>
      </c>
      <c r="AP354" s="124">
        <f t="shared" si="45"/>
        <v>1366.09591996941</v>
      </c>
      <c r="AQ354" s="126">
        <f t="shared" si="46"/>
        <v>-0.21438157234366712</v>
      </c>
      <c r="AR354" s="153" t="s">
        <v>780</v>
      </c>
      <c r="AS354" s="153">
        <f t="shared" si="48"/>
        <v>0</v>
      </c>
      <c r="AT354" s="153">
        <f t="shared" si="48"/>
        <v>0</v>
      </c>
      <c r="AU354" s="153">
        <f t="shared" si="48"/>
        <v>1</v>
      </c>
      <c r="AV354" s="153">
        <f t="shared" si="48"/>
        <v>0</v>
      </c>
      <c r="AW354" s="153">
        <f t="shared" si="48"/>
        <v>0</v>
      </c>
      <c r="AX354" s="153">
        <f t="shared" si="47"/>
        <v>1</v>
      </c>
      <c r="AY354" s="153">
        <f t="shared" si="47"/>
        <v>0</v>
      </c>
      <c r="AZ354" s="153">
        <f t="shared" si="47"/>
        <v>0</v>
      </c>
      <c r="BA354" s="153">
        <f t="shared" si="47"/>
        <v>1</v>
      </c>
      <c r="BB354" s="153">
        <f t="shared" si="47"/>
        <v>0</v>
      </c>
    </row>
    <row r="355" spans="1:173" x14ac:dyDescent="0.3">
      <c r="A355" t="s">
        <v>20</v>
      </c>
      <c r="B355" s="299" t="str">
        <f>VLOOKUP($A355,Countries!$H$2:$Q$217,8,FALSE)</f>
        <v>NGA</v>
      </c>
      <c r="C355" s="299" t="str">
        <f>VLOOKUP($A355,Countries!$H$2:$Q$217,9,FALSE)</f>
        <v>SSA</v>
      </c>
      <c r="D355" s="299" t="str">
        <f>VLOOKUP($A355,Countries!$H$2:$Q$217,2,FALSE)</f>
        <v>Lower-Middle Income</v>
      </c>
      <c r="E355" s="299" t="str">
        <f>VLOOKUP($A355,Countries!$H$2:$Q$217,10,FALSE)</f>
        <v>IDA</v>
      </c>
      <c r="F355" t="s">
        <v>776</v>
      </c>
      <c r="G355" s="300" t="s">
        <v>2071</v>
      </c>
      <c r="H355" s="319" t="s">
        <v>780</v>
      </c>
      <c r="I355"/>
      <c r="J355"/>
      <c r="K355" s="301">
        <v>2279.2472549589402</v>
      </c>
      <c r="N355" s="162">
        <v>2856.4155770691696</v>
      </c>
      <c r="Q355" s="162">
        <v>1858.6792583285701</v>
      </c>
      <c r="T355" s="162">
        <v>1597.23521992468</v>
      </c>
      <c r="W355" s="162">
        <v>2298.9749381835472</v>
      </c>
      <c r="Z355" s="162">
        <v>2098.154096643495</v>
      </c>
      <c r="AC355" s="162">
        <v>2182.1517265307602</v>
      </c>
      <c r="AE355" s="126" t="str">
        <f t="shared" si="43"/>
        <v/>
      </c>
      <c r="AF355" s="126" t="str">
        <f t="shared" si="43"/>
        <v/>
      </c>
      <c r="AG355" s="126">
        <f t="shared" si="43"/>
        <v>8.6553502177904116E-3</v>
      </c>
      <c r="AH355" s="126" t="str">
        <f t="shared" si="43"/>
        <v/>
      </c>
      <c r="AI355" s="126" t="str">
        <f t="shared" si="43"/>
        <v/>
      </c>
      <c r="AJ355" s="126">
        <f t="shared" si="42"/>
        <v>-0.26545909023633396</v>
      </c>
      <c r="AK355" s="126" t="str">
        <f t="shared" si="42"/>
        <v/>
      </c>
      <c r="AL355" s="126" t="str">
        <f t="shared" si="42"/>
        <v/>
      </c>
      <c r="AM355" s="126">
        <f t="shared" si="42"/>
        <v>0.17403350618604038</v>
      </c>
      <c r="AN355" s="126" t="str">
        <f t="shared" si="42"/>
        <v/>
      </c>
      <c r="AO355" s="124">
        <f t="shared" si="44"/>
        <v>6994.3420903566803</v>
      </c>
      <c r="AP355" s="124">
        <f t="shared" si="45"/>
        <v>6579.2807613578025</v>
      </c>
      <c r="AQ355" s="126">
        <f t="shared" si="46"/>
        <v>-5.934244045213858E-2</v>
      </c>
      <c r="AR355" s="153" t="s">
        <v>780</v>
      </c>
      <c r="AS355" s="153">
        <f t="shared" si="48"/>
        <v>0</v>
      </c>
      <c r="AT355" s="153">
        <f t="shared" si="48"/>
        <v>0</v>
      </c>
      <c r="AU355" s="153">
        <f t="shared" si="48"/>
        <v>1</v>
      </c>
      <c r="AV355" s="153">
        <f t="shared" si="48"/>
        <v>0</v>
      </c>
      <c r="AW355" s="153">
        <f t="shared" si="48"/>
        <v>0</v>
      </c>
      <c r="AX355" s="153">
        <f t="shared" si="47"/>
        <v>1</v>
      </c>
      <c r="AY355" s="153">
        <f t="shared" si="47"/>
        <v>0</v>
      </c>
      <c r="AZ355" s="153">
        <f t="shared" si="47"/>
        <v>0</v>
      </c>
      <c r="BA355" s="153">
        <f t="shared" si="47"/>
        <v>1</v>
      </c>
      <c r="BB355" s="153">
        <f t="shared" si="47"/>
        <v>0</v>
      </c>
    </row>
    <row r="356" spans="1:173" x14ac:dyDescent="0.3">
      <c r="A356" t="s">
        <v>9</v>
      </c>
      <c r="B356" t="s">
        <v>828</v>
      </c>
      <c r="C356" s="300" t="str">
        <f>VLOOKUP($A356,Countries!$H$2:$Q$217,9,FALSE)</f>
        <v>SA</v>
      </c>
      <c r="D356" s="300" t="str">
        <f>VLOOKUP($A356,Countries!$H$2:$Q$217,2,FALSE)</f>
        <v>Lower-Middle Income</v>
      </c>
      <c r="E356" s="300" t="str">
        <f>VLOOKUP($A356,Countries!$H$2:$Q$217,10,FALSE)</f>
        <v>IDA</v>
      </c>
      <c r="F356" t="s">
        <v>16</v>
      </c>
      <c r="G356" s="300" t="s">
        <v>2071</v>
      </c>
      <c r="H356" s="319" t="s">
        <v>779</v>
      </c>
      <c r="I356">
        <v>90.7</v>
      </c>
      <c r="J356">
        <v>79.8</v>
      </c>
      <c r="K356">
        <v>154.30000000000001</v>
      </c>
      <c r="L356" s="162">
        <v>78.5</v>
      </c>
      <c r="M356" s="162">
        <v>112</v>
      </c>
      <c r="N356" s="162">
        <v>261.8</v>
      </c>
      <c r="O356" s="162">
        <v>95.9</v>
      </c>
      <c r="P356" s="162">
        <v>88</v>
      </c>
      <c r="Q356" s="162">
        <v>165.3</v>
      </c>
      <c r="R356" s="162">
        <v>105.4</v>
      </c>
      <c r="S356" s="162">
        <v>102.8</v>
      </c>
      <c r="T356" s="162">
        <v>227.4</v>
      </c>
      <c r="U356" s="162">
        <v>112.6</v>
      </c>
      <c r="V356" s="162">
        <v>107.7</v>
      </c>
      <c r="W356" s="162">
        <v>137.1</v>
      </c>
      <c r="X356" s="162">
        <v>82.7</v>
      </c>
      <c r="Y356" s="162">
        <v>84.7</v>
      </c>
      <c r="Z356" s="162">
        <v>213.4</v>
      </c>
      <c r="AA356" s="162">
        <v>97.620999999999995</v>
      </c>
      <c r="AB356" s="162">
        <v>88.52</v>
      </c>
      <c r="AC356" s="162">
        <v>169.91800000000001</v>
      </c>
      <c r="AD356" s="162">
        <v>109.917</v>
      </c>
      <c r="AE356" s="126">
        <f t="shared" si="43"/>
        <v>0.24145534729878712</v>
      </c>
      <c r="AF356" s="126">
        <f t="shared" si="43"/>
        <v>0.349624060150376</v>
      </c>
      <c r="AG356" s="126">
        <f t="shared" si="43"/>
        <v>-0.11147116007777068</v>
      </c>
      <c r="AH356" s="126">
        <f t="shared" si="43"/>
        <v>5.3503184713375833E-2</v>
      </c>
      <c r="AI356" s="126">
        <f t="shared" si="43"/>
        <v>-0.24374999999999997</v>
      </c>
      <c r="AJ356" s="126">
        <f t="shared" si="42"/>
        <v>-0.18487394957983194</v>
      </c>
      <c r="AK356" s="126">
        <f t="shared" si="42"/>
        <v>1.794577685088623E-2</v>
      </c>
      <c r="AL356" s="126">
        <f t="shared" si="42"/>
        <v>5.9090909090908639E-3</v>
      </c>
      <c r="AM356" s="126">
        <f t="shared" si="42"/>
        <v>2.7937084089534148E-2</v>
      </c>
      <c r="AN356" s="126">
        <f t="shared" si="42"/>
        <v>4.2855787476280792E-2</v>
      </c>
      <c r="AO356" s="124">
        <f t="shared" si="44"/>
        <v>1231.7</v>
      </c>
      <c r="AP356" s="124">
        <f t="shared" si="45"/>
        <v>1204.1759999999999</v>
      </c>
      <c r="AQ356" s="126">
        <f t="shared" si="46"/>
        <v>-2.2346350572379731E-2</v>
      </c>
      <c r="AR356" s="153" t="s">
        <v>779</v>
      </c>
      <c r="AS356" s="153">
        <f t="shared" si="48"/>
        <v>1</v>
      </c>
      <c r="AT356" s="153">
        <f t="shared" si="48"/>
        <v>1</v>
      </c>
      <c r="AU356" s="153">
        <f t="shared" si="48"/>
        <v>1</v>
      </c>
      <c r="AV356" s="153">
        <f t="shared" si="48"/>
        <v>1</v>
      </c>
      <c r="AW356" s="153">
        <f t="shared" si="48"/>
        <v>1</v>
      </c>
      <c r="AX356" s="153">
        <f t="shared" si="47"/>
        <v>1</v>
      </c>
      <c r="AY356" s="153">
        <f t="shared" si="47"/>
        <v>1</v>
      </c>
      <c r="AZ356" s="153">
        <f t="shared" si="47"/>
        <v>1</v>
      </c>
      <c r="BA356" s="153">
        <f t="shared" si="47"/>
        <v>1</v>
      </c>
      <c r="BB356" s="153">
        <f t="shared" si="47"/>
        <v>1</v>
      </c>
    </row>
    <row r="357" spans="1:173" x14ac:dyDescent="0.3">
      <c r="A357" t="s">
        <v>9</v>
      </c>
      <c r="B357" s="300" t="s">
        <v>828</v>
      </c>
      <c r="C357" s="300" t="str">
        <f>VLOOKUP($A357,Countries!$H$2:$Q$217,9,FALSE)</f>
        <v>SA</v>
      </c>
      <c r="D357" s="300" t="str">
        <f>VLOOKUP($A357,Countries!$H$2:$Q$217,2,FALSE)</f>
        <v>Lower-Middle Income</v>
      </c>
      <c r="E357" s="300" t="str">
        <f>VLOOKUP($A357,Countries!$H$2:$Q$217,10,FALSE)</f>
        <v>IDA</v>
      </c>
      <c r="F357" t="s">
        <v>18</v>
      </c>
      <c r="G357" s="300" t="s">
        <v>2071</v>
      </c>
      <c r="H357" s="319" t="s">
        <v>779</v>
      </c>
      <c r="I357">
        <v>109.9</v>
      </c>
      <c r="J357">
        <v>112.2</v>
      </c>
      <c r="K357">
        <v>129.6</v>
      </c>
      <c r="L357" s="162">
        <v>125.6</v>
      </c>
      <c r="M357" s="162">
        <v>139.80000000000001</v>
      </c>
      <c r="N357" s="162">
        <v>154.1</v>
      </c>
      <c r="O357" s="162">
        <v>123.2</v>
      </c>
      <c r="P357" s="162">
        <v>141.19999999999999</v>
      </c>
      <c r="Q357" s="162">
        <v>140.30000000000001</v>
      </c>
      <c r="R357" s="162">
        <v>143.19999999999999</v>
      </c>
      <c r="S357" s="162">
        <v>150.5</v>
      </c>
      <c r="T357" s="162">
        <v>159.19999999999999</v>
      </c>
      <c r="U357" s="162">
        <v>132.69999999999999</v>
      </c>
      <c r="V357" s="162">
        <v>143.9</v>
      </c>
      <c r="W357" s="162">
        <v>116.1</v>
      </c>
      <c r="X357" s="162">
        <v>98.6</v>
      </c>
      <c r="Y357" s="162">
        <v>89.8</v>
      </c>
      <c r="Z357" s="162">
        <v>158.19999999999999</v>
      </c>
      <c r="AA357" s="162">
        <v>126.91800000000001</v>
      </c>
      <c r="AB357" s="162">
        <v>138.54599999999999</v>
      </c>
      <c r="AC357" s="162">
        <v>161.279</v>
      </c>
      <c r="AD357" s="162">
        <v>143.65799999999999</v>
      </c>
      <c r="AE357" s="126">
        <f t="shared" si="43"/>
        <v>0.20746132848043661</v>
      </c>
      <c r="AF357" s="126">
        <f t="shared" si="43"/>
        <v>0.28253119429590018</v>
      </c>
      <c r="AG357" s="126">
        <f t="shared" si="43"/>
        <v>-0.10416666666666667</v>
      </c>
      <c r="AH357" s="126">
        <f t="shared" si="43"/>
        <v>-0.21496815286624205</v>
      </c>
      <c r="AI357" s="126">
        <f t="shared" si="43"/>
        <v>-0.35765379113018603</v>
      </c>
      <c r="AJ357" s="126">
        <f t="shared" si="42"/>
        <v>2.6606099935107038E-2</v>
      </c>
      <c r="AK357" s="126">
        <f t="shared" si="42"/>
        <v>3.0178571428571457E-2</v>
      </c>
      <c r="AL357" s="126">
        <f t="shared" si="42"/>
        <v>-1.8796033994334254E-2</v>
      </c>
      <c r="AM357" s="126">
        <f t="shared" si="42"/>
        <v>0.14952957947255868</v>
      </c>
      <c r="AN357" s="126">
        <f t="shared" si="42"/>
        <v>3.1983240223463581E-3</v>
      </c>
      <c r="AO357" s="124">
        <f t="shared" si="44"/>
        <v>1319.1000000000001</v>
      </c>
      <c r="AP357" s="124">
        <f t="shared" si="45"/>
        <v>1309.7009999999998</v>
      </c>
      <c r="AQ357" s="126">
        <f t="shared" si="46"/>
        <v>-7.1253127132138135E-3</v>
      </c>
      <c r="AR357" s="153" t="s">
        <v>779</v>
      </c>
      <c r="AS357" s="153">
        <f t="shared" si="48"/>
        <v>1</v>
      </c>
      <c r="AT357" s="153">
        <f t="shared" si="48"/>
        <v>1</v>
      </c>
      <c r="AU357" s="153">
        <f t="shared" si="48"/>
        <v>1</v>
      </c>
      <c r="AV357" s="153">
        <f t="shared" si="48"/>
        <v>1</v>
      </c>
      <c r="AW357" s="153">
        <f t="shared" si="48"/>
        <v>1</v>
      </c>
      <c r="AX357" s="153">
        <f t="shared" si="47"/>
        <v>1</v>
      </c>
      <c r="AY357" s="153">
        <f t="shared" si="47"/>
        <v>1</v>
      </c>
      <c r="AZ357" s="153">
        <f t="shared" si="47"/>
        <v>1</v>
      </c>
      <c r="BA357" s="153">
        <f t="shared" si="47"/>
        <v>1</v>
      </c>
      <c r="BB357" s="153">
        <f t="shared" si="47"/>
        <v>1</v>
      </c>
    </row>
    <row r="358" spans="1:173" x14ac:dyDescent="0.3">
      <c r="A358" t="s">
        <v>9</v>
      </c>
      <c r="B358" s="300" t="s">
        <v>828</v>
      </c>
      <c r="C358" s="300" t="str">
        <f>VLOOKUP($A358,Countries!$H$2:$Q$217,9,FALSE)</f>
        <v>SA</v>
      </c>
      <c r="D358" s="300" t="str">
        <f>VLOOKUP($A358,Countries!$H$2:$Q$217,2,FALSE)</f>
        <v>Lower-Middle Income</v>
      </c>
      <c r="E358" s="300" t="str">
        <f>VLOOKUP($A358,Countries!$H$2:$Q$217,10,FALSE)</f>
        <v>IDA</v>
      </c>
      <c r="F358" t="s">
        <v>27</v>
      </c>
      <c r="G358" s="300" t="s">
        <v>2071</v>
      </c>
      <c r="H358" s="319" t="s">
        <v>779</v>
      </c>
      <c r="I358">
        <v>15.2</v>
      </c>
      <c r="J358">
        <v>20.7</v>
      </c>
      <c r="K358">
        <v>24.6</v>
      </c>
      <c r="L358" s="162">
        <v>21.1</v>
      </c>
      <c r="M358" s="162">
        <v>22.2</v>
      </c>
      <c r="N358" s="162">
        <v>32</v>
      </c>
      <c r="O358" s="162">
        <v>10.9</v>
      </c>
      <c r="P358" s="162">
        <v>16.7</v>
      </c>
      <c r="Q358" s="162">
        <v>22.4</v>
      </c>
      <c r="R358" s="162">
        <v>20.2</v>
      </c>
      <c r="S358" s="162">
        <v>28</v>
      </c>
      <c r="T358" s="162">
        <v>26.9</v>
      </c>
      <c r="U358" s="162">
        <v>19.2</v>
      </c>
      <c r="V358" s="162">
        <v>21.7</v>
      </c>
      <c r="W358" s="162">
        <v>20.5</v>
      </c>
      <c r="X358" s="162">
        <v>19.600000000000001</v>
      </c>
      <c r="Y358" s="162">
        <v>17.5</v>
      </c>
      <c r="Z358" s="162">
        <v>26.8</v>
      </c>
      <c r="AA358" s="162">
        <v>18.050999999999998</v>
      </c>
      <c r="AB358" s="162">
        <v>19.309000000000001</v>
      </c>
      <c r="AC358" s="162">
        <v>18.838999999999999</v>
      </c>
      <c r="AD358" s="162">
        <v>20.161000000000001</v>
      </c>
      <c r="AE358" s="126">
        <f t="shared" si="43"/>
        <v>0.26315789473684209</v>
      </c>
      <c r="AF358" s="126">
        <f t="shared" si="43"/>
        <v>4.8309178743961352E-2</v>
      </c>
      <c r="AG358" s="126">
        <f t="shared" si="43"/>
        <v>-0.16666666666666671</v>
      </c>
      <c r="AH358" s="126">
        <f t="shared" si="43"/>
        <v>-7.1090047393364927E-2</v>
      </c>
      <c r="AI358" s="126">
        <f t="shared" si="43"/>
        <v>-0.21171171171171169</v>
      </c>
      <c r="AJ358" s="126">
        <f t="shared" si="42"/>
        <v>-0.16249999999999998</v>
      </c>
      <c r="AK358" s="126">
        <f t="shared" si="42"/>
        <v>0.65605504587155938</v>
      </c>
      <c r="AL358" s="126">
        <f t="shared" si="42"/>
        <v>0.15622754491017976</v>
      </c>
      <c r="AM358" s="126">
        <f t="shared" si="42"/>
        <v>-0.15897321428571429</v>
      </c>
      <c r="AN358" s="126">
        <f t="shared" si="42"/>
        <v>-1.9306930693068281E-3</v>
      </c>
      <c r="AO358" s="124">
        <f t="shared" si="44"/>
        <v>206</v>
      </c>
      <c r="AP358" s="124">
        <f t="shared" si="45"/>
        <v>201.66</v>
      </c>
      <c r="AQ358" s="126">
        <f t="shared" si="46"/>
        <v>-2.1067961165048561E-2</v>
      </c>
      <c r="AR358" s="153" t="s">
        <v>779</v>
      </c>
      <c r="AS358" s="153">
        <f t="shared" si="48"/>
        <v>1</v>
      </c>
      <c r="AT358" s="153">
        <f t="shared" si="48"/>
        <v>1</v>
      </c>
      <c r="AU358" s="153">
        <f t="shared" si="48"/>
        <v>1</v>
      </c>
      <c r="AV358" s="153">
        <f t="shared" si="48"/>
        <v>1</v>
      </c>
      <c r="AW358" s="153">
        <f t="shared" si="48"/>
        <v>1</v>
      </c>
      <c r="AX358" s="153">
        <f t="shared" si="47"/>
        <v>1</v>
      </c>
      <c r="AY358" s="153">
        <f t="shared" si="47"/>
        <v>1</v>
      </c>
      <c r="AZ358" s="153">
        <f t="shared" si="47"/>
        <v>1</v>
      </c>
      <c r="BA358" s="153">
        <f t="shared" si="47"/>
        <v>1</v>
      </c>
      <c r="BB358" s="153">
        <f t="shared" si="47"/>
        <v>1</v>
      </c>
    </row>
    <row r="359" spans="1:173" x14ac:dyDescent="0.3">
      <c r="A359" t="s">
        <v>9</v>
      </c>
      <c r="B359" s="300" t="s">
        <v>828</v>
      </c>
      <c r="C359" s="300" t="str">
        <f>VLOOKUP($A359,Countries!$H$2:$Q$217,9,FALSE)</f>
        <v>SA</v>
      </c>
      <c r="D359" s="300" t="str">
        <f>VLOOKUP($A359,Countries!$H$2:$Q$217,2,FALSE)</f>
        <v>Lower-Middle Income</v>
      </c>
      <c r="E359" s="300" t="str">
        <f>VLOOKUP($A359,Countries!$H$2:$Q$217,10,FALSE)</f>
        <v>IDA</v>
      </c>
      <c r="F359" t="s">
        <v>770</v>
      </c>
      <c r="G359" s="300" t="s">
        <v>2071</v>
      </c>
      <c r="H359" s="319" t="s">
        <v>779</v>
      </c>
      <c r="I359">
        <v>56.6</v>
      </c>
      <c r="J359">
        <v>51.5</v>
      </c>
      <c r="K359">
        <v>62.4</v>
      </c>
      <c r="L359" s="162">
        <v>52.4</v>
      </c>
      <c r="M359" s="162">
        <v>56.2</v>
      </c>
      <c r="N359" s="162">
        <v>70.5</v>
      </c>
      <c r="O359" s="162">
        <v>47.4</v>
      </c>
      <c r="P359" s="162">
        <v>52.7</v>
      </c>
      <c r="Q359" s="162">
        <v>55.2</v>
      </c>
      <c r="R359" s="162">
        <v>54.2</v>
      </c>
      <c r="S359" s="162">
        <v>54</v>
      </c>
      <c r="T359" s="162">
        <v>63.2</v>
      </c>
      <c r="U359" s="162">
        <v>53.7</v>
      </c>
      <c r="V359" s="162">
        <v>52.9</v>
      </c>
      <c r="W359" s="162">
        <v>48.2</v>
      </c>
      <c r="X359" s="162">
        <v>42</v>
      </c>
      <c r="Y359" s="162">
        <v>37.299999999999997</v>
      </c>
      <c r="Z359" s="162">
        <v>65.599999999999994</v>
      </c>
      <c r="AA359" s="162">
        <v>47.860999999999997</v>
      </c>
      <c r="AB359" s="162">
        <v>45.927999999999997</v>
      </c>
      <c r="AC359" s="162">
        <v>59.420999999999999</v>
      </c>
      <c r="AD359" s="162">
        <v>55.737000000000002</v>
      </c>
      <c r="AE359" s="126">
        <f t="shared" si="43"/>
        <v>-5.1236749116607749E-2</v>
      </c>
      <c r="AF359" s="126">
        <f t="shared" si="43"/>
        <v>2.7184466019417448E-2</v>
      </c>
      <c r="AG359" s="126">
        <f t="shared" si="43"/>
        <v>-0.22756410256410251</v>
      </c>
      <c r="AH359" s="126">
        <f t="shared" si="43"/>
        <v>-0.19847328244274806</v>
      </c>
      <c r="AI359" s="126">
        <f t="shared" si="43"/>
        <v>-0.33629893238434172</v>
      </c>
      <c r="AJ359" s="126">
        <f t="shared" si="42"/>
        <v>-6.9503546099290867E-2</v>
      </c>
      <c r="AK359" s="126">
        <f t="shared" si="42"/>
        <v>9.725738396624441E-3</v>
      </c>
      <c r="AL359" s="126">
        <f t="shared" si="42"/>
        <v>-0.12850094876660351</v>
      </c>
      <c r="AM359" s="126">
        <f t="shared" si="42"/>
        <v>7.6467391304347765E-2</v>
      </c>
      <c r="AN359" s="126">
        <f t="shared" si="42"/>
        <v>2.8357933579335776E-2</v>
      </c>
      <c r="AO359" s="124">
        <f t="shared" si="44"/>
        <v>559.1</v>
      </c>
      <c r="AP359" s="124">
        <f t="shared" si="45"/>
        <v>508.64700000000005</v>
      </c>
      <c r="AQ359" s="126">
        <f t="shared" si="46"/>
        <v>-9.0239670899660118E-2</v>
      </c>
      <c r="AR359" s="153" t="s">
        <v>779</v>
      </c>
      <c r="AS359" s="153">
        <f t="shared" si="48"/>
        <v>1</v>
      </c>
      <c r="AT359" s="153">
        <f t="shared" si="48"/>
        <v>1</v>
      </c>
      <c r="AU359" s="153">
        <f t="shared" si="48"/>
        <v>1</v>
      </c>
      <c r="AV359" s="153">
        <f t="shared" si="48"/>
        <v>1</v>
      </c>
      <c r="AW359" s="153">
        <f t="shared" si="48"/>
        <v>1</v>
      </c>
      <c r="AX359" s="153">
        <f t="shared" si="47"/>
        <v>1</v>
      </c>
      <c r="AY359" s="153">
        <f t="shared" si="47"/>
        <v>1</v>
      </c>
      <c r="AZ359" s="153">
        <f t="shared" si="47"/>
        <v>1</v>
      </c>
      <c r="BA359" s="153">
        <f t="shared" si="47"/>
        <v>1</v>
      </c>
      <c r="BB359" s="153">
        <f t="shared" si="47"/>
        <v>1</v>
      </c>
    </row>
    <row r="360" spans="1:173" x14ac:dyDescent="0.3">
      <c r="A360" t="s">
        <v>9</v>
      </c>
      <c r="B360" s="300" t="s">
        <v>828</v>
      </c>
      <c r="C360" s="300" t="str">
        <f>VLOOKUP($A360,Countries!$H$2:$Q$217,9,FALSE)</f>
        <v>SA</v>
      </c>
      <c r="D360" s="300" t="str">
        <f>VLOOKUP($A360,Countries!$H$2:$Q$217,2,FALSE)</f>
        <v>Lower-Middle Income</v>
      </c>
      <c r="E360" s="300" t="str">
        <f>VLOOKUP($A360,Countries!$H$2:$Q$217,10,FALSE)</f>
        <v>IDA</v>
      </c>
      <c r="F360" t="s">
        <v>5</v>
      </c>
      <c r="G360" s="300" t="s">
        <v>2071</v>
      </c>
      <c r="H360" s="319" t="s">
        <v>779</v>
      </c>
      <c r="I360">
        <v>272.40000000000003</v>
      </c>
      <c r="J360">
        <v>264.2</v>
      </c>
      <c r="K360">
        <v>370.9</v>
      </c>
      <c r="L360" s="162">
        <v>277.59999999999997</v>
      </c>
      <c r="M360" s="162">
        <v>330.2</v>
      </c>
      <c r="N360" s="162">
        <v>518.4</v>
      </c>
      <c r="O360" s="162">
        <v>277.40000000000003</v>
      </c>
      <c r="P360" s="162">
        <v>298.59999999999997</v>
      </c>
      <c r="Q360" s="162">
        <v>383.2</v>
      </c>
      <c r="R360" s="162">
        <v>323</v>
      </c>
      <c r="S360" s="162">
        <v>335.3</v>
      </c>
      <c r="T360" s="162">
        <v>476.7</v>
      </c>
      <c r="U360" s="162">
        <v>318.2</v>
      </c>
      <c r="V360" s="162">
        <v>326.2</v>
      </c>
      <c r="W360" s="162">
        <v>321.89999999999998</v>
      </c>
      <c r="X360" s="162">
        <v>242.9</v>
      </c>
      <c r="Y360" s="162">
        <v>229.3</v>
      </c>
      <c r="Z360" s="162">
        <v>464</v>
      </c>
      <c r="AA360" s="162">
        <v>290.45099999999996</v>
      </c>
      <c r="AB360" s="162">
        <v>292.303</v>
      </c>
      <c r="AC360" s="162">
        <v>409.45699999999999</v>
      </c>
      <c r="AD360" s="162">
        <v>329.47300000000001</v>
      </c>
      <c r="AE360" s="126">
        <f t="shared" si="43"/>
        <v>0.16813509544787059</v>
      </c>
      <c r="AF360" s="126">
        <f t="shared" si="43"/>
        <v>0.23467070401211204</v>
      </c>
      <c r="AG360" s="126">
        <f t="shared" si="43"/>
        <v>-0.13211108115394987</v>
      </c>
      <c r="AH360" s="126">
        <f t="shared" si="43"/>
        <v>-0.12499999999999988</v>
      </c>
      <c r="AI360" s="126">
        <f t="shared" si="43"/>
        <v>-0.30557238037552992</v>
      </c>
      <c r="AJ360" s="126">
        <f t="shared" si="42"/>
        <v>-0.10493827160493824</v>
      </c>
      <c r="AK360" s="126">
        <f t="shared" si="42"/>
        <v>4.7047584715212434E-2</v>
      </c>
      <c r="AL360" s="126">
        <f t="shared" si="42"/>
        <v>-2.1088412592096348E-2</v>
      </c>
      <c r="AM360" s="126">
        <f t="shared" si="42"/>
        <v>6.8520354906054293E-2</v>
      </c>
      <c r="AN360" s="126">
        <f t="shared" si="42"/>
        <v>2.0040247678018618E-2</v>
      </c>
      <c r="AO360" s="124">
        <f t="shared" si="44"/>
        <v>3315.8999999999996</v>
      </c>
      <c r="AP360" s="124">
        <f t="shared" si="45"/>
        <v>3224.1839999999997</v>
      </c>
      <c r="AQ360" s="126">
        <f t="shared" si="46"/>
        <v>-2.7659458970415243E-2</v>
      </c>
      <c r="AR360" s="153" t="s">
        <v>779</v>
      </c>
      <c r="AS360" s="153">
        <f t="shared" si="48"/>
        <v>1</v>
      </c>
      <c r="AT360" s="153">
        <f t="shared" si="48"/>
        <v>1</v>
      </c>
      <c r="AU360" s="153">
        <f t="shared" si="48"/>
        <v>1</v>
      </c>
      <c r="AV360" s="153">
        <f t="shared" si="48"/>
        <v>1</v>
      </c>
      <c r="AW360" s="153">
        <f t="shared" si="48"/>
        <v>1</v>
      </c>
      <c r="AX360" s="153">
        <f t="shared" si="47"/>
        <v>1</v>
      </c>
      <c r="AY360" s="153">
        <f t="shared" si="47"/>
        <v>1</v>
      </c>
      <c r="AZ360" s="153">
        <f t="shared" si="47"/>
        <v>1</v>
      </c>
      <c r="BA360" s="153">
        <f t="shared" si="47"/>
        <v>1</v>
      </c>
      <c r="BB360" s="153">
        <f t="shared" si="47"/>
        <v>1</v>
      </c>
    </row>
    <row r="361" spans="1:173" x14ac:dyDescent="0.3">
      <c r="A361" t="s">
        <v>17</v>
      </c>
      <c r="B361" t="s">
        <v>827</v>
      </c>
      <c r="C361" s="300" t="str">
        <f>VLOOKUP($A361,Countries!$H$2:$Q$217,9,FALSE)</f>
        <v>SA</v>
      </c>
      <c r="D361" s="300" t="str">
        <f>VLOOKUP($A361,Countries!$H$2:$Q$217,2,FALSE)</f>
        <v>Lower-Middle Income</v>
      </c>
      <c r="E361" s="300" t="str">
        <f>VLOOKUP($A361,Countries!$H$2:$Q$217,10,FALSE)</f>
        <v>IBRD</v>
      </c>
      <c r="F361" t="s">
        <v>18</v>
      </c>
      <c r="G361" s="300" t="s">
        <v>2071</v>
      </c>
      <c r="H361" s="319" t="s">
        <v>779</v>
      </c>
      <c r="I361">
        <v>1025.03</v>
      </c>
      <c r="J361">
        <v>972.47</v>
      </c>
      <c r="K361">
        <v>1065.77</v>
      </c>
      <c r="L361" s="162">
        <v>1138.6500000000001</v>
      </c>
      <c r="M361" s="162">
        <v>1002.89</v>
      </c>
      <c r="N361" s="162">
        <v>999.39</v>
      </c>
      <c r="O361" s="162">
        <v>1020.83</v>
      </c>
      <c r="P361" s="162">
        <v>982.02</v>
      </c>
      <c r="Q361" s="162">
        <v>919.17</v>
      </c>
      <c r="R361" s="162">
        <v>953.8</v>
      </c>
      <c r="S361" s="162">
        <v>1034.9100000000001</v>
      </c>
      <c r="T361" s="162">
        <v>1031.8399999999999</v>
      </c>
      <c r="U361" s="162">
        <v>1108.18</v>
      </c>
      <c r="V361" s="162">
        <v>1053.6600000000001</v>
      </c>
      <c r="W361" s="162">
        <v>975.97</v>
      </c>
      <c r="X361" s="162">
        <v>321.72000000000003</v>
      </c>
      <c r="Y361" s="162">
        <v>621.51</v>
      </c>
      <c r="Z361" s="162">
        <v>909.17</v>
      </c>
      <c r="AA361" s="162">
        <v>874.22</v>
      </c>
      <c r="AB361" s="162">
        <v>864.49</v>
      </c>
      <c r="AC361" s="162">
        <v>954.8</v>
      </c>
      <c r="AD361" s="162">
        <v>1051.55</v>
      </c>
      <c r="AE361" s="126">
        <f t="shared" si="43"/>
        <v>8.1119576987990688E-2</v>
      </c>
      <c r="AF361" s="126">
        <f t="shared" si="43"/>
        <v>8.3488436661285234E-2</v>
      </c>
      <c r="AG361" s="126">
        <f t="shared" si="43"/>
        <v>-8.4258329658369019E-2</v>
      </c>
      <c r="AH361" s="126">
        <f t="shared" si="43"/>
        <v>-0.71745488077987085</v>
      </c>
      <c r="AI361" s="126">
        <f t="shared" si="43"/>
        <v>-0.38028098794483939</v>
      </c>
      <c r="AJ361" s="126">
        <f t="shared" si="42"/>
        <v>-9.0275067791352748E-2</v>
      </c>
      <c r="AK361" s="126">
        <f t="shared" si="42"/>
        <v>-0.1436184281418062</v>
      </c>
      <c r="AL361" s="126">
        <f t="shared" si="42"/>
        <v>-0.11968188020610576</v>
      </c>
      <c r="AM361" s="126">
        <f t="shared" si="42"/>
        <v>3.8763232046302637E-2</v>
      </c>
      <c r="AN361" s="126">
        <f t="shared" si="42"/>
        <v>0.10248479765149927</v>
      </c>
      <c r="AO361" s="124">
        <f t="shared" si="44"/>
        <v>10080.02</v>
      </c>
      <c r="AP361" s="124">
        <f t="shared" si="45"/>
        <v>8735.27</v>
      </c>
      <c r="AQ361" s="126">
        <f t="shared" si="46"/>
        <v>-0.13340747339787024</v>
      </c>
      <c r="AR361" s="153" t="s">
        <v>779</v>
      </c>
      <c r="AS361" s="153">
        <f t="shared" si="48"/>
        <v>1</v>
      </c>
      <c r="AT361" s="153">
        <f t="shared" si="48"/>
        <v>1</v>
      </c>
      <c r="AU361" s="153">
        <f t="shared" si="48"/>
        <v>1</v>
      </c>
      <c r="AV361" s="153">
        <f t="shared" si="48"/>
        <v>1</v>
      </c>
      <c r="AW361" s="153">
        <f t="shared" si="48"/>
        <v>1</v>
      </c>
      <c r="AX361" s="153">
        <f t="shared" si="47"/>
        <v>1</v>
      </c>
      <c r="AY361" s="153">
        <f t="shared" si="47"/>
        <v>1</v>
      </c>
      <c r="AZ361" s="153">
        <f t="shared" si="47"/>
        <v>1</v>
      </c>
      <c r="BA361" s="153">
        <f t="shared" si="47"/>
        <v>1</v>
      </c>
      <c r="BB361" s="153">
        <f t="shared" si="47"/>
        <v>1</v>
      </c>
    </row>
    <row r="362" spans="1:173" x14ac:dyDescent="0.3">
      <c r="A362" t="s">
        <v>17</v>
      </c>
      <c r="B362" s="300" t="s">
        <v>827</v>
      </c>
      <c r="C362" s="300" t="str">
        <f>VLOOKUP($A362,Countries!$H$2:$Q$217,9,FALSE)</f>
        <v>SA</v>
      </c>
      <c r="D362" s="300" t="str">
        <f>VLOOKUP($A362,Countries!$H$2:$Q$217,2,FALSE)</f>
        <v>Lower-Middle Income</v>
      </c>
      <c r="E362" s="300" t="str">
        <f>VLOOKUP($A362,Countries!$H$2:$Q$217,10,FALSE)</f>
        <v>IBRD</v>
      </c>
      <c r="F362" t="s">
        <v>31</v>
      </c>
      <c r="G362" s="300" t="s">
        <v>2071</v>
      </c>
      <c r="H362" s="319" t="s">
        <v>779</v>
      </c>
      <c r="I362">
        <v>272.08</v>
      </c>
      <c r="J362">
        <v>206.76</v>
      </c>
      <c r="K362">
        <v>1882.07</v>
      </c>
      <c r="L362" s="162">
        <v>123.76</v>
      </c>
      <c r="M362" s="162">
        <v>-112.5</v>
      </c>
      <c r="N362" s="162">
        <v>695.14</v>
      </c>
      <c r="O362" s="162">
        <v>177.41</v>
      </c>
      <c r="P362" s="162">
        <v>227.85</v>
      </c>
      <c r="Q362" s="162">
        <v>1381.61</v>
      </c>
      <c r="R362" s="162">
        <v>234.29</v>
      </c>
      <c r="S362" s="162">
        <v>158.46</v>
      </c>
      <c r="T362" s="162">
        <v>809.31</v>
      </c>
      <c r="U362" s="162">
        <v>237.16</v>
      </c>
      <c r="V362" s="162">
        <v>253.05</v>
      </c>
      <c r="W362" s="162">
        <v>1383.22</v>
      </c>
      <c r="X362" s="162">
        <v>195.14</v>
      </c>
      <c r="Y362" s="162">
        <v>-25.33</v>
      </c>
      <c r="Z362" s="162">
        <v>372.31</v>
      </c>
      <c r="AA362" s="162">
        <v>-4.88</v>
      </c>
      <c r="AB362" s="162">
        <v>109.91</v>
      </c>
      <c r="AC362" s="162">
        <v>857.49</v>
      </c>
      <c r="AD362" s="162">
        <v>222.71</v>
      </c>
      <c r="AE362" s="126">
        <f t="shared" si="43"/>
        <v>-0.12834460452807994</v>
      </c>
      <c r="AF362" s="126">
        <f t="shared" si="43"/>
        <v>0.22388276262333151</v>
      </c>
      <c r="AG362" s="126">
        <f t="shared" si="43"/>
        <v>-0.26505390341485702</v>
      </c>
      <c r="AH362" s="126">
        <f t="shared" si="43"/>
        <v>0.57676147382029719</v>
      </c>
      <c r="AI362" s="126">
        <f t="shared" si="43"/>
        <v>-0.77484444444444445</v>
      </c>
      <c r="AJ362" s="126">
        <f t="shared" si="42"/>
        <v>-0.46441004689702792</v>
      </c>
      <c r="AK362" s="126">
        <f t="shared" si="42"/>
        <v>-1.0275069049095316</v>
      </c>
      <c r="AL362" s="126">
        <f t="shared" si="42"/>
        <v>-0.51762124204520521</v>
      </c>
      <c r="AM362" s="126">
        <f t="shared" si="42"/>
        <v>-0.37935452117457164</v>
      </c>
      <c r="AN362" s="126">
        <f t="shared" si="42"/>
        <v>-4.9425925135515747E-2</v>
      </c>
      <c r="AO362" s="124">
        <f t="shared" si="44"/>
        <v>5088.4699999999993</v>
      </c>
      <c r="AP362" s="124">
        <f t="shared" si="45"/>
        <v>3600.7799999999997</v>
      </c>
      <c r="AQ362" s="126">
        <f t="shared" si="46"/>
        <v>-0.29236489553834449</v>
      </c>
      <c r="AR362" s="153" t="s">
        <v>779</v>
      </c>
      <c r="AS362" s="153">
        <f t="shared" si="48"/>
        <v>1</v>
      </c>
      <c r="AT362" s="153">
        <f t="shared" si="48"/>
        <v>1</v>
      </c>
      <c r="AU362" s="153">
        <f t="shared" si="48"/>
        <v>1</v>
      </c>
      <c r="AV362" s="153">
        <f t="shared" si="48"/>
        <v>1</v>
      </c>
      <c r="AW362" s="153">
        <f t="shared" si="48"/>
        <v>1</v>
      </c>
      <c r="AX362" s="153">
        <f t="shared" si="47"/>
        <v>1</v>
      </c>
      <c r="AY362" s="153">
        <f t="shared" si="47"/>
        <v>1</v>
      </c>
      <c r="AZ362" s="153">
        <f t="shared" si="47"/>
        <v>1</v>
      </c>
      <c r="BA362" s="153">
        <f t="shared" si="47"/>
        <v>1</v>
      </c>
      <c r="BB362" s="153">
        <f t="shared" si="47"/>
        <v>1</v>
      </c>
    </row>
    <row r="363" spans="1:173" x14ac:dyDescent="0.3">
      <c r="A363" t="s">
        <v>17</v>
      </c>
      <c r="B363" s="300" t="s">
        <v>827</v>
      </c>
      <c r="C363" s="300" t="str">
        <f>VLOOKUP($A363,Countries!$H$2:$Q$217,9,FALSE)</f>
        <v>SA</v>
      </c>
      <c r="D363" s="300" t="str">
        <f>VLOOKUP($A363,Countries!$H$2:$Q$217,2,FALSE)</f>
        <v>Lower-Middle Income</v>
      </c>
      <c r="E363" s="300" t="str">
        <f>VLOOKUP($A363,Countries!$H$2:$Q$217,10,FALSE)</f>
        <v>IBRD</v>
      </c>
      <c r="F363" t="s">
        <v>30</v>
      </c>
      <c r="G363" s="300" t="s">
        <v>2071</v>
      </c>
      <c r="H363" s="319" t="s">
        <v>779</v>
      </c>
      <c r="I363">
        <v>274.95999999999998</v>
      </c>
      <c r="J363">
        <v>307.88</v>
      </c>
      <c r="K363">
        <v>1012.06</v>
      </c>
      <c r="L363" s="162">
        <v>397.16</v>
      </c>
      <c r="M363" s="162">
        <v>208.4</v>
      </c>
      <c r="N363" s="162">
        <v>363.71</v>
      </c>
      <c r="O363" s="162">
        <v>318.25</v>
      </c>
      <c r="P363" s="162">
        <v>367.48</v>
      </c>
      <c r="Q363" s="162">
        <v>475.04</v>
      </c>
      <c r="R363" s="162">
        <v>313.89999999999998</v>
      </c>
      <c r="S363" s="162">
        <v>235.35</v>
      </c>
      <c r="T363" s="162">
        <v>497.23</v>
      </c>
      <c r="U363" s="162">
        <v>347.75</v>
      </c>
      <c r="V363" s="162">
        <v>358.72</v>
      </c>
      <c r="W363" s="162">
        <v>920.42</v>
      </c>
      <c r="X363" s="162">
        <v>269.77999999999997</v>
      </c>
      <c r="Y363" s="162">
        <v>87.48</v>
      </c>
      <c r="Z363" s="162">
        <v>263.97000000000003</v>
      </c>
      <c r="AA363" s="162">
        <v>291.20999999999998</v>
      </c>
      <c r="AB363" s="162">
        <v>264.94</v>
      </c>
      <c r="AC363" s="162">
        <v>487.51</v>
      </c>
      <c r="AD363" s="162">
        <v>366.12</v>
      </c>
      <c r="AE363" s="126">
        <f t="shared" si="43"/>
        <v>0.26472941518766374</v>
      </c>
      <c r="AF363" s="126">
        <f t="shared" si="43"/>
        <v>0.16512927114460191</v>
      </c>
      <c r="AG363" s="126">
        <f t="shared" si="43"/>
        <v>-9.0547991225816638E-2</v>
      </c>
      <c r="AH363" s="126">
        <f t="shared" si="43"/>
        <v>-0.32072716285627972</v>
      </c>
      <c r="AI363" s="126">
        <f t="shared" si="43"/>
        <v>-0.58023032629558535</v>
      </c>
      <c r="AJ363" s="126">
        <f t="shared" si="42"/>
        <v>-0.27422946853262203</v>
      </c>
      <c r="AK363" s="126">
        <f t="shared" si="42"/>
        <v>-8.4964650432050343E-2</v>
      </c>
      <c r="AL363" s="126">
        <f t="shared" si="42"/>
        <v>-0.27903559377381087</v>
      </c>
      <c r="AM363" s="126">
        <f t="shared" si="42"/>
        <v>2.6250421017177436E-2</v>
      </c>
      <c r="AN363" s="126">
        <f t="shared" si="42"/>
        <v>0.16635871296591281</v>
      </c>
      <c r="AO363" s="124">
        <f t="shared" si="44"/>
        <v>4038.84</v>
      </c>
      <c r="AP363" s="124">
        <f t="shared" si="45"/>
        <v>3657.8999999999996</v>
      </c>
      <c r="AQ363" s="126">
        <f t="shared" si="46"/>
        <v>-9.4319160947202788E-2</v>
      </c>
      <c r="AR363" s="153" t="s">
        <v>779</v>
      </c>
      <c r="AS363" s="153">
        <f t="shared" si="48"/>
        <v>1</v>
      </c>
      <c r="AT363" s="153">
        <f t="shared" si="48"/>
        <v>1</v>
      </c>
      <c r="AU363" s="153">
        <f t="shared" si="48"/>
        <v>1</v>
      </c>
      <c r="AV363" s="153">
        <f t="shared" si="48"/>
        <v>1</v>
      </c>
      <c r="AW363" s="153">
        <f t="shared" si="48"/>
        <v>1</v>
      </c>
      <c r="AX363" s="153">
        <f t="shared" si="47"/>
        <v>1</v>
      </c>
      <c r="AY363" s="153">
        <f t="shared" si="47"/>
        <v>1</v>
      </c>
      <c r="AZ363" s="153">
        <f t="shared" si="47"/>
        <v>1</v>
      </c>
      <c r="BA363" s="153">
        <f t="shared" si="47"/>
        <v>1</v>
      </c>
      <c r="BB363" s="153">
        <f t="shared" si="47"/>
        <v>1</v>
      </c>
    </row>
    <row r="364" spans="1:173" x14ac:dyDescent="0.3">
      <c r="A364" t="s">
        <v>17</v>
      </c>
      <c r="B364" s="300" t="s">
        <v>827</v>
      </c>
      <c r="C364" s="300" t="str">
        <f>VLOOKUP($A364,Countries!$H$2:$Q$217,9,FALSE)</f>
        <v>SA</v>
      </c>
      <c r="D364" s="300" t="str">
        <f>VLOOKUP($A364,Countries!$H$2:$Q$217,2,FALSE)</f>
        <v>Lower-Middle Income</v>
      </c>
      <c r="E364" s="300" t="str">
        <f>VLOOKUP($A364,Countries!$H$2:$Q$217,10,FALSE)</f>
        <v>IBRD</v>
      </c>
      <c r="F364" t="s">
        <v>16</v>
      </c>
      <c r="G364" s="300" t="s">
        <v>2071</v>
      </c>
      <c r="H364" s="319" t="s">
        <v>779</v>
      </c>
      <c r="I364">
        <v>547.04</v>
      </c>
      <c r="J364">
        <v>514.64</v>
      </c>
      <c r="K364">
        <v>2894.13</v>
      </c>
      <c r="L364" s="162">
        <v>520.91999999999996</v>
      </c>
      <c r="M364" s="162">
        <v>95.9</v>
      </c>
      <c r="N364" s="162">
        <v>1058.8499999999999</v>
      </c>
      <c r="O364" s="162">
        <v>495.66</v>
      </c>
      <c r="P364" s="162">
        <v>595.33000000000004</v>
      </c>
      <c r="Q364" s="162">
        <v>1856.65</v>
      </c>
      <c r="R364" s="162">
        <v>548.19000000000005</v>
      </c>
      <c r="S364" s="162">
        <v>393.81</v>
      </c>
      <c r="T364" s="162">
        <v>1306.54</v>
      </c>
      <c r="U364" s="162">
        <v>584.91</v>
      </c>
      <c r="V364" s="162">
        <v>611.77</v>
      </c>
      <c r="W364" s="162">
        <v>2303.64</v>
      </c>
      <c r="X364" s="162">
        <v>464.92</v>
      </c>
      <c r="Y364" s="162">
        <v>62.15</v>
      </c>
      <c r="Z364" s="162">
        <v>636.28</v>
      </c>
      <c r="AA364" s="162">
        <v>286.33</v>
      </c>
      <c r="AB364" s="162">
        <v>374.85</v>
      </c>
      <c r="AC364" s="162">
        <v>1345</v>
      </c>
      <c r="AD364" s="162">
        <v>588.83000000000004</v>
      </c>
      <c r="AE364" s="126">
        <f t="shared" si="43"/>
        <v>6.9227113190991535E-2</v>
      </c>
      <c r="AF364" s="126">
        <f t="shared" si="43"/>
        <v>0.18873387222135862</v>
      </c>
      <c r="AG364" s="126">
        <f t="shared" si="43"/>
        <v>-0.20403022670025198</v>
      </c>
      <c r="AH364" s="126">
        <f t="shared" si="43"/>
        <v>-0.10750211164862157</v>
      </c>
      <c r="AI364" s="126">
        <f t="shared" si="43"/>
        <v>-0.35192909280500528</v>
      </c>
      <c r="AJ364" s="126">
        <f t="shared" si="42"/>
        <v>-0.39908391179109409</v>
      </c>
      <c r="AK364" s="126">
        <f t="shared" si="42"/>
        <v>-0.42232578783843772</v>
      </c>
      <c r="AL364" s="126">
        <f t="shared" si="42"/>
        <v>-0.37034921808072835</v>
      </c>
      <c r="AM364" s="126">
        <f t="shared" si="42"/>
        <v>-0.27557698004470421</v>
      </c>
      <c r="AN364" s="126">
        <f t="shared" si="42"/>
        <v>7.4134880242251747E-2</v>
      </c>
      <c r="AO364" s="124">
        <f t="shared" si="44"/>
        <v>9127.31</v>
      </c>
      <c r="AP364" s="124">
        <f t="shared" si="45"/>
        <v>7258.68</v>
      </c>
      <c r="AQ364" s="126">
        <f t="shared" si="46"/>
        <v>-0.20472954243911945</v>
      </c>
      <c r="AR364" s="153" t="s">
        <v>779</v>
      </c>
      <c r="AS364" s="153">
        <f t="shared" si="48"/>
        <v>1</v>
      </c>
      <c r="AT364" s="153">
        <f t="shared" si="48"/>
        <v>1</v>
      </c>
      <c r="AU364" s="153">
        <f t="shared" si="48"/>
        <v>1</v>
      </c>
      <c r="AV364" s="153">
        <f t="shared" si="48"/>
        <v>1</v>
      </c>
      <c r="AW364" s="153">
        <f t="shared" si="48"/>
        <v>1</v>
      </c>
      <c r="AX364" s="153">
        <f t="shared" si="47"/>
        <v>1</v>
      </c>
      <c r="AY364" s="153">
        <f t="shared" si="47"/>
        <v>1</v>
      </c>
      <c r="AZ364" s="153">
        <f t="shared" si="47"/>
        <v>1</v>
      </c>
      <c r="BA364" s="153">
        <f t="shared" si="47"/>
        <v>1</v>
      </c>
      <c r="BB364" s="153">
        <f t="shared" si="47"/>
        <v>1</v>
      </c>
    </row>
    <row r="365" spans="1:173" x14ac:dyDescent="0.3">
      <c r="A365" t="s">
        <v>17</v>
      </c>
      <c r="B365" s="300" t="s">
        <v>827</v>
      </c>
      <c r="C365" s="300" t="str">
        <f>VLOOKUP($A365,Countries!$H$2:$Q$217,9,FALSE)</f>
        <v>SA</v>
      </c>
      <c r="D365" s="300" t="str">
        <f>VLOOKUP($A365,Countries!$H$2:$Q$217,2,FALSE)</f>
        <v>Lower-Middle Income</v>
      </c>
      <c r="E365" s="300" t="str">
        <f>VLOOKUP($A365,Countries!$H$2:$Q$217,10,FALSE)</f>
        <v>IBRD</v>
      </c>
      <c r="F365" t="s">
        <v>770</v>
      </c>
      <c r="G365" s="300" t="s">
        <v>2071</v>
      </c>
      <c r="H365" s="319" t="s">
        <v>779</v>
      </c>
      <c r="I365">
        <v>104.54</v>
      </c>
      <c r="J365">
        <v>91.88</v>
      </c>
      <c r="K365">
        <v>12.41</v>
      </c>
      <c r="L365" s="162">
        <v>131.05000000000001</v>
      </c>
      <c r="M365" s="162">
        <v>151.24</v>
      </c>
      <c r="N365" s="162">
        <v>112.51</v>
      </c>
      <c r="O365" s="162">
        <v>122.39</v>
      </c>
      <c r="P365" s="162">
        <v>103.12</v>
      </c>
      <c r="Q365" s="162">
        <v>98.07</v>
      </c>
      <c r="R365" s="162">
        <v>-73.790000000000006</v>
      </c>
      <c r="S365" s="162">
        <v>114.74</v>
      </c>
      <c r="T365" s="162">
        <v>92.21</v>
      </c>
      <c r="U365" s="162">
        <v>106.06</v>
      </c>
      <c r="V365" s="162">
        <v>92.12</v>
      </c>
      <c r="W365" s="162">
        <v>41.99</v>
      </c>
      <c r="X365" s="162">
        <v>39.340000000000003</v>
      </c>
      <c r="Y365" s="162">
        <v>56.33</v>
      </c>
      <c r="Z365" s="162">
        <v>58.49</v>
      </c>
      <c r="AA365" s="162">
        <v>83.31</v>
      </c>
      <c r="AB365" s="162">
        <v>85.55</v>
      </c>
      <c r="AC365" s="162">
        <v>80.45</v>
      </c>
      <c r="AD365" s="162">
        <v>101.72</v>
      </c>
      <c r="AE365" s="126">
        <f t="shared" si="43"/>
        <v>1.4539889037688884E-2</v>
      </c>
      <c r="AF365" s="126">
        <f t="shared" si="43"/>
        <v>2.6121027427079791E-3</v>
      </c>
      <c r="AG365" s="126">
        <f t="shared" si="43"/>
        <v>2.3835616438356166</v>
      </c>
      <c r="AH365" s="126">
        <f t="shared" si="43"/>
        <v>-0.69980923311713084</v>
      </c>
      <c r="AI365" s="126">
        <f t="shared" si="43"/>
        <v>-0.62754562285109761</v>
      </c>
      <c r="AJ365" s="126">
        <f t="shared" si="42"/>
        <v>-0.48013509910230201</v>
      </c>
      <c r="AK365" s="126">
        <f t="shared" si="42"/>
        <v>-0.31930713293569735</v>
      </c>
      <c r="AL365" s="126">
        <f t="shared" si="42"/>
        <v>-0.17038401861908462</v>
      </c>
      <c r="AM365" s="126">
        <f t="shared" si="42"/>
        <v>-0.17966758437850505</v>
      </c>
      <c r="AN365" s="126">
        <f t="shared" si="42"/>
        <v>-2.3785065727063284</v>
      </c>
      <c r="AO365" s="124">
        <f t="shared" si="44"/>
        <v>853.42000000000007</v>
      </c>
      <c r="AP365" s="124">
        <f t="shared" si="45"/>
        <v>745.36</v>
      </c>
      <c r="AQ365" s="126">
        <f t="shared" si="46"/>
        <v>-0.12661995266105791</v>
      </c>
      <c r="AR365" s="153" t="s">
        <v>779</v>
      </c>
      <c r="AS365" s="153">
        <f t="shared" si="48"/>
        <v>1</v>
      </c>
      <c r="AT365" s="153">
        <f t="shared" si="48"/>
        <v>1</v>
      </c>
      <c r="AU365" s="153">
        <f t="shared" si="48"/>
        <v>1</v>
      </c>
      <c r="AV365" s="153">
        <f t="shared" si="48"/>
        <v>1</v>
      </c>
      <c r="AW365" s="153">
        <f t="shared" si="48"/>
        <v>1</v>
      </c>
      <c r="AX365" s="153">
        <f t="shared" si="47"/>
        <v>1</v>
      </c>
      <c r="AY365" s="153">
        <f t="shared" si="47"/>
        <v>1</v>
      </c>
      <c r="AZ365" s="153">
        <f t="shared" si="47"/>
        <v>1</v>
      </c>
      <c r="BA365" s="153">
        <f t="shared" si="47"/>
        <v>1</v>
      </c>
      <c r="BB365" s="153">
        <f t="shared" si="47"/>
        <v>1</v>
      </c>
    </row>
    <row r="366" spans="1:173" x14ac:dyDescent="0.3">
      <c r="A366" t="s">
        <v>17</v>
      </c>
      <c r="B366" s="300" t="s">
        <v>827</v>
      </c>
      <c r="C366" s="300" t="str">
        <f>VLOOKUP($A366,Countries!$H$2:$Q$217,9,FALSE)</f>
        <v>SA</v>
      </c>
      <c r="D366" s="300" t="str">
        <f>VLOOKUP($A366,Countries!$H$2:$Q$217,2,FALSE)</f>
        <v>Lower-Middle Income</v>
      </c>
      <c r="E366" s="300" t="str">
        <f>VLOOKUP($A366,Countries!$H$2:$Q$217,10,FALSE)</f>
        <v>IBRD</v>
      </c>
      <c r="F366" t="s">
        <v>5</v>
      </c>
      <c r="G366" s="300" t="s">
        <v>2071</v>
      </c>
      <c r="H366" s="319" t="s">
        <v>779</v>
      </c>
      <c r="I366">
        <v>830.45</v>
      </c>
      <c r="J366">
        <v>747.98</v>
      </c>
      <c r="K366">
        <v>2233.06</v>
      </c>
      <c r="L366" s="162">
        <v>716.46</v>
      </c>
      <c r="M366" s="162">
        <v>438.46</v>
      </c>
      <c r="N366" s="162">
        <v>1362.98</v>
      </c>
      <c r="O366" s="162">
        <v>873.66</v>
      </c>
      <c r="P366" s="162">
        <v>660.13</v>
      </c>
      <c r="Q366" s="162">
        <v>2030.83</v>
      </c>
      <c r="R366" s="162">
        <v>766.81</v>
      </c>
      <c r="S366" s="162">
        <v>673.6</v>
      </c>
      <c r="T366" s="162">
        <v>1546.29</v>
      </c>
      <c r="U366" s="162">
        <v>932.84</v>
      </c>
      <c r="V366" s="162">
        <v>1168.6099999999999</v>
      </c>
      <c r="W366" s="162">
        <v>2421.38</v>
      </c>
      <c r="X366" s="162">
        <v>215.18</v>
      </c>
      <c r="Y366" s="162">
        <v>125.15</v>
      </c>
      <c r="Z366" s="162">
        <v>1016.1</v>
      </c>
      <c r="AA366" s="162">
        <v>683.48</v>
      </c>
      <c r="AB366" s="162">
        <v>822.33</v>
      </c>
      <c r="AC366" s="162">
        <v>1747.31</v>
      </c>
      <c r="AD366" s="162">
        <v>1174.6199999999999</v>
      </c>
      <c r="AE366" s="126">
        <f t="shared" si="43"/>
        <v>0.12329459931362512</v>
      </c>
      <c r="AF366" s="126">
        <f t="shared" si="43"/>
        <v>0.56235460841198948</v>
      </c>
      <c r="AG366" s="126">
        <f t="shared" si="43"/>
        <v>8.4332709376371509E-2</v>
      </c>
      <c r="AH366" s="126">
        <f t="shared" si="43"/>
        <v>-0.69966222817742796</v>
      </c>
      <c r="AI366" s="126">
        <f t="shared" si="43"/>
        <v>-0.71456917392692598</v>
      </c>
      <c r="AJ366" s="126">
        <f t="shared" si="42"/>
        <v>-0.25450116656150495</v>
      </c>
      <c r="AK366" s="126">
        <f t="shared" si="42"/>
        <v>-0.217681935764485</v>
      </c>
      <c r="AL366" s="126">
        <f t="shared" si="42"/>
        <v>0.24570917849514495</v>
      </c>
      <c r="AM366" s="126">
        <f t="shared" si="42"/>
        <v>-0.13960794355017406</v>
      </c>
      <c r="AN366" s="126">
        <f t="shared" si="42"/>
        <v>0.53182665849428146</v>
      </c>
      <c r="AO366" s="124">
        <f t="shared" si="44"/>
        <v>10660.819999999998</v>
      </c>
      <c r="AP366" s="124">
        <f t="shared" si="45"/>
        <v>10307</v>
      </c>
      <c r="AQ366" s="126">
        <f t="shared" si="46"/>
        <v>-3.318881662010971E-2</v>
      </c>
      <c r="AR366" s="153" t="s">
        <v>779</v>
      </c>
      <c r="AS366" s="153">
        <f t="shared" si="48"/>
        <v>1</v>
      </c>
      <c r="AT366" s="153">
        <f t="shared" si="48"/>
        <v>1</v>
      </c>
      <c r="AU366" s="153">
        <f t="shared" si="48"/>
        <v>1</v>
      </c>
      <c r="AV366" s="153">
        <f t="shared" si="48"/>
        <v>1</v>
      </c>
      <c r="AW366" s="153">
        <f t="shared" si="48"/>
        <v>1</v>
      </c>
      <c r="AX366" s="153">
        <f t="shared" si="47"/>
        <v>1</v>
      </c>
      <c r="AY366" s="153">
        <f t="shared" si="47"/>
        <v>1</v>
      </c>
      <c r="AZ366" s="153">
        <f t="shared" si="47"/>
        <v>1</v>
      </c>
      <c r="BA366" s="153">
        <f t="shared" si="47"/>
        <v>1</v>
      </c>
      <c r="BB366" s="153">
        <f t="shared" si="47"/>
        <v>1</v>
      </c>
    </row>
    <row r="367" spans="1:173" s="320" customFormat="1" x14ac:dyDescent="0.3">
      <c r="A367" s="320" t="s">
        <v>10</v>
      </c>
      <c r="B367" s="320" t="s">
        <v>812</v>
      </c>
      <c r="C367" s="320" t="str">
        <f>VLOOKUP($A367,Countries!$H$2:$Q$217,9,FALSE)</f>
        <v>ECA</v>
      </c>
      <c r="D367" s="320" t="str">
        <f>VLOOKUP($A367,Countries!$H$2:$Q$217,2,FALSE)</f>
        <v>Lower-Middle Income</v>
      </c>
      <c r="E367" s="320" t="str">
        <f>VLOOKUP($A367,Countries!$H$2:$Q$217,10,FALSE)</f>
        <v>IDA</v>
      </c>
      <c r="F367" s="320" t="s">
        <v>5</v>
      </c>
      <c r="G367" s="320" t="s">
        <v>2076</v>
      </c>
      <c r="H367" s="320" t="s">
        <v>779</v>
      </c>
      <c r="I367" s="4">
        <v>126150.9176</v>
      </c>
      <c r="J367" s="4">
        <v>99060.946810000009</v>
      </c>
      <c r="K367" s="4">
        <v>117543.84145000002</v>
      </c>
      <c r="L367" s="4">
        <v>161607.15680000003</v>
      </c>
      <c r="M367" s="4">
        <v>136597.12122</v>
      </c>
      <c r="N367" s="4">
        <v>114155.63851</v>
      </c>
      <c r="O367" s="4">
        <v>178500.88943999997</v>
      </c>
      <c r="P367" s="4">
        <v>149509.34510000001</v>
      </c>
      <c r="Q367" s="4">
        <v>138911.96049999999</v>
      </c>
      <c r="R367" s="4">
        <v>163728.28896999999</v>
      </c>
      <c r="S367" s="4">
        <v>120921.64746000001</v>
      </c>
      <c r="T367" s="4">
        <v>155355.40246000019</v>
      </c>
      <c r="U367" s="4">
        <v>139145.45901999998</v>
      </c>
      <c r="V367" s="4">
        <v>108476.26526</v>
      </c>
      <c r="W367" s="4">
        <v>104824.72519</v>
      </c>
      <c r="X367" s="4">
        <v>90637.34874999999</v>
      </c>
      <c r="Y367" s="4">
        <v>116110.16671</v>
      </c>
      <c r="Z367" s="4">
        <v>124734.38337000001</v>
      </c>
      <c r="AA367" s="4">
        <v>148592.11556000001</v>
      </c>
      <c r="AB367" s="4">
        <v>118995.71858000002</v>
      </c>
      <c r="AC367" s="4">
        <v>127364.68792</v>
      </c>
      <c r="AD367" s="4">
        <v>148806.40573000003</v>
      </c>
      <c r="AE367" s="4">
        <v>127844.3245</v>
      </c>
      <c r="AF367" s="4">
        <v>151446.68115000002</v>
      </c>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row>
    <row r="368" spans="1:173" s="320" customFormat="1" x14ac:dyDescent="0.3">
      <c r="A368" s="320" t="s">
        <v>10</v>
      </c>
      <c r="B368" s="320" t="s">
        <v>812</v>
      </c>
      <c r="C368" s="320" t="str">
        <f>VLOOKUP($A368,Countries!$H$2:$Q$217,9,FALSE)</f>
        <v>ECA</v>
      </c>
      <c r="D368" s="320" t="str">
        <f>VLOOKUP($A368,Countries!$H$2:$Q$217,2,FALSE)</f>
        <v>Lower-Middle Income</v>
      </c>
      <c r="E368" s="320" t="str">
        <f>VLOOKUP($A368,Countries!$H$2:$Q$217,10,FALSE)</f>
        <v>IDA</v>
      </c>
      <c r="F368" s="320" t="s">
        <v>16</v>
      </c>
      <c r="G368" s="320" t="s">
        <v>2076</v>
      </c>
      <c r="H368" s="320" t="s">
        <v>779</v>
      </c>
      <c r="I368" s="4">
        <v>34877.826159999997</v>
      </c>
      <c r="J368" s="4">
        <v>12107.060080000001</v>
      </c>
      <c r="K368" s="4">
        <v>14982.873039999999</v>
      </c>
      <c r="L368" s="4">
        <v>43312.669640000007</v>
      </c>
      <c r="M368" s="4">
        <v>14533.561539999999</v>
      </c>
      <c r="N368" s="4">
        <v>11563.883440000001</v>
      </c>
      <c r="O368" s="4">
        <v>37849.395929999999</v>
      </c>
      <c r="P368" s="4">
        <v>13563.535670000001</v>
      </c>
      <c r="Q368" s="4">
        <v>12647.54794</v>
      </c>
      <c r="R368" s="4">
        <v>36530.569990000004</v>
      </c>
      <c r="S368" s="4">
        <v>12188.612130000001</v>
      </c>
      <c r="T368" s="4">
        <v>16052.056739999978</v>
      </c>
      <c r="U368" s="4">
        <v>36644.031199999998</v>
      </c>
      <c r="V368" s="4">
        <v>12283.936319999999</v>
      </c>
      <c r="W368" s="4">
        <v>11513.195230000001</v>
      </c>
      <c r="X368" s="4">
        <v>20789.586350000001</v>
      </c>
      <c r="Y368" s="4">
        <v>20905.366849999999</v>
      </c>
      <c r="Z368" s="4">
        <v>14527.992709999999</v>
      </c>
      <c r="AA368" s="4">
        <v>36663.64409999999</v>
      </c>
      <c r="AB368" s="4">
        <v>12317.17254</v>
      </c>
      <c r="AC368" s="4">
        <v>12995.561880000001</v>
      </c>
      <c r="AD368" s="4">
        <v>33604.517590000003</v>
      </c>
      <c r="AE368" s="4">
        <v>14294.65357</v>
      </c>
      <c r="AF368" s="4">
        <v>16705.580209999971</v>
      </c>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row>
    <row r="369" spans="1:173" s="320" customFormat="1" x14ac:dyDescent="0.3">
      <c r="A369" s="320" t="s">
        <v>10</v>
      </c>
      <c r="B369" s="320" t="s">
        <v>812</v>
      </c>
      <c r="C369" s="320" t="str">
        <f>VLOOKUP($A369,Countries!$H$2:$Q$217,9,FALSE)</f>
        <v>ECA</v>
      </c>
      <c r="D369" s="320" t="str">
        <f>VLOOKUP($A369,Countries!$H$2:$Q$217,2,FALSE)</f>
        <v>Lower-Middle Income</v>
      </c>
      <c r="E369" s="320" t="str">
        <f>VLOOKUP($A369,Countries!$H$2:$Q$217,10,FALSE)</f>
        <v>IDA</v>
      </c>
      <c r="F369" s="320" t="s">
        <v>2704</v>
      </c>
      <c r="G369" s="320" t="s">
        <v>2076</v>
      </c>
      <c r="H369" s="320" t="s">
        <v>779</v>
      </c>
      <c r="I369" s="4">
        <v>17251.747940000001</v>
      </c>
      <c r="J369" s="4">
        <v>1522.2183</v>
      </c>
      <c r="K369" s="4">
        <v>3403.62988</v>
      </c>
      <c r="L369" s="4">
        <v>24451.74411</v>
      </c>
      <c r="M369" s="4">
        <v>1699.12538</v>
      </c>
      <c r="N369" s="4">
        <v>887.76755000000003</v>
      </c>
      <c r="O369" s="4">
        <v>19546.397239999998</v>
      </c>
      <c r="P369" s="4">
        <v>2092.2210300000002</v>
      </c>
      <c r="Q369" s="4">
        <v>1855.8973700000001</v>
      </c>
      <c r="R369" s="4">
        <v>18508.999260000004</v>
      </c>
      <c r="S369" s="4">
        <v>870.94645000000003</v>
      </c>
      <c r="T369" s="4">
        <v>2502.75045</v>
      </c>
      <c r="U369" s="4">
        <v>18297.223740000001</v>
      </c>
      <c r="V369" s="4">
        <v>1439.5425600000001</v>
      </c>
      <c r="W369" s="4">
        <v>1100.4172100000001</v>
      </c>
      <c r="X369" s="4">
        <v>10054.306490000001</v>
      </c>
      <c r="Y369" s="4">
        <v>7468.1929900000005</v>
      </c>
      <c r="Z369" s="4">
        <v>3543.3186499999997</v>
      </c>
      <c r="AA369" s="4">
        <v>20256.29279</v>
      </c>
      <c r="AB369" s="4">
        <v>1327.54071</v>
      </c>
      <c r="AC369" s="4">
        <v>1318.2159099999999</v>
      </c>
      <c r="AD369" s="4">
        <v>16719.443470000002</v>
      </c>
      <c r="AE369" s="4">
        <v>1475.65481</v>
      </c>
      <c r="AF369" s="4">
        <v>2279.235829999976</v>
      </c>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row>
    <row r="370" spans="1:173" s="320" customFormat="1" x14ac:dyDescent="0.3">
      <c r="A370" s="320" t="s">
        <v>10</v>
      </c>
      <c r="B370" s="320" t="s">
        <v>812</v>
      </c>
      <c r="C370" s="320" t="str">
        <f>VLOOKUP($A370,Countries!$H$2:$Q$217,9,FALSE)</f>
        <v>ECA</v>
      </c>
      <c r="D370" s="320" t="str">
        <f>VLOOKUP($A370,Countries!$H$2:$Q$217,2,FALSE)</f>
        <v>Lower-Middle Income</v>
      </c>
      <c r="E370" s="320" t="str">
        <f>VLOOKUP($A370,Countries!$H$2:$Q$217,10,FALSE)</f>
        <v>IDA</v>
      </c>
      <c r="F370" s="320" t="s">
        <v>2705</v>
      </c>
      <c r="G370" s="320" t="s">
        <v>2076</v>
      </c>
      <c r="H370" s="320" t="s">
        <v>779</v>
      </c>
      <c r="I370" s="4">
        <v>17626.078219999999</v>
      </c>
      <c r="J370" s="4">
        <v>10584.841780000001</v>
      </c>
      <c r="K370" s="4">
        <v>11579.243159999998</v>
      </c>
      <c r="L370" s="4">
        <v>18860.925530000004</v>
      </c>
      <c r="M370" s="4">
        <v>12834.436159999999</v>
      </c>
      <c r="N370" s="4">
        <v>10676.115890000001</v>
      </c>
      <c r="O370" s="4">
        <v>18302.99869</v>
      </c>
      <c r="P370" s="4">
        <v>11471.314640000001</v>
      </c>
      <c r="Q370" s="4">
        <v>10791.65057</v>
      </c>
      <c r="R370" s="4">
        <v>18021.570729999999</v>
      </c>
      <c r="S370" s="4">
        <v>11317.665680000002</v>
      </c>
      <c r="T370" s="4">
        <v>13549.306289999979</v>
      </c>
      <c r="U370" s="4">
        <v>18346.80746</v>
      </c>
      <c r="V370" s="4">
        <v>10844.393759999999</v>
      </c>
      <c r="W370" s="4">
        <v>10412.778020000002</v>
      </c>
      <c r="X370" s="4">
        <v>10735.279860000001</v>
      </c>
      <c r="Y370" s="4">
        <v>13437.173859999999</v>
      </c>
      <c r="Z370" s="4">
        <v>10984.674059999999</v>
      </c>
      <c r="AA370" s="4">
        <v>16407.351309999995</v>
      </c>
      <c r="AB370" s="4">
        <v>10989.63183</v>
      </c>
      <c r="AC370" s="4">
        <v>11677.34597</v>
      </c>
      <c r="AD370" s="4">
        <v>16885.074119999997</v>
      </c>
      <c r="AE370" s="4">
        <v>12818.99876</v>
      </c>
      <c r="AF370" s="4">
        <v>14426.344379999995</v>
      </c>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row>
    <row r="371" spans="1:173" s="320" customFormat="1" x14ac:dyDescent="0.3">
      <c r="A371" s="320" t="s">
        <v>10</v>
      </c>
      <c r="B371" s="320" t="s">
        <v>812</v>
      </c>
      <c r="C371" s="320" t="str">
        <f>VLOOKUP($A371,Countries!$H$2:$Q$217,9,FALSE)</f>
        <v>ECA</v>
      </c>
      <c r="D371" s="320" t="str">
        <f>VLOOKUP($A371,Countries!$H$2:$Q$217,2,FALSE)</f>
        <v>Lower-Middle Income</v>
      </c>
      <c r="E371" s="320" t="str">
        <f>VLOOKUP($A371,Countries!$H$2:$Q$217,10,FALSE)</f>
        <v>IDA</v>
      </c>
      <c r="F371" s="320" t="s">
        <v>2706</v>
      </c>
      <c r="G371" s="320" t="s">
        <v>2076</v>
      </c>
      <c r="H371" s="320" t="s">
        <v>779</v>
      </c>
      <c r="I371" s="4">
        <v>1630.3305399999999</v>
      </c>
      <c r="J371" s="4">
        <v>1409.32023</v>
      </c>
      <c r="K371" s="4">
        <v>1779.7266200000004</v>
      </c>
      <c r="L371" s="4">
        <v>2905.7147300000006</v>
      </c>
      <c r="M371" s="4">
        <v>2562.44436</v>
      </c>
      <c r="N371" s="4">
        <v>2717.1750400000001</v>
      </c>
      <c r="O371" s="4">
        <v>2964.2481600000001</v>
      </c>
      <c r="P371" s="4">
        <v>2520.6074900000003</v>
      </c>
      <c r="Q371" s="4">
        <v>2649.2886900000003</v>
      </c>
      <c r="R371" s="4">
        <v>2450.3466499999995</v>
      </c>
      <c r="S371" s="4">
        <v>1400.5620200000001</v>
      </c>
      <c r="T371" s="4">
        <v>2286.94634</v>
      </c>
      <c r="U371" s="4">
        <v>1905.9785900000002</v>
      </c>
      <c r="V371" s="4">
        <v>1856.6030600000001</v>
      </c>
      <c r="W371" s="4">
        <v>1246.8932400000001</v>
      </c>
      <c r="X371" s="4">
        <v>427.56066999999996</v>
      </c>
      <c r="Y371" s="4">
        <v>1077.7550700000004</v>
      </c>
      <c r="Z371" s="4">
        <v>2347.4567199999992</v>
      </c>
      <c r="AA371" s="4">
        <v>2557.8854700000002</v>
      </c>
      <c r="AB371" s="4">
        <v>1849.6452300000003</v>
      </c>
      <c r="AC371" s="4">
        <v>1828.5848399999995</v>
      </c>
      <c r="AD371" s="4">
        <v>2602.77187</v>
      </c>
      <c r="AE371" s="4">
        <v>1565.8391899999995</v>
      </c>
      <c r="AF371" s="4">
        <v>3436.6194800000012</v>
      </c>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row>
    <row r="372" spans="1:173" s="320" customFormat="1" x14ac:dyDescent="0.3">
      <c r="A372" s="320" t="s">
        <v>10</v>
      </c>
      <c r="B372" s="320" t="s">
        <v>812</v>
      </c>
      <c r="C372" s="320" t="str">
        <f>VLOOKUP($A372,Countries!$H$2:$Q$217,9,FALSE)</f>
        <v>ECA</v>
      </c>
      <c r="D372" s="320" t="str">
        <f>VLOOKUP($A372,Countries!$H$2:$Q$217,2,FALSE)</f>
        <v>Lower-Middle Income</v>
      </c>
      <c r="E372" s="320" t="str">
        <f>VLOOKUP($A372,Countries!$H$2:$Q$217,10,FALSE)</f>
        <v>IDA</v>
      </c>
      <c r="F372" s="320" t="s">
        <v>2707</v>
      </c>
      <c r="G372" s="320" t="s">
        <v>2076</v>
      </c>
      <c r="H372" s="320" t="s">
        <v>779</v>
      </c>
      <c r="I372" s="4">
        <v>238.78202999999999</v>
      </c>
      <c r="J372" s="4">
        <v>447.66725000000002</v>
      </c>
      <c r="K372" s="4">
        <v>688.32470999999998</v>
      </c>
      <c r="L372" s="4">
        <v>466.51298000000003</v>
      </c>
      <c r="M372" s="4">
        <v>325.13977999999997</v>
      </c>
      <c r="N372" s="4">
        <v>215.01090999999997</v>
      </c>
      <c r="O372" s="4">
        <v>309.53877999999997</v>
      </c>
      <c r="P372" s="4">
        <v>256.86237</v>
      </c>
      <c r="Q372" s="4">
        <v>381.35699</v>
      </c>
      <c r="R372" s="4">
        <v>330.04564999999997</v>
      </c>
      <c r="S372" s="4">
        <v>345.60145</v>
      </c>
      <c r="T372" s="4">
        <v>767.68523000000005</v>
      </c>
      <c r="U372" s="4">
        <v>158.09914999999998</v>
      </c>
      <c r="V372" s="4">
        <v>149.46879000000001</v>
      </c>
      <c r="W372" s="4">
        <v>117.27280999999999</v>
      </c>
      <c r="X372" s="4">
        <v>18.615130000000001</v>
      </c>
      <c r="Y372" s="4">
        <v>49.328170000000007</v>
      </c>
      <c r="Z372" s="4">
        <v>83.135019999999983</v>
      </c>
      <c r="AA372" s="4">
        <v>105.23173</v>
      </c>
      <c r="AB372" s="4">
        <v>78.181640000000016</v>
      </c>
      <c r="AC372" s="4">
        <v>116.27542</v>
      </c>
      <c r="AD372" s="4">
        <v>125.32107999999999</v>
      </c>
      <c r="AE372" s="4">
        <v>144.55898999999999</v>
      </c>
      <c r="AF372" s="4">
        <v>148.55402000000004</v>
      </c>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row>
    <row r="373" spans="1:173" s="320" customFormat="1" x14ac:dyDescent="0.3">
      <c r="A373" s="320" t="s">
        <v>10</v>
      </c>
      <c r="B373" s="320" t="s">
        <v>812</v>
      </c>
      <c r="C373" s="320" t="str">
        <f>VLOOKUP($A373,Countries!$H$2:$Q$217,9,FALSE)</f>
        <v>ECA</v>
      </c>
      <c r="D373" s="320" t="str">
        <f>VLOOKUP($A373,Countries!$H$2:$Q$217,2,FALSE)</f>
        <v>Lower-Middle Income</v>
      </c>
      <c r="E373" s="320" t="str">
        <f>VLOOKUP($A373,Countries!$H$2:$Q$217,10,FALSE)</f>
        <v>IDA</v>
      </c>
      <c r="F373" s="320" t="s">
        <v>2708</v>
      </c>
      <c r="G373" s="320" t="s">
        <v>2076</v>
      </c>
      <c r="H373" s="320" t="s">
        <v>779</v>
      </c>
      <c r="I373" s="4">
        <v>90930.138699999996</v>
      </c>
      <c r="J373" s="4">
        <v>90264.489620000008</v>
      </c>
      <c r="K373" s="4">
        <v>103550.93933000001</v>
      </c>
      <c r="L373" s="4">
        <v>116761.25769</v>
      </c>
      <c r="M373" s="4">
        <v>124449.82060000001</v>
      </c>
      <c r="N373" s="4">
        <v>102933.26981</v>
      </c>
      <c r="O373" s="4">
        <v>141603.32538999998</v>
      </c>
      <c r="P373" s="4">
        <v>138332.97005</v>
      </c>
      <c r="Q373" s="4">
        <v>125899.23254999999</v>
      </c>
      <c r="R373" s="4">
        <v>127970.90286</v>
      </c>
      <c r="S373" s="4">
        <v>111712.37019000002</v>
      </c>
      <c r="T373" s="4">
        <v>140882.26381000021</v>
      </c>
      <c r="U373" s="4">
        <v>103179.81728</v>
      </c>
      <c r="V373" s="4">
        <v>96671.18952</v>
      </c>
      <c r="W373" s="4">
        <v>94256.424050000001</v>
      </c>
      <c r="X373" s="4">
        <v>69892.780759999994</v>
      </c>
      <c r="Y373" s="4">
        <v>96309.520850000001</v>
      </c>
      <c r="Z373" s="4">
        <v>108819.25210000001</v>
      </c>
      <c r="AA373" s="4">
        <v>111545.96347</v>
      </c>
      <c r="AB373" s="4">
        <v>108607.83245000002</v>
      </c>
      <c r="AC373" s="4">
        <v>115320.30805000001</v>
      </c>
      <c r="AD373" s="4">
        <v>117181.03967000001</v>
      </c>
      <c r="AE373" s="4">
        <v>114898.01819</v>
      </c>
      <c r="AF373" s="4">
        <v>136052.68646000006</v>
      </c>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row>
    <row r="374" spans="1:173" s="320" customFormat="1" x14ac:dyDescent="0.3">
      <c r="A374" s="320" t="s">
        <v>10</v>
      </c>
      <c r="B374" s="320" t="s">
        <v>812</v>
      </c>
      <c r="C374" s="320" t="str">
        <f>VLOOKUP($A374,Countries!$H$2:$Q$217,9,FALSE)</f>
        <v>ECA</v>
      </c>
      <c r="D374" s="320" t="str">
        <f>VLOOKUP($A374,Countries!$H$2:$Q$217,2,FALSE)</f>
        <v>Lower-Middle Income</v>
      </c>
      <c r="E374" s="320" t="str">
        <f>VLOOKUP($A374,Countries!$H$2:$Q$217,10,FALSE)</f>
        <v>IDA</v>
      </c>
      <c r="F374" s="320" t="s">
        <v>18</v>
      </c>
      <c r="G374" s="320" t="s">
        <v>2076</v>
      </c>
      <c r="H374" s="320" t="s">
        <v>779</v>
      </c>
      <c r="I374" s="4">
        <v>54263.699909999996</v>
      </c>
      <c r="J374" s="4">
        <v>54594.702149999997</v>
      </c>
      <c r="K374" s="4">
        <v>61875.495080000008</v>
      </c>
      <c r="L374" s="4">
        <v>69995.766380000001</v>
      </c>
      <c r="M374" s="4">
        <v>74071.982359999995</v>
      </c>
      <c r="N374" s="4">
        <v>61083.916699999994</v>
      </c>
      <c r="O374" s="4">
        <v>82701.084279999995</v>
      </c>
      <c r="P374" s="4">
        <v>79859.774320000011</v>
      </c>
      <c r="Q374" s="4">
        <v>76086.645599999989</v>
      </c>
      <c r="R374" s="4">
        <v>77757.405230000004</v>
      </c>
      <c r="S374" s="4">
        <v>69544.227810000011</v>
      </c>
      <c r="T374" s="4">
        <v>83812.427300000127</v>
      </c>
      <c r="U374" s="4">
        <v>66789.773409999994</v>
      </c>
      <c r="V374" s="4">
        <v>59765.195290000003</v>
      </c>
      <c r="W374" s="4">
        <v>52132.657269999996</v>
      </c>
      <c r="X374" s="4">
        <v>37510.00202</v>
      </c>
      <c r="Y374" s="4">
        <v>57213.375809999998</v>
      </c>
      <c r="Z374" s="4">
        <v>65788.173250000007</v>
      </c>
      <c r="AA374" s="4">
        <v>68613.768609999999</v>
      </c>
      <c r="AB374" s="4">
        <v>65497.881040000007</v>
      </c>
      <c r="AC374" s="4">
        <v>68992.446840000004</v>
      </c>
      <c r="AD374" s="4">
        <v>72176.16635</v>
      </c>
      <c r="AE374" s="4">
        <v>72589.58455</v>
      </c>
      <c r="AF374" s="4">
        <v>83075.662349999999</v>
      </c>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row>
    <row r="375" spans="1:173" s="320" customFormat="1" x14ac:dyDescent="0.3">
      <c r="A375" s="320" t="s">
        <v>10</v>
      </c>
      <c r="B375" s="320" t="s">
        <v>812</v>
      </c>
      <c r="C375" s="320" t="str">
        <f>VLOOKUP($A375,Countries!$H$2:$Q$217,9,FALSE)</f>
        <v>ECA</v>
      </c>
      <c r="D375" s="320" t="str">
        <f>VLOOKUP($A375,Countries!$H$2:$Q$217,2,FALSE)</f>
        <v>Lower-Middle Income</v>
      </c>
      <c r="E375" s="320" t="str">
        <f>VLOOKUP($A375,Countries!$H$2:$Q$217,10,FALSE)</f>
        <v>IDA</v>
      </c>
      <c r="F375" s="320" t="s">
        <v>770</v>
      </c>
      <c r="G375" s="320" t="s">
        <v>2076</v>
      </c>
      <c r="H375" s="320" t="s">
        <v>779</v>
      </c>
      <c r="I375" s="4">
        <v>6818.7066599999998</v>
      </c>
      <c r="J375" s="4">
        <v>8516.9360400000005</v>
      </c>
      <c r="K375" s="4">
        <v>10270.34758</v>
      </c>
      <c r="L375" s="4">
        <v>10957.037560000001</v>
      </c>
      <c r="M375" s="4">
        <v>11794.86753</v>
      </c>
      <c r="N375" s="4">
        <v>10305.982670000001</v>
      </c>
      <c r="O375" s="4">
        <v>13583.15013</v>
      </c>
      <c r="P375" s="4">
        <v>11741.22876</v>
      </c>
      <c r="Q375" s="4">
        <v>11175.750700000001</v>
      </c>
      <c r="R375" s="4">
        <v>11483.34706</v>
      </c>
      <c r="S375" s="4">
        <v>10242.707830000001</v>
      </c>
      <c r="T375" s="4">
        <v>13435.355220000012</v>
      </c>
      <c r="U375" s="4">
        <v>7011.1861799999997</v>
      </c>
      <c r="V375" s="4">
        <v>8553.70795</v>
      </c>
      <c r="W375" s="4">
        <v>8335.1060500000003</v>
      </c>
      <c r="X375" s="4">
        <v>5003.6941699999998</v>
      </c>
      <c r="Y375" s="4">
        <v>6911.7331900000008</v>
      </c>
      <c r="Z375" s="4">
        <v>9490.8987000000016</v>
      </c>
      <c r="AA375" s="4">
        <v>9354.6773200000007</v>
      </c>
      <c r="AB375" s="4">
        <v>8596.0211500000005</v>
      </c>
      <c r="AC375" s="4">
        <v>8904.1583300000002</v>
      </c>
      <c r="AD375" s="4">
        <v>9512.2804800000013</v>
      </c>
      <c r="AE375" s="4">
        <v>8862.8251700000001</v>
      </c>
      <c r="AF375" s="4">
        <v>11081.970839999994</v>
      </c>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row>
    <row r="376" spans="1:173" s="320" customFormat="1" x14ac:dyDescent="0.3">
      <c r="A376" s="320" t="s">
        <v>10</v>
      </c>
      <c r="B376" s="320" t="s">
        <v>812</v>
      </c>
      <c r="C376" s="320" t="str">
        <f>VLOOKUP($A376,Countries!$H$2:$Q$217,9,FALSE)</f>
        <v>ECA</v>
      </c>
      <c r="D376" s="320" t="str">
        <f>VLOOKUP($A376,Countries!$H$2:$Q$217,2,FALSE)</f>
        <v>Lower-Middle Income</v>
      </c>
      <c r="E376" s="320" t="str">
        <f>VLOOKUP($A376,Countries!$H$2:$Q$217,10,FALSE)</f>
        <v>IDA</v>
      </c>
      <c r="F376" s="320" t="s">
        <v>27</v>
      </c>
      <c r="G376" s="320" t="s">
        <v>2076</v>
      </c>
      <c r="H376" s="320" t="s">
        <v>779</v>
      </c>
      <c r="I376" s="4">
        <v>29685.703860000001</v>
      </c>
      <c r="J376" s="4">
        <v>26993.488410000002</v>
      </c>
      <c r="K376" s="4">
        <v>31072.491389999999</v>
      </c>
      <c r="L376" s="4">
        <v>35310.921499999997</v>
      </c>
      <c r="M376" s="4">
        <v>38303.114710000002</v>
      </c>
      <c r="N376" s="4">
        <v>31331.841339999999</v>
      </c>
      <c r="O376" s="4">
        <v>45046.804559999997</v>
      </c>
      <c r="P376" s="4">
        <v>46441.456100000003</v>
      </c>
      <c r="Q376" s="4">
        <v>38185.061179999997</v>
      </c>
      <c r="R376" s="4">
        <v>38427.783549999993</v>
      </c>
      <c r="S376" s="4">
        <v>31686.85944</v>
      </c>
      <c r="T376" s="4">
        <v>43010.668830000097</v>
      </c>
      <c r="U376" s="4">
        <v>29047.628649999999</v>
      </c>
      <c r="V376" s="4">
        <v>28155.904649999997</v>
      </c>
      <c r="W376" s="4">
        <v>33511.901530000003</v>
      </c>
      <c r="X376" s="4">
        <v>27346.442469999998</v>
      </c>
      <c r="Y376" s="4">
        <v>32143.57647</v>
      </c>
      <c r="Z376" s="4">
        <v>33476.412629999999</v>
      </c>
      <c r="AA376" s="4">
        <v>33545.911040000006</v>
      </c>
      <c r="AB376" s="4">
        <v>34394.053070000002</v>
      </c>
      <c r="AC376" s="4">
        <v>36803.731069999994</v>
      </c>
      <c r="AD376" s="4">
        <v>35313.456490000004</v>
      </c>
      <c r="AE376" s="4">
        <v>33426.039190000003</v>
      </c>
      <c r="AF376" s="4">
        <v>40907.092590000073</v>
      </c>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row>
    <row r="377" spans="1:173" s="320" customFormat="1" x14ac:dyDescent="0.3">
      <c r="A377" s="320" t="s">
        <v>10</v>
      </c>
      <c r="B377" s="320" t="s">
        <v>812</v>
      </c>
      <c r="C377" s="320" t="str">
        <f>VLOOKUP($A377,Countries!$H$2:$Q$217,9,FALSE)</f>
        <v>ECA</v>
      </c>
      <c r="D377" s="320" t="str">
        <f>VLOOKUP($A377,Countries!$H$2:$Q$217,2,FALSE)</f>
        <v>Lower-Middle Income</v>
      </c>
      <c r="E377" s="320" t="str">
        <f>VLOOKUP($A377,Countries!$H$2:$Q$217,10,FALSE)</f>
        <v>IDA</v>
      </c>
      <c r="F377" s="320" t="s">
        <v>2709</v>
      </c>
      <c r="G377" s="320" t="s">
        <v>2076</v>
      </c>
      <c r="H377" s="320" t="s">
        <v>779</v>
      </c>
      <c r="I377" s="4">
        <v>162.02826999999999</v>
      </c>
      <c r="J377" s="4">
        <v>159.36302000000001</v>
      </c>
      <c r="K377" s="4">
        <v>332.60527999999999</v>
      </c>
      <c r="L377" s="4">
        <v>497.53225000000003</v>
      </c>
      <c r="M377" s="4">
        <v>279.85599999999999</v>
      </c>
      <c r="N377" s="4">
        <v>211.5291</v>
      </c>
      <c r="O377" s="4">
        <v>272.28642000000002</v>
      </c>
      <c r="P377" s="4">
        <v>290.51086999999995</v>
      </c>
      <c r="Q377" s="4">
        <v>451.77507000000003</v>
      </c>
      <c r="R377" s="4">
        <v>302.36701999999997</v>
      </c>
      <c r="S377" s="4">
        <v>238.57511000000002</v>
      </c>
      <c r="T377" s="4">
        <v>623.81245999999965</v>
      </c>
      <c r="U377" s="4">
        <v>331.22904</v>
      </c>
      <c r="V377" s="4">
        <v>196.38163</v>
      </c>
      <c r="W377" s="4">
        <v>276.75920000000002</v>
      </c>
      <c r="X377" s="4">
        <v>32.642099999999999</v>
      </c>
      <c r="Y377" s="4">
        <v>40.835380000000001</v>
      </c>
      <c r="Z377" s="4">
        <v>63.767519999999998</v>
      </c>
      <c r="AA377" s="4">
        <v>31.606500000000004</v>
      </c>
      <c r="AB377" s="4">
        <v>119.87718999999998</v>
      </c>
      <c r="AC377" s="4">
        <v>619.97181</v>
      </c>
      <c r="AD377" s="4">
        <v>179.13634999999999</v>
      </c>
      <c r="AE377" s="4">
        <v>19.569279999999999</v>
      </c>
      <c r="AF377" s="4">
        <v>987.96068000000014</v>
      </c>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row>
    <row r="378" spans="1:173" s="320" customFormat="1" x14ac:dyDescent="0.3">
      <c r="A378" s="320" t="s">
        <v>10</v>
      </c>
      <c r="B378" s="320" t="s">
        <v>812</v>
      </c>
      <c r="C378" s="320" t="str">
        <f>VLOOKUP($A378,Countries!$H$2:$Q$217,9,FALSE)</f>
        <v>ECA</v>
      </c>
      <c r="D378" s="320" t="str">
        <f>VLOOKUP($A378,Countries!$H$2:$Q$217,2,FALSE)</f>
        <v>Lower-Middle Income</v>
      </c>
      <c r="E378" s="320" t="str">
        <f>VLOOKUP($A378,Countries!$H$2:$Q$217,10,FALSE)</f>
        <v>IDA</v>
      </c>
      <c r="F378" s="320" t="s">
        <v>650</v>
      </c>
      <c r="G378" s="320" t="s">
        <v>2076</v>
      </c>
      <c r="H378" s="320" t="s">
        <v>779</v>
      </c>
      <c r="I378" s="4">
        <v>20066.096890000001</v>
      </c>
      <c r="J378" s="4">
        <v>11925.216629999999</v>
      </c>
      <c r="K378" s="4">
        <v>13799.127020000129</v>
      </c>
      <c r="L378" s="4">
        <v>25314.475570000002</v>
      </c>
      <c r="M378" s="4">
        <v>15137.993239999898</v>
      </c>
      <c r="N378" s="4">
        <v>12149.220089999699</v>
      </c>
      <c r="O378" s="4">
        <v>26507.091610000003</v>
      </c>
      <c r="P378" s="4">
        <v>15813.4699300007</v>
      </c>
      <c r="Q378" s="4">
        <v>16592.963410000699</v>
      </c>
      <c r="R378" s="4">
        <v>27317.553359999998</v>
      </c>
      <c r="S378" s="4">
        <v>12303.115089999999</v>
      </c>
      <c r="T378" s="4">
        <v>17687.734009998858</v>
      </c>
      <c r="U378" s="4">
        <v>21742.437730000001</v>
      </c>
      <c r="V378" s="4">
        <v>14608.462099999999</v>
      </c>
      <c r="W378" s="4">
        <v>8463.5379999995475</v>
      </c>
      <c r="X378" s="4">
        <v>11307.707120000352</v>
      </c>
      <c r="Y378" s="4">
        <v>6061.4092800001199</v>
      </c>
      <c r="Z378" s="4">
        <v>14234.083279999979</v>
      </c>
      <c r="AA378" s="4">
        <v>18844.515759999875</v>
      </c>
      <c r="AB378" s="4">
        <v>14249.69202999976</v>
      </c>
      <c r="AC378" s="4">
        <v>16832.579229999999</v>
      </c>
      <c r="AD378" s="4">
        <v>23275.170660000003</v>
      </c>
      <c r="AE378" s="4">
        <v>12482.113070000833</v>
      </c>
      <c r="AF378" s="4">
        <v>17925.527309999525</v>
      </c>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row>
  </sheetData>
  <autoFilter ref="A1:AC355" xr:uid="{870CE87D-26ED-4396-B0C2-722B9BB6EE5C}"/>
  <sortState xmlns:xlrd2="http://schemas.microsoft.com/office/spreadsheetml/2017/richdata2" ref="A2:AA122">
    <sortCondition ref="C2:C122"/>
    <sortCondition ref="B2:B122"/>
    <sortCondition ref="F2:F12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38C2-CA07-43FD-9C6B-5292986F4A1C}">
  <dimension ref="A1:AP50"/>
  <sheetViews>
    <sheetView zoomScale="70" zoomScaleNormal="70" workbookViewId="0">
      <pane xSplit="1" ySplit="1" topLeftCell="B26" activePane="bottomRight" state="frozen"/>
      <selection pane="topRight" activeCell="B1" sqref="B1"/>
      <selection pane="bottomLeft" activeCell="A2" sqref="A2"/>
      <selection pane="bottomRight" activeCell="AO10" sqref="AO10"/>
    </sheetView>
  </sheetViews>
  <sheetFormatPr defaultColWidth="9.109375" defaultRowHeight="14.4" x14ac:dyDescent="0.3"/>
  <cols>
    <col min="1" max="5" width="9.109375" style="159"/>
    <col min="6" max="6" width="11.33203125" style="159" bestFit="1" customWidth="1"/>
    <col min="7" max="30" width="9.109375" style="159"/>
    <col min="31" max="40" width="9.109375" style="174"/>
    <col min="41" max="41" width="9.109375" style="126"/>
    <col min="42" max="16384" width="9.109375" style="159"/>
  </cols>
  <sheetData>
    <row r="1" spans="1:42" x14ac:dyDescent="0.3">
      <c r="A1" s="159" t="s">
        <v>33</v>
      </c>
      <c r="B1" s="159" t="s">
        <v>783</v>
      </c>
      <c r="C1" s="159" t="s">
        <v>798</v>
      </c>
      <c r="D1" s="159" t="s">
        <v>784</v>
      </c>
      <c r="E1" s="159" t="s">
        <v>1689</v>
      </c>
      <c r="F1" s="159" t="s">
        <v>2104</v>
      </c>
      <c r="G1" s="159" t="s">
        <v>40</v>
      </c>
      <c r="H1" s="159" t="s">
        <v>2115</v>
      </c>
      <c r="I1" s="159" t="s">
        <v>2116</v>
      </c>
      <c r="J1" s="159" t="s">
        <v>2117</v>
      </c>
      <c r="K1" s="159" t="s">
        <v>2118</v>
      </c>
      <c r="L1" s="159" t="s">
        <v>2119</v>
      </c>
      <c r="M1" s="159" t="s">
        <v>2120</v>
      </c>
      <c r="N1" s="159" t="s">
        <v>2121</v>
      </c>
      <c r="O1" s="159" t="s">
        <v>2122</v>
      </c>
      <c r="P1" s="159" t="s">
        <v>2123</v>
      </c>
      <c r="Q1" s="159" t="s">
        <v>2124</v>
      </c>
      <c r="R1" s="159" t="s">
        <v>2125</v>
      </c>
      <c r="S1" s="159" t="s">
        <v>2126</v>
      </c>
      <c r="T1" s="159" t="s">
        <v>2127</v>
      </c>
      <c r="U1" s="159" t="s">
        <v>2128</v>
      </c>
      <c r="V1" s="159" t="s">
        <v>2129</v>
      </c>
      <c r="W1" s="159" t="s">
        <v>2130</v>
      </c>
      <c r="X1" s="159" t="s">
        <v>2131</v>
      </c>
      <c r="Y1" s="159" t="s">
        <v>2132</v>
      </c>
      <c r="Z1" s="159" t="s">
        <v>2133</v>
      </c>
      <c r="AA1" s="159" t="s">
        <v>2134</v>
      </c>
      <c r="AB1" s="159" t="s">
        <v>2135</v>
      </c>
      <c r="AC1" s="159" t="s">
        <v>2136</v>
      </c>
      <c r="AD1" s="159" t="s">
        <v>2669</v>
      </c>
      <c r="AE1" s="174" t="s">
        <v>2105</v>
      </c>
      <c r="AF1" s="174" t="s">
        <v>2106</v>
      </c>
      <c r="AG1" s="174" t="s">
        <v>2107</v>
      </c>
      <c r="AH1" s="174" t="s">
        <v>2108</v>
      </c>
      <c r="AI1" s="174" t="s">
        <v>2109</v>
      </c>
      <c r="AJ1" s="174" t="s">
        <v>2110</v>
      </c>
      <c r="AK1" s="174" t="s">
        <v>2111</v>
      </c>
      <c r="AL1" s="174" t="s">
        <v>2112</v>
      </c>
      <c r="AM1" s="174" t="s">
        <v>2113</v>
      </c>
      <c r="AN1" s="174" t="s">
        <v>2668</v>
      </c>
      <c r="AO1" s="126" t="s">
        <v>2114</v>
      </c>
    </row>
    <row r="2" spans="1:42" x14ac:dyDescent="0.3">
      <c r="A2" s="159" t="s">
        <v>901</v>
      </c>
      <c r="B2" s="159" t="s">
        <v>1731</v>
      </c>
      <c r="C2" s="159" t="s">
        <v>49</v>
      </c>
      <c r="D2" s="159" t="s">
        <v>806</v>
      </c>
      <c r="E2" s="159" t="s">
        <v>1696</v>
      </c>
      <c r="F2" s="159" t="s">
        <v>5</v>
      </c>
      <c r="G2" s="159" t="s">
        <v>767</v>
      </c>
      <c r="H2" s="164">
        <v>1</v>
      </c>
      <c r="J2" s="300"/>
      <c r="K2" s="159" t="s">
        <v>102</v>
      </c>
      <c r="L2" s="159" t="s">
        <v>102</v>
      </c>
      <c r="M2" s="159" t="s">
        <v>102</v>
      </c>
      <c r="N2" s="159" t="s">
        <v>102</v>
      </c>
      <c r="O2" s="159" t="s">
        <v>102</v>
      </c>
      <c r="P2" s="159" t="s">
        <v>102</v>
      </c>
      <c r="Q2" s="159" t="s">
        <v>102</v>
      </c>
      <c r="R2" s="159" t="s">
        <v>102</v>
      </c>
      <c r="S2" s="159" t="s">
        <v>102</v>
      </c>
      <c r="T2" s="159" t="s">
        <v>102</v>
      </c>
      <c r="U2" s="159" t="s">
        <v>102</v>
      </c>
      <c r="V2" s="159" t="s">
        <v>102</v>
      </c>
      <c r="W2" s="159" t="s">
        <v>102</v>
      </c>
      <c r="X2" s="159" t="s">
        <v>102</v>
      </c>
      <c r="Y2" s="159" t="s">
        <v>102</v>
      </c>
      <c r="Z2" s="159" t="s">
        <v>102</v>
      </c>
      <c r="AC2" s="165"/>
      <c r="AD2" s="165"/>
      <c r="AE2" s="126">
        <v>-0.24543370406643944</v>
      </c>
      <c r="AF2" s="126">
        <v>-3.6498676545997172E-2</v>
      </c>
      <c r="AG2" s="126">
        <v>-0.13424389965172523</v>
      </c>
      <c r="AH2" s="126">
        <v>-0.8095807287940181</v>
      </c>
      <c r="AI2" s="126">
        <v>-0.43916315188608257</v>
      </c>
      <c r="AJ2" s="126">
        <v>-0.3473303052833232</v>
      </c>
      <c r="AK2" s="126">
        <v>-9.6811342023245428E-2</v>
      </c>
      <c r="AL2" s="126"/>
      <c r="AM2" s="126"/>
      <c r="AN2" s="176"/>
      <c r="AO2" s="175">
        <v>-0.34699999999999998</v>
      </c>
      <c r="AP2" s="165"/>
    </row>
    <row r="3" spans="1:42" x14ac:dyDescent="0.3">
      <c r="A3" s="159" t="s">
        <v>756</v>
      </c>
      <c r="B3" s="159" t="s">
        <v>841</v>
      </c>
      <c r="C3" s="159" t="s">
        <v>49</v>
      </c>
      <c r="D3" s="159" t="s">
        <v>808</v>
      </c>
      <c r="E3" s="159" t="s">
        <v>1696</v>
      </c>
      <c r="F3" s="159" t="s">
        <v>5</v>
      </c>
      <c r="G3" s="159" t="s">
        <v>767</v>
      </c>
      <c r="H3" s="164">
        <v>1</v>
      </c>
      <c r="J3" s="300"/>
      <c r="K3" s="159" t="s">
        <v>102</v>
      </c>
      <c r="L3" s="159" t="s">
        <v>102</v>
      </c>
      <c r="M3" s="159" t="s">
        <v>102</v>
      </c>
      <c r="N3" s="159" t="s">
        <v>102</v>
      </c>
      <c r="O3" s="159" t="s">
        <v>102</v>
      </c>
      <c r="P3" s="159" t="s">
        <v>102</v>
      </c>
      <c r="Q3" s="159" t="s">
        <v>102</v>
      </c>
      <c r="R3" s="159" t="s">
        <v>102</v>
      </c>
      <c r="S3" s="159" t="s">
        <v>102</v>
      </c>
      <c r="T3" s="159" t="s">
        <v>102</v>
      </c>
      <c r="U3" s="159" t="s">
        <v>102</v>
      </c>
      <c r="V3" s="159" t="s">
        <v>102</v>
      </c>
      <c r="W3" s="159" t="s">
        <v>102</v>
      </c>
      <c r="X3" s="159" t="s">
        <v>102</v>
      </c>
      <c r="Y3" s="159" t="s">
        <v>102</v>
      </c>
      <c r="Z3" s="159" t="s">
        <v>102</v>
      </c>
      <c r="AC3" s="165"/>
      <c r="AD3" s="165"/>
      <c r="AE3" s="126">
        <v>4.4241422745904514E-2</v>
      </c>
      <c r="AF3" s="126">
        <v>-2.9166226792747097E-2</v>
      </c>
      <c r="AG3" s="126">
        <v>-1.9644921181202049E-2</v>
      </c>
      <c r="AH3" s="126">
        <v>-0.25707195639915781</v>
      </c>
      <c r="AI3" s="126">
        <v>-0.30400544346208008</v>
      </c>
      <c r="AJ3" s="126">
        <v>-0.23748144071883062</v>
      </c>
      <c r="AK3" s="126">
        <v>-0.12054037045662185</v>
      </c>
      <c r="AL3" s="126">
        <v>1.9667800784096415E-2</v>
      </c>
      <c r="AM3" s="126">
        <v>3.3906892251955444E-2</v>
      </c>
      <c r="AN3" s="176"/>
      <c r="AO3" s="175">
        <v>-9.3317744447489026E-2</v>
      </c>
      <c r="AP3" s="165"/>
    </row>
    <row r="4" spans="1:42" x14ac:dyDescent="0.3">
      <c r="A4" s="159" t="s">
        <v>946</v>
      </c>
      <c r="B4" s="159" t="s">
        <v>1742</v>
      </c>
      <c r="C4" s="159" t="s">
        <v>49</v>
      </c>
      <c r="D4" s="159" t="s">
        <v>804</v>
      </c>
      <c r="E4" s="159" t="s">
        <v>1696</v>
      </c>
      <c r="F4" s="159" t="s">
        <v>5</v>
      </c>
      <c r="G4" s="159" t="s">
        <v>767</v>
      </c>
      <c r="H4" s="164">
        <v>1</v>
      </c>
      <c r="J4" s="300"/>
      <c r="K4" s="159" t="s">
        <v>102</v>
      </c>
      <c r="L4" s="159" t="s">
        <v>102</v>
      </c>
      <c r="M4" s="159" t="s">
        <v>102</v>
      </c>
      <c r="N4" s="159" t="s">
        <v>102</v>
      </c>
      <c r="O4" s="159" t="s">
        <v>102</v>
      </c>
      <c r="P4" s="159" t="s">
        <v>102</v>
      </c>
      <c r="Q4" s="159" t="s">
        <v>102</v>
      </c>
      <c r="R4" s="159" t="s">
        <v>102</v>
      </c>
      <c r="S4" s="159" t="s">
        <v>102</v>
      </c>
      <c r="T4" s="159" t="s">
        <v>102</v>
      </c>
      <c r="U4" s="159" t="s">
        <v>102</v>
      </c>
      <c r="V4" s="159" t="s">
        <v>102</v>
      </c>
      <c r="W4" s="159" t="s">
        <v>102</v>
      </c>
      <c r="X4" s="159" t="s">
        <v>102</v>
      </c>
      <c r="Y4" s="159" t="s">
        <v>102</v>
      </c>
      <c r="Z4" s="159" t="s">
        <v>102</v>
      </c>
      <c r="AC4" s="165"/>
      <c r="AD4" s="165"/>
      <c r="AE4" s="126">
        <v>0.13501465927757536</v>
      </c>
      <c r="AF4" s="126">
        <v>-2.4959121979291579E-2</v>
      </c>
      <c r="AG4" s="126">
        <v>-9.6914644493931237E-3</v>
      </c>
      <c r="AH4" s="126">
        <v>-0.398074154598963</v>
      </c>
      <c r="AI4" s="126">
        <v>-0.29833252366496638</v>
      </c>
      <c r="AJ4" s="126">
        <v>-0.34227323103245427</v>
      </c>
      <c r="AK4" s="126">
        <v>-5.7554182311090753E-2</v>
      </c>
      <c r="AL4" s="126">
        <v>-0.2374306933687268</v>
      </c>
      <c r="AM4" s="126">
        <v>-7.552714895849548E-2</v>
      </c>
      <c r="AN4" s="176"/>
      <c r="AO4" s="175">
        <v>-0.1563371787125348</v>
      </c>
      <c r="AP4" s="165"/>
    </row>
    <row r="5" spans="1:42" x14ac:dyDescent="0.3">
      <c r="A5" s="159" t="s">
        <v>757</v>
      </c>
      <c r="B5" s="159" t="s">
        <v>842</v>
      </c>
      <c r="C5" s="159" t="s">
        <v>49</v>
      </c>
      <c r="D5" s="159" t="s">
        <v>808</v>
      </c>
      <c r="E5" s="159" t="s">
        <v>1696</v>
      </c>
      <c r="F5" s="159" t="s">
        <v>5</v>
      </c>
      <c r="G5" s="159" t="s">
        <v>767</v>
      </c>
      <c r="H5" s="164">
        <v>1</v>
      </c>
      <c r="J5" s="300"/>
      <c r="K5" s="159" t="s">
        <v>102</v>
      </c>
      <c r="L5" s="159" t="s">
        <v>102</v>
      </c>
      <c r="M5" s="159" t="s">
        <v>102</v>
      </c>
      <c r="N5" s="159" t="s">
        <v>102</v>
      </c>
      <c r="O5" s="159" t="s">
        <v>102</v>
      </c>
      <c r="P5" s="159" t="s">
        <v>102</v>
      </c>
      <c r="Q5" s="159" t="s">
        <v>102</v>
      </c>
      <c r="R5" s="159" t="s">
        <v>102</v>
      </c>
      <c r="S5" s="159" t="s">
        <v>102</v>
      </c>
      <c r="T5" s="159" t="s">
        <v>102</v>
      </c>
      <c r="U5" s="159" t="s">
        <v>102</v>
      </c>
      <c r="V5" s="159" t="s">
        <v>102</v>
      </c>
      <c r="W5" s="159" t="s">
        <v>102</v>
      </c>
      <c r="X5" s="159" t="s">
        <v>102</v>
      </c>
      <c r="Y5" s="159" t="s">
        <v>102</v>
      </c>
      <c r="Z5" s="159" t="s">
        <v>102</v>
      </c>
      <c r="AC5" s="165"/>
      <c r="AD5" s="165"/>
      <c r="AE5" s="126">
        <v>9.4512781498219595E-2</v>
      </c>
      <c r="AF5" s="126">
        <v>7.1802209663932359E-2</v>
      </c>
      <c r="AG5" s="126">
        <v>7.3983716926493059E-3</v>
      </c>
      <c r="AH5" s="126">
        <v>-0.25973074225192933</v>
      </c>
      <c r="AI5" s="126">
        <v>-0.19449237921135804</v>
      </c>
      <c r="AJ5" s="126">
        <v>-0.15198267190352879</v>
      </c>
      <c r="AK5" s="126">
        <v>-0.22626996267965738</v>
      </c>
      <c r="AL5" s="126">
        <v>-0.1524575120900164</v>
      </c>
      <c r="AM5" s="126">
        <v>-0.16511251417244283</v>
      </c>
      <c r="AN5" s="176"/>
      <c r="AO5" s="175">
        <v>-0.11223226793169701</v>
      </c>
      <c r="AP5" s="165"/>
    </row>
    <row r="6" spans="1:42" x14ac:dyDescent="0.3">
      <c r="A6" s="159" t="s">
        <v>758</v>
      </c>
      <c r="B6" s="159" t="s">
        <v>843</v>
      </c>
      <c r="C6" s="159" t="s">
        <v>49</v>
      </c>
      <c r="D6" s="159" t="s">
        <v>808</v>
      </c>
      <c r="E6" s="159" t="s">
        <v>1696</v>
      </c>
      <c r="F6" s="159" t="s">
        <v>5</v>
      </c>
      <c r="G6" s="159" t="s">
        <v>767</v>
      </c>
      <c r="H6" s="164">
        <v>1</v>
      </c>
      <c r="J6" s="300"/>
      <c r="K6" s="159" t="s">
        <v>102</v>
      </c>
      <c r="L6" s="159" t="s">
        <v>102</v>
      </c>
      <c r="M6" s="159" t="s">
        <v>102</v>
      </c>
      <c r="N6" s="159" t="s">
        <v>102</v>
      </c>
      <c r="O6" s="159" t="s">
        <v>102</v>
      </c>
      <c r="P6" s="159" t="s">
        <v>102</v>
      </c>
      <c r="Q6" s="159" t="s">
        <v>102</v>
      </c>
      <c r="R6" s="159" t="s">
        <v>102</v>
      </c>
      <c r="S6" s="159" t="s">
        <v>102</v>
      </c>
      <c r="T6" s="159" t="s">
        <v>102</v>
      </c>
      <c r="U6" s="159" t="s">
        <v>102</v>
      </c>
      <c r="V6" s="159" t="s">
        <v>102</v>
      </c>
      <c r="W6" s="159" t="s">
        <v>102</v>
      </c>
      <c r="X6" s="159" t="s">
        <v>102</v>
      </c>
      <c r="Y6" s="159" t="s">
        <v>102</v>
      </c>
      <c r="Z6" s="159" t="s">
        <v>102</v>
      </c>
      <c r="AC6" s="165"/>
      <c r="AD6" s="165"/>
      <c r="AE6" s="126">
        <v>-4.2625490463426133E-2</v>
      </c>
      <c r="AF6" s="126">
        <v>0.14037820403477411</v>
      </c>
      <c r="AG6" s="126">
        <v>2.6500937113644624E-2</v>
      </c>
      <c r="AH6" s="126">
        <v>-0.24120180477460224</v>
      </c>
      <c r="AI6" s="126">
        <v>-0.30392139235474375</v>
      </c>
      <c r="AJ6" s="126">
        <v>-0.36560838167850562</v>
      </c>
      <c r="AK6" s="126">
        <v>-9.8378217104550594E-2</v>
      </c>
      <c r="AL6" s="126">
        <v>-0.12309671078763969</v>
      </c>
      <c r="AM6" s="126">
        <v>-0.11221724885416123</v>
      </c>
      <c r="AN6" s="176"/>
      <c r="AO6" s="175">
        <v>-0.12223273753191691</v>
      </c>
      <c r="AP6" s="165"/>
    </row>
    <row r="7" spans="1:42" x14ac:dyDescent="0.3">
      <c r="A7" s="159" t="s">
        <v>759</v>
      </c>
      <c r="B7" s="159" t="s">
        <v>845</v>
      </c>
      <c r="C7" s="159" t="s">
        <v>49</v>
      </c>
      <c r="D7" s="159" t="s">
        <v>808</v>
      </c>
      <c r="E7" s="159" t="s">
        <v>1696</v>
      </c>
      <c r="F7" s="159" t="s">
        <v>5</v>
      </c>
      <c r="G7" s="159" t="s">
        <v>767</v>
      </c>
      <c r="H7" s="164">
        <v>1</v>
      </c>
      <c r="J7" s="300"/>
      <c r="K7" s="159" t="s">
        <v>102</v>
      </c>
      <c r="L7" s="159" t="s">
        <v>102</v>
      </c>
      <c r="M7" s="159" t="s">
        <v>102</v>
      </c>
      <c r="N7" s="159" t="s">
        <v>102</v>
      </c>
      <c r="O7" s="159" t="s">
        <v>102</v>
      </c>
      <c r="P7" s="159" t="s">
        <v>102</v>
      </c>
      <c r="Q7" s="159" t="s">
        <v>102</v>
      </c>
      <c r="R7" s="159" t="s">
        <v>102</v>
      </c>
      <c r="S7" s="159" t="s">
        <v>102</v>
      </c>
      <c r="T7" s="159" t="s">
        <v>102</v>
      </c>
      <c r="U7" s="159" t="s">
        <v>102</v>
      </c>
      <c r="V7" s="159" t="s">
        <v>102</v>
      </c>
      <c r="W7" s="159" t="s">
        <v>102</v>
      </c>
      <c r="X7" s="159" t="s">
        <v>102</v>
      </c>
      <c r="Y7" s="159" t="s">
        <v>102</v>
      </c>
      <c r="Z7" s="159" t="s">
        <v>102</v>
      </c>
      <c r="AC7" s="165"/>
      <c r="AD7" s="165"/>
      <c r="AE7" s="126">
        <v>5.2368472622987383E-2</v>
      </c>
      <c r="AF7" s="126">
        <v>-7.6012331432505964E-2</v>
      </c>
      <c r="AG7" s="126">
        <v>6.1477454447006467E-2</v>
      </c>
      <c r="AH7" s="126">
        <v>-0.35588889818702285</v>
      </c>
      <c r="AI7" s="126">
        <v>-0.35332635635412785</v>
      </c>
      <c r="AJ7" s="126">
        <v>-0.26439182235739794</v>
      </c>
      <c r="AK7" s="126">
        <v>-0.22999156379856017</v>
      </c>
      <c r="AL7" s="126">
        <v>-0.20205325911809127</v>
      </c>
      <c r="AM7" s="126">
        <v>0.15632742401600352</v>
      </c>
      <c r="AN7" s="176"/>
      <c r="AO7" s="175">
        <v>-0.15092865035559938</v>
      </c>
      <c r="AP7" s="165"/>
    </row>
    <row r="8" spans="1:42" x14ac:dyDescent="0.3">
      <c r="A8" s="159" t="s">
        <v>760</v>
      </c>
      <c r="B8" s="159" t="s">
        <v>846</v>
      </c>
      <c r="C8" s="159" t="s">
        <v>49</v>
      </c>
      <c r="D8" s="159" t="s">
        <v>806</v>
      </c>
      <c r="E8" s="159" t="s">
        <v>1696</v>
      </c>
      <c r="F8" s="159" t="s">
        <v>5</v>
      </c>
      <c r="G8" s="159" t="s">
        <v>767</v>
      </c>
      <c r="H8" s="164">
        <v>1</v>
      </c>
      <c r="J8" s="300"/>
      <c r="AC8" s="165"/>
      <c r="AD8" s="165"/>
      <c r="AE8" s="126">
        <v>4.0690230758500402E-2</v>
      </c>
      <c r="AF8" s="126">
        <v>5.6852314612922041E-2</v>
      </c>
      <c r="AG8" s="126">
        <v>4.9442299753089001E-3</v>
      </c>
      <c r="AH8" s="126">
        <v>-0.30476991827490635</v>
      </c>
      <c r="AI8" s="126">
        <v>-0.29231642740571062</v>
      </c>
      <c r="AJ8" s="126">
        <v>-2.17148502585853E-2</v>
      </c>
      <c r="AK8" s="126">
        <v>-7.4985119375754999E-2</v>
      </c>
      <c r="AL8" s="126">
        <v>7.8902458884462581E-3</v>
      </c>
      <c r="AM8" s="126">
        <v>7.6014003402925565E-2</v>
      </c>
      <c r="AN8" s="176"/>
      <c r="AO8" s="175">
        <v>-8.3284805131564929E-2</v>
      </c>
      <c r="AP8" s="165"/>
    </row>
    <row r="9" spans="1:42" x14ac:dyDescent="0.3">
      <c r="A9" s="159" t="s">
        <v>762</v>
      </c>
      <c r="B9" s="159" t="s">
        <v>847</v>
      </c>
      <c r="C9" s="159" t="s">
        <v>49</v>
      </c>
      <c r="D9" s="159" t="s">
        <v>806</v>
      </c>
      <c r="E9" s="159" t="s">
        <v>1696</v>
      </c>
      <c r="F9" s="159" t="s">
        <v>5</v>
      </c>
      <c r="G9" s="159" t="s">
        <v>767</v>
      </c>
      <c r="H9" s="164">
        <v>1</v>
      </c>
      <c r="J9" s="300"/>
      <c r="K9" s="159" t="s">
        <v>102</v>
      </c>
      <c r="L9" s="159" t="s">
        <v>102</v>
      </c>
      <c r="M9" s="159" t="s">
        <v>102</v>
      </c>
      <c r="N9" s="159" t="s">
        <v>102</v>
      </c>
      <c r="O9" s="159" t="s">
        <v>102</v>
      </c>
      <c r="P9" s="159" t="s">
        <v>102</v>
      </c>
      <c r="Q9" s="159" t="s">
        <v>102</v>
      </c>
      <c r="R9" s="159" t="s">
        <v>102</v>
      </c>
      <c r="S9" s="159" t="s">
        <v>102</v>
      </c>
      <c r="T9" s="159" t="s">
        <v>102</v>
      </c>
      <c r="U9" s="159" t="s">
        <v>102</v>
      </c>
      <c r="V9" s="159" t="s">
        <v>102</v>
      </c>
      <c r="W9" s="159" t="s">
        <v>102</v>
      </c>
      <c r="X9" s="159" t="s">
        <v>102</v>
      </c>
      <c r="Y9" s="159" t="s">
        <v>102</v>
      </c>
      <c r="Z9" s="159" t="s">
        <v>102</v>
      </c>
      <c r="AC9" s="165"/>
      <c r="AD9" s="165"/>
      <c r="AE9" s="126">
        <v>8.0646847194602453E-2</v>
      </c>
      <c r="AF9" s="126">
        <v>7.4077875129297588E-2</v>
      </c>
      <c r="AG9" s="126">
        <v>-0.29484305164549424</v>
      </c>
      <c r="AH9" s="126">
        <v>9.5561871144150531E-2</v>
      </c>
      <c r="AI9" s="126">
        <v>-0.25684909559788466</v>
      </c>
      <c r="AJ9" s="126">
        <v>-0.18638974610360165</v>
      </c>
      <c r="AK9" s="126">
        <v>-0.14958494690473828</v>
      </c>
      <c r="AL9" s="126">
        <v>-0.15548291306044121</v>
      </c>
      <c r="AM9" s="126">
        <v>-4.9367165963298022E-2</v>
      </c>
      <c r="AN9" s="176"/>
      <c r="AO9" s="175">
        <v>-8.8252182038907986E-2</v>
      </c>
      <c r="AP9" s="165"/>
    </row>
    <row r="10" spans="1:42" x14ac:dyDescent="0.3">
      <c r="A10" s="159" t="s">
        <v>1054</v>
      </c>
      <c r="B10" s="159" t="s">
        <v>1792</v>
      </c>
      <c r="C10" s="159" t="s">
        <v>49</v>
      </c>
      <c r="D10" s="159" t="s">
        <v>806</v>
      </c>
      <c r="E10" s="159" t="s">
        <v>1940</v>
      </c>
      <c r="F10" s="159" t="s">
        <v>5</v>
      </c>
      <c r="G10" s="159" t="s">
        <v>767</v>
      </c>
      <c r="H10" s="164">
        <v>1</v>
      </c>
      <c r="J10" s="300"/>
      <c r="AC10" s="165"/>
      <c r="AD10" s="165"/>
      <c r="AE10" s="126">
        <v>4.3890728194182743E-2</v>
      </c>
      <c r="AF10" s="126">
        <v>-1.2455648898373965E-2</v>
      </c>
      <c r="AG10" s="126">
        <v>-0.13969351128090607</v>
      </c>
      <c r="AH10" s="126">
        <v>-0.36549863067568666</v>
      </c>
      <c r="AI10" s="126">
        <v>-0.42091562944864391</v>
      </c>
      <c r="AJ10" s="126">
        <v>-0.47866342365127446</v>
      </c>
      <c r="AK10" s="126">
        <v>-0.30341664297915344</v>
      </c>
      <c r="AL10" s="126">
        <v>-0.14965937742939972</v>
      </c>
      <c r="AM10" s="126">
        <v>-0.26805646686409218</v>
      </c>
      <c r="AN10" s="176"/>
      <c r="AO10" s="175">
        <v>-0.25680025063361245</v>
      </c>
      <c r="AP10" s="165"/>
    </row>
    <row r="11" spans="1:42" x14ac:dyDescent="0.3">
      <c r="A11" s="159" t="s">
        <v>764</v>
      </c>
      <c r="B11" s="159" t="s">
        <v>848</v>
      </c>
      <c r="C11" s="159" t="s">
        <v>49</v>
      </c>
      <c r="D11" s="159" t="s">
        <v>808</v>
      </c>
      <c r="E11" s="159" t="s">
        <v>1696</v>
      </c>
      <c r="F11" s="159" t="s">
        <v>5</v>
      </c>
      <c r="G11" s="159" t="s">
        <v>767</v>
      </c>
      <c r="H11" s="164">
        <v>1</v>
      </c>
      <c r="J11" s="300"/>
      <c r="AC11" s="165"/>
      <c r="AD11" s="165"/>
      <c r="AE11" s="126">
        <v>4.4848975259633335E-2</v>
      </c>
      <c r="AF11" s="126">
        <v>0.10323361955583281</v>
      </c>
      <c r="AG11" s="126">
        <v>-0.41927665763423838</v>
      </c>
      <c r="AH11" s="126">
        <v>-0.53795151203667968</v>
      </c>
      <c r="AI11" s="126">
        <v>-0.51934550993623163</v>
      </c>
      <c r="AJ11" s="126">
        <v>-0.63991352377675004</v>
      </c>
      <c r="AK11" s="126">
        <v>0.24500816581955817</v>
      </c>
      <c r="AL11" s="126">
        <v>-0.37776443292559592</v>
      </c>
      <c r="AM11" s="126">
        <v>-0.28550301015052015</v>
      </c>
      <c r="AN11" s="176"/>
      <c r="AO11" s="175">
        <v>-0.30942064960545368</v>
      </c>
      <c r="AP11" s="165"/>
    </row>
    <row r="12" spans="1:42" x14ac:dyDescent="0.3">
      <c r="A12" s="159" t="s">
        <v>1226</v>
      </c>
      <c r="B12" s="159" t="s">
        <v>1869</v>
      </c>
      <c r="C12" s="159" t="s">
        <v>49</v>
      </c>
      <c r="D12" s="159" t="s">
        <v>808</v>
      </c>
      <c r="E12" s="159" t="s">
        <v>1696</v>
      </c>
      <c r="F12" s="159" t="s">
        <v>5</v>
      </c>
      <c r="G12" s="159" t="s">
        <v>767</v>
      </c>
      <c r="H12" s="164">
        <v>1</v>
      </c>
      <c r="J12" s="300"/>
      <c r="AC12" s="165"/>
      <c r="AD12" s="165"/>
      <c r="AE12" s="126">
        <v>1.3307341676273267E-2</v>
      </c>
      <c r="AF12" s="126">
        <v>4.6109932879625434E-2</v>
      </c>
      <c r="AG12" s="126">
        <v>-0.10027607720960419</v>
      </c>
      <c r="AH12" s="126">
        <v>-0.54662363929485236</v>
      </c>
      <c r="AI12" s="126">
        <v>-0.34022295284300669</v>
      </c>
      <c r="AJ12" s="126">
        <v>3.3880972260786281E-3</v>
      </c>
      <c r="AK12" s="126">
        <v>-3.0431840739290693E-2</v>
      </c>
      <c r="AL12" s="126">
        <v>0.17437011321057397</v>
      </c>
      <c r="AM12" s="126">
        <v>0.22548550729849295</v>
      </c>
      <c r="AN12" s="176"/>
      <c r="AO12" s="175">
        <v>-8.4389360432850682E-2</v>
      </c>
      <c r="AP12" s="165"/>
    </row>
    <row r="13" spans="1:42" x14ac:dyDescent="0.3">
      <c r="A13" s="159" t="s">
        <v>765</v>
      </c>
      <c r="B13" s="159" t="s">
        <v>849</v>
      </c>
      <c r="C13" s="159" t="s">
        <v>49</v>
      </c>
      <c r="D13" s="159" t="s">
        <v>808</v>
      </c>
      <c r="E13" s="159" t="s">
        <v>1696</v>
      </c>
      <c r="F13" s="159" t="s">
        <v>5</v>
      </c>
      <c r="G13" s="159" t="s">
        <v>767</v>
      </c>
      <c r="H13" s="164">
        <v>1</v>
      </c>
      <c r="J13" s="300"/>
      <c r="AC13" s="165"/>
      <c r="AD13" s="165"/>
      <c r="AE13" s="126">
        <v>4.0159141513959044E-2</v>
      </c>
      <c r="AF13" s="126">
        <v>-4.2215151285256523E-3</v>
      </c>
      <c r="AG13" s="126">
        <v>-0.15863392828394551</v>
      </c>
      <c r="AH13" s="126">
        <v>-0.36557447603316651</v>
      </c>
      <c r="AI13" s="126">
        <v>-0.21005019374925737</v>
      </c>
      <c r="AJ13" s="126">
        <v>-0.38613718852844137</v>
      </c>
      <c r="AK13" s="126">
        <v>-0.19628070439952225</v>
      </c>
      <c r="AL13" s="126">
        <v>-0.15331059382477491</v>
      </c>
      <c r="AM13" s="126">
        <v>-0.15365713319477861</v>
      </c>
      <c r="AN13" s="176"/>
      <c r="AO13" s="175">
        <v>-0.18123276115010284</v>
      </c>
      <c r="AP13" s="165"/>
    </row>
    <row r="14" spans="1:42" x14ac:dyDescent="0.3">
      <c r="A14" s="159" t="s">
        <v>790</v>
      </c>
      <c r="B14" s="159" t="s">
        <v>844</v>
      </c>
      <c r="C14" s="159" t="s">
        <v>49</v>
      </c>
      <c r="D14" s="159" t="s">
        <v>808</v>
      </c>
      <c r="E14" s="159" t="s">
        <v>1696</v>
      </c>
      <c r="F14" s="159" t="s">
        <v>5</v>
      </c>
      <c r="G14" s="159" t="s">
        <v>767</v>
      </c>
      <c r="H14" s="164">
        <v>1</v>
      </c>
      <c r="J14" s="300"/>
      <c r="AC14" s="165"/>
      <c r="AD14" s="165"/>
      <c r="AE14" s="126">
        <v>3.9561738099741464E-2</v>
      </c>
      <c r="AF14" s="126">
        <v>3.3072724491642162E-2</v>
      </c>
      <c r="AG14" s="126">
        <v>-0.1561129515713604</v>
      </c>
      <c r="AH14" s="126">
        <v>-0.48996189319124395</v>
      </c>
      <c r="AI14" s="126">
        <v>-0.38573801764594118</v>
      </c>
      <c r="AJ14" s="126">
        <v>-0.21762933911251139</v>
      </c>
      <c r="AK14" s="126">
        <v>-8.017638174178543E-2</v>
      </c>
      <c r="AL14" s="126">
        <v>-8.2665099777124731E-2</v>
      </c>
      <c r="AM14" s="126">
        <v>-6.8355850936936233E-2</v>
      </c>
      <c r="AN14" s="176"/>
      <c r="AO14" s="175">
        <v>-0.16648297850878235</v>
      </c>
      <c r="AP14" s="165"/>
    </row>
    <row r="15" spans="1:42" x14ac:dyDescent="0.3">
      <c r="A15" s="159" t="s">
        <v>1335</v>
      </c>
      <c r="B15" s="159" t="s">
        <v>1911</v>
      </c>
      <c r="C15" s="159" t="s">
        <v>49</v>
      </c>
      <c r="D15" s="159" t="s">
        <v>804</v>
      </c>
      <c r="E15" s="159" t="s">
        <v>1696</v>
      </c>
      <c r="F15" s="159" t="s">
        <v>5</v>
      </c>
      <c r="G15" s="159" t="s">
        <v>767</v>
      </c>
      <c r="H15" s="164">
        <v>1</v>
      </c>
      <c r="J15" s="300"/>
      <c r="AC15" s="165"/>
      <c r="AD15" s="165"/>
      <c r="AE15" s="126">
        <v>-3.1669865642994212E-2</v>
      </c>
      <c r="AF15" s="126">
        <v>-0.12973562278550005</v>
      </c>
      <c r="AG15" s="126">
        <v>-0.35200722553656733</v>
      </c>
      <c r="AH15" s="126">
        <v>-0.22152387253280409</v>
      </c>
      <c r="AI15" s="126">
        <v>-0.1192434210526315</v>
      </c>
      <c r="AJ15" s="126">
        <v>-0.24167485868763819</v>
      </c>
      <c r="AK15" s="126">
        <v>-0.15444290118228948</v>
      </c>
      <c r="AL15" s="126"/>
      <c r="AM15" s="126"/>
      <c r="AN15" s="176"/>
      <c r="AO15" s="175">
        <v>-0.20399999999999999</v>
      </c>
      <c r="AP15" s="165"/>
    </row>
    <row r="16" spans="1:42" x14ac:dyDescent="0.3">
      <c r="A16" s="159" t="s">
        <v>766</v>
      </c>
      <c r="B16" s="159" t="s">
        <v>850</v>
      </c>
      <c r="C16" s="159" t="s">
        <v>49</v>
      </c>
      <c r="D16" s="159" t="s">
        <v>804</v>
      </c>
      <c r="E16" s="159" t="s">
        <v>1696</v>
      </c>
      <c r="F16" s="159" t="s">
        <v>5</v>
      </c>
      <c r="G16" s="159" t="s">
        <v>767</v>
      </c>
      <c r="H16" s="164">
        <v>1</v>
      </c>
      <c r="J16" s="300"/>
      <c r="AC16" s="165"/>
      <c r="AD16" s="165"/>
      <c r="AE16" s="126">
        <v>1.2795078839074705E-2</v>
      </c>
      <c r="AF16" s="126">
        <v>-3.3557781292748244E-2</v>
      </c>
      <c r="AG16" s="126">
        <v>2.9109938887503829E-2</v>
      </c>
      <c r="AH16" s="126">
        <v>-9.8822518780684585E-2</v>
      </c>
      <c r="AI16" s="126">
        <v>-0.19243564680364414</v>
      </c>
      <c r="AJ16" s="126">
        <v>-3.3583252525995991E-2</v>
      </c>
      <c r="AK16" s="126">
        <v>-3.0492132142084928E-3</v>
      </c>
      <c r="AL16" s="126">
        <v>-2.6085715157447995E-2</v>
      </c>
      <c r="AM16" s="126">
        <v>1.4793946881193988E-2</v>
      </c>
      <c r="AN16" s="176"/>
      <c r="AO16" s="175">
        <v>-3.860552658524654E-2</v>
      </c>
      <c r="AP16" s="165"/>
    </row>
    <row r="17" spans="1:42" x14ac:dyDescent="0.3">
      <c r="A17" s="159" t="s">
        <v>901</v>
      </c>
      <c r="B17" s="159" t="s">
        <v>1731</v>
      </c>
      <c r="C17" s="159" t="s">
        <v>49</v>
      </c>
      <c r="D17" s="159" t="s">
        <v>806</v>
      </c>
      <c r="E17" s="159" t="s">
        <v>1696</v>
      </c>
      <c r="F17" s="159" t="s">
        <v>16</v>
      </c>
      <c r="G17" s="159" t="s">
        <v>767</v>
      </c>
      <c r="H17" s="164">
        <v>1</v>
      </c>
      <c r="AC17" s="166"/>
      <c r="AD17" s="166"/>
      <c r="AE17" s="167">
        <v>-0.66627607682276935</v>
      </c>
      <c r="AF17" s="167">
        <v>-2.6227982392698267E-2</v>
      </c>
      <c r="AG17" s="167">
        <v>-7.1872404762933537E-2</v>
      </c>
      <c r="AH17" s="167">
        <v>-0.90468220046294245</v>
      </c>
      <c r="AI17" s="167">
        <v>3.3871022761903048E-2</v>
      </c>
      <c r="AJ17" s="167">
        <v>1.4058742424373651</v>
      </c>
      <c r="AK17" s="175"/>
      <c r="AL17" s="175"/>
      <c r="AM17" s="175"/>
      <c r="AN17" s="175"/>
      <c r="AO17" s="167">
        <v>-0.45153333828209474</v>
      </c>
      <c r="AP17" s="165"/>
    </row>
    <row r="18" spans="1:42" x14ac:dyDescent="0.3">
      <c r="A18" s="159" t="s">
        <v>756</v>
      </c>
      <c r="B18" s="159" t="s">
        <v>841</v>
      </c>
      <c r="C18" s="159" t="s">
        <v>49</v>
      </c>
      <c r="D18" s="159" t="s">
        <v>808</v>
      </c>
      <c r="E18" s="159" t="s">
        <v>1696</v>
      </c>
      <c r="F18" s="159" t="s">
        <v>16</v>
      </c>
      <c r="G18" s="159" t="s">
        <v>767</v>
      </c>
      <c r="H18" s="164">
        <v>1</v>
      </c>
      <c r="AC18" s="166"/>
      <c r="AD18" s="166"/>
      <c r="AE18" s="167">
        <v>0.10956269985867323</v>
      </c>
      <c r="AF18" s="167">
        <v>-8.7572492844177952E-2</v>
      </c>
      <c r="AG18" s="167">
        <v>3.7907214487972567E-2</v>
      </c>
      <c r="AH18" s="167">
        <v>-0.19507246730181108</v>
      </c>
      <c r="AI18" s="167">
        <v>-0.14303343962839421</v>
      </c>
      <c r="AJ18" s="167">
        <v>-1.2949620010850538E-2</v>
      </c>
      <c r="AK18" s="175"/>
      <c r="AL18" s="175"/>
      <c r="AM18" s="175"/>
      <c r="AN18" s="175"/>
      <c r="AO18" s="167">
        <v>-3.9548198699655049E-2</v>
      </c>
      <c r="AP18" s="165"/>
    </row>
    <row r="19" spans="1:42" x14ac:dyDescent="0.3">
      <c r="A19" s="159" t="s">
        <v>946</v>
      </c>
      <c r="B19" s="159" t="s">
        <v>1742</v>
      </c>
      <c r="C19" s="159" t="s">
        <v>49</v>
      </c>
      <c r="D19" s="159" t="s">
        <v>804</v>
      </c>
      <c r="E19" s="159" t="s">
        <v>1696</v>
      </c>
      <c r="F19" s="159" t="s">
        <v>16</v>
      </c>
      <c r="G19" s="159" t="s">
        <v>767</v>
      </c>
      <c r="H19" s="164">
        <v>1</v>
      </c>
      <c r="AC19" s="166"/>
      <c r="AD19" s="166"/>
      <c r="AE19" s="167">
        <v>0.19155230951613816</v>
      </c>
      <c r="AF19" s="167">
        <v>4.559851691613119E-2</v>
      </c>
      <c r="AG19" s="167">
        <v>4.9411150510630934E-2</v>
      </c>
      <c r="AH19" s="167">
        <v>-0.52451744446675808</v>
      </c>
      <c r="AI19" s="167">
        <v>-0.23903981455959994</v>
      </c>
      <c r="AJ19" s="167">
        <v>-0.54296001463083865</v>
      </c>
      <c r="AK19" s="175"/>
      <c r="AL19" s="175"/>
      <c r="AM19" s="175"/>
      <c r="AN19" s="175"/>
      <c r="AO19" s="167">
        <v>-0.27571820300346117</v>
      </c>
      <c r="AP19" s="165"/>
    </row>
    <row r="20" spans="1:42" x14ac:dyDescent="0.3">
      <c r="A20" s="159" t="s">
        <v>757</v>
      </c>
      <c r="B20" s="159" t="s">
        <v>842</v>
      </c>
      <c r="C20" s="159" t="s">
        <v>49</v>
      </c>
      <c r="D20" s="159" t="s">
        <v>808</v>
      </c>
      <c r="E20" s="159" t="s">
        <v>1696</v>
      </c>
      <c r="F20" s="159" t="s">
        <v>16</v>
      </c>
      <c r="G20" s="159" t="s">
        <v>767</v>
      </c>
      <c r="H20" s="164">
        <v>1</v>
      </c>
      <c r="AC20" s="166"/>
      <c r="AD20" s="166"/>
      <c r="AE20" s="167">
        <v>0.18325882703691576</v>
      </c>
      <c r="AF20" s="167">
        <v>6.3709545590960912E-2</v>
      </c>
      <c r="AG20" s="167">
        <v>4.3199846573363912E-2</v>
      </c>
      <c r="AH20" s="167">
        <v>-0.28143619850657559</v>
      </c>
      <c r="AI20" s="167">
        <v>1.183317814013094E-3</v>
      </c>
      <c r="AJ20" s="167">
        <v>-0.11460031821753973</v>
      </c>
      <c r="AK20" s="175"/>
      <c r="AL20" s="175"/>
      <c r="AM20" s="175"/>
      <c r="AN20" s="175"/>
      <c r="AO20" s="167">
        <v>-5.8371118168928149E-2</v>
      </c>
      <c r="AP20" s="165"/>
    </row>
    <row r="21" spans="1:42" x14ac:dyDescent="0.3">
      <c r="A21" s="159" t="s">
        <v>758</v>
      </c>
      <c r="B21" s="159" t="s">
        <v>843</v>
      </c>
      <c r="C21" s="159" t="s">
        <v>49</v>
      </c>
      <c r="D21" s="159" t="s">
        <v>808</v>
      </c>
      <c r="E21" s="159" t="s">
        <v>1696</v>
      </c>
      <c r="F21" s="159" t="s">
        <v>16</v>
      </c>
      <c r="G21" s="159" t="s">
        <v>767</v>
      </c>
      <c r="H21" s="164">
        <v>1</v>
      </c>
      <c r="AC21" s="166"/>
      <c r="AD21" s="166"/>
      <c r="AE21" s="167">
        <v>-0.26610046013242467</v>
      </c>
      <c r="AF21" s="167">
        <v>0.14223886429090599</v>
      </c>
      <c r="AG21" s="167">
        <v>-4.508345588094443E-2</v>
      </c>
      <c r="AH21" s="167">
        <v>0.10405762324469919</v>
      </c>
      <c r="AI21" s="167">
        <v>0.18578759031814457</v>
      </c>
      <c r="AJ21" s="167">
        <v>-0.38623549385731792</v>
      </c>
      <c r="AK21" s="175"/>
      <c r="AL21" s="175"/>
      <c r="AM21" s="175"/>
      <c r="AN21" s="175"/>
      <c r="AO21" s="167">
        <v>-0.11458161910476519</v>
      </c>
      <c r="AP21" s="165"/>
    </row>
    <row r="22" spans="1:42" x14ac:dyDescent="0.3">
      <c r="A22" s="159" t="s">
        <v>759</v>
      </c>
      <c r="B22" s="159" t="s">
        <v>845</v>
      </c>
      <c r="C22" s="159" t="s">
        <v>49</v>
      </c>
      <c r="D22" s="159" t="s">
        <v>808</v>
      </c>
      <c r="E22" s="159" t="s">
        <v>1696</v>
      </c>
      <c r="F22" s="159" t="s">
        <v>16</v>
      </c>
      <c r="G22" s="159" t="s">
        <v>767</v>
      </c>
      <c r="H22" s="164">
        <v>1</v>
      </c>
      <c r="AC22" s="166"/>
      <c r="AD22" s="166"/>
      <c r="AE22" s="167">
        <v>5.4736659590575415E-2</v>
      </c>
      <c r="AF22" s="167">
        <v>-1.2470556226203371E-2</v>
      </c>
      <c r="AG22" s="167">
        <v>-6.5756092096634411E-2</v>
      </c>
      <c r="AH22" s="167">
        <v>-0.33602496882749405</v>
      </c>
      <c r="AI22" s="167">
        <v>-6.8566693721668626E-2</v>
      </c>
      <c r="AJ22" s="167">
        <v>-2.8331515860336224E-2</v>
      </c>
      <c r="AK22" s="175"/>
      <c r="AL22" s="175"/>
      <c r="AM22" s="175"/>
      <c r="AN22" s="175"/>
      <c r="AO22" s="167">
        <v>-0.164237906279525</v>
      </c>
      <c r="AP22" s="165"/>
    </row>
    <row r="23" spans="1:42" x14ac:dyDescent="0.3">
      <c r="A23" s="159" t="s">
        <v>760</v>
      </c>
      <c r="B23" s="159" t="s">
        <v>846</v>
      </c>
      <c r="C23" s="159" t="s">
        <v>49</v>
      </c>
      <c r="D23" s="159" t="s">
        <v>806</v>
      </c>
      <c r="E23" s="159" t="s">
        <v>1696</v>
      </c>
      <c r="F23" s="159" t="s">
        <v>16</v>
      </c>
      <c r="G23" s="159" t="s">
        <v>767</v>
      </c>
      <c r="H23" s="164">
        <v>1</v>
      </c>
      <c r="AC23" s="166"/>
      <c r="AD23" s="166"/>
      <c r="AE23" s="167">
        <v>5.0111183079698522E-2</v>
      </c>
      <c r="AF23" s="167">
        <v>0.10512624079130888</v>
      </c>
      <c r="AG23" s="167">
        <v>-3.7154114614476014E-2</v>
      </c>
      <c r="AH23" s="167">
        <v>-0.36253834546896213</v>
      </c>
      <c r="AI23" s="167">
        <v>-0.17209226117834375</v>
      </c>
      <c r="AJ23" s="167">
        <v>0.24197183154204183</v>
      </c>
      <c r="AK23" s="175"/>
      <c r="AL23" s="175"/>
      <c r="AM23" s="175"/>
      <c r="AN23" s="175"/>
      <c r="AO23" s="167">
        <v>-0.12977156857439681</v>
      </c>
      <c r="AP23" s="165"/>
    </row>
    <row r="24" spans="1:42" x14ac:dyDescent="0.3">
      <c r="A24" s="159" t="s">
        <v>762</v>
      </c>
      <c r="B24" s="159" t="s">
        <v>847</v>
      </c>
      <c r="C24" s="159" t="s">
        <v>49</v>
      </c>
      <c r="D24" s="159" t="s">
        <v>806</v>
      </c>
      <c r="E24" s="159" t="s">
        <v>1696</v>
      </c>
      <c r="F24" s="159" t="s">
        <v>16</v>
      </c>
      <c r="G24" s="159" t="s">
        <v>767</v>
      </c>
      <c r="H24" s="164">
        <v>1</v>
      </c>
      <c r="AC24" s="166"/>
      <c r="AD24" s="166"/>
      <c r="AE24" s="167">
        <v>0.16519316951954949</v>
      </c>
      <c r="AF24" s="167">
        <v>5.7321915126600231E-2</v>
      </c>
      <c r="AG24" s="167">
        <v>-0.36594504407858042</v>
      </c>
      <c r="AH24" s="167">
        <v>0.30633446458739966</v>
      </c>
      <c r="AI24" s="167">
        <v>-0.14125794645378903</v>
      </c>
      <c r="AJ24" s="167">
        <v>-0.17669899498181352</v>
      </c>
      <c r="AK24" s="175"/>
      <c r="AL24" s="175"/>
      <c r="AM24" s="175"/>
      <c r="AN24" s="175"/>
      <c r="AO24" s="167">
        <v>-1.9549681999780973E-2</v>
      </c>
      <c r="AP24" s="165"/>
    </row>
    <row r="25" spans="1:42" x14ac:dyDescent="0.3">
      <c r="A25" s="159" t="s">
        <v>1054</v>
      </c>
      <c r="B25" s="159" t="s">
        <v>1792</v>
      </c>
      <c r="C25" s="159" t="s">
        <v>49</v>
      </c>
      <c r="D25" s="159" t="s">
        <v>806</v>
      </c>
      <c r="E25" s="159" t="s">
        <v>1940</v>
      </c>
      <c r="F25" s="159" t="s">
        <v>16</v>
      </c>
      <c r="G25" s="159" t="s">
        <v>767</v>
      </c>
      <c r="H25" s="164">
        <v>1</v>
      </c>
      <c r="AC25" s="166"/>
      <c r="AD25" s="166"/>
      <c r="AE25" s="167">
        <v>0.24281706567265077</v>
      </c>
      <c r="AF25" s="167">
        <v>-4.8537950538966187E-2</v>
      </c>
      <c r="AG25" s="167">
        <v>-0.29601936137976281</v>
      </c>
      <c r="AH25" s="167">
        <v>-0.33873770207407289</v>
      </c>
      <c r="AI25" s="167">
        <v>-0.27313980905499263</v>
      </c>
      <c r="AJ25" s="167">
        <v>-0.63637510542746079</v>
      </c>
      <c r="AK25" s="175"/>
      <c r="AL25" s="175"/>
      <c r="AM25" s="175"/>
      <c r="AN25" s="175"/>
      <c r="AO25" s="167">
        <v>-0.35690249034560906</v>
      </c>
      <c r="AP25" s="165"/>
    </row>
    <row r="26" spans="1:42" x14ac:dyDescent="0.3">
      <c r="A26" s="159" t="s">
        <v>764</v>
      </c>
      <c r="B26" s="159" t="s">
        <v>848</v>
      </c>
      <c r="C26" s="159" t="s">
        <v>49</v>
      </c>
      <c r="D26" s="159" t="s">
        <v>808</v>
      </c>
      <c r="E26" s="159" t="s">
        <v>1696</v>
      </c>
      <c r="F26" s="159" t="s">
        <v>16</v>
      </c>
      <c r="G26" s="159" t="s">
        <v>767</v>
      </c>
      <c r="H26" s="164">
        <v>1</v>
      </c>
      <c r="AC26" s="166"/>
      <c r="AD26" s="166"/>
      <c r="AE26" s="167">
        <v>0.12957776386554926</v>
      </c>
      <c r="AF26" s="167">
        <v>0.41164226180887054</v>
      </c>
      <c r="AG26" s="167">
        <v>-0.4539236848871987</v>
      </c>
      <c r="AH26" s="167">
        <v>-0.33128889220106572</v>
      </c>
      <c r="AI26" s="167">
        <v>-0.28599589009818088</v>
      </c>
      <c r="AJ26" s="167">
        <v>-0.66695962044176527</v>
      </c>
      <c r="AK26" s="175"/>
      <c r="AL26" s="175"/>
      <c r="AM26" s="175"/>
      <c r="AN26" s="175"/>
      <c r="AO26" s="167">
        <v>-0.3523628639938623</v>
      </c>
      <c r="AP26" s="165"/>
    </row>
    <row r="27" spans="1:42" x14ac:dyDescent="0.3">
      <c r="A27" s="159" t="s">
        <v>1226</v>
      </c>
      <c r="B27" s="159" t="s">
        <v>1869</v>
      </c>
      <c r="C27" s="159" t="s">
        <v>49</v>
      </c>
      <c r="D27" s="159" t="s">
        <v>808</v>
      </c>
      <c r="E27" s="159" t="s">
        <v>1696</v>
      </c>
      <c r="F27" s="159" t="s">
        <v>16</v>
      </c>
      <c r="G27" s="159" t="s">
        <v>767</v>
      </c>
      <c r="H27" s="164">
        <v>1</v>
      </c>
      <c r="AC27" s="166"/>
      <c r="AD27" s="166"/>
      <c r="AE27" s="167">
        <v>-9.2994720443042522E-2</v>
      </c>
      <c r="AF27" s="167">
        <v>0.33129806858630617</v>
      </c>
      <c r="AG27" s="167">
        <v>-0.12259988264572869</v>
      </c>
      <c r="AH27" s="167">
        <v>-0.68175078178760817</v>
      </c>
      <c r="AI27" s="167">
        <v>-0.61914075119619827</v>
      </c>
      <c r="AJ27" s="167">
        <v>7.209132619866282E-2</v>
      </c>
      <c r="AK27" s="175"/>
      <c r="AL27" s="175"/>
      <c r="AM27" s="175"/>
      <c r="AN27" s="175"/>
      <c r="AO27" s="167">
        <v>-0.34736481629942373</v>
      </c>
      <c r="AP27" s="165"/>
    </row>
    <row r="28" spans="1:42" x14ac:dyDescent="0.3">
      <c r="A28" s="159" t="s">
        <v>765</v>
      </c>
      <c r="B28" s="159" t="s">
        <v>849</v>
      </c>
      <c r="C28" s="159" t="s">
        <v>49</v>
      </c>
      <c r="D28" s="159" t="s">
        <v>808</v>
      </c>
      <c r="E28" s="159" t="s">
        <v>1696</v>
      </c>
      <c r="F28" s="159" t="s">
        <v>16</v>
      </c>
      <c r="G28" s="159" t="s">
        <v>767</v>
      </c>
      <c r="H28" s="164">
        <v>1</v>
      </c>
      <c r="AC28" s="166"/>
      <c r="AD28" s="166"/>
      <c r="AE28" s="167">
        <v>4.2480535372626915E-2</v>
      </c>
      <c r="AF28" s="167">
        <v>6.6958759714403723E-2</v>
      </c>
      <c r="AG28" s="167">
        <v>-0.2444244100672826</v>
      </c>
      <c r="AH28" s="167">
        <v>-0.33956087495094239</v>
      </c>
      <c r="AI28" s="167">
        <v>0.22028580548700133</v>
      </c>
      <c r="AJ28" s="167">
        <v>-0.45430367830850005</v>
      </c>
      <c r="AK28" s="175"/>
      <c r="AL28" s="175"/>
      <c r="AM28" s="175"/>
      <c r="AN28" s="175"/>
      <c r="AO28" s="167">
        <v>-0.14590826927227751</v>
      </c>
      <c r="AP28" s="165"/>
    </row>
    <row r="29" spans="1:42" x14ac:dyDescent="0.3">
      <c r="A29" s="159" t="s">
        <v>790</v>
      </c>
      <c r="B29" s="159" t="s">
        <v>844</v>
      </c>
      <c r="C29" s="159" t="s">
        <v>49</v>
      </c>
      <c r="D29" s="159" t="s">
        <v>808</v>
      </c>
      <c r="E29" s="159" t="s">
        <v>1696</v>
      </c>
      <c r="F29" s="159" t="s">
        <v>16</v>
      </c>
      <c r="G29" s="159" t="s">
        <v>767</v>
      </c>
      <c r="H29" s="164">
        <v>1</v>
      </c>
      <c r="AC29" s="166"/>
      <c r="AD29" s="166"/>
      <c r="AE29" s="167">
        <v>0.16141549625701374</v>
      </c>
      <c r="AF29" s="167">
        <v>7.763329697658293E-2</v>
      </c>
      <c r="AG29" s="167">
        <v>-6.9832467352852201E-2</v>
      </c>
      <c r="AH29" s="167">
        <v>-0.43235436074686784</v>
      </c>
      <c r="AI29" s="167">
        <v>-0.26735673209044009</v>
      </c>
      <c r="AJ29" s="167"/>
      <c r="AK29" s="175"/>
      <c r="AL29" s="175"/>
      <c r="AM29" s="175"/>
      <c r="AN29" s="175"/>
      <c r="AO29" s="167"/>
      <c r="AP29" s="165"/>
    </row>
    <row r="30" spans="1:42" x14ac:dyDescent="0.3">
      <c r="A30" s="159" t="s">
        <v>1335</v>
      </c>
      <c r="B30" s="159" t="s">
        <v>1911</v>
      </c>
      <c r="C30" s="159" t="s">
        <v>49</v>
      </c>
      <c r="D30" s="159" t="s">
        <v>804</v>
      </c>
      <c r="E30" s="159" t="s">
        <v>1696</v>
      </c>
      <c r="F30" s="159" t="s">
        <v>16</v>
      </c>
      <c r="G30" s="159" t="s">
        <v>767</v>
      </c>
      <c r="H30" s="164">
        <v>1</v>
      </c>
      <c r="AC30" s="166"/>
      <c r="AD30" s="166"/>
      <c r="AE30" s="167">
        <v>-5.09499806126405E-2</v>
      </c>
      <c r="AF30" s="167">
        <v>-0.11574828822954032</v>
      </c>
      <c r="AG30" s="167">
        <v>-0.43710027409776153</v>
      </c>
      <c r="AH30" s="167">
        <v>-0.21314792715197428</v>
      </c>
      <c r="AI30" s="167">
        <v>-0.17756073127973962</v>
      </c>
      <c r="AJ30" s="167"/>
      <c r="AK30" s="175"/>
      <c r="AL30" s="175"/>
      <c r="AM30" s="175"/>
      <c r="AN30" s="175"/>
      <c r="AO30" s="167"/>
      <c r="AP30" s="165"/>
    </row>
    <row r="31" spans="1:42" x14ac:dyDescent="0.3">
      <c r="A31" s="159" t="s">
        <v>766</v>
      </c>
      <c r="B31" s="159" t="s">
        <v>850</v>
      </c>
      <c r="C31" s="159" t="s">
        <v>49</v>
      </c>
      <c r="D31" s="159" t="s">
        <v>804</v>
      </c>
      <c r="E31" s="159" t="s">
        <v>1696</v>
      </c>
      <c r="F31" s="159" t="s">
        <v>16</v>
      </c>
      <c r="G31" s="159" t="s">
        <v>767</v>
      </c>
      <c r="H31" s="164">
        <v>1</v>
      </c>
      <c r="AC31" s="166"/>
      <c r="AD31" s="166"/>
      <c r="AE31" s="167">
        <v>8.3602768708740879E-3</v>
      </c>
      <c r="AF31" s="167">
        <v>-6.3695746258040628E-2</v>
      </c>
      <c r="AG31" s="167">
        <v>5.231997727239545E-2</v>
      </c>
      <c r="AH31" s="167">
        <v>-4.2556099298960391E-2</v>
      </c>
      <c r="AI31" s="167">
        <v>-0.19611990277766084</v>
      </c>
      <c r="AJ31" s="167">
        <v>1.2754890654293548E-2</v>
      </c>
      <c r="AK31" s="175"/>
      <c r="AL31" s="175"/>
      <c r="AM31" s="175"/>
      <c r="AN31" s="175"/>
      <c r="AO31" s="167">
        <v>-4.2464009014349671E-2</v>
      </c>
      <c r="AP31" s="165"/>
    </row>
    <row r="32" spans="1:42" x14ac:dyDescent="0.3">
      <c r="A32" s="159" t="s">
        <v>901</v>
      </c>
      <c r="B32" s="159" t="s">
        <v>1731</v>
      </c>
      <c r="C32" s="159" t="s">
        <v>49</v>
      </c>
      <c r="D32" s="159" t="s">
        <v>806</v>
      </c>
      <c r="E32" s="159" t="s">
        <v>1696</v>
      </c>
      <c r="F32" s="159" t="s">
        <v>18</v>
      </c>
      <c r="G32" s="159" t="s">
        <v>767</v>
      </c>
      <c r="H32" s="164">
        <v>1</v>
      </c>
      <c r="AC32" s="166"/>
      <c r="AD32" s="166"/>
      <c r="AE32" s="167">
        <v>-0.11603803680988194</v>
      </c>
      <c r="AF32" s="167">
        <v>-0.17102910480850297</v>
      </c>
      <c r="AG32" s="167">
        <v>-0.2013576272814393</v>
      </c>
      <c r="AH32" s="167">
        <v>-0.79855283314447489</v>
      </c>
      <c r="AI32" s="167">
        <v>-0.65234221485059285</v>
      </c>
      <c r="AJ32" s="167">
        <v>-0.82255565655396223</v>
      </c>
      <c r="AK32" s="175"/>
      <c r="AL32" s="175"/>
      <c r="AM32" s="175"/>
      <c r="AN32" s="175"/>
      <c r="AO32" s="167">
        <v>-0.45044022244651727</v>
      </c>
      <c r="AP32" s="165"/>
    </row>
    <row r="33" spans="1:42" x14ac:dyDescent="0.3">
      <c r="A33" s="159" t="s">
        <v>756</v>
      </c>
      <c r="B33" s="159" t="s">
        <v>841</v>
      </c>
      <c r="C33" s="159" t="s">
        <v>49</v>
      </c>
      <c r="D33" s="159" t="s">
        <v>808</v>
      </c>
      <c r="E33" s="159" t="s">
        <v>1696</v>
      </c>
      <c r="F33" s="159" t="s">
        <v>18</v>
      </c>
      <c r="G33" s="159" t="s">
        <v>767</v>
      </c>
      <c r="H33" s="164">
        <v>1</v>
      </c>
      <c r="Q33" s="168"/>
      <c r="AC33" s="166"/>
      <c r="AD33" s="166"/>
      <c r="AE33" s="167">
        <v>4.7344993389029068E-2</v>
      </c>
      <c r="AF33" s="167">
        <v>2.8860141970134236E-2</v>
      </c>
      <c r="AG33" s="167">
        <v>2.8300695613205848E-2</v>
      </c>
      <c r="AH33" s="167">
        <v>-0.14818045303531918</v>
      </c>
      <c r="AI33" s="167">
        <v>-0.24258429629447023</v>
      </c>
      <c r="AJ33" s="167">
        <v>-0.11269527215144279</v>
      </c>
      <c r="AK33" s="175"/>
      <c r="AL33" s="175"/>
      <c r="AM33" s="175"/>
      <c r="AN33" s="175"/>
      <c r="AO33" s="167">
        <v>-6.6063263549934137E-2</v>
      </c>
      <c r="AP33" s="165"/>
    </row>
    <row r="34" spans="1:42" x14ac:dyDescent="0.3">
      <c r="A34" s="159" t="s">
        <v>946</v>
      </c>
      <c r="B34" s="159" t="s">
        <v>1742</v>
      </c>
      <c r="C34" s="159" t="s">
        <v>49</v>
      </c>
      <c r="D34" s="159" t="s">
        <v>804</v>
      </c>
      <c r="E34" s="159" t="s">
        <v>1696</v>
      </c>
      <c r="F34" s="159" t="s">
        <v>18</v>
      </c>
      <c r="G34" s="159" t="s">
        <v>767</v>
      </c>
      <c r="H34" s="164">
        <v>1</v>
      </c>
      <c r="I34" s="169"/>
      <c r="J34" s="170"/>
      <c r="K34" s="170"/>
      <c r="L34" s="170"/>
      <c r="M34" s="170"/>
      <c r="N34" s="170"/>
      <c r="O34" s="170"/>
      <c r="P34" s="165"/>
      <c r="Q34" s="169"/>
      <c r="R34" s="170"/>
      <c r="S34" s="170"/>
      <c r="T34" s="170"/>
      <c r="U34" s="170"/>
      <c r="V34" s="170"/>
      <c r="W34" s="170"/>
      <c r="X34" s="165"/>
      <c r="AC34" s="166"/>
      <c r="AD34" s="166"/>
      <c r="AE34" s="167">
        <v>0.18092290192095589</v>
      </c>
      <c r="AF34" s="167">
        <v>-0.13103503781458087</v>
      </c>
      <c r="AG34" s="167">
        <v>-0.14788466248833929</v>
      </c>
      <c r="AH34" s="167">
        <v>-0.20151004889725513</v>
      </c>
      <c r="AI34" s="167">
        <v>-0.39945945049806697</v>
      </c>
      <c r="AJ34" s="167">
        <v>-0.27980044151101835</v>
      </c>
      <c r="AK34" s="175"/>
      <c r="AL34" s="175"/>
      <c r="AM34" s="175"/>
      <c r="AN34" s="175"/>
      <c r="AO34" s="167">
        <v>-0.1570413183189818</v>
      </c>
      <c r="AP34" s="165"/>
    </row>
    <row r="35" spans="1:42" x14ac:dyDescent="0.3">
      <c r="A35" s="159" t="s">
        <v>757</v>
      </c>
      <c r="B35" s="159" t="s">
        <v>842</v>
      </c>
      <c r="C35" s="159" t="s">
        <v>49</v>
      </c>
      <c r="D35" s="159" t="s">
        <v>808</v>
      </c>
      <c r="E35" s="159" t="s">
        <v>1696</v>
      </c>
      <c r="F35" s="159" t="s">
        <v>18</v>
      </c>
      <c r="G35" s="159" t="s">
        <v>767</v>
      </c>
      <c r="H35" s="164">
        <v>1</v>
      </c>
      <c r="I35" s="171"/>
      <c r="J35" s="172"/>
      <c r="K35" s="172"/>
      <c r="L35" s="172"/>
      <c r="M35" s="172"/>
      <c r="N35" s="172"/>
      <c r="O35" s="172"/>
      <c r="P35" s="165"/>
      <c r="Q35" s="171"/>
      <c r="R35" s="172"/>
      <c r="S35" s="172"/>
      <c r="T35" s="172"/>
      <c r="U35" s="172"/>
      <c r="V35" s="172"/>
      <c r="W35" s="172"/>
      <c r="X35" s="165"/>
      <c r="AC35" s="166"/>
      <c r="AD35" s="166"/>
      <c r="AE35" s="167">
        <v>6.7610339996039243E-2</v>
      </c>
      <c r="AF35" s="167">
        <v>8.7617173141607343E-2</v>
      </c>
      <c r="AG35" s="167">
        <v>-1.318809326026951E-2</v>
      </c>
      <c r="AH35" s="167">
        <v>-0.12176948477042032</v>
      </c>
      <c r="AI35" s="167">
        <v>-0.29944105691670203</v>
      </c>
      <c r="AJ35" s="167">
        <v>-0.24595034734243795</v>
      </c>
      <c r="AK35" s="175"/>
      <c r="AL35" s="175"/>
      <c r="AM35" s="175"/>
      <c r="AN35" s="175"/>
      <c r="AO35" s="167">
        <v>-8.010322307563271E-2</v>
      </c>
      <c r="AP35" s="165"/>
    </row>
    <row r="36" spans="1:42" x14ac:dyDescent="0.3">
      <c r="A36" s="159" t="s">
        <v>758</v>
      </c>
      <c r="B36" s="159" t="s">
        <v>843</v>
      </c>
      <c r="C36" s="159" t="s">
        <v>49</v>
      </c>
      <c r="D36" s="159" t="s">
        <v>808</v>
      </c>
      <c r="E36" s="159" t="s">
        <v>1696</v>
      </c>
      <c r="F36" s="159" t="s">
        <v>18</v>
      </c>
      <c r="G36" s="159" t="s">
        <v>767</v>
      </c>
      <c r="H36" s="164">
        <v>1</v>
      </c>
      <c r="I36" s="171"/>
      <c r="J36" s="173"/>
      <c r="K36" s="173"/>
      <c r="L36" s="173"/>
      <c r="M36" s="173"/>
      <c r="N36" s="173"/>
      <c r="O36" s="173"/>
      <c r="P36" s="165"/>
      <c r="Q36" s="171"/>
      <c r="R36" s="173"/>
      <c r="S36" s="173"/>
      <c r="T36" s="173"/>
      <c r="U36" s="173"/>
      <c r="V36" s="173"/>
      <c r="W36" s="173"/>
      <c r="X36" s="165"/>
      <c r="AC36" s="166"/>
      <c r="AD36" s="166"/>
      <c r="AE36" s="167">
        <v>0.16312816144353762</v>
      </c>
      <c r="AF36" s="167">
        <v>0.26040386125370246</v>
      </c>
      <c r="AG36" s="167">
        <v>0.16479582674561272</v>
      </c>
      <c r="AH36" s="167">
        <v>-0.36129898617691419</v>
      </c>
      <c r="AI36" s="167">
        <v>-0.41507822295217006</v>
      </c>
      <c r="AJ36" s="167">
        <v>-0.22341918436387076</v>
      </c>
      <c r="AK36" s="175"/>
      <c r="AL36" s="175"/>
      <c r="AM36" s="175"/>
      <c r="AN36" s="175"/>
      <c r="AO36" s="167">
        <v>-5.7674876523649769E-2</v>
      </c>
      <c r="AP36" s="165"/>
    </row>
    <row r="37" spans="1:42" x14ac:dyDescent="0.3">
      <c r="A37" s="159" t="s">
        <v>759</v>
      </c>
      <c r="B37" s="159" t="s">
        <v>845</v>
      </c>
      <c r="C37" s="159" t="s">
        <v>49</v>
      </c>
      <c r="D37" s="159" t="s">
        <v>808</v>
      </c>
      <c r="E37" s="159" t="s">
        <v>1696</v>
      </c>
      <c r="F37" s="159" t="s">
        <v>18</v>
      </c>
      <c r="G37" s="159" t="s">
        <v>767</v>
      </c>
      <c r="H37" s="164">
        <v>1</v>
      </c>
      <c r="I37" s="171"/>
      <c r="J37" s="173"/>
      <c r="K37" s="173"/>
      <c r="L37" s="173"/>
      <c r="M37" s="173"/>
      <c r="N37" s="173"/>
      <c r="O37" s="173"/>
      <c r="P37" s="165"/>
      <c r="Q37" s="171"/>
      <c r="R37" s="173"/>
      <c r="S37" s="173"/>
      <c r="T37" s="173"/>
      <c r="U37" s="173"/>
      <c r="V37" s="173"/>
      <c r="W37" s="173"/>
      <c r="X37" s="165"/>
      <c r="AC37" s="166"/>
      <c r="AD37" s="166"/>
      <c r="AE37" s="167">
        <v>6.6235917685509238E-2</v>
      </c>
      <c r="AF37" s="167">
        <v>-0.10724859793864042</v>
      </c>
      <c r="AG37" s="167">
        <v>-6.770285724269598E-2</v>
      </c>
      <c r="AH37" s="167">
        <v>-0.38613324898469431</v>
      </c>
      <c r="AI37" s="167">
        <v>-0.46940834696429268</v>
      </c>
      <c r="AJ37" s="167">
        <v>-0.37921609927650402</v>
      </c>
      <c r="AK37" s="175"/>
      <c r="AL37" s="175"/>
      <c r="AM37" s="175"/>
      <c r="AN37" s="175"/>
      <c r="AO37" s="167">
        <v>-0.21583550595965903</v>
      </c>
      <c r="AP37" s="165"/>
    </row>
    <row r="38" spans="1:42" x14ac:dyDescent="0.3">
      <c r="A38" s="159" t="s">
        <v>760</v>
      </c>
      <c r="B38" s="159" t="s">
        <v>846</v>
      </c>
      <c r="C38" s="159" t="s">
        <v>49</v>
      </c>
      <c r="D38" s="159" t="s">
        <v>806</v>
      </c>
      <c r="E38" s="159" t="s">
        <v>1696</v>
      </c>
      <c r="F38" s="159" t="s">
        <v>18</v>
      </c>
      <c r="G38" s="159" t="s">
        <v>767</v>
      </c>
      <c r="H38" s="164">
        <v>1</v>
      </c>
      <c r="I38" s="171"/>
      <c r="J38" s="173"/>
      <c r="K38" s="173"/>
      <c r="L38" s="173"/>
      <c r="M38" s="173"/>
      <c r="N38" s="173"/>
      <c r="O38" s="173"/>
      <c r="P38" s="165"/>
      <c r="Q38" s="171"/>
      <c r="R38" s="173"/>
      <c r="S38" s="173"/>
      <c r="T38" s="173"/>
      <c r="U38" s="173"/>
      <c r="V38" s="173"/>
      <c r="W38" s="173"/>
      <c r="X38" s="165"/>
      <c r="AC38" s="166"/>
      <c r="AD38" s="166"/>
      <c r="AE38" s="167">
        <v>8.6305941549334186E-2</v>
      </c>
      <c r="AF38" s="167">
        <v>3.2163109422301377E-2</v>
      </c>
      <c r="AG38" s="167">
        <v>4.3863156532279957E-2</v>
      </c>
      <c r="AH38" s="167">
        <v>-0.20746013515536887</v>
      </c>
      <c r="AI38" s="167">
        <v>-0.33600807682354755</v>
      </c>
      <c r="AJ38" s="167">
        <v>-0.22263575337754118</v>
      </c>
      <c r="AK38" s="175"/>
      <c r="AL38" s="175"/>
      <c r="AM38" s="175"/>
      <c r="AN38" s="175"/>
      <c r="AO38" s="167">
        <v>-9.8362043691096093E-2</v>
      </c>
      <c r="AP38" s="165"/>
    </row>
    <row r="39" spans="1:42" x14ac:dyDescent="0.3">
      <c r="A39" s="159" t="s">
        <v>762</v>
      </c>
      <c r="B39" s="159" t="s">
        <v>847</v>
      </c>
      <c r="C39" s="159" t="s">
        <v>49</v>
      </c>
      <c r="D39" s="159" t="s">
        <v>806</v>
      </c>
      <c r="E39" s="159" t="s">
        <v>1696</v>
      </c>
      <c r="F39" s="159" t="s">
        <v>18</v>
      </c>
      <c r="G39" s="159" t="s">
        <v>767</v>
      </c>
      <c r="H39" s="164">
        <v>1</v>
      </c>
      <c r="I39" s="171"/>
      <c r="J39" s="173"/>
      <c r="K39" s="173"/>
      <c r="L39" s="173"/>
      <c r="M39" s="173"/>
      <c r="N39" s="173"/>
      <c r="O39" s="173"/>
      <c r="P39" s="165"/>
      <c r="Q39" s="171"/>
      <c r="R39" s="173"/>
      <c r="S39" s="173"/>
      <c r="T39" s="173"/>
      <c r="U39" s="173"/>
      <c r="V39" s="173"/>
      <c r="W39" s="173"/>
      <c r="X39" s="165"/>
      <c r="AC39" s="166"/>
      <c r="AD39" s="166"/>
      <c r="AE39" s="167">
        <v>7.362804358423887E-2</v>
      </c>
      <c r="AF39" s="167">
        <v>4.8326647434029438E-2</v>
      </c>
      <c r="AG39" s="167">
        <v>-0.2818709781431471</v>
      </c>
      <c r="AH39" s="167">
        <v>7.5490311506286212E-2</v>
      </c>
      <c r="AI39" s="167">
        <v>-0.23520354049045294</v>
      </c>
      <c r="AJ39" s="167">
        <v>-0.14562778405975593</v>
      </c>
      <c r="AK39" s="175"/>
      <c r="AL39" s="175"/>
      <c r="AM39" s="175"/>
      <c r="AN39" s="175"/>
      <c r="AO39" s="167">
        <v>-7.6188164957034565E-2</v>
      </c>
      <c r="AP39" s="165"/>
    </row>
    <row r="40" spans="1:42" x14ac:dyDescent="0.3">
      <c r="A40" s="159" t="s">
        <v>1054</v>
      </c>
      <c r="B40" s="159" t="s">
        <v>1792</v>
      </c>
      <c r="C40" s="159" t="s">
        <v>49</v>
      </c>
      <c r="D40" s="159" t="s">
        <v>806</v>
      </c>
      <c r="E40" s="159" t="s">
        <v>1940</v>
      </c>
      <c r="F40" s="159" t="s">
        <v>18</v>
      </c>
      <c r="G40" s="159" t="s">
        <v>767</v>
      </c>
      <c r="H40" s="164">
        <v>1</v>
      </c>
      <c r="I40" s="171"/>
      <c r="J40" s="173"/>
      <c r="K40" s="173"/>
      <c r="L40" s="173"/>
      <c r="M40" s="173"/>
      <c r="N40" s="173"/>
      <c r="O40" s="173"/>
      <c r="P40" s="165"/>
      <c r="Q40" s="171"/>
      <c r="R40" s="173"/>
      <c r="S40" s="173"/>
      <c r="T40" s="173"/>
      <c r="U40" s="173"/>
      <c r="V40" s="173"/>
      <c r="W40" s="173"/>
      <c r="X40" s="165"/>
      <c r="AC40" s="166"/>
      <c r="AD40" s="166"/>
      <c r="AE40" s="167">
        <v>1.4763386897010378E-3</v>
      </c>
      <c r="AF40" s="167">
        <v>-4.1727813139713988E-3</v>
      </c>
      <c r="AG40" s="167">
        <v>-0.11575438067797421</v>
      </c>
      <c r="AH40" s="167">
        <v>-0.41316605202711865</v>
      </c>
      <c r="AI40" s="167">
        <v>-0.44388726076760243</v>
      </c>
      <c r="AJ40" s="167">
        <v>-0.34321748795062618</v>
      </c>
      <c r="AK40" s="175"/>
      <c r="AL40" s="175"/>
      <c r="AM40" s="175"/>
      <c r="AN40" s="175"/>
      <c r="AO40" s="167">
        <v>-0.21491311786358508</v>
      </c>
      <c r="AP40" s="165"/>
    </row>
    <row r="41" spans="1:42" x14ac:dyDescent="0.3">
      <c r="A41" s="159" t="s">
        <v>764</v>
      </c>
      <c r="B41" s="159" t="s">
        <v>848</v>
      </c>
      <c r="C41" s="159" t="s">
        <v>49</v>
      </c>
      <c r="D41" s="159" t="s">
        <v>808</v>
      </c>
      <c r="E41" s="159" t="s">
        <v>1696</v>
      </c>
      <c r="F41" s="159" t="s">
        <v>18</v>
      </c>
      <c r="G41" s="159" t="s">
        <v>767</v>
      </c>
      <c r="H41" s="164">
        <v>1</v>
      </c>
      <c r="I41" s="171"/>
      <c r="J41" s="173"/>
      <c r="K41" s="173"/>
      <c r="L41" s="173"/>
      <c r="M41" s="173"/>
      <c r="N41" s="173"/>
      <c r="O41" s="173"/>
      <c r="P41" s="165"/>
      <c r="Q41" s="171"/>
      <c r="R41" s="173"/>
      <c r="S41" s="173"/>
      <c r="T41" s="173"/>
      <c r="U41" s="173"/>
      <c r="V41" s="173"/>
      <c r="W41" s="173"/>
      <c r="X41" s="165"/>
      <c r="AC41" s="166"/>
      <c r="AD41" s="166"/>
      <c r="AE41" s="167">
        <v>-6.8002998740819998E-2</v>
      </c>
      <c r="AF41" s="167">
        <v>-0.12184389191763216</v>
      </c>
      <c r="AG41" s="167">
        <v>-0.21290045814398753</v>
      </c>
      <c r="AH41" s="167">
        <v>-0.62082557793942572</v>
      </c>
      <c r="AI41" s="167">
        <v>-0.68275407252607945</v>
      </c>
      <c r="AJ41" s="167">
        <v>-0.6370187518946776</v>
      </c>
      <c r="AK41" s="175"/>
      <c r="AL41" s="175"/>
      <c r="AM41" s="175"/>
      <c r="AN41" s="175"/>
      <c r="AO41" s="167">
        <v>-0.38516654681513274</v>
      </c>
      <c r="AP41" s="165"/>
    </row>
    <row r="42" spans="1:42" x14ac:dyDescent="0.3">
      <c r="A42" s="159" t="s">
        <v>1226</v>
      </c>
      <c r="B42" s="159" t="s">
        <v>1869</v>
      </c>
      <c r="C42" s="159" t="s">
        <v>49</v>
      </c>
      <c r="D42" s="159" t="s">
        <v>808</v>
      </c>
      <c r="E42" s="159" t="s">
        <v>1696</v>
      </c>
      <c r="F42" s="159" t="s">
        <v>18</v>
      </c>
      <c r="G42" s="159" t="s">
        <v>767</v>
      </c>
      <c r="H42" s="164">
        <v>1</v>
      </c>
      <c r="I42" s="171"/>
      <c r="J42" s="173"/>
      <c r="K42" s="173"/>
      <c r="L42" s="173"/>
      <c r="M42" s="173"/>
      <c r="N42" s="173"/>
      <c r="O42" s="173"/>
      <c r="P42" s="165"/>
      <c r="Q42" s="171"/>
      <c r="R42" s="173"/>
      <c r="S42" s="173"/>
      <c r="T42" s="173"/>
      <c r="U42" s="173"/>
      <c r="V42" s="173"/>
      <c r="W42" s="173"/>
      <c r="X42" s="165"/>
      <c r="AC42" s="166"/>
      <c r="AD42" s="166"/>
      <c r="AE42" s="167">
        <v>9.4829086557565181E-2</v>
      </c>
      <c r="AF42" s="167">
        <v>-2.7448564533473389E-2</v>
      </c>
      <c r="AG42" s="167">
        <v>-6.6583229846804245E-2</v>
      </c>
      <c r="AH42" s="167">
        <v>-0.35381748830921539</v>
      </c>
      <c r="AI42" s="167">
        <v>4.3602079306263877E-2</v>
      </c>
      <c r="AJ42" s="167">
        <v>-2.0914529760420776E-2</v>
      </c>
      <c r="AK42" s="175"/>
      <c r="AL42" s="175"/>
      <c r="AM42" s="175"/>
      <c r="AN42" s="175"/>
      <c r="AO42" s="167">
        <v>-5.2243728081462992E-2</v>
      </c>
      <c r="AP42" s="165"/>
    </row>
    <row r="43" spans="1:42" x14ac:dyDescent="0.3">
      <c r="A43" s="159" t="s">
        <v>765</v>
      </c>
      <c r="B43" s="159" t="s">
        <v>849</v>
      </c>
      <c r="C43" s="159" t="s">
        <v>49</v>
      </c>
      <c r="D43" s="159" t="s">
        <v>808</v>
      </c>
      <c r="E43" s="159" t="s">
        <v>1696</v>
      </c>
      <c r="F43" s="159" t="s">
        <v>18</v>
      </c>
      <c r="G43" s="159" t="s">
        <v>767</v>
      </c>
      <c r="H43" s="164">
        <v>1</v>
      </c>
      <c r="I43" s="171"/>
      <c r="J43" s="173"/>
      <c r="K43" s="173"/>
      <c r="L43" s="173"/>
      <c r="M43" s="173"/>
      <c r="N43" s="173"/>
      <c r="O43" s="173"/>
      <c r="P43" s="165"/>
      <c r="Q43" s="171"/>
      <c r="R43" s="173"/>
      <c r="S43" s="173"/>
      <c r="T43" s="173"/>
      <c r="U43" s="173"/>
      <c r="V43" s="173"/>
      <c r="W43" s="173"/>
      <c r="X43" s="165"/>
      <c r="AC43" s="166"/>
      <c r="AD43" s="166"/>
      <c r="AE43" s="167">
        <v>7.6166845507484029E-3</v>
      </c>
      <c r="AF43" s="167">
        <v>-3.3321124940782029E-2</v>
      </c>
      <c r="AG43" s="167">
        <v>-0.11126337730377528</v>
      </c>
      <c r="AH43" s="167">
        <v>-0.35595669377920575</v>
      </c>
      <c r="AI43" s="167">
        <v>-0.39502068112260003</v>
      </c>
      <c r="AJ43" s="167">
        <v>-0.35899055113155343</v>
      </c>
      <c r="AK43" s="175"/>
      <c r="AL43" s="175"/>
      <c r="AM43" s="175"/>
      <c r="AN43" s="175"/>
      <c r="AO43" s="167">
        <v>-0.20258636289060547</v>
      </c>
      <c r="AP43" s="165"/>
    </row>
    <row r="44" spans="1:42" x14ac:dyDescent="0.3">
      <c r="A44" s="159" t="s">
        <v>790</v>
      </c>
      <c r="B44" s="159" t="s">
        <v>844</v>
      </c>
      <c r="C44" s="159" t="s">
        <v>49</v>
      </c>
      <c r="D44" s="159" t="s">
        <v>808</v>
      </c>
      <c r="E44" s="159" t="s">
        <v>1696</v>
      </c>
      <c r="F44" s="159" t="s">
        <v>18</v>
      </c>
      <c r="G44" s="159" t="s">
        <v>767</v>
      </c>
      <c r="H44" s="164">
        <v>1</v>
      </c>
      <c r="I44" s="171"/>
      <c r="J44" s="173"/>
      <c r="K44" s="173"/>
      <c r="L44" s="173"/>
      <c r="M44" s="173"/>
      <c r="N44" s="173"/>
      <c r="O44" s="173"/>
      <c r="P44" s="165"/>
      <c r="Q44" s="171"/>
      <c r="R44" s="173"/>
      <c r="S44" s="173"/>
      <c r="T44" s="173"/>
      <c r="U44" s="173"/>
      <c r="V44" s="173"/>
      <c r="W44" s="173"/>
      <c r="X44" s="165"/>
      <c r="AC44" s="166"/>
      <c r="AD44" s="166"/>
      <c r="AE44" s="167">
        <v>4.5175797020362722E-2</v>
      </c>
      <c r="AF44" s="167">
        <v>5.6101472359201668E-2</v>
      </c>
      <c r="AG44" s="167">
        <v>-0.24422120846546364</v>
      </c>
      <c r="AH44" s="167">
        <v>-0.46842774527968367</v>
      </c>
      <c r="AI44" s="167">
        <v>-0.35175384518746639</v>
      </c>
      <c r="AJ44" s="167"/>
      <c r="AK44" s="175"/>
      <c r="AL44" s="175"/>
      <c r="AM44" s="175"/>
      <c r="AN44" s="175"/>
      <c r="AO44" s="167"/>
      <c r="AP44" s="165"/>
    </row>
    <row r="45" spans="1:42" x14ac:dyDescent="0.3">
      <c r="A45" s="159" t="s">
        <v>1335</v>
      </c>
      <c r="B45" s="159" t="s">
        <v>1911</v>
      </c>
      <c r="C45" s="159" t="s">
        <v>49</v>
      </c>
      <c r="D45" s="159" t="s">
        <v>804</v>
      </c>
      <c r="E45" s="159" t="s">
        <v>1696</v>
      </c>
      <c r="F45" s="159" t="s">
        <v>18</v>
      </c>
      <c r="G45" s="159" t="s">
        <v>767</v>
      </c>
      <c r="H45" s="164">
        <v>1</v>
      </c>
      <c r="I45" s="171"/>
      <c r="J45" s="173"/>
      <c r="K45" s="173"/>
      <c r="L45" s="173"/>
      <c r="M45" s="173"/>
      <c r="N45" s="173"/>
      <c r="O45" s="173"/>
      <c r="P45" s="165"/>
      <c r="Q45" s="171"/>
      <c r="R45" s="173"/>
      <c r="S45" s="173"/>
      <c r="T45" s="173"/>
      <c r="U45" s="173"/>
      <c r="V45" s="173"/>
      <c r="W45" s="173"/>
      <c r="X45" s="165"/>
      <c r="AC45" s="166"/>
      <c r="AD45" s="166"/>
      <c r="AE45" s="167">
        <v>1.4929920780012224E-2</v>
      </c>
      <c r="AF45" s="167">
        <v>-0.18033106134371962</v>
      </c>
      <c r="AG45" s="167">
        <v>5.8971774193548328E-2</v>
      </c>
      <c r="AH45" s="167">
        <v>-0.12233285917496445</v>
      </c>
      <c r="AI45" s="167">
        <v>0.22374690299218586</v>
      </c>
      <c r="AJ45" s="167"/>
      <c r="AK45" s="175"/>
      <c r="AL45" s="175"/>
      <c r="AM45" s="175"/>
      <c r="AN45" s="175"/>
      <c r="AO45" s="167"/>
      <c r="AP45" s="165"/>
    </row>
    <row r="46" spans="1:42" x14ac:dyDescent="0.3">
      <c r="A46" s="159" t="s">
        <v>766</v>
      </c>
      <c r="B46" s="159" t="s">
        <v>850</v>
      </c>
      <c r="C46" s="159" t="s">
        <v>49</v>
      </c>
      <c r="D46" s="159" t="s">
        <v>804</v>
      </c>
      <c r="E46" s="159" t="s">
        <v>1696</v>
      </c>
      <c r="F46" s="159" t="s">
        <v>18</v>
      </c>
      <c r="G46" s="159" t="s">
        <v>767</v>
      </c>
      <c r="H46" s="164">
        <v>1</v>
      </c>
      <c r="I46" s="171"/>
      <c r="J46" s="173"/>
      <c r="K46" s="173"/>
      <c r="L46" s="173"/>
      <c r="M46" s="173"/>
      <c r="N46" s="173"/>
      <c r="O46" s="173"/>
      <c r="P46" s="165"/>
      <c r="Q46" s="171"/>
      <c r="R46" s="173"/>
      <c r="S46" s="173"/>
      <c r="T46" s="173"/>
      <c r="U46" s="173"/>
      <c r="V46" s="173"/>
      <c r="W46" s="173"/>
      <c r="X46" s="165"/>
      <c r="AC46" s="166"/>
      <c r="AD46" s="166"/>
      <c r="AE46" s="167">
        <v>6.2373258951662791E-2</v>
      </c>
      <c r="AF46" s="167">
        <v>-3.8226115998173216E-2</v>
      </c>
      <c r="AG46" s="167">
        <v>-3.1009282369591062E-3</v>
      </c>
      <c r="AH46" s="167">
        <v>-9.2656693647783187E-2</v>
      </c>
      <c r="AI46" s="167">
        <v>-0.16227065109654432</v>
      </c>
      <c r="AJ46" s="167">
        <v>-7.042847161354047E-3</v>
      </c>
      <c r="AK46" s="175"/>
      <c r="AL46" s="175"/>
      <c r="AM46" s="175"/>
      <c r="AN46" s="175"/>
      <c r="AO46" s="167">
        <v>-4.0037320668874513E-2</v>
      </c>
      <c r="AP46" s="165"/>
    </row>
    <row r="47" spans="1:42" x14ac:dyDescent="0.3">
      <c r="I47" s="171"/>
      <c r="J47" s="173"/>
      <c r="K47" s="173"/>
      <c r="L47" s="173"/>
      <c r="M47" s="173"/>
      <c r="N47" s="173"/>
      <c r="O47" s="173"/>
      <c r="P47" s="165"/>
      <c r="Q47" s="171"/>
      <c r="R47" s="173"/>
      <c r="S47" s="173"/>
      <c r="T47" s="173"/>
      <c r="U47" s="173"/>
      <c r="V47" s="173"/>
      <c r="W47" s="173"/>
      <c r="X47" s="165"/>
      <c r="AC47" s="165"/>
      <c r="AD47" s="165"/>
      <c r="AE47" s="176"/>
      <c r="AF47" s="176"/>
      <c r="AG47" s="176"/>
      <c r="AH47" s="176"/>
      <c r="AI47" s="176"/>
      <c r="AJ47" s="176"/>
      <c r="AK47" s="176"/>
      <c r="AL47" s="176"/>
      <c r="AM47" s="176"/>
      <c r="AN47" s="176"/>
      <c r="AO47" s="175"/>
      <c r="AP47" s="165"/>
    </row>
    <row r="48" spans="1:42" x14ac:dyDescent="0.3">
      <c r="I48" s="171"/>
      <c r="J48" s="173"/>
      <c r="K48" s="173"/>
      <c r="L48" s="173"/>
      <c r="M48" s="173"/>
      <c r="N48" s="173"/>
      <c r="O48" s="173"/>
      <c r="P48" s="165"/>
      <c r="Q48" s="171"/>
      <c r="R48" s="173"/>
      <c r="S48" s="173"/>
      <c r="T48" s="173"/>
      <c r="U48" s="173"/>
      <c r="V48" s="173"/>
      <c r="W48" s="173"/>
      <c r="X48" s="165"/>
      <c r="AC48" s="165"/>
      <c r="AD48" s="165"/>
      <c r="AE48" s="176"/>
      <c r="AF48" s="176"/>
      <c r="AG48" s="176"/>
      <c r="AH48" s="176"/>
      <c r="AI48" s="176"/>
      <c r="AJ48" s="176"/>
      <c r="AK48" s="176"/>
      <c r="AL48" s="176"/>
      <c r="AM48" s="176"/>
      <c r="AN48" s="176"/>
      <c r="AO48" s="175"/>
      <c r="AP48" s="165"/>
    </row>
    <row r="49" spans="9:42" x14ac:dyDescent="0.3">
      <c r="I49" s="165"/>
      <c r="J49" s="165"/>
      <c r="K49" s="165"/>
      <c r="L49" s="165"/>
      <c r="M49" s="165"/>
      <c r="N49" s="165"/>
      <c r="O49" s="165"/>
      <c r="P49" s="165"/>
      <c r="Q49" s="165"/>
      <c r="R49" s="165"/>
      <c r="S49" s="165"/>
      <c r="T49" s="165"/>
      <c r="U49" s="165"/>
      <c r="V49" s="165"/>
      <c r="W49" s="165"/>
      <c r="X49" s="165"/>
      <c r="AC49" s="165"/>
      <c r="AD49" s="165"/>
      <c r="AE49" s="176"/>
      <c r="AF49" s="176"/>
      <c r="AG49" s="176"/>
      <c r="AH49" s="176"/>
      <c r="AI49" s="176"/>
      <c r="AJ49" s="176"/>
      <c r="AK49" s="176"/>
      <c r="AL49" s="176"/>
      <c r="AM49" s="176"/>
      <c r="AN49" s="176"/>
      <c r="AO49" s="175"/>
      <c r="AP49" s="165"/>
    </row>
    <row r="50" spans="9:42" x14ac:dyDescent="0.3">
      <c r="I50" s="165"/>
      <c r="J50" s="165"/>
      <c r="K50" s="165"/>
      <c r="L50" s="165"/>
      <c r="M50" s="165"/>
      <c r="N50" s="165"/>
      <c r="O50" s="165"/>
      <c r="P50" s="165"/>
      <c r="Q50" s="165"/>
      <c r="R50" s="165"/>
      <c r="S50" s="165"/>
      <c r="T50" s="165"/>
      <c r="U50" s="165"/>
      <c r="V50" s="165"/>
      <c r="W50" s="165"/>
      <c r="X50" s="165"/>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88A2-3BB1-496B-95C9-D967A9079CA3}">
  <dimension ref="A1:Q217"/>
  <sheetViews>
    <sheetView topLeftCell="A202" workbookViewId="0">
      <selection activeCell="H212" sqref="H212"/>
    </sheetView>
  </sheetViews>
  <sheetFormatPr defaultRowHeight="14.4" x14ac:dyDescent="0.3"/>
  <cols>
    <col min="6" max="6" width="26.109375" bestFit="1" customWidth="1"/>
    <col min="8" max="8" width="26.33203125" bestFit="1" customWidth="1"/>
    <col min="9" max="9" width="19.109375" bestFit="1" customWidth="1"/>
    <col min="260" max="260" width="26.109375" bestFit="1" customWidth="1"/>
    <col min="262" max="262" width="26.33203125" bestFit="1" customWidth="1"/>
    <col min="263" max="263" width="19.109375" bestFit="1" customWidth="1"/>
    <col min="516" max="516" width="26.109375" bestFit="1" customWidth="1"/>
    <col min="518" max="518" width="26.33203125" bestFit="1" customWidth="1"/>
    <col min="519" max="519" width="19.109375" bestFit="1" customWidth="1"/>
    <col min="772" max="772" width="26.109375" bestFit="1" customWidth="1"/>
    <col min="774" max="774" width="26.33203125" bestFit="1" customWidth="1"/>
    <col min="775" max="775" width="19.109375" bestFit="1" customWidth="1"/>
    <col min="1028" max="1028" width="26.109375" bestFit="1" customWidth="1"/>
    <col min="1030" max="1030" width="26.33203125" bestFit="1" customWidth="1"/>
    <col min="1031" max="1031" width="19.109375" bestFit="1" customWidth="1"/>
    <col min="1284" max="1284" width="26.109375" bestFit="1" customWidth="1"/>
    <col min="1286" max="1286" width="26.33203125" bestFit="1" customWidth="1"/>
    <col min="1287" max="1287" width="19.109375" bestFit="1" customWidth="1"/>
    <col min="1540" max="1540" width="26.109375" bestFit="1" customWidth="1"/>
    <col min="1542" max="1542" width="26.33203125" bestFit="1" customWidth="1"/>
    <col min="1543" max="1543" width="19.109375" bestFit="1" customWidth="1"/>
    <col min="1796" max="1796" width="26.109375" bestFit="1" customWidth="1"/>
    <col min="1798" max="1798" width="26.33203125" bestFit="1" customWidth="1"/>
    <col min="1799" max="1799" width="19.109375" bestFit="1" customWidth="1"/>
    <col min="2052" max="2052" width="26.109375" bestFit="1" customWidth="1"/>
    <col min="2054" max="2054" width="26.33203125" bestFit="1" customWidth="1"/>
    <col min="2055" max="2055" width="19.109375" bestFit="1" customWidth="1"/>
    <col min="2308" max="2308" width="26.109375" bestFit="1" customWidth="1"/>
    <col min="2310" max="2310" width="26.33203125" bestFit="1" customWidth="1"/>
    <col min="2311" max="2311" width="19.109375" bestFit="1" customWidth="1"/>
    <col min="2564" max="2564" width="26.109375" bestFit="1" customWidth="1"/>
    <col min="2566" max="2566" width="26.33203125" bestFit="1" customWidth="1"/>
    <col min="2567" max="2567" width="19.109375" bestFit="1" customWidth="1"/>
    <col min="2820" max="2820" width="26.109375" bestFit="1" customWidth="1"/>
    <col min="2822" max="2822" width="26.33203125" bestFit="1" customWidth="1"/>
    <col min="2823" max="2823" width="19.109375" bestFit="1" customWidth="1"/>
    <col min="3076" max="3076" width="26.109375" bestFit="1" customWidth="1"/>
    <col min="3078" max="3078" width="26.33203125" bestFit="1" customWidth="1"/>
    <col min="3079" max="3079" width="19.109375" bestFit="1" customWidth="1"/>
    <col min="3332" max="3332" width="26.109375" bestFit="1" customWidth="1"/>
    <col min="3334" max="3334" width="26.33203125" bestFit="1" customWidth="1"/>
    <col min="3335" max="3335" width="19.109375" bestFit="1" customWidth="1"/>
    <col min="3588" max="3588" width="26.109375" bestFit="1" customWidth="1"/>
    <col min="3590" max="3590" width="26.33203125" bestFit="1" customWidth="1"/>
    <col min="3591" max="3591" width="19.109375" bestFit="1" customWidth="1"/>
    <col min="3844" max="3844" width="26.109375" bestFit="1" customWidth="1"/>
    <col min="3846" max="3846" width="26.33203125" bestFit="1" customWidth="1"/>
    <col min="3847" max="3847" width="19.109375" bestFit="1" customWidth="1"/>
    <col min="4100" max="4100" width="26.109375" bestFit="1" customWidth="1"/>
    <col min="4102" max="4102" width="26.33203125" bestFit="1" customWidth="1"/>
    <col min="4103" max="4103" width="19.109375" bestFit="1" customWidth="1"/>
    <col min="4356" max="4356" width="26.109375" bestFit="1" customWidth="1"/>
    <col min="4358" max="4358" width="26.33203125" bestFit="1" customWidth="1"/>
    <col min="4359" max="4359" width="19.109375" bestFit="1" customWidth="1"/>
    <col min="4612" max="4612" width="26.109375" bestFit="1" customWidth="1"/>
    <col min="4614" max="4614" width="26.33203125" bestFit="1" customWidth="1"/>
    <col min="4615" max="4615" width="19.109375" bestFit="1" customWidth="1"/>
    <col min="4868" max="4868" width="26.109375" bestFit="1" customWidth="1"/>
    <col min="4870" max="4870" width="26.33203125" bestFit="1" customWidth="1"/>
    <col min="4871" max="4871" width="19.109375" bestFit="1" customWidth="1"/>
    <col min="5124" max="5124" width="26.109375" bestFit="1" customWidth="1"/>
    <col min="5126" max="5126" width="26.33203125" bestFit="1" customWidth="1"/>
    <col min="5127" max="5127" width="19.109375" bestFit="1" customWidth="1"/>
    <col min="5380" max="5380" width="26.109375" bestFit="1" customWidth="1"/>
    <col min="5382" max="5382" width="26.33203125" bestFit="1" customWidth="1"/>
    <col min="5383" max="5383" width="19.109375" bestFit="1" customWidth="1"/>
    <col min="5636" max="5636" width="26.109375" bestFit="1" customWidth="1"/>
    <col min="5638" max="5638" width="26.33203125" bestFit="1" customWidth="1"/>
    <col min="5639" max="5639" width="19.109375" bestFit="1" customWidth="1"/>
    <col min="5892" max="5892" width="26.109375" bestFit="1" customWidth="1"/>
    <col min="5894" max="5894" width="26.33203125" bestFit="1" customWidth="1"/>
    <col min="5895" max="5895" width="19.109375" bestFit="1" customWidth="1"/>
    <col min="6148" max="6148" width="26.109375" bestFit="1" customWidth="1"/>
    <col min="6150" max="6150" width="26.33203125" bestFit="1" customWidth="1"/>
    <col min="6151" max="6151" width="19.109375" bestFit="1" customWidth="1"/>
    <col min="6404" max="6404" width="26.109375" bestFit="1" customWidth="1"/>
    <col min="6406" max="6406" width="26.33203125" bestFit="1" customWidth="1"/>
    <col min="6407" max="6407" width="19.109375" bestFit="1" customWidth="1"/>
    <col min="6660" max="6660" width="26.109375" bestFit="1" customWidth="1"/>
    <col min="6662" max="6662" width="26.33203125" bestFit="1" customWidth="1"/>
    <col min="6663" max="6663" width="19.109375" bestFit="1" customWidth="1"/>
    <col min="6916" max="6916" width="26.109375" bestFit="1" customWidth="1"/>
    <col min="6918" max="6918" width="26.33203125" bestFit="1" customWidth="1"/>
    <col min="6919" max="6919" width="19.109375" bestFit="1" customWidth="1"/>
    <col min="7172" max="7172" width="26.109375" bestFit="1" customWidth="1"/>
    <col min="7174" max="7174" width="26.33203125" bestFit="1" customWidth="1"/>
    <col min="7175" max="7175" width="19.109375" bestFit="1" customWidth="1"/>
    <col min="7428" max="7428" width="26.109375" bestFit="1" customWidth="1"/>
    <col min="7430" max="7430" width="26.33203125" bestFit="1" customWidth="1"/>
    <col min="7431" max="7431" width="19.109375" bestFit="1" customWidth="1"/>
    <col min="7684" max="7684" width="26.109375" bestFit="1" customWidth="1"/>
    <col min="7686" max="7686" width="26.33203125" bestFit="1" customWidth="1"/>
    <col min="7687" max="7687" width="19.109375" bestFit="1" customWidth="1"/>
    <col min="7940" max="7940" width="26.109375" bestFit="1" customWidth="1"/>
    <col min="7942" max="7942" width="26.33203125" bestFit="1" customWidth="1"/>
    <col min="7943" max="7943" width="19.109375" bestFit="1" customWidth="1"/>
    <col min="8196" max="8196" width="26.109375" bestFit="1" customWidth="1"/>
    <col min="8198" max="8198" width="26.33203125" bestFit="1" customWidth="1"/>
    <col min="8199" max="8199" width="19.109375" bestFit="1" customWidth="1"/>
    <col min="8452" max="8452" width="26.109375" bestFit="1" customWidth="1"/>
    <col min="8454" max="8454" width="26.33203125" bestFit="1" customWidth="1"/>
    <col min="8455" max="8455" width="19.109375" bestFit="1" customWidth="1"/>
    <col min="8708" max="8708" width="26.109375" bestFit="1" customWidth="1"/>
    <col min="8710" max="8710" width="26.33203125" bestFit="1" customWidth="1"/>
    <col min="8711" max="8711" width="19.109375" bestFit="1" customWidth="1"/>
    <col min="8964" max="8964" width="26.109375" bestFit="1" customWidth="1"/>
    <col min="8966" max="8966" width="26.33203125" bestFit="1" customWidth="1"/>
    <col min="8967" max="8967" width="19.109375" bestFit="1" customWidth="1"/>
    <col min="9220" max="9220" width="26.109375" bestFit="1" customWidth="1"/>
    <col min="9222" max="9222" width="26.33203125" bestFit="1" customWidth="1"/>
    <col min="9223" max="9223" width="19.109375" bestFit="1" customWidth="1"/>
    <col min="9476" max="9476" width="26.109375" bestFit="1" customWidth="1"/>
    <col min="9478" max="9478" width="26.33203125" bestFit="1" customWidth="1"/>
    <col min="9479" max="9479" width="19.109375" bestFit="1" customWidth="1"/>
    <col min="9732" max="9732" width="26.109375" bestFit="1" customWidth="1"/>
    <col min="9734" max="9734" width="26.33203125" bestFit="1" customWidth="1"/>
    <col min="9735" max="9735" width="19.109375" bestFit="1" customWidth="1"/>
    <col min="9988" max="9988" width="26.109375" bestFit="1" customWidth="1"/>
    <col min="9990" max="9990" width="26.33203125" bestFit="1" customWidth="1"/>
    <col min="9991" max="9991" width="19.109375" bestFit="1" customWidth="1"/>
    <col min="10244" max="10244" width="26.109375" bestFit="1" customWidth="1"/>
    <col min="10246" max="10246" width="26.33203125" bestFit="1" customWidth="1"/>
    <col min="10247" max="10247" width="19.109375" bestFit="1" customWidth="1"/>
    <col min="10500" max="10500" width="26.109375" bestFit="1" customWidth="1"/>
    <col min="10502" max="10502" width="26.33203125" bestFit="1" customWidth="1"/>
    <col min="10503" max="10503" width="19.109375" bestFit="1" customWidth="1"/>
    <col min="10756" max="10756" width="26.109375" bestFit="1" customWidth="1"/>
    <col min="10758" max="10758" width="26.33203125" bestFit="1" customWidth="1"/>
    <col min="10759" max="10759" width="19.109375" bestFit="1" customWidth="1"/>
    <col min="11012" max="11012" width="26.109375" bestFit="1" customWidth="1"/>
    <col min="11014" max="11014" width="26.33203125" bestFit="1" customWidth="1"/>
    <col min="11015" max="11015" width="19.109375" bestFit="1" customWidth="1"/>
    <col min="11268" max="11268" width="26.109375" bestFit="1" customWidth="1"/>
    <col min="11270" max="11270" width="26.33203125" bestFit="1" customWidth="1"/>
    <col min="11271" max="11271" width="19.109375" bestFit="1" customWidth="1"/>
    <col min="11524" max="11524" width="26.109375" bestFit="1" customWidth="1"/>
    <col min="11526" max="11526" width="26.33203125" bestFit="1" customWidth="1"/>
    <col min="11527" max="11527" width="19.109375" bestFit="1" customWidth="1"/>
    <col min="11780" max="11780" width="26.109375" bestFit="1" customWidth="1"/>
    <col min="11782" max="11782" width="26.33203125" bestFit="1" customWidth="1"/>
    <col min="11783" max="11783" width="19.109375" bestFit="1" customWidth="1"/>
    <col min="12036" max="12036" width="26.109375" bestFit="1" customWidth="1"/>
    <col min="12038" max="12038" width="26.33203125" bestFit="1" customWidth="1"/>
    <col min="12039" max="12039" width="19.109375" bestFit="1" customWidth="1"/>
    <col min="12292" max="12292" width="26.109375" bestFit="1" customWidth="1"/>
    <col min="12294" max="12294" width="26.33203125" bestFit="1" customWidth="1"/>
    <col min="12295" max="12295" width="19.109375" bestFit="1" customWidth="1"/>
    <col min="12548" max="12548" width="26.109375" bestFit="1" customWidth="1"/>
    <col min="12550" max="12550" width="26.33203125" bestFit="1" customWidth="1"/>
    <col min="12551" max="12551" width="19.109375" bestFit="1" customWidth="1"/>
    <col min="12804" max="12804" width="26.109375" bestFit="1" customWidth="1"/>
    <col min="12806" max="12806" width="26.33203125" bestFit="1" customWidth="1"/>
    <col min="12807" max="12807" width="19.109375" bestFit="1" customWidth="1"/>
    <col min="13060" max="13060" width="26.109375" bestFit="1" customWidth="1"/>
    <col min="13062" max="13062" width="26.33203125" bestFit="1" customWidth="1"/>
    <col min="13063" max="13063" width="19.109375" bestFit="1" customWidth="1"/>
    <col min="13316" max="13316" width="26.109375" bestFit="1" customWidth="1"/>
    <col min="13318" max="13318" width="26.33203125" bestFit="1" customWidth="1"/>
    <col min="13319" max="13319" width="19.109375" bestFit="1" customWidth="1"/>
    <col min="13572" max="13572" width="26.109375" bestFit="1" customWidth="1"/>
    <col min="13574" max="13574" width="26.33203125" bestFit="1" customWidth="1"/>
    <col min="13575" max="13575" width="19.109375" bestFit="1" customWidth="1"/>
    <col min="13828" max="13828" width="26.109375" bestFit="1" customWidth="1"/>
    <col min="13830" max="13830" width="26.33203125" bestFit="1" customWidth="1"/>
    <col min="13831" max="13831" width="19.109375" bestFit="1" customWidth="1"/>
    <col min="14084" max="14084" width="26.109375" bestFit="1" customWidth="1"/>
    <col min="14086" max="14086" width="26.33203125" bestFit="1" customWidth="1"/>
    <col min="14087" max="14087" width="19.109375" bestFit="1" customWidth="1"/>
    <col min="14340" max="14340" width="26.109375" bestFit="1" customWidth="1"/>
    <col min="14342" max="14342" width="26.33203125" bestFit="1" customWidth="1"/>
    <col min="14343" max="14343" width="19.109375" bestFit="1" customWidth="1"/>
    <col min="14596" max="14596" width="26.109375" bestFit="1" customWidth="1"/>
    <col min="14598" max="14598" width="26.33203125" bestFit="1" customWidth="1"/>
    <col min="14599" max="14599" width="19.109375" bestFit="1" customWidth="1"/>
    <col min="14852" max="14852" width="26.109375" bestFit="1" customWidth="1"/>
    <col min="14854" max="14854" width="26.33203125" bestFit="1" customWidth="1"/>
    <col min="14855" max="14855" width="19.109375" bestFit="1" customWidth="1"/>
    <col min="15108" max="15108" width="26.109375" bestFit="1" customWidth="1"/>
    <col min="15110" max="15110" width="26.33203125" bestFit="1" customWidth="1"/>
    <col min="15111" max="15111" width="19.109375" bestFit="1" customWidth="1"/>
    <col min="15364" max="15364" width="26.109375" bestFit="1" customWidth="1"/>
    <col min="15366" max="15366" width="26.33203125" bestFit="1" customWidth="1"/>
    <col min="15367" max="15367" width="19.109375" bestFit="1" customWidth="1"/>
    <col min="15620" max="15620" width="26.109375" bestFit="1" customWidth="1"/>
    <col min="15622" max="15622" width="26.33203125" bestFit="1" customWidth="1"/>
    <col min="15623" max="15623" width="19.109375" bestFit="1" customWidth="1"/>
    <col min="15876" max="15876" width="26.109375" bestFit="1" customWidth="1"/>
    <col min="15878" max="15878" width="26.33203125" bestFit="1" customWidth="1"/>
    <col min="15879" max="15879" width="19.109375" bestFit="1" customWidth="1"/>
    <col min="16132" max="16132" width="26.109375" bestFit="1" customWidth="1"/>
    <col min="16134" max="16134" width="26.33203125" bestFit="1" customWidth="1"/>
    <col min="16135" max="16135" width="19.109375" bestFit="1" customWidth="1"/>
  </cols>
  <sheetData>
    <row r="1" spans="1:17" x14ac:dyDescent="0.3">
      <c r="A1" t="s">
        <v>783</v>
      </c>
      <c r="B1" t="s">
        <v>1690</v>
      </c>
      <c r="C1" t="s">
        <v>1691</v>
      </c>
      <c r="D1" t="s">
        <v>1692</v>
      </c>
      <c r="E1" t="s">
        <v>798</v>
      </c>
      <c r="F1" t="s">
        <v>1693</v>
      </c>
      <c r="G1" t="s">
        <v>1689</v>
      </c>
      <c r="H1" t="s">
        <v>33</v>
      </c>
      <c r="I1" t="s">
        <v>784</v>
      </c>
      <c r="J1" t="s">
        <v>1694</v>
      </c>
      <c r="K1" t="s">
        <v>1695</v>
      </c>
      <c r="L1" t="s">
        <v>1696</v>
      </c>
      <c r="M1" t="s">
        <v>1697</v>
      </c>
      <c r="N1" t="s">
        <v>1939</v>
      </c>
      <c r="O1" t="s">
        <v>783</v>
      </c>
      <c r="P1" t="s">
        <v>798</v>
      </c>
      <c r="Q1" t="s">
        <v>2075</v>
      </c>
    </row>
    <row r="2" spans="1:17" x14ac:dyDescent="0.3">
      <c r="A2" t="s">
        <v>1698</v>
      </c>
      <c r="B2">
        <v>6</v>
      </c>
      <c r="C2" t="s">
        <v>1699</v>
      </c>
      <c r="D2" t="s">
        <v>1699</v>
      </c>
      <c r="E2" t="s">
        <v>49</v>
      </c>
      <c r="F2" t="str">
        <f>VLOOKUP(E2,[2]Regions!$B$2:$C$9,2,FALSE)</f>
        <v>Latin America &amp; the Caribbean</v>
      </c>
      <c r="G2" t="s">
        <v>1699</v>
      </c>
      <c r="H2" t="s">
        <v>870</v>
      </c>
      <c r="I2" t="s">
        <v>804</v>
      </c>
      <c r="J2" t="str">
        <f>VLOOKUP(A2,'[2]2digit'!$A$2:$D$248,4,FALSE)</f>
        <v>AW</v>
      </c>
      <c r="K2" t="s">
        <v>1699</v>
      </c>
      <c r="L2" t="s">
        <v>1699</v>
      </c>
      <c r="M2" t="str">
        <f>IF(K2="YES","YES",IF(L2="YES","NO",""))</f>
        <v/>
      </c>
      <c r="N2" t="s">
        <v>102</v>
      </c>
      <c r="O2" t="s">
        <v>1698</v>
      </c>
      <c r="P2" t="s">
        <v>49</v>
      </c>
      <c r="Q2" t="s">
        <v>102</v>
      </c>
    </row>
    <row r="3" spans="1:17" x14ac:dyDescent="0.3">
      <c r="A3" t="s">
        <v>1700</v>
      </c>
      <c r="B3">
        <v>3</v>
      </c>
      <c r="C3" t="s">
        <v>1699</v>
      </c>
      <c r="D3" t="s">
        <v>1699</v>
      </c>
      <c r="E3" t="s">
        <v>647</v>
      </c>
      <c r="F3" t="str">
        <f>VLOOKUP(E3,[2]Regions!$B$2:$C$9,2,FALSE)</f>
        <v>Western Europe</v>
      </c>
      <c r="G3" t="s">
        <v>1699</v>
      </c>
      <c r="H3" t="s">
        <v>1701</v>
      </c>
      <c r="I3" t="s">
        <v>804</v>
      </c>
      <c r="J3" t="s">
        <v>1702</v>
      </c>
      <c r="K3" t="s">
        <v>1699</v>
      </c>
      <c r="L3" t="s">
        <v>1699</v>
      </c>
      <c r="M3" t="str">
        <f t="shared" ref="M3:M66" si="0">IF(K3="YES","YES",IF(L3="YES","NO",""))</f>
        <v/>
      </c>
      <c r="N3" t="s">
        <v>102</v>
      </c>
      <c r="O3" t="s">
        <v>1700</v>
      </c>
      <c r="P3" t="s">
        <v>647</v>
      </c>
      <c r="Q3" t="s">
        <v>102</v>
      </c>
    </row>
    <row r="4" spans="1:17" x14ac:dyDescent="0.3">
      <c r="A4" t="s">
        <v>824</v>
      </c>
      <c r="B4">
        <v>1</v>
      </c>
      <c r="C4" t="s">
        <v>1699</v>
      </c>
      <c r="D4" t="s">
        <v>1699</v>
      </c>
      <c r="E4" t="s">
        <v>43</v>
      </c>
      <c r="F4" t="str">
        <f>VLOOKUP(E4,[2]Regions!$B$2:$C$9,2,FALSE)</f>
        <v>South Asia</v>
      </c>
      <c r="G4" t="s">
        <v>1703</v>
      </c>
      <c r="H4" t="s">
        <v>24</v>
      </c>
      <c r="I4" t="s">
        <v>825</v>
      </c>
      <c r="J4" t="str">
        <f>VLOOKUP(A4,'[2]2digit'!$A$2:$D$248,4,FALSE)</f>
        <v>AF</v>
      </c>
      <c r="K4" t="s">
        <v>1699</v>
      </c>
      <c r="L4" t="s">
        <v>1699</v>
      </c>
      <c r="M4" t="str">
        <f t="shared" si="0"/>
        <v/>
      </c>
      <c r="N4" t="s">
        <v>1689</v>
      </c>
      <c r="O4" t="s">
        <v>824</v>
      </c>
      <c r="P4" t="s">
        <v>43</v>
      </c>
      <c r="Q4" t="s">
        <v>1689</v>
      </c>
    </row>
    <row r="5" spans="1:17" x14ac:dyDescent="0.3">
      <c r="A5" t="s">
        <v>1704</v>
      </c>
      <c r="B5">
        <v>4</v>
      </c>
      <c r="C5" t="s">
        <v>1703</v>
      </c>
      <c r="D5" t="s">
        <v>1703</v>
      </c>
      <c r="E5" t="s">
        <v>46</v>
      </c>
      <c r="F5" t="str">
        <f>VLOOKUP(E5,[2]Regions!$B$2:$C$9,2,FALSE)</f>
        <v>Sub-Saharan Africa</v>
      </c>
      <c r="G5" t="s">
        <v>1703</v>
      </c>
      <c r="H5" t="s">
        <v>861</v>
      </c>
      <c r="I5" t="s">
        <v>808</v>
      </c>
      <c r="J5" t="str">
        <f>VLOOKUP(A5,'[2]2digit'!$A$2:$D$248,4,FALSE)</f>
        <v>AO</v>
      </c>
      <c r="K5" t="s">
        <v>1699</v>
      </c>
      <c r="L5" t="s">
        <v>1703</v>
      </c>
      <c r="M5" t="str">
        <f t="shared" si="0"/>
        <v>NO</v>
      </c>
      <c r="N5" t="s">
        <v>1696</v>
      </c>
      <c r="O5" t="s">
        <v>1704</v>
      </c>
      <c r="P5" t="s">
        <v>46</v>
      </c>
      <c r="Q5" t="s">
        <v>1696</v>
      </c>
    </row>
    <row r="6" spans="1:17" x14ac:dyDescent="0.3">
      <c r="A6" t="s">
        <v>1705</v>
      </c>
      <c r="C6" t="s">
        <v>1699</v>
      </c>
      <c r="D6" t="s">
        <v>1699</v>
      </c>
      <c r="E6" t="s">
        <v>49</v>
      </c>
      <c r="F6" t="s">
        <v>737</v>
      </c>
      <c r="G6" t="s">
        <v>1699</v>
      </c>
      <c r="H6" t="s">
        <v>864</v>
      </c>
      <c r="I6" t="s">
        <v>804</v>
      </c>
      <c r="K6" t="s">
        <v>1699</v>
      </c>
      <c r="L6" t="s">
        <v>1699</v>
      </c>
      <c r="M6" t="str">
        <f t="shared" si="0"/>
        <v/>
      </c>
      <c r="N6" t="s">
        <v>102</v>
      </c>
      <c r="O6" t="s">
        <v>1705</v>
      </c>
      <c r="P6" t="s">
        <v>49</v>
      </c>
      <c r="Q6" t="s">
        <v>102</v>
      </c>
    </row>
    <row r="7" spans="1:17" x14ac:dyDescent="0.3">
      <c r="A7" t="s">
        <v>810</v>
      </c>
      <c r="B7">
        <v>2</v>
      </c>
      <c r="C7" t="s">
        <v>1699</v>
      </c>
      <c r="D7" t="s">
        <v>1699</v>
      </c>
      <c r="E7" t="s">
        <v>44</v>
      </c>
      <c r="F7" t="str">
        <f>VLOOKUP(E7,[2]Regions!$B$2:$C$9,2,FALSE)</f>
        <v>Eastern Europe &amp; Central Asia</v>
      </c>
      <c r="G7" t="s">
        <v>1699</v>
      </c>
      <c r="H7" t="s">
        <v>25</v>
      </c>
      <c r="I7" t="s">
        <v>808</v>
      </c>
      <c r="J7" t="str">
        <f>VLOOKUP(A7,'[2]2digit'!$A$2:$D$248,4,FALSE)</f>
        <v>AL</v>
      </c>
      <c r="K7" t="s">
        <v>1699</v>
      </c>
      <c r="L7" t="s">
        <v>1703</v>
      </c>
      <c r="M7" t="str">
        <f t="shared" si="0"/>
        <v>NO</v>
      </c>
      <c r="N7" t="s">
        <v>1696</v>
      </c>
      <c r="O7" t="s">
        <v>810</v>
      </c>
      <c r="P7" t="s">
        <v>44</v>
      </c>
      <c r="Q7" t="s">
        <v>1696</v>
      </c>
    </row>
    <row r="8" spans="1:17" x14ac:dyDescent="0.3">
      <c r="A8" t="s">
        <v>1706</v>
      </c>
      <c r="B8">
        <v>69</v>
      </c>
      <c r="C8" t="s">
        <v>1699</v>
      </c>
      <c r="D8" t="s">
        <v>1699</v>
      </c>
      <c r="E8" t="s">
        <v>49</v>
      </c>
      <c r="F8" t="str">
        <f>VLOOKUP(E8,[2]Regions!$B$2:$C$9,2,FALSE)</f>
        <v>Latin America &amp; the Caribbean</v>
      </c>
      <c r="G8" t="s">
        <v>1699</v>
      </c>
      <c r="H8" t="s">
        <v>1707</v>
      </c>
      <c r="I8" t="s">
        <v>804</v>
      </c>
      <c r="J8" t="str">
        <f>VLOOKUP(A8,'[2]2digit'!$A$2:$D$248,4,FALSE)</f>
        <v>AN</v>
      </c>
      <c r="K8" t="s">
        <v>1699</v>
      </c>
      <c r="L8" t="s">
        <v>1699</v>
      </c>
      <c r="M8" t="str">
        <f t="shared" si="0"/>
        <v/>
      </c>
      <c r="N8" t="s">
        <v>102</v>
      </c>
      <c r="O8" t="s">
        <v>1706</v>
      </c>
      <c r="P8" t="s">
        <v>49</v>
      </c>
      <c r="Q8" t="s">
        <v>102</v>
      </c>
    </row>
    <row r="9" spans="1:17" x14ac:dyDescent="0.3">
      <c r="A9" t="s">
        <v>822</v>
      </c>
      <c r="B9">
        <v>99</v>
      </c>
      <c r="C9" t="s">
        <v>1703</v>
      </c>
      <c r="D9" t="s">
        <v>1703</v>
      </c>
      <c r="E9" t="s">
        <v>42</v>
      </c>
      <c r="F9" t="str">
        <f>VLOOKUP(E9,[2]Regions!$B$2:$C$9,2,FALSE)</f>
        <v>Middle East &amp; North Africa</v>
      </c>
      <c r="G9" t="s">
        <v>1699</v>
      </c>
      <c r="H9" t="s">
        <v>787</v>
      </c>
      <c r="I9" t="s">
        <v>804</v>
      </c>
      <c r="J9" t="str">
        <f>VLOOKUP(A9,'[2]2digit'!$A$2:$D$248,4,FALSE)</f>
        <v>AE</v>
      </c>
      <c r="K9" t="s">
        <v>1699</v>
      </c>
      <c r="L9" t="s">
        <v>1699</v>
      </c>
      <c r="M9" t="str">
        <f t="shared" si="0"/>
        <v/>
      </c>
      <c r="N9" t="s">
        <v>102</v>
      </c>
      <c r="O9" t="s">
        <v>822</v>
      </c>
      <c r="P9" t="s">
        <v>42</v>
      </c>
      <c r="Q9" t="s">
        <v>102</v>
      </c>
    </row>
    <row r="10" spans="1:17" x14ac:dyDescent="0.3">
      <c r="A10" t="s">
        <v>840</v>
      </c>
      <c r="B10">
        <v>5</v>
      </c>
      <c r="C10" t="s">
        <v>1703</v>
      </c>
      <c r="D10" t="s">
        <v>1703</v>
      </c>
      <c r="E10" t="s">
        <v>49</v>
      </c>
      <c r="F10" t="str">
        <f>VLOOKUP(E10,[2]Regions!$B$2:$C$9,2,FALSE)</f>
        <v>Latin America &amp; the Caribbean</v>
      </c>
      <c r="G10" t="s">
        <v>1699</v>
      </c>
      <c r="H10" t="s">
        <v>755</v>
      </c>
      <c r="I10" t="s">
        <v>808</v>
      </c>
      <c r="J10" t="str">
        <f>VLOOKUP(A10,'[2]2digit'!$A$2:$D$248,4,FALSE)</f>
        <v>AR</v>
      </c>
      <c r="K10" t="s">
        <v>1699</v>
      </c>
      <c r="L10" t="s">
        <v>1703</v>
      </c>
      <c r="M10" t="str">
        <f t="shared" si="0"/>
        <v>NO</v>
      </c>
      <c r="N10" t="s">
        <v>1696</v>
      </c>
      <c r="O10" t="s">
        <v>840</v>
      </c>
      <c r="P10" t="s">
        <v>49</v>
      </c>
      <c r="Q10" t="s">
        <v>1696</v>
      </c>
    </row>
    <row r="11" spans="1:17" x14ac:dyDescent="0.3">
      <c r="A11" t="s">
        <v>1708</v>
      </c>
      <c r="B11">
        <v>5</v>
      </c>
      <c r="C11" t="s">
        <v>1699</v>
      </c>
      <c r="D11" t="s">
        <v>1699</v>
      </c>
      <c r="E11" t="s">
        <v>44</v>
      </c>
      <c r="F11" t="str">
        <f>VLOOKUP(E11,[2]Regions!$B$2:$C$9,2,FALSE)</f>
        <v>Eastern Europe &amp; Central Asia</v>
      </c>
      <c r="G11" t="s">
        <v>1703</v>
      </c>
      <c r="H11" t="s">
        <v>1709</v>
      </c>
      <c r="I11" t="s">
        <v>806</v>
      </c>
      <c r="J11" t="str">
        <f>VLOOKUP(A11,'[2]2digit'!$A$2:$D$248,4,FALSE)</f>
        <v>AM</v>
      </c>
      <c r="K11" t="s">
        <v>1699</v>
      </c>
      <c r="L11" t="s">
        <v>1703</v>
      </c>
      <c r="M11" t="str">
        <f t="shared" si="0"/>
        <v>NO</v>
      </c>
      <c r="N11" t="s">
        <v>1696</v>
      </c>
      <c r="O11" t="s">
        <v>1708</v>
      </c>
      <c r="P11" t="s">
        <v>44</v>
      </c>
      <c r="Q11" t="s">
        <v>1696</v>
      </c>
    </row>
    <row r="12" spans="1:17" x14ac:dyDescent="0.3">
      <c r="A12" t="s">
        <v>1710</v>
      </c>
      <c r="B12">
        <v>3</v>
      </c>
      <c r="C12" t="s">
        <v>1699</v>
      </c>
      <c r="D12" t="s">
        <v>1699</v>
      </c>
      <c r="E12" t="s">
        <v>45</v>
      </c>
      <c r="F12" t="str">
        <f>VLOOKUP(E12,[2]Regions!$B$2:$C$9,2,FALSE)</f>
        <v>East Asia &amp; Pacific</v>
      </c>
      <c r="G12" t="s">
        <v>1699</v>
      </c>
      <c r="H12" t="s">
        <v>1711</v>
      </c>
      <c r="I12" t="s">
        <v>808</v>
      </c>
      <c r="J12" t="str">
        <f>VLOOKUP(A12,'[2]2digit'!$A$2:$D$248,4,FALSE)</f>
        <v>AS</v>
      </c>
      <c r="K12" t="s">
        <v>1699</v>
      </c>
      <c r="L12" t="s">
        <v>1699</v>
      </c>
      <c r="M12" t="str">
        <f t="shared" si="0"/>
        <v/>
      </c>
      <c r="N12" t="s">
        <v>102</v>
      </c>
      <c r="O12" t="s">
        <v>1710</v>
      </c>
      <c r="P12" t="s">
        <v>45</v>
      </c>
      <c r="Q12" t="s">
        <v>102</v>
      </c>
    </row>
    <row r="13" spans="1:17" x14ac:dyDescent="0.3">
      <c r="A13" t="s">
        <v>1712</v>
      </c>
      <c r="B13">
        <v>4</v>
      </c>
      <c r="C13" t="s">
        <v>1699</v>
      </c>
      <c r="D13" t="s">
        <v>1699</v>
      </c>
      <c r="E13" t="s">
        <v>49</v>
      </c>
      <c r="F13" t="str">
        <f>VLOOKUP(E13,[2]Regions!$B$2:$C$9,2,FALSE)</f>
        <v>Latin America &amp; the Caribbean</v>
      </c>
      <c r="G13" t="s">
        <v>1699</v>
      </c>
      <c r="H13" t="s">
        <v>1713</v>
      </c>
      <c r="I13" t="s">
        <v>804</v>
      </c>
      <c r="J13" t="str">
        <f>VLOOKUP(A13,'[2]2digit'!$A$2:$D$248,4,FALSE)</f>
        <v>AG</v>
      </c>
      <c r="K13" t="s">
        <v>1703</v>
      </c>
      <c r="L13" t="s">
        <v>1703</v>
      </c>
      <c r="M13" t="str">
        <f t="shared" si="0"/>
        <v>YES</v>
      </c>
      <c r="N13" t="s">
        <v>1696</v>
      </c>
      <c r="O13" t="s">
        <v>1712</v>
      </c>
      <c r="P13" t="s">
        <v>49</v>
      </c>
      <c r="Q13" t="s">
        <v>1696</v>
      </c>
    </row>
    <row r="14" spans="1:17" x14ac:dyDescent="0.3">
      <c r="A14" t="s">
        <v>803</v>
      </c>
      <c r="B14">
        <v>6</v>
      </c>
      <c r="C14" t="s">
        <v>1703</v>
      </c>
      <c r="D14" t="s">
        <v>1699</v>
      </c>
      <c r="E14" t="s">
        <v>45</v>
      </c>
      <c r="F14" t="str">
        <f>VLOOKUP(E14,[2]Regions!$B$2:$C$9,2,FALSE)</f>
        <v>East Asia &amp; Pacific</v>
      </c>
      <c r="G14" t="s">
        <v>1699</v>
      </c>
      <c r="H14" t="s">
        <v>21</v>
      </c>
      <c r="I14" t="s">
        <v>804</v>
      </c>
      <c r="J14" t="str">
        <f>VLOOKUP(A14,'[2]2digit'!$A$2:$D$248,4,FALSE)</f>
        <v>AU</v>
      </c>
      <c r="K14" t="s">
        <v>1699</v>
      </c>
      <c r="L14" t="s">
        <v>1699</v>
      </c>
      <c r="M14" t="str">
        <f t="shared" si="0"/>
        <v/>
      </c>
      <c r="N14" t="s">
        <v>102</v>
      </c>
      <c r="O14" t="s">
        <v>803</v>
      </c>
      <c r="P14" t="s">
        <v>45</v>
      </c>
      <c r="Q14" t="s">
        <v>102</v>
      </c>
    </row>
    <row r="15" spans="1:17" x14ac:dyDescent="0.3">
      <c r="A15" t="s">
        <v>1714</v>
      </c>
      <c r="B15">
        <v>7</v>
      </c>
      <c r="C15" t="s">
        <v>1699</v>
      </c>
      <c r="D15" t="s">
        <v>1699</v>
      </c>
      <c r="E15" t="s">
        <v>647</v>
      </c>
      <c r="F15" t="str">
        <f>VLOOKUP(E15,[2]Regions!$B$2:$C$9,2,FALSE)</f>
        <v>Western Europe</v>
      </c>
      <c r="G15" t="s">
        <v>1699</v>
      </c>
      <c r="H15" t="s">
        <v>875</v>
      </c>
      <c r="I15" t="s">
        <v>804</v>
      </c>
      <c r="J15" t="str">
        <f>VLOOKUP(A15,'[2]2digit'!$A$2:$D$248,4,FALSE)</f>
        <v>AT</v>
      </c>
      <c r="K15" t="s">
        <v>1699</v>
      </c>
      <c r="L15" t="s">
        <v>1699</v>
      </c>
      <c r="M15" t="str">
        <f t="shared" si="0"/>
        <v/>
      </c>
      <c r="N15" t="s">
        <v>102</v>
      </c>
      <c r="O15" t="s">
        <v>1714</v>
      </c>
      <c r="P15" t="s">
        <v>647</v>
      </c>
      <c r="Q15" t="s">
        <v>102</v>
      </c>
    </row>
    <row r="16" spans="1:17" x14ac:dyDescent="0.3">
      <c r="A16" t="s">
        <v>1715</v>
      </c>
      <c r="B16">
        <v>7</v>
      </c>
      <c r="C16" t="s">
        <v>1703</v>
      </c>
      <c r="D16" t="s">
        <v>1703</v>
      </c>
      <c r="E16" t="s">
        <v>44</v>
      </c>
      <c r="F16" t="str">
        <f>VLOOKUP(E16,[2]Regions!$B$2:$C$9,2,FALSE)</f>
        <v>Eastern Europe &amp; Central Asia</v>
      </c>
      <c r="G16" t="s">
        <v>1699</v>
      </c>
      <c r="H16" t="s">
        <v>1716</v>
      </c>
      <c r="I16" t="s">
        <v>808</v>
      </c>
      <c r="J16" t="str">
        <f>VLOOKUP(A16,'[2]2digit'!$A$2:$D$248,4,FALSE)</f>
        <v>AZ</v>
      </c>
      <c r="K16" t="s">
        <v>1699</v>
      </c>
      <c r="L16" t="s">
        <v>1703</v>
      </c>
      <c r="M16" t="str">
        <f t="shared" si="0"/>
        <v>NO</v>
      </c>
      <c r="N16" t="s">
        <v>1696</v>
      </c>
      <c r="O16" t="s">
        <v>1715</v>
      </c>
      <c r="P16" t="s">
        <v>44</v>
      </c>
      <c r="Q16" t="s">
        <v>1696</v>
      </c>
    </row>
    <row r="17" spans="1:17" x14ac:dyDescent="0.3">
      <c r="A17" t="s">
        <v>1717</v>
      </c>
      <c r="B17">
        <v>16</v>
      </c>
      <c r="C17" t="s">
        <v>1699</v>
      </c>
      <c r="D17" t="s">
        <v>1699</v>
      </c>
      <c r="E17" t="s">
        <v>46</v>
      </c>
      <c r="F17" t="str">
        <f>VLOOKUP(E17,[2]Regions!$B$2:$C$9,2,FALSE)</f>
        <v>Sub-Saharan Africa</v>
      </c>
      <c r="G17" t="s">
        <v>1703</v>
      </c>
      <c r="H17" t="s">
        <v>1718</v>
      </c>
      <c r="I17" t="s">
        <v>825</v>
      </c>
      <c r="J17" t="str">
        <f>VLOOKUP(A17,'[2]2digit'!$A$2:$D$248,4,FALSE)</f>
        <v>BI</v>
      </c>
      <c r="K17" t="s">
        <v>1699</v>
      </c>
      <c r="L17" t="s">
        <v>1699</v>
      </c>
      <c r="M17" t="str">
        <f t="shared" si="0"/>
        <v/>
      </c>
      <c r="N17" t="s">
        <v>1689</v>
      </c>
      <c r="O17" t="s">
        <v>1717</v>
      </c>
      <c r="P17" t="s">
        <v>46</v>
      </c>
      <c r="Q17" t="s">
        <v>1689</v>
      </c>
    </row>
    <row r="18" spans="1:17" x14ac:dyDescent="0.3">
      <c r="A18" t="s">
        <v>1719</v>
      </c>
      <c r="B18">
        <v>10</v>
      </c>
      <c r="C18" t="s">
        <v>1699</v>
      </c>
      <c r="D18" t="s">
        <v>1699</v>
      </c>
      <c r="E18" t="s">
        <v>647</v>
      </c>
      <c r="F18" t="str">
        <f>VLOOKUP(E18,[2]Regions!$B$2:$C$9,2,FALSE)</f>
        <v>Western Europe</v>
      </c>
      <c r="G18" t="s">
        <v>1699</v>
      </c>
      <c r="H18" t="s">
        <v>889</v>
      </c>
      <c r="I18" t="s">
        <v>804</v>
      </c>
      <c r="J18" t="str">
        <f>VLOOKUP(A18,'[2]2digit'!$A$2:$D$248,4,FALSE)</f>
        <v>BE</v>
      </c>
      <c r="K18" t="s">
        <v>1699</v>
      </c>
      <c r="L18" t="s">
        <v>1699</v>
      </c>
      <c r="M18" t="str">
        <f t="shared" si="0"/>
        <v/>
      </c>
      <c r="N18" t="s">
        <v>102</v>
      </c>
      <c r="O18" t="s">
        <v>1719</v>
      </c>
      <c r="P18" t="s">
        <v>647</v>
      </c>
      <c r="Q18" t="s">
        <v>102</v>
      </c>
    </row>
    <row r="19" spans="1:17" x14ac:dyDescent="0.3">
      <c r="A19" t="s">
        <v>1720</v>
      </c>
      <c r="B19">
        <v>11</v>
      </c>
      <c r="C19" t="s">
        <v>1699</v>
      </c>
      <c r="D19" t="s">
        <v>1699</v>
      </c>
      <c r="E19" t="s">
        <v>46</v>
      </c>
      <c r="F19" t="str">
        <f>VLOOKUP(E19,[2]Regions!$B$2:$C$9,2,FALSE)</f>
        <v>Sub-Saharan Africa</v>
      </c>
      <c r="G19" t="s">
        <v>1703</v>
      </c>
      <c r="H19" t="s">
        <v>1721</v>
      </c>
      <c r="I19" t="s">
        <v>825</v>
      </c>
      <c r="J19" t="str">
        <f>VLOOKUP(A19,'[2]2digit'!$A$2:$D$248,4,FALSE)</f>
        <v>BJ</v>
      </c>
      <c r="K19" t="s">
        <v>1699</v>
      </c>
      <c r="L19" t="s">
        <v>1699</v>
      </c>
      <c r="M19" t="str">
        <f t="shared" si="0"/>
        <v/>
      </c>
      <c r="N19" t="s">
        <v>1689</v>
      </c>
      <c r="O19" t="s">
        <v>1720</v>
      </c>
      <c r="P19" t="s">
        <v>46</v>
      </c>
      <c r="Q19" t="s">
        <v>1689</v>
      </c>
    </row>
    <row r="20" spans="1:17" x14ac:dyDescent="0.3">
      <c r="A20" t="s">
        <v>1722</v>
      </c>
      <c r="B20">
        <v>16</v>
      </c>
      <c r="C20" t="s">
        <v>1699</v>
      </c>
      <c r="D20" t="s">
        <v>1699</v>
      </c>
      <c r="E20" t="s">
        <v>46</v>
      </c>
      <c r="F20" t="str">
        <f>VLOOKUP(E20,[2]Regions!$B$2:$C$9,2,FALSE)</f>
        <v>Sub-Saharan Africa</v>
      </c>
      <c r="G20" t="s">
        <v>1703</v>
      </c>
      <c r="H20" t="s">
        <v>916</v>
      </c>
      <c r="I20" t="s">
        <v>825</v>
      </c>
      <c r="J20" t="str">
        <f>VLOOKUP(A20,'[2]2digit'!$A$2:$D$248,4,FALSE)</f>
        <v>BF</v>
      </c>
      <c r="K20" t="s">
        <v>1699</v>
      </c>
      <c r="L20" t="s">
        <v>1699</v>
      </c>
      <c r="M20" t="str">
        <f t="shared" si="0"/>
        <v/>
      </c>
      <c r="N20" t="s">
        <v>1689</v>
      </c>
      <c r="O20" t="s">
        <v>1722</v>
      </c>
      <c r="P20" t="s">
        <v>46</v>
      </c>
      <c r="Q20" t="s">
        <v>1689</v>
      </c>
    </row>
    <row r="21" spans="1:17" x14ac:dyDescent="0.3">
      <c r="A21" t="s">
        <v>826</v>
      </c>
      <c r="B21">
        <v>9</v>
      </c>
      <c r="C21" t="s">
        <v>1699</v>
      </c>
      <c r="D21" t="s">
        <v>1699</v>
      </c>
      <c r="E21" t="s">
        <v>43</v>
      </c>
      <c r="F21" t="str">
        <f>VLOOKUP(E21,[2]Regions!$B$2:$C$9,2,FALSE)</f>
        <v>South Asia</v>
      </c>
      <c r="G21" t="s">
        <v>1703</v>
      </c>
      <c r="H21" t="s">
        <v>22</v>
      </c>
      <c r="I21" t="s">
        <v>806</v>
      </c>
      <c r="J21" t="str">
        <f>VLOOKUP(A21,'[2]2digit'!$A$2:$D$248,4,FALSE)</f>
        <v>BD</v>
      </c>
      <c r="K21" t="s">
        <v>1699</v>
      </c>
      <c r="L21" t="s">
        <v>1699</v>
      </c>
      <c r="M21" t="str">
        <f t="shared" si="0"/>
        <v/>
      </c>
      <c r="N21" t="s">
        <v>1940</v>
      </c>
      <c r="O21" t="s">
        <v>826</v>
      </c>
      <c r="P21" t="s">
        <v>43</v>
      </c>
      <c r="Q21" t="s">
        <v>1689</v>
      </c>
    </row>
    <row r="22" spans="1:17" x14ac:dyDescent="0.3">
      <c r="A22" t="s">
        <v>811</v>
      </c>
      <c r="B22">
        <v>15</v>
      </c>
      <c r="C22" t="s">
        <v>1699</v>
      </c>
      <c r="D22" t="s">
        <v>1699</v>
      </c>
      <c r="E22" t="s">
        <v>44</v>
      </c>
      <c r="F22" t="str">
        <f>VLOOKUP(E22,[2]Regions!$B$2:$C$9,2,FALSE)</f>
        <v>Eastern Europe &amp; Central Asia</v>
      </c>
      <c r="G22" t="s">
        <v>1699</v>
      </c>
      <c r="H22" t="s">
        <v>26</v>
      </c>
      <c r="I22" t="s">
        <v>808</v>
      </c>
      <c r="J22" t="str">
        <f>VLOOKUP(A22,'[2]2digit'!$A$2:$D$248,4,FALSE)</f>
        <v>BG</v>
      </c>
      <c r="K22" t="s">
        <v>1699</v>
      </c>
      <c r="L22" t="s">
        <v>1703</v>
      </c>
      <c r="M22" t="str">
        <f t="shared" si="0"/>
        <v>NO</v>
      </c>
      <c r="N22" t="s">
        <v>1696</v>
      </c>
      <c r="O22" t="s">
        <v>811</v>
      </c>
      <c r="P22" t="s">
        <v>44</v>
      </c>
      <c r="Q22" t="s">
        <v>1696</v>
      </c>
    </row>
    <row r="23" spans="1:17" x14ac:dyDescent="0.3">
      <c r="A23" t="s">
        <v>1723</v>
      </c>
      <c r="B23">
        <v>8</v>
      </c>
      <c r="C23" t="s">
        <v>1703</v>
      </c>
      <c r="D23" t="s">
        <v>1703</v>
      </c>
      <c r="E23" t="s">
        <v>42</v>
      </c>
      <c r="F23" t="str">
        <f>VLOOKUP(E23,[2]Regions!$B$2:$C$9,2,FALSE)</f>
        <v>Middle East &amp; North Africa</v>
      </c>
      <c r="G23" t="s">
        <v>1699</v>
      </c>
      <c r="H23" t="s">
        <v>881</v>
      </c>
      <c r="I23" t="s">
        <v>804</v>
      </c>
      <c r="J23" t="str">
        <f>VLOOKUP(A23,'[2]2digit'!$A$2:$D$248,4,FALSE)</f>
        <v>BH</v>
      </c>
      <c r="K23" t="s">
        <v>1703</v>
      </c>
      <c r="L23" t="s">
        <v>1699</v>
      </c>
      <c r="M23" t="str">
        <f t="shared" si="0"/>
        <v>YES</v>
      </c>
      <c r="N23" t="s">
        <v>102</v>
      </c>
      <c r="O23" t="s">
        <v>1723</v>
      </c>
      <c r="P23" t="s">
        <v>42</v>
      </c>
      <c r="Q23" t="s">
        <v>102</v>
      </c>
    </row>
    <row r="24" spans="1:17" x14ac:dyDescent="0.3">
      <c r="A24" t="s">
        <v>1724</v>
      </c>
      <c r="B24">
        <v>8</v>
      </c>
      <c r="C24" t="s">
        <v>1699</v>
      </c>
      <c r="D24" t="s">
        <v>1699</v>
      </c>
      <c r="E24" t="s">
        <v>49</v>
      </c>
      <c r="F24" t="str">
        <f>VLOOKUP(E24,[2]Regions!$B$2:$C$9,2,FALSE)</f>
        <v>Latin America &amp; the Caribbean</v>
      </c>
      <c r="G24" t="s">
        <v>1699</v>
      </c>
      <c r="H24" t="s">
        <v>1725</v>
      </c>
      <c r="I24" t="s">
        <v>804</v>
      </c>
      <c r="J24" t="str">
        <f>VLOOKUP(A24,'[2]2digit'!$A$2:$D$248,4,FALSE)</f>
        <v>BS</v>
      </c>
      <c r="K24" t="s">
        <v>1703</v>
      </c>
      <c r="L24" t="s">
        <v>1699</v>
      </c>
      <c r="M24" t="str">
        <f t="shared" si="0"/>
        <v>YES</v>
      </c>
      <c r="N24" t="s">
        <v>102</v>
      </c>
      <c r="O24" t="s">
        <v>1724</v>
      </c>
      <c r="P24" t="s">
        <v>49</v>
      </c>
      <c r="Q24" t="s">
        <v>102</v>
      </c>
    </row>
    <row r="25" spans="1:17" x14ac:dyDescent="0.3">
      <c r="A25" t="s">
        <v>1726</v>
      </c>
      <c r="B25">
        <v>13</v>
      </c>
      <c r="C25" t="s">
        <v>1699</v>
      </c>
      <c r="D25" t="s">
        <v>1699</v>
      </c>
      <c r="E25" t="s">
        <v>44</v>
      </c>
      <c r="F25" t="str">
        <f>VLOOKUP(E25,[2]Regions!$B$2:$C$9,2,FALSE)</f>
        <v>Eastern Europe &amp; Central Asia</v>
      </c>
      <c r="G25" t="s">
        <v>1703</v>
      </c>
      <c r="H25" t="s">
        <v>1727</v>
      </c>
      <c r="I25" t="s">
        <v>808</v>
      </c>
      <c r="J25" t="str">
        <f>VLOOKUP(A25,'[2]2digit'!$A$2:$D$248,4,FALSE)</f>
        <v>BA</v>
      </c>
      <c r="K25" t="s">
        <v>1699</v>
      </c>
      <c r="L25" t="s">
        <v>1703</v>
      </c>
      <c r="M25" t="str">
        <f t="shared" si="0"/>
        <v>NO</v>
      </c>
      <c r="N25" t="s">
        <v>1696</v>
      </c>
      <c r="O25" t="s">
        <v>1726</v>
      </c>
      <c r="P25" t="s">
        <v>44</v>
      </c>
      <c r="Q25" t="s">
        <v>1696</v>
      </c>
    </row>
    <row r="26" spans="1:17" x14ac:dyDescent="0.3">
      <c r="A26" t="s">
        <v>1728</v>
      </c>
      <c r="B26">
        <v>10</v>
      </c>
      <c r="C26" t="s">
        <v>1699</v>
      </c>
      <c r="D26" t="s">
        <v>1699</v>
      </c>
      <c r="E26" t="s">
        <v>44</v>
      </c>
      <c r="F26" t="str">
        <f>VLOOKUP(E26,[2]Regions!$B$2:$C$9,2,FALSE)</f>
        <v>Eastern Europe &amp; Central Asia</v>
      </c>
      <c r="G26" t="s">
        <v>1699</v>
      </c>
      <c r="H26" t="s">
        <v>886</v>
      </c>
      <c r="I26" t="s">
        <v>808</v>
      </c>
      <c r="J26" t="str">
        <f>VLOOKUP(A26,'[2]2digit'!$A$2:$D$248,4,FALSE)</f>
        <v>BY</v>
      </c>
      <c r="K26" t="s">
        <v>1699</v>
      </c>
      <c r="L26" t="s">
        <v>1703</v>
      </c>
      <c r="M26" t="str">
        <f t="shared" si="0"/>
        <v>NO</v>
      </c>
      <c r="N26" t="s">
        <v>1696</v>
      </c>
      <c r="O26" t="s">
        <v>1728</v>
      </c>
      <c r="P26" t="s">
        <v>44</v>
      </c>
      <c r="Q26" t="s">
        <v>1696</v>
      </c>
    </row>
    <row r="27" spans="1:17" x14ac:dyDescent="0.3">
      <c r="A27" t="s">
        <v>1729</v>
      </c>
      <c r="B27">
        <v>11</v>
      </c>
      <c r="C27" t="s">
        <v>1699</v>
      </c>
      <c r="D27" t="s">
        <v>1699</v>
      </c>
      <c r="E27" t="s">
        <v>49</v>
      </c>
      <c r="F27" t="str">
        <f>VLOOKUP(E27,[2]Regions!$B$2:$C$9,2,FALSE)</f>
        <v>Latin America &amp; the Caribbean</v>
      </c>
      <c r="G27" t="s">
        <v>1699</v>
      </c>
      <c r="H27" t="s">
        <v>893</v>
      </c>
      <c r="I27" t="s">
        <v>808</v>
      </c>
      <c r="J27" t="str">
        <f>VLOOKUP(A27,'[2]2digit'!$A$2:$D$248,4,FALSE)</f>
        <v>BZ</v>
      </c>
      <c r="K27" t="s">
        <v>1703</v>
      </c>
      <c r="L27" t="s">
        <v>1703</v>
      </c>
      <c r="M27" t="str">
        <f t="shared" si="0"/>
        <v>YES</v>
      </c>
      <c r="N27" t="s">
        <v>1696</v>
      </c>
      <c r="O27" t="s">
        <v>1729</v>
      </c>
      <c r="P27" t="s">
        <v>49</v>
      </c>
      <c r="Q27" t="s">
        <v>1696</v>
      </c>
    </row>
    <row r="28" spans="1:17" x14ac:dyDescent="0.3">
      <c r="A28" t="s">
        <v>1730</v>
      </c>
      <c r="B28">
        <v>12</v>
      </c>
      <c r="C28" t="s">
        <v>1699</v>
      </c>
      <c r="D28" t="s">
        <v>1699</v>
      </c>
      <c r="E28" t="s">
        <v>49</v>
      </c>
      <c r="F28" t="str">
        <f>VLOOKUP(E28,[2]Regions!$B$2:$C$9,2,FALSE)</f>
        <v>Latin America &amp; the Caribbean</v>
      </c>
      <c r="G28" t="s">
        <v>1699</v>
      </c>
      <c r="H28" t="s">
        <v>896</v>
      </c>
      <c r="I28" t="s">
        <v>804</v>
      </c>
      <c r="J28" t="str">
        <f>VLOOKUP(A28,'[2]2digit'!$A$2:$D$248,4,FALSE)</f>
        <v>BM</v>
      </c>
      <c r="K28" t="s">
        <v>1699</v>
      </c>
      <c r="L28" t="s">
        <v>1699</v>
      </c>
      <c r="M28" t="str">
        <f t="shared" si="0"/>
        <v/>
      </c>
      <c r="N28" t="s">
        <v>102</v>
      </c>
      <c r="O28" t="s">
        <v>1730</v>
      </c>
      <c r="P28" t="s">
        <v>49</v>
      </c>
      <c r="Q28" t="s">
        <v>102</v>
      </c>
    </row>
    <row r="29" spans="1:17" x14ac:dyDescent="0.3">
      <c r="A29" t="s">
        <v>1731</v>
      </c>
      <c r="B29">
        <v>13</v>
      </c>
      <c r="C29" t="s">
        <v>1703</v>
      </c>
      <c r="D29" t="s">
        <v>1703</v>
      </c>
      <c r="E29" t="s">
        <v>49</v>
      </c>
      <c r="F29" t="str">
        <f>VLOOKUP(E29,[2]Regions!$B$2:$C$9,2,FALSE)</f>
        <v>Latin America &amp; the Caribbean</v>
      </c>
      <c r="G29" t="s">
        <v>1703</v>
      </c>
      <c r="H29" t="s">
        <v>901</v>
      </c>
      <c r="I29" t="s">
        <v>806</v>
      </c>
      <c r="J29" t="str">
        <f>VLOOKUP(A29,'[2]2digit'!$A$2:$D$248,4,FALSE)</f>
        <v>BO</v>
      </c>
      <c r="K29" t="s">
        <v>1699</v>
      </c>
      <c r="L29" t="s">
        <v>1703</v>
      </c>
      <c r="M29" t="str">
        <f t="shared" si="0"/>
        <v>NO</v>
      </c>
      <c r="N29" t="s">
        <v>1696</v>
      </c>
      <c r="O29" t="s">
        <v>1731</v>
      </c>
      <c r="P29" t="s">
        <v>49</v>
      </c>
      <c r="Q29" t="s">
        <v>1696</v>
      </c>
    </row>
    <row r="30" spans="1:17" x14ac:dyDescent="0.3">
      <c r="A30" t="s">
        <v>841</v>
      </c>
      <c r="B30">
        <v>14</v>
      </c>
      <c r="C30" t="s">
        <v>1699</v>
      </c>
      <c r="D30" t="s">
        <v>1699</v>
      </c>
      <c r="E30" t="s">
        <v>49</v>
      </c>
      <c r="F30" t="str">
        <f>VLOOKUP(E30,[2]Regions!$B$2:$C$9,2,FALSE)</f>
        <v>Latin America &amp; the Caribbean</v>
      </c>
      <c r="G30" t="s">
        <v>1699</v>
      </c>
      <c r="H30" t="s">
        <v>756</v>
      </c>
      <c r="I30" t="s">
        <v>808</v>
      </c>
      <c r="J30" t="str">
        <f>VLOOKUP(A30,'[2]2digit'!$A$2:$D$248,4,FALSE)</f>
        <v>BR</v>
      </c>
      <c r="K30" t="s">
        <v>1699</v>
      </c>
      <c r="L30" t="s">
        <v>1703</v>
      </c>
      <c r="M30" t="str">
        <f t="shared" si="0"/>
        <v>NO</v>
      </c>
      <c r="N30" t="s">
        <v>1696</v>
      </c>
      <c r="O30" t="s">
        <v>841</v>
      </c>
      <c r="P30" t="s">
        <v>49</v>
      </c>
      <c r="Q30" t="s">
        <v>1696</v>
      </c>
    </row>
    <row r="31" spans="1:17" x14ac:dyDescent="0.3">
      <c r="A31" t="s">
        <v>1732</v>
      </c>
      <c r="B31">
        <v>9</v>
      </c>
      <c r="C31" t="s">
        <v>1699</v>
      </c>
      <c r="D31" t="s">
        <v>1699</v>
      </c>
      <c r="E31" t="s">
        <v>49</v>
      </c>
      <c r="F31" t="str">
        <f>VLOOKUP(E31,[2]Regions!$B$2:$C$9,2,FALSE)</f>
        <v>Latin America &amp; the Caribbean</v>
      </c>
      <c r="G31" t="s">
        <v>1699</v>
      </c>
      <c r="H31" t="s">
        <v>883</v>
      </c>
      <c r="I31" t="s">
        <v>804</v>
      </c>
      <c r="J31" t="str">
        <f>VLOOKUP(A31,'[2]2digit'!$A$2:$D$248,4,FALSE)</f>
        <v>BB</v>
      </c>
      <c r="K31" t="s">
        <v>1703</v>
      </c>
      <c r="L31" t="s">
        <v>1699</v>
      </c>
      <c r="M31" t="str">
        <f t="shared" si="0"/>
        <v>YES</v>
      </c>
      <c r="N31" t="s">
        <v>102</v>
      </c>
      <c r="O31" t="s">
        <v>1732</v>
      </c>
      <c r="P31" t="s">
        <v>49</v>
      </c>
      <c r="Q31" t="s">
        <v>102</v>
      </c>
    </row>
    <row r="32" spans="1:17" x14ac:dyDescent="0.3">
      <c r="A32" t="s">
        <v>1733</v>
      </c>
      <c r="B32">
        <v>15</v>
      </c>
      <c r="C32" t="s">
        <v>1703</v>
      </c>
      <c r="D32" t="s">
        <v>1703</v>
      </c>
      <c r="E32" t="s">
        <v>45</v>
      </c>
      <c r="F32" t="str">
        <f>VLOOKUP(E32,[2]Regions!$B$2:$C$9,2,FALSE)</f>
        <v>East Asia &amp; Pacific</v>
      </c>
      <c r="G32" t="s">
        <v>1699</v>
      </c>
      <c r="H32" t="s">
        <v>914</v>
      </c>
      <c r="I32" t="s">
        <v>804</v>
      </c>
      <c r="J32" t="str">
        <f>VLOOKUP(A32,'[2]2digit'!$A$2:$D$248,4,FALSE)</f>
        <v>BN</v>
      </c>
      <c r="K32" t="s">
        <v>1703</v>
      </c>
      <c r="L32" t="s">
        <v>1699</v>
      </c>
      <c r="M32" t="str">
        <f t="shared" si="0"/>
        <v>YES</v>
      </c>
      <c r="N32" t="s">
        <v>102</v>
      </c>
      <c r="O32" t="s">
        <v>1733</v>
      </c>
      <c r="P32" t="s">
        <v>45</v>
      </c>
      <c r="Q32" t="s">
        <v>102</v>
      </c>
    </row>
    <row r="33" spans="1:17" x14ac:dyDescent="0.3">
      <c r="A33" t="s">
        <v>1734</v>
      </c>
      <c r="B33">
        <v>12</v>
      </c>
      <c r="C33" t="s">
        <v>1699</v>
      </c>
      <c r="D33" t="s">
        <v>1699</v>
      </c>
      <c r="E33" t="s">
        <v>43</v>
      </c>
      <c r="F33" t="str">
        <f>VLOOKUP(E33,[2]Regions!$B$2:$C$9,2,FALSE)</f>
        <v>South Asia</v>
      </c>
      <c r="G33" t="s">
        <v>1703</v>
      </c>
      <c r="H33" t="s">
        <v>898</v>
      </c>
      <c r="I33" t="s">
        <v>806</v>
      </c>
      <c r="J33" t="str">
        <f>VLOOKUP(A33,'[2]2digit'!$A$2:$D$248,4,FALSE)</f>
        <v>BT</v>
      </c>
      <c r="K33" t="s">
        <v>1703</v>
      </c>
      <c r="L33" t="s">
        <v>1699</v>
      </c>
      <c r="M33" t="str">
        <f t="shared" si="0"/>
        <v>YES</v>
      </c>
      <c r="N33" t="s">
        <v>1940</v>
      </c>
      <c r="O33" t="s">
        <v>1734</v>
      </c>
      <c r="P33" t="s">
        <v>43</v>
      </c>
      <c r="Q33" t="s">
        <v>1689</v>
      </c>
    </row>
    <row r="34" spans="1:17" x14ac:dyDescent="0.3">
      <c r="A34" t="s">
        <v>1735</v>
      </c>
      <c r="B34">
        <v>14</v>
      </c>
      <c r="C34" t="s">
        <v>1703</v>
      </c>
      <c r="D34" t="s">
        <v>1699</v>
      </c>
      <c r="E34" t="s">
        <v>46</v>
      </c>
      <c r="F34" t="str">
        <f>VLOOKUP(E34,[2]Regions!$B$2:$C$9,2,FALSE)</f>
        <v>Sub-Saharan Africa</v>
      </c>
      <c r="G34" t="s">
        <v>1699</v>
      </c>
      <c r="H34" t="s">
        <v>909</v>
      </c>
      <c r="I34" t="s">
        <v>808</v>
      </c>
      <c r="J34" t="str">
        <f>VLOOKUP(A34,'[2]2digit'!$A$2:$D$248,4,FALSE)</f>
        <v>BW</v>
      </c>
      <c r="K34" t="s">
        <v>1703</v>
      </c>
      <c r="L34" t="s">
        <v>1703</v>
      </c>
      <c r="M34" t="str">
        <f t="shared" si="0"/>
        <v>YES</v>
      </c>
      <c r="N34" t="s">
        <v>1696</v>
      </c>
      <c r="O34" t="s">
        <v>1735</v>
      </c>
      <c r="P34" t="s">
        <v>46</v>
      </c>
      <c r="Q34" t="s">
        <v>1696</v>
      </c>
    </row>
    <row r="35" spans="1:17" x14ac:dyDescent="0.3">
      <c r="A35" t="s">
        <v>1736</v>
      </c>
      <c r="B35">
        <v>19</v>
      </c>
      <c r="C35" t="s">
        <v>1699</v>
      </c>
      <c r="D35" t="s">
        <v>1699</v>
      </c>
      <c r="E35" t="s">
        <v>46</v>
      </c>
      <c r="F35" t="str">
        <f>VLOOKUP(E35,[2]Regions!$B$2:$C$9,2,FALSE)</f>
        <v>Sub-Saharan Africa</v>
      </c>
      <c r="G35" t="s">
        <v>1703</v>
      </c>
      <c r="H35" t="s">
        <v>1737</v>
      </c>
      <c r="I35" t="s">
        <v>825</v>
      </c>
      <c r="J35" t="str">
        <f>VLOOKUP(A35,'[2]2digit'!$A$2:$D$248,4,FALSE)</f>
        <v>CF</v>
      </c>
      <c r="K35" t="s">
        <v>1699</v>
      </c>
      <c r="L35" t="s">
        <v>1699</v>
      </c>
      <c r="M35" t="str">
        <f t="shared" si="0"/>
        <v/>
      </c>
      <c r="N35" t="s">
        <v>1689</v>
      </c>
      <c r="O35" t="s">
        <v>1736</v>
      </c>
      <c r="P35" t="s">
        <v>46</v>
      </c>
      <c r="Q35" t="s">
        <v>1689</v>
      </c>
    </row>
    <row r="36" spans="1:17" x14ac:dyDescent="0.3">
      <c r="A36" t="s">
        <v>823</v>
      </c>
      <c r="B36">
        <v>18</v>
      </c>
      <c r="C36" t="s">
        <v>1699</v>
      </c>
      <c r="D36" t="s">
        <v>1699</v>
      </c>
      <c r="E36" t="s">
        <v>743</v>
      </c>
      <c r="F36" t="str">
        <f>VLOOKUP(E36,[2]Regions!$B$2:$C$9,2,FALSE)</f>
        <v>North America</v>
      </c>
      <c r="G36" t="s">
        <v>1699</v>
      </c>
      <c r="H36" t="s">
        <v>734</v>
      </c>
      <c r="I36" t="s">
        <v>804</v>
      </c>
      <c r="J36" t="str">
        <f>VLOOKUP(A36,'[2]2digit'!$A$2:$D$248,4,FALSE)</f>
        <v>CA</v>
      </c>
      <c r="K36" t="s">
        <v>1699</v>
      </c>
      <c r="L36" t="s">
        <v>1699</v>
      </c>
      <c r="M36" t="str">
        <f t="shared" si="0"/>
        <v/>
      </c>
      <c r="N36" t="s">
        <v>102</v>
      </c>
      <c r="O36" t="s">
        <v>823</v>
      </c>
      <c r="P36" t="s">
        <v>743</v>
      </c>
      <c r="Q36" t="s">
        <v>102</v>
      </c>
    </row>
    <row r="37" spans="1:17" x14ac:dyDescent="0.3">
      <c r="A37" t="s">
        <v>1738</v>
      </c>
      <c r="B37">
        <v>92</v>
      </c>
      <c r="C37" t="s">
        <v>1699</v>
      </c>
      <c r="D37" t="s">
        <v>1699</v>
      </c>
      <c r="E37" t="s">
        <v>647</v>
      </c>
      <c r="F37" t="str">
        <f>VLOOKUP(E37,[2]Regions!$B$2:$C$9,2,FALSE)</f>
        <v>Western Europe</v>
      </c>
      <c r="G37" t="s">
        <v>1699</v>
      </c>
      <c r="H37" t="s">
        <v>1325</v>
      </c>
      <c r="I37" t="s">
        <v>804</v>
      </c>
      <c r="J37" t="str">
        <f>VLOOKUP(A37,'[2]2digit'!$A$2:$D$248,4,FALSE)</f>
        <v>CH</v>
      </c>
      <c r="K37" t="s">
        <v>1699</v>
      </c>
      <c r="L37" t="s">
        <v>1699</v>
      </c>
      <c r="M37" t="str">
        <f t="shared" si="0"/>
        <v/>
      </c>
      <c r="N37" t="s">
        <v>102</v>
      </c>
      <c r="O37" t="s">
        <v>1738</v>
      </c>
      <c r="P37" t="s">
        <v>647</v>
      </c>
      <c r="Q37" t="s">
        <v>102</v>
      </c>
    </row>
    <row r="38" spans="1:17" x14ac:dyDescent="0.3">
      <c r="A38" t="s">
        <v>1739</v>
      </c>
      <c r="B38">
        <v>20</v>
      </c>
      <c r="C38" t="s">
        <v>1699</v>
      </c>
      <c r="D38" t="s">
        <v>1699</v>
      </c>
      <c r="E38" t="s">
        <v>647</v>
      </c>
      <c r="F38" t="str">
        <f>VLOOKUP(E38,[2]Regions!$B$2:$C$9,2,FALSE)</f>
        <v>Western Europe</v>
      </c>
      <c r="G38" t="s">
        <v>1699</v>
      </c>
      <c r="H38" t="s">
        <v>1740</v>
      </c>
      <c r="I38" t="s">
        <v>804</v>
      </c>
      <c r="J38" t="s">
        <v>1741</v>
      </c>
      <c r="K38" t="s">
        <v>1699</v>
      </c>
      <c r="L38" t="s">
        <v>1699</v>
      </c>
      <c r="M38" t="str">
        <f t="shared" si="0"/>
        <v/>
      </c>
      <c r="N38" t="s">
        <v>102</v>
      </c>
      <c r="O38" t="s">
        <v>1739</v>
      </c>
      <c r="P38" t="s">
        <v>647</v>
      </c>
      <c r="Q38" t="s">
        <v>102</v>
      </c>
    </row>
    <row r="39" spans="1:17" x14ac:dyDescent="0.3">
      <c r="A39" t="s">
        <v>1742</v>
      </c>
      <c r="B39">
        <v>21</v>
      </c>
      <c r="C39" t="s">
        <v>1703</v>
      </c>
      <c r="D39" t="s">
        <v>1699</v>
      </c>
      <c r="E39" t="s">
        <v>49</v>
      </c>
      <c r="F39" t="str">
        <f>VLOOKUP(E39,[2]Regions!$B$2:$C$9,2,FALSE)</f>
        <v>Latin America &amp; the Caribbean</v>
      </c>
      <c r="G39" t="s">
        <v>1699</v>
      </c>
      <c r="H39" t="s">
        <v>946</v>
      </c>
      <c r="I39" t="s">
        <v>804</v>
      </c>
      <c r="J39" t="str">
        <f>VLOOKUP(A39,'[2]2digit'!$A$2:$D$248,4,FALSE)</f>
        <v>CL</v>
      </c>
      <c r="K39" t="s">
        <v>1699</v>
      </c>
      <c r="L39" t="s">
        <v>1703</v>
      </c>
      <c r="M39" t="str">
        <f t="shared" si="0"/>
        <v>NO</v>
      </c>
      <c r="N39" t="s">
        <v>1696</v>
      </c>
      <c r="O39" t="s">
        <v>1742</v>
      </c>
      <c r="P39" t="s">
        <v>49</v>
      </c>
      <c r="Q39" t="s">
        <v>1696</v>
      </c>
    </row>
    <row r="40" spans="1:17" x14ac:dyDescent="0.3">
      <c r="A40" t="s">
        <v>1743</v>
      </c>
      <c r="B40">
        <v>21</v>
      </c>
      <c r="C40" t="s">
        <v>1699</v>
      </c>
      <c r="D40" t="s">
        <v>1699</v>
      </c>
      <c r="E40" t="s">
        <v>45</v>
      </c>
      <c r="F40" t="str">
        <f>VLOOKUP(E40,[2]Regions!$B$2:$C$9,2,FALSE)</f>
        <v>East Asia &amp; Pacific</v>
      </c>
      <c r="G40" t="s">
        <v>1699</v>
      </c>
      <c r="H40" t="s">
        <v>941</v>
      </c>
      <c r="I40" t="s">
        <v>808</v>
      </c>
      <c r="J40" t="str">
        <f>VLOOKUP(A40,'[2]2digit'!$A$2:$D$248,4,FALSE)</f>
        <v>CN</v>
      </c>
      <c r="K40" t="s">
        <v>1699</v>
      </c>
      <c r="L40" t="s">
        <v>1703</v>
      </c>
      <c r="M40" t="str">
        <f t="shared" si="0"/>
        <v>NO</v>
      </c>
      <c r="N40" t="s">
        <v>1696</v>
      </c>
      <c r="O40" t="s">
        <v>1743</v>
      </c>
      <c r="P40" t="s">
        <v>45</v>
      </c>
      <c r="Q40" t="s">
        <v>1696</v>
      </c>
    </row>
    <row r="41" spans="1:17" x14ac:dyDescent="0.3">
      <c r="A41" t="s">
        <v>1744</v>
      </c>
      <c r="B41">
        <v>24</v>
      </c>
      <c r="C41" t="s">
        <v>1703</v>
      </c>
      <c r="D41" t="s">
        <v>1703</v>
      </c>
      <c r="E41" t="s">
        <v>46</v>
      </c>
      <c r="F41" t="str">
        <f>VLOOKUP(E41,[2]Regions!$B$2:$C$9,2,FALSE)</f>
        <v>Sub-Saharan Africa</v>
      </c>
      <c r="G41" t="s">
        <v>1703</v>
      </c>
      <c r="H41" t="s">
        <v>1745</v>
      </c>
      <c r="I41" t="s">
        <v>806</v>
      </c>
      <c r="J41" t="str">
        <f>VLOOKUP(A41,'[2]2digit'!$A$2:$D$248,4,FALSE)</f>
        <v>CI</v>
      </c>
      <c r="K41" t="s">
        <v>1699</v>
      </c>
      <c r="L41" t="s">
        <v>1699</v>
      </c>
      <c r="M41" t="str">
        <f t="shared" si="0"/>
        <v/>
      </c>
      <c r="N41" t="s">
        <v>1940</v>
      </c>
      <c r="O41" t="s">
        <v>1744</v>
      </c>
      <c r="P41" t="s">
        <v>46</v>
      </c>
      <c r="Q41" t="s">
        <v>1689</v>
      </c>
    </row>
    <row r="42" spans="1:17" x14ac:dyDescent="0.3">
      <c r="A42" t="s">
        <v>1746</v>
      </c>
      <c r="B42">
        <v>17</v>
      </c>
      <c r="C42" t="s">
        <v>1703</v>
      </c>
      <c r="D42" t="s">
        <v>1703</v>
      </c>
      <c r="E42" t="s">
        <v>46</v>
      </c>
      <c r="F42" t="str">
        <f>VLOOKUP(E42,[2]Regions!$B$2:$C$9,2,FALSE)</f>
        <v>Sub-Saharan Africa</v>
      </c>
      <c r="G42" t="s">
        <v>1703</v>
      </c>
      <c r="H42" t="s">
        <v>930</v>
      </c>
      <c r="I42" t="s">
        <v>806</v>
      </c>
      <c r="J42" t="str">
        <f>VLOOKUP(A42,'[2]2digit'!$A$2:$D$248,4,FALSE)</f>
        <v>CM</v>
      </c>
      <c r="K42" t="s">
        <v>1699</v>
      </c>
      <c r="L42" t="s">
        <v>1699</v>
      </c>
      <c r="M42" t="str">
        <f t="shared" si="0"/>
        <v/>
      </c>
      <c r="N42" t="s">
        <v>1941</v>
      </c>
      <c r="O42" t="s">
        <v>1746</v>
      </c>
      <c r="P42" t="s">
        <v>46</v>
      </c>
      <c r="Q42" t="s">
        <v>1689</v>
      </c>
    </row>
    <row r="43" spans="1:17" x14ac:dyDescent="0.3">
      <c r="A43" t="s">
        <v>1747</v>
      </c>
      <c r="B43">
        <v>23</v>
      </c>
      <c r="C43" t="s">
        <v>1703</v>
      </c>
      <c r="D43" t="s">
        <v>1699</v>
      </c>
      <c r="E43" t="s">
        <v>46</v>
      </c>
      <c r="F43" t="str">
        <f>VLOOKUP(E43,[2]Regions!$B$2:$C$9,2,FALSE)</f>
        <v>Sub-Saharan Africa</v>
      </c>
      <c r="G43" t="s">
        <v>1703</v>
      </c>
      <c r="H43" t="s">
        <v>1748</v>
      </c>
      <c r="I43" t="s">
        <v>806</v>
      </c>
      <c r="J43" t="str">
        <f>VLOOKUP(A43,'[2]2digit'!$A$2:$D$248,4,FALSE)</f>
        <v>CD</v>
      </c>
      <c r="K43" t="s">
        <v>1699</v>
      </c>
      <c r="L43" t="s">
        <v>1699</v>
      </c>
      <c r="M43" t="str">
        <f t="shared" si="0"/>
        <v/>
      </c>
      <c r="N43" t="s">
        <v>1689</v>
      </c>
      <c r="O43" t="s">
        <v>1747</v>
      </c>
      <c r="P43" t="s">
        <v>46</v>
      </c>
      <c r="Q43" t="s">
        <v>1689</v>
      </c>
    </row>
    <row r="44" spans="1:17" x14ac:dyDescent="0.3">
      <c r="A44" t="s">
        <v>1749</v>
      </c>
      <c r="B44">
        <v>23</v>
      </c>
      <c r="C44" t="s">
        <v>1703</v>
      </c>
      <c r="D44" t="s">
        <v>1703</v>
      </c>
      <c r="E44" t="s">
        <v>46</v>
      </c>
      <c r="F44" t="str">
        <f>VLOOKUP(E44,[2]Regions!$B$2:$C$9,2,FALSE)</f>
        <v>Sub-Saharan Africa</v>
      </c>
      <c r="G44" t="s">
        <v>1703</v>
      </c>
      <c r="H44" t="s">
        <v>1750</v>
      </c>
      <c r="I44" t="s">
        <v>806</v>
      </c>
      <c r="J44" t="str">
        <f>VLOOKUP(A44,'[2]2digit'!$A$2:$D$248,4,FALSE)</f>
        <v>CG</v>
      </c>
      <c r="K44" t="s">
        <v>1699</v>
      </c>
      <c r="L44" t="s">
        <v>1699</v>
      </c>
      <c r="M44" t="str">
        <f t="shared" si="0"/>
        <v/>
      </c>
      <c r="N44" t="s">
        <v>1941</v>
      </c>
      <c r="O44" t="s">
        <v>1749</v>
      </c>
      <c r="P44" t="s">
        <v>46</v>
      </c>
      <c r="Q44" t="s">
        <v>1689</v>
      </c>
    </row>
    <row r="45" spans="1:17" x14ac:dyDescent="0.3">
      <c r="A45" t="s">
        <v>842</v>
      </c>
      <c r="B45">
        <v>22</v>
      </c>
      <c r="C45" t="s">
        <v>1703</v>
      </c>
      <c r="D45" t="s">
        <v>1703</v>
      </c>
      <c r="E45" t="s">
        <v>49</v>
      </c>
      <c r="F45" t="str">
        <f>VLOOKUP(E45,[2]Regions!$B$2:$C$9,2,FALSE)</f>
        <v>Latin America &amp; the Caribbean</v>
      </c>
      <c r="G45" t="s">
        <v>1699</v>
      </c>
      <c r="H45" t="s">
        <v>757</v>
      </c>
      <c r="I45" t="s">
        <v>808</v>
      </c>
      <c r="J45" t="str">
        <f>VLOOKUP(A45,'[2]2digit'!$A$2:$D$248,4,FALSE)</f>
        <v>CO</v>
      </c>
      <c r="K45" t="s">
        <v>1699</v>
      </c>
      <c r="L45" t="s">
        <v>1703</v>
      </c>
      <c r="M45" t="str">
        <f t="shared" si="0"/>
        <v>NO</v>
      </c>
      <c r="N45" t="s">
        <v>1696</v>
      </c>
      <c r="O45" t="s">
        <v>842</v>
      </c>
      <c r="P45" t="s">
        <v>49</v>
      </c>
      <c r="Q45" t="s">
        <v>1696</v>
      </c>
    </row>
    <row r="46" spans="1:17" x14ac:dyDescent="0.3">
      <c r="A46" t="s">
        <v>1751</v>
      </c>
      <c r="B46">
        <v>22</v>
      </c>
      <c r="C46" t="s">
        <v>1699</v>
      </c>
      <c r="D46" t="s">
        <v>1699</v>
      </c>
      <c r="E46" t="s">
        <v>46</v>
      </c>
      <c r="F46" t="str">
        <f>VLOOKUP(E46,[2]Regions!$B$2:$C$9,2,FALSE)</f>
        <v>Sub-Saharan Africa</v>
      </c>
      <c r="G46" t="s">
        <v>1703</v>
      </c>
      <c r="H46" t="s">
        <v>950</v>
      </c>
      <c r="I46" t="s">
        <v>825</v>
      </c>
      <c r="J46" t="str">
        <f>VLOOKUP(A46,'[2]2digit'!$A$2:$D$248,4,FALSE)</f>
        <v>KM</v>
      </c>
      <c r="K46" t="s">
        <v>1703</v>
      </c>
      <c r="L46" t="s">
        <v>1699</v>
      </c>
      <c r="M46" t="str">
        <f t="shared" si="0"/>
        <v>YES</v>
      </c>
      <c r="N46" t="s">
        <v>1689</v>
      </c>
      <c r="O46" t="s">
        <v>1751</v>
      </c>
      <c r="P46" t="s">
        <v>46</v>
      </c>
      <c r="Q46" t="s">
        <v>1689</v>
      </c>
    </row>
    <row r="47" spans="1:17" x14ac:dyDescent="0.3">
      <c r="A47" t="s">
        <v>1752</v>
      </c>
      <c r="B47">
        <v>18</v>
      </c>
      <c r="C47" t="s">
        <v>1699</v>
      </c>
      <c r="D47" t="s">
        <v>1699</v>
      </c>
      <c r="E47" t="s">
        <v>46</v>
      </c>
      <c r="F47" t="str">
        <f>VLOOKUP(E47,[2]Regions!$B$2:$C$9,2,FALSE)</f>
        <v>Sub-Saharan Africa</v>
      </c>
      <c r="G47" t="s">
        <v>1703</v>
      </c>
      <c r="H47" t="s">
        <v>1753</v>
      </c>
      <c r="I47" t="s">
        <v>806</v>
      </c>
      <c r="J47" t="str">
        <f>VLOOKUP(A47,'[2]2digit'!$A$2:$D$248,4,FALSE)</f>
        <v>CV</v>
      </c>
      <c r="K47" t="s">
        <v>1703</v>
      </c>
      <c r="L47" t="s">
        <v>1699</v>
      </c>
      <c r="M47" t="str">
        <f t="shared" si="0"/>
        <v>YES</v>
      </c>
      <c r="N47" t="s">
        <v>1941</v>
      </c>
      <c r="O47" t="s">
        <v>1752</v>
      </c>
      <c r="P47" t="s">
        <v>46</v>
      </c>
      <c r="Q47" t="s">
        <v>1689</v>
      </c>
    </row>
    <row r="48" spans="1:17" x14ac:dyDescent="0.3">
      <c r="A48" t="s">
        <v>843</v>
      </c>
      <c r="B48">
        <v>24</v>
      </c>
      <c r="C48" t="s">
        <v>1699</v>
      </c>
      <c r="D48" t="s">
        <v>1699</v>
      </c>
      <c r="E48" t="s">
        <v>49</v>
      </c>
      <c r="F48" t="str">
        <f>VLOOKUP(E48,[2]Regions!$B$2:$C$9,2,FALSE)</f>
        <v>Latin America &amp; the Caribbean</v>
      </c>
      <c r="G48" t="s">
        <v>1699</v>
      </c>
      <c r="H48" t="s">
        <v>758</v>
      </c>
      <c r="I48" t="s">
        <v>808</v>
      </c>
      <c r="J48" t="str">
        <f>VLOOKUP(A48,'[2]2digit'!$A$2:$D$248,4,FALSE)</f>
        <v>CR</v>
      </c>
      <c r="K48" t="s">
        <v>1699</v>
      </c>
      <c r="L48" t="s">
        <v>1703</v>
      </c>
      <c r="M48" t="str">
        <f t="shared" si="0"/>
        <v>NO</v>
      </c>
      <c r="N48" t="s">
        <v>1696</v>
      </c>
      <c r="O48" t="s">
        <v>843</v>
      </c>
      <c r="P48" t="s">
        <v>49</v>
      </c>
      <c r="Q48" t="s">
        <v>1696</v>
      </c>
    </row>
    <row r="49" spans="1:17" x14ac:dyDescent="0.3">
      <c r="A49" t="s">
        <v>1754</v>
      </c>
      <c r="B49">
        <v>25</v>
      </c>
      <c r="C49" t="s">
        <v>1699</v>
      </c>
      <c r="D49" t="s">
        <v>1699</v>
      </c>
      <c r="E49" t="s">
        <v>49</v>
      </c>
      <c r="F49" t="str">
        <f>VLOOKUP(E49,[2]Regions!$B$2:$C$9,2,FALSE)</f>
        <v>Latin America &amp; the Caribbean</v>
      </c>
      <c r="G49" t="s">
        <v>1699</v>
      </c>
      <c r="H49" t="s">
        <v>1755</v>
      </c>
      <c r="I49" t="s">
        <v>808</v>
      </c>
      <c r="J49" t="str">
        <f>VLOOKUP(A49,'[2]2digit'!$A$2:$D$248,4,FALSE)</f>
        <v>CU</v>
      </c>
      <c r="K49" t="s">
        <v>1699</v>
      </c>
      <c r="L49" t="s">
        <v>1699</v>
      </c>
      <c r="M49" t="str">
        <f t="shared" si="0"/>
        <v/>
      </c>
      <c r="N49" t="s">
        <v>102</v>
      </c>
      <c r="O49" t="s">
        <v>1754</v>
      </c>
      <c r="P49" t="s">
        <v>49</v>
      </c>
      <c r="Q49" t="s">
        <v>102</v>
      </c>
    </row>
    <row r="50" spans="1:17" x14ac:dyDescent="0.3">
      <c r="A50" t="s">
        <v>1756</v>
      </c>
      <c r="B50">
        <v>19</v>
      </c>
      <c r="C50" t="s">
        <v>1699</v>
      </c>
      <c r="D50" t="s">
        <v>1699</v>
      </c>
      <c r="E50" t="s">
        <v>49</v>
      </c>
      <c r="F50" t="str">
        <f>VLOOKUP(E50,[2]Regions!$B$2:$C$9,2,FALSE)</f>
        <v>Latin America &amp; the Caribbean</v>
      </c>
      <c r="G50" t="s">
        <v>1699</v>
      </c>
      <c r="H50" t="s">
        <v>935</v>
      </c>
      <c r="I50" t="s">
        <v>804</v>
      </c>
      <c r="J50" t="str">
        <f>VLOOKUP(A50,'[2]2digit'!$A$2:$D$248,4,FALSE)</f>
        <v>KY</v>
      </c>
      <c r="K50" t="s">
        <v>1699</v>
      </c>
      <c r="L50" t="s">
        <v>1699</v>
      </c>
      <c r="M50" t="str">
        <f t="shared" si="0"/>
        <v/>
      </c>
      <c r="N50" t="s">
        <v>102</v>
      </c>
      <c r="O50" t="s">
        <v>1756</v>
      </c>
      <c r="P50" t="s">
        <v>49</v>
      </c>
      <c r="Q50" t="s">
        <v>102</v>
      </c>
    </row>
    <row r="51" spans="1:17" x14ac:dyDescent="0.3">
      <c r="A51" t="s">
        <v>1757</v>
      </c>
      <c r="B51">
        <v>26</v>
      </c>
      <c r="C51" t="s">
        <v>1699</v>
      </c>
      <c r="D51" t="s">
        <v>1699</v>
      </c>
      <c r="E51" t="s">
        <v>44</v>
      </c>
      <c r="F51" t="str">
        <f>VLOOKUP(E51,[2]Regions!$B$2:$C$9,2,FALSE)</f>
        <v>Eastern Europe &amp; Central Asia</v>
      </c>
      <c r="G51" t="s">
        <v>1699</v>
      </c>
      <c r="H51" t="s">
        <v>977</v>
      </c>
      <c r="I51" t="s">
        <v>804</v>
      </c>
      <c r="J51" t="str">
        <f>VLOOKUP(A51,'[2]2digit'!$A$2:$D$248,4,FALSE)</f>
        <v>CY</v>
      </c>
      <c r="K51" t="s">
        <v>1703</v>
      </c>
      <c r="L51" t="s">
        <v>1699</v>
      </c>
      <c r="M51" t="str">
        <f t="shared" si="0"/>
        <v>YES</v>
      </c>
      <c r="N51" t="s">
        <v>102</v>
      </c>
      <c r="O51" t="s">
        <v>1757</v>
      </c>
      <c r="P51" t="s">
        <v>44</v>
      </c>
      <c r="Q51" t="s">
        <v>102</v>
      </c>
    </row>
    <row r="52" spans="1:17" x14ac:dyDescent="0.3">
      <c r="A52" t="s">
        <v>1758</v>
      </c>
      <c r="B52">
        <v>26</v>
      </c>
      <c r="C52" t="s">
        <v>1699</v>
      </c>
      <c r="D52" t="s">
        <v>1699</v>
      </c>
      <c r="E52" t="s">
        <v>44</v>
      </c>
      <c r="F52" t="str">
        <f>VLOOKUP(E52,[2]Regions!$B$2:$C$9,2,FALSE)</f>
        <v>Eastern Europe &amp; Central Asia</v>
      </c>
      <c r="G52" t="s">
        <v>1699</v>
      </c>
      <c r="H52" t="s">
        <v>981</v>
      </c>
      <c r="I52" t="s">
        <v>804</v>
      </c>
      <c r="J52" t="str">
        <f>VLOOKUP(A52,'[2]2digit'!$A$2:$D$248,4,FALSE)</f>
        <v>CZ</v>
      </c>
      <c r="K52" t="s">
        <v>1699</v>
      </c>
      <c r="L52" t="s">
        <v>1699</v>
      </c>
      <c r="M52" t="str">
        <f t="shared" si="0"/>
        <v/>
      </c>
      <c r="N52" t="s">
        <v>102</v>
      </c>
      <c r="O52" t="s">
        <v>1758</v>
      </c>
      <c r="P52" t="s">
        <v>44</v>
      </c>
      <c r="Q52" t="s">
        <v>102</v>
      </c>
    </row>
    <row r="53" spans="1:17" x14ac:dyDescent="0.3">
      <c r="A53" t="s">
        <v>836</v>
      </c>
      <c r="B53">
        <v>36</v>
      </c>
      <c r="C53" t="s">
        <v>1699</v>
      </c>
      <c r="D53" t="s">
        <v>1699</v>
      </c>
      <c r="E53" t="s">
        <v>647</v>
      </c>
      <c r="F53" t="str">
        <f>VLOOKUP(E53,[2]Regions!$B$2:$C$9,2,FALSE)</f>
        <v>Western Europe</v>
      </c>
      <c r="G53" t="s">
        <v>1699</v>
      </c>
      <c r="H53" t="s">
        <v>646</v>
      </c>
      <c r="I53" t="s">
        <v>804</v>
      </c>
      <c r="J53" t="str">
        <f>VLOOKUP(A53,'[2]2digit'!$A$2:$D$248,4,FALSE)</f>
        <v>DE</v>
      </c>
      <c r="K53" t="s">
        <v>1699</v>
      </c>
      <c r="L53" t="s">
        <v>1699</v>
      </c>
      <c r="M53" t="str">
        <f t="shared" si="0"/>
        <v/>
      </c>
      <c r="N53" t="s">
        <v>102</v>
      </c>
      <c r="O53" t="s">
        <v>836</v>
      </c>
      <c r="P53" t="s">
        <v>647</v>
      </c>
      <c r="Q53" t="s">
        <v>102</v>
      </c>
    </row>
    <row r="54" spans="1:17" x14ac:dyDescent="0.3">
      <c r="A54" t="s">
        <v>1759</v>
      </c>
      <c r="B54">
        <v>27</v>
      </c>
      <c r="C54" t="s">
        <v>1699</v>
      </c>
      <c r="D54" t="s">
        <v>1699</v>
      </c>
      <c r="E54" t="s">
        <v>46</v>
      </c>
      <c r="F54" t="str">
        <f>VLOOKUP(E54,[2]Regions!$B$2:$C$9,2,FALSE)</f>
        <v>Sub-Saharan Africa</v>
      </c>
      <c r="G54" t="s">
        <v>1703</v>
      </c>
      <c r="H54" t="s">
        <v>1760</v>
      </c>
      <c r="I54" t="s">
        <v>806</v>
      </c>
      <c r="J54" t="str">
        <f>VLOOKUP(A54,'[2]2digit'!$A$2:$D$248,4,FALSE)</f>
        <v>DJ</v>
      </c>
      <c r="K54" t="s">
        <v>1703</v>
      </c>
      <c r="L54" t="s">
        <v>1699</v>
      </c>
      <c r="M54" t="str">
        <f t="shared" si="0"/>
        <v>YES</v>
      </c>
      <c r="N54" t="s">
        <v>1940</v>
      </c>
      <c r="O54" t="s">
        <v>1759</v>
      </c>
      <c r="P54" t="s">
        <v>46</v>
      </c>
      <c r="Q54" t="s">
        <v>1689</v>
      </c>
    </row>
    <row r="55" spans="1:17" x14ac:dyDescent="0.3">
      <c r="A55" t="s">
        <v>1761</v>
      </c>
      <c r="B55">
        <v>28</v>
      </c>
      <c r="C55" t="s">
        <v>1699</v>
      </c>
      <c r="D55" t="s">
        <v>1699</v>
      </c>
      <c r="E55" t="s">
        <v>49</v>
      </c>
      <c r="F55" t="str">
        <f>VLOOKUP(E55,[2]Regions!$B$2:$C$9,2,FALSE)</f>
        <v>Latin America &amp; the Caribbean</v>
      </c>
      <c r="G55" t="s">
        <v>1703</v>
      </c>
      <c r="H55" t="s">
        <v>989</v>
      </c>
      <c r="I55" t="s">
        <v>808</v>
      </c>
      <c r="J55" t="str">
        <f>VLOOKUP(A55,'[2]2digit'!$A$2:$D$248,4,FALSE)</f>
        <v>DM</v>
      </c>
      <c r="K55" t="s">
        <v>1703</v>
      </c>
      <c r="L55" t="s">
        <v>1699</v>
      </c>
      <c r="M55" t="str">
        <f t="shared" si="0"/>
        <v>YES</v>
      </c>
      <c r="N55" t="s">
        <v>1941</v>
      </c>
      <c r="O55" t="s">
        <v>1761</v>
      </c>
      <c r="P55" t="s">
        <v>49</v>
      </c>
      <c r="Q55" t="s">
        <v>1689</v>
      </c>
    </row>
    <row r="56" spans="1:17" x14ac:dyDescent="0.3">
      <c r="A56" t="s">
        <v>1762</v>
      </c>
      <c r="B56">
        <v>27</v>
      </c>
      <c r="C56" t="s">
        <v>1699</v>
      </c>
      <c r="D56" t="s">
        <v>1699</v>
      </c>
      <c r="E56" t="s">
        <v>647</v>
      </c>
      <c r="F56" t="str">
        <f>VLOOKUP(E56,[2]Regions!$B$2:$C$9,2,FALSE)</f>
        <v>Western Europe</v>
      </c>
      <c r="G56" t="s">
        <v>1699</v>
      </c>
      <c r="H56" t="s">
        <v>985</v>
      </c>
      <c r="I56" t="s">
        <v>804</v>
      </c>
      <c r="J56" t="str">
        <f>VLOOKUP(A56,'[2]2digit'!$A$2:$D$248,4,FALSE)</f>
        <v>DK</v>
      </c>
      <c r="K56" t="s">
        <v>1699</v>
      </c>
      <c r="L56" t="s">
        <v>1699</v>
      </c>
      <c r="M56" t="str">
        <f t="shared" si="0"/>
        <v/>
      </c>
      <c r="N56" t="s">
        <v>102</v>
      </c>
      <c r="O56" t="s">
        <v>1762</v>
      </c>
      <c r="P56" t="s">
        <v>647</v>
      </c>
      <c r="Q56" t="s">
        <v>102</v>
      </c>
    </row>
    <row r="57" spans="1:17" x14ac:dyDescent="0.3">
      <c r="A57" t="s">
        <v>844</v>
      </c>
      <c r="B57">
        <v>28</v>
      </c>
      <c r="C57" t="s">
        <v>1699</v>
      </c>
      <c r="D57" t="s">
        <v>1699</v>
      </c>
      <c r="E57" t="s">
        <v>49</v>
      </c>
      <c r="F57" t="str">
        <f>VLOOKUP(E57,[2]Regions!$B$2:$C$9,2,FALSE)</f>
        <v>Latin America &amp; the Caribbean</v>
      </c>
      <c r="G57" t="s">
        <v>1699</v>
      </c>
      <c r="H57" t="s">
        <v>790</v>
      </c>
      <c r="I57" t="s">
        <v>808</v>
      </c>
      <c r="J57" t="str">
        <f>VLOOKUP(A57,'[2]2digit'!$A$2:$D$248,4,FALSE)</f>
        <v>DO</v>
      </c>
      <c r="K57" t="s">
        <v>1699</v>
      </c>
      <c r="L57" t="s">
        <v>1703</v>
      </c>
      <c r="M57" t="str">
        <f t="shared" si="0"/>
        <v>NO</v>
      </c>
      <c r="N57" t="s">
        <v>1696</v>
      </c>
      <c r="O57" t="s">
        <v>844</v>
      </c>
      <c r="P57" t="s">
        <v>49</v>
      </c>
      <c r="Q57" t="s">
        <v>1696</v>
      </c>
    </row>
    <row r="58" spans="1:17" x14ac:dyDescent="0.3">
      <c r="A58" t="s">
        <v>1763</v>
      </c>
      <c r="B58">
        <v>2</v>
      </c>
      <c r="C58" t="s">
        <v>1703</v>
      </c>
      <c r="D58" t="s">
        <v>1703</v>
      </c>
      <c r="E58" t="s">
        <v>42</v>
      </c>
      <c r="F58" t="str">
        <f>VLOOKUP(E58,[2]Regions!$B$2:$C$9,2,FALSE)</f>
        <v>Middle East &amp; North Africa</v>
      </c>
      <c r="G58" t="s">
        <v>1699</v>
      </c>
      <c r="H58" t="s">
        <v>858</v>
      </c>
      <c r="I58" t="s">
        <v>808</v>
      </c>
      <c r="J58" t="str">
        <f>VLOOKUP(A58,'[2]2digit'!$A$2:$D$248,4,FALSE)</f>
        <v>DZ</v>
      </c>
      <c r="K58" t="s">
        <v>1699</v>
      </c>
      <c r="L58" t="s">
        <v>1703</v>
      </c>
      <c r="M58" t="str">
        <f t="shared" si="0"/>
        <v>NO</v>
      </c>
      <c r="N58" t="s">
        <v>1696</v>
      </c>
      <c r="O58" t="s">
        <v>1763</v>
      </c>
      <c r="P58" t="s">
        <v>42</v>
      </c>
      <c r="Q58" t="s">
        <v>1696</v>
      </c>
    </row>
    <row r="59" spans="1:17" x14ac:dyDescent="0.3">
      <c r="A59" t="s">
        <v>845</v>
      </c>
      <c r="B59">
        <v>29</v>
      </c>
      <c r="C59" t="s">
        <v>1703</v>
      </c>
      <c r="D59" t="s">
        <v>1703</v>
      </c>
      <c r="E59" t="s">
        <v>49</v>
      </c>
      <c r="F59" t="str">
        <f>VLOOKUP(E59,[2]Regions!$B$2:$C$9,2,FALSE)</f>
        <v>Latin America &amp; the Caribbean</v>
      </c>
      <c r="G59" t="s">
        <v>1699</v>
      </c>
      <c r="H59" t="s">
        <v>759</v>
      </c>
      <c r="I59" t="s">
        <v>808</v>
      </c>
      <c r="J59" t="str">
        <f>VLOOKUP(A59,'[2]2digit'!$A$2:$D$248,4,FALSE)</f>
        <v>EC</v>
      </c>
      <c r="K59" t="s">
        <v>1699</v>
      </c>
      <c r="L59" t="s">
        <v>1703</v>
      </c>
      <c r="M59" t="str">
        <f t="shared" si="0"/>
        <v>NO</v>
      </c>
      <c r="N59" t="s">
        <v>1696</v>
      </c>
      <c r="O59" t="s">
        <v>845</v>
      </c>
      <c r="P59" t="s">
        <v>49</v>
      </c>
      <c r="Q59" t="s">
        <v>1696</v>
      </c>
    </row>
    <row r="60" spans="1:17" x14ac:dyDescent="0.3">
      <c r="A60" t="s">
        <v>818</v>
      </c>
      <c r="B60">
        <v>29</v>
      </c>
      <c r="C60" t="s">
        <v>1703</v>
      </c>
      <c r="D60" t="s">
        <v>1703</v>
      </c>
      <c r="E60" t="s">
        <v>42</v>
      </c>
      <c r="F60" t="str">
        <f>VLOOKUP(E60,[2]Regions!$B$2:$C$9,2,FALSE)</f>
        <v>Middle East &amp; North Africa</v>
      </c>
      <c r="G60" t="s">
        <v>1699</v>
      </c>
      <c r="H60" t="s">
        <v>786</v>
      </c>
      <c r="I60" t="s">
        <v>806</v>
      </c>
      <c r="J60" t="str">
        <f>VLOOKUP(A60,'[2]2digit'!$A$2:$D$248,4,FALSE)</f>
        <v>EG</v>
      </c>
      <c r="K60" t="s">
        <v>1699</v>
      </c>
      <c r="L60" t="s">
        <v>1703</v>
      </c>
      <c r="M60" t="str">
        <f t="shared" si="0"/>
        <v>NO</v>
      </c>
      <c r="N60" t="s">
        <v>1696</v>
      </c>
      <c r="O60" t="s">
        <v>818</v>
      </c>
      <c r="P60" t="s">
        <v>42</v>
      </c>
      <c r="Q60" t="s">
        <v>1696</v>
      </c>
    </row>
    <row r="61" spans="1:17" x14ac:dyDescent="0.3">
      <c r="A61" t="s">
        <v>1764</v>
      </c>
      <c r="B61">
        <v>31</v>
      </c>
      <c r="C61" t="s">
        <v>1699</v>
      </c>
      <c r="D61" t="s">
        <v>1699</v>
      </c>
      <c r="E61" t="s">
        <v>46</v>
      </c>
      <c r="F61" t="str">
        <f>VLOOKUP(E61,[2]Regions!$B$2:$C$9,2,FALSE)</f>
        <v>Sub-Saharan Africa</v>
      </c>
      <c r="G61" t="s">
        <v>1703</v>
      </c>
      <c r="H61" t="s">
        <v>1765</v>
      </c>
      <c r="I61" t="s">
        <v>825</v>
      </c>
      <c r="J61" t="str">
        <f>VLOOKUP(A61,'[2]2digit'!$A$2:$D$248,4,FALSE)</f>
        <v>ER</v>
      </c>
      <c r="K61" t="s">
        <v>1699</v>
      </c>
      <c r="L61" t="s">
        <v>1699</v>
      </c>
      <c r="M61" t="str">
        <f t="shared" si="0"/>
        <v/>
      </c>
      <c r="N61" t="s">
        <v>1689</v>
      </c>
      <c r="O61" t="s">
        <v>1764</v>
      </c>
      <c r="P61" t="s">
        <v>46</v>
      </c>
      <c r="Q61" t="s">
        <v>1689</v>
      </c>
    </row>
    <row r="62" spans="1:17" x14ac:dyDescent="0.3">
      <c r="A62" t="s">
        <v>838</v>
      </c>
      <c r="B62">
        <v>88</v>
      </c>
      <c r="C62" t="s">
        <v>1699</v>
      </c>
      <c r="D62" t="s">
        <v>1699</v>
      </c>
      <c r="E62" t="s">
        <v>647</v>
      </c>
      <c r="F62" t="str">
        <f>VLOOKUP(E62,[2]Regions!$B$2:$C$9,2,FALSE)</f>
        <v>Western Europe</v>
      </c>
      <c r="G62" t="s">
        <v>1699</v>
      </c>
      <c r="H62" t="s">
        <v>761</v>
      </c>
      <c r="I62" t="s">
        <v>804</v>
      </c>
      <c r="J62" t="str">
        <f>VLOOKUP(A62,'[2]2digit'!$A$2:$D$248,4,FALSE)</f>
        <v>ES</v>
      </c>
      <c r="K62" t="s">
        <v>1699</v>
      </c>
      <c r="L62" t="s">
        <v>1699</v>
      </c>
      <c r="M62" t="str">
        <f t="shared" si="0"/>
        <v/>
      </c>
      <c r="N62" t="s">
        <v>102</v>
      </c>
      <c r="O62" t="s">
        <v>838</v>
      </c>
      <c r="P62" t="s">
        <v>647</v>
      </c>
      <c r="Q62" t="s">
        <v>102</v>
      </c>
    </row>
    <row r="63" spans="1:17" x14ac:dyDescent="0.3">
      <c r="A63" t="s">
        <v>1766</v>
      </c>
      <c r="B63">
        <v>31</v>
      </c>
      <c r="C63" t="s">
        <v>1699</v>
      </c>
      <c r="D63" t="s">
        <v>1699</v>
      </c>
      <c r="E63" t="s">
        <v>44</v>
      </c>
      <c r="F63" t="str">
        <f>VLOOKUP(E63,[2]Regions!$B$2:$C$9,2,FALSE)</f>
        <v>Eastern Europe &amp; Central Asia</v>
      </c>
      <c r="G63" t="s">
        <v>1699</v>
      </c>
      <c r="H63" t="s">
        <v>1005</v>
      </c>
      <c r="I63" t="s">
        <v>804</v>
      </c>
      <c r="J63" t="str">
        <f>VLOOKUP(A63,'[2]2digit'!$A$2:$D$248,4,FALSE)</f>
        <v>EE</v>
      </c>
      <c r="K63" t="s">
        <v>1703</v>
      </c>
      <c r="L63" t="s">
        <v>1699</v>
      </c>
      <c r="M63" t="str">
        <f t="shared" si="0"/>
        <v>YES</v>
      </c>
      <c r="N63" t="s">
        <v>102</v>
      </c>
      <c r="O63" t="s">
        <v>1766</v>
      </c>
      <c r="P63" t="s">
        <v>44</v>
      </c>
      <c r="Q63" t="s">
        <v>102</v>
      </c>
    </row>
    <row r="64" spans="1:17" x14ac:dyDescent="0.3">
      <c r="A64" t="s">
        <v>1767</v>
      </c>
      <c r="B64">
        <v>32</v>
      </c>
      <c r="C64" t="s">
        <v>1699</v>
      </c>
      <c r="D64" t="s">
        <v>1699</v>
      </c>
      <c r="E64" t="s">
        <v>46</v>
      </c>
      <c r="F64" t="str">
        <f>VLOOKUP(E64,[2]Regions!$B$2:$C$9,2,FALSE)</f>
        <v>Sub-Saharan Africa</v>
      </c>
      <c r="G64" t="s">
        <v>1703</v>
      </c>
      <c r="H64" t="s">
        <v>1013</v>
      </c>
      <c r="I64" t="s">
        <v>825</v>
      </c>
      <c r="J64" t="str">
        <f>VLOOKUP(A64,'[2]2digit'!$A$2:$D$248,4,FALSE)</f>
        <v>ET</v>
      </c>
      <c r="K64" t="s">
        <v>1699</v>
      </c>
      <c r="L64" t="s">
        <v>1699</v>
      </c>
      <c r="M64" t="str">
        <f t="shared" si="0"/>
        <v/>
      </c>
      <c r="N64" t="s">
        <v>1689</v>
      </c>
      <c r="O64" t="s">
        <v>1767</v>
      </c>
      <c r="P64" t="s">
        <v>46</v>
      </c>
      <c r="Q64" t="s">
        <v>1689</v>
      </c>
    </row>
    <row r="65" spans="1:17" x14ac:dyDescent="0.3">
      <c r="A65" t="s">
        <v>1768</v>
      </c>
      <c r="B65">
        <v>33</v>
      </c>
      <c r="C65" t="s">
        <v>1699</v>
      </c>
      <c r="D65" t="s">
        <v>1699</v>
      </c>
      <c r="E65" t="s">
        <v>647</v>
      </c>
      <c r="F65" t="str">
        <f>VLOOKUP(E65,[2]Regions!$B$2:$C$9,2,FALSE)</f>
        <v>Western Europe</v>
      </c>
      <c r="G65" t="s">
        <v>1699</v>
      </c>
      <c r="H65" t="s">
        <v>1019</v>
      </c>
      <c r="I65" t="s">
        <v>804</v>
      </c>
      <c r="J65" t="str">
        <f>VLOOKUP(A65,'[2]2digit'!$A$2:$D$248,4,FALSE)</f>
        <v>FI</v>
      </c>
      <c r="K65" t="s">
        <v>1699</v>
      </c>
      <c r="L65" t="s">
        <v>1699</v>
      </c>
      <c r="M65" t="str">
        <f t="shared" si="0"/>
        <v/>
      </c>
      <c r="N65" t="s">
        <v>102</v>
      </c>
      <c r="O65" t="s">
        <v>1768</v>
      </c>
      <c r="P65" t="s">
        <v>647</v>
      </c>
      <c r="Q65" t="s">
        <v>102</v>
      </c>
    </row>
    <row r="66" spans="1:17" x14ac:dyDescent="0.3">
      <c r="A66" t="s">
        <v>1769</v>
      </c>
      <c r="B66">
        <v>33</v>
      </c>
      <c r="C66" t="s">
        <v>1699</v>
      </c>
      <c r="D66" t="s">
        <v>1699</v>
      </c>
      <c r="E66" t="s">
        <v>45</v>
      </c>
      <c r="F66" t="str">
        <f>VLOOKUP(E66,[2]Regions!$B$2:$C$9,2,FALSE)</f>
        <v>East Asia &amp; Pacific</v>
      </c>
      <c r="G66" t="s">
        <v>1699</v>
      </c>
      <c r="H66" t="s">
        <v>1016</v>
      </c>
      <c r="I66" t="s">
        <v>808</v>
      </c>
      <c r="J66" t="str">
        <f>VLOOKUP(A66,'[2]2digit'!$A$2:$D$248,4,FALSE)</f>
        <v>FJ</v>
      </c>
      <c r="K66" t="s">
        <v>1703</v>
      </c>
      <c r="L66" t="s">
        <v>1699</v>
      </c>
      <c r="M66" t="str">
        <f t="shared" si="0"/>
        <v>YES</v>
      </c>
      <c r="N66" t="s">
        <v>1941</v>
      </c>
      <c r="O66" t="s">
        <v>1769</v>
      </c>
      <c r="P66" t="s">
        <v>45</v>
      </c>
      <c r="Q66" t="s">
        <v>1689</v>
      </c>
    </row>
    <row r="67" spans="1:17" x14ac:dyDescent="0.3">
      <c r="A67" t="s">
        <v>835</v>
      </c>
      <c r="B67">
        <v>34</v>
      </c>
      <c r="C67" t="s">
        <v>1699</v>
      </c>
      <c r="D67" t="s">
        <v>1699</v>
      </c>
      <c r="E67" t="s">
        <v>647</v>
      </c>
      <c r="F67" t="str">
        <f>VLOOKUP(E67,[2]Regions!$B$2:$C$9,2,FALSE)</f>
        <v>Western Europe</v>
      </c>
      <c r="G67" t="s">
        <v>1699</v>
      </c>
      <c r="H67" t="s">
        <v>649</v>
      </c>
      <c r="I67" t="s">
        <v>804</v>
      </c>
      <c r="J67" t="str">
        <f>VLOOKUP(A67,'[2]2digit'!$A$2:$D$248,4,FALSE)</f>
        <v>FR</v>
      </c>
      <c r="K67" t="s">
        <v>1699</v>
      </c>
      <c r="L67" t="s">
        <v>1699</v>
      </c>
      <c r="M67" t="str">
        <f t="shared" ref="M67:M130" si="1">IF(K67="YES","YES",IF(L67="YES","NO",""))</f>
        <v/>
      </c>
      <c r="N67" t="s">
        <v>102</v>
      </c>
      <c r="O67" t="s">
        <v>835</v>
      </c>
      <c r="P67" t="s">
        <v>647</v>
      </c>
      <c r="Q67" t="s">
        <v>102</v>
      </c>
    </row>
    <row r="68" spans="1:17" x14ac:dyDescent="0.3">
      <c r="A68" t="s">
        <v>1770</v>
      </c>
      <c r="B68">
        <v>32</v>
      </c>
      <c r="C68" t="s">
        <v>1699</v>
      </c>
      <c r="D68" t="s">
        <v>1699</v>
      </c>
      <c r="E68" t="s">
        <v>647</v>
      </c>
      <c r="F68" t="str">
        <f>VLOOKUP(E68,[2]Regions!$B$2:$C$9,2,FALSE)</f>
        <v>Western Europe</v>
      </c>
      <c r="G68" t="s">
        <v>1699</v>
      </c>
      <c r="H68" t="s">
        <v>1771</v>
      </c>
      <c r="I68" t="s">
        <v>804</v>
      </c>
      <c r="J68" t="str">
        <f>VLOOKUP(A68,'[2]2digit'!$A$2:$D$248,4,FALSE)</f>
        <v>FO</v>
      </c>
      <c r="K68" t="s">
        <v>1699</v>
      </c>
      <c r="L68" t="s">
        <v>1699</v>
      </c>
      <c r="M68" t="str">
        <f t="shared" si="1"/>
        <v/>
      </c>
      <c r="N68" t="s">
        <v>102</v>
      </c>
      <c r="O68" t="s">
        <v>1770</v>
      </c>
      <c r="P68" t="s">
        <v>647</v>
      </c>
      <c r="Q68" t="s">
        <v>102</v>
      </c>
    </row>
    <row r="69" spans="1:17" x14ac:dyDescent="0.3">
      <c r="A69" t="s">
        <v>1772</v>
      </c>
      <c r="B69">
        <v>64</v>
      </c>
      <c r="C69" t="s">
        <v>1699</v>
      </c>
      <c r="D69" t="s">
        <v>1699</v>
      </c>
      <c r="E69" t="s">
        <v>45</v>
      </c>
      <c r="F69" t="str">
        <f>VLOOKUP(E69,[2]Regions!$B$2:$C$9,2,FALSE)</f>
        <v>East Asia &amp; Pacific</v>
      </c>
      <c r="G69" t="s">
        <v>1703</v>
      </c>
      <c r="H69" t="s">
        <v>1773</v>
      </c>
      <c r="I69" t="s">
        <v>806</v>
      </c>
      <c r="J69" t="str">
        <f>VLOOKUP(A69,'[2]2digit'!$A$2:$D$248,4,FALSE)</f>
        <v>FM</v>
      </c>
      <c r="K69" t="s">
        <v>1703</v>
      </c>
      <c r="L69" t="s">
        <v>1699</v>
      </c>
      <c r="M69" t="str">
        <f t="shared" si="1"/>
        <v>YES</v>
      </c>
      <c r="N69" t="s">
        <v>1689</v>
      </c>
      <c r="O69" t="s">
        <v>1772</v>
      </c>
      <c r="P69" t="s">
        <v>45</v>
      </c>
      <c r="Q69" t="s">
        <v>1689</v>
      </c>
    </row>
    <row r="70" spans="1:17" x14ac:dyDescent="0.3">
      <c r="A70" t="s">
        <v>1774</v>
      </c>
      <c r="B70">
        <v>35</v>
      </c>
      <c r="C70" t="s">
        <v>1703</v>
      </c>
      <c r="D70" t="s">
        <v>1703</v>
      </c>
      <c r="E70" t="s">
        <v>46</v>
      </c>
      <c r="F70" t="str">
        <f>VLOOKUP(E70,[2]Regions!$B$2:$C$9,2,FALSE)</f>
        <v>Sub-Saharan Africa</v>
      </c>
      <c r="G70" t="s">
        <v>1699</v>
      </c>
      <c r="H70" t="s">
        <v>1775</v>
      </c>
      <c r="I70" t="s">
        <v>808</v>
      </c>
      <c r="J70" t="str">
        <f>VLOOKUP(A70,'[2]2digit'!$A$2:$D$248,4,FALSE)</f>
        <v>GA</v>
      </c>
      <c r="K70" t="s">
        <v>1703</v>
      </c>
      <c r="L70" t="s">
        <v>1703</v>
      </c>
      <c r="M70" t="str">
        <f t="shared" si="1"/>
        <v>YES</v>
      </c>
      <c r="N70" t="s">
        <v>1696</v>
      </c>
      <c r="O70" t="s">
        <v>1774</v>
      </c>
      <c r="P70" t="s">
        <v>46</v>
      </c>
      <c r="Q70" t="s">
        <v>1696</v>
      </c>
    </row>
    <row r="71" spans="1:17" x14ac:dyDescent="0.3">
      <c r="A71" t="s">
        <v>839</v>
      </c>
      <c r="B71">
        <v>100</v>
      </c>
      <c r="C71" t="s">
        <v>1699</v>
      </c>
      <c r="D71" t="s">
        <v>1699</v>
      </c>
      <c r="E71" t="s">
        <v>647</v>
      </c>
      <c r="F71" t="str">
        <f>VLOOKUP(E71,[2]Regions!$B$2:$C$9,2,FALSE)</f>
        <v>Western Europe</v>
      </c>
      <c r="G71" t="s">
        <v>1699</v>
      </c>
      <c r="H71" t="s">
        <v>789</v>
      </c>
      <c r="I71" t="s">
        <v>804</v>
      </c>
      <c r="J71" t="str">
        <f>VLOOKUP(A71,'[2]2digit'!$A$2:$D$248,4,FALSE)</f>
        <v>GB</v>
      </c>
      <c r="K71" t="s">
        <v>1699</v>
      </c>
      <c r="L71" t="s">
        <v>1699</v>
      </c>
      <c r="M71" t="str">
        <f t="shared" si="1"/>
        <v/>
      </c>
      <c r="N71" t="s">
        <v>102</v>
      </c>
      <c r="O71" t="s">
        <v>839</v>
      </c>
      <c r="P71" t="s">
        <v>647</v>
      </c>
      <c r="Q71" t="s">
        <v>102</v>
      </c>
    </row>
    <row r="72" spans="1:17" x14ac:dyDescent="0.3">
      <c r="A72" t="s">
        <v>1776</v>
      </c>
      <c r="B72">
        <v>36</v>
      </c>
      <c r="C72" t="s">
        <v>1699</v>
      </c>
      <c r="D72" t="s">
        <v>1699</v>
      </c>
      <c r="E72" t="s">
        <v>44</v>
      </c>
      <c r="F72" t="str">
        <f>VLOOKUP(E72,[2]Regions!$B$2:$C$9,2,FALSE)</f>
        <v>Eastern Europe &amp; Central Asia</v>
      </c>
      <c r="G72" t="s">
        <v>1703</v>
      </c>
      <c r="H72" t="s">
        <v>1025</v>
      </c>
      <c r="I72" t="s">
        <v>808</v>
      </c>
      <c r="J72" t="str">
        <f>VLOOKUP(A72,'[2]2digit'!$A$2:$D$248,4,FALSE)</f>
        <v>GE</v>
      </c>
      <c r="K72" t="s">
        <v>1699</v>
      </c>
      <c r="L72" t="s">
        <v>1703</v>
      </c>
      <c r="M72" t="str">
        <f t="shared" si="1"/>
        <v>NO</v>
      </c>
      <c r="N72" t="s">
        <v>1696</v>
      </c>
      <c r="O72" t="s">
        <v>1776</v>
      </c>
      <c r="P72" t="s">
        <v>44</v>
      </c>
      <c r="Q72" t="s">
        <v>1696</v>
      </c>
    </row>
    <row r="73" spans="1:17" x14ac:dyDescent="0.3">
      <c r="A73" t="s">
        <v>830</v>
      </c>
      <c r="B73">
        <v>37</v>
      </c>
      <c r="C73" t="s">
        <v>1703</v>
      </c>
      <c r="D73" t="s">
        <v>1703</v>
      </c>
      <c r="E73" t="s">
        <v>46</v>
      </c>
      <c r="F73" t="str">
        <f>VLOOKUP(E73,[2]Regions!$B$2:$C$9,2,FALSE)</f>
        <v>Sub-Saharan Africa</v>
      </c>
      <c r="G73" t="s">
        <v>1703</v>
      </c>
      <c r="H73" t="s">
        <v>50</v>
      </c>
      <c r="I73" t="s">
        <v>806</v>
      </c>
      <c r="J73" t="str">
        <f>VLOOKUP(A73,'[2]2digit'!$A$2:$D$248,4,FALSE)</f>
        <v>GH</v>
      </c>
      <c r="K73" t="s">
        <v>1699</v>
      </c>
      <c r="L73" t="s">
        <v>1699</v>
      </c>
      <c r="M73" t="str">
        <f t="shared" si="1"/>
        <v/>
      </c>
      <c r="N73" t="s">
        <v>1940</v>
      </c>
      <c r="O73" t="s">
        <v>830</v>
      </c>
      <c r="P73" t="s">
        <v>46</v>
      </c>
      <c r="Q73" t="s">
        <v>1689</v>
      </c>
    </row>
    <row r="74" spans="1:17" x14ac:dyDescent="0.3">
      <c r="A74" t="s">
        <v>1777</v>
      </c>
      <c r="B74">
        <v>40</v>
      </c>
      <c r="C74" t="s">
        <v>1703</v>
      </c>
      <c r="D74" t="s">
        <v>1699</v>
      </c>
      <c r="E74" t="s">
        <v>46</v>
      </c>
      <c r="F74" t="str">
        <f>VLOOKUP(E74,[2]Regions!$B$2:$C$9,2,FALSE)</f>
        <v>Sub-Saharan Africa</v>
      </c>
      <c r="G74" t="s">
        <v>1703</v>
      </c>
      <c r="H74" t="s">
        <v>1047</v>
      </c>
      <c r="I74" t="s">
        <v>825</v>
      </c>
      <c r="J74" t="str">
        <f>VLOOKUP(A74,'[2]2digit'!$A$2:$D$248,4,FALSE)</f>
        <v>GN</v>
      </c>
      <c r="K74" t="s">
        <v>1699</v>
      </c>
      <c r="L74" t="s">
        <v>1699</v>
      </c>
      <c r="M74" t="str">
        <f t="shared" si="1"/>
        <v/>
      </c>
      <c r="N74" t="s">
        <v>1689</v>
      </c>
      <c r="O74" t="s">
        <v>1777</v>
      </c>
      <c r="P74" t="s">
        <v>46</v>
      </c>
      <c r="Q74" t="s">
        <v>1689</v>
      </c>
    </row>
    <row r="75" spans="1:17" x14ac:dyDescent="0.3">
      <c r="A75" t="s">
        <v>1778</v>
      </c>
      <c r="B75">
        <v>35</v>
      </c>
      <c r="C75" t="s">
        <v>1699</v>
      </c>
      <c r="D75" t="s">
        <v>1699</v>
      </c>
      <c r="E75" t="s">
        <v>46</v>
      </c>
      <c r="F75" t="str">
        <f>VLOOKUP(E75,[2]Regions!$B$2:$C$9,2,FALSE)</f>
        <v>Sub-Saharan Africa</v>
      </c>
      <c r="G75" t="s">
        <v>1703</v>
      </c>
      <c r="H75" t="s">
        <v>1779</v>
      </c>
      <c r="I75" t="s">
        <v>825</v>
      </c>
      <c r="J75" t="str">
        <f>VLOOKUP(A75,'[2]2digit'!$A$2:$D$248,4,FALSE)</f>
        <v>GM</v>
      </c>
      <c r="K75" t="s">
        <v>1703</v>
      </c>
      <c r="L75" t="s">
        <v>1699</v>
      </c>
      <c r="M75" t="str">
        <f t="shared" si="1"/>
        <v>YES</v>
      </c>
      <c r="N75" t="s">
        <v>1689</v>
      </c>
      <c r="O75" t="s">
        <v>1778</v>
      </c>
      <c r="P75" t="s">
        <v>46</v>
      </c>
      <c r="Q75" t="s">
        <v>1689</v>
      </c>
    </row>
    <row r="76" spans="1:17" x14ac:dyDescent="0.3">
      <c r="A76" t="s">
        <v>1780</v>
      </c>
      <c r="B76">
        <v>40</v>
      </c>
      <c r="C76" t="s">
        <v>1699</v>
      </c>
      <c r="D76" t="s">
        <v>1699</v>
      </c>
      <c r="E76" t="s">
        <v>46</v>
      </c>
      <c r="F76" t="str">
        <f>VLOOKUP(E76,[2]Regions!$B$2:$C$9,2,FALSE)</f>
        <v>Sub-Saharan Africa</v>
      </c>
      <c r="G76" t="s">
        <v>1703</v>
      </c>
      <c r="H76" t="s">
        <v>1781</v>
      </c>
      <c r="I76" t="s">
        <v>825</v>
      </c>
      <c r="J76" t="str">
        <f>VLOOKUP(A76,'[2]2digit'!$A$2:$D$248,4,FALSE)</f>
        <v>GW</v>
      </c>
      <c r="K76" t="s">
        <v>1703</v>
      </c>
      <c r="L76" t="s">
        <v>1699</v>
      </c>
      <c r="M76" t="str">
        <f t="shared" si="1"/>
        <v>YES</v>
      </c>
      <c r="N76" t="s">
        <v>1689</v>
      </c>
      <c r="O76" t="s">
        <v>1780</v>
      </c>
      <c r="P76" t="s">
        <v>46</v>
      </c>
      <c r="Q76" t="s">
        <v>1689</v>
      </c>
    </row>
    <row r="77" spans="1:17" x14ac:dyDescent="0.3">
      <c r="A77" t="s">
        <v>1782</v>
      </c>
      <c r="B77">
        <v>30</v>
      </c>
      <c r="C77" t="s">
        <v>1703</v>
      </c>
      <c r="D77" t="s">
        <v>1703</v>
      </c>
      <c r="E77" t="s">
        <v>46</v>
      </c>
      <c r="F77" t="str">
        <f>VLOOKUP(E77,[2]Regions!$B$2:$C$9,2,FALSE)</f>
        <v>Sub-Saharan Africa</v>
      </c>
      <c r="G77" t="s">
        <v>1699</v>
      </c>
      <c r="H77" t="s">
        <v>1003</v>
      </c>
      <c r="I77" t="s">
        <v>808</v>
      </c>
      <c r="J77" t="str">
        <f>VLOOKUP(A77,'[2]2digit'!$A$2:$D$248,4,FALSE)</f>
        <v>GQ</v>
      </c>
      <c r="K77" t="s">
        <v>1703</v>
      </c>
      <c r="L77" t="s">
        <v>1703</v>
      </c>
      <c r="M77" t="str">
        <f t="shared" si="1"/>
        <v>YES</v>
      </c>
      <c r="N77" t="s">
        <v>1696</v>
      </c>
      <c r="O77" t="s">
        <v>1782</v>
      </c>
      <c r="P77" t="s">
        <v>46</v>
      </c>
      <c r="Q77" t="s">
        <v>1696</v>
      </c>
    </row>
    <row r="78" spans="1:17" x14ac:dyDescent="0.3">
      <c r="A78" t="s">
        <v>1783</v>
      </c>
      <c r="B78">
        <v>37</v>
      </c>
      <c r="C78" t="s">
        <v>1699</v>
      </c>
      <c r="D78" t="s">
        <v>1699</v>
      </c>
      <c r="E78" t="s">
        <v>44</v>
      </c>
      <c r="F78" t="str">
        <f>VLOOKUP(E78,[2]Regions!$B$2:$C$9,2,FALSE)</f>
        <v>Eastern Europe &amp; Central Asia</v>
      </c>
      <c r="G78" t="s">
        <v>1699</v>
      </c>
      <c r="H78" t="s">
        <v>1035</v>
      </c>
      <c r="I78" t="s">
        <v>804</v>
      </c>
      <c r="J78" t="str">
        <f>VLOOKUP(A78,'[2]2digit'!$A$2:$D$248,4,FALSE)</f>
        <v>GR</v>
      </c>
      <c r="K78" t="s">
        <v>1699</v>
      </c>
      <c r="L78" t="s">
        <v>1699</v>
      </c>
      <c r="M78" t="str">
        <f t="shared" si="1"/>
        <v/>
      </c>
      <c r="N78" t="s">
        <v>102</v>
      </c>
      <c r="O78" t="s">
        <v>1783</v>
      </c>
      <c r="P78" t="s">
        <v>44</v>
      </c>
      <c r="Q78" t="s">
        <v>102</v>
      </c>
    </row>
    <row r="79" spans="1:17" x14ac:dyDescent="0.3">
      <c r="A79" t="s">
        <v>1784</v>
      </c>
      <c r="B79">
        <v>38</v>
      </c>
      <c r="C79" t="s">
        <v>1699</v>
      </c>
      <c r="D79" t="s">
        <v>1699</v>
      </c>
      <c r="E79" t="s">
        <v>49</v>
      </c>
      <c r="F79" t="str">
        <f>VLOOKUP(E79,[2]Regions!$B$2:$C$9,2,FALSE)</f>
        <v>Latin America &amp; the Caribbean</v>
      </c>
      <c r="G79" t="s">
        <v>1703</v>
      </c>
      <c r="H79" t="s">
        <v>1040</v>
      </c>
      <c r="I79" t="s">
        <v>808</v>
      </c>
      <c r="J79" t="str">
        <f>VLOOKUP(A79,'[2]2digit'!$A$2:$D$248,4,FALSE)</f>
        <v>GD</v>
      </c>
      <c r="K79" t="s">
        <v>1703</v>
      </c>
      <c r="L79" t="s">
        <v>1699</v>
      </c>
      <c r="M79" t="str">
        <f t="shared" si="1"/>
        <v>YES</v>
      </c>
      <c r="N79" t="s">
        <v>1941</v>
      </c>
      <c r="O79" t="s">
        <v>1784</v>
      </c>
      <c r="P79" t="s">
        <v>49</v>
      </c>
      <c r="Q79" t="s">
        <v>1689</v>
      </c>
    </row>
    <row r="80" spans="1:17" x14ac:dyDescent="0.3">
      <c r="A80" t="s">
        <v>1785</v>
      </c>
      <c r="B80">
        <v>38</v>
      </c>
      <c r="C80" t="s">
        <v>1699</v>
      </c>
      <c r="D80" t="s">
        <v>1699</v>
      </c>
      <c r="E80" t="s">
        <v>647</v>
      </c>
      <c r="F80" t="str">
        <f>VLOOKUP(E80,[2]Regions!$B$2:$C$9,2,FALSE)</f>
        <v>Western Europe</v>
      </c>
      <c r="G80" t="s">
        <v>1699</v>
      </c>
      <c r="H80" t="s">
        <v>1786</v>
      </c>
      <c r="I80" t="s">
        <v>804</v>
      </c>
      <c r="J80" t="str">
        <f>VLOOKUP(A80,'[2]2digit'!$A$2:$D$248,4,FALSE)</f>
        <v>GL</v>
      </c>
      <c r="K80" t="s">
        <v>1699</v>
      </c>
      <c r="L80" t="s">
        <v>1699</v>
      </c>
      <c r="M80" t="str">
        <f t="shared" si="1"/>
        <v/>
      </c>
      <c r="N80" t="s">
        <v>102</v>
      </c>
      <c r="O80" t="s">
        <v>1785</v>
      </c>
      <c r="P80" t="s">
        <v>647</v>
      </c>
      <c r="Q80" t="s">
        <v>102</v>
      </c>
    </row>
    <row r="81" spans="1:17" x14ac:dyDescent="0.3">
      <c r="A81" t="s">
        <v>847</v>
      </c>
      <c r="B81">
        <v>39</v>
      </c>
      <c r="C81" t="s">
        <v>1699</v>
      </c>
      <c r="D81" t="s">
        <v>1699</v>
      </c>
      <c r="E81" t="s">
        <v>49</v>
      </c>
      <c r="F81" t="str">
        <f>VLOOKUP(E81,[2]Regions!$B$2:$C$9,2,FALSE)</f>
        <v>Latin America &amp; the Caribbean</v>
      </c>
      <c r="G81" t="s">
        <v>1699</v>
      </c>
      <c r="H81" t="s">
        <v>762</v>
      </c>
      <c r="I81" t="s">
        <v>806</v>
      </c>
      <c r="J81" t="str">
        <f>VLOOKUP(A81,'[2]2digit'!$A$2:$D$248,4,FALSE)</f>
        <v>GT</v>
      </c>
      <c r="K81" t="s">
        <v>1699</v>
      </c>
      <c r="L81" t="s">
        <v>1703</v>
      </c>
      <c r="M81" t="str">
        <f t="shared" si="1"/>
        <v>NO</v>
      </c>
      <c r="N81" t="s">
        <v>1696</v>
      </c>
      <c r="O81" t="s">
        <v>847</v>
      </c>
      <c r="P81" t="s">
        <v>49</v>
      </c>
      <c r="Q81" t="s">
        <v>1696</v>
      </c>
    </row>
    <row r="82" spans="1:17" x14ac:dyDescent="0.3">
      <c r="A82" t="s">
        <v>1787</v>
      </c>
      <c r="B82">
        <v>39</v>
      </c>
      <c r="C82" t="s">
        <v>1699</v>
      </c>
      <c r="D82" t="s">
        <v>1699</v>
      </c>
      <c r="E82" t="s">
        <v>45</v>
      </c>
      <c r="F82" t="str">
        <f>VLOOKUP(E82,[2]Regions!$B$2:$C$9,2,FALSE)</f>
        <v>East Asia &amp; Pacific</v>
      </c>
      <c r="G82" t="s">
        <v>1699</v>
      </c>
      <c r="H82" t="s">
        <v>1788</v>
      </c>
      <c r="I82" t="s">
        <v>804</v>
      </c>
      <c r="J82" t="str">
        <f>VLOOKUP(A82,'[2]2digit'!$A$2:$D$248,4,FALSE)</f>
        <v>GU</v>
      </c>
      <c r="K82" t="s">
        <v>1699</v>
      </c>
      <c r="L82" t="s">
        <v>1699</v>
      </c>
      <c r="M82" t="str">
        <f t="shared" si="1"/>
        <v/>
      </c>
      <c r="N82" t="s">
        <v>102</v>
      </c>
      <c r="O82" t="s">
        <v>1787</v>
      </c>
      <c r="P82" t="s">
        <v>45</v>
      </c>
      <c r="Q82" t="s">
        <v>102</v>
      </c>
    </row>
    <row r="83" spans="1:17" x14ac:dyDescent="0.3">
      <c r="A83" t="s">
        <v>1789</v>
      </c>
      <c r="B83">
        <v>41</v>
      </c>
      <c r="C83" t="s">
        <v>1703</v>
      </c>
      <c r="D83" t="s">
        <v>1699</v>
      </c>
      <c r="E83" t="s">
        <v>49</v>
      </c>
      <c r="F83" t="str">
        <f>VLOOKUP(E83,[2]Regions!$B$2:$C$9,2,FALSE)</f>
        <v>Latin America &amp; the Caribbean</v>
      </c>
      <c r="G83" t="s">
        <v>1703</v>
      </c>
      <c r="H83" t="s">
        <v>1049</v>
      </c>
      <c r="I83" t="s">
        <v>808</v>
      </c>
      <c r="J83" t="str">
        <f>VLOOKUP(A83,'[2]2digit'!$A$2:$D$248,4,FALSE)</f>
        <v>GY</v>
      </c>
      <c r="K83" t="s">
        <v>1703</v>
      </c>
      <c r="L83" t="s">
        <v>1699</v>
      </c>
      <c r="M83" t="str">
        <f t="shared" si="1"/>
        <v>YES</v>
      </c>
      <c r="N83" t="s">
        <v>1940</v>
      </c>
      <c r="O83" t="s">
        <v>1789</v>
      </c>
      <c r="P83" t="s">
        <v>49</v>
      </c>
      <c r="Q83" t="s">
        <v>1689</v>
      </c>
    </row>
    <row r="84" spans="1:17" x14ac:dyDescent="0.3">
      <c r="A84" t="s">
        <v>1790</v>
      </c>
      <c r="B84">
        <v>42</v>
      </c>
      <c r="C84" t="s">
        <v>1699</v>
      </c>
      <c r="D84" t="s">
        <v>1699</v>
      </c>
      <c r="E84" t="s">
        <v>45</v>
      </c>
      <c r="F84" t="str">
        <f>VLOOKUP(E84,[2]Regions!$B$2:$C$9,2,FALSE)</f>
        <v>East Asia &amp; Pacific</v>
      </c>
      <c r="G84" t="s">
        <v>1699</v>
      </c>
      <c r="H84" t="s">
        <v>1791</v>
      </c>
      <c r="I84" t="s">
        <v>804</v>
      </c>
      <c r="J84" t="str">
        <f>VLOOKUP(A84,'[2]2digit'!$A$2:$D$248,4,FALSE)</f>
        <v>HK</v>
      </c>
      <c r="K84" t="s">
        <v>1699</v>
      </c>
      <c r="L84" t="s">
        <v>1699</v>
      </c>
      <c r="M84" t="str">
        <f t="shared" si="1"/>
        <v/>
      </c>
      <c r="N84" t="s">
        <v>102</v>
      </c>
      <c r="O84" t="s">
        <v>1790</v>
      </c>
      <c r="P84" t="s">
        <v>45</v>
      </c>
      <c r="Q84" t="s">
        <v>102</v>
      </c>
    </row>
    <row r="85" spans="1:17" x14ac:dyDescent="0.3">
      <c r="A85" t="s">
        <v>1792</v>
      </c>
      <c r="B85">
        <v>42</v>
      </c>
      <c r="C85" t="s">
        <v>1699</v>
      </c>
      <c r="D85" t="s">
        <v>1699</v>
      </c>
      <c r="E85" t="s">
        <v>49</v>
      </c>
      <c r="F85" t="str">
        <f>VLOOKUP(E85,[2]Regions!$B$2:$C$9,2,FALSE)</f>
        <v>Latin America &amp; the Caribbean</v>
      </c>
      <c r="G85" t="s">
        <v>1703</v>
      </c>
      <c r="H85" t="s">
        <v>1054</v>
      </c>
      <c r="I85" t="s">
        <v>806</v>
      </c>
      <c r="J85" t="str">
        <f>VLOOKUP(A85,'[2]2digit'!$A$2:$D$248,4,FALSE)</f>
        <v>HN</v>
      </c>
      <c r="K85" t="s">
        <v>1699</v>
      </c>
      <c r="L85" t="s">
        <v>1699</v>
      </c>
      <c r="M85" t="str">
        <f t="shared" si="1"/>
        <v/>
      </c>
      <c r="N85" t="s">
        <v>1940</v>
      </c>
      <c r="O85" t="s">
        <v>1792</v>
      </c>
      <c r="P85" t="s">
        <v>49</v>
      </c>
      <c r="Q85" t="s">
        <v>1689</v>
      </c>
    </row>
    <row r="86" spans="1:17" x14ac:dyDescent="0.3">
      <c r="A86" t="s">
        <v>1793</v>
      </c>
      <c r="B86">
        <v>25</v>
      </c>
      <c r="C86" t="s">
        <v>1699</v>
      </c>
      <c r="D86" t="s">
        <v>1699</v>
      </c>
      <c r="E86" t="s">
        <v>44</v>
      </c>
      <c r="F86" t="str">
        <f>VLOOKUP(E86,[2]Regions!$B$2:$C$9,2,FALSE)</f>
        <v>Eastern Europe &amp; Central Asia</v>
      </c>
      <c r="G86" t="s">
        <v>1699</v>
      </c>
      <c r="H86" t="s">
        <v>973</v>
      </c>
      <c r="I86" t="s">
        <v>804</v>
      </c>
      <c r="J86" t="str">
        <f>VLOOKUP(A86,'[2]2digit'!$A$2:$D$248,4,FALSE)</f>
        <v>HR</v>
      </c>
      <c r="K86" t="s">
        <v>1699</v>
      </c>
      <c r="L86" t="s">
        <v>1703</v>
      </c>
      <c r="M86" t="str">
        <f t="shared" si="1"/>
        <v>NO</v>
      </c>
      <c r="N86" t="s">
        <v>1696</v>
      </c>
      <c r="O86" t="s">
        <v>1793</v>
      </c>
      <c r="P86" t="s">
        <v>44</v>
      </c>
      <c r="Q86" t="s">
        <v>1696</v>
      </c>
    </row>
    <row r="87" spans="1:17" x14ac:dyDescent="0.3">
      <c r="A87" t="s">
        <v>1794</v>
      </c>
      <c r="B87">
        <v>41</v>
      </c>
      <c r="C87" t="s">
        <v>1699</v>
      </c>
      <c r="D87" t="s">
        <v>1699</v>
      </c>
      <c r="E87" t="s">
        <v>49</v>
      </c>
      <c r="F87" t="str">
        <f>VLOOKUP(E87,[2]Regions!$B$2:$C$9,2,FALSE)</f>
        <v>Latin America &amp; the Caribbean</v>
      </c>
      <c r="G87" t="s">
        <v>1703</v>
      </c>
      <c r="H87" t="s">
        <v>1795</v>
      </c>
      <c r="I87" t="s">
        <v>825</v>
      </c>
      <c r="J87" t="str">
        <f>VLOOKUP(A87,'[2]2digit'!$A$2:$D$248,4,FALSE)</f>
        <v>HT</v>
      </c>
      <c r="K87" t="s">
        <v>1699</v>
      </c>
      <c r="L87" t="s">
        <v>1699</v>
      </c>
      <c r="M87" t="str">
        <f t="shared" si="1"/>
        <v/>
      </c>
      <c r="N87" t="s">
        <v>1689</v>
      </c>
      <c r="O87" t="s">
        <v>1794</v>
      </c>
      <c r="P87" t="s">
        <v>49</v>
      </c>
      <c r="Q87" t="s">
        <v>1689</v>
      </c>
    </row>
    <row r="88" spans="1:17" x14ac:dyDescent="0.3">
      <c r="A88" t="s">
        <v>1796</v>
      </c>
      <c r="B88">
        <v>43</v>
      </c>
      <c r="C88" t="s">
        <v>1699</v>
      </c>
      <c r="D88" t="s">
        <v>1699</v>
      </c>
      <c r="E88" t="s">
        <v>44</v>
      </c>
      <c r="F88" t="str">
        <f>VLOOKUP(E88,[2]Regions!$B$2:$C$9,2,FALSE)</f>
        <v>Eastern Europe &amp; Central Asia</v>
      </c>
      <c r="G88" t="s">
        <v>1699</v>
      </c>
      <c r="H88" t="s">
        <v>1061</v>
      </c>
      <c r="I88" t="s">
        <v>804</v>
      </c>
      <c r="J88" t="str">
        <f>VLOOKUP(A88,'[2]2digit'!$A$2:$D$248,4,FALSE)</f>
        <v>HU</v>
      </c>
      <c r="K88" t="s">
        <v>1699</v>
      </c>
      <c r="L88" t="s">
        <v>1699</v>
      </c>
      <c r="M88" t="str">
        <f t="shared" si="1"/>
        <v/>
      </c>
      <c r="N88" t="s">
        <v>102</v>
      </c>
      <c r="O88" t="s">
        <v>1796</v>
      </c>
      <c r="P88" t="s">
        <v>44</v>
      </c>
      <c r="Q88" t="s">
        <v>102</v>
      </c>
    </row>
    <row r="89" spans="1:17" x14ac:dyDescent="0.3">
      <c r="A89" t="s">
        <v>805</v>
      </c>
      <c r="B89">
        <v>44</v>
      </c>
      <c r="C89" t="s">
        <v>1703</v>
      </c>
      <c r="D89" t="s">
        <v>1703</v>
      </c>
      <c r="E89" t="s">
        <v>45</v>
      </c>
      <c r="F89" t="str">
        <f>VLOOKUP(E89,[2]Regions!$B$2:$C$9,2,FALSE)</f>
        <v>East Asia &amp; Pacific</v>
      </c>
      <c r="G89" t="s">
        <v>1699</v>
      </c>
      <c r="H89" t="s">
        <v>11</v>
      </c>
      <c r="I89" t="s">
        <v>806</v>
      </c>
      <c r="J89" t="str">
        <f>VLOOKUP(A89,'[2]2digit'!$A$2:$D$248,4,FALSE)</f>
        <v>ID</v>
      </c>
      <c r="K89" t="s">
        <v>1699</v>
      </c>
      <c r="L89" t="s">
        <v>1703</v>
      </c>
      <c r="M89" t="str">
        <f t="shared" si="1"/>
        <v>NO</v>
      </c>
      <c r="N89" t="s">
        <v>1696</v>
      </c>
      <c r="O89" t="s">
        <v>805</v>
      </c>
      <c r="P89" t="s">
        <v>45</v>
      </c>
      <c r="Q89" t="s">
        <v>1696</v>
      </c>
    </row>
    <row r="90" spans="1:17" x14ac:dyDescent="0.3">
      <c r="A90" t="s">
        <v>1797</v>
      </c>
      <c r="B90">
        <v>46</v>
      </c>
      <c r="C90" t="s">
        <v>1699</v>
      </c>
      <c r="D90" t="s">
        <v>1699</v>
      </c>
      <c r="E90" t="s">
        <v>647</v>
      </c>
      <c r="F90" t="str">
        <f>VLOOKUP(E90,[2]Regions!$B$2:$C$9,2,FALSE)</f>
        <v>Western Europe</v>
      </c>
      <c r="G90" t="s">
        <v>1699</v>
      </c>
      <c r="H90" t="s">
        <v>1082</v>
      </c>
      <c r="I90" t="s">
        <v>804</v>
      </c>
      <c r="J90" t="s">
        <v>1798</v>
      </c>
      <c r="K90" t="s">
        <v>1699</v>
      </c>
      <c r="L90" t="s">
        <v>1699</v>
      </c>
      <c r="M90" t="str">
        <f t="shared" si="1"/>
        <v/>
      </c>
      <c r="N90" t="s">
        <v>102</v>
      </c>
      <c r="O90" t="s">
        <v>1797</v>
      </c>
      <c r="P90" t="s">
        <v>647</v>
      </c>
      <c r="Q90" t="s">
        <v>102</v>
      </c>
    </row>
    <row r="91" spans="1:17" x14ac:dyDescent="0.3">
      <c r="A91" t="s">
        <v>827</v>
      </c>
      <c r="B91">
        <v>44</v>
      </c>
      <c r="C91" t="s">
        <v>1699</v>
      </c>
      <c r="D91" t="s">
        <v>1699</v>
      </c>
      <c r="E91" t="s">
        <v>43</v>
      </c>
      <c r="F91" t="str">
        <f>VLOOKUP(E91,[2]Regions!$B$2:$C$9,2,FALSE)</f>
        <v>South Asia</v>
      </c>
      <c r="G91" t="s">
        <v>1703</v>
      </c>
      <c r="H91" t="s">
        <v>17</v>
      </c>
      <c r="I91" t="s">
        <v>806</v>
      </c>
      <c r="J91" t="str">
        <f>VLOOKUP(A91,'[2]2digit'!$A$2:$D$248,4,FALSE)</f>
        <v>IN</v>
      </c>
      <c r="K91" t="s">
        <v>1699</v>
      </c>
      <c r="L91" t="s">
        <v>1703</v>
      </c>
      <c r="M91" t="str">
        <f t="shared" si="1"/>
        <v>NO</v>
      </c>
      <c r="N91" t="s">
        <v>1696</v>
      </c>
      <c r="O91" t="s">
        <v>827</v>
      </c>
      <c r="P91" t="s">
        <v>43</v>
      </c>
      <c r="Q91" t="s">
        <v>1696</v>
      </c>
    </row>
    <row r="92" spans="1:17" x14ac:dyDescent="0.3">
      <c r="A92" t="s">
        <v>1799</v>
      </c>
      <c r="B92">
        <v>46</v>
      </c>
      <c r="C92" t="s">
        <v>1699</v>
      </c>
      <c r="D92" t="s">
        <v>1699</v>
      </c>
      <c r="E92" t="s">
        <v>647</v>
      </c>
      <c r="F92" t="str">
        <f>VLOOKUP(E92,[2]Regions!$B$2:$C$9,2,FALSE)</f>
        <v>Western Europe</v>
      </c>
      <c r="G92" t="s">
        <v>1699</v>
      </c>
      <c r="H92" t="s">
        <v>1078</v>
      </c>
      <c r="I92" t="s">
        <v>804</v>
      </c>
      <c r="J92" t="str">
        <f>VLOOKUP(A92,'[2]2digit'!$A$2:$D$248,4,FALSE)</f>
        <v>IE</v>
      </c>
      <c r="K92" t="s">
        <v>1699</v>
      </c>
      <c r="L92" t="s">
        <v>1699</v>
      </c>
      <c r="M92" t="str">
        <f t="shared" si="1"/>
        <v/>
      </c>
      <c r="N92" t="s">
        <v>102</v>
      </c>
      <c r="O92" t="s">
        <v>1799</v>
      </c>
      <c r="P92" t="s">
        <v>647</v>
      </c>
      <c r="Q92" t="s">
        <v>102</v>
      </c>
    </row>
    <row r="93" spans="1:17" x14ac:dyDescent="0.3">
      <c r="A93" t="s">
        <v>1800</v>
      </c>
      <c r="B93">
        <v>45</v>
      </c>
      <c r="C93" t="s">
        <v>1703</v>
      </c>
      <c r="D93" t="s">
        <v>1703</v>
      </c>
      <c r="E93" t="s">
        <v>42</v>
      </c>
      <c r="F93" t="str">
        <f>VLOOKUP(E93,[2]Regions!$B$2:$C$9,2,FALSE)</f>
        <v>Middle East &amp; North Africa</v>
      </c>
      <c r="G93" t="s">
        <v>1699</v>
      </c>
      <c r="H93" t="s">
        <v>1801</v>
      </c>
      <c r="I93" t="s">
        <v>808</v>
      </c>
      <c r="J93" t="str">
        <f>VLOOKUP(A93,'[2]2digit'!$A$2:$D$248,4,FALSE)</f>
        <v>IR</v>
      </c>
      <c r="K93" t="s">
        <v>1699</v>
      </c>
      <c r="L93" t="s">
        <v>1703</v>
      </c>
      <c r="M93" t="str">
        <f t="shared" si="1"/>
        <v>NO</v>
      </c>
      <c r="N93" t="s">
        <v>1696</v>
      </c>
      <c r="O93" t="s">
        <v>1800</v>
      </c>
      <c r="P93" t="s">
        <v>42</v>
      </c>
      <c r="Q93" t="s">
        <v>1696</v>
      </c>
    </row>
    <row r="94" spans="1:17" x14ac:dyDescent="0.3">
      <c r="A94" t="s">
        <v>1802</v>
      </c>
      <c r="B94">
        <v>45</v>
      </c>
      <c r="C94" t="s">
        <v>1703</v>
      </c>
      <c r="D94" t="s">
        <v>1703</v>
      </c>
      <c r="E94" t="s">
        <v>42</v>
      </c>
      <c r="F94" t="str">
        <f>VLOOKUP(E94,[2]Regions!$B$2:$C$9,2,FALSE)</f>
        <v>Middle East &amp; North Africa</v>
      </c>
      <c r="G94" t="s">
        <v>1699</v>
      </c>
      <c r="H94" t="s">
        <v>1803</v>
      </c>
      <c r="I94" t="s">
        <v>808</v>
      </c>
      <c r="J94" t="str">
        <f>VLOOKUP(A94,'[2]2digit'!$A$2:$D$248,4,FALSE)</f>
        <v>IQ</v>
      </c>
      <c r="K94" t="s">
        <v>1699</v>
      </c>
      <c r="L94" t="s">
        <v>1703</v>
      </c>
      <c r="M94" t="str">
        <f t="shared" si="1"/>
        <v>NO</v>
      </c>
      <c r="N94" t="s">
        <v>1696</v>
      </c>
      <c r="O94" t="s">
        <v>1802</v>
      </c>
      <c r="P94" t="s">
        <v>42</v>
      </c>
      <c r="Q94" t="s">
        <v>1696</v>
      </c>
    </row>
    <row r="95" spans="1:17" x14ac:dyDescent="0.3">
      <c r="A95" t="s">
        <v>1804</v>
      </c>
      <c r="B95">
        <v>43</v>
      </c>
      <c r="C95" t="s">
        <v>1699</v>
      </c>
      <c r="D95" t="s">
        <v>1699</v>
      </c>
      <c r="E95" t="s">
        <v>647</v>
      </c>
      <c r="F95" t="str">
        <f>VLOOKUP(E95,[2]Regions!$B$2:$C$9,2,FALSE)</f>
        <v>Western Europe</v>
      </c>
      <c r="G95" t="s">
        <v>1699</v>
      </c>
      <c r="H95" t="s">
        <v>1066</v>
      </c>
      <c r="I95" t="s">
        <v>804</v>
      </c>
      <c r="J95" t="str">
        <f>VLOOKUP(A95,'[2]2digit'!$A$2:$D$248,4,FALSE)</f>
        <v>IS</v>
      </c>
      <c r="K95" t="s">
        <v>1703</v>
      </c>
      <c r="L95" t="s">
        <v>1699</v>
      </c>
      <c r="M95" t="str">
        <f t="shared" si="1"/>
        <v>YES</v>
      </c>
      <c r="N95" t="s">
        <v>102</v>
      </c>
      <c r="O95" t="s">
        <v>1804</v>
      </c>
      <c r="P95" t="s">
        <v>647</v>
      </c>
      <c r="Q95" t="s">
        <v>102</v>
      </c>
    </row>
    <row r="96" spans="1:17" x14ac:dyDescent="0.3">
      <c r="A96" t="s">
        <v>1805</v>
      </c>
      <c r="B96">
        <v>47</v>
      </c>
      <c r="C96" t="s">
        <v>1699</v>
      </c>
      <c r="D96" t="s">
        <v>1699</v>
      </c>
      <c r="E96" t="s">
        <v>42</v>
      </c>
      <c r="F96" t="str">
        <f>VLOOKUP(E96,[2]Regions!$B$2:$C$9,2,FALSE)</f>
        <v>Middle East &amp; North Africa</v>
      </c>
      <c r="G96" t="s">
        <v>1699</v>
      </c>
      <c r="H96" t="s">
        <v>1806</v>
      </c>
      <c r="I96" t="s">
        <v>804</v>
      </c>
      <c r="J96" t="str">
        <f>VLOOKUP(A96,'[2]2digit'!$A$2:$D$248,4,FALSE)</f>
        <v>IL</v>
      </c>
      <c r="K96" t="s">
        <v>1699</v>
      </c>
      <c r="L96" t="s">
        <v>1699</v>
      </c>
      <c r="M96" t="str">
        <f t="shared" si="1"/>
        <v/>
      </c>
      <c r="N96" t="s">
        <v>102</v>
      </c>
      <c r="O96" t="s">
        <v>1805</v>
      </c>
      <c r="P96" t="s">
        <v>42</v>
      </c>
      <c r="Q96" t="s">
        <v>102</v>
      </c>
    </row>
    <row r="97" spans="1:17" x14ac:dyDescent="0.3">
      <c r="A97" t="s">
        <v>837</v>
      </c>
      <c r="B97">
        <v>47</v>
      </c>
      <c r="C97" t="s">
        <v>1699</v>
      </c>
      <c r="D97" t="s">
        <v>1699</v>
      </c>
      <c r="E97" t="s">
        <v>647</v>
      </c>
      <c r="F97" t="str">
        <f>VLOOKUP(E97,[2]Regions!$B$2:$C$9,2,FALSE)</f>
        <v>Western Europe</v>
      </c>
      <c r="G97" t="s">
        <v>1699</v>
      </c>
      <c r="H97" t="s">
        <v>763</v>
      </c>
      <c r="I97" t="s">
        <v>804</v>
      </c>
      <c r="J97" t="str">
        <f>VLOOKUP(A97,'[2]2digit'!$A$2:$D$248,4,FALSE)</f>
        <v>IT</v>
      </c>
      <c r="K97" t="s">
        <v>1699</v>
      </c>
      <c r="L97" t="s">
        <v>1699</v>
      </c>
      <c r="M97" t="str">
        <f t="shared" si="1"/>
        <v/>
      </c>
      <c r="N97" t="s">
        <v>102</v>
      </c>
      <c r="O97" t="s">
        <v>837</v>
      </c>
      <c r="P97" t="s">
        <v>647</v>
      </c>
      <c r="Q97" t="s">
        <v>102</v>
      </c>
    </row>
    <row r="98" spans="1:17" x14ac:dyDescent="0.3">
      <c r="A98" t="s">
        <v>1807</v>
      </c>
      <c r="B98">
        <v>48</v>
      </c>
      <c r="C98" t="s">
        <v>1699</v>
      </c>
      <c r="D98" t="s">
        <v>1699</v>
      </c>
      <c r="E98" t="s">
        <v>49</v>
      </c>
      <c r="F98" t="str">
        <f>VLOOKUP(E98,[2]Regions!$B$2:$C$9,2,FALSE)</f>
        <v>Latin America &amp; the Caribbean</v>
      </c>
      <c r="G98" t="s">
        <v>1699</v>
      </c>
      <c r="H98" t="s">
        <v>1091</v>
      </c>
      <c r="I98" t="s">
        <v>808</v>
      </c>
      <c r="J98" t="str">
        <f>VLOOKUP(A98,'[2]2digit'!$A$2:$D$248,4,FALSE)</f>
        <v>JM</v>
      </c>
      <c r="K98" t="s">
        <v>1703</v>
      </c>
      <c r="L98" t="s">
        <v>1703</v>
      </c>
      <c r="M98" t="str">
        <f t="shared" si="1"/>
        <v>YES</v>
      </c>
      <c r="N98" t="s">
        <v>1696</v>
      </c>
      <c r="O98" t="s">
        <v>1807</v>
      </c>
      <c r="P98" t="s">
        <v>49</v>
      </c>
      <c r="Q98" t="s">
        <v>1696</v>
      </c>
    </row>
    <row r="99" spans="1:17" x14ac:dyDescent="0.3">
      <c r="A99" t="s">
        <v>819</v>
      </c>
      <c r="B99">
        <v>49</v>
      </c>
      <c r="C99" t="s">
        <v>1699</v>
      </c>
      <c r="D99" t="s">
        <v>1699</v>
      </c>
      <c r="E99" t="s">
        <v>42</v>
      </c>
      <c r="F99" t="str">
        <f>VLOOKUP(E99,[2]Regions!$B$2:$C$9,2,FALSE)</f>
        <v>Middle East &amp; North Africa</v>
      </c>
      <c r="G99" t="s">
        <v>1699</v>
      </c>
      <c r="H99" t="s">
        <v>6</v>
      </c>
      <c r="I99" t="s">
        <v>808</v>
      </c>
      <c r="J99" t="str">
        <f>VLOOKUP(A99,'[2]2digit'!$A$2:$D$248,4,FALSE)</f>
        <v>JO</v>
      </c>
      <c r="K99" t="s">
        <v>1699</v>
      </c>
      <c r="L99" t="s">
        <v>1703</v>
      </c>
      <c r="M99" t="str">
        <f t="shared" si="1"/>
        <v>NO</v>
      </c>
      <c r="N99" t="s">
        <v>1696</v>
      </c>
      <c r="O99" t="s">
        <v>819</v>
      </c>
      <c r="P99" t="s">
        <v>42</v>
      </c>
      <c r="Q99" t="s">
        <v>1696</v>
      </c>
    </row>
    <row r="100" spans="1:17" x14ac:dyDescent="0.3">
      <c r="A100" t="s">
        <v>1808</v>
      </c>
      <c r="B100">
        <v>48</v>
      </c>
      <c r="C100" t="s">
        <v>1699</v>
      </c>
      <c r="D100" t="s">
        <v>1699</v>
      </c>
      <c r="E100" t="s">
        <v>45</v>
      </c>
      <c r="F100" t="str">
        <f>VLOOKUP(E100,[2]Regions!$B$2:$C$9,2,FALSE)</f>
        <v>East Asia &amp; Pacific</v>
      </c>
      <c r="G100" t="s">
        <v>1699</v>
      </c>
      <c r="H100" t="s">
        <v>1094</v>
      </c>
      <c r="I100" t="s">
        <v>804</v>
      </c>
      <c r="J100" t="str">
        <f>VLOOKUP(A100,'[2]2digit'!$A$2:$D$248,4,FALSE)</f>
        <v>JP</v>
      </c>
      <c r="K100" t="s">
        <v>1699</v>
      </c>
      <c r="L100" t="s">
        <v>1699</v>
      </c>
      <c r="M100" t="str">
        <f t="shared" si="1"/>
        <v/>
      </c>
      <c r="N100" t="s">
        <v>102</v>
      </c>
      <c r="O100" t="s">
        <v>1808</v>
      </c>
      <c r="P100" t="s">
        <v>45</v>
      </c>
      <c r="Q100" t="s">
        <v>102</v>
      </c>
    </row>
    <row r="101" spans="1:17" x14ac:dyDescent="0.3">
      <c r="A101" t="s">
        <v>1809</v>
      </c>
      <c r="B101">
        <v>49</v>
      </c>
      <c r="C101" t="s">
        <v>1703</v>
      </c>
      <c r="D101" t="s">
        <v>1703</v>
      </c>
      <c r="E101" t="s">
        <v>44</v>
      </c>
      <c r="F101" t="str">
        <f>VLOOKUP(E101,[2]Regions!$B$2:$C$9,2,FALSE)</f>
        <v>Eastern Europe &amp; Central Asia</v>
      </c>
      <c r="G101" t="s">
        <v>1699</v>
      </c>
      <c r="H101" t="s">
        <v>1102</v>
      </c>
      <c r="I101" t="s">
        <v>808</v>
      </c>
      <c r="J101" t="str">
        <f>VLOOKUP(A101,'[2]2digit'!$A$2:$D$248,4,FALSE)</f>
        <v>KZ</v>
      </c>
      <c r="K101" t="s">
        <v>1699</v>
      </c>
      <c r="L101" t="s">
        <v>1703</v>
      </c>
      <c r="M101" t="str">
        <f t="shared" si="1"/>
        <v>NO</v>
      </c>
      <c r="N101" t="s">
        <v>1696</v>
      </c>
      <c r="O101" t="s">
        <v>1809</v>
      </c>
      <c r="P101" t="s">
        <v>44</v>
      </c>
      <c r="Q101" t="s">
        <v>1696</v>
      </c>
    </row>
    <row r="102" spans="1:17" x14ac:dyDescent="0.3">
      <c r="A102" t="s">
        <v>831</v>
      </c>
      <c r="B102">
        <v>50</v>
      </c>
      <c r="C102" t="s">
        <v>1699</v>
      </c>
      <c r="D102" t="s">
        <v>1699</v>
      </c>
      <c r="E102" t="s">
        <v>46</v>
      </c>
      <c r="F102" t="str">
        <f>VLOOKUP(E102,[2]Regions!$B$2:$C$9,2,FALSE)</f>
        <v>Sub-Saharan Africa</v>
      </c>
      <c r="G102" t="s">
        <v>1703</v>
      </c>
      <c r="H102" t="s">
        <v>12</v>
      </c>
      <c r="I102" t="s">
        <v>806</v>
      </c>
      <c r="J102" t="str">
        <f>VLOOKUP(A102,'[2]2digit'!$A$2:$D$248,4,FALSE)</f>
        <v>KE</v>
      </c>
      <c r="K102" t="s">
        <v>1699</v>
      </c>
      <c r="L102" t="s">
        <v>1699</v>
      </c>
      <c r="M102" t="str">
        <f t="shared" si="1"/>
        <v/>
      </c>
      <c r="N102" t="s">
        <v>1941</v>
      </c>
      <c r="O102" t="s">
        <v>831</v>
      </c>
      <c r="P102" t="s">
        <v>46</v>
      </c>
      <c r="Q102" t="s">
        <v>1689</v>
      </c>
    </row>
    <row r="103" spans="1:17" x14ac:dyDescent="0.3">
      <c r="A103" t="s">
        <v>1810</v>
      </c>
      <c r="B103">
        <v>52</v>
      </c>
      <c r="C103" t="s">
        <v>1699</v>
      </c>
      <c r="D103" t="s">
        <v>1699</v>
      </c>
      <c r="E103" t="s">
        <v>44</v>
      </c>
      <c r="F103" t="str">
        <f>VLOOKUP(E103,[2]Regions!$B$2:$C$9,2,FALSE)</f>
        <v>Eastern Europe &amp; Central Asia</v>
      </c>
      <c r="G103" t="s">
        <v>1703</v>
      </c>
      <c r="H103" t="s">
        <v>1119</v>
      </c>
      <c r="I103" t="s">
        <v>806</v>
      </c>
      <c r="J103" t="str">
        <f>VLOOKUP(A103,'[2]2digit'!$A$2:$D$248,4,FALSE)</f>
        <v>KG</v>
      </c>
      <c r="K103" t="s">
        <v>1699</v>
      </c>
      <c r="L103" t="s">
        <v>1699</v>
      </c>
      <c r="M103" t="str">
        <f t="shared" si="1"/>
        <v/>
      </c>
      <c r="N103" t="s">
        <v>1689</v>
      </c>
      <c r="O103" t="s">
        <v>1810</v>
      </c>
      <c r="P103" t="s">
        <v>44</v>
      </c>
      <c r="Q103" t="s">
        <v>1689</v>
      </c>
    </row>
    <row r="104" spans="1:17" x14ac:dyDescent="0.3">
      <c r="A104" t="s">
        <v>1811</v>
      </c>
      <c r="B104">
        <v>17</v>
      </c>
      <c r="C104" t="s">
        <v>1699</v>
      </c>
      <c r="D104" t="s">
        <v>1699</v>
      </c>
      <c r="E104" t="s">
        <v>45</v>
      </c>
      <c r="F104" t="str">
        <f>VLOOKUP(E104,[2]Regions!$B$2:$C$9,2,FALSE)</f>
        <v>East Asia &amp; Pacific</v>
      </c>
      <c r="G104" t="s">
        <v>1703</v>
      </c>
      <c r="H104" t="s">
        <v>925</v>
      </c>
      <c r="I104" t="s">
        <v>806</v>
      </c>
      <c r="J104" t="str">
        <f>VLOOKUP(A104,'[2]2digit'!$A$2:$D$248,4,FALSE)</f>
        <v>KH</v>
      </c>
      <c r="K104" t="s">
        <v>1699</v>
      </c>
      <c r="L104" t="s">
        <v>1699</v>
      </c>
      <c r="M104" t="str">
        <f t="shared" si="1"/>
        <v/>
      </c>
      <c r="N104" t="s">
        <v>1689</v>
      </c>
      <c r="O104" t="s">
        <v>1811</v>
      </c>
      <c r="P104" t="s">
        <v>45</v>
      </c>
      <c r="Q104" t="s">
        <v>1689</v>
      </c>
    </row>
    <row r="105" spans="1:17" x14ac:dyDescent="0.3">
      <c r="A105" t="s">
        <v>1812</v>
      </c>
      <c r="B105">
        <v>50</v>
      </c>
      <c r="C105" t="s">
        <v>1699</v>
      </c>
      <c r="D105" t="s">
        <v>1699</v>
      </c>
      <c r="E105" t="s">
        <v>45</v>
      </c>
      <c r="F105" t="str">
        <f>VLOOKUP(E105,[2]Regions!$B$2:$C$9,2,FALSE)</f>
        <v>East Asia &amp; Pacific</v>
      </c>
      <c r="G105" t="s">
        <v>1703</v>
      </c>
      <c r="H105" t="s">
        <v>1813</v>
      </c>
      <c r="I105" t="s">
        <v>806</v>
      </c>
      <c r="J105" t="str">
        <f>VLOOKUP(A105,'[2]2digit'!$A$2:$D$248,4,FALSE)</f>
        <v>KI</v>
      </c>
      <c r="K105" t="s">
        <v>1703</v>
      </c>
      <c r="L105" t="s">
        <v>1699</v>
      </c>
      <c r="M105" t="str">
        <f t="shared" si="1"/>
        <v>YES</v>
      </c>
      <c r="N105" t="s">
        <v>1689</v>
      </c>
      <c r="O105" t="s">
        <v>1812</v>
      </c>
      <c r="P105" t="s">
        <v>45</v>
      </c>
      <c r="Q105" t="s">
        <v>1689</v>
      </c>
    </row>
    <row r="106" spans="1:17" x14ac:dyDescent="0.3">
      <c r="A106" t="s">
        <v>1814</v>
      </c>
      <c r="B106">
        <v>89</v>
      </c>
      <c r="C106" t="s">
        <v>1699</v>
      </c>
      <c r="D106" t="s">
        <v>1699</v>
      </c>
      <c r="E106" t="s">
        <v>49</v>
      </c>
      <c r="F106" t="str">
        <f>VLOOKUP(E106,[2]Regions!$B$2:$C$9,2,FALSE)</f>
        <v>Latin America &amp; the Caribbean</v>
      </c>
      <c r="G106" t="s">
        <v>1699</v>
      </c>
      <c r="H106" t="s">
        <v>1688</v>
      </c>
      <c r="I106" t="s">
        <v>804</v>
      </c>
      <c r="J106" t="str">
        <f>VLOOKUP(A106,'[2]2digit'!$A$2:$D$248,4,FALSE)</f>
        <v>KN</v>
      </c>
      <c r="K106" t="s">
        <v>1703</v>
      </c>
      <c r="L106" t="s">
        <v>1703</v>
      </c>
      <c r="M106" t="str">
        <f t="shared" si="1"/>
        <v>YES</v>
      </c>
      <c r="N106" t="s">
        <v>1696</v>
      </c>
      <c r="O106" t="s">
        <v>1814</v>
      </c>
      <c r="P106" t="s">
        <v>49</v>
      </c>
      <c r="Q106" t="s">
        <v>1696</v>
      </c>
    </row>
    <row r="107" spans="1:17" x14ac:dyDescent="0.3">
      <c r="A107" t="s">
        <v>1815</v>
      </c>
      <c r="B107">
        <v>51</v>
      </c>
      <c r="C107" t="s">
        <v>1699</v>
      </c>
      <c r="D107" t="s">
        <v>1699</v>
      </c>
      <c r="E107" t="s">
        <v>45</v>
      </c>
      <c r="F107" t="str">
        <f>VLOOKUP(E107,[2]Regions!$B$2:$C$9,2,FALSE)</f>
        <v>East Asia &amp; Pacific</v>
      </c>
      <c r="G107" t="s">
        <v>1699</v>
      </c>
      <c r="H107" t="s">
        <v>1816</v>
      </c>
      <c r="I107" t="s">
        <v>804</v>
      </c>
      <c r="J107" t="str">
        <f>VLOOKUP(A107,'[2]2digit'!$A$2:$D$248,4,FALSE)</f>
        <v>KR</v>
      </c>
      <c r="K107" t="s">
        <v>1699</v>
      </c>
      <c r="L107" t="s">
        <v>1699</v>
      </c>
      <c r="M107" t="str">
        <f t="shared" si="1"/>
        <v/>
      </c>
      <c r="N107" t="s">
        <v>102</v>
      </c>
      <c r="O107" t="s">
        <v>1815</v>
      </c>
      <c r="P107" t="s">
        <v>45</v>
      </c>
      <c r="Q107" t="s">
        <v>102</v>
      </c>
    </row>
    <row r="108" spans="1:17" x14ac:dyDescent="0.3">
      <c r="A108" t="s">
        <v>1817</v>
      </c>
      <c r="B108">
        <v>52</v>
      </c>
      <c r="C108" t="s">
        <v>1703</v>
      </c>
      <c r="D108" t="s">
        <v>1703</v>
      </c>
      <c r="E108" t="s">
        <v>42</v>
      </c>
      <c r="F108" t="str">
        <f>VLOOKUP(E108,[2]Regions!$B$2:$C$9,2,FALSE)</f>
        <v>Middle East &amp; North Africa</v>
      </c>
      <c r="G108" t="s">
        <v>1699</v>
      </c>
      <c r="H108" t="s">
        <v>1117</v>
      </c>
      <c r="I108" t="s">
        <v>804</v>
      </c>
      <c r="J108" t="str">
        <f>VLOOKUP(A108,'[2]2digit'!$A$2:$D$248,4,FALSE)</f>
        <v>KW</v>
      </c>
      <c r="K108" t="s">
        <v>1699</v>
      </c>
      <c r="L108" t="s">
        <v>1699</v>
      </c>
      <c r="M108" t="str">
        <f t="shared" si="1"/>
        <v/>
      </c>
      <c r="N108" t="s">
        <v>102</v>
      </c>
      <c r="O108" t="s">
        <v>1817</v>
      </c>
      <c r="P108" t="s">
        <v>42</v>
      </c>
      <c r="Q108" t="s">
        <v>102</v>
      </c>
    </row>
    <row r="109" spans="1:17" x14ac:dyDescent="0.3">
      <c r="A109" t="s">
        <v>1818</v>
      </c>
      <c r="B109">
        <v>53</v>
      </c>
      <c r="C109" t="s">
        <v>1699</v>
      </c>
      <c r="D109" t="s">
        <v>1699</v>
      </c>
      <c r="E109" t="s">
        <v>45</v>
      </c>
      <c r="F109" t="str">
        <f>VLOOKUP(E109,[2]Regions!$B$2:$C$9,2,FALSE)</f>
        <v>East Asia &amp; Pacific</v>
      </c>
      <c r="G109" t="s">
        <v>1703</v>
      </c>
      <c r="H109" t="s">
        <v>1819</v>
      </c>
      <c r="I109" t="s">
        <v>806</v>
      </c>
      <c r="J109" t="str">
        <f>VLOOKUP(A109,'[2]2digit'!$A$2:$D$248,4,FALSE)</f>
        <v>LA</v>
      </c>
      <c r="K109" t="s">
        <v>1699</v>
      </c>
      <c r="L109" t="s">
        <v>1699</v>
      </c>
      <c r="M109" t="str">
        <f t="shared" si="1"/>
        <v/>
      </c>
      <c r="N109" t="s">
        <v>1940</v>
      </c>
      <c r="O109" t="s">
        <v>1818</v>
      </c>
      <c r="P109" t="s">
        <v>45</v>
      </c>
      <c r="Q109" t="s">
        <v>1689</v>
      </c>
    </row>
    <row r="110" spans="1:17" x14ac:dyDescent="0.3">
      <c r="A110" t="s">
        <v>820</v>
      </c>
      <c r="B110">
        <v>54</v>
      </c>
      <c r="C110" t="s">
        <v>1699</v>
      </c>
      <c r="D110" t="s">
        <v>1699</v>
      </c>
      <c r="E110" t="s">
        <v>42</v>
      </c>
      <c r="F110" t="str">
        <f>VLOOKUP(E110,[2]Regions!$B$2:$C$9,2,FALSE)</f>
        <v>Middle East &amp; North Africa</v>
      </c>
      <c r="G110" t="s">
        <v>1699</v>
      </c>
      <c r="H110" t="s">
        <v>36</v>
      </c>
      <c r="I110" t="s">
        <v>808</v>
      </c>
      <c r="J110" t="str">
        <f>VLOOKUP(A110,'[2]2digit'!$A$2:$D$248,4,FALSE)</f>
        <v>LB</v>
      </c>
      <c r="K110" t="s">
        <v>1699</v>
      </c>
      <c r="L110" t="s">
        <v>1703</v>
      </c>
      <c r="M110" t="str">
        <f t="shared" si="1"/>
        <v>NO</v>
      </c>
      <c r="N110" t="s">
        <v>1696</v>
      </c>
      <c r="O110" t="s">
        <v>820</v>
      </c>
      <c r="P110" t="s">
        <v>42</v>
      </c>
      <c r="Q110" t="s">
        <v>1696</v>
      </c>
    </row>
    <row r="111" spans="1:17" x14ac:dyDescent="0.3">
      <c r="A111" t="s">
        <v>1820</v>
      </c>
      <c r="B111">
        <v>55</v>
      </c>
      <c r="C111" t="s">
        <v>1703</v>
      </c>
      <c r="D111" t="s">
        <v>1699</v>
      </c>
      <c r="E111" t="s">
        <v>46</v>
      </c>
      <c r="F111" t="str">
        <f>VLOOKUP(E111,[2]Regions!$B$2:$C$9,2,FALSE)</f>
        <v>Sub-Saharan Africa</v>
      </c>
      <c r="G111" t="s">
        <v>1703</v>
      </c>
      <c r="H111" t="s">
        <v>1131</v>
      </c>
      <c r="I111" t="s">
        <v>825</v>
      </c>
      <c r="J111" t="str">
        <f>VLOOKUP(A111,'[2]2digit'!$A$2:$D$248,4,FALSE)</f>
        <v>LR</v>
      </c>
      <c r="K111" t="s">
        <v>1699</v>
      </c>
      <c r="L111" t="s">
        <v>1699</v>
      </c>
      <c r="M111" t="str">
        <f t="shared" si="1"/>
        <v/>
      </c>
      <c r="N111" t="s">
        <v>1689</v>
      </c>
      <c r="O111" t="s">
        <v>1820</v>
      </c>
      <c r="P111" t="s">
        <v>46</v>
      </c>
      <c r="Q111" t="s">
        <v>1689</v>
      </c>
    </row>
    <row r="112" spans="1:17" x14ac:dyDescent="0.3">
      <c r="A112" t="s">
        <v>1821</v>
      </c>
      <c r="B112">
        <v>55</v>
      </c>
      <c r="C112" t="s">
        <v>1703</v>
      </c>
      <c r="D112" t="s">
        <v>1703</v>
      </c>
      <c r="E112" t="s">
        <v>42</v>
      </c>
      <c r="F112" t="str">
        <f>VLOOKUP(E112,[2]Regions!$B$2:$C$9,2,FALSE)</f>
        <v>Middle East &amp; North Africa</v>
      </c>
      <c r="G112" t="s">
        <v>1699</v>
      </c>
      <c r="H112" t="s">
        <v>1822</v>
      </c>
      <c r="I112" t="s">
        <v>808</v>
      </c>
      <c r="J112" t="str">
        <f>VLOOKUP(A112,'[2]2digit'!$A$2:$D$248,4,FALSE)</f>
        <v>LY</v>
      </c>
      <c r="K112" t="s">
        <v>1699</v>
      </c>
      <c r="L112" t="s">
        <v>1703</v>
      </c>
      <c r="M112" t="str">
        <f t="shared" si="1"/>
        <v>NO</v>
      </c>
      <c r="N112" t="s">
        <v>1696</v>
      </c>
      <c r="O112" t="s">
        <v>1821</v>
      </c>
      <c r="P112" t="s">
        <v>42</v>
      </c>
      <c r="Q112" t="s">
        <v>1696</v>
      </c>
    </row>
    <row r="113" spans="1:17" x14ac:dyDescent="0.3">
      <c r="A113" t="s">
        <v>1823</v>
      </c>
      <c r="B113">
        <v>89</v>
      </c>
      <c r="C113" t="s">
        <v>1699</v>
      </c>
      <c r="D113" t="s">
        <v>1699</v>
      </c>
      <c r="E113" t="s">
        <v>49</v>
      </c>
      <c r="F113" t="str">
        <f>VLOOKUP(E113,[2]Regions!$B$2:$C$9,2,FALSE)</f>
        <v>Latin America &amp; the Caribbean</v>
      </c>
      <c r="G113" t="s">
        <v>1703</v>
      </c>
      <c r="H113" t="s">
        <v>1687</v>
      </c>
      <c r="I113" t="s">
        <v>808</v>
      </c>
      <c r="J113" t="str">
        <f>VLOOKUP(A113,'[2]2digit'!$A$2:$D$248,4,FALSE)</f>
        <v>LC</v>
      </c>
      <c r="K113" t="s">
        <v>1703</v>
      </c>
      <c r="L113" t="s">
        <v>1699</v>
      </c>
      <c r="M113" t="str">
        <f t="shared" si="1"/>
        <v>YES</v>
      </c>
      <c r="N113" t="s">
        <v>1941</v>
      </c>
      <c r="O113" t="s">
        <v>1823</v>
      </c>
      <c r="P113" t="s">
        <v>49</v>
      </c>
      <c r="Q113" t="s">
        <v>1689</v>
      </c>
    </row>
    <row r="114" spans="1:17" x14ac:dyDescent="0.3">
      <c r="A114" t="s">
        <v>1824</v>
      </c>
      <c r="B114">
        <v>56</v>
      </c>
      <c r="C114" t="s">
        <v>1699</v>
      </c>
      <c r="D114" t="s">
        <v>1699</v>
      </c>
      <c r="E114" t="s">
        <v>647</v>
      </c>
      <c r="F114" t="str">
        <f>VLOOKUP(E114,[2]Regions!$B$2:$C$9,2,FALSE)</f>
        <v>Western Europe</v>
      </c>
      <c r="G114" t="s">
        <v>1699</v>
      </c>
      <c r="H114" t="s">
        <v>1825</v>
      </c>
      <c r="I114" t="s">
        <v>804</v>
      </c>
      <c r="J114" t="str">
        <f>VLOOKUP(A114,'[2]2digit'!$A$2:$D$248,4,FALSE)</f>
        <v>LI</v>
      </c>
      <c r="K114" t="s">
        <v>1699</v>
      </c>
      <c r="L114" t="s">
        <v>1699</v>
      </c>
      <c r="M114" t="str">
        <f t="shared" si="1"/>
        <v/>
      </c>
      <c r="N114" t="s">
        <v>102</v>
      </c>
      <c r="O114" t="s">
        <v>1824</v>
      </c>
      <c r="P114" t="s">
        <v>647</v>
      </c>
      <c r="Q114" t="s">
        <v>102</v>
      </c>
    </row>
    <row r="115" spans="1:17" x14ac:dyDescent="0.3">
      <c r="A115" t="s">
        <v>829</v>
      </c>
      <c r="B115">
        <v>88</v>
      </c>
      <c r="C115" t="s">
        <v>1699</v>
      </c>
      <c r="D115" t="s">
        <v>1699</v>
      </c>
      <c r="E115" t="s">
        <v>43</v>
      </c>
      <c r="F115" t="str">
        <f>VLOOKUP(E115,[2]Regions!$B$2:$C$9,2,FALSE)</f>
        <v>South Asia</v>
      </c>
      <c r="G115" t="s">
        <v>1703</v>
      </c>
      <c r="H115" t="s">
        <v>23</v>
      </c>
      <c r="I115" t="s">
        <v>806</v>
      </c>
      <c r="J115" t="str">
        <f>VLOOKUP(A115,'[2]2digit'!$A$2:$D$248,4,FALSE)</f>
        <v>LK</v>
      </c>
      <c r="K115" t="s">
        <v>1699</v>
      </c>
      <c r="L115" t="s">
        <v>1703</v>
      </c>
      <c r="M115" t="str">
        <f t="shared" si="1"/>
        <v>NO</v>
      </c>
      <c r="N115" t="s">
        <v>1696</v>
      </c>
      <c r="O115" t="s">
        <v>829</v>
      </c>
      <c r="P115" t="s">
        <v>43</v>
      </c>
      <c r="Q115" t="s">
        <v>1696</v>
      </c>
    </row>
    <row r="116" spans="1:17" x14ac:dyDescent="0.3">
      <c r="A116" t="s">
        <v>1826</v>
      </c>
      <c r="B116">
        <v>54</v>
      </c>
      <c r="C116" t="s">
        <v>1699</v>
      </c>
      <c r="D116" t="s">
        <v>1699</v>
      </c>
      <c r="E116" t="s">
        <v>46</v>
      </c>
      <c r="F116" t="str">
        <f>VLOOKUP(E116,[2]Regions!$B$2:$C$9,2,FALSE)</f>
        <v>Sub-Saharan Africa</v>
      </c>
      <c r="G116" t="s">
        <v>1703</v>
      </c>
      <c r="H116" t="s">
        <v>1129</v>
      </c>
      <c r="I116" t="s">
        <v>806</v>
      </c>
      <c r="J116" t="str">
        <f>VLOOKUP(A116,'[2]2digit'!$A$2:$D$248,4,FALSE)</f>
        <v>LS</v>
      </c>
      <c r="K116" t="s">
        <v>1703</v>
      </c>
      <c r="L116" t="s">
        <v>1699</v>
      </c>
      <c r="M116" t="str">
        <f t="shared" si="1"/>
        <v>YES</v>
      </c>
      <c r="N116" t="s">
        <v>1940</v>
      </c>
      <c r="O116" t="s">
        <v>1826</v>
      </c>
      <c r="P116" t="s">
        <v>46</v>
      </c>
      <c r="Q116" t="s">
        <v>1689</v>
      </c>
    </row>
    <row r="117" spans="1:17" x14ac:dyDescent="0.3">
      <c r="A117" t="s">
        <v>1827</v>
      </c>
      <c r="B117">
        <v>56</v>
      </c>
      <c r="C117" t="s">
        <v>1699</v>
      </c>
      <c r="D117" t="s">
        <v>1699</v>
      </c>
      <c r="E117" t="s">
        <v>44</v>
      </c>
      <c r="F117" t="str">
        <f>VLOOKUP(E117,[2]Regions!$B$2:$C$9,2,FALSE)</f>
        <v>Eastern Europe &amp; Central Asia</v>
      </c>
      <c r="G117" t="s">
        <v>1699</v>
      </c>
      <c r="H117" t="s">
        <v>1133</v>
      </c>
      <c r="I117" t="s">
        <v>804</v>
      </c>
      <c r="J117" t="str">
        <f>VLOOKUP(A117,'[2]2digit'!$A$2:$D$248,4,FALSE)</f>
        <v>LT</v>
      </c>
      <c r="K117" t="s">
        <v>1699</v>
      </c>
      <c r="L117" t="s">
        <v>1699</v>
      </c>
      <c r="M117" t="str">
        <f t="shared" si="1"/>
        <v/>
      </c>
      <c r="N117" t="s">
        <v>102</v>
      </c>
      <c r="O117" t="s">
        <v>1827</v>
      </c>
      <c r="P117" t="s">
        <v>44</v>
      </c>
      <c r="Q117" t="s">
        <v>102</v>
      </c>
    </row>
    <row r="118" spans="1:17" x14ac:dyDescent="0.3">
      <c r="A118" t="s">
        <v>1828</v>
      </c>
      <c r="B118">
        <v>57</v>
      </c>
      <c r="C118" t="s">
        <v>1699</v>
      </c>
      <c r="D118" t="s">
        <v>1699</v>
      </c>
      <c r="E118" t="s">
        <v>647</v>
      </c>
      <c r="F118" t="str">
        <f>VLOOKUP(E118,[2]Regions!$B$2:$C$9,2,FALSE)</f>
        <v>Western Europe</v>
      </c>
      <c r="G118" t="s">
        <v>1699</v>
      </c>
      <c r="H118" t="s">
        <v>1137</v>
      </c>
      <c r="I118" t="s">
        <v>804</v>
      </c>
      <c r="J118" t="str">
        <f>VLOOKUP(A118,'[2]2digit'!$A$2:$D$248,4,FALSE)</f>
        <v>LU</v>
      </c>
      <c r="K118" t="s">
        <v>1699</v>
      </c>
      <c r="L118" t="s">
        <v>1699</v>
      </c>
      <c r="M118" t="str">
        <f t="shared" si="1"/>
        <v/>
      </c>
      <c r="N118" t="s">
        <v>102</v>
      </c>
      <c r="O118" t="s">
        <v>1828</v>
      </c>
      <c r="P118" t="s">
        <v>647</v>
      </c>
      <c r="Q118" t="s">
        <v>102</v>
      </c>
    </row>
    <row r="119" spans="1:17" x14ac:dyDescent="0.3">
      <c r="A119" t="s">
        <v>1829</v>
      </c>
      <c r="B119">
        <v>53</v>
      </c>
      <c r="C119" t="s">
        <v>1699</v>
      </c>
      <c r="D119" t="s">
        <v>1699</v>
      </c>
      <c r="E119" t="s">
        <v>44</v>
      </c>
      <c r="F119" t="str">
        <f>VLOOKUP(E119,[2]Regions!$B$2:$C$9,2,FALSE)</f>
        <v>Eastern Europe &amp; Central Asia</v>
      </c>
      <c r="G119" t="s">
        <v>1699</v>
      </c>
      <c r="H119" t="s">
        <v>1125</v>
      </c>
      <c r="I119" t="s">
        <v>804</v>
      </c>
      <c r="J119" t="str">
        <f>VLOOKUP(A119,'[2]2digit'!$A$2:$D$248,4,FALSE)</f>
        <v>LV</v>
      </c>
      <c r="K119" t="s">
        <v>1699</v>
      </c>
      <c r="L119" t="s">
        <v>1699</v>
      </c>
      <c r="M119" t="str">
        <f t="shared" si="1"/>
        <v/>
      </c>
      <c r="N119" t="s">
        <v>102</v>
      </c>
      <c r="O119" t="s">
        <v>1829</v>
      </c>
      <c r="P119" t="s">
        <v>44</v>
      </c>
      <c r="Q119" t="s">
        <v>102</v>
      </c>
    </row>
    <row r="120" spans="1:17" x14ac:dyDescent="0.3">
      <c r="A120" t="s">
        <v>1830</v>
      </c>
      <c r="B120">
        <v>57</v>
      </c>
      <c r="C120" t="s">
        <v>1699</v>
      </c>
      <c r="D120" t="s">
        <v>1699</v>
      </c>
      <c r="E120" t="s">
        <v>45</v>
      </c>
      <c r="F120" t="str">
        <f>VLOOKUP(E120,[2]Regions!$B$2:$C$9,2,FALSE)</f>
        <v>East Asia &amp; Pacific</v>
      </c>
      <c r="G120" t="s">
        <v>1699</v>
      </c>
      <c r="H120" t="s">
        <v>1831</v>
      </c>
      <c r="I120" t="s">
        <v>804</v>
      </c>
      <c r="J120" t="str">
        <f>VLOOKUP(A120,'[2]2digit'!$A$2:$D$248,4,FALSE)</f>
        <v>MO</v>
      </c>
      <c r="K120" t="s">
        <v>1699</v>
      </c>
      <c r="L120" t="s">
        <v>1699</v>
      </c>
      <c r="M120" t="str">
        <f t="shared" si="1"/>
        <v/>
      </c>
      <c r="N120" t="s">
        <v>102</v>
      </c>
      <c r="O120" t="s">
        <v>1830</v>
      </c>
      <c r="P120" t="s">
        <v>45</v>
      </c>
      <c r="Q120" t="s">
        <v>102</v>
      </c>
    </row>
    <row r="121" spans="1:17" x14ac:dyDescent="0.3">
      <c r="A121" t="s">
        <v>821</v>
      </c>
      <c r="B121">
        <v>66</v>
      </c>
      <c r="C121" t="s">
        <v>1699</v>
      </c>
      <c r="D121" t="s">
        <v>1699</v>
      </c>
      <c r="E121" t="s">
        <v>42</v>
      </c>
      <c r="F121" t="str">
        <f>VLOOKUP(E121,[2]Regions!$B$2:$C$9,2,FALSE)</f>
        <v>Middle East &amp; North Africa</v>
      </c>
      <c r="G121" t="s">
        <v>1699</v>
      </c>
      <c r="H121" t="s">
        <v>15</v>
      </c>
      <c r="I121" t="s">
        <v>806</v>
      </c>
      <c r="J121" t="str">
        <f>VLOOKUP(A121,'[2]2digit'!$A$2:$D$248,4,FALSE)</f>
        <v>MA</v>
      </c>
      <c r="K121" t="s">
        <v>1699</v>
      </c>
      <c r="L121" t="s">
        <v>1703</v>
      </c>
      <c r="M121" t="str">
        <f t="shared" si="1"/>
        <v>NO</v>
      </c>
      <c r="N121" t="s">
        <v>1696</v>
      </c>
      <c r="O121" t="s">
        <v>821</v>
      </c>
      <c r="P121" t="s">
        <v>42</v>
      </c>
      <c r="Q121" t="s">
        <v>1696</v>
      </c>
    </row>
    <row r="122" spans="1:17" x14ac:dyDescent="0.3">
      <c r="A122" t="s">
        <v>1832</v>
      </c>
      <c r="B122">
        <v>65</v>
      </c>
      <c r="C122" t="s">
        <v>1699</v>
      </c>
      <c r="D122" t="s">
        <v>1699</v>
      </c>
      <c r="E122" t="s">
        <v>647</v>
      </c>
      <c r="F122" t="str">
        <f>VLOOKUP(E122,[2]Regions!$B$2:$C$9,2,FALSE)</f>
        <v>Western Europe</v>
      </c>
      <c r="G122" t="s">
        <v>1699</v>
      </c>
      <c r="H122" t="s">
        <v>1174</v>
      </c>
      <c r="I122" t="s">
        <v>804</v>
      </c>
      <c r="J122" t="str">
        <f>VLOOKUP(A122,'[2]2digit'!$A$2:$D$248,4,FALSE)</f>
        <v>MC</v>
      </c>
      <c r="K122" t="s">
        <v>1699</v>
      </c>
      <c r="L122" t="s">
        <v>1699</v>
      </c>
      <c r="M122" t="str">
        <f t="shared" si="1"/>
        <v/>
      </c>
      <c r="N122" t="s">
        <v>102</v>
      </c>
      <c r="O122" t="s">
        <v>1832</v>
      </c>
      <c r="P122" t="s">
        <v>647</v>
      </c>
      <c r="Q122" t="s">
        <v>102</v>
      </c>
    </row>
    <row r="123" spans="1:17" x14ac:dyDescent="0.3">
      <c r="A123" t="s">
        <v>813</v>
      </c>
      <c r="B123">
        <v>64</v>
      </c>
      <c r="C123" t="s">
        <v>1699</v>
      </c>
      <c r="D123" t="s">
        <v>1699</v>
      </c>
      <c r="E123" t="s">
        <v>44</v>
      </c>
      <c r="F123" t="str">
        <f>VLOOKUP(E123,[2]Regions!$B$2:$C$9,2,FALSE)</f>
        <v>Eastern Europe &amp; Central Asia</v>
      </c>
      <c r="G123" t="s">
        <v>1703</v>
      </c>
      <c r="H123" t="s">
        <v>32</v>
      </c>
      <c r="I123" t="s">
        <v>806</v>
      </c>
      <c r="J123" t="str">
        <f>VLOOKUP(A123,'[2]2digit'!$A$2:$D$248,4,FALSE)</f>
        <v>MD</v>
      </c>
      <c r="K123" t="s">
        <v>1699</v>
      </c>
      <c r="L123" t="s">
        <v>1703</v>
      </c>
      <c r="M123" t="str">
        <f t="shared" si="1"/>
        <v>NO</v>
      </c>
      <c r="N123" t="s">
        <v>1696</v>
      </c>
      <c r="O123" t="s">
        <v>813</v>
      </c>
      <c r="P123" t="s">
        <v>44</v>
      </c>
      <c r="Q123" t="s">
        <v>1696</v>
      </c>
    </row>
    <row r="124" spans="1:17" x14ac:dyDescent="0.3">
      <c r="A124" t="s">
        <v>1833</v>
      </c>
      <c r="B124">
        <v>58</v>
      </c>
      <c r="C124" t="s">
        <v>1699</v>
      </c>
      <c r="D124" t="s">
        <v>1699</v>
      </c>
      <c r="E124" t="s">
        <v>46</v>
      </c>
      <c r="F124" t="str">
        <f>VLOOKUP(E124,[2]Regions!$B$2:$C$9,2,FALSE)</f>
        <v>Sub-Saharan Africa</v>
      </c>
      <c r="G124" t="s">
        <v>1703</v>
      </c>
      <c r="H124" t="s">
        <v>1145</v>
      </c>
      <c r="I124" t="s">
        <v>825</v>
      </c>
      <c r="J124" t="str">
        <f>VLOOKUP(A124,'[2]2digit'!$A$2:$D$248,4,FALSE)</f>
        <v>MG</v>
      </c>
      <c r="K124" t="s">
        <v>1699</v>
      </c>
      <c r="L124" t="s">
        <v>1699</v>
      </c>
      <c r="M124" t="str">
        <f t="shared" si="1"/>
        <v/>
      </c>
      <c r="N124" t="s">
        <v>1689</v>
      </c>
      <c r="O124" t="s">
        <v>1833</v>
      </c>
      <c r="P124" t="s">
        <v>46</v>
      </c>
      <c r="Q124" t="s">
        <v>1689</v>
      </c>
    </row>
    <row r="125" spans="1:17" x14ac:dyDescent="0.3">
      <c r="A125" t="s">
        <v>1834</v>
      </c>
      <c r="B125">
        <v>60</v>
      </c>
      <c r="C125" t="s">
        <v>1699</v>
      </c>
      <c r="D125" t="s">
        <v>1699</v>
      </c>
      <c r="E125" t="s">
        <v>43</v>
      </c>
      <c r="F125" t="str">
        <f>VLOOKUP(E125,[2]Regions!$B$2:$C$9,2,FALSE)</f>
        <v>South Asia</v>
      </c>
      <c r="G125" t="s">
        <v>1703</v>
      </c>
      <c r="H125" t="s">
        <v>1149</v>
      </c>
      <c r="I125" t="s">
        <v>808</v>
      </c>
      <c r="J125" t="str">
        <f>VLOOKUP(A125,'[2]2digit'!$A$2:$D$248,4,FALSE)</f>
        <v>MV</v>
      </c>
      <c r="K125" t="s">
        <v>1703</v>
      </c>
      <c r="L125" t="s">
        <v>1699</v>
      </c>
      <c r="M125" t="str">
        <f t="shared" si="1"/>
        <v>YES</v>
      </c>
      <c r="N125" t="s">
        <v>1689</v>
      </c>
      <c r="O125" t="s">
        <v>1834</v>
      </c>
      <c r="P125" t="s">
        <v>43</v>
      </c>
      <c r="Q125" t="s">
        <v>1689</v>
      </c>
    </row>
    <row r="126" spans="1:17" x14ac:dyDescent="0.3">
      <c r="A126" t="s">
        <v>817</v>
      </c>
      <c r="B126">
        <v>63</v>
      </c>
      <c r="C126" t="s">
        <v>1703</v>
      </c>
      <c r="D126" t="s">
        <v>1703</v>
      </c>
      <c r="E126" t="s">
        <v>49</v>
      </c>
      <c r="F126" t="str">
        <f>VLOOKUP(E126,[2]Regions!$B$2:$C$9,2,FALSE)</f>
        <v>Latin America &amp; the Caribbean</v>
      </c>
      <c r="G126" t="s">
        <v>1699</v>
      </c>
      <c r="H126" t="s">
        <v>48</v>
      </c>
      <c r="I126" t="s">
        <v>808</v>
      </c>
      <c r="J126" t="str">
        <f>VLOOKUP(A126,'[2]2digit'!$A$2:$D$248,4,FALSE)</f>
        <v>MX</v>
      </c>
      <c r="K126" t="s">
        <v>1699</v>
      </c>
      <c r="L126" t="s">
        <v>1703</v>
      </c>
      <c r="M126" t="str">
        <f t="shared" si="1"/>
        <v>NO</v>
      </c>
      <c r="N126" t="s">
        <v>1696</v>
      </c>
      <c r="O126" t="s">
        <v>817</v>
      </c>
      <c r="P126" t="s">
        <v>49</v>
      </c>
      <c r="Q126" t="s">
        <v>1696</v>
      </c>
    </row>
    <row r="127" spans="1:17" x14ac:dyDescent="0.3">
      <c r="A127" t="s">
        <v>1835</v>
      </c>
      <c r="B127">
        <v>61</v>
      </c>
      <c r="C127" t="s">
        <v>1699</v>
      </c>
      <c r="D127" t="s">
        <v>1699</v>
      </c>
      <c r="E127" t="s">
        <v>45</v>
      </c>
      <c r="F127" t="str">
        <f>VLOOKUP(E127,[2]Regions!$B$2:$C$9,2,FALSE)</f>
        <v>East Asia &amp; Pacific</v>
      </c>
      <c r="G127" t="s">
        <v>1703</v>
      </c>
      <c r="H127" t="s">
        <v>1836</v>
      </c>
      <c r="I127" t="s">
        <v>808</v>
      </c>
      <c r="J127" t="str">
        <f>VLOOKUP(A127,'[2]2digit'!$A$2:$D$248,4,FALSE)</f>
        <v>MH</v>
      </c>
      <c r="K127" t="s">
        <v>1703</v>
      </c>
      <c r="L127" t="s">
        <v>1699</v>
      </c>
      <c r="M127" t="str">
        <f t="shared" si="1"/>
        <v>YES</v>
      </c>
      <c r="N127" t="s">
        <v>1689</v>
      </c>
      <c r="O127" t="s">
        <v>1835</v>
      </c>
      <c r="P127" t="s">
        <v>45</v>
      </c>
      <c r="Q127" t="s">
        <v>1689</v>
      </c>
    </row>
    <row r="128" spans="1:17" x14ac:dyDescent="0.3">
      <c r="A128" t="s">
        <v>815</v>
      </c>
      <c r="B128">
        <v>58</v>
      </c>
      <c r="C128" t="s">
        <v>1699</v>
      </c>
      <c r="D128" t="s">
        <v>1699</v>
      </c>
      <c r="E128" t="s">
        <v>44</v>
      </c>
      <c r="F128" t="str">
        <f>VLOOKUP(E128,[2]Regions!$B$2:$C$9,2,FALSE)</f>
        <v>Eastern Europe &amp; Central Asia</v>
      </c>
      <c r="G128" t="s">
        <v>1699</v>
      </c>
      <c r="H128" t="s">
        <v>785</v>
      </c>
      <c r="I128" t="s">
        <v>808</v>
      </c>
      <c r="J128" t="str">
        <f>VLOOKUP(A128,'[2]2digit'!$A$2:$D$248,4,FALSE)</f>
        <v>MK</v>
      </c>
      <c r="K128" t="s">
        <v>1699</v>
      </c>
      <c r="L128" t="s">
        <v>1703</v>
      </c>
      <c r="M128" t="str">
        <f t="shared" si="1"/>
        <v>NO</v>
      </c>
      <c r="N128" t="s">
        <v>1696</v>
      </c>
      <c r="O128" t="s">
        <v>815</v>
      </c>
      <c r="P128" t="s">
        <v>44</v>
      </c>
      <c r="Q128" t="s">
        <v>1696</v>
      </c>
    </row>
    <row r="129" spans="1:17" x14ac:dyDescent="0.3">
      <c r="A129" t="s">
        <v>1837</v>
      </c>
      <c r="B129">
        <v>60</v>
      </c>
      <c r="C129" t="s">
        <v>1703</v>
      </c>
      <c r="D129" t="s">
        <v>1699</v>
      </c>
      <c r="E129" t="s">
        <v>46</v>
      </c>
      <c r="F129" t="str">
        <f>VLOOKUP(E129,[2]Regions!$B$2:$C$9,2,FALSE)</f>
        <v>Sub-Saharan Africa</v>
      </c>
      <c r="G129" t="s">
        <v>1703</v>
      </c>
      <c r="H129" t="s">
        <v>1151</v>
      </c>
      <c r="I129" t="s">
        <v>825</v>
      </c>
      <c r="J129" t="str">
        <f>VLOOKUP(A129,'[2]2digit'!$A$2:$D$248,4,FALSE)</f>
        <v>ML</v>
      </c>
      <c r="K129" t="s">
        <v>1699</v>
      </c>
      <c r="L129" t="s">
        <v>1699</v>
      </c>
      <c r="M129" t="str">
        <f t="shared" si="1"/>
        <v/>
      </c>
      <c r="N129" t="s">
        <v>1689</v>
      </c>
      <c r="O129" t="s">
        <v>1837</v>
      </c>
      <c r="P129" t="s">
        <v>46</v>
      </c>
      <c r="Q129" t="s">
        <v>1689</v>
      </c>
    </row>
    <row r="130" spans="1:17" x14ac:dyDescent="0.3">
      <c r="A130" t="s">
        <v>1838</v>
      </c>
      <c r="B130">
        <v>61</v>
      </c>
      <c r="C130" t="s">
        <v>1699</v>
      </c>
      <c r="D130" t="s">
        <v>1699</v>
      </c>
      <c r="E130" t="s">
        <v>44</v>
      </c>
      <c r="F130" t="str">
        <f>VLOOKUP(E130,[2]Regions!$B$2:$C$9,2,FALSE)</f>
        <v>Eastern Europe &amp; Central Asia</v>
      </c>
      <c r="G130" t="s">
        <v>1699</v>
      </c>
      <c r="H130" t="s">
        <v>1155</v>
      </c>
      <c r="I130" t="s">
        <v>804</v>
      </c>
      <c r="J130" t="str">
        <f>VLOOKUP(A130,'[2]2digit'!$A$2:$D$248,4,FALSE)</f>
        <v>MT</v>
      </c>
      <c r="K130" t="s">
        <v>1703</v>
      </c>
      <c r="L130" t="s">
        <v>1699</v>
      </c>
      <c r="M130" t="str">
        <f t="shared" si="1"/>
        <v>YES</v>
      </c>
      <c r="N130" t="s">
        <v>102</v>
      </c>
      <c r="O130" t="s">
        <v>1838</v>
      </c>
      <c r="P130" t="s">
        <v>44</v>
      </c>
      <c r="Q130" t="s">
        <v>102</v>
      </c>
    </row>
    <row r="131" spans="1:17" x14ac:dyDescent="0.3">
      <c r="A131" t="s">
        <v>1839</v>
      </c>
      <c r="B131">
        <v>67</v>
      </c>
      <c r="C131" t="s">
        <v>1699</v>
      </c>
      <c r="D131" t="s">
        <v>1699</v>
      </c>
      <c r="E131" t="s">
        <v>45</v>
      </c>
      <c r="F131" t="str">
        <f>VLOOKUP(E131,[2]Regions!$B$2:$C$9,2,FALSE)</f>
        <v>East Asia &amp; Pacific</v>
      </c>
      <c r="G131" t="s">
        <v>1703</v>
      </c>
      <c r="H131" t="s">
        <v>1188</v>
      </c>
      <c r="I131" t="s">
        <v>806</v>
      </c>
      <c r="J131" t="str">
        <f>VLOOKUP(A131,'[2]2digit'!$A$2:$D$248,4,FALSE)</f>
        <v>MM</v>
      </c>
      <c r="K131" t="s">
        <v>1699</v>
      </c>
      <c r="L131" t="s">
        <v>1699</v>
      </c>
      <c r="M131" t="str">
        <f t="shared" ref="M131:M194" si="2">IF(K131="YES","YES",IF(L131="YES","NO",""))</f>
        <v/>
      </c>
      <c r="N131" t="s">
        <v>1940</v>
      </c>
      <c r="O131" t="s">
        <v>1839</v>
      </c>
      <c r="P131" t="s">
        <v>45</v>
      </c>
      <c r="Q131" t="s">
        <v>1689</v>
      </c>
    </row>
    <row r="132" spans="1:17" x14ac:dyDescent="0.3">
      <c r="A132" t="s">
        <v>814</v>
      </c>
      <c r="B132">
        <v>66</v>
      </c>
      <c r="C132" t="s">
        <v>1699</v>
      </c>
      <c r="D132" t="s">
        <v>1699</v>
      </c>
      <c r="E132" t="s">
        <v>44</v>
      </c>
      <c r="F132" t="str">
        <f>VLOOKUP(E132,[2]Regions!$B$2:$C$9,2,FALSE)</f>
        <v>Eastern Europe &amp; Central Asia</v>
      </c>
      <c r="G132" t="s">
        <v>1699</v>
      </c>
      <c r="H132" t="s">
        <v>29</v>
      </c>
      <c r="I132" t="s">
        <v>808</v>
      </c>
      <c r="J132" t="str">
        <f>VLOOKUP(A132,'[2]2digit'!$A$2:$D$248,4,FALSE)</f>
        <v>ME</v>
      </c>
      <c r="K132" t="s">
        <v>1703</v>
      </c>
      <c r="L132" t="s">
        <v>1703</v>
      </c>
      <c r="M132" t="str">
        <f t="shared" si="2"/>
        <v>YES</v>
      </c>
      <c r="N132" t="s">
        <v>1696</v>
      </c>
      <c r="O132" t="s">
        <v>814</v>
      </c>
      <c r="P132" t="s">
        <v>44</v>
      </c>
      <c r="Q132" t="s">
        <v>1696</v>
      </c>
    </row>
    <row r="133" spans="1:17" x14ac:dyDescent="0.3">
      <c r="A133" t="s">
        <v>1840</v>
      </c>
      <c r="B133">
        <v>65</v>
      </c>
      <c r="C133" t="s">
        <v>1703</v>
      </c>
      <c r="D133" t="s">
        <v>1699</v>
      </c>
      <c r="E133" t="s">
        <v>45</v>
      </c>
      <c r="F133" t="str">
        <f>VLOOKUP(E133,[2]Regions!$B$2:$C$9,2,FALSE)</f>
        <v>East Asia &amp; Pacific</v>
      </c>
      <c r="G133" t="s">
        <v>1703</v>
      </c>
      <c r="H133" t="s">
        <v>1165</v>
      </c>
      <c r="I133" t="s">
        <v>806</v>
      </c>
      <c r="J133" t="str">
        <f>VLOOKUP(A133,'[2]2digit'!$A$2:$D$248,4,FALSE)</f>
        <v>MN</v>
      </c>
      <c r="K133" t="s">
        <v>1699</v>
      </c>
      <c r="L133" t="s">
        <v>1703</v>
      </c>
      <c r="M133" t="str">
        <f t="shared" si="2"/>
        <v>NO</v>
      </c>
      <c r="N133" t="s">
        <v>1941</v>
      </c>
      <c r="O133" t="s">
        <v>1840</v>
      </c>
      <c r="P133" t="s">
        <v>45</v>
      </c>
      <c r="Q133" t="s">
        <v>1689</v>
      </c>
    </row>
    <row r="134" spans="1:17" x14ac:dyDescent="0.3">
      <c r="A134" t="s">
        <v>1841</v>
      </c>
      <c r="B134">
        <v>72</v>
      </c>
      <c r="C134" t="s">
        <v>1699</v>
      </c>
      <c r="D134" t="s">
        <v>1699</v>
      </c>
      <c r="E134" t="s">
        <v>45</v>
      </c>
      <c r="F134" t="str">
        <f>VLOOKUP(E134,[2]Regions!$B$2:$C$9,2,FALSE)</f>
        <v>East Asia &amp; Pacific</v>
      </c>
      <c r="G134" t="s">
        <v>1699</v>
      </c>
      <c r="H134" t="s">
        <v>1842</v>
      </c>
      <c r="I134" t="s">
        <v>804</v>
      </c>
      <c r="J134" t="str">
        <f>VLOOKUP(A134,'[2]2digit'!$A$2:$D$248,4,FALSE)</f>
        <v>MP</v>
      </c>
      <c r="K134" t="s">
        <v>1699</v>
      </c>
      <c r="L134" t="s">
        <v>1699</v>
      </c>
      <c r="M134" t="str">
        <f t="shared" si="2"/>
        <v/>
      </c>
      <c r="N134" t="s">
        <v>102</v>
      </c>
      <c r="O134" t="s">
        <v>1841</v>
      </c>
      <c r="P134" t="s">
        <v>45</v>
      </c>
      <c r="Q134" t="s">
        <v>102</v>
      </c>
    </row>
    <row r="135" spans="1:17" x14ac:dyDescent="0.3">
      <c r="A135" t="s">
        <v>1614</v>
      </c>
      <c r="B135">
        <v>67</v>
      </c>
      <c r="C135" t="s">
        <v>1699</v>
      </c>
      <c r="D135" t="s">
        <v>1699</v>
      </c>
      <c r="E135" t="s">
        <v>46</v>
      </c>
      <c r="F135" t="str">
        <f>VLOOKUP(E135,[2]Regions!$B$2:$C$9,2,FALSE)</f>
        <v>Sub-Saharan Africa</v>
      </c>
      <c r="G135" t="s">
        <v>1703</v>
      </c>
      <c r="H135" t="s">
        <v>1185</v>
      </c>
      <c r="I135" t="s">
        <v>825</v>
      </c>
      <c r="J135" t="str">
        <f>VLOOKUP(A135,'[2]2digit'!$A$2:$D$248,4,FALSE)</f>
        <v>MZ</v>
      </c>
      <c r="K135" t="s">
        <v>1699</v>
      </c>
      <c r="L135" t="s">
        <v>1699</v>
      </c>
      <c r="M135" t="str">
        <f t="shared" si="2"/>
        <v/>
      </c>
      <c r="N135" t="s">
        <v>1689</v>
      </c>
      <c r="O135" t="s">
        <v>1614</v>
      </c>
      <c r="P135" t="s">
        <v>46</v>
      </c>
      <c r="Q135" t="s">
        <v>1689</v>
      </c>
    </row>
    <row r="136" spans="1:17" x14ac:dyDescent="0.3">
      <c r="A136" t="s">
        <v>1843</v>
      </c>
      <c r="B136">
        <v>62</v>
      </c>
      <c r="C136" t="s">
        <v>1703</v>
      </c>
      <c r="D136" t="s">
        <v>1699</v>
      </c>
      <c r="E136" t="s">
        <v>42</v>
      </c>
      <c r="F136" t="str">
        <f>VLOOKUP(E136,[2]Regions!$B$2:$C$9,2,FALSE)</f>
        <v>Middle East &amp; North Africa</v>
      </c>
      <c r="G136" t="s">
        <v>1703</v>
      </c>
      <c r="H136" t="s">
        <v>1158</v>
      </c>
      <c r="I136" t="s">
        <v>806</v>
      </c>
      <c r="J136" t="str">
        <f>VLOOKUP(A136,'[2]2digit'!$A$2:$D$248,4,FALSE)</f>
        <v>MR</v>
      </c>
      <c r="K136" t="s">
        <v>1699</v>
      </c>
      <c r="L136" t="s">
        <v>1699</v>
      </c>
      <c r="M136" t="str">
        <f t="shared" si="2"/>
        <v/>
      </c>
      <c r="N136" t="s">
        <v>1689</v>
      </c>
      <c r="O136" t="s">
        <v>1843</v>
      </c>
      <c r="P136" t="s">
        <v>42</v>
      </c>
      <c r="Q136" t="s">
        <v>1689</v>
      </c>
    </row>
    <row r="137" spans="1:17" x14ac:dyDescent="0.3">
      <c r="A137" t="s">
        <v>1844</v>
      </c>
      <c r="B137">
        <v>62</v>
      </c>
      <c r="C137" t="s">
        <v>1699</v>
      </c>
      <c r="D137" t="s">
        <v>1699</v>
      </c>
      <c r="E137" t="s">
        <v>46</v>
      </c>
      <c r="F137" t="str">
        <f>VLOOKUP(E137,[2]Regions!$B$2:$C$9,2,FALSE)</f>
        <v>Sub-Saharan Africa</v>
      </c>
      <c r="G137" t="s">
        <v>1699</v>
      </c>
      <c r="H137" t="s">
        <v>1161</v>
      </c>
      <c r="I137" t="s">
        <v>808</v>
      </c>
      <c r="J137" t="str">
        <f>VLOOKUP(A137,'[2]2digit'!$A$2:$D$248,4,FALSE)</f>
        <v>MU</v>
      </c>
      <c r="K137" t="s">
        <v>1703</v>
      </c>
      <c r="L137" t="s">
        <v>1703</v>
      </c>
      <c r="M137" t="str">
        <f t="shared" si="2"/>
        <v>YES</v>
      </c>
      <c r="N137" t="s">
        <v>1696</v>
      </c>
      <c r="O137" t="s">
        <v>1844</v>
      </c>
      <c r="P137" t="s">
        <v>46</v>
      </c>
      <c r="Q137" t="s">
        <v>1696</v>
      </c>
    </row>
    <row r="138" spans="1:17" x14ac:dyDescent="0.3">
      <c r="A138" t="s">
        <v>1845</v>
      </c>
      <c r="B138">
        <v>59</v>
      </c>
      <c r="C138" t="s">
        <v>1699</v>
      </c>
      <c r="D138" t="s">
        <v>1699</v>
      </c>
      <c r="E138" t="s">
        <v>46</v>
      </c>
      <c r="F138" t="str">
        <f>VLOOKUP(E138,[2]Regions!$B$2:$C$9,2,FALSE)</f>
        <v>Sub-Saharan Africa</v>
      </c>
      <c r="G138" t="s">
        <v>1703</v>
      </c>
      <c r="H138" t="s">
        <v>1147</v>
      </c>
      <c r="I138" t="s">
        <v>825</v>
      </c>
      <c r="J138" t="str">
        <f>VLOOKUP(A138,'[2]2digit'!$A$2:$D$248,4,FALSE)</f>
        <v>MW</v>
      </c>
      <c r="K138" t="s">
        <v>1699</v>
      </c>
      <c r="L138" t="s">
        <v>1699</v>
      </c>
      <c r="M138" t="str">
        <f t="shared" si="2"/>
        <v/>
      </c>
      <c r="N138" t="s">
        <v>1689</v>
      </c>
      <c r="O138" t="s">
        <v>1845</v>
      </c>
      <c r="P138" t="s">
        <v>46</v>
      </c>
      <c r="Q138" t="s">
        <v>1689</v>
      </c>
    </row>
    <row r="139" spans="1:17" x14ac:dyDescent="0.3">
      <c r="A139" t="s">
        <v>807</v>
      </c>
      <c r="B139">
        <v>59</v>
      </c>
      <c r="C139" t="s">
        <v>1703</v>
      </c>
      <c r="D139" t="s">
        <v>1703</v>
      </c>
      <c r="E139" t="s">
        <v>45</v>
      </c>
      <c r="F139" t="str">
        <f>VLOOKUP(E139,[2]Regions!$B$2:$C$9,2,FALSE)</f>
        <v>East Asia &amp; Pacific</v>
      </c>
      <c r="G139" t="s">
        <v>1699</v>
      </c>
      <c r="H139" t="s">
        <v>731</v>
      </c>
      <c r="I139" t="s">
        <v>808</v>
      </c>
      <c r="J139" t="str">
        <f>VLOOKUP(A139,'[2]2digit'!$A$2:$D$248,4,FALSE)</f>
        <v>MY</v>
      </c>
      <c r="K139" t="s">
        <v>1699</v>
      </c>
      <c r="L139" t="s">
        <v>1703</v>
      </c>
      <c r="M139" t="str">
        <f t="shared" si="2"/>
        <v>NO</v>
      </c>
      <c r="N139" t="s">
        <v>1696</v>
      </c>
      <c r="O139" t="s">
        <v>807</v>
      </c>
      <c r="P139" t="s">
        <v>45</v>
      </c>
      <c r="Q139" t="s">
        <v>1696</v>
      </c>
    </row>
    <row r="140" spans="1:17" x14ac:dyDescent="0.3">
      <c r="A140" t="s">
        <v>1846</v>
      </c>
      <c r="B140">
        <v>63</v>
      </c>
      <c r="C140" t="s">
        <v>1699</v>
      </c>
      <c r="D140" t="s">
        <v>1699</v>
      </c>
      <c r="E140" t="s">
        <v>49</v>
      </c>
      <c r="F140" t="str">
        <f>VLOOKUP(E140,[2]Regions!$B$2:$C$9,2,FALSE)</f>
        <v>Latin America &amp; the Caribbean</v>
      </c>
      <c r="G140" t="s">
        <v>1699</v>
      </c>
      <c r="H140" t="s">
        <v>1847</v>
      </c>
      <c r="J140" t="str">
        <f>VLOOKUP(A140,'[2]2digit'!$A$2:$D$248,4,FALSE)</f>
        <v>YT</v>
      </c>
      <c r="K140" t="s">
        <v>1699</v>
      </c>
      <c r="L140" t="s">
        <v>1699</v>
      </c>
      <c r="M140" t="str">
        <f t="shared" si="2"/>
        <v/>
      </c>
      <c r="N140" t="s">
        <v>102</v>
      </c>
      <c r="O140" t="s">
        <v>1846</v>
      </c>
      <c r="P140" t="s">
        <v>49</v>
      </c>
      <c r="Q140" t="s">
        <v>102</v>
      </c>
    </row>
    <row r="141" spans="1:17" x14ac:dyDescent="0.3">
      <c r="A141" t="s">
        <v>743</v>
      </c>
      <c r="B141">
        <v>68</v>
      </c>
      <c r="C141" t="s">
        <v>1699</v>
      </c>
      <c r="D141" t="s">
        <v>1699</v>
      </c>
      <c r="E141" t="s">
        <v>46</v>
      </c>
      <c r="F141" t="str">
        <f>VLOOKUP(E141,[2]Regions!$B$2:$C$9,2,FALSE)</f>
        <v>Sub-Saharan Africa</v>
      </c>
      <c r="G141" t="s">
        <v>1699</v>
      </c>
      <c r="H141" t="s">
        <v>1192</v>
      </c>
      <c r="I141" t="s">
        <v>808</v>
      </c>
      <c r="J141" t="str">
        <f>VLOOKUP(A141,'[2]2digit'!$A$2:$D$248,4,FALSE)</f>
        <v>NA</v>
      </c>
      <c r="K141" t="s">
        <v>1703</v>
      </c>
      <c r="L141" t="s">
        <v>1703</v>
      </c>
      <c r="M141" t="str">
        <f t="shared" si="2"/>
        <v>YES</v>
      </c>
      <c r="N141" t="s">
        <v>1696</v>
      </c>
      <c r="O141" t="s">
        <v>743</v>
      </c>
      <c r="P141" t="s">
        <v>46</v>
      </c>
      <c r="Q141" t="s">
        <v>1696</v>
      </c>
    </row>
    <row r="142" spans="1:17" x14ac:dyDescent="0.3">
      <c r="A142" t="s">
        <v>1848</v>
      </c>
      <c r="B142">
        <v>70</v>
      </c>
      <c r="C142" t="s">
        <v>1699</v>
      </c>
      <c r="D142" t="s">
        <v>1699</v>
      </c>
      <c r="E142" t="s">
        <v>45</v>
      </c>
      <c r="F142" t="str">
        <f>VLOOKUP(E142,[2]Regions!$B$2:$C$9,2,FALSE)</f>
        <v>East Asia &amp; Pacific</v>
      </c>
      <c r="G142" t="s">
        <v>1699</v>
      </c>
      <c r="H142" t="s">
        <v>1849</v>
      </c>
      <c r="I142" t="s">
        <v>804</v>
      </c>
      <c r="J142" t="str">
        <f>VLOOKUP(A142,'[2]2digit'!$A$2:$D$248,4,FALSE)</f>
        <v>NC</v>
      </c>
      <c r="K142" t="s">
        <v>1699</v>
      </c>
      <c r="L142" t="s">
        <v>1699</v>
      </c>
      <c r="M142" t="str">
        <f t="shared" si="2"/>
        <v/>
      </c>
      <c r="N142" t="s">
        <v>102</v>
      </c>
      <c r="O142" t="s">
        <v>1848</v>
      </c>
      <c r="P142" t="s">
        <v>45</v>
      </c>
      <c r="Q142" t="s">
        <v>102</v>
      </c>
    </row>
    <row r="143" spans="1:17" x14ac:dyDescent="0.3">
      <c r="A143" t="s">
        <v>1850</v>
      </c>
      <c r="B143">
        <v>71</v>
      </c>
      <c r="C143" t="s">
        <v>1699</v>
      </c>
      <c r="D143" t="s">
        <v>1699</v>
      </c>
      <c r="E143" t="s">
        <v>46</v>
      </c>
      <c r="F143" t="str">
        <f>VLOOKUP(E143,[2]Regions!$B$2:$C$9,2,FALSE)</f>
        <v>Sub-Saharan Africa</v>
      </c>
      <c r="G143" t="s">
        <v>1703</v>
      </c>
      <c r="H143" t="s">
        <v>1207</v>
      </c>
      <c r="I143" t="s">
        <v>825</v>
      </c>
      <c r="J143" t="str">
        <f>VLOOKUP(A143,'[2]2digit'!$A$2:$D$248,4,FALSE)</f>
        <v>NE</v>
      </c>
      <c r="K143" t="s">
        <v>1699</v>
      </c>
      <c r="L143" t="s">
        <v>1699</v>
      </c>
      <c r="M143" t="str">
        <f t="shared" si="2"/>
        <v/>
      </c>
      <c r="N143" t="s">
        <v>1689</v>
      </c>
      <c r="O143" t="s">
        <v>1850</v>
      </c>
      <c r="P143" t="s">
        <v>46</v>
      </c>
      <c r="Q143" t="s">
        <v>1689</v>
      </c>
    </row>
    <row r="144" spans="1:17" x14ac:dyDescent="0.3">
      <c r="A144" t="s">
        <v>832</v>
      </c>
      <c r="B144">
        <v>72</v>
      </c>
      <c r="C144" t="s">
        <v>1703</v>
      </c>
      <c r="D144" t="s">
        <v>1703</v>
      </c>
      <c r="E144" t="s">
        <v>46</v>
      </c>
      <c r="F144" t="str">
        <f>VLOOKUP(E144,[2]Regions!$B$2:$C$9,2,FALSE)</f>
        <v>Sub-Saharan Africa</v>
      </c>
      <c r="G144" t="s">
        <v>1703</v>
      </c>
      <c r="H144" t="s">
        <v>20</v>
      </c>
      <c r="I144" t="s">
        <v>806</v>
      </c>
      <c r="J144" t="str">
        <f>VLOOKUP(A144,'[2]2digit'!$A$2:$D$248,4,FALSE)</f>
        <v>NG</v>
      </c>
      <c r="K144" t="s">
        <v>1699</v>
      </c>
      <c r="L144" t="s">
        <v>1699</v>
      </c>
      <c r="M144" t="str">
        <f t="shared" si="2"/>
        <v/>
      </c>
      <c r="N144" t="s">
        <v>1941</v>
      </c>
      <c r="O144" t="s">
        <v>832</v>
      </c>
      <c r="P144" t="s">
        <v>46</v>
      </c>
      <c r="Q144" t="s">
        <v>1689</v>
      </c>
    </row>
    <row r="145" spans="1:17" x14ac:dyDescent="0.3">
      <c r="A145" t="s">
        <v>1851</v>
      </c>
      <c r="B145">
        <v>71</v>
      </c>
      <c r="C145" t="s">
        <v>1699</v>
      </c>
      <c r="D145" t="s">
        <v>1699</v>
      </c>
      <c r="E145" t="s">
        <v>49</v>
      </c>
      <c r="F145" t="str">
        <f>VLOOKUP(E145,[2]Regions!$B$2:$C$9,2,FALSE)</f>
        <v>Latin America &amp; the Caribbean</v>
      </c>
      <c r="G145" t="s">
        <v>1703</v>
      </c>
      <c r="H145" t="s">
        <v>1852</v>
      </c>
      <c r="I145" t="s">
        <v>806</v>
      </c>
      <c r="J145" t="str">
        <f>VLOOKUP(A145,'[2]2digit'!$A$2:$D$248,4,FALSE)</f>
        <v>NI</v>
      </c>
      <c r="K145" t="s">
        <v>1699</v>
      </c>
      <c r="L145" t="s">
        <v>1699</v>
      </c>
      <c r="M145" t="str">
        <f t="shared" si="2"/>
        <v/>
      </c>
      <c r="N145" t="s">
        <v>1940</v>
      </c>
      <c r="O145" t="s">
        <v>1851</v>
      </c>
      <c r="P145" t="s">
        <v>49</v>
      </c>
      <c r="Q145" t="s">
        <v>1689</v>
      </c>
    </row>
    <row r="146" spans="1:17" x14ac:dyDescent="0.3">
      <c r="A146" t="s">
        <v>1853</v>
      </c>
      <c r="B146">
        <v>69</v>
      </c>
      <c r="C146" t="s">
        <v>1699</v>
      </c>
      <c r="D146" t="s">
        <v>1699</v>
      </c>
      <c r="E146" t="s">
        <v>647</v>
      </c>
      <c r="F146" t="str">
        <f>VLOOKUP(E146,[2]Regions!$B$2:$C$9,2,FALSE)</f>
        <v>Western Europe</v>
      </c>
      <c r="G146" t="s">
        <v>1699</v>
      </c>
      <c r="H146" t="s">
        <v>1198</v>
      </c>
      <c r="I146" t="s">
        <v>804</v>
      </c>
      <c r="J146" t="str">
        <f>VLOOKUP(A146,'[2]2digit'!$A$2:$D$248,4,FALSE)</f>
        <v>NL</v>
      </c>
      <c r="K146" t="s">
        <v>1699</v>
      </c>
      <c r="L146" t="s">
        <v>1699</v>
      </c>
      <c r="M146" t="str">
        <f t="shared" si="2"/>
        <v/>
      </c>
      <c r="N146" t="s">
        <v>102</v>
      </c>
      <c r="O146" t="s">
        <v>1853</v>
      </c>
      <c r="P146" t="s">
        <v>647</v>
      </c>
      <c r="Q146" t="s">
        <v>102</v>
      </c>
    </row>
    <row r="147" spans="1:17" x14ac:dyDescent="0.3">
      <c r="A147" t="s">
        <v>1854</v>
      </c>
      <c r="B147">
        <v>73</v>
      </c>
      <c r="C147" t="s">
        <v>1703</v>
      </c>
      <c r="D147" t="s">
        <v>1703</v>
      </c>
      <c r="E147" t="s">
        <v>647</v>
      </c>
      <c r="F147" t="str">
        <f>VLOOKUP(E147,[2]Regions!$B$2:$C$9,2,FALSE)</f>
        <v>Western Europe</v>
      </c>
      <c r="G147" t="s">
        <v>1699</v>
      </c>
      <c r="H147" t="s">
        <v>1216</v>
      </c>
      <c r="I147" t="s">
        <v>804</v>
      </c>
      <c r="J147" t="str">
        <f>VLOOKUP(A147,'[2]2digit'!$A$2:$D$248,4,FALSE)</f>
        <v>NO</v>
      </c>
      <c r="K147" t="s">
        <v>1699</v>
      </c>
      <c r="L147" t="s">
        <v>1699</v>
      </c>
      <c r="M147" t="str">
        <f t="shared" si="2"/>
        <v/>
      </c>
      <c r="N147" t="s">
        <v>102</v>
      </c>
      <c r="O147" t="s">
        <v>1854</v>
      </c>
      <c r="P147" t="s">
        <v>647</v>
      </c>
      <c r="Q147" t="s">
        <v>102</v>
      </c>
    </row>
    <row r="148" spans="1:17" x14ac:dyDescent="0.3">
      <c r="A148" t="s">
        <v>1855</v>
      </c>
      <c r="B148">
        <v>68</v>
      </c>
      <c r="C148" t="s">
        <v>1699</v>
      </c>
      <c r="D148" t="s">
        <v>1699</v>
      </c>
      <c r="E148" t="s">
        <v>43</v>
      </c>
      <c r="F148" t="str">
        <f>VLOOKUP(E148,[2]Regions!$B$2:$C$9,2,FALSE)</f>
        <v>South Asia</v>
      </c>
      <c r="G148" t="s">
        <v>1703</v>
      </c>
      <c r="H148" t="s">
        <v>1194</v>
      </c>
      <c r="I148" t="s">
        <v>825</v>
      </c>
      <c r="J148" t="str">
        <f>VLOOKUP(A148,'[2]2digit'!$A$2:$D$248,4,FALSE)</f>
        <v>NP</v>
      </c>
      <c r="K148" t="s">
        <v>1699</v>
      </c>
      <c r="L148" t="s">
        <v>1699</v>
      </c>
      <c r="M148" t="str">
        <f t="shared" si="2"/>
        <v/>
      </c>
      <c r="N148" t="s">
        <v>1689</v>
      </c>
      <c r="O148" t="s">
        <v>1855</v>
      </c>
      <c r="P148" t="s">
        <v>43</v>
      </c>
      <c r="Q148" t="s">
        <v>1689</v>
      </c>
    </row>
    <row r="149" spans="1:17" x14ac:dyDescent="0.3">
      <c r="A149" t="s">
        <v>1856</v>
      </c>
      <c r="C149" t="s">
        <v>1699</v>
      </c>
      <c r="D149" t="s">
        <v>1699</v>
      </c>
      <c r="E149" t="s">
        <v>45</v>
      </c>
      <c r="F149" t="s">
        <v>742</v>
      </c>
      <c r="G149" t="s">
        <v>1699</v>
      </c>
      <c r="H149" t="s">
        <v>1857</v>
      </c>
      <c r="I149" t="s">
        <v>804</v>
      </c>
      <c r="J149" t="str">
        <f>VLOOKUP(A149,'[2]2digit'!$A$2:$D$248,4,FALSE)</f>
        <v>NR</v>
      </c>
      <c r="K149" t="s">
        <v>1703</v>
      </c>
      <c r="L149" t="s">
        <v>1703</v>
      </c>
      <c r="M149" t="str">
        <f t="shared" si="2"/>
        <v>YES</v>
      </c>
      <c r="N149" t="s">
        <v>1696</v>
      </c>
      <c r="O149" t="s">
        <v>1856</v>
      </c>
      <c r="P149" t="s">
        <v>45</v>
      </c>
      <c r="Q149" t="s">
        <v>1696</v>
      </c>
    </row>
    <row r="150" spans="1:17" x14ac:dyDescent="0.3">
      <c r="A150" t="s">
        <v>1858</v>
      </c>
      <c r="B150">
        <v>70</v>
      </c>
      <c r="C150" t="s">
        <v>1699</v>
      </c>
      <c r="D150" t="s">
        <v>1699</v>
      </c>
      <c r="E150" t="s">
        <v>45</v>
      </c>
      <c r="F150" t="str">
        <f>VLOOKUP(E150,[2]Regions!$B$2:$C$9,2,FALSE)</f>
        <v>East Asia &amp; Pacific</v>
      </c>
      <c r="G150" t="s">
        <v>1699</v>
      </c>
      <c r="H150" t="s">
        <v>1203</v>
      </c>
      <c r="I150" t="s">
        <v>804</v>
      </c>
      <c r="J150" t="str">
        <f>VLOOKUP(A150,'[2]2digit'!$A$2:$D$248,4,FALSE)</f>
        <v>NZ</v>
      </c>
      <c r="K150" t="s">
        <v>1699</v>
      </c>
      <c r="L150" t="s">
        <v>1699</v>
      </c>
      <c r="M150" t="str">
        <f t="shared" si="2"/>
        <v/>
      </c>
      <c r="N150" t="s">
        <v>102</v>
      </c>
      <c r="O150" t="s">
        <v>1858</v>
      </c>
      <c r="P150" t="s">
        <v>45</v>
      </c>
      <c r="Q150" t="s">
        <v>102</v>
      </c>
    </row>
    <row r="151" spans="1:17" x14ac:dyDescent="0.3">
      <c r="A151" t="s">
        <v>1859</v>
      </c>
      <c r="B151">
        <v>73</v>
      </c>
      <c r="C151" t="s">
        <v>1703</v>
      </c>
      <c r="D151" t="s">
        <v>1703</v>
      </c>
      <c r="E151" t="s">
        <v>42</v>
      </c>
      <c r="F151" t="str">
        <f>VLOOKUP(E151,[2]Regions!$B$2:$C$9,2,FALSE)</f>
        <v>Middle East &amp; North Africa</v>
      </c>
      <c r="G151" t="s">
        <v>1699</v>
      </c>
      <c r="H151" t="s">
        <v>1219</v>
      </c>
      <c r="I151" t="s">
        <v>804</v>
      </c>
      <c r="J151" t="str">
        <f>VLOOKUP(A151,'[2]2digit'!$A$2:$D$248,4,FALSE)</f>
        <v>OM</v>
      </c>
      <c r="K151" t="s">
        <v>1699</v>
      </c>
      <c r="L151" t="s">
        <v>1699</v>
      </c>
      <c r="M151" t="str">
        <f t="shared" si="2"/>
        <v/>
      </c>
      <c r="N151" t="s">
        <v>102</v>
      </c>
      <c r="O151" t="s">
        <v>1859</v>
      </c>
      <c r="P151" t="s">
        <v>42</v>
      </c>
      <c r="Q151" t="s">
        <v>102</v>
      </c>
    </row>
    <row r="152" spans="1:17" x14ac:dyDescent="0.3">
      <c r="A152" t="s">
        <v>828</v>
      </c>
      <c r="B152">
        <v>74</v>
      </c>
      <c r="C152" t="s">
        <v>1699</v>
      </c>
      <c r="D152" t="s">
        <v>1699</v>
      </c>
      <c r="E152" t="s">
        <v>43</v>
      </c>
      <c r="F152" t="str">
        <f>VLOOKUP(E152,[2]Regions!$B$2:$C$9,2,FALSE)</f>
        <v>South Asia</v>
      </c>
      <c r="G152" t="s">
        <v>1703</v>
      </c>
      <c r="H152" t="s">
        <v>9</v>
      </c>
      <c r="I152" t="s">
        <v>806</v>
      </c>
      <c r="J152" t="str">
        <f>VLOOKUP(A152,'[2]2digit'!$A$2:$D$248,4,FALSE)</f>
        <v>PK</v>
      </c>
      <c r="K152" t="s">
        <v>1699</v>
      </c>
      <c r="L152" t="s">
        <v>1699</v>
      </c>
      <c r="M152" t="str">
        <f t="shared" si="2"/>
        <v/>
      </c>
      <c r="N152" t="s">
        <v>1941</v>
      </c>
      <c r="O152" t="s">
        <v>828</v>
      </c>
      <c r="P152" t="s">
        <v>43</v>
      </c>
      <c r="Q152" t="s">
        <v>1689</v>
      </c>
    </row>
    <row r="153" spans="1:17" x14ac:dyDescent="0.3">
      <c r="A153" t="s">
        <v>848</v>
      </c>
      <c r="B153">
        <v>75</v>
      </c>
      <c r="C153" t="s">
        <v>1699</v>
      </c>
      <c r="D153" t="s">
        <v>1699</v>
      </c>
      <c r="E153" t="s">
        <v>49</v>
      </c>
      <c r="F153" t="str">
        <f>VLOOKUP(E153,[2]Regions!$B$2:$C$9,2,FALSE)</f>
        <v>Latin America &amp; the Caribbean</v>
      </c>
      <c r="G153" t="s">
        <v>1699</v>
      </c>
      <c r="H153" t="s">
        <v>764</v>
      </c>
      <c r="I153" t="s">
        <v>808</v>
      </c>
      <c r="J153" t="str">
        <f>VLOOKUP(A153,'[2]2digit'!$A$2:$D$248,4,FALSE)</f>
        <v>PA</v>
      </c>
      <c r="K153" t="s">
        <v>1699</v>
      </c>
      <c r="L153" t="s">
        <v>1703</v>
      </c>
      <c r="M153" t="str">
        <f t="shared" si="2"/>
        <v>NO</v>
      </c>
      <c r="N153" t="s">
        <v>1696</v>
      </c>
      <c r="O153" t="s">
        <v>848</v>
      </c>
      <c r="P153" t="s">
        <v>49</v>
      </c>
      <c r="Q153" t="s">
        <v>1696</v>
      </c>
    </row>
    <row r="154" spans="1:17" x14ac:dyDescent="0.3">
      <c r="A154" t="s">
        <v>849</v>
      </c>
      <c r="B154">
        <v>76</v>
      </c>
      <c r="C154" t="s">
        <v>1703</v>
      </c>
      <c r="D154" t="s">
        <v>1699</v>
      </c>
      <c r="E154" t="s">
        <v>49</v>
      </c>
      <c r="F154" t="str">
        <f>VLOOKUP(E154,[2]Regions!$B$2:$C$9,2,FALSE)</f>
        <v>Latin America &amp; the Caribbean</v>
      </c>
      <c r="G154" t="s">
        <v>1699</v>
      </c>
      <c r="H154" t="s">
        <v>765</v>
      </c>
      <c r="I154" t="s">
        <v>808</v>
      </c>
      <c r="J154" t="str">
        <f>VLOOKUP(A154,'[2]2digit'!$A$2:$D$248,4,FALSE)</f>
        <v>PE</v>
      </c>
      <c r="K154" t="s">
        <v>1699</v>
      </c>
      <c r="L154" t="s">
        <v>1703</v>
      </c>
      <c r="M154" t="str">
        <f t="shared" si="2"/>
        <v>NO</v>
      </c>
      <c r="N154" t="s">
        <v>1696</v>
      </c>
      <c r="O154" t="s">
        <v>849</v>
      </c>
      <c r="P154" t="s">
        <v>49</v>
      </c>
      <c r="Q154" t="s">
        <v>1696</v>
      </c>
    </row>
    <row r="155" spans="1:17" x14ac:dyDescent="0.3">
      <c r="A155" t="s">
        <v>809</v>
      </c>
      <c r="B155">
        <v>77</v>
      </c>
      <c r="C155" t="s">
        <v>1699</v>
      </c>
      <c r="D155" t="s">
        <v>1699</v>
      </c>
      <c r="E155" t="s">
        <v>45</v>
      </c>
      <c r="F155" t="str">
        <f>VLOOKUP(E155,[2]Regions!$B$2:$C$9,2,FALSE)</f>
        <v>East Asia &amp; Pacific</v>
      </c>
      <c r="G155" t="s">
        <v>1699</v>
      </c>
      <c r="H155" t="s">
        <v>37</v>
      </c>
      <c r="I155" t="s">
        <v>806</v>
      </c>
      <c r="J155" t="str">
        <f>VLOOKUP(A155,'[2]2digit'!$A$2:$D$248,4,FALSE)</f>
        <v>PH</v>
      </c>
      <c r="K155" t="s">
        <v>1699</v>
      </c>
      <c r="L155" t="s">
        <v>1703</v>
      </c>
      <c r="M155" t="str">
        <f t="shared" si="2"/>
        <v>NO</v>
      </c>
      <c r="N155" t="s">
        <v>1696</v>
      </c>
      <c r="O155" t="s">
        <v>809</v>
      </c>
      <c r="P155" t="s">
        <v>45</v>
      </c>
      <c r="Q155" t="s">
        <v>1696</v>
      </c>
    </row>
    <row r="156" spans="1:17" x14ac:dyDescent="0.3">
      <c r="A156" t="s">
        <v>1860</v>
      </c>
      <c r="B156">
        <v>74</v>
      </c>
      <c r="C156" t="s">
        <v>1699</v>
      </c>
      <c r="D156" t="s">
        <v>1699</v>
      </c>
      <c r="E156" t="s">
        <v>45</v>
      </c>
      <c r="F156" t="str">
        <f>VLOOKUP(E156,[2]Regions!$B$2:$C$9,2,FALSE)</f>
        <v>East Asia &amp; Pacific</v>
      </c>
      <c r="G156" t="s">
        <v>1699</v>
      </c>
      <c r="H156" t="s">
        <v>1861</v>
      </c>
      <c r="I156" t="s">
        <v>808</v>
      </c>
      <c r="J156" t="str">
        <f>VLOOKUP(A156,'[2]2digit'!$A$2:$D$248,4,FALSE)</f>
        <v>PW</v>
      </c>
      <c r="K156" t="s">
        <v>1703</v>
      </c>
      <c r="L156" t="s">
        <v>1703</v>
      </c>
      <c r="M156" t="str">
        <f t="shared" si="2"/>
        <v>YES</v>
      </c>
      <c r="N156" t="s">
        <v>1696</v>
      </c>
      <c r="O156" t="s">
        <v>1860</v>
      </c>
      <c r="P156" t="s">
        <v>45</v>
      </c>
      <c r="Q156" t="s">
        <v>1696</v>
      </c>
    </row>
    <row r="157" spans="1:17" x14ac:dyDescent="0.3">
      <c r="A157" t="s">
        <v>1862</v>
      </c>
      <c r="B157">
        <v>75</v>
      </c>
      <c r="C157" t="s">
        <v>1703</v>
      </c>
      <c r="D157" t="s">
        <v>1703</v>
      </c>
      <c r="E157" t="s">
        <v>45</v>
      </c>
      <c r="F157" t="str">
        <f>VLOOKUP(E157,[2]Regions!$B$2:$C$9,2,FALSE)</f>
        <v>East Asia &amp; Pacific</v>
      </c>
      <c r="G157" t="s">
        <v>1703</v>
      </c>
      <c r="H157" t="s">
        <v>1863</v>
      </c>
      <c r="I157" t="s">
        <v>806</v>
      </c>
      <c r="J157" t="str">
        <f>VLOOKUP(A157,'[2]2digit'!$A$2:$D$248,4,FALSE)</f>
        <v>PG</v>
      </c>
      <c r="K157" t="s">
        <v>1699</v>
      </c>
      <c r="L157" t="s">
        <v>1699</v>
      </c>
      <c r="M157" t="str">
        <f t="shared" si="2"/>
        <v/>
      </c>
      <c r="N157" t="s">
        <v>1941</v>
      </c>
      <c r="O157" t="s">
        <v>1862</v>
      </c>
      <c r="P157" t="s">
        <v>45</v>
      </c>
      <c r="Q157" t="s">
        <v>1689</v>
      </c>
    </row>
    <row r="158" spans="1:17" x14ac:dyDescent="0.3">
      <c r="A158" t="s">
        <v>1864</v>
      </c>
      <c r="B158">
        <v>77</v>
      </c>
      <c r="C158" t="s">
        <v>1699</v>
      </c>
      <c r="D158" t="s">
        <v>1699</v>
      </c>
      <c r="E158" t="s">
        <v>44</v>
      </c>
      <c r="F158" t="str">
        <f>VLOOKUP(E158,[2]Regions!$B$2:$C$9,2,FALSE)</f>
        <v>Eastern Europe &amp; Central Asia</v>
      </c>
      <c r="G158" t="s">
        <v>1699</v>
      </c>
      <c r="H158" t="s">
        <v>1235</v>
      </c>
      <c r="I158" t="s">
        <v>804</v>
      </c>
      <c r="J158" t="str">
        <f>VLOOKUP(A158,'[2]2digit'!$A$2:$D$248,4,FALSE)</f>
        <v>PL</v>
      </c>
      <c r="K158" t="s">
        <v>1699</v>
      </c>
      <c r="L158" t="s">
        <v>1703</v>
      </c>
      <c r="M158" t="str">
        <f t="shared" si="2"/>
        <v>NO</v>
      </c>
      <c r="N158" t="s">
        <v>1696</v>
      </c>
      <c r="O158" t="s">
        <v>1864</v>
      </c>
      <c r="P158" t="s">
        <v>44</v>
      </c>
      <c r="Q158" t="s">
        <v>1696</v>
      </c>
    </row>
    <row r="159" spans="1:17" x14ac:dyDescent="0.3">
      <c r="A159" t="s">
        <v>1865</v>
      </c>
      <c r="B159">
        <v>78</v>
      </c>
      <c r="C159" t="s">
        <v>1699</v>
      </c>
      <c r="D159" t="s">
        <v>1699</v>
      </c>
      <c r="E159" t="s">
        <v>49</v>
      </c>
      <c r="F159" t="str">
        <f>VLOOKUP(E159,[2]Regions!$B$2:$C$9,2,FALSE)</f>
        <v>Latin America &amp; the Caribbean</v>
      </c>
      <c r="G159" t="s">
        <v>1699</v>
      </c>
      <c r="H159" t="s">
        <v>1244</v>
      </c>
      <c r="I159" t="s">
        <v>804</v>
      </c>
      <c r="J159" t="str">
        <f>VLOOKUP(A159,'[2]2digit'!$A$2:$D$248,4,FALSE)</f>
        <v>PR</v>
      </c>
      <c r="K159" t="s">
        <v>1699</v>
      </c>
      <c r="L159" t="s">
        <v>1699</v>
      </c>
      <c r="M159" t="str">
        <f t="shared" si="2"/>
        <v/>
      </c>
      <c r="N159" t="s">
        <v>102</v>
      </c>
      <c r="O159" t="s">
        <v>1865</v>
      </c>
      <c r="P159" t="s">
        <v>49</v>
      </c>
      <c r="Q159" t="s">
        <v>102</v>
      </c>
    </row>
    <row r="160" spans="1:17" x14ac:dyDescent="0.3">
      <c r="A160" t="s">
        <v>1866</v>
      </c>
      <c r="B160">
        <v>51</v>
      </c>
      <c r="C160" t="s">
        <v>1699</v>
      </c>
      <c r="D160" t="s">
        <v>1699</v>
      </c>
      <c r="E160" t="s">
        <v>45</v>
      </c>
      <c r="F160" t="str">
        <f>VLOOKUP(E160,[2]Regions!$B$2:$C$9,2,FALSE)</f>
        <v>East Asia &amp; Pacific</v>
      </c>
      <c r="G160" t="s">
        <v>1699</v>
      </c>
      <c r="H160" t="s">
        <v>1867</v>
      </c>
      <c r="I160" t="s">
        <v>825</v>
      </c>
      <c r="J160" t="str">
        <f>VLOOKUP(A160,'[2]2digit'!$A$2:$D$248,4,FALSE)</f>
        <v>KP</v>
      </c>
      <c r="K160" t="s">
        <v>1699</v>
      </c>
      <c r="L160" t="s">
        <v>1699</v>
      </c>
      <c r="M160" t="str">
        <f t="shared" si="2"/>
        <v/>
      </c>
      <c r="N160" t="s">
        <v>102</v>
      </c>
      <c r="O160" t="s">
        <v>1866</v>
      </c>
      <c r="P160" t="s">
        <v>45</v>
      </c>
      <c r="Q160" t="s">
        <v>102</v>
      </c>
    </row>
    <row r="161" spans="1:17" x14ac:dyDescent="0.3">
      <c r="A161" t="s">
        <v>1868</v>
      </c>
      <c r="B161">
        <v>78</v>
      </c>
      <c r="C161" t="s">
        <v>1699</v>
      </c>
      <c r="D161" t="s">
        <v>1699</v>
      </c>
      <c r="E161" t="s">
        <v>647</v>
      </c>
      <c r="F161" t="str">
        <f>VLOOKUP(E161,[2]Regions!$B$2:$C$9,2,FALSE)</f>
        <v>Western Europe</v>
      </c>
      <c r="G161" t="s">
        <v>1699</v>
      </c>
      <c r="H161" t="s">
        <v>1240</v>
      </c>
      <c r="I161" t="s">
        <v>804</v>
      </c>
      <c r="J161" t="str">
        <f>VLOOKUP(A161,'[2]2digit'!$A$2:$D$248,4,FALSE)</f>
        <v>PT</v>
      </c>
      <c r="K161" t="s">
        <v>1699</v>
      </c>
      <c r="L161" t="s">
        <v>1699</v>
      </c>
      <c r="M161" t="str">
        <f t="shared" si="2"/>
        <v/>
      </c>
      <c r="N161" t="s">
        <v>102</v>
      </c>
      <c r="O161" t="s">
        <v>1868</v>
      </c>
      <c r="P161" t="s">
        <v>647</v>
      </c>
      <c r="Q161" t="s">
        <v>102</v>
      </c>
    </row>
    <row r="162" spans="1:17" x14ac:dyDescent="0.3">
      <c r="A162" t="s">
        <v>1869</v>
      </c>
      <c r="B162">
        <v>76</v>
      </c>
      <c r="C162" t="s">
        <v>1699</v>
      </c>
      <c r="D162" t="s">
        <v>1699</v>
      </c>
      <c r="E162" t="s">
        <v>49</v>
      </c>
      <c r="F162" t="str">
        <f>VLOOKUP(E162,[2]Regions!$B$2:$C$9,2,FALSE)</f>
        <v>Latin America &amp; the Caribbean</v>
      </c>
      <c r="G162" t="s">
        <v>1699</v>
      </c>
      <c r="H162" t="s">
        <v>1226</v>
      </c>
      <c r="I162" t="s">
        <v>808</v>
      </c>
      <c r="J162" t="str">
        <f>VLOOKUP(A162,'[2]2digit'!$A$2:$D$248,4,FALSE)</f>
        <v>PY</v>
      </c>
      <c r="K162" t="s">
        <v>1699</v>
      </c>
      <c r="L162" t="s">
        <v>1703</v>
      </c>
      <c r="M162" t="str">
        <f t="shared" si="2"/>
        <v>NO</v>
      </c>
      <c r="N162" t="s">
        <v>1696</v>
      </c>
      <c r="O162" t="s">
        <v>1869</v>
      </c>
      <c r="P162" t="s">
        <v>49</v>
      </c>
      <c r="Q162" t="s">
        <v>1696</v>
      </c>
    </row>
    <row r="163" spans="1:17" x14ac:dyDescent="0.3">
      <c r="A163" t="s">
        <v>1870</v>
      </c>
      <c r="B163">
        <v>34</v>
      </c>
      <c r="C163" t="s">
        <v>1699</v>
      </c>
      <c r="D163" t="s">
        <v>1699</v>
      </c>
      <c r="E163" t="s">
        <v>45</v>
      </c>
      <c r="F163" t="str">
        <f>VLOOKUP(E163,[2]Regions!$B$2:$C$9,2,FALSE)</f>
        <v>East Asia &amp; Pacific</v>
      </c>
      <c r="G163" t="s">
        <v>1699</v>
      </c>
      <c r="H163" t="s">
        <v>1871</v>
      </c>
      <c r="I163" t="s">
        <v>804</v>
      </c>
      <c r="J163" t="str">
        <f>VLOOKUP(A163,'[2]2digit'!$A$2:$D$248,4,FALSE)</f>
        <v>PF</v>
      </c>
      <c r="K163" t="s">
        <v>1699</v>
      </c>
      <c r="L163" t="s">
        <v>1699</v>
      </c>
      <c r="M163" t="str">
        <f t="shared" si="2"/>
        <v/>
      </c>
      <c r="N163" t="s">
        <v>102</v>
      </c>
      <c r="O163" t="s">
        <v>1870</v>
      </c>
      <c r="P163" t="s">
        <v>45</v>
      </c>
      <c r="Q163" t="s">
        <v>102</v>
      </c>
    </row>
    <row r="164" spans="1:17" x14ac:dyDescent="0.3">
      <c r="A164" t="s">
        <v>1872</v>
      </c>
      <c r="B164">
        <v>79</v>
      </c>
      <c r="C164" t="s">
        <v>1703</v>
      </c>
      <c r="D164" t="s">
        <v>1703</v>
      </c>
      <c r="E164" t="s">
        <v>42</v>
      </c>
      <c r="F164" t="str">
        <f>VLOOKUP(E164,[2]Regions!$B$2:$C$9,2,FALSE)</f>
        <v>Middle East &amp; North Africa</v>
      </c>
      <c r="G164" t="s">
        <v>1699</v>
      </c>
      <c r="H164" t="s">
        <v>1248</v>
      </c>
      <c r="I164" t="s">
        <v>804</v>
      </c>
      <c r="J164" t="str">
        <f>VLOOKUP(A164,'[2]2digit'!$A$2:$D$248,4,FALSE)</f>
        <v>QA</v>
      </c>
      <c r="K164" t="s">
        <v>1703</v>
      </c>
      <c r="L164" t="s">
        <v>1699</v>
      </c>
      <c r="M164" t="str">
        <f t="shared" si="2"/>
        <v>YES</v>
      </c>
      <c r="N164" t="s">
        <v>102</v>
      </c>
      <c r="O164" t="s">
        <v>1872</v>
      </c>
      <c r="P164" t="s">
        <v>42</v>
      </c>
      <c r="Q164" t="s">
        <v>102</v>
      </c>
    </row>
    <row r="165" spans="1:17" x14ac:dyDescent="0.3">
      <c r="A165" t="s">
        <v>1873</v>
      </c>
      <c r="B165">
        <v>79</v>
      </c>
      <c r="C165" t="s">
        <v>1699</v>
      </c>
      <c r="D165" t="s">
        <v>1699</v>
      </c>
      <c r="E165" t="s">
        <v>44</v>
      </c>
      <c r="F165" t="str">
        <f>VLOOKUP(E165,[2]Regions!$B$2:$C$9,2,FALSE)</f>
        <v>Eastern Europe &amp; Central Asia</v>
      </c>
      <c r="G165" t="s">
        <v>1699</v>
      </c>
      <c r="H165" t="s">
        <v>1252</v>
      </c>
      <c r="I165" t="s">
        <v>808</v>
      </c>
      <c r="J165" t="str">
        <f>VLOOKUP(A165,'[2]2digit'!$A$2:$D$248,4,FALSE)</f>
        <v>RO</v>
      </c>
      <c r="K165" t="s">
        <v>1699</v>
      </c>
      <c r="L165" t="s">
        <v>1703</v>
      </c>
      <c r="M165" t="str">
        <f t="shared" si="2"/>
        <v>NO</v>
      </c>
      <c r="N165" t="s">
        <v>1696</v>
      </c>
      <c r="O165" t="s">
        <v>1873</v>
      </c>
      <c r="P165" t="s">
        <v>44</v>
      </c>
      <c r="Q165" t="s">
        <v>1696</v>
      </c>
    </row>
    <row r="166" spans="1:17" x14ac:dyDescent="0.3">
      <c r="A166" t="s">
        <v>1874</v>
      </c>
      <c r="B166">
        <v>80</v>
      </c>
      <c r="C166" t="s">
        <v>1703</v>
      </c>
      <c r="D166" t="s">
        <v>1703</v>
      </c>
      <c r="E166" t="s">
        <v>44</v>
      </c>
      <c r="F166" t="str">
        <f>VLOOKUP(E166,[2]Regions!$B$2:$C$9,2,FALSE)</f>
        <v>Eastern Europe &amp; Central Asia</v>
      </c>
      <c r="G166" t="s">
        <v>1699</v>
      </c>
      <c r="H166" t="s">
        <v>1875</v>
      </c>
      <c r="I166" t="s">
        <v>808</v>
      </c>
      <c r="J166" t="str">
        <f>VLOOKUP(A166,'[2]2digit'!$A$2:$D$248,4,FALSE)</f>
        <v>RU</v>
      </c>
      <c r="K166" t="s">
        <v>1699</v>
      </c>
      <c r="L166" t="s">
        <v>1703</v>
      </c>
      <c r="M166" t="str">
        <f t="shared" si="2"/>
        <v>NO</v>
      </c>
      <c r="N166" t="s">
        <v>1696</v>
      </c>
      <c r="O166" t="s">
        <v>1874</v>
      </c>
      <c r="P166" t="s">
        <v>44</v>
      </c>
      <c r="Q166" t="s">
        <v>1696</v>
      </c>
    </row>
    <row r="167" spans="1:17" x14ac:dyDescent="0.3">
      <c r="A167" t="s">
        <v>1876</v>
      </c>
      <c r="B167">
        <v>80</v>
      </c>
      <c r="C167" t="s">
        <v>1699</v>
      </c>
      <c r="D167" t="s">
        <v>1699</v>
      </c>
      <c r="E167" t="s">
        <v>46</v>
      </c>
      <c r="F167" t="str">
        <f>VLOOKUP(E167,[2]Regions!$B$2:$C$9,2,FALSE)</f>
        <v>Sub-Saharan Africa</v>
      </c>
      <c r="G167" t="s">
        <v>1703</v>
      </c>
      <c r="H167" t="s">
        <v>1261</v>
      </c>
      <c r="I167" t="s">
        <v>825</v>
      </c>
      <c r="J167" t="str">
        <f>VLOOKUP(A167,'[2]2digit'!$A$2:$D$248,4,FALSE)</f>
        <v>RW</v>
      </c>
      <c r="K167" t="s">
        <v>1699</v>
      </c>
      <c r="L167" t="s">
        <v>1699</v>
      </c>
      <c r="M167" t="str">
        <f t="shared" si="2"/>
        <v/>
      </c>
      <c r="N167" t="s">
        <v>1689</v>
      </c>
      <c r="O167" t="s">
        <v>1876</v>
      </c>
      <c r="P167" t="s">
        <v>46</v>
      </c>
      <c r="Q167" t="s">
        <v>1689</v>
      </c>
    </row>
    <row r="168" spans="1:17" x14ac:dyDescent="0.3">
      <c r="A168" t="s">
        <v>1877</v>
      </c>
      <c r="B168">
        <v>82</v>
      </c>
      <c r="C168" t="s">
        <v>1703</v>
      </c>
      <c r="D168" t="s">
        <v>1703</v>
      </c>
      <c r="E168" t="s">
        <v>42</v>
      </c>
      <c r="F168" t="str">
        <f>VLOOKUP(E168,[2]Regions!$B$2:$C$9,2,FALSE)</f>
        <v>Middle East &amp; North Africa</v>
      </c>
      <c r="G168" t="s">
        <v>1699</v>
      </c>
      <c r="H168" t="s">
        <v>1271</v>
      </c>
      <c r="I168" t="s">
        <v>804</v>
      </c>
      <c r="J168" t="str">
        <f>VLOOKUP(A168,'[2]2digit'!$A$2:$D$248,4,FALSE)</f>
        <v>SA</v>
      </c>
      <c r="K168" t="s">
        <v>1699</v>
      </c>
      <c r="L168" t="s">
        <v>1699</v>
      </c>
      <c r="M168" t="str">
        <f t="shared" si="2"/>
        <v/>
      </c>
      <c r="N168" t="s">
        <v>102</v>
      </c>
      <c r="O168" t="s">
        <v>1877</v>
      </c>
      <c r="P168" t="s">
        <v>42</v>
      </c>
      <c r="Q168" t="s">
        <v>102</v>
      </c>
    </row>
    <row r="169" spans="1:17" x14ac:dyDescent="0.3">
      <c r="A169" t="s">
        <v>1878</v>
      </c>
      <c r="B169">
        <v>90</v>
      </c>
      <c r="C169" t="s">
        <v>1703</v>
      </c>
      <c r="D169" t="s">
        <v>1703</v>
      </c>
      <c r="E169" t="s">
        <v>46</v>
      </c>
      <c r="F169" t="str">
        <f>VLOOKUP(E169,[2]Regions!$B$2:$C$9,2,FALSE)</f>
        <v>Sub-Saharan Africa</v>
      </c>
      <c r="G169" t="s">
        <v>1703</v>
      </c>
      <c r="H169" t="s">
        <v>1879</v>
      </c>
      <c r="I169" t="s">
        <v>806</v>
      </c>
      <c r="J169" t="str">
        <f>VLOOKUP(A169,'[2]2digit'!$A$2:$D$248,4,FALSE)</f>
        <v>SD</v>
      </c>
      <c r="K169" t="s">
        <v>1699</v>
      </c>
      <c r="L169" t="s">
        <v>1699</v>
      </c>
      <c r="M169" t="str">
        <f t="shared" si="2"/>
        <v/>
      </c>
      <c r="N169" t="s">
        <v>1689</v>
      </c>
      <c r="O169" t="s">
        <v>1878</v>
      </c>
      <c r="P169" t="s">
        <v>46</v>
      </c>
      <c r="Q169" t="s">
        <v>1689</v>
      </c>
    </row>
    <row r="170" spans="1:17" x14ac:dyDescent="0.3">
      <c r="A170" t="s">
        <v>1880</v>
      </c>
      <c r="B170">
        <v>83</v>
      </c>
      <c r="C170" t="s">
        <v>1703</v>
      </c>
      <c r="D170" t="s">
        <v>1699</v>
      </c>
      <c r="E170" t="s">
        <v>46</v>
      </c>
      <c r="F170" t="str">
        <f>VLOOKUP(E170,[2]Regions!$B$2:$C$9,2,FALSE)</f>
        <v>Sub-Saharan Africa</v>
      </c>
      <c r="G170" t="s">
        <v>1703</v>
      </c>
      <c r="H170" t="s">
        <v>1273</v>
      </c>
      <c r="I170" t="s">
        <v>825</v>
      </c>
      <c r="J170" t="str">
        <f>VLOOKUP(A170,'[2]2digit'!$A$2:$D$248,4,FALSE)</f>
        <v>SN</v>
      </c>
      <c r="K170" t="s">
        <v>1699</v>
      </c>
      <c r="L170" t="s">
        <v>1699</v>
      </c>
      <c r="M170" t="str">
        <f t="shared" si="2"/>
        <v/>
      </c>
      <c r="N170" t="s">
        <v>1689</v>
      </c>
      <c r="O170" t="s">
        <v>1880</v>
      </c>
      <c r="P170" t="s">
        <v>46</v>
      </c>
      <c r="Q170" t="s">
        <v>1689</v>
      </c>
    </row>
    <row r="171" spans="1:17" x14ac:dyDescent="0.3">
      <c r="A171" t="s">
        <v>1881</v>
      </c>
      <c r="B171">
        <v>85</v>
      </c>
      <c r="C171" t="s">
        <v>1699</v>
      </c>
      <c r="D171" t="s">
        <v>1699</v>
      </c>
      <c r="E171" t="s">
        <v>45</v>
      </c>
      <c r="F171" t="str">
        <f>VLOOKUP(E171,[2]Regions!$B$2:$C$9,2,FALSE)</f>
        <v>East Asia &amp; Pacific</v>
      </c>
      <c r="G171" t="s">
        <v>1699</v>
      </c>
      <c r="H171" t="s">
        <v>1282</v>
      </c>
      <c r="I171" t="s">
        <v>804</v>
      </c>
      <c r="J171" t="str">
        <f>VLOOKUP(A171,'[2]2digit'!$A$2:$D$248,4,FALSE)</f>
        <v>SG</v>
      </c>
      <c r="K171" t="s">
        <v>1699</v>
      </c>
      <c r="L171" t="s">
        <v>1699</v>
      </c>
      <c r="M171" t="str">
        <f t="shared" si="2"/>
        <v/>
      </c>
      <c r="N171" t="s">
        <v>102</v>
      </c>
      <c r="O171" t="s">
        <v>1881</v>
      </c>
      <c r="P171" t="s">
        <v>45</v>
      </c>
      <c r="Q171" t="s">
        <v>102</v>
      </c>
    </row>
    <row r="172" spans="1:17" x14ac:dyDescent="0.3">
      <c r="A172" t="s">
        <v>1882</v>
      </c>
      <c r="B172">
        <v>86</v>
      </c>
      <c r="C172" t="s">
        <v>1699</v>
      </c>
      <c r="D172" t="s">
        <v>1699</v>
      </c>
      <c r="E172" t="s">
        <v>45</v>
      </c>
      <c r="F172" t="str">
        <f>VLOOKUP(E172,[2]Regions!$B$2:$C$9,2,FALSE)</f>
        <v>East Asia &amp; Pacific</v>
      </c>
      <c r="G172" t="s">
        <v>1703</v>
      </c>
      <c r="H172" t="s">
        <v>1883</v>
      </c>
      <c r="I172" t="s">
        <v>806</v>
      </c>
      <c r="J172" t="str">
        <f>VLOOKUP(A172,'[2]2digit'!$A$2:$D$248,4,FALSE)</f>
        <v>SB</v>
      </c>
      <c r="K172" t="s">
        <v>1703</v>
      </c>
      <c r="L172" t="s">
        <v>1699</v>
      </c>
      <c r="M172" t="str">
        <f t="shared" si="2"/>
        <v>YES</v>
      </c>
      <c r="N172" t="s">
        <v>1689</v>
      </c>
      <c r="O172" t="s">
        <v>1882</v>
      </c>
      <c r="P172" t="s">
        <v>45</v>
      </c>
      <c r="Q172" t="s">
        <v>1689</v>
      </c>
    </row>
    <row r="173" spans="1:17" x14ac:dyDescent="0.3">
      <c r="A173" t="s">
        <v>833</v>
      </c>
      <c r="B173">
        <v>84</v>
      </c>
      <c r="C173" t="s">
        <v>1703</v>
      </c>
      <c r="D173" t="s">
        <v>1699</v>
      </c>
      <c r="E173" t="s">
        <v>46</v>
      </c>
      <c r="F173" t="str">
        <f>VLOOKUP(E173,[2]Regions!$B$2:$C$9,2,FALSE)</f>
        <v>Sub-Saharan Africa</v>
      </c>
      <c r="G173" t="s">
        <v>1703</v>
      </c>
      <c r="H173" t="s">
        <v>66</v>
      </c>
      <c r="I173" t="s">
        <v>825</v>
      </c>
      <c r="J173" t="str">
        <f>VLOOKUP(A173,'[2]2digit'!$A$2:$D$248,4,FALSE)</f>
        <v>SL</v>
      </c>
      <c r="K173" t="s">
        <v>1699</v>
      </c>
      <c r="L173" t="s">
        <v>1699</v>
      </c>
      <c r="M173" t="str">
        <f t="shared" si="2"/>
        <v/>
      </c>
      <c r="N173" t="s">
        <v>1689</v>
      </c>
      <c r="O173" t="s">
        <v>833</v>
      </c>
      <c r="P173" t="s">
        <v>46</v>
      </c>
      <c r="Q173" t="s">
        <v>1689</v>
      </c>
    </row>
    <row r="174" spans="1:17" x14ac:dyDescent="0.3">
      <c r="A174" t="s">
        <v>846</v>
      </c>
      <c r="B174">
        <v>30</v>
      </c>
      <c r="C174" t="s">
        <v>1699</v>
      </c>
      <c r="D174" t="s">
        <v>1699</v>
      </c>
      <c r="E174" t="s">
        <v>49</v>
      </c>
      <c r="F174" t="str">
        <f>VLOOKUP(E174,[2]Regions!$B$2:$C$9,2,FALSE)</f>
        <v>Latin America &amp; the Caribbean</v>
      </c>
      <c r="G174" t="s">
        <v>1699</v>
      </c>
      <c r="H174" t="s">
        <v>760</v>
      </c>
      <c r="I174" t="s">
        <v>806</v>
      </c>
      <c r="J174" t="str">
        <f>VLOOKUP(A174,'[2]2digit'!$A$2:$D$248,4,FALSE)</f>
        <v>SV</v>
      </c>
      <c r="K174" t="s">
        <v>1699</v>
      </c>
      <c r="L174" t="s">
        <v>1703</v>
      </c>
      <c r="M174" t="str">
        <f t="shared" si="2"/>
        <v>NO</v>
      </c>
      <c r="N174" t="s">
        <v>1696</v>
      </c>
      <c r="O174" t="s">
        <v>846</v>
      </c>
      <c r="P174" t="s">
        <v>49</v>
      </c>
      <c r="Q174" t="s">
        <v>1696</v>
      </c>
    </row>
    <row r="175" spans="1:17" x14ac:dyDescent="0.3">
      <c r="A175" t="s">
        <v>1884</v>
      </c>
      <c r="B175">
        <v>81</v>
      </c>
      <c r="C175" t="s">
        <v>1699</v>
      </c>
      <c r="D175" t="s">
        <v>1699</v>
      </c>
      <c r="E175" t="s">
        <v>647</v>
      </c>
      <c r="F175" t="str">
        <f>VLOOKUP(E175,[2]Regions!$B$2:$C$9,2,FALSE)</f>
        <v>Western Europe</v>
      </c>
      <c r="G175" t="s">
        <v>1699</v>
      </c>
      <c r="H175" t="s">
        <v>1266</v>
      </c>
      <c r="I175" t="s">
        <v>804</v>
      </c>
      <c r="J175" t="str">
        <f>VLOOKUP(A175,'[2]2digit'!$A$2:$D$248,4,FALSE)</f>
        <v>SM</v>
      </c>
      <c r="K175" t="s">
        <v>1703</v>
      </c>
      <c r="L175" t="s">
        <v>1699</v>
      </c>
      <c r="M175" t="str">
        <f t="shared" si="2"/>
        <v>YES</v>
      </c>
      <c r="N175" t="s">
        <v>102</v>
      </c>
      <c r="O175" t="s">
        <v>1884</v>
      </c>
      <c r="P175" t="s">
        <v>647</v>
      </c>
      <c r="Q175" t="s">
        <v>102</v>
      </c>
    </row>
    <row r="176" spans="1:17" x14ac:dyDescent="0.3">
      <c r="A176" t="s">
        <v>1885</v>
      </c>
      <c r="B176">
        <v>87</v>
      </c>
      <c r="C176" t="s">
        <v>1699</v>
      </c>
      <c r="D176" t="s">
        <v>1699</v>
      </c>
      <c r="E176" t="s">
        <v>46</v>
      </c>
      <c r="F176" t="str">
        <f>VLOOKUP(E176,[2]Regions!$B$2:$C$9,2,FALSE)</f>
        <v>Sub-Saharan Africa</v>
      </c>
      <c r="G176" t="s">
        <v>1703</v>
      </c>
      <c r="H176" t="s">
        <v>1291</v>
      </c>
      <c r="I176" t="s">
        <v>825</v>
      </c>
      <c r="J176" t="str">
        <f>VLOOKUP(A176,'[2]2digit'!$A$2:$D$248,4,FALSE)</f>
        <v>SO</v>
      </c>
      <c r="K176" t="s">
        <v>1699</v>
      </c>
      <c r="L176" t="s">
        <v>1699</v>
      </c>
      <c r="M176" t="str">
        <f t="shared" si="2"/>
        <v/>
      </c>
      <c r="N176" t="s">
        <v>1689</v>
      </c>
      <c r="O176" t="s">
        <v>1885</v>
      </c>
      <c r="P176" t="s">
        <v>46</v>
      </c>
      <c r="Q176" t="s">
        <v>1689</v>
      </c>
    </row>
    <row r="177" spans="1:17" x14ac:dyDescent="0.3">
      <c r="A177" t="s">
        <v>1886</v>
      </c>
      <c r="B177">
        <v>83</v>
      </c>
      <c r="C177" t="s">
        <v>1699</v>
      </c>
      <c r="D177" t="s">
        <v>1699</v>
      </c>
      <c r="E177" t="s">
        <v>44</v>
      </c>
      <c r="F177" t="str">
        <f>VLOOKUP(E177,[2]Regions!$B$2:$C$9,2,FALSE)</f>
        <v>Eastern Europe &amp; Central Asia</v>
      </c>
      <c r="G177" t="s">
        <v>1699</v>
      </c>
      <c r="H177" t="s">
        <v>1276</v>
      </c>
      <c r="I177" t="s">
        <v>808</v>
      </c>
      <c r="J177" t="str">
        <f>VLOOKUP(A177,'[2]2digit'!$A$2:$D$248,4,FALSE)</f>
        <v>RS</v>
      </c>
      <c r="K177" t="s">
        <v>1699</v>
      </c>
      <c r="L177" t="s">
        <v>1703</v>
      </c>
      <c r="M177" t="str">
        <f t="shared" si="2"/>
        <v>NO</v>
      </c>
      <c r="N177" t="s">
        <v>1696</v>
      </c>
      <c r="O177" t="s">
        <v>1886</v>
      </c>
      <c r="P177" t="s">
        <v>44</v>
      </c>
      <c r="Q177" t="s">
        <v>1696</v>
      </c>
    </row>
    <row r="178" spans="1:17" x14ac:dyDescent="0.3">
      <c r="A178" t="s">
        <v>1887</v>
      </c>
      <c r="C178" t="s">
        <v>1703</v>
      </c>
      <c r="D178" t="s">
        <v>1703</v>
      </c>
      <c r="E178" t="s">
        <v>46</v>
      </c>
      <c r="F178" t="str">
        <f>VLOOKUP(E178,[2]Regions!$B$2:$C$9,2,FALSE)</f>
        <v>Sub-Saharan Africa</v>
      </c>
      <c r="G178" t="s">
        <v>1703</v>
      </c>
      <c r="H178" t="s">
        <v>1888</v>
      </c>
      <c r="I178" t="s">
        <v>825</v>
      </c>
      <c r="J178" t="str">
        <f>VLOOKUP(A178,'[2]2digit'!$A$2:$D$248,4,FALSE)</f>
        <v>SS</v>
      </c>
      <c r="K178" t="s">
        <v>1699</v>
      </c>
      <c r="L178" t="s">
        <v>1699</v>
      </c>
      <c r="M178" t="str">
        <f t="shared" si="2"/>
        <v/>
      </c>
      <c r="N178" t="s">
        <v>1689</v>
      </c>
      <c r="O178" t="s">
        <v>1887</v>
      </c>
      <c r="P178" t="s">
        <v>46</v>
      </c>
      <c r="Q178" t="s">
        <v>1689</v>
      </c>
    </row>
    <row r="179" spans="1:17" x14ac:dyDescent="0.3">
      <c r="A179" t="s">
        <v>1889</v>
      </c>
      <c r="B179">
        <v>82</v>
      </c>
      <c r="C179" t="s">
        <v>1699</v>
      </c>
      <c r="D179" t="s">
        <v>1699</v>
      </c>
      <c r="E179" t="s">
        <v>46</v>
      </c>
      <c r="F179" t="str">
        <f>VLOOKUP(E179,[2]Regions!$B$2:$C$9,2,FALSE)</f>
        <v>Sub-Saharan Africa</v>
      </c>
      <c r="G179" t="s">
        <v>1703</v>
      </c>
      <c r="H179" t="s">
        <v>1890</v>
      </c>
      <c r="I179" t="s">
        <v>806</v>
      </c>
      <c r="J179" t="str">
        <f>VLOOKUP(A179,'[2]2digit'!$A$2:$D$248,4,FALSE)</f>
        <v>ST</v>
      </c>
      <c r="K179" t="s">
        <v>1703</v>
      </c>
      <c r="L179" t="s">
        <v>1699</v>
      </c>
      <c r="M179" t="str">
        <f t="shared" si="2"/>
        <v>YES</v>
      </c>
      <c r="N179" t="s">
        <v>1689</v>
      </c>
      <c r="O179" t="s">
        <v>1889</v>
      </c>
      <c r="P179" t="s">
        <v>46</v>
      </c>
      <c r="Q179" t="s">
        <v>1689</v>
      </c>
    </row>
    <row r="180" spans="1:17" x14ac:dyDescent="0.3">
      <c r="A180" t="s">
        <v>1891</v>
      </c>
      <c r="B180">
        <v>91</v>
      </c>
      <c r="C180" t="s">
        <v>1703</v>
      </c>
      <c r="D180" t="s">
        <v>1699</v>
      </c>
      <c r="E180" t="s">
        <v>49</v>
      </c>
      <c r="F180" t="str">
        <f>VLOOKUP(E180,[2]Regions!$B$2:$C$9,2,FALSE)</f>
        <v>Latin America &amp; the Caribbean</v>
      </c>
      <c r="G180" t="s">
        <v>1699</v>
      </c>
      <c r="H180" t="s">
        <v>1319</v>
      </c>
      <c r="I180" t="s">
        <v>808</v>
      </c>
      <c r="J180" t="str">
        <f>VLOOKUP(A180,'[2]2digit'!$A$2:$D$248,4,FALSE)</f>
        <v>SR</v>
      </c>
      <c r="K180" t="s">
        <v>1703</v>
      </c>
      <c r="L180" t="s">
        <v>1703</v>
      </c>
      <c r="M180" t="str">
        <f t="shared" si="2"/>
        <v>YES</v>
      </c>
      <c r="N180" t="s">
        <v>1696</v>
      </c>
      <c r="O180" t="s">
        <v>1891</v>
      </c>
      <c r="P180" t="s">
        <v>49</v>
      </c>
      <c r="Q180" t="s">
        <v>1696</v>
      </c>
    </row>
    <row r="181" spans="1:17" x14ac:dyDescent="0.3">
      <c r="A181" t="s">
        <v>1892</v>
      </c>
      <c r="B181">
        <v>85</v>
      </c>
      <c r="C181" t="s">
        <v>1699</v>
      </c>
      <c r="D181" t="s">
        <v>1699</v>
      </c>
      <c r="E181" t="s">
        <v>44</v>
      </c>
      <c r="F181" t="str">
        <f>VLOOKUP(E181,[2]Regions!$B$2:$C$9,2,FALSE)</f>
        <v>Eastern Europe &amp; Central Asia</v>
      </c>
      <c r="G181" t="s">
        <v>1699</v>
      </c>
      <c r="H181" t="s">
        <v>1285</v>
      </c>
      <c r="I181" t="s">
        <v>804</v>
      </c>
      <c r="J181" t="str">
        <f>VLOOKUP(A181,'[2]2digit'!$A$2:$D$248,4,FALSE)</f>
        <v>SK</v>
      </c>
      <c r="K181" t="s">
        <v>1699</v>
      </c>
      <c r="L181" t="s">
        <v>1699</v>
      </c>
      <c r="M181" t="str">
        <f t="shared" si="2"/>
        <v/>
      </c>
      <c r="N181" t="s">
        <v>102</v>
      </c>
      <c r="O181" t="s">
        <v>1892</v>
      </c>
      <c r="P181" t="s">
        <v>44</v>
      </c>
      <c r="Q181" t="s">
        <v>102</v>
      </c>
    </row>
    <row r="182" spans="1:17" x14ac:dyDescent="0.3">
      <c r="A182" t="s">
        <v>1893</v>
      </c>
      <c r="B182">
        <v>86</v>
      </c>
      <c r="C182" t="s">
        <v>1699</v>
      </c>
      <c r="D182" t="s">
        <v>1699</v>
      </c>
      <c r="E182" t="s">
        <v>44</v>
      </c>
      <c r="F182" t="str">
        <f>VLOOKUP(E182,[2]Regions!$B$2:$C$9,2,FALSE)</f>
        <v>Eastern Europe &amp; Central Asia</v>
      </c>
      <c r="G182" t="s">
        <v>1699</v>
      </c>
      <c r="H182" t="s">
        <v>1288</v>
      </c>
      <c r="I182" t="s">
        <v>804</v>
      </c>
      <c r="J182" t="str">
        <f>VLOOKUP(A182,'[2]2digit'!$A$2:$D$248,4,FALSE)</f>
        <v>SI</v>
      </c>
      <c r="K182" t="s">
        <v>1699</v>
      </c>
      <c r="L182" t="s">
        <v>1699</v>
      </c>
      <c r="M182" t="str">
        <f t="shared" si="2"/>
        <v/>
      </c>
      <c r="N182" t="s">
        <v>102</v>
      </c>
      <c r="O182" t="s">
        <v>1893</v>
      </c>
      <c r="P182" t="s">
        <v>44</v>
      </c>
      <c r="Q182" t="s">
        <v>102</v>
      </c>
    </row>
    <row r="183" spans="1:17" x14ac:dyDescent="0.3">
      <c r="A183" t="s">
        <v>1894</v>
      </c>
      <c r="B183">
        <v>92</v>
      </c>
      <c r="C183" t="s">
        <v>1699</v>
      </c>
      <c r="D183" t="s">
        <v>1699</v>
      </c>
      <c r="E183" t="s">
        <v>647</v>
      </c>
      <c r="F183" t="str">
        <f>VLOOKUP(E183,[2]Regions!$B$2:$C$9,2,FALSE)</f>
        <v>Western Europe</v>
      </c>
      <c r="G183" t="s">
        <v>1699</v>
      </c>
      <c r="H183" t="s">
        <v>1322</v>
      </c>
      <c r="I183" t="s">
        <v>804</v>
      </c>
      <c r="J183" t="str">
        <f>VLOOKUP(A183,'[2]2digit'!$A$2:$D$248,4,FALSE)</f>
        <v>SE</v>
      </c>
      <c r="K183" t="s">
        <v>1699</v>
      </c>
      <c r="L183" t="s">
        <v>1699</v>
      </c>
      <c r="M183" t="str">
        <f t="shared" si="2"/>
        <v/>
      </c>
      <c r="N183" t="s">
        <v>102</v>
      </c>
      <c r="O183" t="s">
        <v>1894</v>
      </c>
      <c r="P183" t="s">
        <v>647</v>
      </c>
      <c r="Q183" t="s">
        <v>102</v>
      </c>
    </row>
    <row r="184" spans="1:17" x14ac:dyDescent="0.3">
      <c r="A184" t="s">
        <v>1895</v>
      </c>
      <c r="B184">
        <v>91</v>
      </c>
      <c r="C184" t="s">
        <v>1699</v>
      </c>
      <c r="D184" t="s">
        <v>1699</v>
      </c>
      <c r="E184" t="s">
        <v>46</v>
      </c>
      <c r="F184" t="str">
        <f>VLOOKUP(E184,[2]Regions!$B$2:$C$9,2,FALSE)</f>
        <v>Sub-Saharan Africa</v>
      </c>
      <c r="G184" t="s">
        <v>1699</v>
      </c>
      <c r="H184" t="s">
        <v>1010</v>
      </c>
      <c r="I184" t="s">
        <v>806</v>
      </c>
      <c r="J184" t="str">
        <f>VLOOKUP(A184,'[2]2digit'!$A$2:$D$248,4,FALSE)</f>
        <v>SZ</v>
      </c>
      <c r="K184" t="s">
        <v>1703</v>
      </c>
      <c r="L184" t="s">
        <v>1703</v>
      </c>
      <c r="M184" t="str">
        <f t="shared" si="2"/>
        <v>YES</v>
      </c>
      <c r="N184" t="s">
        <v>1696</v>
      </c>
      <c r="O184" t="s">
        <v>1895</v>
      </c>
      <c r="P184" t="s">
        <v>46</v>
      </c>
      <c r="Q184" t="s">
        <v>1696</v>
      </c>
    </row>
    <row r="185" spans="1:17" x14ac:dyDescent="0.3">
      <c r="A185" t="s">
        <v>1896</v>
      </c>
      <c r="B185">
        <v>84</v>
      </c>
      <c r="C185" t="s">
        <v>1699</v>
      </c>
      <c r="D185" t="s">
        <v>1699</v>
      </c>
      <c r="E185" t="s">
        <v>46</v>
      </c>
      <c r="F185" t="str">
        <f>VLOOKUP(E185,[2]Regions!$B$2:$C$9,2,FALSE)</f>
        <v>Sub-Saharan Africa</v>
      </c>
      <c r="G185" t="s">
        <v>1699</v>
      </c>
      <c r="H185" t="s">
        <v>1280</v>
      </c>
      <c r="I185" t="s">
        <v>804</v>
      </c>
      <c r="J185" t="str">
        <f>VLOOKUP(A185,'[2]2digit'!$A$2:$D$248,4,FALSE)</f>
        <v>SC</v>
      </c>
      <c r="K185" t="s">
        <v>1703</v>
      </c>
      <c r="L185" t="s">
        <v>1703</v>
      </c>
      <c r="M185" t="str">
        <f t="shared" si="2"/>
        <v>YES</v>
      </c>
      <c r="N185" t="s">
        <v>1696</v>
      </c>
      <c r="O185" t="s">
        <v>1896</v>
      </c>
      <c r="P185" t="s">
        <v>46</v>
      </c>
      <c r="Q185" t="s">
        <v>1696</v>
      </c>
    </row>
    <row r="186" spans="1:17" x14ac:dyDescent="0.3">
      <c r="A186" t="s">
        <v>1897</v>
      </c>
      <c r="B186">
        <v>93</v>
      </c>
      <c r="C186" t="s">
        <v>1703</v>
      </c>
      <c r="D186" t="s">
        <v>1703</v>
      </c>
      <c r="E186" t="s">
        <v>42</v>
      </c>
      <c r="F186" t="str">
        <f>VLOOKUP(E186,[2]Regions!$B$2:$C$9,2,FALSE)</f>
        <v>Middle East &amp; North Africa</v>
      </c>
      <c r="G186" t="s">
        <v>1699</v>
      </c>
      <c r="H186" t="s">
        <v>1898</v>
      </c>
      <c r="I186" t="s">
        <v>806</v>
      </c>
      <c r="J186" t="str">
        <f>VLOOKUP(A186,'[2]2digit'!$A$2:$D$248,4,FALSE)</f>
        <v>SY</v>
      </c>
      <c r="K186" t="s">
        <v>1699</v>
      </c>
      <c r="L186" t="s">
        <v>1699</v>
      </c>
      <c r="M186" t="str">
        <f t="shared" si="2"/>
        <v/>
      </c>
      <c r="N186" t="s">
        <v>1689</v>
      </c>
      <c r="O186" t="s">
        <v>1897</v>
      </c>
      <c r="P186" t="s">
        <v>42</v>
      </c>
      <c r="Q186" t="s">
        <v>1689</v>
      </c>
    </row>
    <row r="187" spans="1:17" x14ac:dyDescent="0.3">
      <c r="A187" t="s">
        <v>1899</v>
      </c>
      <c r="B187">
        <v>20</v>
      </c>
      <c r="C187" t="s">
        <v>1703</v>
      </c>
      <c r="D187" t="s">
        <v>1703</v>
      </c>
      <c r="E187" t="s">
        <v>46</v>
      </c>
      <c r="F187" t="str">
        <f>VLOOKUP(E187,[2]Regions!$B$2:$C$9,2,FALSE)</f>
        <v>Sub-Saharan Africa</v>
      </c>
      <c r="G187" t="s">
        <v>1703</v>
      </c>
      <c r="H187" t="s">
        <v>937</v>
      </c>
      <c r="I187" t="s">
        <v>825</v>
      </c>
      <c r="J187" t="str">
        <f>VLOOKUP(A187,'[2]2digit'!$A$2:$D$248,4,FALSE)</f>
        <v>TD</v>
      </c>
      <c r="K187" t="s">
        <v>1699</v>
      </c>
      <c r="L187" t="s">
        <v>1699</v>
      </c>
      <c r="M187" t="str">
        <f t="shared" si="2"/>
        <v/>
      </c>
      <c r="N187" t="s">
        <v>1689</v>
      </c>
      <c r="O187" t="s">
        <v>1899</v>
      </c>
      <c r="P187" t="s">
        <v>46</v>
      </c>
      <c r="Q187" t="s">
        <v>1689</v>
      </c>
    </row>
    <row r="188" spans="1:17" x14ac:dyDescent="0.3">
      <c r="A188" t="s">
        <v>1900</v>
      </c>
      <c r="B188">
        <v>95</v>
      </c>
      <c r="C188" t="s">
        <v>1699</v>
      </c>
      <c r="D188" t="s">
        <v>1699</v>
      </c>
      <c r="E188" t="s">
        <v>46</v>
      </c>
      <c r="F188" t="str">
        <f>VLOOKUP(E188,[2]Regions!$B$2:$C$9,2,FALSE)</f>
        <v>Sub-Saharan Africa</v>
      </c>
      <c r="G188" t="s">
        <v>1703</v>
      </c>
      <c r="H188" t="s">
        <v>1339</v>
      </c>
      <c r="I188" t="s">
        <v>825</v>
      </c>
      <c r="J188" t="str">
        <f>VLOOKUP(A188,'[2]2digit'!$A$2:$D$248,4,FALSE)</f>
        <v>TG</v>
      </c>
      <c r="K188" t="s">
        <v>1699</v>
      </c>
      <c r="L188" t="s">
        <v>1699</v>
      </c>
      <c r="M188" t="str">
        <f t="shared" si="2"/>
        <v/>
      </c>
      <c r="N188" t="s">
        <v>1689</v>
      </c>
      <c r="O188" t="s">
        <v>1900</v>
      </c>
      <c r="P188" t="s">
        <v>46</v>
      </c>
      <c r="Q188" t="s">
        <v>1689</v>
      </c>
    </row>
    <row r="189" spans="1:17" x14ac:dyDescent="0.3">
      <c r="A189" t="s">
        <v>1901</v>
      </c>
      <c r="B189">
        <v>94</v>
      </c>
      <c r="C189" t="s">
        <v>1699</v>
      </c>
      <c r="D189" t="s">
        <v>1699</v>
      </c>
      <c r="E189" t="s">
        <v>45</v>
      </c>
      <c r="F189" t="str">
        <f>VLOOKUP(E189,[2]Regions!$B$2:$C$9,2,FALSE)</f>
        <v>East Asia &amp; Pacific</v>
      </c>
      <c r="G189" t="s">
        <v>1699</v>
      </c>
      <c r="H189" t="s">
        <v>1330</v>
      </c>
      <c r="I189" t="s">
        <v>808</v>
      </c>
      <c r="J189" t="str">
        <f>VLOOKUP(A189,'[2]2digit'!$A$2:$D$248,4,FALSE)</f>
        <v>TH</v>
      </c>
      <c r="K189" t="s">
        <v>1699</v>
      </c>
      <c r="L189" t="s">
        <v>1703</v>
      </c>
      <c r="M189" t="str">
        <f t="shared" si="2"/>
        <v>NO</v>
      </c>
      <c r="N189" t="s">
        <v>1696</v>
      </c>
      <c r="O189" t="s">
        <v>1901</v>
      </c>
      <c r="P189" t="s">
        <v>45</v>
      </c>
      <c r="Q189" t="s">
        <v>1696</v>
      </c>
    </row>
    <row r="190" spans="1:17" x14ac:dyDescent="0.3">
      <c r="A190" t="s">
        <v>1902</v>
      </c>
      <c r="B190">
        <v>93</v>
      </c>
      <c r="C190" t="s">
        <v>1699</v>
      </c>
      <c r="D190" t="s">
        <v>1699</v>
      </c>
      <c r="E190" t="s">
        <v>44</v>
      </c>
      <c r="F190" t="str">
        <f>VLOOKUP(E190,[2]Regions!$B$2:$C$9,2,FALSE)</f>
        <v>Eastern Europe &amp; Central Asia</v>
      </c>
      <c r="G190" t="s">
        <v>1703</v>
      </c>
      <c r="H190" t="s">
        <v>1903</v>
      </c>
      <c r="I190" t="s">
        <v>806</v>
      </c>
      <c r="J190" t="str">
        <f>VLOOKUP(A190,'[2]2digit'!$A$2:$D$248,4,FALSE)</f>
        <v>TJ</v>
      </c>
      <c r="K190" t="s">
        <v>1699</v>
      </c>
      <c r="L190" t="s">
        <v>1699</v>
      </c>
      <c r="M190" t="str">
        <f t="shared" si="2"/>
        <v/>
      </c>
      <c r="N190" t="s">
        <v>1689</v>
      </c>
      <c r="O190" t="s">
        <v>1902</v>
      </c>
      <c r="P190" t="s">
        <v>44</v>
      </c>
      <c r="Q190" t="s">
        <v>1689</v>
      </c>
    </row>
    <row r="191" spans="1:17" x14ac:dyDescent="0.3">
      <c r="A191" t="s">
        <v>1904</v>
      </c>
      <c r="B191">
        <v>98</v>
      </c>
      <c r="C191" t="s">
        <v>1703</v>
      </c>
      <c r="D191" t="s">
        <v>1703</v>
      </c>
      <c r="E191" t="s">
        <v>44</v>
      </c>
      <c r="F191" t="str">
        <f>VLOOKUP(E191,[2]Regions!$B$2:$C$9,2,FALSE)</f>
        <v>Eastern Europe &amp; Central Asia</v>
      </c>
      <c r="G191" t="s">
        <v>1699</v>
      </c>
      <c r="H191" t="s">
        <v>1905</v>
      </c>
      <c r="I191" t="s">
        <v>806</v>
      </c>
      <c r="J191" t="str">
        <f>VLOOKUP(A191,'[2]2digit'!$A$2:$D$248,4,FALSE)</f>
        <v>TM</v>
      </c>
      <c r="K191" t="s">
        <v>1699</v>
      </c>
      <c r="L191" t="s">
        <v>1703</v>
      </c>
      <c r="M191" t="str">
        <f t="shared" si="2"/>
        <v>NO</v>
      </c>
      <c r="N191" t="s">
        <v>1696</v>
      </c>
      <c r="O191" t="s">
        <v>1904</v>
      </c>
      <c r="P191" t="s">
        <v>44</v>
      </c>
      <c r="Q191" t="s">
        <v>1696</v>
      </c>
    </row>
    <row r="192" spans="1:17" x14ac:dyDescent="0.3">
      <c r="A192" t="s">
        <v>1906</v>
      </c>
      <c r="B192">
        <v>95</v>
      </c>
      <c r="C192" t="s">
        <v>1703</v>
      </c>
      <c r="D192" t="s">
        <v>1703</v>
      </c>
      <c r="E192" t="s">
        <v>45</v>
      </c>
      <c r="F192" t="str">
        <f>VLOOKUP(E192,[2]Regions!$B$2:$C$9,2,FALSE)</f>
        <v>East Asia &amp; Pacific</v>
      </c>
      <c r="G192" t="s">
        <v>1699</v>
      </c>
      <c r="H192" t="s">
        <v>1907</v>
      </c>
      <c r="I192" t="s">
        <v>806</v>
      </c>
      <c r="J192" t="s">
        <v>1908</v>
      </c>
      <c r="K192" t="s">
        <v>1703</v>
      </c>
      <c r="L192" t="s">
        <v>1699</v>
      </c>
      <c r="M192" t="str">
        <f t="shared" si="2"/>
        <v>YES</v>
      </c>
      <c r="N192" t="s">
        <v>1941</v>
      </c>
      <c r="O192" t="s">
        <v>1906</v>
      </c>
      <c r="P192" t="s">
        <v>45</v>
      </c>
      <c r="Q192" t="s">
        <v>1689</v>
      </c>
    </row>
    <row r="193" spans="1:17" x14ac:dyDescent="0.3">
      <c r="A193" t="s">
        <v>1909</v>
      </c>
      <c r="B193">
        <v>96</v>
      </c>
      <c r="C193" t="s">
        <v>1699</v>
      </c>
      <c r="D193" t="s">
        <v>1699</v>
      </c>
      <c r="E193" t="s">
        <v>45</v>
      </c>
      <c r="F193" t="str">
        <f>VLOOKUP(E193,[2]Regions!$B$2:$C$9,2,FALSE)</f>
        <v>East Asia &amp; Pacific</v>
      </c>
      <c r="G193" t="s">
        <v>1703</v>
      </c>
      <c r="H193" t="s">
        <v>1910</v>
      </c>
      <c r="I193" t="s">
        <v>806</v>
      </c>
      <c r="J193" t="str">
        <f>VLOOKUP(A193,'[2]2digit'!$A$2:$D$248,4,FALSE)</f>
        <v>TO</v>
      </c>
      <c r="K193" t="s">
        <v>1703</v>
      </c>
      <c r="L193" t="s">
        <v>1699</v>
      </c>
      <c r="M193" t="str">
        <f t="shared" si="2"/>
        <v>YES</v>
      </c>
      <c r="N193" t="s">
        <v>1689</v>
      </c>
      <c r="O193" t="s">
        <v>1909</v>
      </c>
      <c r="P193" t="s">
        <v>45</v>
      </c>
      <c r="Q193" t="s">
        <v>1689</v>
      </c>
    </row>
    <row r="194" spans="1:17" x14ac:dyDescent="0.3">
      <c r="A194" t="s">
        <v>1911</v>
      </c>
      <c r="B194">
        <v>96</v>
      </c>
      <c r="C194" t="s">
        <v>1703</v>
      </c>
      <c r="D194" t="s">
        <v>1703</v>
      </c>
      <c r="E194" t="s">
        <v>49</v>
      </c>
      <c r="F194" t="str">
        <f>VLOOKUP(E194,[2]Regions!$B$2:$C$9,2,FALSE)</f>
        <v>Latin America &amp; the Caribbean</v>
      </c>
      <c r="G194" t="s">
        <v>1699</v>
      </c>
      <c r="H194" t="s">
        <v>1335</v>
      </c>
      <c r="I194" t="s">
        <v>804</v>
      </c>
      <c r="J194" t="str">
        <f>VLOOKUP(A194,'[2]2digit'!$A$2:$D$248,4,FALSE)</f>
        <v>TT</v>
      </c>
      <c r="K194" t="s">
        <v>1703</v>
      </c>
      <c r="L194" t="s">
        <v>1703</v>
      </c>
      <c r="M194" t="str">
        <f t="shared" si="2"/>
        <v>YES</v>
      </c>
      <c r="N194" t="s">
        <v>1696</v>
      </c>
      <c r="O194" t="s">
        <v>1911</v>
      </c>
      <c r="P194" t="s">
        <v>49</v>
      </c>
      <c r="Q194" t="s">
        <v>1696</v>
      </c>
    </row>
    <row r="195" spans="1:17" x14ac:dyDescent="0.3">
      <c r="A195" t="s">
        <v>1912</v>
      </c>
      <c r="B195">
        <v>97</v>
      </c>
      <c r="C195" t="s">
        <v>1699</v>
      </c>
      <c r="D195" t="s">
        <v>1699</v>
      </c>
      <c r="E195" t="s">
        <v>42</v>
      </c>
      <c r="F195" t="str">
        <f>VLOOKUP(E195,[2]Regions!$B$2:$C$9,2,FALSE)</f>
        <v>Middle East &amp; North Africa</v>
      </c>
      <c r="G195" t="s">
        <v>1699</v>
      </c>
      <c r="H195" t="s">
        <v>1343</v>
      </c>
      <c r="I195" t="s">
        <v>806</v>
      </c>
      <c r="J195" t="str">
        <f>VLOOKUP(A195,'[2]2digit'!$A$2:$D$248,4,FALSE)</f>
        <v>TN</v>
      </c>
      <c r="K195" t="s">
        <v>1699</v>
      </c>
      <c r="L195" t="s">
        <v>1703</v>
      </c>
      <c r="M195" t="str">
        <f t="shared" ref="M195:M217" si="3">IF(K195="YES","YES",IF(L195="YES","NO",""))</f>
        <v>NO</v>
      </c>
      <c r="N195" t="s">
        <v>1696</v>
      </c>
      <c r="O195" t="s">
        <v>1912</v>
      </c>
      <c r="P195" t="s">
        <v>42</v>
      </c>
      <c r="Q195" t="s">
        <v>1696</v>
      </c>
    </row>
    <row r="196" spans="1:17" x14ac:dyDescent="0.3">
      <c r="A196" t="s">
        <v>816</v>
      </c>
      <c r="B196">
        <v>97</v>
      </c>
      <c r="C196" t="s">
        <v>1699</v>
      </c>
      <c r="D196" t="s">
        <v>1699</v>
      </c>
      <c r="E196" t="s">
        <v>44</v>
      </c>
      <c r="F196" t="str">
        <f>VLOOKUP(E196,[2]Regions!$B$2:$C$9,2,FALSE)</f>
        <v>Eastern Europe &amp; Central Asia</v>
      </c>
      <c r="G196" t="s">
        <v>1699</v>
      </c>
      <c r="H196" t="s">
        <v>656</v>
      </c>
      <c r="I196" t="s">
        <v>808</v>
      </c>
      <c r="J196" t="str">
        <f>VLOOKUP(A196,'[2]2digit'!$A$2:$D$248,4,FALSE)</f>
        <v>TR</v>
      </c>
      <c r="K196" t="s">
        <v>1699</v>
      </c>
      <c r="L196" t="s">
        <v>1703</v>
      </c>
      <c r="M196" t="str">
        <f t="shared" si="3"/>
        <v>NO</v>
      </c>
      <c r="N196" t="s">
        <v>1696</v>
      </c>
      <c r="O196" t="s">
        <v>816</v>
      </c>
      <c r="P196" t="s">
        <v>44</v>
      </c>
      <c r="Q196" t="s">
        <v>1696</v>
      </c>
    </row>
    <row r="197" spans="1:17" x14ac:dyDescent="0.3">
      <c r="A197" t="s">
        <v>1913</v>
      </c>
      <c r="C197" t="s">
        <v>1699</v>
      </c>
      <c r="D197" t="s">
        <v>1699</v>
      </c>
      <c r="E197" t="s">
        <v>45</v>
      </c>
      <c r="F197" t="str">
        <f>VLOOKUP(E197,[2]Regions!$B$2:$C$9,2,FALSE)</f>
        <v>East Asia &amp; Pacific</v>
      </c>
      <c r="G197" t="s">
        <v>1703</v>
      </c>
      <c r="H197" t="s">
        <v>1914</v>
      </c>
      <c r="I197" t="s">
        <v>808</v>
      </c>
      <c r="J197" t="str">
        <f>VLOOKUP(A197,'[2]2digit'!$A$2:$D$248,4,FALSE)</f>
        <v>TV</v>
      </c>
      <c r="K197" t="s">
        <v>1703</v>
      </c>
      <c r="L197" t="s">
        <v>1699</v>
      </c>
      <c r="M197" t="str">
        <f t="shared" si="3"/>
        <v>YES</v>
      </c>
      <c r="N197" t="s">
        <v>1689</v>
      </c>
      <c r="O197" t="s">
        <v>1913</v>
      </c>
      <c r="P197" t="s">
        <v>45</v>
      </c>
      <c r="Q197" t="s">
        <v>1689</v>
      </c>
    </row>
    <row r="198" spans="1:17" x14ac:dyDescent="0.3">
      <c r="A198" t="s">
        <v>1915</v>
      </c>
      <c r="C198" t="s">
        <v>1699</v>
      </c>
      <c r="D198" t="s">
        <v>1699</v>
      </c>
      <c r="E198" t="s">
        <v>45</v>
      </c>
      <c r="F198" t="str">
        <f>VLOOKUP(E198,[2]Regions!$B$2:$C$9,2,FALSE)</f>
        <v>East Asia &amp; Pacific</v>
      </c>
      <c r="G198" t="s">
        <v>1699</v>
      </c>
      <c r="H198" t="s">
        <v>1916</v>
      </c>
      <c r="I198" t="s">
        <v>804</v>
      </c>
      <c r="J198" t="str">
        <f>VLOOKUP(A198,'[2]2digit'!$A$2:$D$248,4,FALSE)</f>
        <v>TW</v>
      </c>
      <c r="K198" t="s">
        <v>1699</v>
      </c>
      <c r="L198" t="s">
        <v>1699</v>
      </c>
      <c r="M198" t="str">
        <f t="shared" si="3"/>
        <v/>
      </c>
      <c r="N198" t="s">
        <v>102</v>
      </c>
      <c r="O198" t="s">
        <v>1915</v>
      </c>
      <c r="P198" t="s">
        <v>45</v>
      </c>
      <c r="Q198" t="s">
        <v>102</v>
      </c>
    </row>
    <row r="199" spans="1:17" x14ac:dyDescent="0.3">
      <c r="A199" t="s">
        <v>1917</v>
      </c>
      <c r="B199">
        <v>94</v>
      </c>
      <c r="C199" t="s">
        <v>1699</v>
      </c>
      <c r="D199" t="s">
        <v>1699</v>
      </c>
      <c r="E199" t="s">
        <v>46</v>
      </c>
      <c r="F199" t="str">
        <f>VLOOKUP(E199,[2]Regions!$B$2:$C$9,2,FALSE)</f>
        <v>Sub-Saharan Africa</v>
      </c>
      <c r="G199" t="s">
        <v>1703</v>
      </c>
      <c r="H199" t="s">
        <v>1918</v>
      </c>
      <c r="I199" t="s">
        <v>825</v>
      </c>
      <c r="J199" t="str">
        <f>VLOOKUP(A199,'[2]2digit'!$A$2:$D$248,4,FALSE)</f>
        <v>TZ</v>
      </c>
      <c r="K199" t="s">
        <v>1699</v>
      </c>
      <c r="L199" t="s">
        <v>1699</v>
      </c>
      <c r="M199" t="str">
        <f t="shared" si="3"/>
        <v/>
      </c>
      <c r="N199" t="s">
        <v>1689</v>
      </c>
      <c r="O199" t="s">
        <v>1917</v>
      </c>
      <c r="P199" t="s">
        <v>46</v>
      </c>
      <c r="Q199" t="s">
        <v>1689</v>
      </c>
    </row>
    <row r="200" spans="1:17" x14ac:dyDescent="0.3">
      <c r="A200" t="s">
        <v>1919</v>
      </c>
      <c r="B200">
        <v>98</v>
      </c>
      <c r="C200" t="s">
        <v>1699</v>
      </c>
      <c r="D200" t="s">
        <v>1699</v>
      </c>
      <c r="E200" t="s">
        <v>46</v>
      </c>
      <c r="F200" t="str">
        <f>VLOOKUP(E200,[2]Regions!$B$2:$C$9,2,FALSE)</f>
        <v>Sub-Saharan Africa</v>
      </c>
      <c r="G200" t="s">
        <v>1703</v>
      </c>
      <c r="H200" t="s">
        <v>1351</v>
      </c>
      <c r="I200" t="s">
        <v>825</v>
      </c>
      <c r="J200" t="str">
        <f>VLOOKUP(A200,'[2]2digit'!$A$2:$D$248,4,FALSE)</f>
        <v>UG</v>
      </c>
      <c r="K200" t="s">
        <v>1699</v>
      </c>
      <c r="L200" t="s">
        <v>1699</v>
      </c>
      <c r="M200" t="str">
        <f t="shared" si="3"/>
        <v/>
      </c>
      <c r="N200" t="s">
        <v>1689</v>
      </c>
      <c r="O200" t="s">
        <v>1919</v>
      </c>
      <c r="P200" t="s">
        <v>46</v>
      </c>
      <c r="Q200" t="s">
        <v>1689</v>
      </c>
    </row>
    <row r="201" spans="1:17" x14ac:dyDescent="0.3">
      <c r="A201" t="s">
        <v>1920</v>
      </c>
      <c r="B201">
        <v>99</v>
      </c>
      <c r="C201" t="s">
        <v>1699</v>
      </c>
      <c r="D201" t="s">
        <v>1699</v>
      </c>
      <c r="E201" t="s">
        <v>44</v>
      </c>
      <c r="F201" t="str">
        <f>VLOOKUP(E201,[2]Regions!$B$2:$C$9,2,FALSE)</f>
        <v>Eastern Europe &amp; Central Asia</v>
      </c>
      <c r="G201" t="s">
        <v>1699</v>
      </c>
      <c r="H201" t="s">
        <v>1353</v>
      </c>
      <c r="I201" t="s">
        <v>806</v>
      </c>
      <c r="J201" t="str">
        <f>VLOOKUP(A201,'[2]2digit'!$A$2:$D$248,4,FALSE)</f>
        <v>UA</v>
      </c>
      <c r="K201" t="s">
        <v>1699</v>
      </c>
      <c r="L201" t="s">
        <v>1703</v>
      </c>
      <c r="M201" t="str">
        <f t="shared" si="3"/>
        <v>NO</v>
      </c>
      <c r="N201" t="s">
        <v>1696</v>
      </c>
      <c r="O201" t="s">
        <v>1920</v>
      </c>
      <c r="P201" t="s">
        <v>44</v>
      </c>
      <c r="Q201" t="s">
        <v>1696</v>
      </c>
    </row>
    <row r="202" spans="1:17" x14ac:dyDescent="0.3">
      <c r="A202" t="s">
        <v>850</v>
      </c>
      <c r="B202">
        <v>101</v>
      </c>
      <c r="C202" t="s">
        <v>1699</v>
      </c>
      <c r="D202" t="s">
        <v>1699</v>
      </c>
      <c r="E202" t="s">
        <v>49</v>
      </c>
      <c r="F202" t="str">
        <f>VLOOKUP(E202,[2]Regions!$B$2:$C$9,2,FALSE)</f>
        <v>Latin America &amp; the Caribbean</v>
      </c>
      <c r="G202" t="s">
        <v>1699</v>
      </c>
      <c r="H202" t="s">
        <v>766</v>
      </c>
      <c r="I202" t="s">
        <v>804</v>
      </c>
      <c r="J202" t="str">
        <f>VLOOKUP(A202,'[2]2digit'!$A$2:$D$248,4,FALSE)</f>
        <v>UY</v>
      </c>
      <c r="K202" t="s">
        <v>1699</v>
      </c>
      <c r="L202" t="s">
        <v>1703</v>
      </c>
      <c r="M202" t="str">
        <f t="shared" si="3"/>
        <v>NO</v>
      </c>
      <c r="N202" t="s">
        <v>1696</v>
      </c>
      <c r="O202" t="s">
        <v>850</v>
      </c>
      <c r="P202" t="s">
        <v>49</v>
      </c>
      <c r="Q202" t="s">
        <v>1696</v>
      </c>
    </row>
    <row r="203" spans="1:17" x14ac:dyDescent="0.3">
      <c r="A203" t="s">
        <v>736</v>
      </c>
      <c r="B203">
        <v>100</v>
      </c>
      <c r="C203" t="s">
        <v>1699</v>
      </c>
      <c r="D203" t="s">
        <v>1699</v>
      </c>
      <c r="E203" t="s">
        <v>743</v>
      </c>
      <c r="F203" t="str">
        <f>VLOOKUP(E203,[2]Regions!$B$2:$C$9,2,FALSE)</f>
        <v>North America</v>
      </c>
      <c r="G203" t="s">
        <v>1699</v>
      </c>
      <c r="H203" t="s">
        <v>788</v>
      </c>
      <c r="I203" t="s">
        <v>804</v>
      </c>
      <c r="J203" t="str">
        <f>VLOOKUP(A203,'[2]2digit'!$A$2:$D$248,4,FALSE)</f>
        <v>US</v>
      </c>
      <c r="K203" t="s">
        <v>1699</v>
      </c>
      <c r="L203" t="s">
        <v>1699</v>
      </c>
      <c r="M203" t="str">
        <f t="shared" si="3"/>
        <v/>
      </c>
      <c r="N203" t="s">
        <v>102</v>
      </c>
      <c r="O203" t="s">
        <v>736</v>
      </c>
      <c r="P203" t="s">
        <v>743</v>
      </c>
      <c r="Q203" t="s">
        <v>102</v>
      </c>
    </row>
    <row r="204" spans="1:17" x14ac:dyDescent="0.3">
      <c r="A204" t="s">
        <v>1921</v>
      </c>
      <c r="B204">
        <v>101</v>
      </c>
      <c r="C204" t="s">
        <v>1699</v>
      </c>
      <c r="D204" t="s">
        <v>1699</v>
      </c>
      <c r="E204" t="s">
        <v>44</v>
      </c>
      <c r="F204" t="str">
        <f>VLOOKUP(E204,[2]Regions!$B$2:$C$9,2,FALSE)</f>
        <v>Eastern Europe &amp; Central Asia</v>
      </c>
      <c r="G204" t="s">
        <v>1703</v>
      </c>
      <c r="H204" t="s">
        <v>1369</v>
      </c>
      <c r="I204" t="s">
        <v>806</v>
      </c>
      <c r="J204" t="str">
        <f>VLOOKUP(A204,'[2]2digit'!$A$2:$D$248,4,FALSE)</f>
        <v>UZ</v>
      </c>
      <c r="K204" t="s">
        <v>1699</v>
      </c>
      <c r="L204" t="s">
        <v>1699</v>
      </c>
      <c r="M204" t="str">
        <f t="shared" si="3"/>
        <v/>
      </c>
      <c r="N204" t="s">
        <v>1941</v>
      </c>
      <c r="O204" t="s">
        <v>1921</v>
      </c>
      <c r="P204" t="s">
        <v>44</v>
      </c>
      <c r="Q204" t="s">
        <v>1689</v>
      </c>
    </row>
    <row r="205" spans="1:17" x14ac:dyDescent="0.3">
      <c r="A205" t="s">
        <v>1922</v>
      </c>
      <c r="B205">
        <v>90</v>
      </c>
      <c r="C205" t="s">
        <v>1699</v>
      </c>
      <c r="D205" t="s">
        <v>1699</v>
      </c>
      <c r="E205" t="s">
        <v>49</v>
      </c>
      <c r="F205" t="str">
        <f>VLOOKUP(E205,[2]Regions!$B$2:$C$9,2,FALSE)</f>
        <v>Latin America &amp; the Caribbean</v>
      </c>
      <c r="G205" t="s">
        <v>1703</v>
      </c>
      <c r="H205" t="s">
        <v>1923</v>
      </c>
      <c r="I205" t="s">
        <v>808</v>
      </c>
      <c r="J205" t="str">
        <f>VLOOKUP(A205,'[2]2digit'!$A$2:$D$248,4,FALSE)</f>
        <v>VC</v>
      </c>
      <c r="K205" t="s">
        <v>1703</v>
      </c>
      <c r="L205" t="s">
        <v>1699</v>
      </c>
      <c r="M205" t="str">
        <f t="shared" si="3"/>
        <v>YES</v>
      </c>
      <c r="N205" t="s">
        <v>1941</v>
      </c>
      <c r="O205" t="s">
        <v>1922</v>
      </c>
      <c r="P205" t="s">
        <v>49</v>
      </c>
      <c r="Q205" t="s">
        <v>1689</v>
      </c>
    </row>
    <row r="206" spans="1:17" x14ac:dyDescent="0.3">
      <c r="A206" t="s">
        <v>1924</v>
      </c>
      <c r="B206">
        <v>102</v>
      </c>
      <c r="C206" t="s">
        <v>1703</v>
      </c>
      <c r="D206" t="s">
        <v>1703</v>
      </c>
      <c r="E206" t="s">
        <v>49</v>
      </c>
      <c r="F206" t="str">
        <f>VLOOKUP(E206,[2]Regions!$B$2:$C$9,2,FALSE)</f>
        <v>Latin America &amp; the Caribbean</v>
      </c>
      <c r="G206" t="s">
        <v>1699</v>
      </c>
      <c r="H206" t="s">
        <v>1925</v>
      </c>
      <c r="I206" t="s">
        <v>808</v>
      </c>
      <c r="J206" t="str">
        <f>VLOOKUP(A206,'[2]2digit'!$A$2:$D$248,4,FALSE)</f>
        <v>VE</v>
      </c>
      <c r="K206" t="s">
        <v>1699</v>
      </c>
      <c r="L206" t="s">
        <v>1703</v>
      </c>
      <c r="M206" t="str">
        <f t="shared" si="3"/>
        <v>NO</v>
      </c>
      <c r="N206" t="s">
        <v>1696</v>
      </c>
      <c r="O206" t="s">
        <v>1924</v>
      </c>
      <c r="P206" t="s">
        <v>49</v>
      </c>
      <c r="Q206" t="s">
        <v>1696</v>
      </c>
    </row>
    <row r="207" spans="1:17" x14ac:dyDescent="0.3">
      <c r="A207" t="s">
        <v>1926</v>
      </c>
      <c r="B207">
        <v>103</v>
      </c>
      <c r="C207" t="s">
        <v>1699</v>
      </c>
      <c r="D207" t="s">
        <v>1699</v>
      </c>
      <c r="E207" t="s">
        <v>49</v>
      </c>
      <c r="F207" t="str">
        <f>VLOOKUP(E207,[2]Regions!$B$2:$C$9,2,FALSE)</f>
        <v>Latin America &amp; the Caribbean</v>
      </c>
      <c r="G207" t="s">
        <v>1699</v>
      </c>
      <c r="H207" t="s">
        <v>1927</v>
      </c>
      <c r="I207" t="s">
        <v>804</v>
      </c>
      <c r="J207" t="str">
        <f>VLOOKUP(A207,'[2]2digit'!$A$2:$D$248,4,FALSE)</f>
        <v>VI</v>
      </c>
      <c r="K207" t="s">
        <v>1699</v>
      </c>
      <c r="L207" t="s">
        <v>1699</v>
      </c>
      <c r="M207" t="str">
        <f t="shared" si="3"/>
        <v/>
      </c>
      <c r="N207" t="s">
        <v>102</v>
      </c>
      <c r="O207" t="s">
        <v>1926</v>
      </c>
      <c r="P207" t="s">
        <v>49</v>
      </c>
      <c r="Q207" t="s">
        <v>102</v>
      </c>
    </row>
    <row r="208" spans="1:17" x14ac:dyDescent="0.3">
      <c r="A208" t="s">
        <v>1928</v>
      </c>
      <c r="B208">
        <v>103</v>
      </c>
      <c r="C208" t="s">
        <v>1703</v>
      </c>
      <c r="D208" t="s">
        <v>1703</v>
      </c>
      <c r="E208" t="s">
        <v>45</v>
      </c>
      <c r="F208" t="str">
        <f>VLOOKUP(E208,[2]Regions!$B$2:$C$9,2,FALSE)</f>
        <v>East Asia &amp; Pacific</v>
      </c>
      <c r="G208" t="s">
        <v>1703</v>
      </c>
      <c r="H208" t="s">
        <v>1379</v>
      </c>
      <c r="I208" t="s">
        <v>806</v>
      </c>
      <c r="J208" t="str">
        <f>VLOOKUP(A208,'[2]2digit'!$A$2:$D$248,4,FALSE)</f>
        <v>VN</v>
      </c>
      <c r="K208" t="s">
        <v>1699</v>
      </c>
      <c r="L208" t="s">
        <v>1703</v>
      </c>
      <c r="M208" t="str">
        <f t="shared" si="3"/>
        <v>NO</v>
      </c>
      <c r="N208" t="s">
        <v>1696</v>
      </c>
      <c r="O208" t="s">
        <v>1928</v>
      </c>
      <c r="P208" t="s">
        <v>45</v>
      </c>
      <c r="Q208" t="s">
        <v>1696</v>
      </c>
    </row>
    <row r="209" spans="1:17" x14ac:dyDescent="0.3">
      <c r="A209" t="s">
        <v>1929</v>
      </c>
      <c r="B209">
        <v>102</v>
      </c>
      <c r="C209" t="s">
        <v>1699</v>
      </c>
      <c r="D209" t="s">
        <v>1699</v>
      </c>
      <c r="E209" t="s">
        <v>45</v>
      </c>
      <c r="F209" t="str">
        <f>VLOOKUP(E209,[2]Regions!$B$2:$C$9,2,FALSE)</f>
        <v>East Asia &amp; Pacific</v>
      </c>
      <c r="G209" t="s">
        <v>1703</v>
      </c>
      <c r="H209" t="s">
        <v>1374</v>
      </c>
      <c r="I209" t="s">
        <v>806</v>
      </c>
      <c r="J209" t="str">
        <f>VLOOKUP(A209,'[2]2digit'!$A$2:$D$248,4,FALSE)</f>
        <v>VU</v>
      </c>
      <c r="K209" t="s">
        <v>1703</v>
      </c>
      <c r="L209" t="s">
        <v>1699</v>
      </c>
      <c r="M209" t="str">
        <f t="shared" si="3"/>
        <v>YES</v>
      </c>
      <c r="N209" t="s">
        <v>1689</v>
      </c>
      <c r="O209" t="s">
        <v>1929</v>
      </c>
      <c r="P209" t="s">
        <v>45</v>
      </c>
      <c r="Q209" t="s">
        <v>1689</v>
      </c>
    </row>
    <row r="210" spans="1:17" x14ac:dyDescent="0.3">
      <c r="A210" t="s">
        <v>1930</v>
      </c>
      <c r="B210">
        <v>104</v>
      </c>
      <c r="C210" t="s">
        <v>1699</v>
      </c>
      <c r="D210" t="s">
        <v>1699</v>
      </c>
      <c r="E210" t="s">
        <v>42</v>
      </c>
      <c r="F210" t="str">
        <f>VLOOKUP(E210,[2]Regions!$B$2:$C$9,2,FALSE)</f>
        <v>Middle East &amp; North Africa</v>
      </c>
      <c r="G210" t="s">
        <v>1699</v>
      </c>
      <c r="H210" t="s">
        <v>1383</v>
      </c>
      <c r="I210" t="s">
        <v>806</v>
      </c>
      <c r="J210" t="s">
        <v>1931</v>
      </c>
      <c r="K210" t="s">
        <v>1699</v>
      </c>
      <c r="L210" t="s">
        <v>1699</v>
      </c>
      <c r="M210" t="str">
        <f t="shared" si="3"/>
        <v/>
      </c>
      <c r="N210" t="s">
        <v>102</v>
      </c>
      <c r="O210" t="s">
        <v>1930</v>
      </c>
      <c r="P210" t="s">
        <v>42</v>
      </c>
      <c r="Q210" t="s">
        <v>102</v>
      </c>
    </row>
    <row r="211" spans="1:17" x14ac:dyDescent="0.3">
      <c r="A211" t="s">
        <v>1932</v>
      </c>
      <c r="B211">
        <v>81</v>
      </c>
      <c r="C211" t="s">
        <v>1699</v>
      </c>
      <c r="D211" t="s">
        <v>1699</v>
      </c>
      <c r="E211" t="s">
        <v>45</v>
      </c>
      <c r="F211" t="str">
        <f>VLOOKUP(E211,[2]Regions!$B$2:$C$9,2,FALSE)</f>
        <v>East Asia &amp; Pacific</v>
      </c>
      <c r="G211" t="s">
        <v>1703</v>
      </c>
      <c r="H211" t="s">
        <v>1263</v>
      </c>
      <c r="I211" t="s">
        <v>806</v>
      </c>
      <c r="J211" t="str">
        <f>VLOOKUP(A211,'[2]2digit'!$A$2:$D$248,4,FALSE)</f>
        <v>WS</v>
      </c>
      <c r="K211" t="s">
        <v>1703</v>
      </c>
      <c r="L211" t="s">
        <v>1699</v>
      </c>
      <c r="M211" t="str">
        <f t="shared" si="3"/>
        <v>YES</v>
      </c>
      <c r="N211" t="s">
        <v>1689</v>
      </c>
      <c r="O211" t="s">
        <v>1932</v>
      </c>
      <c r="P211" t="s">
        <v>45</v>
      </c>
      <c r="Q211" t="s">
        <v>1689</v>
      </c>
    </row>
    <row r="212" spans="1:17" x14ac:dyDescent="0.3">
      <c r="A212" t="s">
        <v>812</v>
      </c>
      <c r="C212" t="s">
        <v>1699</v>
      </c>
      <c r="D212" t="s">
        <v>1699</v>
      </c>
      <c r="E212" t="s">
        <v>44</v>
      </c>
      <c r="F212" t="str">
        <f>VLOOKUP(E212,[2]Regions!$B$2:$C$9,2,FALSE)</f>
        <v>Eastern Europe &amp; Central Asia</v>
      </c>
      <c r="G212" t="s">
        <v>1699</v>
      </c>
      <c r="H212" t="s">
        <v>10</v>
      </c>
      <c r="I212" t="s">
        <v>806</v>
      </c>
      <c r="J212" t="s">
        <v>1933</v>
      </c>
      <c r="K212" t="s">
        <v>1699</v>
      </c>
      <c r="L212" t="s">
        <v>1699</v>
      </c>
      <c r="M212" t="str">
        <f t="shared" si="3"/>
        <v/>
      </c>
      <c r="N212" t="s">
        <v>1940</v>
      </c>
      <c r="O212" t="s">
        <v>812</v>
      </c>
      <c r="P212" t="s">
        <v>44</v>
      </c>
      <c r="Q212" t="s">
        <v>1689</v>
      </c>
    </row>
    <row r="213" spans="1:17" x14ac:dyDescent="0.3">
      <c r="A213" t="s">
        <v>1934</v>
      </c>
      <c r="B213">
        <v>104</v>
      </c>
      <c r="C213" t="s">
        <v>1703</v>
      </c>
      <c r="D213" t="s">
        <v>1703</v>
      </c>
      <c r="E213" t="s">
        <v>42</v>
      </c>
      <c r="F213" t="str">
        <f>VLOOKUP(E213,[2]Regions!$B$2:$C$9,2,FALSE)</f>
        <v>Middle East &amp; North Africa</v>
      </c>
      <c r="G213" t="s">
        <v>1703</v>
      </c>
      <c r="H213" t="s">
        <v>1935</v>
      </c>
      <c r="I213" t="s">
        <v>806</v>
      </c>
      <c r="J213" t="str">
        <f>VLOOKUP(A213,'[2]2digit'!$A$2:$D$248,4,FALSE)</f>
        <v>YE</v>
      </c>
      <c r="K213" t="s">
        <v>1699</v>
      </c>
      <c r="L213" t="s">
        <v>1699</v>
      </c>
      <c r="M213" t="str">
        <f t="shared" si="3"/>
        <v/>
      </c>
      <c r="N213" t="s">
        <v>1689</v>
      </c>
      <c r="O213" t="s">
        <v>1934</v>
      </c>
      <c r="P213" t="s">
        <v>42</v>
      </c>
      <c r="Q213" t="s">
        <v>1689</v>
      </c>
    </row>
    <row r="214" spans="1:17" x14ac:dyDescent="0.3">
      <c r="A214" t="s">
        <v>834</v>
      </c>
      <c r="B214">
        <v>87</v>
      </c>
      <c r="C214" t="s">
        <v>1703</v>
      </c>
      <c r="D214" t="s">
        <v>1699</v>
      </c>
      <c r="E214" t="s">
        <v>46</v>
      </c>
      <c r="F214" t="str">
        <f>VLOOKUP(E214,[2]Regions!$B$2:$C$9,2,FALSE)</f>
        <v>Sub-Saharan Africa</v>
      </c>
      <c r="G214" t="s">
        <v>1699</v>
      </c>
      <c r="H214" t="s">
        <v>47</v>
      </c>
      <c r="I214" t="s">
        <v>808</v>
      </c>
      <c r="J214" t="str">
        <f>VLOOKUP(A214,'[2]2digit'!$A$2:$D$248,4,FALSE)</f>
        <v>ZA</v>
      </c>
      <c r="K214" t="s">
        <v>1699</v>
      </c>
      <c r="L214" t="s">
        <v>1703</v>
      </c>
      <c r="M214" t="str">
        <f t="shared" si="3"/>
        <v>NO</v>
      </c>
      <c r="N214" t="s">
        <v>1696</v>
      </c>
      <c r="O214" t="s">
        <v>834</v>
      </c>
      <c r="P214" t="s">
        <v>46</v>
      </c>
      <c r="Q214" t="s">
        <v>1696</v>
      </c>
    </row>
    <row r="215" spans="1:17" x14ac:dyDescent="0.3">
      <c r="A215" t="s">
        <v>1936</v>
      </c>
      <c r="B215">
        <v>105</v>
      </c>
      <c r="C215" t="s">
        <v>1703</v>
      </c>
      <c r="D215" t="s">
        <v>1699</v>
      </c>
      <c r="E215" t="s">
        <v>46</v>
      </c>
      <c r="F215" t="str">
        <f>VLOOKUP(E215,[2]Regions!$B$2:$C$9,2,FALSE)</f>
        <v>Sub-Saharan Africa</v>
      </c>
      <c r="G215" t="s">
        <v>1703</v>
      </c>
      <c r="H215" t="s">
        <v>1385</v>
      </c>
      <c r="I215" t="s">
        <v>806</v>
      </c>
      <c r="J215" t="str">
        <f>VLOOKUP(A215,'[2]2digit'!$A$2:$D$248,4,FALSE)</f>
        <v>ZM</v>
      </c>
      <c r="K215" t="s">
        <v>1699</v>
      </c>
      <c r="L215" t="s">
        <v>1699</v>
      </c>
      <c r="M215" t="str">
        <f t="shared" si="3"/>
        <v/>
      </c>
      <c r="N215" t="s">
        <v>1940</v>
      </c>
      <c r="O215" t="s">
        <v>1936</v>
      </c>
      <c r="P215" t="s">
        <v>46</v>
      </c>
      <c r="Q215" t="s">
        <v>1689</v>
      </c>
    </row>
    <row r="216" spans="1:17" x14ac:dyDescent="0.3">
      <c r="A216" t="s">
        <v>1937</v>
      </c>
      <c r="B216">
        <v>105</v>
      </c>
      <c r="C216" t="s">
        <v>1699</v>
      </c>
      <c r="D216" t="s">
        <v>1699</v>
      </c>
      <c r="E216" t="s">
        <v>46</v>
      </c>
      <c r="F216" t="str">
        <f>VLOOKUP(E216,[2]Regions!$B$2:$C$9,2,FALSE)</f>
        <v>Sub-Saharan Africa</v>
      </c>
      <c r="G216" t="s">
        <v>1703</v>
      </c>
      <c r="H216" t="s">
        <v>1390</v>
      </c>
      <c r="I216" t="s">
        <v>825</v>
      </c>
      <c r="J216" t="str">
        <f>VLOOKUP(A216,'[2]2digit'!$A$2:$D$248,4,FALSE)</f>
        <v>ZW</v>
      </c>
      <c r="K216" t="s">
        <v>1699</v>
      </c>
      <c r="L216" t="s">
        <v>1699</v>
      </c>
      <c r="M216" t="str">
        <f t="shared" si="3"/>
        <v/>
      </c>
      <c r="N216" t="s">
        <v>1941</v>
      </c>
      <c r="O216" t="s">
        <v>1937</v>
      </c>
      <c r="P216" t="s">
        <v>46</v>
      </c>
      <c r="Q216" t="s">
        <v>1689</v>
      </c>
    </row>
    <row r="217" spans="1:17" x14ac:dyDescent="0.3">
      <c r="A217" t="s">
        <v>1938</v>
      </c>
      <c r="C217" t="s">
        <v>1699</v>
      </c>
      <c r="D217" t="s">
        <v>1699</v>
      </c>
      <c r="E217" t="s">
        <v>49</v>
      </c>
      <c r="F217" t="s">
        <v>737</v>
      </c>
      <c r="G217" t="s">
        <v>1699</v>
      </c>
      <c r="H217" t="s">
        <v>1179</v>
      </c>
      <c r="I217" t="s">
        <v>804</v>
      </c>
      <c r="K217" t="s">
        <v>1703</v>
      </c>
      <c r="L217" t="s">
        <v>1699</v>
      </c>
      <c r="M217" t="str">
        <f t="shared" si="3"/>
        <v>YES</v>
      </c>
      <c r="N217" t="s">
        <v>102</v>
      </c>
      <c r="O217" t="s">
        <v>1938</v>
      </c>
      <c r="P217" t="s">
        <v>49</v>
      </c>
      <c r="Q217" t="s">
        <v>102</v>
      </c>
    </row>
  </sheetData>
  <sortState xmlns:xlrd2="http://schemas.microsoft.com/office/spreadsheetml/2017/richdata2" ref="A2:D140">
    <sortCondition ref="A2:A14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090B-7A61-40C0-9E83-FB719BB91CAB}">
  <dimension ref="A1:E196"/>
  <sheetViews>
    <sheetView topLeftCell="A112" workbookViewId="0">
      <selection activeCell="E124" sqref="E124"/>
    </sheetView>
  </sheetViews>
  <sheetFormatPr defaultRowHeight="14.4" x14ac:dyDescent="0.3"/>
  <cols>
    <col min="1" max="1" width="31.5546875" bestFit="1" customWidth="1"/>
    <col min="2" max="2" width="28.88671875" bestFit="1" customWidth="1"/>
  </cols>
  <sheetData>
    <row r="1" spans="1:5" x14ac:dyDescent="0.3">
      <c r="A1" t="s">
        <v>2098</v>
      </c>
      <c r="B1" t="s">
        <v>33</v>
      </c>
      <c r="C1" t="s">
        <v>783</v>
      </c>
      <c r="D1" s="55" t="s">
        <v>2100</v>
      </c>
      <c r="E1" s="55" t="s">
        <v>2099</v>
      </c>
    </row>
    <row r="2" spans="1:5" x14ac:dyDescent="0.3">
      <c r="A2" t="s">
        <v>870</v>
      </c>
      <c r="B2" t="s">
        <v>870</v>
      </c>
      <c r="C2" t="str">
        <f>VLOOKUP(B2,Countries!$H$1:$Q$217,8,FALSE)</f>
        <v>ABW</v>
      </c>
      <c r="D2">
        <v>4.2569999999999997</v>
      </c>
      <c r="E2">
        <v>1.222</v>
      </c>
    </row>
    <row r="3" spans="1:5" x14ac:dyDescent="0.3">
      <c r="A3" t="s">
        <v>24</v>
      </c>
      <c r="B3" t="s">
        <v>24</v>
      </c>
      <c r="C3" t="str">
        <f>VLOOKUP(B3,Countries!$H$1:$Q$217,8,FALSE)</f>
        <v>AFG</v>
      </c>
      <c r="D3">
        <v>2.302</v>
      </c>
      <c r="E3">
        <v>5.4429999999999996</v>
      </c>
    </row>
    <row r="4" spans="1:5" x14ac:dyDescent="0.3">
      <c r="A4" t="s">
        <v>861</v>
      </c>
      <c r="B4" t="s">
        <v>861</v>
      </c>
      <c r="C4" t="str">
        <f>VLOOKUP(B4,Countries!$H$1:$Q$217,8,FALSE)</f>
        <v>AGO</v>
      </c>
      <c r="D4">
        <v>17.079000000000001</v>
      </c>
      <c r="E4">
        <v>21.024000000000001</v>
      </c>
    </row>
    <row r="5" spans="1:5" x14ac:dyDescent="0.3">
      <c r="A5" t="s">
        <v>25</v>
      </c>
      <c r="B5" t="s">
        <v>25</v>
      </c>
      <c r="C5" t="str">
        <f>VLOOKUP(B5,Countries!$H$1:$Q$217,8,FALSE)</f>
        <v>ALB</v>
      </c>
      <c r="D5">
        <v>1.411</v>
      </c>
      <c r="E5">
        <v>1.405</v>
      </c>
    </row>
    <row r="6" spans="1:5" x14ac:dyDescent="0.3">
      <c r="A6" t="s">
        <v>787</v>
      </c>
      <c r="B6" t="s">
        <v>787</v>
      </c>
      <c r="C6" t="str">
        <f>VLOOKUP(B6,Countries!$H$1:$Q$217,8,FALSE)</f>
        <v>ARE</v>
      </c>
      <c r="D6">
        <v>-1.931</v>
      </c>
      <c r="E6">
        <v>-1.5</v>
      </c>
    </row>
    <row r="7" spans="1:5" x14ac:dyDescent="0.3">
      <c r="A7" t="s">
        <v>755</v>
      </c>
      <c r="B7" t="s">
        <v>755</v>
      </c>
      <c r="C7" t="str">
        <f>VLOOKUP(B7,Countries!$H$1:$Q$217,8,FALSE)</f>
        <v>ARG</v>
      </c>
      <c r="D7">
        <v>53.548000000000002</v>
      </c>
      <c r="E7">
        <v>46.6</v>
      </c>
    </row>
    <row r="8" spans="1:5" x14ac:dyDescent="0.3">
      <c r="A8" t="s">
        <v>1709</v>
      </c>
      <c r="B8" t="s">
        <v>1709</v>
      </c>
      <c r="C8" t="str">
        <f>VLOOKUP(B8,Countries!$H$1:$Q$217,8,FALSE)</f>
        <v>ARM</v>
      </c>
      <c r="D8">
        <v>1.4430000000000001</v>
      </c>
      <c r="E8">
        <v>0.91300000000000003</v>
      </c>
    </row>
    <row r="9" spans="1:5" x14ac:dyDescent="0.3">
      <c r="A9" t="s">
        <v>1713</v>
      </c>
      <c r="B9" t="s">
        <v>1713</v>
      </c>
      <c r="C9" t="str">
        <f>VLOOKUP(B9,Countries!$H$1:$Q$217,8,FALSE)</f>
        <v>ATG</v>
      </c>
      <c r="D9">
        <v>1.4750000000000001</v>
      </c>
      <c r="E9">
        <v>0.99099999999999999</v>
      </c>
    </row>
    <row r="10" spans="1:5" x14ac:dyDescent="0.3">
      <c r="A10" t="s">
        <v>21</v>
      </c>
      <c r="B10" t="s">
        <v>21</v>
      </c>
      <c r="C10" t="str">
        <f>VLOOKUP(B10,Countries!$H$1:$Q$217,8,FALSE)</f>
        <v>AUS</v>
      </c>
      <c r="D10">
        <v>1.61</v>
      </c>
      <c r="E10">
        <v>0.745</v>
      </c>
    </row>
    <row r="11" spans="1:5" x14ac:dyDescent="0.3">
      <c r="A11" t="s">
        <v>875</v>
      </c>
      <c r="B11" t="s">
        <v>875</v>
      </c>
      <c r="C11" t="str">
        <f>VLOOKUP(B11,Countries!$H$1:$Q$217,8,FALSE)</f>
        <v>AUT</v>
      </c>
      <c r="D11">
        <v>1.49</v>
      </c>
      <c r="E11">
        <v>1.24</v>
      </c>
    </row>
    <row r="12" spans="1:5" x14ac:dyDescent="0.3">
      <c r="A12" t="s">
        <v>1716</v>
      </c>
      <c r="B12" t="s">
        <v>1716</v>
      </c>
      <c r="C12" t="str">
        <f>VLOOKUP(B12,Countries!$H$1:$Q$217,8,FALSE)</f>
        <v>AZE</v>
      </c>
      <c r="D12">
        <v>2.7120000000000002</v>
      </c>
      <c r="E12">
        <v>3</v>
      </c>
    </row>
    <row r="13" spans="1:5" x14ac:dyDescent="0.3">
      <c r="A13" t="s">
        <v>1718</v>
      </c>
      <c r="B13" t="s">
        <v>1718</v>
      </c>
      <c r="C13" t="str">
        <f>VLOOKUP(B13,Countries!$H$1:$Q$217,8,FALSE)</f>
        <v>BDI</v>
      </c>
      <c r="D13">
        <v>-0.70899999999999996</v>
      </c>
      <c r="E13">
        <v>7.556</v>
      </c>
    </row>
    <row r="14" spans="1:5" x14ac:dyDescent="0.3">
      <c r="A14" t="s">
        <v>889</v>
      </c>
      <c r="B14" t="s">
        <v>889</v>
      </c>
      <c r="C14" t="str">
        <f>VLOOKUP(B14,Countries!$H$1:$Q$217,8,FALSE)</f>
        <v>BEL</v>
      </c>
      <c r="D14">
        <v>1.2490000000000001</v>
      </c>
      <c r="E14">
        <v>0.63700000000000001</v>
      </c>
    </row>
    <row r="15" spans="1:5" x14ac:dyDescent="0.3">
      <c r="A15" t="s">
        <v>1721</v>
      </c>
      <c r="B15" t="s">
        <v>1721</v>
      </c>
      <c r="C15" t="str">
        <f>VLOOKUP(B15,Countries!$H$1:$Q$217,8,FALSE)</f>
        <v>BEN</v>
      </c>
      <c r="D15">
        <v>-0.93300000000000005</v>
      </c>
      <c r="E15">
        <v>2.5</v>
      </c>
    </row>
    <row r="16" spans="1:5" x14ac:dyDescent="0.3">
      <c r="A16" t="s">
        <v>916</v>
      </c>
      <c r="B16" t="s">
        <v>916</v>
      </c>
      <c r="C16" t="str">
        <f>VLOOKUP(B16,Countries!$H$1:$Q$217,8,FALSE)</f>
        <v>BFA</v>
      </c>
      <c r="D16">
        <v>-3.2330000000000001</v>
      </c>
      <c r="E16">
        <v>2</v>
      </c>
    </row>
    <row r="17" spans="1:5" x14ac:dyDescent="0.3">
      <c r="A17" t="s">
        <v>22</v>
      </c>
      <c r="B17" t="s">
        <v>22</v>
      </c>
      <c r="C17" t="str">
        <f>VLOOKUP(B17,Countries!$H$1:$Q$217,8,FALSE)</f>
        <v>BGD</v>
      </c>
      <c r="D17">
        <v>5.4749999999999996</v>
      </c>
      <c r="E17">
        <v>5.6479999999999997</v>
      </c>
    </row>
    <row r="18" spans="1:5" x14ac:dyDescent="0.3">
      <c r="A18" t="s">
        <v>26</v>
      </c>
      <c r="B18" t="s">
        <v>26</v>
      </c>
      <c r="C18" t="str">
        <f>VLOOKUP(B18,Countries!$H$1:$Q$217,8,FALSE)</f>
        <v>BGR</v>
      </c>
      <c r="D18">
        <v>2.4569999999999999</v>
      </c>
      <c r="E18">
        <v>1.198</v>
      </c>
    </row>
    <row r="19" spans="1:5" x14ac:dyDescent="0.3">
      <c r="A19" t="s">
        <v>881</v>
      </c>
      <c r="B19" t="s">
        <v>881</v>
      </c>
      <c r="C19" t="str">
        <f>VLOOKUP(B19,Countries!$H$1:$Q$217,8,FALSE)</f>
        <v>BHR</v>
      </c>
      <c r="D19">
        <v>1</v>
      </c>
      <c r="E19">
        <v>0</v>
      </c>
    </row>
    <row r="20" spans="1:5" x14ac:dyDescent="0.3">
      <c r="A20" t="s">
        <v>879</v>
      </c>
      <c r="B20" t="s">
        <v>1725</v>
      </c>
      <c r="C20" t="str">
        <f>VLOOKUP(B20,Countries!$H$1:$Q$217,8,FALSE)</f>
        <v>BHS</v>
      </c>
      <c r="D20">
        <v>1.335</v>
      </c>
      <c r="E20">
        <v>1.776</v>
      </c>
    </row>
    <row r="21" spans="1:5" x14ac:dyDescent="0.3">
      <c r="A21" t="s">
        <v>1727</v>
      </c>
      <c r="B21" t="s">
        <v>1727</v>
      </c>
      <c r="C21" t="str">
        <f>VLOOKUP(B21,Countries!$H$1:$Q$217,8,FALSE)</f>
        <v>BIH</v>
      </c>
      <c r="D21">
        <v>0.61699999999999999</v>
      </c>
      <c r="E21">
        <v>-0.77600000000000002</v>
      </c>
    </row>
    <row r="22" spans="1:5" x14ac:dyDescent="0.3">
      <c r="A22" t="s">
        <v>886</v>
      </c>
      <c r="B22" t="s">
        <v>886</v>
      </c>
      <c r="C22" t="str">
        <f>VLOOKUP(B22,Countries!$H$1:$Q$217,8,FALSE)</f>
        <v>BLR</v>
      </c>
      <c r="D22">
        <v>5.6</v>
      </c>
      <c r="E22">
        <v>5.1479999999999997</v>
      </c>
    </row>
    <row r="23" spans="1:5" x14ac:dyDescent="0.3">
      <c r="A23" t="s">
        <v>893</v>
      </c>
      <c r="B23" t="s">
        <v>893</v>
      </c>
      <c r="C23" t="str">
        <f>VLOOKUP(B23,Countries!$H$1:$Q$217,8,FALSE)</f>
        <v>BLZ</v>
      </c>
      <c r="D23">
        <v>0.187</v>
      </c>
      <c r="E23">
        <v>0.80300000000000005</v>
      </c>
    </row>
    <row r="24" spans="1:5" x14ac:dyDescent="0.3">
      <c r="A24" t="s">
        <v>901</v>
      </c>
      <c r="B24" t="s">
        <v>901</v>
      </c>
      <c r="C24" t="str">
        <f>VLOOKUP(B24,Countries!$H$1:$Q$217,8,FALSE)</f>
        <v>BOL</v>
      </c>
      <c r="D24">
        <v>1.839</v>
      </c>
      <c r="E24">
        <v>1.661</v>
      </c>
    </row>
    <row r="25" spans="1:5" x14ac:dyDescent="0.3">
      <c r="A25" t="s">
        <v>756</v>
      </c>
      <c r="B25" t="s">
        <v>756</v>
      </c>
      <c r="C25" t="str">
        <f>VLOOKUP(B25,Countries!$H$1:$Q$217,8,FALSE)</f>
        <v>BRA</v>
      </c>
      <c r="D25">
        <v>3.7330000000000001</v>
      </c>
      <c r="E25">
        <v>2.7290000000000001</v>
      </c>
    </row>
    <row r="26" spans="1:5" x14ac:dyDescent="0.3">
      <c r="A26" t="s">
        <v>883</v>
      </c>
      <c r="B26" t="s">
        <v>883</v>
      </c>
      <c r="C26" t="str">
        <f>VLOOKUP(B26,Countries!$H$1:$Q$217,8,FALSE)</f>
        <v>BRB</v>
      </c>
      <c r="D26">
        <v>4.0999999999999996</v>
      </c>
      <c r="E26">
        <v>2.9060000000000001</v>
      </c>
    </row>
    <row r="27" spans="1:5" x14ac:dyDescent="0.3">
      <c r="A27" t="s">
        <v>914</v>
      </c>
      <c r="B27" t="s">
        <v>914</v>
      </c>
      <c r="C27" t="str">
        <f>VLOOKUP(B27,Countries!$H$1:$Q$217,8,FALSE)</f>
        <v>BRN</v>
      </c>
      <c r="D27">
        <v>-0.41799999999999998</v>
      </c>
      <c r="E27">
        <v>0.29399999999999998</v>
      </c>
    </row>
    <row r="28" spans="1:5" x14ac:dyDescent="0.3">
      <c r="A28" t="s">
        <v>898</v>
      </c>
      <c r="B28" t="s">
        <v>898</v>
      </c>
      <c r="C28" t="str">
        <f>VLOOKUP(B28,Countries!$H$1:$Q$217,8,FALSE)</f>
        <v>BTN</v>
      </c>
      <c r="D28">
        <v>2.6</v>
      </c>
      <c r="E28">
        <v>3.62</v>
      </c>
    </row>
    <row r="29" spans="1:5" x14ac:dyDescent="0.3">
      <c r="A29" t="s">
        <v>909</v>
      </c>
      <c r="B29" t="s">
        <v>909</v>
      </c>
      <c r="C29" t="str">
        <f>VLOOKUP(B29,Countries!$H$1:$Q$217,8,FALSE)</f>
        <v>BWA</v>
      </c>
      <c r="D29">
        <v>2.8450000000000002</v>
      </c>
      <c r="E29">
        <v>1.6180000000000001</v>
      </c>
    </row>
    <row r="30" spans="1:5" x14ac:dyDescent="0.3">
      <c r="A30" t="s">
        <v>1737</v>
      </c>
      <c r="B30" t="s">
        <v>1737</v>
      </c>
      <c r="C30" t="str">
        <f>VLOOKUP(B30,Countries!$H$1:$Q$217,8,FALSE)</f>
        <v>CAF</v>
      </c>
      <c r="D30">
        <v>2.6850000000000001</v>
      </c>
      <c r="E30">
        <v>2.9460000000000002</v>
      </c>
    </row>
    <row r="31" spans="1:5" x14ac:dyDescent="0.3">
      <c r="A31" t="s">
        <v>734</v>
      </c>
      <c r="B31" t="s">
        <v>734</v>
      </c>
      <c r="C31" t="str">
        <f>VLOOKUP(B31,Countries!$H$1:$Q$217,8,FALSE)</f>
        <v>CAN</v>
      </c>
      <c r="D31">
        <v>1.9490000000000001</v>
      </c>
      <c r="E31">
        <v>0.61599999999999999</v>
      </c>
    </row>
    <row r="32" spans="1:5" x14ac:dyDescent="0.3">
      <c r="A32" t="s">
        <v>1325</v>
      </c>
      <c r="B32" t="s">
        <v>1325</v>
      </c>
      <c r="C32" t="str">
        <f>VLOOKUP(B32,Countries!$H$1:$Q$217,8,FALSE)</f>
        <v>CHE</v>
      </c>
      <c r="D32">
        <v>0.36099999999999999</v>
      </c>
      <c r="E32">
        <v>-0.77</v>
      </c>
    </row>
    <row r="33" spans="1:5" x14ac:dyDescent="0.3">
      <c r="A33" t="s">
        <v>946</v>
      </c>
      <c r="B33" t="s">
        <v>946</v>
      </c>
      <c r="C33" t="str">
        <f>VLOOKUP(B33,Countries!$H$1:$Q$217,8,FALSE)</f>
        <v>CHL</v>
      </c>
      <c r="D33">
        <v>2.2530000000000001</v>
      </c>
      <c r="E33">
        <v>2.8780000000000001</v>
      </c>
    </row>
    <row r="34" spans="1:5" x14ac:dyDescent="0.3">
      <c r="A34" t="s">
        <v>941</v>
      </c>
      <c r="B34" t="s">
        <v>941</v>
      </c>
      <c r="C34" t="str">
        <f>VLOOKUP(B34,Countries!$H$1:$Q$217,8,FALSE)</f>
        <v>CHN</v>
      </c>
      <c r="D34">
        <v>2.903</v>
      </c>
      <c r="E34">
        <v>2.92</v>
      </c>
    </row>
    <row r="35" spans="1:5" x14ac:dyDescent="0.3">
      <c r="A35" t="s">
        <v>2085</v>
      </c>
      <c r="B35" t="s">
        <v>1745</v>
      </c>
      <c r="C35" t="str">
        <f>VLOOKUP(B35,Countries!$H$1:$Q$217,8,FALSE)</f>
        <v>CIV</v>
      </c>
      <c r="D35">
        <v>0.80600000000000005</v>
      </c>
      <c r="E35">
        <v>1.2</v>
      </c>
    </row>
    <row r="36" spans="1:5" x14ac:dyDescent="0.3">
      <c r="A36" t="s">
        <v>930</v>
      </c>
      <c r="B36" t="s">
        <v>930</v>
      </c>
      <c r="C36" t="str">
        <f>VLOOKUP(B36,Countries!$H$1:$Q$217,8,FALSE)</f>
        <v>CMR</v>
      </c>
      <c r="D36">
        <v>2.452</v>
      </c>
      <c r="E36">
        <v>2.8010000000000002</v>
      </c>
    </row>
    <row r="37" spans="1:5" x14ac:dyDescent="0.3">
      <c r="A37" t="s">
        <v>2086</v>
      </c>
      <c r="B37" t="s">
        <v>1748</v>
      </c>
      <c r="C37" t="str">
        <f>VLOOKUP(B37,Countries!$H$1:$Q$217,8,FALSE)</f>
        <v>COD</v>
      </c>
      <c r="D37">
        <v>4.7050000000000001</v>
      </c>
      <c r="E37">
        <v>11.5</v>
      </c>
    </row>
    <row r="38" spans="1:5" x14ac:dyDescent="0.3">
      <c r="A38" t="s">
        <v>2087</v>
      </c>
      <c r="B38" t="s">
        <v>1750</v>
      </c>
      <c r="C38" t="str">
        <f>VLOOKUP(B38,Countries!$H$1:$Q$217,8,FALSE)</f>
        <v>COG</v>
      </c>
      <c r="D38">
        <v>2.2069999999999999</v>
      </c>
      <c r="E38">
        <v>2.4940000000000002</v>
      </c>
    </row>
    <row r="39" spans="1:5" x14ac:dyDescent="0.3">
      <c r="A39" t="s">
        <v>757</v>
      </c>
      <c r="B39" t="s">
        <v>757</v>
      </c>
      <c r="C39" t="str">
        <f>VLOOKUP(B39,Countries!$H$1:$Q$217,8,FALSE)</f>
        <v>COL</v>
      </c>
      <c r="D39">
        <v>3.5209999999999999</v>
      </c>
      <c r="E39">
        <v>2.44</v>
      </c>
    </row>
    <row r="40" spans="1:5" x14ac:dyDescent="0.3">
      <c r="A40" t="s">
        <v>950</v>
      </c>
      <c r="B40" t="s">
        <v>950</v>
      </c>
      <c r="C40" t="str">
        <f>VLOOKUP(B40,Countries!$H$1:$Q$217,8,FALSE)</f>
        <v>COM</v>
      </c>
      <c r="D40">
        <v>3.7010000000000001</v>
      </c>
      <c r="E40">
        <v>3</v>
      </c>
    </row>
    <row r="41" spans="1:5" x14ac:dyDescent="0.3">
      <c r="A41" t="s">
        <v>923</v>
      </c>
      <c r="B41" t="s">
        <v>1753</v>
      </c>
      <c r="C41" t="str">
        <f>VLOOKUP(B41,Countries!$H$1:$Q$217,8,FALSE)</f>
        <v>CPV</v>
      </c>
      <c r="D41">
        <v>1.107</v>
      </c>
      <c r="E41">
        <v>1</v>
      </c>
    </row>
    <row r="42" spans="1:5" x14ac:dyDescent="0.3">
      <c r="A42" t="s">
        <v>758</v>
      </c>
      <c r="B42" t="s">
        <v>758</v>
      </c>
      <c r="C42" t="str">
        <f>VLOOKUP(B42,Countries!$H$1:$Q$217,8,FALSE)</f>
        <v>CRI</v>
      </c>
      <c r="D42">
        <v>2.097</v>
      </c>
      <c r="E42">
        <v>0.78300000000000003</v>
      </c>
    </row>
    <row r="43" spans="1:5" x14ac:dyDescent="0.3">
      <c r="A43" t="s">
        <v>977</v>
      </c>
      <c r="B43" t="s">
        <v>977</v>
      </c>
      <c r="C43" t="str">
        <f>VLOOKUP(B43,Countries!$H$1:$Q$217,8,FALSE)</f>
        <v>CYP</v>
      </c>
      <c r="D43">
        <v>0.55600000000000005</v>
      </c>
      <c r="E43">
        <v>-0.626</v>
      </c>
    </row>
    <row r="44" spans="1:5" x14ac:dyDescent="0.3">
      <c r="A44" t="s">
        <v>981</v>
      </c>
      <c r="B44" t="s">
        <v>981</v>
      </c>
      <c r="C44" t="str">
        <f>VLOOKUP(B44,Countries!$H$1:$Q$217,8,FALSE)</f>
        <v>CZE</v>
      </c>
      <c r="D44">
        <v>2.8559999999999999</v>
      </c>
      <c r="E44">
        <v>3.3149999999999999</v>
      </c>
    </row>
    <row r="45" spans="1:5" x14ac:dyDescent="0.3">
      <c r="A45" t="s">
        <v>646</v>
      </c>
      <c r="B45" t="s">
        <v>646</v>
      </c>
      <c r="C45" t="str">
        <f>VLOOKUP(B45,Countries!$H$1:$Q$217,8,FALSE)</f>
        <v>DEU</v>
      </c>
      <c r="D45">
        <v>1.3460000000000001</v>
      </c>
      <c r="E45">
        <v>0.495</v>
      </c>
    </row>
    <row r="46" spans="1:5" x14ac:dyDescent="0.3">
      <c r="A46" t="s">
        <v>1760</v>
      </c>
      <c r="B46" t="s">
        <v>1760</v>
      </c>
      <c r="C46" t="str">
        <f>VLOOKUP(B46,Countries!$H$1:$Q$217,8,FALSE)</f>
        <v>DJI</v>
      </c>
      <c r="D46">
        <v>3.319</v>
      </c>
      <c r="E46">
        <v>2.8780000000000001</v>
      </c>
    </row>
    <row r="47" spans="1:5" x14ac:dyDescent="0.3">
      <c r="A47" t="s">
        <v>989</v>
      </c>
      <c r="B47" t="s">
        <v>989</v>
      </c>
      <c r="C47" t="str">
        <f>VLOOKUP(B47,Countries!$H$1:$Q$217,8,FALSE)</f>
        <v>DMA</v>
      </c>
      <c r="D47">
        <v>1.607</v>
      </c>
      <c r="E47">
        <v>1.752</v>
      </c>
    </row>
    <row r="48" spans="1:5" x14ac:dyDescent="0.3">
      <c r="A48" t="s">
        <v>985</v>
      </c>
      <c r="B48" t="s">
        <v>985</v>
      </c>
      <c r="C48" t="str">
        <f>VLOOKUP(B48,Countries!$H$1:$Q$217,8,FALSE)</f>
        <v>DNK</v>
      </c>
      <c r="D48">
        <v>0.72899999999999998</v>
      </c>
      <c r="E48">
        <v>0.4</v>
      </c>
    </row>
    <row r="49" spans="1:5" x14ac:dyDescent="0.3">
      <c r="A49" t="s">
        <v>790</v>
      </c>
      <c r="B49" t="s">
        <v>790</v>
      </c>
      <c r="C49" t="str">
        <f>VLOOKUP(B49,Countries!$H$1:$Q$217,8,FALSE)</f>
        <v>DOM</v>
      </c>
      <c r="D49">
        <v>1.8109999999999999</v>
      </c>
      <c r="E49">
        <v>3.319</v>
      </c>
    </row>
    <row r="50" spans="1:5" x14ac:dyDescent="0.3">
      <c r="A50" t="s">
        <v>858</v>
      </c>
      <c r="B50" t="s">
        <v>858</v>
      </c>
      <c r="C50" t="str">
        <f>VLOOKUP(B50,Countries!$H$1:$Q$217,8,FALSE)</f>
        <v>DZA</v>
      </c>
      <c r="D50">
        <v>1.952</v>
      </c>
      <c r="E50">
        <v>3.5</v>
      </c>
    </row>
    <row r="51" spans="1:5" x14ac:dyDescent="0.3">
      <c r="A51" t="s">
        <v>759</v>
      </c>
      <c r="B51" t="s">
        <v>759</v>
      </c>
      <c r="C51" t="str">
        <f>VLOOKUP(B51,Countries!$H$1:$Q$217,8,FALSE)</f>
        <v>ECU</v>
      </c>
      <c r="D51">
        <v>0.26600000000000001</v>
      </c>
      <c r="E51">
        <v>0</v>
      </c>
    </row>
    <row r="52" spans="1:5" x14ac:dyDescent="0.3">
      <c r="A52" t="s">
        <v>19</v>
      </c>
      <c r="B52" t="s">
        <v>786</v>
      </c>
      <c r="C52" t="str">
        <f>VLOOKUP(B52,Countries!$H$1:$Q$217,8,FALSE)</f>
        <v>EGY</v>
      </c>
      <c r="D52">
        <v>13.875</v>
      </c>
      <c r="E52">
        <v>5.6829999999999998</v>
      </c>
    </row>
    <row r="53" spans="1:5" x14ac:dyDescent="0.3">
      <c r="A53" t="s">
        <v>1765</v>
      </c>
      <c r="B53" t="s">
        <v>1765</v>
      </c>
      <c r="C53" t="str">
        <f>VLOOKUP(B53,Countries!$H$1:$Q$217,8,FALSE)</f>
        <v>ERI</v>
      </c>
      <c r="D53">
        <v>-16.364999999999998</v>
      </c>
      <c r="E53">
        <v>4.702</v>
      </c>
    </row>
    <row r="54" spans="1:5" x14ac:dyDescent="0.3">
      <c r="A54" t="s">
        <v>761</v>
      </c>
      <c r="B54" t="s">
        <v>761</v>
      </c>
      <c r="C54" t="str">
        <f>VLOOKUP(B54,Countries!$H$1:$Q$217,8,FALSE)</f>
        <v>ESP</v>
      </c>
      <c r="D54">
        <v>0.7</v>
      </c>
      <c r="E54">
        <v>-0.22600000000000001</v>
      </c>
    </row>
    <row r="55" spans="1:5" x14ac:dyDescent="0.3">
      <c r="A55" t="s">
        <v>1005</v>
      </c>
      <c r="B55" t="s">
        <v>1005</v>
      </c>
      <c r="C55" t="str">
        <f>VLOOKUP(B55,Countries!$H$1:$Q$217,8,FALSE)</f>
        <v>EST</v>
      </c>
      <c r="D55">
        <v>2.2679999999999998</v>
      </c>
      <c r="E55">
        <v>0.2</v>
      </c>
    </row>
    <row r="56" spans="1:5" x14ac:dyDescent="0.3">
      <c r="A56" t="s">
        <v>1013</v>
      </c>
      <c r="B56" t="s">
        <v>1013</v>
      </c>
      <c r="C56" t="str">
        <f>VLOOKUP(B56,Countries!$H$1:$Q$217,8,FALSE)</f>
        <v>ETH</v>
      </c>
      <c r="D56">
        <v>15.81</v>
      </c>
      <c r="E56">
        <v>20.16</v>
      </c>
    </row>
    <row r="57" spans="1:5" x14ac:dyDescent="0.3">
      <c r="A57" t="s">
        <v>1019</v>
      </c>
      <c r="B57" t="s">
        <v>1019</v>
      </c>
      <c r="C57" t="str">
        <f>VLOOKUP(B57,Countries!$H$1:$Q$217,8,FALSE)</f>
        <v>FIN</v>
      </c>
      <c r="D57">
        <v>1.137</v>
      </c>
      <c r="E57">
        <v>0.72199999999999998</v>
      </c>
    </row>
    <row r="58" spans="1:5" x14ac:dyDescent="0.3">
      <c r="A58" t="s">
        <v>1016</v>
      </c>
      <c r="B58" t="s">
        <v>1016</v>
      </c>
      <c r="C58" t="str">
        <f>VLOOKUP(B58,Countries!$H$1:$Q$217,8,FALSE)</f>
        <v>FJI</v>
      </c>
      <c r="D58">
        <v>1.7729999999999999</v>
      </c>
      <c r="E58">
        <v>-1.3</v>
      </c>
    </row>
    <row r="59" spans="1:5" x14ac:dyDescent="0.3">
      <c r="A59" t="s">
        <v>649</v>
      </c>
      <c r="B59" t="s">
        <v>649</v>
      </c>
      <c r="C59" t="str">
        <f>VLOOKUP(B59,Countries!$H$1:$Q$217,8,FALSE)</f>
        <v>FRA</v>
      </c>
      <c r="D59">
        <v>1.3</v>
      </c>
      <c r="E59">
        <v>0.45800000000000002</v>
      </c>
    </row>
    <row r="60" spans="1:5" x14ac:dyDescent="0.3">
      <c r="A60" t="s">
        <v>2088</v>
      </c>
      <c r="B60" t="s">
        <v>1773</v>
      </c>
      <c r="C60" t="str">
        <f>VLOOKUP(B60,Countries!$H$1:$Q$217,8,FALSE)</f>
        <v>FSM</v>
      </c>
      <c r="D60">
        <v>1.863</v>
      </c>
      <c r="E60">
        <v>-0.84899999999999998</v>
      </c>
    </row>
    <row r="61" spans="1:5" x14ac:dyDescent="0.3">
      <c r="A61" t="s">
        <v>1775</v>
      </c>
      <c r="B61" t="s">
        <v>1775</v>
      </c>
      <c r="C61" t="str">
        <f>VLOOKUP(B61,Countries!$H$1:$Q$217,8,FALSE)</f>
        <v>GAB</v>
      </c>
      <c r="D61">
        <v>2.0219999999999998</v>
      </c>
      <c r="E61">
        <v>3</v>
      </c>
    </row>
    <row r="62" spans="1:5" x14ac:dyDescent="0.3">
      <c r="A62" t="s">
        <v>789</v>
      </c>
      <c r="B62" t="s">
        <v>789</v>
      </c>
      <c r="C62" t="str">
        <f>VLOOKUP(B62,Countries!$H$1:$Q$217,8,FALSE)</f>
        <v>GBR</v>
      </c>
      <c r="D62">
        <v>1.7909999999999999</v>
      </c>
      <c r="E62">
        <v>0.77200000000000002</v>
      </c>
    </row>
    <row r="63" spans="1:5" x14ac:dyDescent="0.3">
      <c r="A63" t="s">
        <v>1025</v>
      </c>
      <c r="B63" t="s">
        <v>1025</v>
      </c>
      <c r="C63" t="str">
        <f>VLOOKUP(B63,Countries!$H$1:$Q$217,8,FALSE)</f>
        <v>GEO</v>
      </c>
      <c r="D63">
        <v>4.8529999999999998</v>
      </c>
      <c r="E63">
        <v>5.2539999999999996</v>
      </c>
    </row>
    <row r="64" spans="1:5" x14ac:dyDescent="0.3">
      <c r="A64" t="s">
        <v>50</v>
      </c>
      <c r="B64" t="s">
        <v>50</v>
      </c>
      <c r="C64" t="str">
        <f>VLOOKUP(B64,Countries!$H$1:$Q$217,8,FALSE)</f>
        <v>GHA</v>
      </c>
      <c r="D64">
        <v>7.1760000000000002</v>
      </c>
      <c r="E64">
        <v>10.597</v>
      </c>
    </row>
    <row r="65" spans="1:5" x14ac:dyDescent="0.3">
      <c r="A65" t="s">
        <v>1047</v>
      </c>
      <c r="B65" t="s">
        <v>1047</v>
      </c>
      <c r="C65" t="str">
        <f>VLOOKUP(B65,Countries!$H$1:$Q$217,8,FALSE)</f>
        <v>GIN</v>
      </c>
      <c r="D65">
        <v>9.4710000000000001</v>
      </c>
      <c r="E65">
        <v>9.1</v>
      </c>
    </row>
    <row r="66" spans="1:5" x14ac:dyDescent="0.3">
      <c r="A66" t="s">
        <v>1023</v>
      </c>
      <c r="B66" t="s">
        <v>1779</v>
      </c>
      <c r="C66" t="str">
        <f>VLOOKUP(B66,Countries!$H$1:$Q$217,8,FALSE)</f>
        <v>GMB</v>
      </c>
      <c r="D66">
        <v>7.1159999999999997</v>
      </c>
      <c r="E66">
        <v>6.1449999999999996</v>
      </c>
    </row>
    <row r="67" spans="1:5" x14ac:dyDescent="0.3">
      <c r="A67" t="s">
        <v>1781</v>
      </c>
      <c r="B67" t="s">
        <v>1781</v>
      </c>
      <c r="C67" t="str">
        <f>VLOOKUP(B67,Countries!$H$1:$Q$217,8,FALSE)</f>
        <v>GNB</v>
      </c>
      <c r="D67">
        <v>0.247</v>
      </c>
      <c r="E67">
        <v>2.0299999999999998</v>
      </c>
    </row>
    <row r="68" spans="1:5" x14ac:dyDescent="0.3">
      <c r="A68" t="s">
        <v>1003</v>
      </c>
      <c r="B68" t="s">
        <v>1003</v>
      </c>
      <c r="C68" t="str">
        <f>VLOOKUP(B68,Countries!$H$1:$Q$217,8,FALSE)</f>
        <v>GNQ</v>
      </c>
      <c r="D68">
        <v>1.2130000000000001</v>
      </c>
      <c r="E68">
        <v>3.0289999999999999</v>
      </c>
    </row>
    <row r="69" spans="1:5" x14ac:dyDescent="0.3">
      <c r="A69" t="s">
        <v>1035</v>
      </c>
      <c r="B69" t="s">
        <v>1035</v>
      </c>
      <c r="C69" t="str">
        <f>VLOOKUP(B69,Countries!$H$1:$Q$217,8,FALSE)</f>
        <v>GRC</v>
      </c>
      <c r="D69">
        <v>0.51700000000000002</v>
      </c>
      <c r="E69">
        <v>-0.57299999999999995</v>
      </c>
    </row>
    <row r="70" spans="1:5" x14ac:dyDescent="0.3">
      <c r="A70" t="s">
        <v>1040</v>
      </c>
      <c r="B70" t="s">
        <v>1040</v>
      </c>
      <c r="C70" t="str">
        <f>VLOOKUP(B70,Countries!$H$1:$Q$217,8,FALSE)</f>
        <v>GRD</v>
      </c>
      <c r="D70">
        <v>0.59899999999999998</v>
      </c>
      <c r="E70">
        <v>-0.24399999999999999</v>
      </c>
    </row>
    <row r="71" spans="1:5" x14ac:dyDescent="0.3">
      <c r="A71" t="s">
        <v>762</v>
      </c>
      <c r="B71" t="s">
        <v>762</v>
      </c>
      <c r="C71" t="str">
        <f>VLOOKUP(B71,Countries!$H$1:$Q$217,8,FALSE)</f>
        <v>GTM</v>
      </c>
      <c r="D71">
        <v>3.7</v>
      </c>
      <c r="E71">
        <v>2.1429999999999998</v>
      </c>
    </row>
    <row r="72" spans="1:5" x14ac:dyDescent="0.3">
      <c r="A72" t="s">
        <v>1049</v>
      </c>
      <c r="B72" t="s">
        <v>1049</v>
      </c>
      <c r="C72" t="str">
        <f>VLOOKUP(B72,Countries!$H$1:$Q$217,8,FALSE)</f>
        <v>GUY</v>
      </c>
      <c r="D72">
        <v>2.0920000000000001</v>
      </c>
      <c r="E72">
        <v>0.96399999999999997</v>
      </c>
    </row>
    <row r="73" spans="1:5" x14ac:dyDescent="0.3">
      <c r="A73" t="s">
        <v>2089</v>
      </c>
      <c r="B73" t="s">
        <v>1791</v>
      </c>
      <c r="C73" t="str">
        <f>VLOOKUP(B73,Countries!$H$1:$Q$217,8,FALSE)</f>
        <v>HKG</v>
      </c>
      <c r="D73">
        <v>2.8650000000000002</v>
      </c>
      <c r="E73">
        <v>0.3</v>
      </c>
    </row>
    <row r="74" spans="1:5" x14ac:dyDescent="0.3">
      <c r="A74" t="s">
        <v>1054</v>
      </c>
      <c r="B74" t="s">
        <v>1054</v>
      </c>
      <c r="C74" t="str">
        <f>VLOOKUP(B74,Countries!$H$1:$Q$217,8,FALSE)</f>
        <v>HND</v>
      </c>
      <c r="D74">
        <v>4.3650000000000002</v>
      </c>
      <c r="E74">
        <v>3.2869999999999999</v>
      </c>
    </row>
    <row r="75" spans="1:5" x14ac:dyDescent="0.3">
      <c r="A75" t="s">
        <v>973</v>
      </c>
      <c r="B75" t="s">
        <v>973</v>
      </c>
      <c r="C75" t="str">
        <f>VLOOKUP(B75,Countries!$H$1:$Q$217,8,FALSE)</f>
        <v>HRV</v>
      </c>
      <c r="D75">
        <v>0.77200000000000002</v>
      </c>
      <c r="E75">
        <v>0.27500000000000002</v>
      </c>
    </row>
    <row r="76" spans="1:5" x14ac:dyDescent="0.3">
      <c r="A76" t="s">
        <v>1795</v>
      </c>
      <c r="B76" t="s">
        <v>1795</v>
      </c>
      <c r="C76" t="str">
        <f>VLOOKUP(B76,Countries!$H$1:$Q$217,8,FALSE)</f>
        <v>HTI</v>
      </c>
      <c r="D76">
        <v>17.308</v>
      </c>
      <c r="E76">
        <v>22.395</v>
      </c>
    </row>
    <row r="77" spans="1:5" x14ac:dyDescent="0.3">
      <c r="A77" t="s">
        <v>1061</v>
      </c>
      <c r="B77" t="s">
        <v>1061</v>
      </c>
      <c r="C77" t="str">
        <f>VLOOKUP(B77,Countries!$H$1:$Q$217,8,FALSE)</f>
        <v>HUN</v>
      </c>
      <c r="D77">
        <v>3.371</v>
      </c>
      <c r="E77">
        <v>3.65</v>
      </c>
    </row>
    <row r="78" spans="1:5" x14ac:dyDescent="0.3">
      <c r="A78" t="s">
        <v>11</v>
      </c>
      <c r="B78" t="s">
        <v>11</v>
      </c>
      <c r="C78" t="str">
        <f>VLOOKUP(B78,Countries!$H$1:$Q$217,8,FALSE)</f>
        <v>IDN</v>
      </c>
      <c r="D78">
        <v>2.82</v>
      </c>
      <c r="E78">
        <v>2.0739999999999998</v>
      </c>
    </row>
    <row r="79" spans="1:5" x14ac:dyDescent="0.3">
      <c r="A79" t="s">
        <v>17</v>
      </c>
      <c r="B79" t="s">
        <v>17</v>
      </c>
      <c r="C79" t="str">
        <f>VLOOKUP(B79,Countries!$H$1:$Q$217,8,FALSE)</f>
        <v>IND</v>
      </c>
      <c r="D79">
        <v>4.7619999999999996</v>
      </c>
      <c r="E79">
        <v>4.9480000000000004</v>
      </c>
    </row>
    <row r="80" spans="1:5" x14ac:dyDescent="0.3">
      <c r="A80" t="s">
        <v>1078</v>
      </c>
      <c r="B80" t="s">
        <v>1078</v>
      </c>
      <c r="C80" t="str">
        <f>VLOOKUP(B80,Countries!$H$1:$Q$217,8,FALSE)</f>
        <v>IRL</v>
      </c>
      <c r="D80">
        <v>0.877</v>
      </c>
      <c r="E80">
        <v>-0.2</v>
      </c>
    </row>
    <row r="81" spans="1:5" x14ac:dyDescent="0.3">
      <c r="A81" t="s">
        <v>2090</v>
      </c>
      <c r="B81" t="s">
        <v>1801</v>
      </c>
      <c r="C81" t="str">
        <f>VLOOKUP(B81,Countries!$H$1:$Q$217,8,FALSE)</f>
        <v>IRN</v>
      </c>
      <c r="D81">
        <v>41.018999999999998</v>
      </c>
      <c r="E81">
        <v>30.515999999999998</v>
      </c>
    </row>
    <row r="82" spans="1:5" x14ac:dyDescent="0.3">
      <c r="A82" t="s">
        <v>1803</v>
      </c>
      <c r="B82" t="s">
        <v>1803</v>
      </c>
      <c r="C82" t="str">
        <f>VLOOKUP(B82,Countries!$H$1:$Q$217,8,FALSE)</f>
        <v>IRQ</v>
      </c>
      <c r="D82">
        <v>-0.19900000000000001</v>
      </c>
      <c r="E82">
        <v>0.8</v>
      </c>
    </row>
    <row r="83" spans="1:5" x14ac:dyDescent="0.3">
      <c r="A83" t="s">
        <v>1066</v>
      </c>
      <c r="B83" t="s">
        <v>1066</v>
      </c>
      <c r="C83" t="str">
        <f>VLOOKUP(B83,Countries!$H$1:$Q$217,8,FALSE)</f>
        <v>ISL</v>
      </c>
      <c r="D83">
        <v>3.0129999999999999</v>
      </c>
      <c r="E83">
        <v>2.681</v>
      </c>
    </row>
    <row r="84" spans="1:5" x14ac:dyDescent="0.3">
      <c r="A84" t="s">
        <v>1806</v>
      </c>
      <c r="B84" t="s">
        <v>1806</v>
      </c>
      <c r="C84" t="str">
        <f>VLOOKUP(B84,Countries!$H$1:$Q$217,8,FALSE)</f>
        <v>ISR</v>
      </c>
      <c r="D84">
        <v>0.84199999999999997</v>
      </c>
      <c r="E84">
        <v>-0.54900000000000004</v>
      </c>
    </row>
    <row r="85" spans="1:5" x14ac:dyDescent="0.3">
      <c r="A85" t="s">
        <v>763</v>
      </c>
      <c r="B85" t="s">
        <v>763</v>
      </c>
      <c r="C85" t="str">
        <f>VLOOKUP(B85,Countries!$H$1:$Q$217,8,FALSE)</f>
        <v>ITA</v>
      </c>
      <c r="D85">
        <v>0.63400000000000001</v>
      </c>
      <c r="E85">
        <v>0.13</v>
      </c>
    </row>
    <row r="86" spans="1:5" x14ac:dyDescent="0.3">
      <c r="A86" t="s">
        <v>1091</v>
      </c>
      <c r="B86" t="s">
        <v>1091</v>
      </c>
      <c r="C86" t="str">
        <f>VLOOKUP(B86,Countries!$H$1:$Q$217,8,FALSE)</f>
        <v>JAM</v>
      </c>
      <c r="D86">
        <v>3.91</v>
      </c>
      <c r="E86">
        <v>5.0999999999999996</v>
      </c>
    </row>
    <row r="87" spans="1:5" x14ac:dyDescent="0.3">
      <c r="A87" t="s">
        <v>6</v>
      </c>
      <c r="B87" t="s">
        <v>6</v>
      </c>
      <c r="C87" t="str">
        <f>VLOOKUP(B87,Countries!$H$1:$Q$217,8,FALSE)</f>
        <v>JOR</v>
      </c>
      <c r="D87">
        <v>0.67700000000000005</v>
      </c>
      <c r="E87">
        <v>-0.28199999999999997</v>
      </c>
    </row>
    <row r="88" spans="1:5" x14ac:dyDescent="0.3">
      <c r="A88" t="s">
        <v>1094</v>
      </c>
      <c r="B88" t="s">
        <v>1094</v>
      </c>
      <c r="C88" t="str">
        <f>VLOOKUP(B88,Countries!$H$1:$Q$217,8,FALSE)</f>
        <v>JPN</v>
      </c>
      <c r="D88">
        <v>0.47699999999999998</v>
      </c>
      <c r="E88">
        <v>-6.3E-2</v>
      </c>
    </row>
    <row r="89" spans="1:5" x14ac:dyDescent="0.3">
      <c r="A89" t="s">
        <v>1102</v>
      </c>
      <c r="B89" t="s">
        <v>1102</v>
      </c>
      <c r="C89" t="str">
        <f>VLOOKUP(B89,Countries!$H$1:$Q$217,8,FALSE)</f>
        <v>KAZ</v>
      </c>
      <c r="D89">
        <v>5.2439999999999998</v>
      </c>
      <c r="E89">
        <v>6.9429999999999996</v>
      </c>
    </row>
    <row r="90" spans="1:5" x14ac:dyDescent="0.3">
      <c r="A90" t="s">
        <v>12</v>
      </c>
      <c r="B90" t="s">
        <v>12</v>
      </c>
      <c r="C90" t="str">
        <f>VLOOKUP(B90,Countries!$H$1:$Q$217,8,FALSE)</f>
        <v>KEN</v>
      </c>
      <c r="D90">
        <v>5.2039999999999997</v>
      </c>
      <c r="E90">
        <v>5.3</v>
      </c>
    </row>
    <row r="91" spans="1:5" x14ac:dyDescent="0.3">
      <c r="A91" t="s">
        <v>1119</v>
      </c>
      <c r="B91" t="s">
        <v>1119</v>
      </c>
      <c r="C91" t="str">
        <f>VLOOKUP(B91,Countries!$H$1:$Q$217,8,FALSE)</f>
        <v>KGZ</v>
      </c>
      <c r="D91">
        <v>1.1359999999999999</v>
      </c>
      <c r="E91">
        <v>8.0410000000000004</v>
      </c>
    </row>
    <row r="92" spans="1:5" x14ac:dyDescent="0.3">
      <c r="A92" t="s">
        <v>925</v>
      </c>
      <c r="B92" t="s">
        <v>925</v>
      </c>
      <c r="C92" t="str">
        <f>VLOOKUP(B92,Countries!$H$1:$Q$217,8,FALSE)</f>
        <v>KHM</v>
      </c>
      <c r="D92">
        <v>2.0139999999999998</v>
      </c>
      <c r="E92">
        <v>2.5369999999999999</v>
      </c>
    </row>
    <row r="93" spans="1:5" x14ac:dyDescent="0.3">
      <c r="A93" t="s">
        <v>1813</v>
      </c>
      <c r="B93" t="s">
        <v>1813</v>
      </c>
      <c r="C93" t="str">
        <f>VLOOKUP(B93,Countries!$H$1:$Q$217,8,FALSE)</f>
        <v>KIR</v>
      </c>
      <c r="D93">
        <v>-1.881</v>
      </c>
      <c r="E93">
        <v>1.4830000000000001</v>
      </c>
    </row>
    <row r="94" spans="1:5" x14ac:dyDescent="0.3">
      <c r="A94" t="s">
        <v>1688</v>
      </c>
      <c r="B94" t="s">
        <v>1688</v>
      </c>
      <c r="C94" t="str">
        <f>VLOOKUP(B94,Countries!$H$1:$Q$217,8,FALSE)</f>
        <v>KNA</v>
      </c>
      <c r="D94">
        <v>-0.17899999999999999</v>
      </c>
      <c r="E94">
        <v>0.68700000000000006</v>
      </c>
    </row>
    <row r="95" spans="1:5" x14ac:dyDescent="0.3">
      <c r="A95" t="s">
        <v>2091</v>
      </c>
      <c r="B95" t="s">
        <v>1816</v>
      </c>
      <c r="C95" t="str">
        <f>VLOOKUP(B95,Countries!$H$1:$Q$217,8,FALSE)</f>
        <v>KOR</v>
      </c>
      <c r="D95">
        <v>0.38300000000000001</v>
      </c>
      <c r="E95">
        <v>0.5</v>
      </c>
    </row>
    <row r="96" spans="1:5" x14ac:dyDescent="0.3">
      <c r="A96" t="s">
        <v>1117</v>
      </c>
      <c r="B96" t="s">
        <v>1117</v>
      </c>
      <c r="C96" t="str">
        <f>VLOOKUP(B96,Countries!$H$1:$Q$217,8,FALSE)</f>
        <v>KWT</v>
      </c>
      <c r="D96">
        <v>1.1000000000000001</v>
      </c>
      <c r="E96">
        <v>1</v>
      </c>
    </row>
    <row r="97" spans="1:5" x14ac:dyDescent="0.3">
      <c r="A97" t="s">
        <v>2092</v>
      </c>
      <c r="B97" t="s">
        <v>1819</v>
      </c>
      <c r="C97" t="str">
        <f>VLOOKUP(B97,Countries!$H$1:$Q$217,8,FALSE)</f>
        <v>LAO</v>
      </c>
      <c r="D97">
        <v>3.3239999999999998</v>
      </c>
      <c r="E97">
        <v>6.5</v>
      </c>
    </row>
    <row r="98" spans="1:5" x14ac:dyDescent="0.3">
      <c r="A98" t="s">
        <v>36</v>
      </c>
      <c r="B98" t="s">
        <v>36</v>
      </c>
      <c r="C98" t="str">
        <f>VLOOKUP(B98,Countries!$H$1:$Q$217,8,FALSE)</f>
        <v>LBN</v>
      </c>
      <c r="D98">
        <v>2.895</v>
      </c>
      <c r="E98">
        <v>85.451999999999998</v>
      </c>
    </row>
    <row r="99" spans="1:5" x14ac:dyDescent="0.3">
      <c r="A99" t="s">
        <v>1131</v>
      </c>
      <c r="B99" t="s">
        <v>1131</v>
      </c>
      <c r="C99" t="str">
        <f>VLOOKUP(B99,Countries!$H$1:$Q$217,8,FALSE)</f>
        <v>LBR</v>
      </c>
      <c r="D99">
        <v>26.969000000000001</v>
      </c>
      <c r="E99">
        <v>11.894</v>
      </c>
    </row>
    <row r="100" spans="1:5" x14ac:dyDescent="0.3">
      <c r="A100" t="s">
        <v>1822</v>
      </c>
      <c r="B100" t="s">
        <v>1822</v>
      </c>
      <c r="C100" t="str">
        <f>VLOOKUP(B100,Countries!$H$1:$Q$217,8,FALSE)</f>
        <v>LBY</v>
      </c>
      <c r="D100">
        <v>4.5629999999999997</v>
      </c>
      <c r="E100">
        <v>22.256</v>
      </c>
    </row>
    <row r="101" spans="1:5" x14ac:dyDescent="0.3">
      <c r="A101" t="s">
        <v>1687</v>
      </c>
      <c r="B101" t="s">
        <v>1687</v>
      </c>
      <c r="C101" t="str">
        <f>VLOOKUP(B101,Countries!$H$1:$Q$217,8,FALSE)</f>
        <v>LCA</v>
      </c>
      <c r="D101">
        <v>0.53600000000000003</v>
      </c>
      <c r="E101">
        <v>0.34100000000000003</v>
      </c>
    </row>
    <row r="102" spans="1:5" x14ac:dyDescent="0.3">
      <c r="A102" t="s">
        <v>23</v>
      </c>
      <c r="B102" t="s">
        <v>23</v>
      </c>
      <c r="C102" t="str">
        <f>VLOOKUP(B102,Countries!$H$1:$Q$217,8,FALSE)</f>
        <v>LKA</v>
      </c>
      <c r="D102">
        <v>4.3029999999999999</v>
      </c>
      <c r="E102">
        <v>4.665</v>
      </c>
    </row>
    <row r="103" spans="1:5" x14ac:dyDescent="0.3">
      <c r="A103" t="s">
        <v>1129</v>
      </c>
      <c r="B103" t="s">
        <v>1129</v>
      </c>
      <c r="C103" t="str">
        <f>VLOOKUP(B103,Countries!$H$1:$Q$217,8,FALSE)</f>
        <v>LSO</v>
      </c>
      <c r="D103">
        <v>5.1890000000000001</v>
      </c>
      <c r="E103">
        <v>4.2590000000000003</v>
      </c>
    </row>
    <row r="104" spans="1:5" x14ac:dyDescent="0.3">
      <c r="A104" t="s">
        <v>1133</v>
      </c>
      <c r="B104" t="s">
        <v>1133</v>
      </c>
      <c r="C104" t="str">
        <f>VLOOKUP(B104,Countries!$H$1:$Q$217,8,FALSE)</f>
        <v>LTU</v>
      </c>
      <c r="D104">
        <v>2.242</v>
      </c>
      <c r="E104">
        <v>1.2769999999999999</v>
      </c>
    </row>
    <row r="105" spans="1:5" x14ac:dyDescent="0.3">
      <c r="A105" t="s">
        <v>1137</v>
      </c>
      <c r="B105" t="s">
        <v>1137</v>
      </c>
      <c r="C105" t="str">
        <f>VLOOKUP(B105,Countries!$H$1:$Q$217,8,FALSE)</f>
        <v>LUX</v>
      </c>
      <c r="D105">
        <v>1.6539999999999999</v>
      </c>
      <c r="E105">
        <v>0.40500000000000003</v>
      </c>
    </row>
    <row r="106" spans="1:5" x14ac:dyDescent="0.3">
      <c r="A106" t="s">
        <v>1125</v>
      </c>
      <c r="B106" t="s">
        <v>1125</v>
      </c>
      <c r="C106" t="str">
        <f>VLOOKUP(B106,Countries!$H$1:$Q$217,8,FALSE)</f>
        <v>LVA</v>
      </c>
      <c r="D106">
        <v>2.7469999999999999</v>
      </c>
      <c r="E106">
        <v>0.56599999999999995</v>
      </c>
    </row>
    <row r="107" spans="1:5" x14ac:dyDescent="0.3">
      <c r="A107" t="s">
        <v>2093</v>
      </c>
      <c r="B107" t="s">
        <v>1831</v>
      </c>
      <c r="C107" t="str">
        <f>VLOOKUP(B107,Countries!$H$1:$Q$217,8,FALSE)</f>
        <v>MAC</v>
      </c>
      <c r="D107">
        <v>2.7519999999999998</v>
      </c>
      <c r="E107">
        <v>1.7</v>
      </c>
    </row>
    <row r="108" spans="1:5" x14ac:dyDescent="0.3">
      <c r="A108" t="s">
        <v>15</v>
      </c>
      <c r="B108" t="s">
        <v>15</v>
      </c>
      <c r="C108" t="str">
        <f>VLOOKUP(B108,Countries!$H$1:$Q$217,8,FALSE)</f>
        <v>MAR</v>
      </c>
      <c r="D108">
        <v>0.24</v>
      </c>
      <c r="E108">
        <v>0.2</v>
      </c>
    </row>
    <row r="109" spans="1:5" x14ac:dyDescent="0.3">
      <c r="A109" t="s">
        <v>32</v>
      </c>
      <c r="B109" t="s">
        <v>32</v>
      </c>
      <c r="C109" t="str">
        <f>VLOOKUP(B109,Countries!$H$1:$Q$217,8,FALSE)</f>
        <v>MDA</v>
      </c>
      <c r="D109">
        <v>4.8490000000000002</v>
      </c>
      <c r="E109">
        <v>2.778</v>
      </c>
    </row>
    <row r="110" spans="1:5" x14ac:dyDescent="0.3">
      <c r="A110" t="s">
        <v>1145</v>
      </c>
      <c r="B110" t="s">
        <v>1145</v>
      </c>
      <c r="C110" t="str">
        <f>VLOOKUP(B110,Countries!$H$1:$Q$217,8,FALSE)</f>
        <v>MDG</v>
      </c>
      <c r="D110">
        <v>5.6230000000000002</v>
      </c>
      <c r="E110">
        <v>4.3</v>
      </c>
    </row>
    <row r="111" spans="1:5" x14ac:dyDescent="0.3">
      <c r="A111" t="s">
        <v>1149</v>
      </c>
      <c r="B111" t="s">
        <v>1149</v>
      </c>
      <c r="C111" t="str">
        <f>VLOOKUP(B111,Countries!$H$1:$Q$217,8,FALSE)</f>
        <v>MDV</v>
      </c>
      <c r="D111">
        <v>1.3089999999999999</v>
      </c>
      <c r="E111">
        <v>0.371</v>
      </c>
    </row>
    <row r="112" spans="1:5" x14ac:dyDescent="0.3">
      <c r="A112" t="s">
        <v>48</v>
      </c>
      <c r="B112" t="s">
        <v>48</v>
      </c>
      <c r="C112" t="str">
        <f>VLOOKUP(B112,Countries!$H$1:$Q$217,8,FALSE)</f>
        <v>MEX</v>
      </c>
      <c r="D112">
        <v>3.6349999999999998</v>
      </c>
      <c r="E112">
        <v>3.3959999999999999</v>
      </c>
    </row>
    <row r="113" spans="1:5" x14ac:dyDescent="0.3">
      <c r="A113" t="s">
        <v>1836</v>
      </c>
      <c r="B113" t="s">
        <v>1836</v>
      </c>
      <c r="C113" t="str">
        <f>VLOOKUP(B113,Countries!$H$1:$Q$217,8,FALSE)</f>
        <v>MHL</v>
      </c>
      <c r="D113">
        <v>1.2</v>
      </c>
      <c r="E113">
        <v>0.9</v>
      </c>
    </row>
    <row r="114" spans="1:5" x14ac:dyDescent="0.3">
      <c r="A114" t="s">
        <v>785</v>
      </c>
      <c r="B114" t="s">
        <v>785</v>
      </c>
      <c r="C114" t="str">
        <f>VLOOKUP(B114,Countries!$H$1:$Q$217,8,FALSE)</f>
        <v>MKD</v>
      </c>
      <c r="D114">
        <v>0.76600000000000001</v>
      </c>
      <c r="E114">
        <v>0.879</v>
      </c>
    </row>
    <row r="115" spans="1:5" x14ac:dyDescent="0.3">
      <c r="A115" t="s">
        <v>1151</v>
      </c>
      <c r="B115" t="s">
        <v>1151</v>
      </c>
      <c r="C115" t="str">
        <f>VLOOKUP(B115,Countries!$H$1:$Q$217,8,FALSE)</f>
        <v>MLI</v>
      </c>
      <c r="D115">
        <v>-2.8940000000000001</v>
      </c>
      <c r="E115">
        <v>0.499</v>
      </c>
    </row>
    <row r="116" spans="1:5" x14ac:dyDescent="0.3">
      <c r="A116" t="s">
        <v>1155</v>
      </c>
      <c r="B116" t="s">
        <v>1155</v>
      </c>
      <c r="C116" t="str">
        <f>VLOOKUP(B116,Countries!$H$1:$Q$217,8,FALSE)</f>
        <v>MLT</v>
      </c>
      <c r="D116">
        <v>1.5229999999999999</v>
      </c>
      <c r="E116">
        <v>0.82399999999999995</v>
      </c>
    </row>
    <row r="117" spans="1:5" x14ac:dyDescent="0.3">
      <c r="A117" t="s">
        <v>1188</v>
      </c>
      <c r="B117" t="s">
        <v>1188</v>
      </c>
      <c r="C117" t="str">
        <f>VLOOKUP(B117,Countries!$H$1:$Q$217,8,FALSE)</f>
        <v>MMR</v>
      </c>
      <c r="D117">
        <v>8.6270000000000007</v>
      </c>
      <c r="E117">
        <v>6.1130000000000004</v>
      </c>
    </row>
    <row r="118" spans="1:5" x14ac:dyDescent="0.3">
      <c r="A118" t="s">
        <v>29</v>
      </c>
      <c r="B118" t="s">
        <v>29</v>
      </c>
      <c r="C118" t="str">
        <f>VLOOKUP(B118,Countries!$H$1:$Q$217,8,FALSE)</f>
        <v>MNE</v>
      </c>
      <c r="D118">
        <v>0.36599999999999999</v>
      </c>
      <c r="E118">
        <v>-7.0999999999999994E-2</v>
      </c>
    </row>
    <row r="119" spans="1:5" x14ac:dyDescent="0.3">
      <c r="A119" t="s">
        <v>1165</v>
      </c>
      <c r="B119" t="s">
        <v>1165</v>
      </c>
      <c r="C119" t="str">
        <f>VLOOKUP(B119,Countries!$H$1:$Q$217,8,FALSE)</f>
        <v>MNG</v>
      </c>
      <c r="D119">
        <v>7.26</v>
      </c>
      <c r="E119">
        <v>5</v>
      </c>
    </row>
    <row r="120" spans="1:5" x14ac:dyDescent="0.3">
      <c r="A120" t="s">
        <v>1185</v>
      </c>
      <c r="B120" t="s">
        <v>1185</v>
      </c>
      <c r="C120" t="str">
        <f>VLOOKUP(B120,Countries!$H$1:$Q$217,8,FALSE)</f>
        <v>MOZ</v>
      </c>
      <c r="D120">
        <v>2.7850000000000001</v>
      </c>
      <c r="E120">
        <v>3.6309999999999998</v>
      </c>
    </row>
    <row r="121" spans="1:5" x14ac:dyDescent="0.3">
      <c r="A121" t="s">
        <v>1158</v>
      </c>
      <c r="B121" t="s">
        <v>1158</v>
      </c>
      <c r="C121" t="str">
        <f>VLOOKUP(B121,Countries!$H$1:$Q$217,8,FALSE)</f>
        <v>MRT</v>
      </c>
      <c r="D121">
        <v>2.306</v>
      </c>
      <c r="E121">
        <v>3.851</v>
      </c>
    </row>
    <row r="122" spans="1:5" x14ac:dyDescent="0.3">
      <c r="A122" t="s">
        <v>1161</v>
      </c>
      <c r="B122" t="s">
        <v>1161</v>
      </c>
      <c r="C122" t="str">
        <f>VLOOKUP(B122,Countries!$H$1:$Q$217,8,FALSE)</f>
        <v>MUS</v>
      </c>
      <c r="D122">
        <v>0.45400000000000001</v>
      </c>
      <c r="E122">
        <v>2.5499999999999998</v>
      </c>
    </row>
    <row r="123" spans="1:5" x14ac:dyDescent="0.3">
      <c r="A123" t="s">
        <v>1147</v>
      </c>
      <c r="B123" t="s">
        <v>1147</v>
      </c>
      <c r="C123" t="str">
        <f>VLOOKUP(B123,Countries!$H$1:$Q$217,8,FALSE)</f>
        <v>MWI</v>
      </c>
      <c r="D123">
        <v>9.3780000000000001</v>
      </c>
      <c r="E123">
        <v>9.3079999999999998</v>
      </c>
    </row>
    <row r="124" spans="1:5" x14ac:dyDescent="0.3">
      <c r="A124" t="s">
        <v>731</v>
      </c>
      <c r="B124" t="s">
        <v>731</v>
      </c>
      <c r="C124" t="str">
        <f>VLOOKUP(B124,Countries!$H$1:$Q$217,8,FALSE)</f>
        <v>MYS</v>
      </c>
      <c r="D124">
        <v>0.66300000000000003</v>
      </c>
      <c r="E124">
        <v>-1.1259999999999999</v>
      </c>
    </row>
    <row r="125" spans="1:5" x14ac:dyDescent="0.3">
      <c r="A125" t="s">
        <v>1192</v>
      </c>
      <c r="B125" t="s">
        <v>1192</v>
      </c>
      <c r="C125" t="str">
        <f>VLOOKUP(B125,Countries!$H$1:$Q$217,8,FALSE)</f>
        <v>NAM</v>
      </c>
      <c r="D125">
        <v>3.7210000000000001</v>
      </c>
      <c r="E125">
        <v>2.3290000000000002</v>
      </c>
    </row>
    <row r="126" spans="1:5" x14ac:dyDescent="0.3">
      <c r="A126" t="s">
        <v>1207</v>
      </c>
      <c r="B126" t="s">
        <v>1207</v>
      </c>
      <c r="C126" t="str">
        <f>VLOOKUP(B126,Countries!$H$1:$Q$217,8,FALSE)</f>
        <v>NER</v>
      </c>
      <c r="D126">
        <v>-2.52</v>
      </c>
      <c r="E126">
        <v>4.4000000000000004</v>
      </c>
    </row>
    <row r="127" spans="1:5" x14ac:dyDescent="0.3">
      <c r="A127" t="s">
        <v>20</v>
      </c>
      <c r="B127" t="s">
        <v>20</v>
      </c>
      <c r="C127" t="str">
        <f>VLOOKUP(B127,Countries!$H$1:$Q$217,8,FALSE)</f>
        <v>NGA</v>
      </c>
      <c r="D127">
        <v>11.397</v>
      </c>
      <c r="E127">
        <v>12.88</v>
      </c>
    </row>
    <row r="128" spans="1:5" x14ac:dyDescent="0.3">
      <c r="A128" t="s">
        <v>1852</v>
      </c>
      <c r="B128" t="s">
        <v>1852</v>
      </c>
      <c r="C128" t="str">
        <f>VLOOKUP(B128,Countries!$H$1:$Q$217,8,FALSE)</f>
        <v>NIC</v>
      </c>
      <c r="D128">
        <v>5.3760000000000003</v>
      </c>
      <c r="E128">
        <v>4.3739999999999997</v>
      </c>
    </row>
    <row r="129" spans="1:5" x14ac:dyDescent="0.3">
      <c r="A129" t="s">
        <v>1198</v>
      </c>
      <c r="B129" t="s">
        <v>1198</v>
      </c>
      <c r="C129" t="str">
        <f>VLOOKUP(B129,Countries!$H$1:$Q$217,8,FALSE)</f>
        <v>NLD</v>
      </c>
      <c r="D129">
        <v>2.673</v>
      </c>
      <c r="E129">
        <v>1.1759999999999999</v>
      </c>
    </row>
    <row r="130" spans="1:5" x14ac:dyDescent="0.3">
      <c r="A130" t="s">
        <v>1216</v>
      </c>
      <c r="B130" t="s">
        <v>1216</v>
      </c>
      <c r="C130" t="str">
        <f>VLOOKUP(B130,Countries!$H$1:$Q$217,8,FALSE)</f>
        <v>NOR</v>
      </c>
      <c r="D130">
        <v>2.1680000000000001</v>
      </c>
      <c r="E130">
        <v>1.4</v>
      </c>
    </row>
    <row r="131" spans="1:5" x14ac:dyDescent="0.3">
      <c r="A131" t="s">
        <v>1194</v>
      </c>
      <c r="B131" t="s">
        <v>1194</v>
      </c>
      <c r="C131" t="str">
        <f>VLOOKUP(B131,Countries!$H$1:$Q$217,8,FALSE)</f>
        <v>NPL</v>
      </c>
      <c r="D131">
        <v>4.6390000000000002</v>
      </c>
      <c r="E131">
        <v>6.3819999999999997</v>
      </c>
    </row>
    <row r="132" spans="1:5" x14ac:dyDescent="0.3">
      <c r="A132" t="s">
        <v>1857</v>
      </c>
      <c r="B132" t="s">
        <v>1857</v>
      </c>
      <c r="C132" t="str">
        <f>VLOOKUP(B132,Countries!$H$1:$Q$217,8,FALSE)</f>
        <v>NRU</v>
      </c>
      <c r="D132">
        <v>4.3</v>
      </c>
      <c r="E132">
        <v>0.89100000000000001</v>
      </c>
    </row>
    <row r="133" spans="1:5" x14ac:dyDescent="0.3">
      <c r="A133" t="s">
        <v>1203</v>
      </c>
      <c r="B133" t="s">
        <v>1203</v>
      </c>
      <c r="C133" t="str">
        <f>VLOOKUP(B133,Countries!$H$1:$Q$217,8,FALSE)</f>
        <v>NZL</v>
      </c>
      <c r="D133">
        <v>1.62</v>
      </c>
      <c r="E133">
        <v>1.712</v>
      </c>
    </row>
    <row r="134" spans="1:5" x14ac:dyDescent="0.3">
      <c r="A134" t="s">
        <v>1219</v>
      </c>
      <c r="B134" t="s">
        <v>1219</v>
      </c>
      <c r="C134" t="str">
        <f>VLOOKUP(B134,Countries!$H$1:$Q$217,8,FALSE)</f>
        <v>OMN</v>
      </c>
      <c r="D134">
        <v>0.13400000000000001</v>
      </c>
      <c r="E134">
        <v>1</v>
      </c>
    </row>
    <row r="135" spans="1:5" x14ac:dyDescent="0.3">
      <c r="A135" t="s">
        <v>9</v>
      </c>
      <c r="B135" t="s">
        <v>9</v>
      </c>
      <c r="C135" t="str">
        <f>VLOOKUP(B135,Countries!$H$1:$Q$217,8,FALSE)</f>
        <v>PAK</v>
      </c>
      <c r="D135">
        <v>6.7380000000000004</v>
      </c>
      <c r="E135">
        <v>10.741</v>
      </c>
    </row>
    <row r="136" spans="1:5" x14ac:dyDescent="0.3">
      <c r="A136" t="s">
        <v>764</v>
      </c>
      <c r="B136" t="s">
        <v>764</v>
      </c>
      <c r="C136" t="str">
        <f>VLOOKUP(B136,Countries!$H$1:$Q$217,8,FALSE)</f>
        <v>PAN</v>
      </c>
      <c r="D136">
        <v>-0.35499999999999998</v>
      </c>
      <c r="E136">
        <v>-0.83199999999999996</v>
      </c>
    </row>
    <row r="137" spans="1:5" x14ac:dyDescent="0.3">
      <c r="A137" t="s">
        <v>765</v>
      </c>
      <c r="B137" t="s">
        <v>765</v>
      </c>
      <c r="C137" t="str">
        <f>VLOOKUP(B137,Countries!$H$1:$Q$217,8,FALSE)</f>
        <v>PER</v>
      </c>
      <c r="D137">
        <v>2.1360000000000001</v>
      </c>
      <c r="E137">
        <v>1.8120000000000001</v>
      </c>
    </row>
    <row r="138" spans="1:5" x14ac:dyDescent="0.3">
      <c r="A138" t="s">
        <v>37</v>
      </c>
      <c r="B138" t="s">
        <v>37</v>
      </c>
      <c r="C138" t="str">
        <f>VLOOKUP(B138,Countries!$H$1:$Q$217,8,FALSE)</f>
        <v>PHL</v>
      </c>
      <c r="D138">
        <v>2.48</v>
      </c>
      <c r="E138">
        <v>2.4380000000000002</v>
      </c>
    </row>
    <row r="139" spans="1:5" x14ac:dyDescent="0.3">
      <c r="A139" t="s">
        <v>1861</v>
      </c>
      <c r="B139" t="s">
        <v>1861</v>
      </c>
      <c r="C139" t="str">
        <f>VLOOKUP(B139,Countries!$H$1:$Q$217,8,FALSE)</f>
        <v>PLW</v>
      </c>
      <c r="D139">
        <v>0.60899999999999999</v>
      </c>
      <c r="E139">
        <v>0</v>
      </c>
    </row>
    <row r="140" spans="1:5" x14ac:dyDescent="0.3">
      <c r="A140" t="s">
        <v>1863</v>
      </c>
      <c r="B140" t="s">
        <v>1863</v>
      </c>
      <c r="C140" t="str">
        <f>VLOOKUP(B140,Countries!$H$1:$Q$217,8,FALSE)</f>
        <v>PNG</v>
      </c>
      <c r="D140">
        <v>3.6819999999999999</v>
      </c>
      <c r="E140">
        <v>3.3740000000000001</v>
      </c>
    </row>
    <row r="141" spans="1:5" x14ac:dyDescent="0.3">
      <c r="A141" t="s">
        <v>1235</v>
      </c>
      <c r="B141" t="s">
        <v>1235</v>
      </c>
      <c r="C141" t="str">
        <f>VLOOKUP(B141,Countries!$H$1:$Q$217,8,FALSE)</f>
        <v>POL</v>
      </c>
      <c r="D141">
        <v>2.3079999999999998</v>
      </c>
      <c r="E141">
        <v>3.3180000000000001</v>
      </c>
    </row>
    <row r="142" spans="1:5" x14ac:dyDescent="0.3">
      <c r="A142" t="s">
        <v>1244</v>
      </c>
      <c r="B142" t="s">
        <v>1244</v>
      </c>
      <c r="C142" t="str">
        <f>VLOOKUP(B142,Countries!$H$1:$Q$217,8,FALSE)</f>
        <v>PRI</v>
      </c>
      <c r="D142">
        <v>0.105</v>
      </c>
      <c r="E142">
        <v>-1.6220000000000001</v>
      </c>
    </row>
    <row r="143" spans="1:5" x14ac:dyDescent="0.3">
      <c r="A143" t="s">
        <v>1240</v>
      </c>
      <c r="B143" t="s">
        <v>1240</v>
      </c>
      <c r="C143" t="str">
        <f>VLOOKUP(B143,Countries!$H$1:$Q$217,8,FALSE)</f>
        <v>PRT</v>
      </c>
      <c r="D143">
        <v>0.3</v>
      </c>
      <c r="E143">
        <v>-4.0000000000000001E-3</v>
      </c>
    </row>
    <row r="144" spans="1:5" x14ac:dyDescent="0.3">
      <c r="A144" t="s">
        <v>1226</v>
      </c>
      <c r="B144" t="s">
        <v>1226</v>
      </c>
      <c r="C144" t="str">
        <f>VLOOKUP(B144,Countries!$H$1:$Q$217,8,FALSE)</f>
        <v>PRY</v>
      </c>
      <c r="D144">
        <v>2.7570000000000001</v>
      </c>
      <c r="E144">
        <v>2.9089999999999998</v>
      </c>
    </row>
    <row r="145" spans="1:5" x14ac:dyDescent="0.3">
      <c r="A145" t="s">
        <v>1248</v>
      </c>
      <c r="B145" t="s">
        <v>1248</v>
      </c>
      <c r="C145" t="str">
        <f>VLOOKUP(B145,Countries!$H$1:$Q$217,8,FALSE)</f>
        <v>QAT</v>
      </c>
      <c r="D145">
        <v>-0.55200000000000005</v>
      </c>
      <c r="E145">
        <v>-2.17</v>
      </c>
    </row>
    <row r="146" spans="1:5" x14ac:dyDescent="0.3">
      <c r="A146" t="s">
        <v>1252</v>
      </c>
      <c r="B146" t="s">
        <v>1252</v>
      </c>
      <c r="C146" t="str">
        <f>VLOOKUP(B146,Countries!$H$1:$Q$217,8,FALSE)</f>
        <v>ROU</v>
      </c>
      <c r="D146">
        <v>3.8250000000000002</v>
      </c>
      <c r="E146">
        <v>2.891</v>
      </c>
    </row>
    <row r="147" spans="1:5" x14ac:dyDescent="0.3">
      <c r="A147" t="s">
        <v>1255</v>
      </c>
      <c r="B147" t="s">
        <v>1875</v>
      </c>
      <c r="C147" t="str">
        <f>VLOOKUP(B147,Countries!$H$1:$Q$217,8,FALSE)</f>
        <v>RUS</v>
      </c>
      <c r="D147">
        <v>4.47</v>
      </c>
      <c r="E147">
        <v>3.22</v>
      </c>
    </row>
    <row r="148" spans="1:5" x14ac:dyDescent="0.3">
      <c r="A148" t="s">
        <v>1261</v>
      </c>
      <c r="B148" t="s">
        <v>1261</v>
      </c>
      <c r="C148" t="str">
        <f>VLOOKUP(B148,Countries!$H$1:$Q$217,8,FALSE)</f>
        <v>RWA</v>
      </c>
      <c r="D148">
        <v>2.4260000000000002</v>
      </c>
      <c r="E148">
        <v>6.9</v>
      </c>
    </row>
    <row r="149" spans="1:5" x14ac:dyDescent="0.3">
      <c r="A149" t="s">
        <v>1271</v>
      </c>
      <c r="B149" t="s">
        <v>1271</v>
      </c>
      <c r="C149" t="str">
        <f>VLOOKUP(B149,Countries!$H$1:$Q$217,8,FALSE)</f>
        <v>SAU</v>
      </c>
      <c r="D149">
        <v>-2.0910000000000002</v>
      </c>
      <c r="E149">
        <v>3.5750000000000002</v>
      </c>
    </row>
    <row r="150" spans="1:5" x14ac:dyDescent="0.3">
      <c r="A150" t="s">
        <v>1879</v>
      </c>
      <c r="B150" t="s">
        <v>1879</v>
      </c>
      <c r="C150" t="str">
        <f>VLOOKUP(B150,Countries!$H$1:$Q$217,8,FALSE)</f>
        <v>SDN</v>
      </c>
      <c r="D150">
        <v>50.994</v>
      </c>
      <c r="E150">
        <v>141.60400000000001</v>
      </c>
    </row>
    <row r="151" spans="1:5" x14ac:dyDescent="0.3">
      <c r="A151" t="s">
        <v>1273</v>
      </c>
      <c r="B151" t="s">
        <v>1273</v>
      </c>
      <c r="C151" t="str">
        <f>VLOOKUP(B151,Countries!$H$1:$Q$217,8,FALSE)</f>
        <v>SEN</v>
      </c>
      <c r="D151">
        <v>1.02</v>
      </c>
      <c r="E151">
        <v>1.9890000000000001</v>
      </c>
    </row>
    <row r="152" spans="1:5" x14ac:dyDescent="0.3">
      <c r="A152" t="s">
        <v>1282</v>
      </c>
      <c r="B152" t="s">
        <v>1282</v>
      </c>
      <c r="C152" t="str">
        <f>VLOOKUP(B152,Countries!$H$1:$Q$217,8,FALSE)</f>
        <v>SGP</v>
      </c>
      <c r="D152">
        <v>0.56499999999999995</v>
      </c>
      <c r="E152">
        <v>-0.40699999999999997</v>
      </c>
    </row>
    <row r="153" spans="1:5" x14ac:dyDescent="0.3">
      <c r="A153" t="s">
        <v>1883</v>
      </c>
      <c r="B153" t="s">
        <v>1883</v>
      </c>
      <c r="C153" t="str">
        <f>VLOOKUP(B153,Countries!$H$1:$Q$217,8,FALSE)</f>
        <v>SLB</v>
      </c>
      <c r="D153">
        <v>1.8280000000000001</v>
      </c>
      <c r="E153">
        <v>3.8769999999999998</v>
      </c>
    </row>
    <row r="154" spans="1:5" x14ac:dyDescent="0.3">
      <c r="A154" t="s">
        <v>66</v>
      </c>
      <c r="B154" t="s">
        <v>66</v>
      </c>
      <c r="C154" t="str">
        <f>VLOOKUP(B154,Countries!$H$1:$Q$217,8,FALSE)</f>
        <v>SLE</v>
      </c>
      <c r="D154">
        <v>14.803000000000001</v>
      </c>
      <c r="E154">
        <v>15.696</v>
      </c>
    </row>
    <row r="155" spans="1:5" x14ac:dyDescent="0.3">
      <c r="A155" t="s">
        <v>760</v>
      </c>
      <c r="B155" t="s">
        <v>760</v>
      </c>
      <c r="C155" t="str">
        <f>VLOOKUP(B155,Countries!$H$1:$Q$217,8,FALSE)</f>
        <v>SLV</v>
      </c>
      <c r="D155">
        <v>7.3999999999999996E-2</v>
      </c>
      <c r="E155">
        <v>0.214</v>
      </c>
    </row>
    <row r="156" spans="1:5" x14ac:dyDescent="0.3">
      <c r="A156" t="s">
        <v>1266</v>
      </c>
      <c r="B156" t="s">
        <v>1266</v>
      </c>
      <c r="C156" t="str">
        <f>VLOOKUP(B156,Countries!$H$1:$Q$217,8,FALSE)</f>
        <v>SMR</v>
      </c>
      <c r="D156">
        <v>0.95099999999999996</v>
      </c>
      <c r="E156">
        <v>0.498</v>
      </c>
    </row>
    <row r="157" spans="1:5" x14ac:dyDescent="0.3">
      <c r="A157" t="s">
        <v>1291</v>
      </c>
      <c r="B157" t="s">
        <v>1291</v>
      </c>
      <c r="C157" t="str">
        <f>VLOOKUP(B157,Countries!$H$1:$Q$217,8,FALSE)</f>
        <v>SOM</v>
      </c>
    </row>
    <row r="158" spans="1:5" x14ac:dyDescent="0.3">
      <c r="A158" t="s">
        <v>1276</v>
      </c>
      <c r="B158" t="s">
        <v>1276</v>
      </c>
      <c r="C158" t="str">
        <f>VLOOKUP(B158,Countries!$H$1:$Q$217,8,FALSE)</f>
        <v>SRB</v>
      </c>
      <c r="D158">
        <v>1.85</v>
      </c>
      <c r="E158">
        <v>1.458</v>
      </c>
    </row>
    <row r="159" spans="1:5" x14ac:dyDescent="0.3">
      <c r="A159" t="s">
        <v>1888</v>
      </c>
      <c r="B159" t="s">
        <v>1888</v>
      </c>
      <c r="C159" t="str">
        <f>VLOOKUP(B159,Countries!$H$1:$Q$217,8,FALSE)</f>
        <v>SSD</v>
      </c>
      <c r="D159">
        <v>51.186999999999998</v>
      </c>
      <c r="E159">
        <v>27.08</v>
      </c>
    </row>
    <row r="160" spans="1:5" x14ac:dyDescent="0.3">
      <c r="A160" t="s">
        <v>2094</v>
      </c>
      <c r="B160" t="s">
        <v>1890</v>
      </c>
      <c r="C160" t="str">
        <f>VLOOKUP(B160,Countries!$H$1:$Q$217,8,FALSE)</f>
        <v>STP</v>
      </c>
      <c r="D160">
        <v>8.3559999999999999</v>
      </c>
      <c r="E160">
        <v>7.867</v>
      </c>
    </row>
    <row r="161" spans="1:5" x14ac:dyDescent="0.3">
      <c r="A161" t="s">
        <v>1319</v>
      </c>
      <c r="B161" t="s">
        <v>1319</v>
      </c>
      <c r="C161" t="str">
        <f>VLOOKUP(B161,Countries!$H$1:$Q$217,8,FALSE)</f>
        <v>SUR</v>
      </c>
      <c r="D161">
        <v>4.3920000000000003</v>
      </c>
      <c r="E161">
        <v>49.768999999999998</v>
      </c>
    </row>
    <row r="162" spans="1:5" x14ac:dyDescent="0.3">
      <c r="A162" t="s">
        <v>1285</v>
      </c>
      <c r="B162" t="s">
        <v>1285</v>
      </c>
      <c r="C162" t="str">
        <f>VLOOKUP(B162,Countries!$H$1:$Q$217,8,FALSE)</f>
        <v>SVK</v>
      </c>
      <c r="D162">
        <v>2.7669999999999999</v>
      </c>
      <c r="E162">
        <v>1.5269999999999999</v>
      </c>
    </row>
    <row r="163" spans="1:5" x14ac:dyDescent="0.3">
      <c r="A163" t="s">
        <v>1288</v>
      </c>
      <c r="B163" t="s">
        <v>1288</v>
      </c>
      <c r="C163" t="str">
        <f>VLOOKUP(B163,Countries!$H$1:$Q$217,8,FALSE)</f>
        <v>SVN</v>
      </c>
      <c r="D163">
        <v>1.6279999999999999</v>
      </c>
      <c r="E163">
        <v>0.503</v>
      </c>
    </row>
    <row r="164" spans="1:5" x14ac:dyDescent="0.3">
      <c r="A164" t="s">
        <v>1322</v>
      </c>
      <c r="B164" t="s">
        <v>1322</v>
      </c>
      <c r="C164" t="str">
        <f>VLOOKUP(B164,Countries!$H$1:$Q$217,8,FALSE)</f>
        <v>SWE</v>
      </c>
      <c r="D164">
        <v>1.639</v>
      </c>
      <c r="E164">
        <v>0.82099999999999995</v>
      </c>
    </row>
    <row r="165" spans="1:5" x14ac:dyDescent="0.3">
      <c r="A165" t="s">
        <v>1010</v>
      </c>
      <c r="B165" t="s">
        <v>1010</v>
      </c>
      <c r="C165" t="str">
        <f>VLOOKUP(B165,Countries!$H$1:$Q$217,8,FALSE)</f>
        <v>SWZ</v>
      </c>
      <c r="D165">
        <v>2.5840000000000001</v>
      </c>
      <c r="E165">
        <v>4.1150000000000002</v>
      </c>
    </row>
    <row r="166" spans="1:5" x14ac:dyDescent="0.3">
      <c r="A166" t="s">
        <v>1280</v>
      </c>
      <c r="B166" t="s">
        <v>1280</v>
      </c>
      <c r="C166" t="str">
        <f>VLOOKUP(B166,Countries!$H$1:$Q$217,8,FALSE)</f>
        <v>SYC</v>
      </c>
      <c r="D166">
        <v>1.8069999999999999</v>
      </c>
      <c r="E166">
        <v>3.8980000000000001</v>
      </c>
    </row>
    <row r="167" spans="1:5" x14ac:dyDescent="0.3">
      <c r="A167" t="s">
        <v>2095</v>
      </c>
      <c r="B167" t="s">
        <v>1898</v>
      </c>
      <c r="C167" t="str">
        <f>VLOOKUP(B167,Countries!$H$1:$Q$217,8,FALSE)</f>
        <v>SYR</v>
      </c>
    </row>
    <row r="168" spans="1:5" x14ac:dyDescent="0.3">
      <c r="A168" t="s">
        <v>937</v>
      </c>
      <c r="B168" t="s">
        <v>937</v>
      </c>
      <c r="C168" t="str">
        <f>VLOOKUP(B168,Countries!$H$1:$Q$217,8,FALSE)</f>
        <v>TCD</v>
      </c>
      <c r="D168">
        <v>-0.97199999999999998</v>
      </c>
      <c r="E168">
        <v>2.7970000000000002</v>
      </c>
    </row>
    <row r="169" spans="1:5" x14ac:dyDescent="0.3">
      <c r="A169" t="s">
        <v>1339</v>
      </c>
      <c r="B169" t="s">
        <v>1339</v>
      </c>
      <c r="C169" t="str">
        <f>VLOOKUP(B169,Countries!$H$1:$Q$217,8,FALSE)</f>
        <v>TGO</v>
      </c>
      <c r="D169">
        <v>0.68700000000000006</v>
      </c>
      <c r="E169">
        <v>1.3959999999999999</v>
      </c>
    </row>
    <row r="170" spans="1:5" x14ac:dyDescent="0.3">
      <c r="A170" t="s">
        <v>1330</v>
      </c>
      <c r="B170" t="s">
        <v>1330</v>
      </c>
      <c r="C170" t="str">
        <f>VLOOKUP(B170,Countries!$H$1:$Q$217,8,FALSE)</f>
        <v>THA</v>
      </c>
      <c r="D170">
        <v>0.70599999999999996</v>
      </c>
      <c r="E170">
        <v>-0.42799999999999999</v>
      </c>
    </row>
    <row r="171" spans="1:5" x14ac:dyDescent="0.3">
      <c r="A171" t="s">
        <v>1903</v>
      </c>
      <c r="B171" t="s">
        <v>1903</v>
      </c>
      <c r="C171" t="str">
        <f>VLOOKUP(B171,Countries!$H$1:$Q$217,8,FALSE)</f>
        <v>TJK</v>
      </c>
      <c r="D171">
        <v>7.7930000000000001</v>
      </c>
      <c r="E171">
        <v>8.0749999999999993</v>
      </c>
    </row>
    <row r="172" spans="1:5" x14ac:dyDescent="0.3">
      <c r="A172" t="s">
        <v>1905</v>
      </c>
      <c r="B172" t="s">
        <v>1905</v>
      </c>
      <c r="C172" t="str">
        <f>VLOOKUP(B172,Countries!$H$1:$Q$217,8,FALSE)</f>
        <v>TKM</v>
      </c>
      <c r="D172">
        <v>5.0919999999999996</v>
      </c>
      <c r="E172">
        <v>8</v>
      </c>
    </row>
    <row r="173" spans="1:5" x14ac:dyDescent="0.3">
      <c r="A173" t="s">
        <v>1907</v>
      </c>
      <c r="B173" t="s">
        <v>1907</v>
      </c>
      <c r="C173" t="str">
        <f>VLOOKUP(B173,Countries!$H$1:$Q$217,8,FALSE)</f>
        <v>TLS</v>
      </c>
      <c r="D173">
        <v>0.89200000000000002</v>
      </c>
      <c r="E173">
        <v>0.89900000000000002</v>
      </c>
    </row>
    <row r="174" spans="1:5" x14ac:dyDescent="0.3">
      <c r="A174" t="s">
        <v>1910</v>
      </c>
      <c r="B174" t="s">
        <v>1910</v>
      </c>
      <c r="C174" t="str">
        <f>VLOOKUP(B174,Countries!$H$1:$Q$217,8,FALSE)</f>
        <v>TON</v>
      </c>
      <c r="D174">
        <v>3.286</v>
      </c>
      <c r="E174">
        <v>0.54600000000000004</v>
      </c>
    </row>
    <row r="175" spans="1:5" x14ac:dyDescent="0.3">
      <c r="A175" t="s">
        <v>1335</v>
      </c>
      <c r="B175" t="s">
        <v>1335</v>
      </c>
      <c r="C175" t="str">
        <f>VLOOKUP(B175,Countries!$H$1:$Q$217,8,FALSE)</f>
        <v>TTO</v>
      </c>
      <c r="D175">
        <v>1.0009999999999999</v>
      </c>
      <c r="E175">
        <v>-3.0000000000000001E-3</v>
      </c>
    </row>
    <row r="176" spans="1:5" x14ac:dyDescent="0.3">
      <c r="A176" t="s">
        <v>1343</v>
      </c>
      <c r="B176" t="s">
        <v>1343</v>
      </c>
      <c r="C176" t="str">
        <f>VLOOKUP(B176,Countries!$H$1:$Q$217,8,FALSE)</f>
        <v>TUN</v>
      </c>
      <c r="D176">
        <v>6.7220000000000004</v>
      </c>
      <c r="E176">
        <v>5.8360000000000003</v>
      </c>
    </row>
    <row r="177" spans="1:5" x14ac:dyDescent="0.3">
      <c r="A177" t="s">
        <v>656</v>
      </c>
      <c r="B177" t="s">
        <v>656</v>
      </c>
      <c r="C177" t="str">
        <f>VLOOKUP(B177,Countries!$H$1:$Q$217,8,FALSE)</f>
        <v>TUR</v>
      </c>
      <c r="D177">
        <v>15.177</v>
      </c>
      <c r="E177">
        <v>11.942</v>
      </c>
    </row>
    <row r="178" spans="1:5" x14ac:dyDescent="0.3">
      <c r="A178" t="s">
        <v>1914</v>
      </c>
      <c r="B178" t="s">
        <v>1914</v>
      </c>
      <c r="C178" t="str">
        <f>VLOOKUP(B178,Countries!$H$1:$Q$217,8,FALSE)</f>
        <v>TUV</v>
      </c>
      <c r="D178">
        <v>2.177</v>
      </c>
      <c r="E178">
        <v>1.5</v>
      </c>
    </row>
    <row r="179" spans="1:5" x14ac:dyDescent="0.3">
      <c r="A179" t="s">
        <v>2096</v>
      </c>
      <c r="B179" t="s">
        <v>1916</v>
      </c>
      <c r="C179" t="str">
        <f>VLOOKUP(B179,Countries!$H$1:$Q$217,8,FALSE)</f>
        <v>TWN</v>
      </c>
      <c r="D179">
        <v>0.53900000000000003</v>
      </c>
      <c r="E179">
        <v>-0.1</v>
      </c>
    </row>
    <row r="180" spans="1:5" x14ac:dyDescent="0.3">
      <c r="A180" t="s">
        <v>1918</v>
      </c>
      <c r="B180" t="s">
        <v>1918</v>
      </c>
      <c r="C180" t="str">
        <f>VLOOKUP(B180,Countries!$H$1:$Q$217,8,FALSE)</f>
        <v>TZA</v>
      </c>
      <c r="D180">
        <v>3.4489999999999998</v>
      </c>
      <c r="E180">
        <v>3.5550000000000002</v>
      </c>
    </row>
    <row r="181" spans="1:5" x14ac:dyDescent="0.3">
      <c r="A181" t="s">
        <v>1351</v>
      </c>
      <c r="B181" t="s">
        <v>1351</v>
      </c>
      <c r="C181" t="str">
        <f>VLOOKUP(B181,Countries!$H$1:$Q$217,8,FALSE)</f>
        <v>UGA</v>
      </c>
      <c r="D181">
        <v>2.87</v>
      </c>
      <c r="E181">
        <v>4.1779999999999999</v>
      </c>
    </row>
    <row r="182" spans="1:5" x14ac:dyDescent="0.3">
      <c r="A182" t="s">
        <v>1353</v>
      </c>
      <c r="B182" t="s">
        <v>1353</v>
      </c>
      <c r="C182" t="str">
        <f>VLOOKUP(B182,Countries!$H$1:$Q$217,8,FALSE)</f>
        <v>UKR</v>
      </c>
      <c r="D182">
        <v>7.8860000000000001</v>
      </c>
      <c r="E182">
        <v>3.1680000000000001</v>
      </c>
    </row>
    <row r="183" spans="1:5" x14ac:dyDescent="0.3">
      <c r="A183" t="s">
        <v>766</v>
      </c>
      <c r="B183" t="s">
        <v>766</v>
      </c>
      <c r="C183" t="str">
        <f>VLOOKUP(B183,Countries!$H$1:$Q$217,8,FALSE)</f>
        <v>URY</v>
      </c>
      <c r="D183">
        <v>7.8819999999999997</v>
      </c>
      <c r="E183">
        <v>9.9879999999999995</v>
      </c>
    </row>
    <row r="184" spans="1:5" x14ac:dyDescent="0.3">
      <c r="A184" t="s">
        <v>788</v>
      </c>
      <c r="B184" t="s">
        <v>788</v>
      </c>
      <c r="C184" t="str">
        <f>VLOOKUP(B184,Countries!$H$1:$Q$217,8,FALSE)</f>
        <v>USA</v>
      </c>
      <c r="D184">
        <v>1.8120000000000001</v>
      </c>
      <c r="E184">
        <v>1.52</v>
      </c>
    </row>
    <row r="185" spans="1:5" x14ac:dyDescent="0.3">
      <c r="A185" t="s">
        <v>10</v>
      </c>
      <c r="B185" t="s">
        <v>10</v>
      </c>
      <c r="C185" t="str">
        <f>VLOOKUP(B185,Countries!$H$1:$Q$217,8,FALSE)</f>
        <v>XKX</v>
      </c>
      <c r="D185">
        <v>2.677</v>
      </c>
      <c r="E185">
        <v>0.753</v>
      </c>
    </row>
    <row r="186" spans="1:5" x14ac:dyDescent="0.3">
      <c r="A186" t="s">
        <v>1369</v>
      </c>
      <c r="B186" t="s">
        <v>1369</v>
      </c>
      <c r="C186" t="str">
        <f>VLOOKUP(B186,Countries!$H$1:$Q$217,8,FALSE)</f>
        <v>UZB</v>
      </c>
      <c r="D186">
        <v>14.526</v>
      </c>
      <c r="E186">
        <v>13.023</v>
      </c>
    </row>
    <row r="187" spans="1:5" x14ac:dyDescent="0.3">
      <c r="A187" t="s">
        <v>1923</v>
      </c>
      <c r="B187" t="s">
        <v>1923</v>
      </c>
      <c r="C187" t="str">
        <f>VLOOKUP(B187,Countries!$H$1:$Q$217,8,FALSE)</f>
        <v>VCT</v>
      </c>
      <c r="D187">
        <v>0.90600000000000003</v>
      </c>
      <c r="E187">
        <v>0.86599999999999999</v>
      </c>
    </row>
    <row r="188" spans="1:5" x14ac:dyDescent="0.3">
      <c r="A188" t="s">
        <v>1376</v>
      </c>
      <c r="B188" t="s">
        <v>1925</v>
      </c>
      <c r="C188" t="str">
        <f>VLOOKUP(B188,Countries!$H$1:$Q$217,8,FALSE)</f>
        <v>VEN</v>
      </c>
      <c r="D188" s="112">
        <v>19906.02</v>
      </c>
      <c r="E188" s="112">
        <v>6500</v>
      </c>
    </row>
    <row r="189" spans="1:5" x14ac:dyDescent="0.3">
      <c r="A189" t="s">
        <v>1379</v>
      </c>
      <c r="B189" t="s">
        <v>1379</v>
      </c>
      <c r="C189" t="str">
        <f>VLOOKUP(B189,Countries!$H$1:$Q$217,8,FALSE)</f>
        <v>VNM</v>
      </c>
      <c r="D189">
        <v>2.7970000000000002</v>
      </c>
      <c r="E189">
        <v>3.7719999999999998</v>
      </c>
    </row>
    <row r="190" spans="1:5" x14ac:dyDescent="0.3">
      <c r="A190" t="s">
        <v>1374</v>
      </c>
      <c r="B190" t="s">
        <v>1374</v>
      </c>
      <c r="C190" t="str">
        <f>VLOOKUP(B190,Countries!$H$1:$Q$217,8,FALSE)</f>
        <v>VUT</v>
      </c>
      <c r="D190">
        <v>2.746</v>
      </c>
      <c r="E190">
        <v>2.915</v>
      </c>
    </row>
    <row r="191" spans="1:5" x14ac:dyDescent="0.3">
      <c r="A191" t="s">
        <v>1383</v>
      </c>
      <c r="B191" t="s">
        <v>1383</v>
      </c>
      <c r="C191" t="str">
        <f>VLOOKUP(B191,Countries!$H$1:$Q$217,8,FALSE)</f>
        <v>WBG</v>
      </c>
      <c r="D191">
        <v>1.5569999999999999</v>
      </c>
      <c r="E191">
        <v>-1.1819999999999999</v>
      </c>
    </row>
    <row r="192" spans="1:5" x14ac:dyDescent="0.3">
      <c r="A192" t="s">
        <v>1263</v>
      </c>
      <c r="B192" t="s">
        <v>1263</v>
      </c>
      <c r="C192" t="str">
        <f>VLOOKUP(B192,Countries!$H$1:$Q$217,8,FALSE)</f>
        <v>WSM</v>
      </c>
      <c r="D192">
        <v>2.1880000000000002</v>
      </c>
      <c r="E192">
        <v>2.8</v>
      </c>
    </row>
    <row r="193" spans="1:5" x14ac:dyDescent="0.3">
      <c r="A193" t="s">
        <v>2097</v>
      </c>
      <c r="B193" t="s">
        <v>1935</v>
      </c>
      <c r="C193" t="str">
        <f>VLOOKUP(B193,Countries!$H$1:$Q$217,8,FALSE)</f>
        <v>YEM</v>
      </c>
      <c r="D193">
        <v>10</v>
      </c>
      <c r="E193">
        <v>26.4</v>
      </c>
    </row>
    <row r="194" spans="1:5" x14ac:dyDescent="0.3">
      <c r="A194" t="s">
        <v>47</v>
      </c>
      <c r="B194" t="s">
        <v>47</v>
      </c>
      <c r="C194" t="str">
        <f>VLOOKUP(B194,Countries!$H$1:$Q$217,8,FALSE)</f>
        <v>ZAF</v>
      </c>
      <c r="D194">
        <v>4.13</v>
      </c>
      <c r="E194">
        <v>3.335</v>
      </c>
    </row>
    <row r="195" spans="1:5" x14ac:dyDescent="0.3">
      <c r="A195" t="s">
        <v>1385</v>
      </c>
      <c r="B195" t="s">
        <v>1385</v>
      </c>
      <c r="C195" t="str">
        <f>VLOOKUP(B195,Countries!$H$1:$Q$217,8,FALSE)</f>
        <v>ZMB</v>
      </c>
      <c r="D195">
        <v>9.8000000000000007</v>
      </c>
      <c r="E195">
        <v>14.45</v>
      </c>
    </row>
    <row r="196" spans="1:5" x14ac:dyDescent="0.3">
      <c r="A196" t="s">
        <v>1390</v>
      </c>
      <c r="B196" t="s">
        <v>1390</v>
      </c>
      <c r="C196" t="str">
        <f>VLOOKUP(B196,Countries!$H$1:$Q$217,8,FALSE)</f>
        <v>ZWE</v>
      </c>
      <c r="D196">
        <v>255.292</v>
      </c>
      <c r="E196">
        <v>622.779</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9E135-EB31-4B46-A659-FF47218287DF}">
  <dimension ref="A1:AC356"/>
  <sheetViews>
    <sheetView topLeftCell="G13" zoomScale="70" zoomScaleNormal="70" workbookViewId="0">
      <selection activeCell="L5" sqref="L5"/>
    </sheetView>
  </sheetViews>
  <sheetFormatPr defaultColWidth="8.88671875" defaultRowHeight="14.4" x14ac:dyDescent="0.3"/>
  <cols>
    <col min="1" max="1" width="66.109375" style="103" bestFit="1" customWidth="1"/>
    <col min="2" max="2" width="19.44140625" style="55" bestFit="1" customWidth="1"/>
    <col min="3" max="3" width="20" style="55" bestFit="1" customWidth="1"/>
    <col min="4" max="4" width="20.21875" style="55" bestFit="1" customWidth="1"/>
    <col min="5" max="5" width="20" style="55" bestFit="1" customWidth="1"/>
    <col min="6" max="6" width="20.44140625" style="55" bestFit="1" customWidth="1"/>
    <col min="7" max="7" width="19.6640625" style="55" bestFit="1" customWidth="1"/>
    <col min="8" max="8" width="18.88671875" style="55" bestFit="1" customWidth="1"/>
    <col min="9" max="10" width="8.88671875" style="55"/>
    <col min="11" max="11" width="66.109375" style="55" bestFit="1" customWidth="1"/>
    <col min="12" max="12" width="26.109375" style="55" bestFit="1" customWidth="1"/>
    <col min="13" max="22" width="8.88671875" style="55"/>
    <col min="23" max="23" width="66.109375" style="55" bestFit="1" customWidth="1"/>
    <col min="24" max="24" width="26.109375" style="55" bestFit="1" customWidth="1"/>
    <col min="25" max="16384" width="8.88671875" style="55"/>
  </cols>
  <sheetData>
    <row r="1" spans="1:29" x14ac:dyDescent="0.3">
      <c r="A1" s="129" t="s">
        <v>654</v>
      </c>
      <c r="B1" s="300" t="s">
        <v>1561</v>
      </c>
      <c r="C1" s="300" t="s">
        <v>1562</v>
      </c>
      <c r="D1" s="300" t="s">
        <v>1563</v>
      </c>
      <c r="E1" s="300" t="s">
        <v>1564</v>
      </c>
      <c r="F1" s="300" t="s">
        <v>1565</v>
      </c>
      <c r="G1" s="300" t="s">
        <v>1566</v>
      </c>
      <c r="H1" s="300" t="s">
        <v>1567</v>
      </c>
      <c r="K1" s="129" t="s">
        <v>654</v>
      </c>
      <c r="L1"/>
      <c r="M1"/>
      <c r="AA1" s="103" t="s">
        <v>1616</v>
      </c>
      <c r="AB1" s="55" t="s">
        <v>2064</v>
      </c>
      <c r="AC1" s="55" t="s">
        <v>2063</v>
      </c>
    </row>
    <row r="2" spans="1:29" x14ac:dyDescent="0.3">
      <c r="A2" s="53" t="s">
        <v>648</v>
      </c>
      <c r="B2" s="127">
        <v>-2.7198404785643073</v>
      </c>
      <c r="C2" s="127">
        <v>0.13752701626663652</v>
      </c>
      <c r="D2" s="127">
        <v>-0.4561769237741321</v>
      </c>
      <c r="E2" s="127">
        <v>-0.45419216802148293</v>
      </c>
      <c r="F2" s="127">
        <v>-0.40661399487338579</v>
      </c>
      <c r="G2" s="127"/>
      <c r="H2" s="127">
        <v>-0.66387145617090637</v>
      </c>
      <c r="K2" s="53" t="s">
        <v>648</v>
      </c>
      <c r="L2"/>
      <c r="M2"/>
      <c r="N2" t="s">
        <v>654</v>
      </c>
      <c r="O2" s="55" t="s">
        <v>851</v>
      </c>
      <c r="W2" s="129" t="s">
        <v>654</v>
      </c>
      <c r="X2" t="s">
        <v>851</v>
      </c>
      <c r="Y2"/>
      <c r="AA2" s="103" t="s">
        <v>1689</v>
      </c>
      <c r="AB2" s="43">
        <v>-0.20115776004945771</v>
      </c>
    </row>
    <row r="3" spans="1:29" x14ac:dyDescent="0.3">
      <c r="A3" s="53" t="s">
        <v>31</v>
      </c>
      <c r="B3" s="127">
        <v>0.2720845716341907</v>
      </c>
      <c r="C3" s="127">
        <v>0.39008212632277023</v>
      </c>
      <c r="D3" s="127">
        <v>-9.7020028093954588E-2</v>
      </c>
      <c r="E3" s="127">
        <v>4.42608646155165</v>
      </c>
      <c r="F3" s="127">
        <v>-0.2623081363481829</v>
      </c>
      <c r="G3" s="127">
        <v>1.1455473533867144</v>
      </c>
      <c r="H3" s="127">
        <v>1.4625352082921412</v>
      </c>
      <c r="K3" s="53" t="s">
        <v>31</v>
      </c>
      <c r="L3"/>
      <c r="M3"/>
      <c r="N3" t="s">
        <v>43</v>
      </c>
      <c r="O3" s="55">
        <v>-0.24449236795495463</v>
      </c>
      <c r="Q3" s="55" t="s">
        <v>43</v>
      </c>
      <c r="R3" s="55">
        <v>-0.24449236795495463</v>
      </c>
      <c r="W3" s="53" t="s">
        <v>648</v>
      </c>
      <c r="X3" s="43">
        <v>-0.50509049773755654</v>
      </c>
      <c r="Y3"/>
      <c r="AA3" s="103" t="s">
        <v>1696</v>
      </c>
      <c r="AB3" s="43">
        <v>-0.1353073112470124</v>
      </c>
    </row>
    <row r="4" spans="1:29" x14ac:dyDescent="0.3">
      <c r="A4" s="53" t="s">
        <v>28</v>
      </c>
      <c r="B4" s="127">
        <v>-4.7574240888653925E-2</v>
      </c>
      <c r="C4" s="127">
        <v>-2.8615063052855584E-2</v>
      </c>
      <c r="D4" s="127">
        <v>1.3545612743743085E-2</v>
      </c>
      <c r="E4" s="127">
        <v>-0.37942160434716704</v>
      </c>
      <c r="F4" s="127">
        <v>-0.27409620662299417</v>
      </c>
      <c r="G4" s="127">
        <v>-8.6479691104014836E-2</v>
      </c>
      <c r="H4" s="127">
        <v>-0.10028069969994299</v>
      </c>
      <c r="K4" s="53" t="s">
        <v>28</v>
      </c>
      <c r="L4"/>
      <c r="M4"/>
      <c r="N4" t="s">
        <v>49</v>
      </c>
      <c r="O4" s="55">
        <v>-0.17270039341514795</v>
      </c>
      <c r="Q4" s="55" t="s">
        <v>49</v>
      </c>
      <c r="R4" s="55">
        <v>-0.17270039341514795</v>
      </c>
      <c r="W4" s="53" t="s">
        <v>1651</v>
      </c>
      <c r="X4" s="43">
        <v>8.362348053939181</v>
      </c>
      <c r="Y4"/>
      <c r="AA4" s="103" t="s">
        <v>2062</v>
      </c>
      <c r="AB4" s="43">
        <v>-0.12811143580277276</v>
      </c>
    </row>
    <row r="5" spans="1:29" x14ac:dyDescent="0.3">
      <c r="A5" s="53" t="s">
        <v>27</v>
      </c>
      <c r="B5" s="127">
        <v>1.590058236276741E-2</v>
      </c>
      <c r="C5" s="127">
        <v>-1.6488701556761885E-2</v>
      </c>
      <c r="D5" s="127">
        <v>-8.6502652232631386E-2</v>
      </c>
      <c r="E5" s="127">
        <v>-0.29839576486878638</v>
      </c>
      <c r="F5" s="127">
        <v>-0.3749838154274604</v>
      </c>
      <c r="G5" s="127">
        <v>-0.12094475876585764</v>
      </c>
      <c r="H5" s="127">
        <v>3.2232522857694679E-2</v>
      </c>
      <c r="K5" s="53" t="s">
        <v>27</v>
      </c>
      <c r="L5"/>
      <c r="M5"/>
      <c r="N5" t="s">
        <v>45</v>
      </c>
      <c r="O5" s="55">
        <v>-0.15228053213089388</v>
      </c>
      <c r="Q5" s="55" t="s">
        <v>45</v>
      </c>
      <c r="R5" s="55">
        <v>-0.15228053213089388</v>
      </c>
      <c r="W5" s="53" t="s">
        <v>31</v>
      </c>
      <c r="X5" s="43">
        <v>-0.33068036717232768</v>
      </c>
      <c r="Y5"/>
    </row>
    <row r="6" spans="1:29" x14ac:dyDescent="0.3">
      <c r="A6" s="53" t="s">
        <v>14</v>
      </c>
      <c r="B6" s="127">
        <v>-0.1240147173930459</v>
      </c>
      <c r="C6" s="127">
        <v>0.22083478092800266</v>
      </c>
      <c r="D6" s="127">
        <v>6.3901716339609393E-3</v>
      </c>
      <c r="E6" s="127">
        <v>-0.29268742835086342</v>
      </c>
      <c r="F6" s="127">
        <v>-0.2383503102465945</v>
      </c>
      <c r="G6" s="127">
        <v>-9.3349873209223281E-3</v>
      </c>
      <c r="H6" s="127">
        <v>0.26678101825326667</v>
      </c>
      <c r="K6" s="53" t="s">
        <v>14</v>
      </c>
      <c r="L6"/>
      <c r="M6"/>
      <c r="N6" t="s">
        <v>46</v>
      </c>
      <c r="O6" s="55">
        <v>-0.13170422749037416</v>
      </c>
      <c r="Q6" s="55" t="s">
        <v>46</v>
      </c>
      <c r="R6" s="55">
        <v>-0.13170422749037416</v>
      </c>
      <c r="W6" s="53" t="s">
        <v>1675</v>
      </c>
      <c r="X6" s="43">
        <v>6.2731541058180296E-2</v>
      </c>
      <c r="Y6"/>
    </row>
    <row r="7" spans="1:29" x14ac:dyDescent="0.3">
      <c r="A7" s="53" t="s">
        <v>650</v>
      </c>
      <c r="B7" s="127">
        <v>0.18522988349815372</v>
      </c>
      <c r="C7" s="127">
        <v>1.6451177204965908</v>
      </c>
      <c r="D7" s="127">
        <v>0.16749780939524117</v>
      </c>
      <c r="E7" s="127">
        <v>0.6174362944142755</v>
      </c>
      <c r="F7" s="127">
        <v>-1.9822294777728698E-2</v>
      </c>
      <c r="G7" s="127">
        <v>0.24629877977269407</v>
      </c>
      <c r="H7" s="127">
        <v>-0.73260336592530029</v>
      </c>
      <c r="K7" s="53" t="s">
        <v>650</v>
      </c>
      <c r="L7"/>
      <c r="M7"/>
      <c r="N7" t="s">
        <v>743</v>
      </c>
      <c r="O7" s="55">
        <v>-0.12505603745680111</v>
      </c>
      <c r="Q7" s="55" t="s">
        <v>743</v>
      </c>
      <c r="R7" s="55">
        <v>-0.12505603745680111</v>
      </c>
      <c r="W7" s="53" t="s">
        <v>28</v>
      </c>
      <c r="X7" s="43">
        <v>-0.1706185487935058</v>
      </c>
      <c r="Y7"/>
      <c r="AA7" s="103" t="s">
        <v>2065</v>
      </c>
      <c r="AB7" s="55">
        <v>-0.15166084656119602</v>
      </c>
    </row>
    <row r="8" spans="1:29" x14ac:dyDescent="0.3">
      <c r="A8" s="53" t="s">
        <v>94</v>
      </c>
      <c r="B8" s="127">
        <v>0.12061126060469857</v>
      </c>
      <c r="C8" s="127">
        <v>0.22525421213934937</v>
      </c>
      <c r="D8" s="127">
        <v>4.1598973252919079E-2</v>
      </c>
      <c r="E8" s="127">
        <v>-6.5335036064652907E-2</v>
      </c>
      <c r="F8" s="127">
        <v>-2.9949063703542556E-2</v>
      </c>
      <c r="G8" s="127">
        <v>-0.14191980543080918</v>
      </c>
      <c r="H8" s="127">
        <v>-6.444984102744851E-2</v>
      </c>
      <c r="K8" s="53" t="s">
        <v>94</v>
      </c>
      <c r="L8"/>
      <c r="M8"/>
      <c r="N8" t="s">
        <v>42</v>
      </c>
      <c r="O8" s="55">
        <v>-0.12299011372147625</v>
      </c>
      <c r="Q8" s="55" t="s">
        <v>42</v>
      </c>
      <c r="R8" s="55">
        <v>-0.12299011372147625</v>
      </c>
      <c r="W8" s="53" t="s">
        <v>27</v>
      </c>
      <c r="X8" s="43">
        <v>-0.16021147251255566</v>
      </c>
      <c r="Y8"/>
    </row>
    <row r="9" spans="1:29" x14ac:dyDescent="0.3">
      <c r="A9" s="53" t="s">
        <v>30</v>
      </c>
      <c r="B9" s="127">
        <v>-5.0475878137853855E-2</v>
      </c>
      <c r="C9" s="127">
        <v>0.21666036767380828</v>
      </c>
      <c r="D9" s="127">
        <v>0.11294603608998009</v>
      </c>
      <c r="E9" s="127">
        <v>-0.19064757090219778</v>
      </c>
      <c r="F9" s="127">
        <v>-0.25122428094530996</v>
      </c>
      <c r="G9" s="127">
        <v>-8.2915706960506291E-2</v>
      </c>
      <c r="H9" s="127">
        <v>0.16938497548143883</v>
      </c>
      <c r="K9" s="53" t="s">
        <v>30</v>
      </c>
      <c r="L9"/>
      <c r="M9"/>
      <c r="N9" t="s">
        <v>647</v>
      </c>
      <c r="O9" s="55">
        <v>-0.11177327890844288</v>
      </c>
      <c r="Q9" s="55" t="s">
        <v>647</v>
      </c>
      <c r="R9" s="55">
        <v>-0.11177327890844288</v>
      </c>
      <c r="W9" s="53" t="s">
        <v>14</v>
      </c>
      <c r="X9" s="43">
        <v>-2.9160527974604472E-2</v>
      </c>
      <c r="Y9"/>
    </row>
    <row r="10" spans="1:29" x14ac:dyDescent="0.3">
      <c r="A10" s="53" t="s">
        <v>777</v>
      </c>
      <c r="B10" s="127">
        <v>5.6567761537038276E-2</v>
      </c>
      <c r="C10" s="127">
        <v>4.5137714639892024E-2</v>
      </c>
      <c r="D10" s="127">
        <v>4.725942533482802E-2</v>
      </c>
      <c r="E10" s="127">
        <v>-7.4899876162981119E-2</v>
      </c>
      <c r="F10" s="127">
        <v>-0.45991821618702255</v>
      </c>
      <c r="G10" s="127">
        <v>-0.33555476765646025</v>
      </c>
      <c r="H10" s="127" t="e">
        <v>#DIV/0!</v>
      </c>
      <c r="K10" s="53" t="s">
        <v>777</v>
      </c>
      <c r="L10"/>
      <c r="M10"/>
      <c r="N10" t="s">
        <v>44</v>
      </c>
      <c r="O10" s="55">
        <v>-8.1050613240175137E-2</v>
      </c>
      <c r="Q10" s="55" t="s">
        <v>44</v>
      </c>
      <c r="R10" s="55">
        <v>-8.1050613240175137E-2</v>
      </c>
      <c r="W10" s="53" t="s">
        <v>16</v>
      </c>
      <c r="X10" s="43">
        <v>-0.11741888995818349</v>
      </c>
      <c r="Y10"/>
    </row>
    <row r="11" spans="1:29" x14ac:dyDescent="0.3">
      <c r="A11" s="53" t="s">
        <v>5</v>
      </c>
      <c r="B11" s="127">
        <v>2.6833383329516697E-2</v>
      </c>
      <c r="C11" s="127">
        <v>2.873154802094709E-2</v>
      </c>
      <c r="D11" s="127">
        <v>-7.2077479201906644E-2</v>
      </c>
      <c r="E11" s="127">
        <v>-0.34477090875077621</v>
      </c>
      <c r="F11" s="127">
        <v>-0.29899031778889973</v>
      </c>
      <c r="G11" s="127">
        <v>-0.19690136869911359</v>
      </c>
      <c r="H11" s="127">
        <v>-0.11740000645228887</v>
      </c>
      <c r="K11" s="53" t="s">
        <v>5</v>
      </c>
      <c r="L11"/>
      <c r="M11"/>
      <c r="N11"/>
      <c r="W11" s="53" t="s">
        <v>1676</v>
      </c>
      <c r="X11" s="43">
        <v>5.0491084328239413E-2</v>
      </c>
      <c r="Y11"/>
    </row>
    <row r="12" spans="1:29" x14ac:dyDescent="0.3">
      <c r="A12" s="130"/>
      <c r="B12" s="127">
        <v>3.8991437074526326E-2</v>
      </c>
      <c r="C12" s="127">
        <v>3.5941314011043238E-2</v>
      </c>
      <c r="D12" s="127">
        <v>-5.8004934611541346E-2</v>
      </c>
      <c r="E12" s="127">
        <v>-0.35938156109474623</v>
      </c>
      <c r="F12" s="127">
        <v>-0.29646421666545064</v>
      </c>
      <c r="G12" s="127">
        <v>-0.22993549506869745</v>
      </c>
      <c r="H12" s="127">
        <v>-0.11675220752437242</v>
      </c>
      <c r="K12" s="130"/>
      <c r="L12"/>
      <c r="M12"/>
      <c r="N12" t="s">
        <v>655</v>
      </c>
      <c r="O12" s="55">
        <v>-0.13258643304971926</v>
      </c>
      <c r="W12" s="53" t="s">
        <v>1654</v>
      </c>
      <c r="X12" s="43">
        <v>-6.3541856703830571E-2</v>
      </c>
      <c r="Y12"/>
    </row>
    <row r="13" spans="1:29" x14ac:dyDescent="0.3">
      <c r="A13" s="130" t="s">
        <v>1696</v>
      </c>
      <c r="B13" s="127">
        <v>3.982474436945338E-2</v>
      </c>
      <c r="C13" s="127">
        <v>4.8158621922168819E-2</v>
      </c>
      <c r="D13" s="127">
        <v>-6.2726627752572719E-2</v>
      </c>
      <c r="E13" s="127">
        <v>-0.31580845161918081</v>
      </c>
      <c r="F13" s="127">
        <v>-0.28249596275226502</v>
      </c>
      <c r="G13" s="127">
        <v>-0.16865004691816796</v>
      </c>
      <c r="H13" s="127">
        <v>-0.10620521690343714</v>
      </c>
      <c r="K13" s="130" t="s">
        <v>1696</v>
      </c>
      <c r="L13"/>
      <c r="M13"/>
      <c r="W13" s="53" t="s">
        <v>1662</v>
      </c>
      <c r="X13" s="43">
        <v>5.2545039039432195E-3</v>
      </c>
      <c r="Y13"/>
    </row>
    <row r="14" spans="1:29" x14ac:dyDescent="0.3">
      <c r="A14" s="130" t="s">
        <v>1689</v>
      </c>
      <c r="B14" s="127">
        <v>-1.7941957564489196E-2</v>
      </c>
      <c r="C14" s="127">
        <v>-2.9082120707390979E-2</v>
      </c>
      <c r="D14" s="127">
        <v>-0.10203104878401824</v>
      </c>
      <c r="E14" s="127">
        <v>-0.41224212224268841</v>
      </c>
      <c r="F14" s="127">
        <v>-0.34233128965002763</v>
      </c>
      <c r="G14" s="127">
        <v>-0.22761441844382299</v>
      </c>
      <c r="H14" s="127">
        <v>-0.1590953670593285</v>
      </c>
      <c r="K14" s="130" t="s">
        <v>1689</v>
      </c>
      <c r="L14"/>
      <c r="M14"/>
      <c r="W14" s="53" t="s">
        <v>650</v>
      </c>
      <c r="X14" s="43">
        <v>0.49978014255935804</v>
      </c>
      <c r="Y14"/>
    </row>
    <row r="15" spans="1:29" x14ac:dyDescent="0.3">
      <c r="A15" s="53" t="s">
        <v>776</v>
      </c>
      <c r="B15" s="127">
        <v>7.9639988693799652E-2</v>
      </c>
      <c r="C15" s="127">
        <v>-1.9017870779231238E-2</v>
      </c>
      <c r="D15" s="127">
        <v>2.1923689461753236E-2</v>
      </c>
      <c r="E15" s="127">
        <v>-0.44547334882302791</v>
      </c>
      <c r="F15" s="127">
        <v>-0.15468381169157502</v>
      </c>
      <c r="G15" s="127">
        <v>-0.24975847160574599</v>
      </c>
      <c r="H15" s="127">
        <v>-9.9435857391937402E-2</v>
      </c>
      <c r="K15" s="53" t="s">
        <v>776</v>
      </c>
      <c r="L15"/>
      <c r="M15"/>
      <c r="W15" s="53" t="s">
        <v>1677</v>
      </c>
      <c r="X15" s="43">
        <v>-0.10283846560892945</v>
      </c>
      <c r="Y15"/>
    </row>
    <row r="16" spans="1:29" x14ac:dyDescent="0.3">
      <c r="A16" s="53" t="s">
        <v>18</v>
      </c>
      <c r="B16" s="127">
        <v>4.3844458675470446E-2</v>
      </c>
      <c r="C16" s="127">
        <v>-8.1557914721935593E-3</v>
      </c>
      <c r="D16" s="127">
        <v>-0.10037337218125723</v>
      </c>
      <c r="E16" s="127">
        <v>-0.36970929290479471</v>
      </c>
      <c r="F16" s="127">
        <v>-0.34339820449117647</v>
      </c>
      <c r="G16" s="127">
        <v>-0.19441253587229626</v>
      </c>
      <c r="H16" s="127">
        <v>-7.3209573118739976E-2</v>
      </c>
      <c r="K16" s="53" t="s">
        <v>18</v>
      </c>
      <c r="L16"/>
      <c r="M16"/>
      <c r="W16" s="53" t="s">
        <v>1678</v>
      </c>
      <c r="X16" s="43">
        <v>-9.7169761193546964E-2</v>
      </c>
      <c r="Y16"/>
    </row>
    <row r="17" spans="1:25" x14ac:dyDescent="0.3">
      <c r="A17" s="53" t="s">
        <v>653</v>
      </c>
      <c r="B17" s="127">
        <v>-4.5862990132254443E-2</v>
      </c>
      <c r="C17" s="127">
        <v>-0.39552498310359563</v>
      </c>
      <c r="D17" s="127">
        <v>-0.38739963228727248</v>
      </c>
      <c r="E17" s="127">
        <v>-0.30048904244986951</v>
      </c>
      <c r="F17" s="127">
        <v>-6.8565754377424418E-2</v>
      </c>
      <c r="G17" s="127">
        <v>-0.25184922635201501</v>
      </c>
      <c r="H17" s="127" t="e">
        <v>#DIV/0!</v>
      </c>
      <c r="K17" s="53" t="s">
        <v>653</v>
      </c>
      <c r="L17"/>
      <c r="M17"/>
      <c r="W17" s="53" t="s">
        <v>94</v>
      </c>
      <c r="X17" s="43">
        <v>-1.1474728145519818E-2</v>
      </c>
      <c r="Y17"/>
    </row>
    <row r="18" spans="1:25" x14ac:dyDescent="0.3">
      <c r="A18" s="53" t="s">
        <v>733</v>
      </c>
      <c r="B18" s="127"/>
      <c r="C18" s="127"/>
      <c r="D18" s="127"/>
      <c r="E18" s="127"/>
      <c r="F18" s="127"/>
      <c r="G18" s="127"/>
      <c r="H18" s="127"/>
      <c r="K18" s="53" t="s">
        <v>733</v>
      </c>
      <c r="L18"/>
      <c r="M18"/>
      <c r="W18" s="53" t="s">
        <v>30</v>
      </c>
      <c r="X18" s="43">
        <v>5.9023056618497834E-2</v>
      </c>
      <c r="Y18"/>
    </row>
    <row r="19" spans="1:25" x14ac:dyDescent="0.3">
      <c r="A19" s="53" t="s">
        <v>16</v>
      </c>
      <c r="B19" s="127">
        <v>0.16638093278777233</v>
      </c>
      <c r="C19" s="127">
        <v>8.5318322020018517E-2</v>
      </c>
      <c r="D19" s="127">
        <v>0.11349140630148503</v>
      </c>
      <c r="E19" s="127">
        <v>-0.49576322030451675</v>
      </c>
      <c r="F19" s="127">
        <v>-0.18224445244509668</v>
      </c>
      <c r="G19" s="127">
        <v>-0.60419808579237066</v>
      </c>
      <c r="H19" s="127">
        <v>-0.23045703345705754</v>
      </c>
      <c r="K19" s="130" t="s">
        <v>733</v>
      </c>
      <c r="L19"/>
      <c r="W19" s="53" t="s">
        <v>777</v>
      </c>
      <c r="X19" s="43">
        <v>-0.12637091206083267</v>
      </c>
      <c r="Y19"/>
    </row>
    <row r="20" spans="1:25" x14ac:dyDescent="0.3">
      <c r="A20" s="53" t="s">
        <v>1651</v>
      </c>
      <c r="B20" s="127" t="e">
        <v>#DIV/0!</v>
      </c>
      <c r="C20" s="127" t="e">
        <v>#DIV/0!</v>
      </c>
      <c r="D20" s="127" t="e">
        <v>#DIV/0!</v>
      </c>
      <c r="E20" s="127" t="e">
        <v>#DIV/0!</v>
      </c>
      <c r="F20" s="127" t="e">
        <v>#DIV/0!</v>
      </c>
      <c r="G20" s="127" t="e">
        <v>#DIV/0!</v>
      </c>
      <c r="H20" s="127" t="e">
        <v>#DIV/0!</v>
      </c>
      <c r="K20" s="53" t="s">
        <v>16</v>
      </c>
      <c r="L20"/>
      <c r="W20" s="53" t="s">
        <v>5</v>
      </c>
      <c r="X20" s="43">
        <v>-0.15166084656119602</v>
      </c>
    </row>
    <row r="21" spans="1:25" x14ac:dyDescent="0.3">
      <c r="A21" s="53" t="s">
        <v>1654</v>
      </c>
      <c r="B21" s="127">
        <v>0.36209142992220933</v>
      </c>
      <c r="C21" s="127">
        <v>0.22080144832805768</v>
      </c>
      <c r="D21" s="127">
        <v>0.40512706494409201</v>
      </c>
      <c r="E21" s="127">
        <v>-0.49734807615953586</v>
      </c>
      <c r="F21" s="127">
        <v>0.42598289606302053</v>
      </c>
      <c r="G21" s="127">
        <v>-0.32404606780994272</v>
      </c>
      <c r="H21" s="127" t="e">
        <v>#DIV/0!</v>
      </c>
      <c r="K21" s="130"/>
      <c r="L21"/>
      <c r="W21" s="130" t="s">
        <v>45</v>
      </c>
      <c r="X21" s="43">
        <v>-0.15228053213089388</v>
      </c>
    </row>
    <row r="22" spans="1:25" x14ac:dyDescent="0.3">
      <c r="A22" s="53" t="s">
        <v>1655</v>
      </c>
      <c r="B22" s="127">
        <v>0.30935320468810756</v>
      </c>
      <c r="C22" s="127">
        <v>-9.6979231443216588E-2</v>
      </c>
      <c r="D22" s="127">
        <v>-0.32622872142678566</v>
      </c>
      <c r="E22" s="127">
        <v>-0.60116898221616744</v>
      </c>
      <c r="F22" s="127" t="e">
        <v>#DIV/0!</v>
      </c>
      <c r="G22" s="127" t="e">
        <v>#DIV/0!</v>
      </c>
      <c r="H22" s="127" t="e">
        <v>#DIV/0!</v>
      </c>
      <c r="K22" s="130" t="s">
        <v>1696</v>
      </c>
      <c r="L22"/>
      <c r="W22" s="130" t="s">
        <v>44</v>
      </c>
      <c r="X22" s="43">
        <v>-8.1050613240175137E-2</v>
      </c>
    </row>
    <row r="23" spans="1:25" x14ac:dyDescent="0.3">
      <c r="A23" s="53" t="s">
        <v>1656</v>
      </c>
      <c r="B23" s="127">
        <v>-2.6023692258476099E-2</v>
      </c>
      <c r="C23" s="127">
        <v>7.2001377770789673E-2</v>
      </c>
      <c r="D23" s="127">
        <v>-0.12838728700532037</v>
      </c>
      <c r="E23" s="127">
        <v>-0.51616162581456904</v>
      </c>
      <c r="F23" s="127">
        <v>-0.31573874689233467</v>
      </c>
      <c r="G23" s="127">
        <v>-0.23500266683287177</v>
      </c>
      <c r="H23" s="127" t="e">
        <v>#DIV/0!</v>
      </c>
      <c r="K23" s="130" t="s">
        <v>1689</v>
      </c>
      <c r="L23"/>
      <c r="W23" s="130" t="s">
        <v>49</v>
      </c>
      <c r="X23" s="43">
        <v>-0.17270039341514795</v>
      </c>
    </row>
    <row r="24" spans="1:25" x14ac:dyDescent="0.3">
      <c r="A24" s="53" t="s">
        <v>1657</v>
      </c>
      <c r="B24" s="127">
        <v>-0.11085165267208859</v>
      </c>
      <c r="C24" s="127" t="e">
        <v>#DIV/0!</v>
      </c>
      <c r="D24" s="127" t="e">
        <v>#DIV/0!</v>
      </c>
      <c r="E24" s="127" t="e">
        <v>#DIV/0!</v>
      </c>
      <c r="F24" s="127" t="e">
        <v>#DIV/0!</v>
      </c>
      <c r="G24" s="127" t="e">
        <v>#DIV/0!</v>
      </c>
      <c r="H24" s="127" t="e">
        <v>#DIV/0!</v>
      </c>
      <c r="K24" s="53" t="s">
        <v>1651</v>
      </c>
      <c r="L24"/>
      <c r="W24" s="130" t="s">
        <v>42</v>
      </c>
      <c r="X24" s="43">
        <v>-0.12299011372147625</v>
      </c>
    </row>
    <row r="25" spans="1:25" x14ac:dyDescent="0.3">
      <c r="A25" s="53" t="s">
        <v>1658</v>
      </c>
      <c r="B25" s="127">
        <v>1.264947043287426E-2</v>
      </c>
      <c r="C25" s="127">
        <v>0.32078343199873532</v>
      </c>
      <c r="D25" s="127">
        <v>-0.17455244485266716</v>
      </c>
      <c r="E25" s="127">
        <v>-0.76065541254533375</v>
      </c>
      <c r="F25" s="127">
        <v>-0.25456561809094108</v>
      </c>
      <c r="G25" s="127">
        <v>8.3633613200698911E-2</v>
      </c>
      <c r="H25" s="127" t="e">
        <v>#DIV/0!</v>
      </c>
      <c r="K25" s="130"/>
      <c r="L25"/>
      <c r="W25" s="130" t="s">
        <v>743</v>
      </c>
      <c r="X25" s="43">
        <v>-0.12505603745680111</v>
      </c>
    </row>
    <row r="26" spans="1:25" x14ac:dyDescent="0.3">
      <c r="A26" s="53" t="s">
        <v>1659</v>
      </c>
      <c r="B26" s="127">
        <v>2.4860255111873425E-2</v>
      </c>
      <c r="C26" s="127">
        <v>0.26032846894773409</v>
      </c>
      <c r="D26" s="127">
        <v>-0.47071639957268196</v>
      </c>
      <c r="E26" s="127">
        <v>-0.77831825686481437</v>
      </c>
      <c r="F26" s="127">
        <v>0.18134082226459669</v>
      </c>
      <c r="G26" s="127">
        <v>0.11188187944107855</v>
      </c>
      <c r="H26" s="127" t="e">
        <v>#DIV/0!</v>
      </c>
      <c r="K26" s="130" t="s">
        <v>1696</v>
      </c>
      <c r="L26"/>
      <c r="W26" s="130" t="s">
        <v>43</v>
      </c>
      <c r="X26" s="43">
        <v>-0.24449236795495463</v>
      </c>
    </row>
    <row r="27" spans="1:25" x14ac:dyDescent="0.3">
      <c r="A27" s="53" t="s">
        <v>1662</v>
      </c>
      <c r="B27" s="127">
        <v>0.51796680897344805</v>
      </c>
      <c r="C27" s="127">
        <v>0.74318857473976974</v>
      </c>
      <c r="D27" s="127">
        <v>0.72104561595561689</v>
      </c>
      <c r="E27" s="127" t="e">
        <v>#DIV/0!</v>
      </c>
      <c r="F27" s="127">
        <v>1.3641168285408631</v>
      </c>
      <c r="G27" s="127">
        <v>-0.30427879595808716</v>
      </c>
      <c r="H27" s="127" t="e">
        <v>#DIV/0!</v>
      </c>
      <c r="K27" s="130" t="s">
        <v>1689</v>
      </c>
      <c r="L27"/>
      <c r="W27" s="130" t="s">
        <v>46</v>
      </c>
      <c r="X27" s="43">
        <v>-0.13170422749037416</v>
      </c>
    </row>
    <row r="28" spans="1:25" x14ac:dyDescent="0.3">
      <c r="A28" s="53" t="s">
        <v>1663</v>
      </c>
      <c r="B28" s="127">
        <v>0.29782196372322672</v>
      </c>
      <c r="C28" s="127">
        <v>0.31876171983924156</v>
      </c>
      <c r="D28" s="127">
        <v>0.48310500192660599</v>
      </c>
      <c r="E28" s="127">
        <v>-0.52043813313547949</v>
      </c>
      <c r="F28" s="127">
        <v>-0.63062578447193829</v>
      </c>
      <c r="G28" s="127">
        <v>-0.2356535907502898</v>
      </c>
      <c r="H28" s="127" t="e">
        <v>#DIV/0!</v>
      </c>
      <c r="K28" s="53" t="s">
        <v>1654</v>
      </c>
      <c r="L28"/>
      <c r="W28" s="130" t="s">
        <v>647</v>
      </c>
      <c r="X28" s="43">
        <v>-0.11177327890844288</v>
      </c>
    </row>
    <row r="29" spans="1:25" x14ac:dyDescent="0.3">
      <c r="A29" s="53" t="s">
        <v>1664</v>
      </c>
      <c r="B29" s="127">
        <v>4.1065731981882641E-3</v>
      </c>
      <c r="C29" s="127">
        <v>0.58034260581910979</v>
      </c>
      <c r="D29" s="127">
        <v>0.39356442153244692</v>
      </c>
      <c r="E29" s="127">
        <v>-0.66898432897493676</v>
      </c>
      <c r="F29" s="127">
        <v>-0.36714254139858243</v>
      </c>
      <c r="G29" s="127">
        <v>0.34194879712961557</v>
      </c>
      <c r="H29" s="127" t="e">
        <v>#DIV/0!</v>
      </c>
      <c r="K29" s="130"/>
      <c r="L29"/>
      <c r="W29" s="53" t="s">
        <v>1655</v>
      </c>
      <c r="X29" s="43">
        <v>-0.38740155791691444</v>
      </c>
    </row>
    <row r="30" spans="1:25" x14ac:dyDescent="0.3">
      <c r="A30" s="53" t="s">
        <v>1665</v>
      </c>
      <c r="B30" s="127">
        <v>-0.17950679415317519</v>
      </c>
      <c r="C30" s="127" t="e">
        <v>#DIV/0!</v>
      </c>
      <c r="D30" s="127">
        <v>-0.26827604711867792</v>
      </c>
      <c r="E30" s="127">
        <v>0.35601919780535674</v>
      </c>
      <c r="F30" s="127">
        <v>-7.71454966474487E-2</v>
      </c>
      <c r="G30" s="127">
        <v>0.34657986437445343</v>
      </c>
      <c r="H30" s="127" t="e">
        <v>#DIV/0!</v>
      </c>
      <c r="K30" s="130" t="s">
        <v>1696</v>
      </c>
      <c r="L30"/>
      <c r="W30" s="130" t="s">
        <v>49</v>
      </c>
      <c r="X30" s="43">
        <v>-0.38740155791691444</v>
      </c>
    </row>
    <row r="31" spans="1:25" x14ac:dyDescent="0.3">
      <c r="A31" s="53" t="s">
        <v>1666</v>
      </c>
      <c r="B31" s="127" t="e">
        <v>#DIV/0!</v>
      </c>
      <c r="C31" s="127" t="e">
        <v>#DIV/0!</v>
      </c>
      <c r="D31" s="127" t="e">
        <v>#DIV/0!</v>
      </c>
      <c r="E31" s="127" t="e">
        <v>#DIV/0!</v>
      </c>
      <c r="F31" s="127" t="e">
        <v>#DIV/0!</v>
      </c>
      <c r="G31" s="127" t="e">
        <v>#DIV/0!</v>
      </c>
      <c r="H31" s="127" t="e">
        <v>#DIV/0!</v>
      </c>
      <c r="K31" s="130" t="s">
        <v>1689</v>
      </c>
      <c r="L31"/>
      <c r="W31" s="53" t="s">
        <v>1656</v>
      </c>
      <c r="X31" s="43">
        <v>-0.21358467882966639</v>
      </c>
    </row>
    <row r="32" spans="1:25" x14ac:dyDescent="0.3">
      <c r="A32" s="53" t="s">
        <v>1668</v>
      </c>
      <c r="B32" s="127">
        <v>-2.8592457171987929E-2</v>
      </c>
      <c r="C32" s="127">
        <v>3.4939778608154587E-2</v>
      </c>
      <c r="D32" s="127">
        <v>-1.7710460286855224E-2</v>
      </c>
      <c r="E32" s="127">
        <v>-0.47260605395921873</v>
      </c>
      <c r="F32" s="127">
        <v>-0.38494683957566667</v>
      </c>
      <c r="G32" s="127">
        <v>-0.33238100380202623</v>
      </c>
      <c r="H32" s="127" t="e">
        <v>#DIV/0!</v>
      </c>
      <c r="K32" s="53" t="s">
        <v>1655</v>
      </c>
      <c r="L32"/>
      <c r="W32" s="130" t="s">
        <v>49</v>
      </c>
      <c r="X32" s="43">
        <v>-0.21358467882966639</v>
      </c>
    </row>
    <row r="33" spans="1:24" x14ac:dyDescent="0.3">
      <c r="A33" s="53" t="s">
        <v>1669</v>
      </c>
      <c r="B33" s="127" t="e">
        <v>#DIV/0!</v>
      </c>
      <c r="C33" s="127" t="e">
        <v>#DIV/0!</v>
      </c>
      <c r="D33" s="127" t="e">
        <v>#DIV/0!</v>
      </c>
      <c r="E33" s="127" t="e">
        <v>#DIV/0!</v>
      </c>
      <c r="F33" s="127" t="e">
        <v>#DIV/0!</v>
      </c>
      <c r="G33" s="127" t="e">
        <v>#DIV/0!</v>
      </c>
      <c r="H33" s="127" t="e">
        <v>#DIV/0!</v>
      </c>
      <c r="K33" s="130"/>
      <c r="L33"/>
      <c r="W33" s="53" t="s">
        <v>1679</v>
      </c>
      <c r="X33" s="43">
        <v>3.0442648912818334E-2</v>
      </c>
    </row>
    <row r="34" spans="1:24" x14ac:dyDescent="0.3">
      <c r="A34" s="53" t="s">
        <v>1675</v>
      </c>
      <c r="B34" s="127">
        <v>-0.30116134278671436</v>
      </c>
      <c r="C34" s="127">
        <v>-0.34944474092145039</v>
      </c>
      <c r="D34" s="127">
        <v>0.51635282457879106</v>
      </c>
      <c r="E34" s="127">
        <v>7.0497248147572092E-2</v>
      </c>
      <c r="F34" s="127">
        <v>0.18852205153617438</v>
      </c>
      <c r="G34" s="127">
        <v>0.53572799757140677</v>
      </c>
      <c r="H34" s="127" t="e">
        <v>#DIV/0!</v>
      </c>
      <c r="K34" s="130" t="s">
        <v>1696</v>
      </c>
      <c r="L34"/>
      <c r="W34" s="130" t="s">
        <v>49</v>
      </c>
      <c r="X34" s="43">
        <v>3.0442648912818334E-2</v>
      </c>
    </row>
    <row r="35" spans="1:24" x14ac:dyDescent="0.3">
      <c r="A35" s="53" t="s">
        <v>1676</v>
      </c>
      <c r="B35" s="127">
        <v>0.13205897984991405</v>
      </c>
      <c r="C35" s="127">
        <v>2.7065037956425446E-2</v>
      </c>
      <c r="D35" s="127">
        <v>0.18174524517438309</v>
      </c>
      <c r="E35" s="127">
        <v>0.11221231141944739</v>
      </c>
      <c r="F35" s="127">
        <v>-7.1484331120347133E-2</v>
      </c>
      <c r="G35" s="127">
        <v>-6.7673311491428786E-2</v>
      </c>
      <c r="H35" s="127" t="e">
        <v>#DIV/0!</v>
      </c>
      <c r="K35" s="130" t="s">
        <v>1689</v>
      </c>
      <c r="L35"/>
      <c r="W35" s="53" t="s">
        <v>1657</v>
      </c>
      <c r="X35" s="43">
        <v>-8.9586494162269936E-2</v>
      </c>
    </row>
    <row r="36" spans="1:24" x14ac:dyDescent="0.3">
      <c r="A36" s="53" t="s">
        <v>1677</v>
      </c>
      <c r="B36" s="127">
        <v>5.3510531203421259E-2</v>
      </c>
      <c r="C36" s="127">
        <v>2.9637340672557123E-3</v>
      </c>
      <c r="D36" s="127">
        <v>-8.3941735535558323E-2</v>
      </c>
      <c r="E36" s="127">
        <v>0.16854644289548359</v>
      </c>
      <c r="F36" s="127">
        <v>-0.15514468147329749</v>
      </c>
      <c r="G36" s="127">
        <v>-0.4346779165761267</v>
      </c>
      <c r="H36" s="127" t="e">
        <v>#DIV/0!</v>
      </c>
      <c r="K36" s="53" t="s">
        <v>1656</v>
      </c>
      <c r="L36"/>
      <c r="W36" s="130" t="s">
        <v>49</v>
      </c>
      <c r="X36" s="43">
        <v>-8.9586494162269936E-2</v>
      </c>
    </row>
    <row r="37" spans="1:24" x14ac:dyDescent="0.3">
      <c r="A37" s="53" t="s">
        <v>1678</v>
      </c>
      <c r="B37" s="127">
        <v>-1.4665115410580026E-2</v>
      </c>
      <c r="C37" s="127">
        <v>-3.9937138037838153E-2</v>
      </c>
      <c r="D37" s="127">
        <v>-0.20475400964086896</v>
      </c>
      <c r="E37" s="127">
        <v>-0.17117024541743672</v>
      </c>
      <c r="F37" s="127">
        <v>-8.8529197640328836E-2</v>
      </c>
      <c r="G37" s="127">
        <v>-4.2629936018014673E-2</v>
      </c>
      <c r="H37" s="127" t="e">
        <v>#DIV/0!</v>
      </c>
      <c r="K37" s="130"/>
      <c r="L37"/>
      <c r="W37" s="53" t="s">
        <v>1658</v>
      </c>
      <c r="X37" s="43">
        <v>-0.14869858402634625</v>
      </c>
    </row>
    <row r="38" spans="1:24" x14ac:dyDescent="0.3">
      <c r="A38" s="53" t="s">
        <v>1679</v>
      </c>
      <c r="B38" s="127">
        <v>0.15874574941830968</v>
      </c>
      <c r="C38" s="127">
        <v>2.5135018315338379E-2</v>
      </c>
      <c r="D38" s="127">
        <v>0.34572324859738129</v>
      </c>
      <c r="E38" s="127">
        <v>-6.4800205320859658E-2</v>
      </c>
      <c r="F38" s="127">
        <v>-0.1959424007462251</v>
      </c>
      <c r="G38" s="127">
        <v>-3.3503247984492182E-2</v>
      </c>
      <c r="H38" s="127" t="e">
        <v>#DIV/0!</v>
      </c>
      <c r="K38" s="130" t="s">
        <v>1696</v>
      </c>
      <c r="L38"/>
      <c r="W38" s="130" t="s">
        <v>49</v>
      </c>
      <c r="X38" s="43">
        <v>-0.14869858402634625</v>
      </c>
    </row>
    <row r="39" spans="1:24" x14ac:dyDescent="0.3">
      <c r="A39" s="53" t="s">
        <v>1680</v>
      </c>
      <c r="B39" s="127">
        <v>-2.8817127686386602E-2</v>
      </c>
      <c r="C39" s="127">
        <v>-4.1852815830937973E-2</v>
      </c>
      <c r="D39" s="127">
        <v>0.17254568042546678</v>
      </c>
      <c r="E39" s="127">
        <v>5.8955224276323111E-2</v>
      </c>
      <c r="F39" s="127">
        <v>-6.5992901183679467E-2</v>
      </c>
      <c r="G39" s="127">
        <v>-4.2115026519047149E-3</v>
      </c>
      <c r="H39" s="127" t="e">
        <v>#DIV/0!</v>
      </c>
      <c r="K39" s="130" t="s">
        <v>1689</v>
      </c>
      <c r="L39"/>
      <c r="W39" s="53" t="s">
        <v>1663</v>
      </c>
      <c r="X39" s="43">
        <v>-0.10695919980441682</v>
      </c>
    </row>
    <row r="40" spans="1:24" x14ac:dyDescent="0.3">
      <c r="A40" s="53" t="s">
        <v>1681</v>
      </c>
      <c r="B40" s="127">
        <v>5.2174267211534703E-2</v>
      </c>
      <c r="C40" s="127">
        <v>-1.714445509090368E-2</v>
      </c>
      <c r="D40" s="127">
        <v>-0.11767543436505078</v>
      </c>
      <c r="E40" s="127">
        <v>0.21300156101448289</v>
      </c>
      <c r="F40" s="127">
        <v>-0.1674228951736654</v>
      </c>
      <c r="G40" s="127">
        <v>-0.40628681489238361</v>
      </c>
      <c r="H40" s="127" t="e">
        <v>#DIV/0!</v>
      </c>
      <c r="K40" s="53" t="s">
        <v>1657</v>
      </c>
      <c r="L40"/>
      <c r="W40" s="130" t="s">
        <v>49</v>
      </c>
      <c r="X40" s="43">
        <v>-0.10695919980441682</v>
      </c>
    </row>
    <row r="41" spans="1:24" x14ac:dyDescent="0.3">
      <c r="A41" s="53" t="s">
        <v>1682</v>
      </c>
      <c r="B41" s="127">
        <v>-0.31480869703532394</v>
      </c>
      <c r="C41" s="127">
        <v>0.43325455515742944</v>
      </c>
      <c r="D41" s="127">
        <v>1.8245787908820617</v>
      </c>
      <c r="E41" s="127">
        <v>-0.54518918772146563</v>
      </c>
      <c r="F41" s="127">
        <v>-0.86853016727007948</v>
      </c>
      <c r="G41" s="127">
        <v>-7.8996105755273077E-2</v>
      </c>
      <c r="H41" s="127" t="e">
        <v>#DIV/0!</v>
      </c>
      <c r="K41" s="130"/>
      <c r="L41"/>
      <c r="W41" s="53" t="s">
        <v>1659</v>
      </c>
      <c r="X41" s="43">
        <v>-0.20216006683766916</v>
      </c>
    </row>
    <row r="42" spans="1:24" x14ac:dyDescent="0.3">
      <c r="A42" s="53" t="s">
        <v>1683</v>
      </c>
      <c r="B42" s="127">
        <v>8.2180747975480667E-2</v>
      </c>
      <c r="C42" s="127">
        <v>4.4805930300762679E-2</v>
      </c>
      <c r="D42" s="127">
        <v>0.30940738650161814</v>
      </c>
      <c r="E42" s="127">
        <v>-0.10981147178208273</v>
      </c>
      <c r="F42" s="127">
        <v>-0.32724075047855278</v>
      </c>
      <c r="G42" s="127">
        <v>-9.1449416898751079E-2</v>
      </c>
      <c r="H42" s="127" t="e">
        <v>#DIV/0!</v>
      </c>
      <c r="K42" s="130" t="s">
        <v>1689</v>
      </c>
      <c r="L42"/>
      <c r="W42" s="130" t="s">
        <v>49</v>
      </c>
      <c r="X42" s="43">
        <v>-0.20216006683766916</v>
      </c>
    </row>
    <row r="43" spans="1:24" x14ac:dyDescent="0.3">
      <c r="A43" s="53" t="s">
        <v>655</v>
      </c>
      <c r="B43" s="127" t="e">
        <v>#DIV/0!</v>
      </c>
      <c r="C43" s="127" t="e">
        <v>#DIV/0!</v>
      </c>
      <c r="D43" s="127" t="e">
        <v>#DIV/0!</v>
      </c>
      <c r="E43" s="127" t="e">
        <v>#DIV/0!</v>
      </c>
      <c r="F43" s="127" t="e">
        <v>#DIV/0!</v>
      </c>
      <c r="G43" s="127" t="e">
        <v>#DIV/0!</v>
      </c>
      <c r="H43" s="127">
        <v>0.12577397645873953</v>
      </c>
      <c r="K43" s="53" t="s">
        <v>1658</v>
      </c>
      <c r="L43"/>
      <c r="W43" s="53" t="s">
        <v>1668</v>
      </c>
      <c r="X43" s="43">
        <v>-0.20189080223808167</v>
      </c>
    </row>
    <row r="44" spans="1:24" x14ac:dyDescent="0.3">
      <c r="A44"/>
      <c r="B44"/>
      <c r="C44"/>
      <c r="D44"/>
      <c r="E44"/>
      <c r="F44"/>
      <c r="G44"/>
      <c r="H44"/>
      <c r="K44" s="130"/>
      <c r="L44"/>
      <c r="W44" s="130" t="s">
        <v>49</v>
      </c>
      <c r="X44" s="43">
        <v>-0.20189080223808167</v>
      </c>
    </row>
    <row r="45" spans="1:24" x14ac:dyDescent="0.3">
      <c r="A45"/>
      <c r="B45"/>
      <c r="C45"/>
      <c r="D45"/>
      <c r="E45"/>
      <c r="F45"/>
      <c r="G45"/>
      <c r="H45"/>
      <c r="K45" s="130" t="s">
        <v>1696</v>
      </c>
      <c r="L45"/>
      <c r="W45" s="53" t="s">
        <v>1680</v>
      </c>
      <c r="X45" s="43">
        <v>1.32595724925701E-2</v>
      </c>
    </row>
    <row r="46" spans="1:24" x14ac:dyDescent="0.3">
      <c r="A46"/>
      <c r="K46" s="130" t="s">
        <v>1689</v>
      </c>
      <c r="L46"/>
      <c r="W46" s="130" t="s">
        <v>49</v>
      </c>
      <c r="X46" s="43">
        <v>1.32595724925701E-2</v>
      </c>
    </row>
    <row r="47" spans="1:24" x14ac:dyDescent="0.3">
      <c r="A47"/>
      <c r="K47" s="53" t="s">
        <v>1659</v>
      </c>
      <c r="L47"/>
      <c r="W47" s="53" t="s">
        <v>1664</v>
      </c>
      <c r="X47" s="43">
        <v>-0.27753318398117516</v>
      </c>
    </row>
    <row r="48" spans="1:24" x14ac:dyDescent="0.3">
      <c r="A48"/>
      <c r="K48" s="130"/>
      <c r="L48"/>
      <c r="W48" s="130" t="s">
        <v>49</v>
      </c>
      <c r="X48" s="43">
        <v>-0.27753318398117516</v>
      </c>
    </row>
    <row r="49" spans="1:24" x14ac:dyDescent="0.3">
      <c r="A49"/>
      <c r="B49"/>
      <c r="C49"/>
      <c r="D49"/>
      <c r="E49"/>
      <c r="F49"/>
      <c r="G49"/>
      <c r="H49"/>
      <c r="K49" s="130" t="s">
        <v>1696</v>
      </c>
      <c r="L49"/>
      <c r="W49" s="53" t="s">
        <v>1665</v>
      </c>
      <c r="X49" s="43">
        <v>-8.7631075761173044E-2</v>
      </c>
    </row>
    <row r="50" spans="1:24" x14ac:dyDescent="0.3">
      <c r="A50"/>
      <c r="B50" s="111">
        <v>43831</v>
      </c>
      <c r="C50" s="111">
        <v>43862</v>
      </c>
      <c r="D50" s="111">
        <v>43891</v>
      </c>
      <c r="E50" s="111">
        <v>43922</v>
      </c>
      <c r="F50" s="111">
        <v>43952</v>
      </c>
      <c r="G50" s="111">
        <v>43983</v>
      </c>
      <c r="H50" s="111">
        <v>44013</v>
      </c>
      <c r="K50" s="130" t="s">
        <v>1689</v>
      </c>
      <c r="L50"/>
      <c r="W50" s="130" t="s">
        <v>49</v>
      </c>
      <c r="X50" s="43">
        <v>-8.7631075761173044E-2</v>
      </c>
    </row>
    <row r="51" spans="1:24" x14ac:dyDescent="0.3">
      <c r="A51" t="s">
        <v>1689</v>
      </c>
      <c r="B51" s="55">
        <v>-1.7941957564489196E-2</v>
      </c>
      <c r="C51" s="55">
        <v>-2.9082120707390979E-2</v>
      </c>
      <c r="D51" s="55">
        <v>-0.10203104878401824</v>
      </c>
      <c r="E51" s="55">
        <v>-0.41224212224268841</v>
      </c>
      <c r="F51" s="55">
        <v>-0.34233128965002763</v>
      </c>
      <c r="G51" s="55">
        <v>-0.22761441844382299</v>
      </c>
      <c r="H51" s="55">
        <v>-0.1590953670593285</v>
      </c>
      <c r="K51" s="53" t="s">
        <v>1662</v>
      </c>
      <c r="L51"/>
      <c r="W51" s="53" t="s">
        <v>1681</v>
      </c>
      <c r="X51" s="43">
        <v>-0.10439518225043685</v>
      </c>
    </row>
    <row r="52" spans="1:24" x14ac:dyDescent="0.3">
      <c r="A52" t="s">
        <v>1696</v>
      </c>
      <c r="B52" s="55">
        <v>3.982474436945338E-2</v>
      </c>
      <c r="C52" s="55">
        <v>4.8158621922168819E-2</v>
      </c>
      <c r="D52" s="55">
        <v>-6.2726627752572719E-2</v>
      </c>
      <c r="E52" s="55">
        <v>-0.31580845161918081</v>
      </c>
      <c r="F52" s="55">
        <v>-0.28249596275226502</v>
      </c>
      <c r="G52" s="55">
        <v>-0.16865004691816796</v>
      </c>
      <c r="H52" s="55">
        <v>-0.10620521690343714</v>
      </c>
      <c r="K52" s="130" t="s">
        <v>1696</v>
      </c>
      <c r="L52"/>
      <c r="W52" s="130" t="s">
        <v>49</v>
      </c>
      <c r="X52" s="43">
        <v>-0.10439518225043685</v>
      </c>
    </row>
    <row r="53" spans="1:24" x14ac:dyDescent="0.3">
      <c r="A53" t="s">
        <v>2062</v>
      </c>
      <c r="B53" s="55">
        <v>3.8991437074526326E-2</v>
      </c>
      <c r="C53" s="55">
        <v>3.5941314011043238E-2</v>
      </c>
      <c r="D53" s="55">
        <v>-5.8004934611541346E-2</v>
      </c>
      <c r="E53" s="55">
        <v>-0.35938156109474623</v>
      </c>
      <c r="F53" s="55">
        <v>-0.29646421666545064</v>
      </c>
      <c r="G53" s="55">
        <v>-0.22993549506869745</v>
      </c>
      <c r="H53" s="55">
        <v>-0.11675220752437242</v>
      </c>
      <c r="K53" s="130" t="s">
        <v>1689</v>
      </c>
      <c r="L53"/>
      <c r="W53" s="53" t="s">
        <v>1666</v>
      </c>
      <c r="X53" s="43">
        <v>-0.11847636242458705</v>
      </c>
    </row>
    <row r="54" spans="1:24" x14ac:dyDescent="0.3">
      <c r="K54" s="53" t="s">
        <v>1663</v>
      </c>
      <c r="L54"/>
      <c r="W54" s="130" t="s">
        <v>49</v>
      </c>
      <c r="X54" s="43">
        <v>-0.11847636242458705</v>
      </c>
    </row>
    <row r="55" spans="1:24" x14ac:dyDescent="0.3">
      <c r="K55" s="130" t="s">
        <v>1696</v>
      </c>
      <c r="L55"/>
      <c r="W55" s="53" t="s">
        <v>1669</v>
      </c>
      <c r="X55" s="43">
        <v>-0.22723804126484387</v>
      </c>
    </row>
    <row r="56" spans="1:24" x14ac:dyDescent="0.3">
      <c r="A56" t="s">
        <v>5</v>
      </c>
      <c r="B56" s="55">
        <v>2.6833383329516687E-2</v>
      </c>
      <c r="C56" s="55">
        <v>2.873154802094709E-2</v>
      </c>
      <c r="D56" s="55">
        <v>-7.2077479201906658E-2</v>
      </c>
      <c r="E56" s="55">
        <v>-0.34477090875077632</v>
      </c>
      <c r="F56" s="55">
        <v>-0.29899031778889978</v>
      </c>
      <c r="G56" s="55">
        <v>-0.19690136869911368</v>
      </c>
      <c r="H56" s="55">
        <v>-3.4037735633047606E-3</v>
      </c>
      <c r="K56" s="53" t="s">
        <v>1664</v>
      </c>
      <c r="L56"/>
      <c r="W56" s="130" t="s">
        <v>49</v>
      </c>
      <c r="X56" s="43">
        <v>-0.22723804126484387</v>
      </c>
    </row>
    <row r="57" spans="1:24" x14ac:dyDescent="0.3">
      <c r="K57" s="130" t="s">
        <v>1696</v>
      </c>
      <c r="L57"/>
      <c r="W57" s="53" t="s">
        <v>1682</v>
      </c>
      <c r="X57" s="43">
        <v>-2.96753304033332E-2</v>
      </c>
    </row>
    <row r="58" spans="1:24" x14ac:dyDescent="0.3">
      <c r="A58"/>
      <c r="B58"/>
      <c r="C58"/>
      <c r="D58"/>
      <c r="E58"/>
      <c r="F58"/>
      <c r="G58"/>
      <c r="H58"/>
      <c r="K58" s="130" t="s">
        <v>1689</v>
      </c>
      <c r="L58"/>
      <c r="W58" s="130" t="s">
        <v>49</v>
      </c>
      <c r="X58" s="43">
        <v>-2.96753304033332E-2</v>
      </c>
    </row>
    <row r="59" spans="1:24" x14ac:dyDescent="0.3">
      <c r="A59"/>
      <c r="B59"/>
      <c r="C59"/>
      <c r="D59"/>
      <c r="E59"/>
      <c r="F59"/>
      <c r="G59"/>
      <c r="H59"/>
      <c r="K59" s="53" t="s">
        <v>1665</v>
      </c>
      <c r="L59"/>
      <c r="W59" s="53" t="s">
        <v>776</v>
      </c>
      <c r="X59" s="43">
        <v>-0.1556682158726683</v>
      </c>
    </row>
    <row r="60" spans="1:24" x14ac:dyDescent="0.3">
      <c r="A60"/>
      <c r="B60"/>
      <c r="C60"/>
      <c r="D60"/>
      <c r="E60"/>
      <c r="F60"/>
      <c r="G60"/>
      <c r="H60"/>
      <c r="K60" s="130"/>
      <c r="L60"/>
      <c r="W60" s="130" t="s">
        <v>49</v>
      </c>
      <c r="X60" s="43">
        <v>-0.1556682158726683</v>
      </c>
    </row>
    <row r="61" spans="1:24" x14ac:dyDescent="0.3">
      <c r="A61"/>
      <c r="B61"/>
      <c r="C61"/>
      <c r="D61"/>
      <c r="E61"/>
      <c r="F61"/>
      <c r="G61"/>
      <c r="H61"/>
      <c r="K61" s="130" t="s">
        <v>1696</v>
      </c>
      <c r="L61"/>
      <c r="W61" s="53" t="s">
        <v>1683</v>
      </c>
      <c r="X61" s="43">
        <v>-2.8741328047571756E-2</v>
      </c>
    </row>
    <row r="62" spans="1:24" x14ac:dyDescent="0.3">
      <c r="A62"/>
      <c r="B62"/>
      <c r="C62"/>
      <c r="D62"/>
      <c r="E62"/>
      <c r="F62"/>
      <c r="G62"/>
      <c r="H62"/>
      <c r="K62" s="130" t="s">
        <v>1689</v>
      </c>
      <c r="L62"/>
      <c r="W62" s="130" t="s">
        <v>49</v>
      </c>
      <c r="X62" s="43">
        <v>-2.8741328047571756E-2</v>
      </c>
    </row>
    <row r="63" spans="1:24" x14ac:dyDescent="0.3">
      <c r="A63"/>
      <c r="B63"/>
      <c r="C63"/>
      <c r="D63"/>
      <c r="E63"/>
      <c r="F63"/>
      <c r="G63"/>
      <c r="H63"/>
      <c r="K63" s="53" t="s">
        <v>1666</v>
      </c>
      <c r="L63"/>
      <c r="W63" s="53" t="s">
        <v>18</v>
      </c>
      <c r="X63" s="43">
        <v>-0.1486214397169548</v>
      </c>
    </row>
    <row r="64" spans="1:24" x14ac:dyDescent="0.3">
      <c r="A64"/>
      <c r="B64"/>
      <c r="C64"/>
      <c r="D64"/>
      <c r="E64"/>
      <c r="F64"/>
      <c r="G64"/>
      <c r="H64"/>
      <c r="K64" s="130"/>
      <c r="L64"/>
      <c r="W64" s="130" t="s">
        <v>45</v>
      </c>
      <c r="X64" s="43">
        <v>-0.14575474064935026</v>
      </c>
    </row>
    <row r="65" spans="1:24" x14ac:dyDescent="0.3">
      <c r="A65"/>
      <c r="B65"/>
      <c r="C65"/>
      <c r="D65"/>
      <c r="E65"/>
      <c r="F65"/>
      <c r="G65"/>
      <c r="H65"/>
      <c r="K65" s="130" t="s">
        <v>1696</v>
      </c>
      <c r="L65"/>
      <c r="W65" s="130" t="s">
        <v>44</v>
      </c>
      <c r="X65" s="43">
        <v>-0.10115482727279689</v>
      </c>
    </row>
    <row r="66" spans="1:24" x14ac:dyDescent="0.3">
      <c r="A66"/>
      <c r="B66"/>
      <c r="C66"/>
      <c r="D66"/>
      <c r="E66"/>
      <c r="F66"/>
      <c r="G66"/>
      <c r="H66"/>
      <c r="K66" s="130" t="s">
        <v>1689</v>
      </c>
      <c r="L66"/>
      <c r="W66" s="130" t="s">
        <v>49</v>
      </c>
      <c r="X66" s="43">
        <v>-0.1583843905075934</v>
      </c>
    </row>
    <row r="67" spans="1:24" x14ac:dyDescent="0.3">
      <c r="A67"/>
      <c r="B67"/>
      <c r="C67"/>
      <c r="D67"/>
      <c r="E67"/>
      <c r="F67"/>
      <c r="G67"/>
      <c r="H67"/>
      <c r="K67" s="53" t="s">
        <v>1668</v>
      </c>
      <c r="L67"/>
      <c r="W67" s="130" t="s">
        <v>42</v>
      </c>
      <c r="X67" s="43">
        <v>-1.3558791997521264E-2</v>
      </c>
    </row>
    <row r="68" spans="1:24" x14ac:dyDescent="0.3">
      <c r="A68"/>
      <c r="B68"/>
      <c r="C68"/>
      <c r="D68"/>
      <c r="E68"/>
      <c r="F68"/>
      <c r="G68"/>
      <c r="H68"/>
      <c r="K68" s="130" t="s">
        <v>1696</v>
      </c>
      <c r="L68"/>
      <c r="W68" s="130" t="s">
        <v>43</v>
      </c>
      <c r="X68" s="43">
        <v>-0.21424739318386446</v>
      </c>
    </row>
    <row r="69" spans="1:24" x14ac:dyDescent="0.3">
      <c r="A69"/>
      <c r="B69"/>
      <c r="C69"/>
      <c r="D69"/>
      <c r="E69"/>
      <c r="F69"/>
      <c r="G69"/>
      <c r="H69"/>
      <c r="K69" s="130" t="s">
        <v>1689</v>
      </c>
      <c r="L69"/>
      <c r="W69" s="130" t="s">
        <v>46</v>
      </c>
      <c r="X69" s="43">
        <v>-0.12668333889744718</v>
      </c>
    </row>
    <row r="70" spans="1:24" x14ac:dyDescent="0.3">
      <c r="A70"/>
      <c r="B70"/>
      <c r="C70"/>
      <c r="D70"/>
      <c r="E70"/>
      <c r="F70"/>
      <c r="G70"/>
      <c r="H70"/>
      <c r="K70" s="53" t="s">
        <v>1669</v>
      </c>
      <c r="L70"/>
      <c r="W70" s="130" t="s">
        <v>647</v>
      </c>
      <c r="X70" s="43">
        <v>-0.21800944926317761</v>
      </c>
    </row>
    <row r="71" spans="1:24" x14ac:dyDescent="0.3">
      <c r="A71"/>
      <c r="B71"/>
      <c r="C71"/>
      <c r="D71"/>
      <c r="E71"/>
      <c r="F71"/>
      <c r="G71"/>
      <c r="H71"/>
      <c r="K71" s="130"/>
      <c r="L71"/>
      <c r="W71" s="53" t="s">
        <v>653</v>
      </c>
      <c r="X71" s="43">
        <v>-0.24331867825291942</v>
      </c>
    </row>
    <row r="72" spans="1:24" x14ac:dyDescent="0.3">
      <c r="A72"/>
      <c r="B72"/>
      <c r="C72"/>
      <c r="D72"/>
      <c r="E72"/>
      <c r="F72"/>
      <c r="G72"/>
      <c r="H72"/>
      <c r="K72" s="130" t="s">
        <v>1696</v>
      </c>
      <c r="L72"/>
      <c r="W72" s="130" t="s">
        <v>46</v>
      </c>
      <c r="X72" s="43">
        <v>-0.24331867825291942</v>
      </c>
    </row>
    <row r="73" spans="1:24" x14ac:dyDescent="0.3">
      <c r="A73"/>
      <c r="B73"/>
      <c r="C73"/>
      <c r="D73"/>
      <c r="E73"/>
      <c r="F73"/>
      <c r="G73"/>
      <c r="H73"/>
      <c r="K73" s="130" t="s">
        <v>1689</v>
      </c>
      <c r="L73"/>
      <c r="W73" s="53" t="s">
        <v>733</v>
      </c>
      <c r="X73" s="43"/>
    </row>
    <row r="74" spans="1:24" x14ac:dyDescent="0.3">
      <c r="A74"/>
      <c r="B74"/>
      <c r="C74"/>
      <c r="D74"/>
      <c r="E74"/>
      <c r="F74"/>
      <c r="G74"/>
      <c r="H74"/>
      <c r="K74" s="53" t="s">
        <v>1675</v>
      </c>
      <c r="L74"/>
      <c r="W74" s="130" t="s">
        <v>733</v>
      </c>
      <c r="X74" s="43"/>
    </row>
    <row r="75" spans="1:24" x14ac:dyDescent="0.3">
      <c r="A75"/>
      <c r="B75"/>
      <c r="C75"/>
      <c r="D75"/>
      <c r="E75"/>
      <c r="F75"/>
      <c r="G75"/>
      <c r="H75"/>
      <c r="K75" s="130" t="s">
        <v>1689</v>
      </c>
      <c r="L75"/>
      <c r="W75" s="53" t="s">
        <v>655</v>
      </c>
      <c r="X75" s="43">
        <v>-3.1859290680301404E-2</v>
      </c>
    </row>
    <row r="76" spans="1:24" x14ac:dyDescent="0.3">
      <c r="A76"/>
      <c r="B76"/>
      <c r="C76"/>
      <c r="D76"/>
      <c r="E76"/>
      <c r="F76"/>
      <c r="G76"/>
      <c r="H76"/>
      <c r="K76" s="53" t="s">
        <v>1676</v>
      </c>
      <c r="L76"/>
      <c r="W76"/>
      <c r="X76"/>
    </row>
    <row r="77" spans="1:24" x14ac:dyDescent="0.3">
      <c r="A77"/>
      <c r="B77"/>
      <c r="C77"/>
      <c r="D77"/>
      <c r="E77"/>
      <c r="F77"/>
      <c r="G77"/>
      <c r="H77"/>
      <c r="K77" s="130" t="s">
        <v>1689</v>
      </c>
      <c r="L77"/>
      <c r="W77"/>
      <c r="X77"/>
    </row>
    <row r="78" spans="1:24" x14ac:dyDescent="0.3">
      <c r="A78"/>
      <c r="B78"/>
      <c r="C78"/>
      <c r="D78"/>
      <c r="E78"/>
      <c r="F78"/>
      <c r="G78"/>
      <c r="H78"/>
      <c r="K78" s="53" t="s">
        <v>1677</v>
      </c>
      <c r="L78"/>
      <c r="W78"/>
      <c r="X78"/>
    </row>
    <row r="79" spans="1:24" x14ac:dyDescent="0.3">
      <c r="A79"/>
      <c r="B79"/>
      <c r="C79"/>
      <c r="D79"/>
      <c r="E79"/>
      <c r="F79"/>
      <c r="G79"/>
      <c r="H79"/>
      <c r="K79" s="130" t="s">
        <v>1689</v>
      </c>
      <c r="L79"/>
      <c r="W79"/>
      <c r="X79"/>
    </row>
    <row r="80" spans="1:24" x14ac:dyDescent="0.3">
      <c r="A80"/>
      <c r="B80"/>
      <c r="C80"/>
      <c r="D80"/>
      <c r="E80"/>
      <c r="F80"/>
      <c r="G80"/>
      <c r="H80"/>
      <c r="K80" s="53" t="s">
        <v>1678</v>
      </c>
      <c r="L80"/>
      <c r="W80"/>
      <c r="X80"/>
    </row>
    <row r="81" spans="1:24" x14ac:dyDescent="0.3">
      <c r="A81"/>
      <c r="B81"/>
      <c r="C81"/>
      <c r="D81"/>
      <c r="E81"/>
      <c r="F81"/>
      <c r="G81"/>
      <c r="H81"/>
      <c r="K81" s="130" t="s">
        <v>1689</v>
      </c>
      <c r="W81"/>
      <c r="X81"/>
    </row>
    <row r="82" spans="1:24" x14ac:dyDescent="0.3">
      <c r="A82"/>
      <c r="B82"/>
      <c r="C82"/>
      <c r="D82"/>
      <c r="E82"/>
      <c r="F82"/>
      <c r="G82"/>
      <c r="H82"/>
      <c r="K82" s="53" t="s">
        <v>1679</v>
      </c>
      <c r="W82"/>
      <c r="X82"/>
    </row>
    <row r="83" spans="1:24" x14ac:dyDescent="0.3">
      <c r="A83"/>
      <c r="B83"/>
      <c r="C83"/>
      <c r="D83"/>
      <c r="E83"/>
      <c r="F83"/>
      <c r="G83"/>
      <c r="H83"/>
      <c r="K83" s="130" t="s">
        <v>1689</v>
      </c>
      <c r="W83"/>
      <c r="X83"/>
    </row>
    <row r="84" spans="1:24" x14ac:dyDescent="0.3">
      <c r="A84"/>
      <c r="B84"/>
      <c r="C84"/>
      <c r="D84"/>
      <c r="E84"/>
      <c r="F84"/>
      <c r="G84"/>
      <c r="H84"/>
      <c r="K84" s="53" t="s">
        <v>1680</v>
      </c>
      <c r="W84"/>
      <c r="X84"/>
    </row>
    <row r="85" spans="1:24" x14ac:dyDescent="0.3">
      <c r="A85"/>
      <c r="B85"/>
      <c r="C85"/>
      <c r="D85"/>
      <c r="E85"/>
      <c r="F85"/>
      <c r="G85"/>
      <c r="H85"/>
      <c r="K85" s="130" t="s">
        <v>1689</v>
      </c>
      <c r="W85"/>
      <c r="X85"/>
    </row>
    <row r="86" spans="1:24" x14ac:dyDescent="0.3">
      <c r="A86"/>
      <c r="B86"/>
      <c r="C86"/>
      <c r="D86"/>
      <c r="E86" t="s">
        <v>1689</v>
      </c>
      <c r="F86" t="s">
        <v>24</v>
      </c>
      <c r="G86"/>
      <c r="H86"/>
      <c r="K86" s="53" t="s">
        <v>1681</v>
      </c>
      <c r="W86"/>
      <c r="X86"/>
    </row>
    <row r="87" spans="1:24" x14ac:dyDescent="0.3">
      <c r="A87"/>
      <c r="B87"/>
      <c r="C87"/>
      <c r="D87"/>
      <c r="E87"/>
      <c r="F87" t="s">
        <v>1748</v>
      </c>
      <c r="G87"/>
      <c r="H87"/>
      <c r="K87" s="130" t="s">
        <v>1689</v>
      </c>
      <c r="W87"/>
      <c r="X87"/>
    </row>
    <row r="88" spans="1:24" x14ac:dyDescent="0.3">
      <c r="A88"/>
      <c r="B88"/>
      <c r="C88"/>
      <c r="D88"/>
      <c r="F88" s="103" t="s">
        <v>1149</v>
      </c>
      <c r="G88"/>
      <c r="H88"/>
      <c r="K88" s="53" t="s">
        <v>1682</v>
      </c>
      <c r="W88"/>
      <c r="X88"/>
    </row>
    <row r="89" spans="1:24" x14ac:dyDescent="0.3">
      <c r="A89"/>
      <c r="B89"/>
      <c r="C89"/>
      <c r="D89"/>
      <c r="E89"/>
      <c r="F89" t="s">
        <v>1185</v>
      </c>
      <c r="G89"/>
      <c r="H89"/>
      <c r="K89" s="130" t="s">
        <v>1689</v>
      </c>
      <c r="W89"/>
      <c r="X89"/>
    </row>
    <row r="90" spans="1:24" x14ac:dyDescent="0.3">
      <c r="A90"/>
      <c r="B90"/>
      <c r="C90"/>
      <c r="D90"/>
      <c r="E90"/>
      <c r="F90" t="s">
        <v>66</v>
      </c>
      <c r="G90"/>
      <c r="H90"/>
      <c r="K90" s="53" t="s">
        <v>1683</v>
      </c>
      <c r="W90"/>
      <c r="X90"/>
    </row>
    <row r="91" spans="1:24" x14ac:dyDescent="0.3">
      <c r="A91"/>
      <c r="B91"/>
      <c r="C91"/>
      <c r="D91"/>
      <c r="E91" t="s">
        <v>2066</v>
      </c>
      <c r="F91" t="s">
        <v>22</v>
      </c>
      <c r="G91"/>
      <c r="H91"/>
      <c r="K91" s="130" t="s">
        <v>1689</v>
      </c>
      <c r="W91"/>
      <c r="X91"/>
    </row>
    <row r="92" spans="1:24" x14ac:dyDescent="0.3">
      <c r="A92"/>
      <c r="B92" s="2"/>
      <c r="C92" s="2"/>
      <c r="D92" s="2"/>
      <c r="E92"/>
      <c r="F92" t="s">
        <v>50</v>
      </c>
      <c r="G92" s="2"/>
      <c r="H92" s="2"/>
      <c r="K92" s="53" t="s">
        <v>655</v>
      </c>
      <c r="W92"/>
      <c r="X92"/>
    </row>
    <row r="93" spans="1:24" x14ac:dyDescent="0.3">
      <c r="A93"/>
      <c r="E93" s="2"/>
      <c r="F93" t="s">
        <v>1054</v>
      </c>
      <c r="W93"/>
      <c r="X93"/>
    </row>
    <row r="94" spans="1:24" x14ac:dyDescent="0.3">
      <c r="A94"/>
      <c r="F94" t="s">
        <v>10</v>
      </c>
      <c r="W94"/>
      <c r="X94"/>
    </row>
    <row r="95" spans="1:24" x14ac:dyDescent="0.3">
      <c r="A95"/>
      <c r="E95" s="103" t="s">
        <v>2067</v>
      </c>
      <c r="F95" s="159" t="s">
        <v>790</v>
      </c>
      <c r="W95"/>
      <c r="X95"/>
    </row>
    <row r="96" spans="1:24" x14ac:dyDescent="0.3">
      <c r="A96"/>
      <c r="F96" s="159" t="s">
        <v>1040</v>
      </c>
      <c r="W96"/>
      <c r="X96"/>
    </row>
    <row r="97" spans="1:23" x14ac:dyDescent="0.3">
      <c r="A97"/>
      <c r="F97" s="159" t="s">
        <v>12</v>
      </c>
      <c r="W97"/>
    </row>
    <row r="98" spans="1:23" x14ac:dyDescent="0.3">
      <c r="A98"/>
      <c r="F98" s="159" t="s">
        <v>1687</v>
      </c>
      <c r="W98"/>
    </row>
    <row r="99" spans="1:23" x14ac:dyDescent="0.3">
      <c r="A99"/>
      <c r="F99" s="159" t="s">
        <v>32</v>
      </c>
      <c r="W99"/>
    </row>
    <row r="100" spans="1:23" x14ac:dyDescent="0.3">
      <c r="A100"/>
      <c r="F100" s="159" t="s">
        <v>20</v>
      </c>
      <c r="W100"/>
    </row>
    <row r="101" spans="1:23" x14ac:dyDescent="0.3">
      <c r="F101" t="s">
        <v>9</v>
      </c>
      <c r="W101"/>
    </row>
    <row r="102" spans="1:23" x14ac:dyDescent="0.3">
      <c r="E102" s="103" t="s">
        <v>1696</v>
      </c>
      <c r="F102" t="s">
        <v>25</v>
      </c>
      <c r="W102"/>
    </row>
    <row r="103" spans="1:23" x14ac:dyDescent="0.3">
      <c r="F103" t="s">
        <v>755</v>
      </c>
      <c r="W103"/>
    </row>
    <row r="104" spans="1:23" x14ac:dyDescent="0.3">
      <c r="F104" t="s">
        <v>1661</v>
      </c>
      <c r="W104"/>
    </row>
    <row r="105" spans="1:23" x14ac:dyDescent="0.3">
      <c r="F105" t="s">
        <v>26</v>
      </c>
      <c r="W105"/>
    </row>
    <row r="106" spans="1:23" x14ac:dyDescent="0.3">
      <c r="F106" t="s">
        <v>901</v>
      </c>
      <c r="W106"/>
    </row>
    <row r="107" spans="1:23" x14ac:dyDescent="0.3">
      <c r="F107" t="s">
        <v>756</v>
      </c>
      <c r="W107"/>
    </row>
    <row r="108" spans="1:23" x14ac:dyDescent="0.3">
      <c r="F108" t="s">
        <v>946</v>
      </c>
      <c r="W108"/>
    </row>
    <row r="109" spans="1:23" x14ac:dyDescent="0.3">
      <c r="F109" t="s">
        <v>757</v>
      </c>
      <c r="W109"/>
    </row>
    <row r="110" spans="1:23" x14ac:dyDescent="0.3">
      <c r="F110" t="s">
        <v>758</v>
      </c>
      <c r="W110"/>
    </row>
    <row r="111" spans="1:23" x14ac:dyDescent="0.3">
      <c r="F111" t="s">
        <v>790</v>
      </c>
      <c r="W111"/>
    </row>
    <row r="112" spans="1:23" x14ac:dyDescent="0.3">
      <c r="F112" t="s">
        <v>759</v>
      </c>
      <c r="W112"/>
    </row>
    <row r="113" spans="6:23" x14ac:dyDescent="0.3">
      <c r="F113" t="s">
        <v>786</v>
      </c>
      <c r="W113"/>
    </row>
    <row r="114" spans="6:23" x14ac:dyDescent="0.3">
      <c r="F114" t="s">
        <v>762</v>
      </c>
      <c r="W114"/>
    </row>
    <row r="115" spans="6:23" x14ac:dyDescent="0.3">
      <c r="F115" t="s">
        <v>11</v>
      </c>
      <c r="W115"/>
    </row>
    <row r="116" spans="6:23" x14ac:dyDescent="0.3">
      <c r="F116" t="s">
        <v>17</v>
      </c>
      <c r="W116"/>
    </row>
    <row r="117" spans="6:23" x14ac:dyDescent="0.3">
      <c r="F117" t="s">
        <v>6</v>
      </c>
      <c r="W117"/>
    </row>
    <row r="118" spans="6:23" x14ac:dyDescent="0.3">
      <c r="F118" t="s">
        <v>1672</v>
      </c>
      <c r="W118"/>
    </row>
    <row r="119" spans="6:23" x14ac:dyDescent="0.3">
      <c r="F119" t="s">
        <v>36</v>
      </c>
      <c r="W119"/>
    </row>
    <row r="120" spans="6:23" x14ac:dyDescent="0.3">
      <c r="F120" t="s">
        <v>23</v>
      </c>
      <c r="W120"/>
    </row>
    <row r="121" spans="6:23" x14ac:dyDescent="0.3">
      <c r="F121" t="s">
        <v>15</v>
      </c>
      <c r="W121"/>
    </row>
    <row r="122" spans="6:23" x14ac:dyDescent="0.3">
      <c r="F122" t="s">
        <v>48</v>
      </c>
      <c r="W122"/>
    </row>
    <row r="123" spans="6:23" x14ac:dyDescent="0.3">
      <c r="F123" t="s">
        <v>785</v>
      </c>
      <c r="W123"/>
    </row>
    <row r="124" spans="6:23" x14ac:dyDescent="0.3">
      <c r="F124" t="s">
        <v>29</v>
      </c>
      <c r="W124"/>
    </row>
    <row r="125" spans="6:23" x14ac:dyDescent="0.3">
      <c r="F125" s="159" t="s">
        <v>731</v>
      </c>
      <c r="W125"/>
    </row>
    <row r="126" spans="6:23" x14ac:dyDescent="0.3">
      <c r="F126" t="s">
        <v>764</v>
      </c>
      <c r="W126"/>
    </row>
    <row r="127" spans="6:23" x14ac:dyDescent="0.3">
      <c r="F127" t="s">
        <v>765</v>
      </c>
      <c r="W127"/>
    </row>
    <row r="128" spans="6:23" x14ac:dyDescent="0.3">
      <c r="F128" t="s">
        <v>37</v>
      </c>
      <c r="W128"/>
    </row>
    <row r="129" spans="5:23" x14ac:dyDescent="0.3">
      <c r="F129" t="s">
        <v>1226</v>
      </c>
      <c r="W129"/>
    </row>
    <row r="130" spans="5:23" x14ac:dyDescent="0.3">
      <c r="F130" t="s">
        <v>760</v>
      </c>
      <c r="W130"/>
    </row>
    <row r="131" spans="5:23" x14ac:dyDescent="0.3">
      <c r="F131" t="s">
        <v>1335</v>
      </c>
      <c r="W131"/>
    </row>
    <row r="132" spans="5:23" x14ac:dyDescent="0.3">
      <c r="F132" t="s">
        <v>656</v>
      </c>
      <c r="W132"/>
    </row>
    <row r="133" spans="5:23" x14ac:dyDescent="0.3">
      <c r="F133" t="s">
        <v>766</v>
      </c>
      <c r="W133"/>
    </row>
    <row r="134" spans="5:23" x14ac:dyDescent="0.3">
      <c r="F134" t="s">
        <v>47</v>
      </c>
      <c r="W134"/>
    </row>
    <row r="135" spans="5:23" x14ac:dyDescent="0.3">
      <c r="E135" s="103" t="s">
        <v>2068</v>
      </c>
      <c r="F135" t="s">
        <v>864</v>
      </c>
      <c r="W135"/>
    </row>
    <row r="136" spans="5:23" x14ac:dyDescent="0.3">
      <c r="F136" t="s">
        <v>21</v>
      </c>
      <c r="W136"/>
    </row>
    <row r="137" spans="5:23" x14ac:dyDescent="0.3">
      <c r="F137" t="s">
        <v>734</v>
      </c>
      <c r="W137"/>
    </row>
    <row r="138" spans="5:23" x14ac:dyDescent="0.3">
      <c r="F138" t="s">
        <v>646</v>
      </c>
      <c r="W138"/>
    </row>
    <row r="139" spans="5:23" x14ac:dyDescent="0.3">
      <c r="F139" t="s">
        <v>761</v>
      </c>
      <c r="W139"/>
    </row>
    <row r="140" spans="5:23" x14ac:dyDescent="0.3">
      <c r="F140" t="s">
        <v>649</v>
      </c>
      <c r="W140"/>
    </row>
    <row r="141" spans="5:23" x14ac:dyDescent="0.3">
      <c r="F141" t="s">
        <v>789</v>
      </c>
      <c r="W141"/>
    </row>
    <row r="142" spans="5:23" x14ac:dyDescent="0.3">
      <c r="F142" t="s">
        <v>763</v>
      </c>
      <c r="W142"/>
    </row>
    <row r="143" spans="5:23" x14ac:dyDescent="0.3">
      <c r="F143" t="s">
        <v>1179</v>
      </c>
      <c r="W143"/>
    </row>
    <row r="144" spans="5:23" x14ac:dyDescent="0.3">
      <c r="F144" t="s">
        <v>788</v>
      </c>
      <c r="W144"/>
    </row>
    <row r="145" spans="23:23" x14ac:dyDescent="0.3">
      <c r="W145"/>
    </row>
    <row r="146" spans="23:23" x14ac:dyDescent="0.3">
      <c r="W146"/>
    </row>
    <row r="147" spans="23:23" x14ac:dyDescent="0.3">
      <c r="W147"/>
    </row>
    <row r="148" spans="23:23" x14ac:dyDescent="0.3">
      <c r="W148"/>
    </row>
    <row r="149" spans="23:23" x14ac:dyDescent="0.3">
      <c r="W149"/>
    </row>
    <row r="150" spans="23:23" x14ac:dyDescent="0.3">
      <c r="W150"/>
    </row>
    <row r="151" spans="23:23" x14ac:dyDescent="0.3">
      <c r="W151"/>
    </row>
    <row r="152" spans="23:23" x14ac:dyDescent="0.3">
      <c r="W152"/>
    </row>
    <row r="153" spans="23:23" x14ac:dyDescent="0.3">
      <c r="W153"/>
    </row>
    <row r="154" spans="23:23" x14ac:dyDescent="0.3">
      <c r="W154"/>
    </row>
    <row r="155" spans="23:23" x14ac:dyDescent="0.3">
      <c r="W155"/>
    </row>
    <row r="156" spans="23:23" x14ac:dyDescent="0.3">
      <c r="W156"/>
    </row>
    <row r="157" spans="23:23" x14ac:dyDescent="0.3">
      <c r="W157"/>
    </row>
    <row r="158" spans="23:23" x14ac:dyDescent="0.3">
      <c r="W158"/>
    </row>
    <row r="159" spans="23:23" x14ac:dyDescent="0.3">
      <c r="W159"/>
    </row>
    <row r="160" spans="23:23" x14ac:dyDescent="0.3">
      <c r="W160"/>
    </row>
    <row r="161" spans="23:23" x14ac:dyDescent="0.3">
      <c r="W161"/>
    </row>
    <row r="162" spans="23:23" x14ac:dyDescent="0.3">
      <c r="W162"/>
    </row>
    <row r="163" spans="23:23" x14ac:dyDescent="0.3">
      <c r="W163"/>
    </row>
    <row r="164" spans="23:23" x14ac:dyDescent="0.3">
      <c r="W164"/>
    </row>
    <row r="165" spans="23:23" x14ac:dyDescent="0.3">
      <c r="W165"/>
    </row>
    <row r="166" spans="23:23" x14ac:dyDescent="0.3">
      <c r="W166"/>
    </row>
    <row r="167" spans="23:23" x14ac:dyDescent="0.3">
      <c r="W167"/>
    </row>
    <row r="168" spans="23:23" x14ac:dyDescent="0.3">
      <c r="W168"/>
    </row>
    <row r="169" spans="23:23" x14ac:dyDescent="0.3">
      <c r="W169"/>
    </row>
    <row r="170" spans="23:23" x14ac:dyDescent="0.3">
      <c r="W170"/>
    </row>
    <row r="171" spans="23:23" x14ac:dyDescent="0.3">
      <c r="W171"/>
    </row>
    <row r="172" spans="23:23" x14ac:dyDescent="0.3">
      <c r="W172"/>
    </row>
    <row r="173" spans="23:23" x14ac:dyDescent="0.3">
      <c r="W173"/>
    </row>
    <row r="174" spans="23:23" x14ac:dyDescent="0.3">
      <c r="W174"/>
    </row>
    <row r="175" spans="23:23" x14ac:dyDescent="0.3">
      <c r="W175"/>
    </row>
    <row r="176" spans="23:23" x14ac:dyDescent="0.3">
      <c r="W176"/>
    </row>
    <row r="177" spans="23:23" x14ac:dyDescent="0.3">
      <c r="W177"/>
    </row>
    <row r="178" spans="23:23" x14ac:dyDescent="0.3">
      <c r="W178"/>
    </row>
    <row r="179" spans="23:23" x14ac:dyDescent="0.3">
      <c r="W179"/>
    </row>
    <row r="180" spans="23:23" x14ac:dyDescent="0.3">
      <c r="W180"/>
    </row>
    <row r="181" spans="23:23" x14ac:dyDescent="0.3">
      <c r="W181"/>
    </row>
    <row r="182" spans="23:23" x14ac:dyDescent="0.3">
      <c r="W182"/>
    </row>
    <row r="183" spans="23:23" x14ac:dyDescent="0.3">
      <c r="W183"/>
    </row>
    <row r="184" spans="23:23" x14ac:dyDescent="0.3">
      <c r="W184"/>
    </row>
    <row r="185" spans="23:23" x14ac:dyDescent="0.3">
      <c r="W185"/>
    </row>
    <row r="186" spans="23:23" x14ac:dyDescent="0.3">
      <c r="W186"/>
    </row>
    <row r="187" spans="23:23" x14ac:dyDescent="0.3">
      <c r="W187"/>
    </row>
    <row r="188" spans="23:23" x14ac:dyDescent="0.3">
      <c r="W188"/>
    </row>
    <row r="189" spans="23:23" x14ac:dyDescent="0.3">
      <c r="W189"/>
    </row>
    <row r="190" spans="23:23" x14ac:dyDescent="0.3">
      <c r="W190"/>
    </row>
    <row r="191" spans="23:23" x14ac:dyDescent="0.3">
      <c r="W191"/>
    </row>
    <row r="192" spans="23:23" x14ac:dyDescent="0.3">
      <c r="W192"/>
    </row>
    <row r="193" spans="23:23" x14ac:dyDescent="0.3">
      <c r="W193"/>
    </row>
    <row r="194" spans="23:23" x14ac:dyDescent="0.3">
      <c r="W194"/>
    </row>
    <row r="195" spans="23:23" x14ac:dyDescent="0.3">
      <c r="W195"/>
    </row>
    <row r="196" spans="23:23" x14ac:dyDescent="0.3">
      <c r="W196"/>
    </row>
    <row r="197" spans="23:23" x14ac:dyDescent="0.3">
      <c r="W197"/>
    </row>
    <row r="198" spans="23:23" x14ac:dyDescent="0.3">
      <c r="W198"/>
    </row>
    <row r="199" spans="23:23" x14ac:dyDescent="0.3">
      <c r="W199"/>
    </row>
    <row r="200" spans="23:23" x14ac:dyDescent="0.3">
      <c r="W200"/>
    </row>
    <row r="201" spans="23:23" x14ac:dyDescent="0.3">
      <c r="W201"/>
    </row>
    <row r="202" spans="23:23" x14ac:dyDescent="0.3">
      <c r="W202"/>
    </row>
    <row r="203" spans="23:23" x14ac:dyDescent="0.3">
      <c r="W203"/>
    </row>
    <row r="204" spans="23:23" x14ac:dyDescent="0.3">
      <c r="W204"/>
    </row>
    <row r="205" spans="23:23" x14ac:dyDescent="0.3">
      <c r="W205"/>
    </row>
    <row r="206" spans="23:23" x14ac:dyDescent="0.3">
      <c r="W206"/>
    </row>
    <row r="207" spans="23:23" x14ac:dyDescent="0.3">
      <c r="W207"/>
    </row>
    <row r="208" spans="23:23" x14ac:dyDescent="0.3">
      <c r="W208"/>
    </row>
    <row r="209" spans="23:23" x14ac:dyDescent="0.3">
      <c r="W209"/>
    </row>
    <row r="210" spans="23:23" x14ac:dyDescent="0.3">
      <c r="W210"/>
    </row>
    <row r="211" spans="23:23" x14ac:dyDescent="0.3">
      <c r="W211"/>
    </row>
    <row r="212" spans="23:23" x14ac:dyDescent="0.3">
      <c r="W212"/>
    </row>
    <row r="213" spans="23:23" x14ac:dyDescent="0.3">
      <c r="W213"/>
    </row>
    <row r="214" spans="23:23" x14ac:dyDescent="0.3">
      <c r="W214"/>
    </row>
    <row r="215" spans="23:23" x14ac:dyDescent="0.3">
      <c r="W215"/>
    </row>
    <row r="216" spans="23:23" x14ac:dyDescent="0.3">
      <c r="W216"/>
    </row>
    <row r="217" spans="23:23" x14ac:dyDescent="0.3">
      <c r="W217"/>
    </row>
    <row r="218" spans="23:23" x14ac:dyDescent="0.3">
      <c r="W218"/>
    </row>
    <row r="219" spans="23:23" x14ac:dyDescent="0.3">
      <c r="W219"/>
    </row>
    <row r="220" spans="23:23" x14ac:dyDescent="0.3">
      <c r="W220"/>
    </row>
    <row r="221" spans="23:23" x14ac:dyDescent="0.3">
      <c r="W221"/>
    </row>
    <row r="222" spans="23:23" x14ac:dyDescent="0.3">
      <c r="W222"/>
    </row>
    <row r="223" spans="23:23" x14ac:dyDescent="0.3">
      <c r="W223"/>
    </row>
    <row r="224" spans="23:23" x14ac:dyDescent="0.3">
      <c r="W224"/>
    </row>
    <row r="225" spans="23:23" x14ac:dyDescent="0.3">
      <c r="W225"/>
    </row>
    <row r="226" spans="23:23" x14ac:dyDescent="0.3">
      <c r="W226"/>
    </row>
    <row r="227" spans="23:23" x14ac:dyDescent="0.3">
      <c r="W227"/>
    </row>
    <row r="228" spans="23:23" x14ac:dyDescent="0.3">
      <c r="W228"/>
    </row>
    <row r="229" spans="23:23" x14ac:dyDescent="0.3">
      <c r="W229"/>
    </row>
    <row r="230" spans="23:23" x14ac:dyDescent="0.3">
      <c r="W230"/>
    </row>
    <row r="231" spans="23:23" x14ac:dyDescent="0.3">
      <c r="W231"/>
    </row>
    <row r="232" spans="23:23" x14ac:dyDescent="0.3">
      <c r="W232"/>
    </row>
    <row r="233" spans="23:23" x14ac:dyDescent="0.3">
      <c r="W233"/>
    </row>
    <row r="234" spans="23:23" x14ac:dyDescent="0.3">
      <c r="W234"/>
    </row>
    <row r="235" spans="23:23" x14ac:dyDescent="0.3">
      <c r="W235"/>
    </row>
    <row r="236" spans="23:23" x14ac:dyDescent="0.3">
      <c r="W236"/>
    </row>
    <row r="237" spans="23:23" x14ac:dyDescent="0.3">
      <c r="W237"/>
    </row>
    <row r="238" spans="23:23" x14ac:dyDescent="0.3">
      <c r="W238"/>
    </row>
    <row r="239" spans="23:23" x14ac:dyDescent="0.3">
      <c r="W239"/>
    </row>
    <row r="240" spans="23:23" x14ac:dyDescent="0.3">
      <c r="W240"/>
    </row>
    <row r="241" spans="23:23" x14ac:dyDescent="0.3">
      <c r="W241"/>
    </row>
    <row r="242" spans="23:23" x14ac:dyDescent="0.3">
      <c r="W242"/>
    </row>
    <row r="243" spans="23:23" x14ac:dyDescent="0.3">
      <c r="W243"/>
    </row>
    <row r="244" spans="23:23" x14ac:dyDescent="0.3">
      <c r="W244"/>
    </row>
    <row r="245" spans="23:23" x14ac:dyDescent="0.3">
      <c r="W245"/>
    </row>
    <row r="246" spans="23:23" x14ac:dyDescent="0.3">
      <c r="W246"/>
    </row>
    <row r="247" spans="23:23" x14ac:dyDescent="0.3">
      <c r="W247"/>
    </row>
    <row r="248" spans="23:23" x14ac:dyDescent="0.3">
      <c r="W248"/>
    </row>
    <row r="249" spans="23:23" x14ac:dyDescent="0.3">
      <c r="W249"/>
    </row>
    <row r="250" spans="23:23" x14ac:dyDescent="0.3">
      <c r="W250"/>
    </row>
    <row r="251" spans="23:23" x14ac:dyDescent="0.3">
      <c r="W251"/>
    </row>
    <row r="252" spans="23:23" x14ac:dyDescent="0.3">
      <c r="W252"/>
    </row>
    <row r="253" spans="23:23" x14ac:dyDescent="0.3">
      <c r="W253"/>
    </row>
    <row r="254" spans="23:23" x14ac:dyDescent="0.3">
      <c r="W254"/>
    </row>
    <row r="255" spans="23:23" x14ac:dyDescent="0.3">
      <c r="W255"/>
    </row>
    <row r="256" spans="23:23" x14ac:dyDescent="0.3">
      <c r="W256"/>
    </row>
    <row r="257" spans="23:23" x14ac:dyDescent="0.3">
      <c r="W257"/>
    </row>
    <row r="258" spans="23:23" x14ac:dyDescent="0.3">
      <c r="W258"/>
    </row>
    <row r="259" spans="23:23" x14ac:dyDescent="0.3">
      <c r="W259"/>
    </row>
    <row r="260" spans="23:23" x14ac:dyDescent="0.3">
      <c r="W260"/>
    </row>
    <row r="261" spans="23:23" x14ac:dyDescent="0.3">
      <c r="W261"/>
    </row>
    <row r="262" spans="23:23" x14ac:dyDescent="0.3">
      <c r="W262"/>
    </row>
    <row r="263" spans="23:23" x14ac:dyDescent="0.3">
      <c r="W263"/>
    </row>
    <row r="264" spans="23:23" x14ac:dyDescent="0.3">
      <c r="W264"/>
    </row>
    <row r="265" spans="23:23" x14ac:dyDescent="0.3">
      <c r="W265"/>
    </row>
    <row r="266" spans="23:23" x14ac:dyDescent="0.3">
      <c r="W266"/>
    </row>
    <row r="267" spans="23:23" x14ac:dyDescent="0.3">
      <c r="W267"/>
    </row>
    <row r="268" spans="23:23" x14ac:dyDescent="0.3">
      <c r="W268"/>
    </row>
    <row r="269" spans="23:23" x14ac:dyDescent="0.3">
      <c r="W269"/>
    </row>
    <row r="270" spans="23:23" x14ac:dyDescent="0.3">
      <c r="W270"/>
    </row>
    <row r="271" spans="23:23" x14ac:dyDescent="0.3">
      <c r="W271"/>
    </row>
    <row r="272" spans="23:23" x14ac:dyDescent="0.3">
      <c r="W272"/>
    </row>
    <row r="273" spans="23:23" x14ac:dyDescent="0.3">
      <c r="W273"/>
    </row>
    <row r="274" spans="23:23" x14ac:dyDescent="0.3">
      <c r="W274"/>
    </row>
    <row r="275" spans="23:23" x14ac:dyDescent="0.3">
      <c r="W275"/>
    </row>
    <row r="276" spans="23:23" x14ac:dyDescent="0.3">
      <c r="W276"/>
    </row>
    <row r="277" spans="23:23" x14ac:dyDescent="0.3">
      <c r="W277"/>
    </row>
    <row r="278" spans="23:23" x14ac:dyDescent="0.3">
      <c r="W278"/>
    </row>
    <row r="279" spans="23:23" x14ac:dyDescent="0.3">
      <c r="W279"/>
    </row>
    <row r="280" spans="23:23" x14ac:dyDescent="0.3">
      <c r="W280"/>
    </row>
    <row r="281" spans="23:23" x14ac:dyDescent="0.3">
      <c r="W281"/>
    </row>
    <row r="282" spans="23:23" x14ac:dyDescent="0.3">
      <c r="W282"/>
    </row>
    <row r="283" spans="23:23" x14ac:dyDescent="0.3">
      <c r="W283"/>
    </row>
    <row r="284" spans="23:23" x14ac:dyDescent="0.3">
      <c r="W284"/>
    </row>
    <row r="285" spans="23:23" x14ac:dyDescent="0.3">
      <c r="W285"/>
    </row>
    <row r="286" spans="23:23" x14ac:dyDescent="0.3">
      <c r="W286"/>
    </row>
    <row r="287" spans="23:23" x14ac:dyDescent="0.3">
      <c r="W287"/>
    </row>
    <row r="288" spans="23:23" x14ac:dyDescent="0.3">
      <c r="W288"/>
    </row>
    <row r="289" spans="23:23" x14ac:dyDescent="0.3">
      <c r="W289"/>
    </row>
    <row r="290" spans="23:23" x14ac:dyDescent="0.3">
      <c r="W290"/>
    </row>
    <row r="291" spans="23:23" x14ac:dyDescent="0.3">
      <c r="W291"/>
    </row>
    <row r="292" spans="23:23" x14ac:dyDescent="0.3">
      <c r="W292"/>
    </row>
    <row r="293" spans="23:23" x14ac:dyDescent="0.3">
      <c r="W293"/>
    </row>
    <row r="294" spans="23:23" x14ac:dyDescent="0.3">
      <c r="W294"/>
    </row>
    <row r="295" spans="23:23" x14ac:dyDescent="0.3">
      <c r="W295"/>
    </row>
    <row r="296" spans="23:23" x14ac:dyDescent="0.3">
      <c r="W296"/>
    </row>
    <row r="297" spans="23:23" x14ac:dyDescent="0.3">
      <c r="W297"/>
    </row>
    <row r="298" spans="23:23" x14ac:dyDescent="0.3">
      <c r="W298"/>
    </row>
    <row r="299" spans="23:23" x14ac:dyDescent="0.3">
      <c r="W299"/>
    </row>
    <row r="300" spans="23:23" x14ac:dyDescent="0.3">
      <c r="W300"/>
    </row>
    <row r="301" spans="23:23" x14ac:dyDescent="0.3">
      <c r="W301"/>
    </row>
    <row r="302" spans="23:23" x14ac:dyDescent="0.3">
      <c r="W302"/>
    </row>
    <row r="303" spans="23:23" x14ac:dyDescent="0.3">
      <c r="W303"/>
    </row>
    <row r="304" spans="23:23" x14ac:dyDescent="0.3">
      <c r="W304"/>
    </row>
    <row r="305" spans="23:23" x14ac:dyDescent="0.3">
      <c r="W305"/>
    </row>
    <row r="306" spans="23:23" x14ac:dyDescent="0.3">
      <c r="W306"/>
    </row>
    <row r="307" spans="23:23" x14ac:dyDescent="0.3">
      <c r="W307"/>
    </row>
    <row r="308" spans="23:23" x14ac:dyDescent="0.3">
      <c r="W308"/>
    </row>
    <row r="309" spans="23:23" x14ac:dyDescent="0.3">
      <c r="W309"/>
    </row>
    <row r="310" spans="23:23" x14ac:dyDescent="0.3">
      <c r="W310"/>
    </row>
    <row r="311" spans="23:23" x14ac:dyDescent="0.3">
      <c r="W311"/>
    </row>
    <row r="312" spans="23:23" x14ac:dyDescent="0.3">
      <c r="W312"/>
    </row>
    <row r="313" spans="23:23" x14ac:dyDescent="0.3">
      <c r="W313"/>
    </row>
    <row r="314" spans="23:23" x14ac:dyDescent="0.3">
      <c r="W314"/>
    </row>
    <row r="315" spans="23:23" x14ac:dyDescent="0.3">
      <c r="W315"/>
    </row>
    <row r="316" spans="23:23" x14ac:dyDescent="0.3">
      <c r="W316"/>
    </row>
    <row r="317" spans="23:23" x14ac:dyDescent="0.3">
      <c r="W317"/>
    </row>
    <row r="318" spans="23:23" x14ac:dyDescent="0.3">
      <c r="W318"/>
    </row>
    <row r="319" spans="23:23" x14ac:dyDescent="0.3">
      <c r="W319"/>
    </row>
    <row r="320" spans="23:23" x14ac:dyDescent="0.3">
      <c r="W320"/>
    </row>
    <row r="321" spans="23:23" x14ac:dyDescent="0.3">
      <c r="W321"/>
    </row>
    <row r="322" spans="23:23" x14ac:dyDescent="0.3">
      <c r="W322"/>
    </row>
    <row r="323" spans="23:23" x14ac:dyDescent="0.3">
      <c r="W323"/>
    </row>
    <row r="324" spans="23:23" x14ac:dyDescent="0.3">
      <c r="W324"/>
    </row>
    <row r="325" spans="23:23" x14ac:dyDescent="0.3">
      <c r="W325"/>
    </row>
    <row r="326" spans="23:23" x14ac:dyDescent="0.3">
      <c r="W326"/>
    </row>
    <row r="327" spans="23:23" x14ac:dyDescent="0.3">
      <c r="W327"/>
    </row>
    <row r="328" spans="23:23" x14ac:dyDescent="0.3">
      <c r="W328"/>
    </row>
    <row r="329" spans="23:23" x14ac:dyDescent="0.3">
      <c r="W329"/>
    </row>
    <row r="330" spans="23:23" x14ac:dyDescent="0.3">
      <c r="W330"/>
    </row>
    <row r="331" spans="23:23" x14ac:dyDescent="0.3">
      <c r="W331"/>
    </row>
    <row r="332" spans="23:23" x14ac:dyDescent="0.3">
      <c r="W332"/>
    </row>
    <row r="333" spans="23:23" x14ac:dyDescent="0.3">
      <c r="W333"/>
    </row>
    <row r="334" spans="23:23" x14ac:dyDescent="0.3">
      <c r="W334"/>
    </row>
    <row r="335" spans="23:23" x14ac:dyDescent="0.3">
      <c r="W335"/>
    </row>
    <row r="336" spans="23:23" x14ac:dyDescent="0.3">
      <c r="W336"/>
    </row>
    <row r="337" spans="23:23" x14ac:dyDescent="0.3">
      <c r="W337"/>
    </row>
    <row r="338" spans="23:23" x14ac:dyDescent="0.3">
      <c r="W338"/>
    </row>
    <row r="339" spans="23:23" x14ac:dyDescent="0.3">
      <c r="W339"/>
    </row>
    <row r="340" spans="23:23" x14ac:dyDescent="0.3">
      <c r="W340"/>
    </row>
    <row r="341" spans="23:23" x14ac:dyDescent="0.3">
      <c r="W341"/>
    </row>
    <row r="342" spans="23:23" x14ac:dyDescent="0.3">
      <c r="W342"/>
    </row>
    <row r="343" spans="23:23" x14ac:dyDescent="0.3">
      <c r="W343"/>
    </row>
    <row r="344" spans="23:23" x14ac:dyDescent="0.3">
      <c r="W344"/>
    </row>
    <row r="345" spans="23:23" x14ac:dyDescent="0.3">
      <c r="W345"/>
    </row>
    <row r="346" spans="23:23" x14ac:dyDescent="0.3">
      <c r="W346"/>
    </row>
    <row r="347" spans="23:23" x14ac:dyDescent="0.3">
      <c r="W347"/>
    </row>
    <row r="348" spans="23:23" x14ac:dyDescent="0.3">
      <c r="W348"/>
    </row>
    <row r="349" spans="23:23" x14ac:dyDescent="0.3">
      <c r="W349"/>
    </row>
    <row r="350" spans="23:23" x14ac:dyDescent="0.3">
      <c r="W350"/>
    </row>
    <row r="351" spans="23:23" x14ac:dyDescent="0.3">
      <c r="W351"/>
    </row>
    <row r="352" spans="23:23" x14ac:dyDescent="0.3">
      <c r="W352"/>
    </row>
    <row r="353" spans="23:23" x14ac:dyDescent="0.3">
      <c r="W353"/>
    </row>
    <row r="354" spans="23:23" x14ac:dyDescent="0.3">
      <c r="W354"/>
    </row>
    <row r="355" spans="23:23" x14ac:dyDescent="0.3">
      <c r="W355"/>
    </row>
    <row r="356" spans="23:23" x14ac:dyDescent="0.3">
      <c r="W356"/>
    </row>
  </sheetData>
  <sortState xmlns:xlrd2="http://schemas.microsoft.com/office/spreadsheetml/2017/richdata2" ref="Q3:R10">
    <sortCondition ref="R3:R10"/>
  </sortState>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8B47-4B76-4A80-AB8F-5FB00F2B2A0A}">
  <dimension ref="A1:AQ139"/>
  <sheetViews>
    <sheetView topLeftCell="A112" workbookViewId="0">
      <selection activeCell="A71" sqref="A71"/>
    </sheetView>
  </sheetViews>
  <sheetFormatPr defaultRowHeight="14.4" x14ac:dyDescent="0.3"/>
  <cols>
    <col min="1" max="4" width="18.5546875" customWidth="1"/>
    <col min="5" max="5" width="17.33203125" customWidth="1"/>
    <col min="6" max="6" width="12.109375" customWidth="1"/>
    <col min="7" max="15" width="17.88671875" bestFit="1" customWidth="1"/>
    <col min="16" max="17" width="12.6640625" bestFit="1" customWidth="1"/>
    <col min="18" max="18" width="17.33203125" bestFit="1" customWidth="1"/>
    <col min="19" max="19" width="16" bestFit="1" customWidth="1"/>
    <col min="20" max="20" width="15" bestFit="1" customWidth="1"/>
    <col min="21" max="21" width="15.5546875" bestFit="1" customWidth="1"/>
    <col min="22" max="22" width="15" bestFit="1" customWidth="1"/>
    <col min="23" max="23" width="16" bestFit="1" customWidth="1"/>
    <col min="24" max="24" width="17.88671875" bestFit="1" customWidth="1"/>
    <col min="25" max="25" width="11.109375" bestFit="1" customWidth="1"/>
    <col min="33" max="33" width="15.44140625" customWidth="1"/>
    <col min="34" max="34" width="15.33203125" customWidth="1"/>
    <col min="37" max="43" width="4.88671875" customWidth="1"/>
  </cols>
  <sheetData>
    <row r="1" spans="1:43" x14ac:dyDescent="0.3">
      <c r="A1" t="s">
        <v>33</v>
      </c>
      <c r="B1" t="s">
        <v>783</v>
      </c>
      <c r="C1" t="s">
        <v>41</v>
      </c>
      <c r="D1" t="s">
        <v>784</v>
      </c>
      <c r="E1" t="s">
        <v>34</v>
      </c>
      <c r="F1" t="s">
        <v>40</v>
      </c>
      <c r="G1" s="1">
        <v>43466</v>
      </c>
      <c r="H1" s="1">
        <v>43497</v>
      </c>
      <c r="I1" s="1">
        <v>43525</v>
      </c>
      <c r="J1" s="1">
        <v>43556</v>
      </c>
      <c r="K1" s="1">
        <v>43586</v>
      </c>
      <c r="L1" s="1">
        <v>43617</v>
      </c>
      <c r="M1" s="1">
        <v>43647</v>
      </c>
      <c r="N1" s="1">
        <v>43678</v>
      </c>
      <c r="O1" s="1">
        <v>43709</v>
      </c>
      <c r="P1" s="1">
        <v>43739</v>
      </c>
      <c r="Q1" s="1">
        <v>43770</v>
      </c>
      <c r="R1" s="1">
        <v>43800</v>
      </c>
      <c r="S1" s="1">
        <v>43831</v>
      </c>
      <c r="T1" s="1">
        <v>43862</v>
      </c>
      <c r="U1" s="1">
        <v>43891</v>
      </c>
      <c r="V1" s="1">
        <v>43922</v>
      </c>
      <c r="W1" s="1">
        <v>43952</v>
      </c>
      <c r="X1" s="1">
        <v>43983</v>
      </c>
      <c r="Y1" s="1">
        <v>44013</v>
      </c>
      <c r="Z1" s="1">
        <v>43831</v>
      </c>
      <c r="AA1" s="1">
        <v>43862</v>
      </c>
      <c r="AB1" s="1">
        <v>43891</v>
      </c>
      <c r="AC1" s="1">
        <v>43922</v>
      </c>
      <c r="AD1" s="1">
        <v>43952</v>
      </c>
      <c r="AE1" s="1">
        <v>43983</v>
      </c>
      <c r="AF1" s="1">
        <v>44013</v>
      </c>
      <c r="AG1" t="s">
        <v>781</v>
      </c>
      <c r="AH1" t="s">
        <v>782</v>
      </c>
      <c r="AI1" t="s">
        <v>732</v>
      </c>
      <c r="AJ1" s="1" t="s">
        <v>778</v>
      </c>
      <c r="AK1" s="1">
        <v>43831</v>
      </c>
      <c r="AL1" s="1">
        <v>43862</v>
      </c>
      <c r="AM1" s="1">
        <v>43891</v>
      </c>
      <c r="AN1" s="1">
        <v>43922</v>
      </c>
      <c r="AO1" s="1">
        <v>43952</v>
      </c>
      <c r="AP1" s="1">
        <v>43983</v>
      </c>
      <c r="AQ1" s="1">
        <v>44013</v>
      </c>
    </row>
    <row r="2" spans="1:43" x14ac:dyDescent="0.3">
      <c r="A2" t="s">
        <v>21</v>
      </c>
      <c r="B2" t="str">
        <f>VLOOKUP(A2,[3]country_code!H$2:J$217,3,FALSE)</f>
        <v>AU</v>
      </c>
      <c r="C2" t="s">
        <v>45</v>
      </c>
      <c r="D2" t="str">
        <f>VLOOKUP(A2,[3]country_code!H$2:J$217,2,FALSE)</f>
        <v>High Income</v>
      </c>
      <c r="E2" t="s">
        <v>793</v>
      </c>
      <c r="F2" t="s">
        <v>7</v>
      </c>
      <c r="G2" s="4">
        <v>31008</v>
      </c>
      <c r="H2" s="4">
        <v>45091</v>
      </c>
      <c r="I2" s="4">
        <v>34365</v>
      </c>
      <c r="J2" s="4">
        <v>43880</v>
      </c>
      <c r="K2" s="4">
        <v>49580</v>
      </c>
      <c r="L2" s="4">
        <v>26889</v>
      </c>
      <c r="M2" s="4">
        <v>38243</v>
      </c>
      <c r="N2" s="4">
        <v>34484</v>
      </c>
      <c r="O2" s="4">
        <v>29029</v>
      </c>
      <c r="P2" s="4">
        <v>41189</v>
      </c>
      <c r="Q2" s="4">
        <v>40390</v>
      </c>
      <c r="R2" s="4">
        <v>36591</v>
      </c>
      <c r="S2" s="4">
        <v>32523</v>
      </c>
      <c r="T2" s="4">
        <v>44971</v>
      </c>
      <c r="U2" s="4">
        <v>34191</v>
      </c>
      <c r="V2" s="4">
        <v>41665</v>
      </c>
      <c r="W2" s="4">
        <v>41376</v>
      </c>
      <c r="X2" s="4">
        <v>17394</v>
      </c>
      <c r="Y2" s="4"/>
      <c r="Z2" s="125">
        <f t="shared" ref="Z2:Z33" si="0">IF(S2&lt;&gt;"",-(G2-S2)/G2,"")</f>
        <v>4.8858359133126937E-2</v>
      </c>
      <c r="AA2" s="125">
        <f t="shared" ref="AA2:AA33" si="1">IF(T2&lt;&gt;"",-(H2-T2)/H2,"")</f>
        <v>-2.6612849570867799E-3</v>
      </c>
      <c r="AB2" s="125">
        <f t="shared" ref="AB2:AB33" si="2">IF(U2&lt;&gt;"",-(I2-U2)/I2,"")</f>
        <v>-5.0632911392405064E-3</v>
      </c>
      <c r="AC2" s="125">
        <f t="shared" ref="AC2:AC33" si="3">IF(V2&lt;&gt;"",-(J2-V2)/J2,"")</f>
        <v>-5.0478577939835914E-2</v>
      </c>
      <c r="AD2" s="125">
        <f t="shared" ref="AD2:AD33" si="4">IF(W2&lt;&gt;"",-(K2-W2)/K2,"")</f>
        <v>-0.16546994755949979</v>
      </c>
      <c r="AE2" s="125">
        <f t="shared" ref="AE2:AE33" si="5">IF(X2&lt;&gt;"",-(L2-X2)/L2,"")</f>
        <v>-0.35311837554390269</v>
      </c>
      <c r="AF2" s="125" t="str">
        <f t="shared" ref="AF2:AF33" si="6">IF(Y2&lt;&gt;"",-(M2-Y2)/M2,"")</f>
        <v/>
      </c>
      <c r="AG2" s="4">
        <f t="shared" ref="AG2:AG33" si="7">SUMPRODUCT(AK2:AQ2,G2:M2)</f>
        <v>230813</v>
      </c>
      <c r="AH2" s="4">
        <f t="shared" ref="AH2:AH33" si="8">SUMPRODUCT(AK2:AQ2,S2:Y2)</f>
        <v>212120</v>
      </c>
      <c r="AI2" s="125">
        <f t="shared" ref="AI2:AI65" si="9">(AH2-AG2)/AG2</f>
        <v>-8.0987639344404339E-2</v>
      </c>
      <c r="AJ2" t="s">
        <v>779</v>
      </c>
      <c r="AK2">
        <f t="shared" ref="AK2:AK33" si="10">IF(Z2="",0,1)</f>
        <v>1</v>
      </c>
      <c r="AL2">
        <f t="shared" ref="AL2:AL33" si="11">IF(AA2="",0,1)</f>
        <v>1</v>
      </c>
      <c r="AM2">
        <f t="shared" ref="AM2:AM33" si="12">IF(AB2="",0,1)</f>
        <v>1</v>
      </c>
      <c r="AN2">
        <f t="shared" ref="AN2:AN33" si="13">IF(AC2="",0,1)</f>
        <v>1</v>
      </c>
      <c r="AO2">
        <f t="shared" ref="AO2:AO33" si="14">IF(AD2="",0,1)</f>
        <v>1</v>
      </c>
      <c r="AP2">
        <f t="shared" ref="AP2:AP33" si="15">IF(AE2="",0,1)</f>
        <v>1</v>
      </c>
      <c r="AQ2">
        <f t="shared" ref="AQ2:AQ33" si="16">IF(AF2="",0,1)</f>
        <v>0</v>
      </c>
    </row>
    <row r="3" spans="1:43" x14ac:dyDescent="0.3">
      <c r="A3" t="s">
        <v>11</v>
      </c>
      <c r="B3" t="str">
        <f>VLOOKUP(A3,[3]country_code!H$2:J$217,3,FALSE)</f>
        <v>ID</v>
      </c>
      <c r="C3" t="s">
        <v>45</v>
      </c>
      <c r="D3" t="str">
        <f>VLOOKUP(A3,[3]country_code!H$2:J$217,2,FALSE)</f>
        <v>Lower-Middle Income</v>
      </c>
      <c r="E3" t="s">
        <v>793</v>
      </c>
      <c r="F3" t="s">
        <v>8</v>
      </c>
      <c r="G3" s="3">
        <v>89764.3</v>
      </c>
      <c r="H3" s="3">
        <v>87474.2</v>
      </c>
      <c r="I3" s="3">
        <v>102704.70000000007</v>
      </c>
      <c r="J3" s="3">
        <v>156470.6999999999</v>
      </c>
      <c r="K3" s="3">
        <v>132913.29999999999</v>
      </c>
      <c r="L3" s="3">
        <v>119617.19999999995</v>
      </c>
      <c r="M3" s="3">
        <v>121804.11185100011</v>
      </c>
      <c r="N3" s="3">
        <v>109405.78814900015</v>
      </c>
      <c r="O3" s="3">
        <v>119103.89999999991</v>
      </c>
      <c r="P3" s="3">
        <v>134634.10000000021</v>
      </c>
      <c r="Q3" s="3">
        <v>138582.69999999995</v>
      </c>
      <c r="R3" s="3">
        <v>232854.99999999977</v>
      </c>
      <c r="S3" s="3">
        <v>84650</v>
      </c>
      <c r="T3" s="3">
        <v>93306</v>
      </c>
      <c r="U3" s="3">
        <v>101929.50000000006</v>
      </c>
      <c r="V3" s="3">
        <v>154446.03248899983</v>
      </c>
      <c r="W3" s="3">
        <v>91678.467511000112</v>
      </c>
      <c r="X3" s="3">
        <v>98917.899999999907</v>
      </c>
      <c r="Y3" s="3">
        <v>86062.100000000093</v>
      </c>
      <c r="Z3" s="125">
        <f t="shared" si="0"/>
        <v>-5.6974766137540232E-2</v>
      </c>
      <c r="AA3" s="125">
        <f t="shared" si="1"/>
        <v>6.6668800629214139E-2</v>
      </c>
      <c r="AB3" s="125">
        <f t="shared" si="2"/>
        <v>-7.5478532141178651E-3</v>
      </c>
      <c r="AC3" s="125">
        <f t="shared" si="3"/>
        <v>-1.2939595151041483E-2</v>
      </c>
      <c r="AD3" s="125">
        <f t="shared" si="4"/>
        <v>-0.31023857273124572</v>
      </c>
      <c r="AE3" s="125">
        <f t="shared" si="5"/>
        <v>-0.17304618399360672</v>
      </c>
      <c r="AF3" s="125">
        <f t="shared" si="6"/>
        <v>-0.29343846696014925</v>
      </c>
      <c r="AG3" s="4">
        <f t="shared" si="7"/>
        <v>810748.51185100002</v>
      </c>
      <c r="AH3" s="4">
        <f t="shared" si="8"/>
        <v>710990</v>
      </c>
      <c r="AI3" s="125">
        <f t="shared" si="9"/>
        <v>-0.12304495215568612</v>
      </c>
      <c r="AJ3" t="s">
        <v>779</v>
      </c>
      <c r="AK3">
        <f t="shared" si="10"/>
        <v>1</v>
      </c>
      <c r="AL3">
        <f t="shared" si="11"/>
        <v>1</v>
      </c>
      <c r="AM3">
        <f t="shared" si="12"/>
        <v>1</v>
      </c>
      <c r="AN3">
        <f t="shared" si="13"/>
        <v>1</v>
      </c>
      <c r="AO3">
        <f t="shared" si="14"/>
        <v>1</v>
      </c>
      <c r="AP3">
        <f t="shared" si="15"/>
        <v>1</v>
      </c>
      <c r="AQ3">
        <f t="shared" si="16"/>
        <v>1</v>
      </c>
    </row>
    <row r="4" spans="1:43" x14ac:dyDescent="0.3">
      <c r="A4" t="s">
        <v>11</v>
      </c>
      <c r="B4" t="str">
        <f>VLOOKUP(A4,[3]country_code!H$2:J$217,3,FALSE)</f>
        <v>ID</v>
      </c>
      <c r="C4" t="s">
        <v>45</v>
      </c>
      <c r="D4" t="str">
        <f>VLOOKUP(A4,[3]country_code!H$2:J$217,2,FALSE)</f>
        <v>Lower-Middle Income</v>
      </c>
      <c r="E4" t="s">
        <v>794</v>
      </c>
      <c r="F4" t="s">
        <v>8</v>
      </c>
      <c r="G4" s="4">
        <v>29258.5</v>
      </c>
      <c r="H4" s="4">
        <v>28180.1</v>
      </c>
      <c r="I4" s="4">
        <v>32498.700000000004</v>
      </c>
      <c r="J4" s="4">
        <v>39942</v>
      </c>
      <c r="K4" s="4">
        <v>43427.7</v>
      </c>
      <c r="L4" s="4">
        <v>39014</v>
      </c>
      <c r="M4" s="4">
        <v>37074.950236000004</v>
      </c>
      <c r="N4" s="4">
        <v>38617.749764000007</v>
      </c>
      <c r="O4" s="4">
        <v>48027.299999999988</v>
      </c>
      <c r="P4" s="4">
        <v>51957.400000000023</v>
      </c>
      <c r="Q4" s="4">
        <v>53164.599999999977</v>
      </c>
      <c r="R4" s="4">
        <v>91747</v>
      </c>
      <c r="S4" s="4">
        <v>30460</v>
      </c>
      <c r="T4" s="4">
        <v>25490</v>
      </c>
      <c r="U4" s="4">
        <v>36024.5</v>
      </c>
      <c r="V4" s="4">
        <v>40847.600000000006</v>
      </c>
      <c r="W4" s="4">
        <v>27167.899999999994</v>
      </c>
      <c r="X4" s="4">
        <v>29530</v>
      </c>
      <c r="Y4" s="4">
        <v>29970</v>
      </c>
      <c r="Z4" s="125">
        <f t="shared" si="0"/>
        <v>4.1064989661124117E-2</v>
      </c>
      <c r="AA4" s="125">
        <f t="shared" si="1"/>
        <v>-9.5460981330797223E-2</v>
      </c>
      <c r="AB4" s="125">
        <f t="shared" si="2"/>
        <v>0.10849049346589233</v>
      </c>
      <c r="AC4" s="125">
        <f t="shared" si="3"/>
        <v>2.2672875669721242E-2</v>
      </c>
      <c r="AD4" s="125">
        <f t="shared" si="4"/>
        <v>-0.37441080232202034</v>
      </c>
      <c r="AE4" s="125">
        <f t="shared" si="5"/>
        <v>-0.24309222330445482</v>
      </c>
      <c r="AF4" s="125">
        <f t="shared" si="6"/>
        <v>-0.19163748543891648</v>
      </c>
      <c r="AG4" s="4">
        <f t="shared" si="7"/>
        <v>249395.950236</v>
      </c>
      <c r="AH4" s="4">
        <f t="shared" si="8"/>
        <v>219490</v>
      </c>
      <c r="AI4" s="125">
        <f t="shared" si="9"/>
        <v>-0.11991353591628257</v>
      </c>
      <c r="AJ4" t="s">
        <v>779</v>
      </c>
      <c r="AK4">
        <f t="shared" si="10"/>
        <v>1</v>
      </c>
      <c r="AL4">
        <f t="shared" si="11"/>
        <v>1</v>
      </c>
      <c r="AM4">
        <f t="shared" si="12"/>
        <v>1</v>
      </c>
      <c r="AN4">
        <f t="shared" si="13"/>
        <v>1</v>
      </c>
      <c r="AO4">
        <f t="shared" si="14"/>
        <v>1</v>
      </c>
      <c r="AP4">
        <f t="shared" si="15"/>
        <v>1</v>
      </c>
      <c r="AQ4">
        <f t="shared" si="16"/>
        <v>1</v>
      </c>
    </row>
    <row r="5" spans="1:43" x14ac:dyDescent="0.3">
      <c r="A5" t="s">
        <v>731</v>
      </c>
      <c r="B5" t="str">
        <f>VLOOKUP(A5,[3]country_code!H$2:J$217,3,FALSE)</f>
        <v>MY</v>
      </c>
      <c r="C5" t="s">
        <v>45</v>
      </c>
      <c r="D5" t="str">
        <f>VLOOKUP(A5,[3]country_code!H$2:J$217,2,FALSE)</f>
        <v>Upper-Middle Income</v>
      </c>
      <c r="E5" t="s">
        <v>31</v>
      </c>
      <c r="F5" t="s">
        <v>7</v>
      </c>
      <c r="I5" s="102">
        <v>20026.434641659998</v>
      </c>
      <c r="L5" s="102">
        <v>20526.491955979996</v>
      </c>
      <c r="O5" s="102">
        <v>18735.481503129999</v>
      </c>
      <c r="R5" s="102">
        <v>25245.122632960007</v>
      </c>
      <c r="U5" s="102">
        <v>15911.466028209999</v>
      </c>
      <c r="X5" s="102">
        <v>9234.2873638800011</v>
      </c>
      <c r="Z5" s="125" t="str">
        <f t="shared" si="0"/>
        <v/>
      </c>
      <c r="AA5" s="125" t="str">
        <f t="shared" si="1"/>
        <v/>
      </c>
      <c r="AB5" s="125">
        <f t="shared" si="2"/>
        <v>-0.20547684533370877</v>
      </c>
      <c r="AC5" s="125" t="str">
        <f t="shared" si="3"/>
        <v/>
      </c>
      <c r="AD5" s="125" t="str">
        <f t="shared" si="4"/>
        <v/>
      </c>
      <c r="AE5" s="125">
        <f t="shared" si="5"/>
        <v>-0.55012832277023493</v>
      </c>
      <c r="AF5" s="125" t="str">
        <f t="shared" si="6"/>
        <v/>
      </c>
      <c r="AG5" s="4">
        <f t="shared" si="7"/>
        <v>40552.926597639991</v>
      </c>
      <c r="AH5" s="4">
        <f t="shared" si="8"/>
        <v>25145.753392090002</v>
      </c>
      <c r="AI5" s="125">
        <f t="shared" si="9"/>
        <v>-0.37992752923648726</v>
      </c>
      <c r="AJ5" t="s">
        <v>780</v>
      </c>
      <c r="AK5">
        <f t="shared" si="10"/>
        <v>0</v>
      </c>
      <c r="AL5">
        <f t="shared" si="11"/>
        <v>0</v>
      </c>
      <c r="AM5">
        <f t="shared" si="12"/>
        <v>1</v>
      </c>
      <c r="AN5">
        <f t="shared" si="13"/>
        <v>0</v>
      </c>
      <c r="AO5">
        <f t="shared" si="14"/>
        <v>0</v>
      </c>
      <c r="AP5">
        <f t="shared" si="15"/>
        <v>1</v>
      </c>
      <c r="AQ5">
        <f t="shared" si="16"/>
        <v>0</v>
      </c>
    </row>
    <row r="6" spans="1:43" x14ac:dyDescent="0.3">
      <c r="A6" t="s">
        <v>731</v>
      </c>
      <c r="B6" t="str">
        <f>VLOOKUP(A6,[3]country_code!H$2:J$217,3,FALSE)</f>
        <v>MY</v>
      </c>
      <c r="C6" t="s">
        <v>45</v>
      </c>
      <c r="D6" t="str">
        <f>VLOOKUP(A6,[3]country_code!H$2:J$217,2,FALSE)</f>
        <v>Upper-Middle Income</v>
      </c>
      <c r="E6" t="s">
        <v>796</v>
      </c>
      <c r="F6" t="s">
        <v>7</v>
      </c>
      <c r="I6" s="102">
        <v>974.46281728000008</v>
      </c>
      <c r="L6" s="102">
        <v>1046.98642752</v>
      </c>
      <c r="O6" s="102">
        <v>919.3550436999999</v>
      </c>
      <c r="R6" s="102">
        <v>917.8188717200012</v>
      </c>
      <c r="U6" s="102">
        <v>828.24820186000011</v>
      </c>
      <c r="X6" s="102">
        <v>575.10877689999984</v>
      </c>
      <c r="Z6" s="125" t="str">
        <f t="shared" si="0"/>
        <v/>
      </c>
      <c r="AA6" s="125" t="str">
        <f t="shared" si="1"/>
        <v/>
      </c>
      <c r="AB6" s="125">
        <f t="shared" si="2"/>
        <v>-0.15004637717027122</v>
      </c>
      <c r="AC6" s="125" t="str">
        <f t="shared" si="3"/>
        <v/>
      </c>
      <c r="AD6" s="125" t="str">
        <f t="shared" si="4"/>
        <v/>
      </c>
      <c r="AE6" s="125">
        <f t="shared" si="5"/>
        <v>-0.45070082879463702</v>
      </c>
      <c r="AF6" s="125" t="str">
        <f t="shared" si="6"/>
        <v/>
      </c>
      <c r="AG6" s="4">
        <f t="shared" si="7"/>
        <v>2021.4492448000001</v>
      </c>
      <c r="AH6" s="4">
        <f t="shared" si="8"/>
        <v>1403.3569787599999</v>
      </c>
      <c r="AI6" s="125">
        <f t="shared" si="9"/>
        <v>-0.30576689849126215</v>
      </c>
      <c r="AJ6" t="s">
        <v>780</v>
      </c>
      <c r="AK6">
        <f t="shared" si="10"/>
        <v>0</v>
      </c>
      <c r="AL6">
        <f t="shared" si="11"/>
        <v>0</v>
      </c>
      <c r="AM6">
        <f t="shared" si="12"/>
        <v>1</v>
      </c>
      <c r="AN6">
        <f t="shared" si="13"/>
        <v>0</v>
      </c>
      <c r="AO6">
        <f t="shared" si="14"/>
        <v>0</v>
      </c>
      <c r="AP6">
        <f t="shared" si="15"/>
        <v>1</v>
      </c>
      <c r="AQ6">
        <f t="shared" si="16"/>
        <v>0</v>
      </c>
    </row>
    <row r="7" spans="1:43" x14ac:dyDescent="0.3">
      <c r="A7" t="s">
        <v>731</v>
      </c>
      <c r="B7" t="str">
        <f>VLOOKUP(A7,[3]country_code!H$2:J$217,3,FALSE)</f>
        <v>MY</v>
      </c>
      <c r="C7" t="s">
        <v>45</v>
      </c>
      <c r="D7" t="str">
        <f>VLOOKUP(A7,[3]country_code!H$2:J$217,2,FALSE)</f>
        <v>Upper-Middle Income</v>
      </c>
      <c r="E7" t="s">
        <v>27</v>
      </c>
      <c r="F7" t="s">
        <v>7</v>
      </c>
      <c r="I7" s="102">
        <v>2493.45589023</v>
      </c>
      <c r="L7" s="102">
        <v>2702.9442178300005</v>
      </c>
      <c r="O7" s="102">
        <v>2685.6253808899987</v>
      </c>
      <c r="R7" s="102">
        <v>2628.7446760300027</v>
      </c>
      <c r="U7" s="102">
        <v>2385.3002350100001</v>
      </c>
      <c r="X7" s="102">
        <v>1319.1438400199997</v>
      </c>
      <c r="Z7" s="125" t="str">
        <f t="shared" si="0"/>
        <v/>
      </c>
      <c r="AA7" s="125" t="str">
        <f t="shared" si="1"/>
        <v/>
      </c>
      <c r="AB7" s="125">
        <f t="shared" si="2"/>
        <v>-4.3375804498399825E-2</v>
      </c>
      <c r="AC7" s="125" t="str">
        <f t="shared" si="3"/>
        <v/>
      </c>
      <c r="AD7" s="125" t="str">
        <f t="shared" si="4"/>
        <v/>
      </c>
      <c r="AE7" s="125">
        <f t="shared" si="5"/>
        <v>-0.51196039070349542</v>
      </c>
      <c r="AF7" s="125" t="str">
        <f t="shared" si="6"/>
        <v/>
      </c>
      <c r="AG7" s="4">
        <f t="shared" si="7"/>
        <v>5196.400108060001</v>
      </c>
      <c r="AH7" s="4">
        <f t="shared" si="8"/>
        <v>3704.44407503</v>
      </c>
      <c r="AI7" s="125">
        <f t="shared" si="9"/>
        <v>-0.28711338657619279</v>
      </c>
      <c r="AJ7" t="s">
        <v>780</v>
      </c>
      <c r="AK7">
        <f t="shared" si="10"/>
        <v>0</v>
      </c>
      <c r="AL7">
        <f t="shared" si="11"/>
        <v>0</v>
      </c>
      <c r="AM7">
        <f t="shared" si="12"/>
        <v>1</v>
      </c>
      <c r="AN7">
        <f t="shared" si="13"/>
        <v>0</v>
      </c>
      <c r="AO7">
        <f t="shared" si="14"/>
        <v>0</v>
      </c>
      <c r="AP7">
        <f t="shared" si="15"/>
        <v>1</v>
      </c>
      <c r="AQ7">
        <f t="shared" si="16"/>
        <v>0</v>
      </c>
    </row>
    <row r="8" spans="1:43" x14ac:dyDescent="0.3">
      <c r="A8" t="s">
        <v>731</v>
      </c>
      <c r="B8" t="str">
        <f>VLOOKUP(A8,[3]country_code!H$2:J$217,3,FALSE)</f>
        <v>MY</v>
      </c>
      <c r="C8" t="s">
        <v>45</v>
      </c>
      <c r="D8" t="str">
        <f>VLOOKUP(A8,[3]country_code!H$2:J$217,2,FALSE)</f>
        <v>Upper-Middle Income</v>
      </c>
      <c r="E8" t="s">
        <v>791</v>
      </c>
      <c r="F8" t="s">
        <v>7</v>
      </c>
      <c r="G8" s="49"/>
      <c r="H8" s="49"/>
      <c r="I8" s="117">
        <v>28045.210545179998</v>
      </c>
      <c r="J8" s="49"/>
      <c r="K8" s="49"/>
      <c r="L8" s="117">
        <v>28624.681915219997</v>
      </c>
      <c r="M8" s="49"/>
      <c r="N8" s="49"/>
      <c r="O8" s="117">
        <v>32252.25782526</v>
      </c>
      <c r="P8" s="49"/>
      <c r="Q8" s="49"/>
      <c r="R8" s="117">
        <v>34291.60166077</v>
      </c>
      <c r="S8" s="49"/>
      <c r="T8" s="49"/>
      <c r="U8" s="117">
        <v>25652.899812689997</v>
      </c>
      <c r="V8" s="49"/>
      <c r="W8" s="49"/>
      <c r="X8" s="117">
        <v>16742.545455380001</v>
      </c>
      <c r="Z8" s="125" t="str">
        <f t="shared" si="0"/>
        <v/>
      </c>
      <c r="AA8" s="125" t="str">
        <f t="shared" si="1"/>
        <v/>
      </c>
      <c r="AB8" s="125">
        <f t="shared" si="2"/>
        <v>-8.5301935196245363E-2</v>
      </c>
      <c r="AC8" s="125" t="str">
        <f t="shared" si="3"/>
        <v/>
      </c>
      <c r="AD8" s="125" t="str">
        <f t="shared" si="4"/>
        <v/>
      </c>
      <c r="AE8" s="125">
        <f t="shared" si="5"/>
        <v>-0.41510108287079894</v>
      </c>
      <c r="AF8" s="125" t="str">
        <f t="shared" si="6"/>
        <v/>
      </c>
      <c r="AG8" s="4">
        <f t="shared" si="7"/>
        <v>56669.892460399991</v>
      </c>
      <c r="AH8" s="4">
        <f t="shared" si="8"/>
        <v>42395.445268069998</v>
      </c>
      <c r="AI8" s="125">
        <f t="shared" si="9"/>
        <v>-0.25188767037637749</v>
      </c>
      <c r="AJ8" t="s">
        <v>780</v>
      </c>
      <c r="AK8">
        <f t="shared" si="10"/>
        <v>0</v>
      </c>
      <c r="AL8">
        <f t="shared" si="11"/>
        <v>0</v>
      </c>
      <c r="AM8">
        <f t="shared" si="12"/>
        <v>1</v>
      </c>
      <c r="AN8">
        <f t="shared" si="13"/>
        <v>0</v>
      </c>
      <c r="AO8">
        <f t="shared" si="14"/>
        <v>0</v>
      </c>
      <c r="AP8">
        <f t="shared" si="15"/>
        <v>1</v>
      </c>
      <c r="AQ8">
        <f t="shared" si="16"/>
        <v>0</v>
      </c>
    </row>
    <row r="9" spans="1:43" x14ac:dyDescent="0.3">
      <c r="A9" t="s">
        <v>731</v>
      </c>
      <c r="B9" t="str">
        <f>VLOOKUP(A9,[3]country_code!H$2:J$217,3,FALSE)</f>
        <v>MY</v>
      </c>
      <c r="C9" t="s">
        <v>45</v>
      </c>
      <c r="D9" t="str">
        <f>VLOOKUP(A9,[3]country_code!H$2:J$217,2,FALSE)</f>
        <v>Upper-Middle Income</v>
      </c>
      <c r="E9" t="s">
        <v>797</v>
      </c>
      <c r="F9" t="s">
        <v>7</v>
      </c>
      <c r="I9" s="102">
        <v>21914.14789488</v>
      </c>
      <c r="L9" s="102">
        <v>18729.48474878</v>
      </c>
      <c r="O9" s="102">
        <v>22634.114704860003</v>
      </c>
      <c r="R9" s="102">
        <v>20570.927731390017</v>
      </c>
      <c r="U9" s="102">
        <v>6899.4964358799971</v>
      </c>
      <c r="X9" s="102">
        <v>29635.928709250002</v>
      </c>
      <c r="Z9" s="125" t="str">
        <f t="shared" si="0"/>
        <v/>
      </c>
      <c r="AA9" s="125" t="str">
        <f t="shared" si="1"/>
        <v/>
      </c>
      <c r="AB9" s="125">
        <f t="shared" si="2"/>
        <v>-0.68515789575865782</v>
      </c>
      <c r="AC9" s="125" t="str">
        <f t="shared" si="3"/>
        <v/>
      </c>
      <c r="AD9" s="125" t="str">
        <f t="shared" si="4"/>
        <v/>
      </c>
      <c r="AE9" s="125">
        <f t="shared" si="5"/>
        <v>0.58231414834732309</v>
      </c>
      <c r="AF9" s="125" t="str">
        <f t="shared" si="6"/>
        <v/>
      </c>
      <c r="AG9" s="4">
        <f t="shared" si="7"/>
        <v>40643.632643659999</v>
      </c>
      <c r="AH9" s="4">
        <f t="shared" si="8"/>
        <v>36535.425145130001</v>
      </c>
      <c r="AI9" s="125">
        <f t="shared" si="9"/>
        <v>-0.10107874791971475</v>
      </c>
      <c r="AJ9" t="s">
        <v>780</v>
      </c>
      <c r="AK9">
        <f t="shared" si="10"/>
        <v>0</v>
      </c>
      <c r="AL9">
        <f t="shared" si="11"/>
        <v>0</v>
      </c>
      <c r="AM9">
        <f t="shared" si="12"/>
        <v>1</v>
      </c>
      <c r="AN9">
        <f t="shared" si="13"/>
        <v>0</v>
      </c>
      <c r="AO9">
        <f t="shared" si="14"/>
        <v>0</v>
      </c>
      <c r="AP9">
        <f t="shared" si="15"/>
        <v>1</v>
      </c>
      <c r="AQ9">
        <f t="shared" si="16"/>
        <v>0</v>
      </c>
    </row>
    <row r="10" spans="1:43" x14ac:dyDescent="0.3">
      <c r="A10" t="s">
        <v>731</v>
      </c>
      <c r="B10" t="str">
        <f>VLOOKUP(A10,[3]country_code!H$2:J$217,3,FALSE)</f>
        <v>MY</v>
      </c>
      <c r="C10" t="s">
        <v>45</v>
      </c>
      <c r="D10" t="str">
        <f>VLOOKUP(A10,[3]country_code!H$2:J$217,2,FALSE)</f>
        <v>Upper-Middle Income</v>
      </c>
      <c r="E10" t="s">
        <v>94</v>
      </c>
      <c r="F10" t="s">
        <v>7</v>
      </c>
      <c r="I10" s="102">
        <v>3668.0535807300021</v>
      </c>
      <c r="L10" s="102">
        <v>3783.9878895299989</v>
      </c>
      <c r="O10" s="102">
        <v>3721.3751353100033</v>
      </c>
      <c r="R10" s="102">
        <v>4140.8384603199684</v>
      </c>
      <c r="U10" s="102">
        <v>3253.5055178600055</v>
      </c>
      <c r="X10" s="102">
        <v>2115.9097443700102</v>
      </c>
      <c r="Z10" s="125" t="str">
        <f t="shared" si="0"/>
        <v/>
      </c>
      <c r="AA10" s="125" t="str">
        <f t="shared" si="1"/>
        <v/>
      </c>
      <c r="AB10" s="125">
        <f t="shared" si="2"/>
        <v>-0.11301581444933385</v>
      </c>
      <c r="AC10" s="125" t="str">
        <f t="shared" si="3"/>
        <v/>
      </c>
      <c r="AD10" s="125" t="str">
        <f t="shared" si="4"/>
        <v/>
      </c>
      <c r="AE10" s="125">
        <f t="shared" si="5"/>
        <v>-0.44082544496916376</v>
      </c>
      <c r="AF10" s="125" t="str">
        <f t="shared" si="6"/>
        <v/>
      </c>
      <c r="AG10" s="4">
        <f t="shared" si="7"/>
        <v>7452.041470260001</v>
      </c>
      <c r="AH10" s="4">
        <f t="shared" si="8"/>
        <v>5369.4152622300153</v>
      </c>
      <c r="AI10" s="125">
        <f t="shared" si="9"/>
        <v>-0.27947056069688286</v>
      </c>
      <c r="AJ10" t="s">
        <v>780</v>
      </c>
      <c r="AK10">
        <f t="shared" si="10"/>
        <v>0</v>
      </c>
      <c r="AL10">
        <f t="shared" si="11"/>
        <v>0</v>
      </c>
      <c r="AM10">
        <f t="shared" si="12"/>
        <v>1</v>
      </c>
      <c r="AN10">
        <f t="shared" si="13"/>
        <v>0</v>
      </c>
      <c r="AO10">
        <f t="shared" si="14"/>
        <v>0</v>
      </c>
      <c r="AP10">
        <f t="shared" si="15"/>
        <v>1</v>
      </c>
      <c r="AQ10">
        <f t="shared" si="16"/>
        <v>0</v>
      </c>
    </row>
    <row r="11" spans="1:43" x14ac:dyDescent="0.3">
      <c r="A11" t="s">
        <v>731</v>
      </c>
      <c r="B11" t="str">
        <f>VLOOKUP(A11,[3]country_code!H$2:J$217,3,FALSE)</f>
        <v>MY</v>
      </c>
      <c r="C11" t="s">
        <v>45</v>
      </c>
      <c r="D11" t="str">
        <f>VLOOKUP(A11,[3]country_code!H$2:J$217,2,FALSE)</f>
        <v>Upper-Middle Income</v>
      </c>
      <c r="E11" t="s">
        <v>30</v>
      </c>
      <c r="F11" t="s">
        <v>7</v>
      </c>
      <c r="I11" s="102">
        <v>8018.7759035199997</v>
      </c>
      <c r="L11" s="102">
        <v>8098.1899592400005</v>
      </c>
      <c r="O11" s="102">
        <v>13516.776322129999</v>
      </c>
      <c r="R11" s="102">
        <v>9046.4790278099972</v>
      </c>
      <c r="U11" s="102">
        <v>9741.4337844799993</v>
      </c>
      <c r="X11" s="102">
        <v>7508.258091499998</v>
      </c>
      <c r="Z11" s="125" t="str">
        <f t="shared" si="0"/>
        <v/>
      </c>
      <c r="AA11" s="125" t="str">
        <f t="shared" si="1"/>
        <v/>
      </c>
      <c r="AB11" s="125">
        <f t="shared" si="2"/>
        <v>0.21482803630960742</v>
      </c>
      <c r="AC11" s="125" t="str">
        <f t="shared" si="3"/>
        <v/>
      </c>
      <c r="AD11" s="125" t="str">
        <f t="shared" si="4"/>
        <v/>
      </c>
      <c r="AE11" s="125">
        <f t="shared" si="5"/>
        <v>-7.2847373389518064E-2</v>
      </c>
      <c r="AF11" s="125" t="str">
        <f t="shared" si="6"/>
        <v/>
      </c>
      <c r="AG11" s="4">
        <f t="shared" si="7"/>
        <v>16116.96586276</v>
      </c>
      <c r="AH11" s="4">
        <f t="shared" si="8"/>
        <v>17249.691875979996</v>
      </c>
      <c r="AI11" s="125">
        <f t="shared" si="9"/>
        <v>7.0281591638614929E-2</v>
      </c>
      <c r="AJ11" t="s">
        <v>780</v>
      </c>
      <c r="AK11">
        <f t="shared" si="10"/>
        <v>0</v>
      </c>
      <c r="AL11">
        <f t="shared" si="11"/>
        <v>0</v>
      </c>
      <c r="AM11">
        <f t="shared" si="12"/>
        <v>1</v>
      </c>
      <c r="AN11">
        <f t="shared" si="13"/>
        <v>0</v>
      </c>
      <c r="AO11">
        <f t="shared" si="14"/>
        <v>0</v>
      </c>
      <c r="AP11">
        <f t="shared" si="15"/>
        <v>1</v>
      </c>
      <c r="AQ11">
        <f t="shared" si="16"/>
        <v>0</v>
      </c>
    </row>
    <row r="12" spans="1:43" x14ac:dyDescent="0.3">
      <c r="A12" t="s">
        <v>731</v>
      </c>
      <c r="B12" t="str">
        <f>VLOOKUP(A12,[3]country_code!H$2:J$217,3,FALSE)</f>
        <v>MY</v>
      </c>
      <c r="C12" t="s">
        <v>45</v>
      </c>
      <c r="D12" t="str">
        <f>VLOOKUP(A12,[3]country_code!H$2:J$217,2,FALSE)</f>
        <v>Upper-Middle Income</v>
      </c>
      <c r="E12" t="s">
        <v>793</v>
      </c>
      <c r="F12" t="s">
        <v>7</v>
      </c>
      <c r="I12" s="102">
        <v>41773.650596480002</v>
      </c>
      <c r="L12" s="102">
        <v>43356.414524790001</v>
      </c>
      <c r="O12" s="102">
        <v>46141.190289450002</v>
      </c>
      <c r="R12" s="102">
        <v>49294.825385779965</v>
      </c>
      <c r="U12" s="102">
        <v>38422.040705900006</v>
      </c>
      <c r="X12" s="102">
        <v>26813.481182300013</v>
      </c>
      <c r="Z12" s="125" t="str">
        <f t="shared" si="0"/>
        <v/>
      </c>
      <c r="AA12" s="125" t="str">
        <f t="shared" si="1"/>
        <v/>
      </c>
      <c r="AB12" s="125">
        <f t="shared" si="2"/>
        <v>-8.0232630922192238E-2</v>
      </c>
      <c r="AC12" s="125" t="str">
        <f t="shared" si="3"/>
        <v/>
      </c>
      <c r="AD12" s="125" t="str">
        <f t="shared" si="4"/>
        <v/>
      </c>
      <c r="AE12" s="125">
        <f t="shared" si="5"/>
        <v>-0.38155676671628824</v>
      </c>
      <c r="AF12" s="125" t="str">
        <f t="shared" si="6"/>
        <v/>
      </c>
      <c r="AG12" s="4">
        <f t="shared" si="7"/>
        <v>85130.065121270003</v>
      </c>
      <c r="AH12" s="4">
        <f t="shared" si="8"/>
        <v>65235.521888200019</v>
      </c>
      <c r="AI12" s="125">
        <f t="shared" si="9"/>
        <v>-0.2336958535709997</v>
      </c>
      <c r="AJ12" t="s">
        <v>780</v>
      </c>
      <c r="AK12">
        <f t="shared" si="10"/>
        <v>0</v>
      </c>
      <c r="AL12">
        <f t="shared" si="11"/>
        <v>0</v>
      </c>
      <c r="AM12">
        <f t="shared" si="12"/>
        <v>1</v>
      </c>
      <c r="AN12">
        <f t="shared" si="13"/>
        <v>0</v>
      </c>
      <c r="AO12">
        <f t="shared" si="14"/>
        <v>0</v>
      </c>
      <c r="AP12">
        <f t="shared" si="15"/>
        <v>1</v>
      </c>
      <c r="AQ12">
        <f t="shared" si="16"/>
        <v>0</v>
      </c>
    </row>
    <row r="13" spans="1:43" x14ac:dyDescent="0.3">
      <c r="A13" t="s">
        <v>731</v>
      </c>
      <c r="B13" t="str">
        <f>VLOOKUP(A13,[3]country_code!H$2:J$217,3,FALSE)</f>
        <v>MY</v>
      </c>
      <c r="C13" t="s">
        <v>45</v>
      </c>
      <c r="D13" t="str">
        <f>VLOOKUP(A13,[3]country_code!H$2:J$217,2,FALSE)</f>
        <v>Upper-Middle Income</v>
      </c>
      <c r="E13" t="s">
        <v>794</v>
      </c>
      <c r="F13" t="s">
        <v>7</v>
      </c>
      <c r="I13" s="102">
        <v>6592.4677630599999</v>
      </c>
      <c r="L13" s="102">
        <v>7197.8140746900008</v>
      </c>
      <c r="O13" s="102">
        <v>6562.5769042900001</v>
      </c>
      <c r="R13" s="102">
        <v>7315.8217169399932</v>
      </c>
      <c r="U13" s="102">
        <v>6302.0869384800008</v>
      </c>
      <c r="X13" s="102">
        <v>6060.7733656300006</v>
      </c>
      <c r="Z13" s="125" t="str">
        <f t="shared" si="0"/>
        <v/>
      </c>
      <c r="AA13" s="125" t="str">
        <f t="shared" si="1"/>
        <v/>
      </c>
      <c r="AB13" s="125">
        <f t="shared" si="2"/>
        <v>-4.4047363599881185E-2</v>
      </c>
      <c r="AC13" s="125" t="str">
        <f t="shared" si="3"/>
        <v/>
      </c>
      <c r="AD13" s="125" t="str">
        <f t="shared" si="4"/>
        <v/>
      </c>
      <c r="AE13" s="125">
        <f t="shared" si="5"/>
        <v>-0.15797028059646995</v>
      </c>
      <c r="AF13" s="125" t="str">
        <f t="shared" si="6"/>
        <v/>
      </c>
      <c r="AG13" s="4">
        <f t="shared" si="7"/>
        <v>13790.281837750001</v>
      </c>
      <c r="AH13" s="4">
        <f t="shared" si="8"/>
        <v>12362.860304110001</v>
      </c>
      <c r="AI13" s="125">
        <f t="shared" si="9"/>
        <v>-0.10350923573820846</v>
      </c>
      <c r="AJ13" t="s">
        <v>780</v>
      </c>
      <c r="AK13">
        <f t="shared" si="10"/>
        <v>0</v>
      </c>
      <c r="AL13">
        <f t="shared" si="11"/>
        <v>0</v>
      </c>
      <c r="AM13">
        <f t="shared" si="12"/>
        <v>1</v>
      </c>
      <c r="AN13">
        <f t="shared" si="13"/>
        <v>0</v>
      </c>
      <c r="AO13">
        <f t="shared" si="14"/>
        <v>0</v>
      </c>
      <c r="AP13">
        <f t="shared" si="15"/>
        <v>1</v>
      </c>
      <c r="AQ13">
        <f t="shared" si="16"/>
        <v>0</v>
      </c>
    </row>
    <row r="14" spans="1:43" x14ac:dyDescent="0.3">
      <c r="A14" t="s">
        <v>37</v>
      </c>
      <c r="B14" t="str">
        <f>VLOOKUP(A14,[3]country_code!H$2:J$217,3,FALSE)</f>
        <v>PH</v>
      </c>
      <c r="C14" t="s">
        <v>45</v>
      </c>
      <c r="D14" t="str">
        <f>VLOOKUP(A14,[3]country_code!H$2:J$217,2,FALSE)</f>
        <v>Lower-Middle Income</v>
      </c>
      <c r="E14" t="s">
        <v>31</v>
      </c>
      <c r="F14" t="s">
        <v>7</v>
      </c>
      <c r="G14" s="4">
        <v>50156.115913640009</v>
      </c>
      <c r="H14" s="4">
        <v>18505.108752080003</v>
      </c>
      <c r="I14" s="4">
        <v>22915.48894979</v>
      </c>
      <c r="J14" s="4">
        <v>103082.71762619</v>
      </c>
      <c r="K14" s="4">
        <v>74695.281282650016</v>
      </c>
      <c r="L14" s="4">
        <v>20784.429607449998</v>
      </c>
      <c r="M14" s="4">
        <v>50144.459435850004</v>
      </c>
      <c r="N14" s="4">
        <v>76572.580671279997</v>
      </c>
      <c r="O14" s="4">
        <v>17385.14105305</v>
      </c>
      <c r="P14" s="4">
        <v>46015.268849439999</v>
      </c>
      <c r="Q14" s="4">
        <v>83863.275812560008</v>
      </c>
      <c r="R14" s="4">
        <v>23209.737278940003</v>
      </c>
      <c r="S14" s="4">
        <v>49907.353736089994</v>
      </c>
      <c r="T14" s="4">
        <v>17569.226611890001</v>
      </c>
      <c r="U14" s="4">
        <v>15573.365463980001</v>
      </c>
      <c r="V14" s="4">
        <v>31306.159274069996</v>
      </c>
      <c r="W14" s="4">
        <v>35368.419812740001</v>
      </c>
      <c r="X14" s="4">
        <v>114626.52712126999</v>
      </c>
      <c r="Y14" s="4">
        <v>33341.517651610004</v>
      </c>
      <c r="Z14" s="125">
        <f t="shared" si="0"/>
        <v>-4.959757609188483E-3</v>
      </c>
      <c r="AA14" s="125">
        <f t="shared" si="1"/>
        <v>-5.0574257775426887E-2</v>
      </c>
      <c r="AB14" s="125">
        <f t="shared" si="2"/>
        <v>-0.32040003605846185</v>
      </c>
      <c r="AC14" s="125">
        <f t="shared" si="3"/>
        <v>-0.69630060212812905</v>
      </c>
      <c r="AD14" s="125">
        <f t="shared" si="4"/>
        <v>-0.52649726722489409</v>
      </c>
      <c r="AE14" s="125">
        <f t="shared" si="5"/>
        <v>4.5150191410681337</v>
      </c>
      <c r="AF14" s="125">
        <f t="shared" si="6"/>
        <v>-0.33509069542839659</v>
      </c>
      <c r="AG14" s="4">
        <f t="shared" si="7"/>
        <v>340283.60156764998</v>
      </c>
      <c r="AH14" s="4">
        <f t="shared" si="8"/>
        <v>297692.56967165001</v>
      </c>
      <c r="AI14" s="125">
        <f t="shared" si="9"/>
        <v>-0.125163339343382</v>
      </c>
      <c r="AJ14" t="s">
        <v>779</v>
      </c>
      <c r="AK14">
        <f t="shared" si="10"/>
        <v>1</v>
      </c>
      <c r="AL14">
        <f t="shared" si="11"/>
        <v>1</v>
      </c>
      <c r="AM14">
        <f t="shared" si="12"/>
        <v>1</v>
      </c>
      <c r="AN14">
        <f t="shared" si="13"/>
        <v>1</v>
      </c>
      <c r="AO14">
        <f t="shared" si="14"/>
        <v>1</v>
      </c>
      <c r="AP14">
        <f t="shared" si="15"/>
        <v>1</v>
      </c>
      <c r="AQ14">
        <f t="shared" si="16"/>
        <v>1</v>
      </c>
    </row>
    <row r="15" spans="1:43" x14ac:dyDescent="0.3">
      <c r="A15" t="s">
        <v>37</v>
      </c>
      <c r="B15" t="str">
        <f>VLOOKUP(A15,[3]country_code!H$2:J$217,3,FALSE)</f>
        <v>PH</v>
      </c>
      <c r="C15" t="s">
        <v>45</v>
      </c>
      <c r="D15" t="str">
        <f>VLOOKUP(A15,[3]country_code!H$2:J$217,2,FALSE)</f>
        <v>Lower-Middle Income</v>
      </c>
      <c r="E15" t="s">
        <v>796</v>
      </c>
      <c r="F15" t="s">
        <v>7</v>
      </c>
      <c r="G15" s="4">
        <v>7107.1299999999992</v>
      </c>
      <c r="H15" s="4">
        <v>5413.24</v>
      </c>
      <c r="I15" s="4">
        <v>5996.48</v>
      </c>
      <c r="J15" s="4">
        <v>6233.45</v>
      </c>
      <c r="K15" s="4">
        <v>6744.7800000000007</v>
      </c>
      <c r="L15" s="4">
        <v>5315.1699999999992</v>
      </c>
      <c r="M15" s="4">
        <v>6378.53</v>
      </c>
      <c r="N15" s="4">
        <v>6288.0700000000006</v>
      </c>
      <c r="O15" s="4">
        <v>6980.1600000000008</v>
      </c>
      <c r="P15" s="4">
        <v>6488.5</v>
      </c>
      <c r="Q15" s="4">
        <v>5877.13</v>
      </c>
      <c r="R15" s="4">
        <v>4989.79</v>
      </c>
      <c r="S15" s="4">
        <v>6769.7396357500002</v>
      </c>
      <c r="T15" s="4">
        <v>4737.4307099999996</v>
      </c>
      <c r="U15" s="4">
        <v>5460.0565182699956</v>
      </c>
      <c r="V15" s="4">
        <v>4957.383683100009</v>
      </c>
      <c r="W15" s="4">
        <v>6546.6037997999938</v>
      </c>
      <c r="X15" s="4">
        <v>7459.1253141799507</v>
      </c>
      <c r="Y15" s="4">
        <v>4908.9328695300237</v>
      </c>
      <c r="Z15" s="125">
        <f t="shared" si="0"/>
        <v>-4.7472096929421448E-2</v>
      </c>
      <c r="AA15" s="125">
        <f t="shared" si="1"/>
        <v>-0.12484377008963211</v>
      </c>
      <c r="AB15" s="125">
        <f t="shared" si="2"/>
        <v>-8.9456394706561845E-2</v>
      </c>
      <c r="AC15" s="125">
        <f t="shared" si="3"/>
        <v>-0.20471268990687194</v>
      </c>
      <c r="AD15" s="125">
        <f t="shared" si="4"/>
        <v>-2.9382159269836353E-2</v>
      </c>
      <c r="AE15" s="125">
        <f t="shared" si="5"/>
        <v>0.40336533246913114</v>
      </c>
      <c r="AF15" s="125">
        <f t="shared" si="6"/>
        <v>-0.23039746312551262</v>
      </c>
      <c r="AG15" s="4">
        <f t="shared" si="7"/>
        <v>43188.78</v>
      </c>
      <c r="AH15" s="4">
        <f t="shared" si="8"/>
        <v>40839.272530629976</v>
      </c>
      <c r="AI15" s="125">
        <f t="shared" si="9"/>
        <v>-5.4400876092587536E-2</v>
      </c>
      <c r="AJ15" t="s">
        <v>779</v>
      </c>
      <c r="AK15">
        <f t="shared" si="10"/>
        <v>1</v>
      </c>
      <c r="AL15">
        <f t="shared" si="11"/>
        <v>1</v>
      </c>
      <c r="AM15">
        <f t="shared" si="12"/>
        <v>1</v>
      </c>
      <c r="AN15">
        <f t="shared" si="13"/>
        <v>1</v>
      </c>
      <c r="AO15">
        <f t="shared" si="14"/>
        <v>1</v>
      </c>
      <c r="AP15">
        <f t="shared" si="15"/>
        <v>1</v>
      </c>
      <c r="AQ15">
        <f t="shared" si="16"/>
        <v>1</v>
      </c>
    </row>
    <row r="16" spans="1:43" x14ac:dyDescent="0.3">
      <c r="A16" t="s">
        <v>37</v>
      </c>
      <c r="B16" t="str">
        <f>VLOOKUP(A16,[3]country_code!H$2:J$217,3,FALSE)</f>
        <v>PH</v>
      </c>
      <c r="C16" t="s">
        <v>45</v>
      </c>
      <c r="D16" t="str">
        <f>VLOOKUP(A16,[3]country_code!H$2:J$217,2,FALSE)</f>
        <v>Lower-Middle Income</v>
      </c>
      <c r="E16" t="s">
        <v>27</v>
      </c>
      <c r="F16" t="s">
        <v>7</v>
      </c>
      <c r="G16" s="4">
        <v>32058.989788580002</v>
      </c>
      <c r="H16" s="4">
        <v>37771.634399090006</v>
      </c>
      <c r="I16" s="4">
        <v>39114.963611790001</v>
      </c>
      <c r="J16" s="4">
        <v>38893.113671310006</v>
      </c>
      <c r="K16" s="4">
        <v>42167.546270630002</v>
      </c>
      <c r="L16" s="4">
        <v>37861.305548650009</v>
      </c>
      <c r="M16" s="4">
        <v>37753.893502679995</v>
      </c>
      <c r="N16" s="4">
        <v>36958.172372690002</v>
      </c>
      <c r="O16" s="4">
        <v>36654.264774340001</v>
      </c>
      <c r="P16" s="4">
        <v>39097.743647439995</v>
      </c>
      <c r="Q16" s="4">
        <v>37279.168773230005</v>
      </c>
      <c r="R16" s="4">
        <v>31451.558607780004</v>
      </c>
      <c r="S16" s="4">
        <v>31796.086796979998</v>
      </c>
      <c r="T16" s="4">
        <v>35379.827910250002</v>
      </c>
      <c r="U16" s="4">
        <v>36728.167476709998</v>
      </c>
      <c r="V16" s="4">
        <v>15591.467602820001</v>
      </c>
      <c r="W16" s="4">
        <v>23044.904053600003</v>
      </c>
      <c r="X16" s="4">
        <v>42232.75288036</v>
      </c>
      <c r="Y16" s="4">
        <v>45120.153455710002</v>
      </c>
      <c r="Z16" s="125">
        <f t="shared" si="0"/>
        <v>-8.2006012458213651E-3</v>
      </c>
      <c r="AA16" s="125">
        <f t="shared" si="1"/>
        <v>-6.3322822188960598E-2</v>
      </c>
      <c r="AB16" s="125">
        <f t="shared" si="2"/>
        <v>-6.1020026984265868E-2</v>
      </c>
      <c r="AC16" s="125">
        <f t="shared" si="3"/>
        <v>-0.59912009785112053</v>
      </c>
      <c r="AD16" s="125">
        <f t="shared" si="4"/>
        <v>-0.45349193653103442</v>
      </c>
      <c r="AE16" s="125">
        <f t="shared" si="5"/>
        <v>0.11545949798516286</v>
      </c>
      <c r="AF16" s="125">
        <f t="shared" si="6"/>
        <v>0.1951125902420397</v>
      </c>
      <c r="AG16" s="4">
        <f t="shared" si="7"/>
        <v>265621.44679273001</v>
      </c>
      <c r="AH16" s="4">
        <f t="shared" si="8"/>
        <v>229893.36017643</v>
      </c>
      <c r="AI16" s="125">
        <f t="shared" si="9"/>
        <v>-0.13450753712737432</v>
      </c>
      <c r="AJ16" t="s">
        <v>779</v>
      </c>
      <c r="AK16">
        <f t="shared" si="10"/>
        <v>1</v>
      </c>
      <c r="AL16">
        <f t="shared" si="11"/>
        <v>1</v>
      </c>
      <c r="AM16">
        <f t="shared" si="12"/>
        <v>1</v>
      </c>
      <c r="AN16">
        <f t="shared" si="13"/>
        <v>1</v>
      </c>
      <c r="AO16">
        <f t="shared" si="14"/>
        <v>1</v>
      </c>
      <c r="AP16">
        <f t="shared" si="15"/>
        <v>1</v>
      </c>
      <c r="AQ16">
        <f t="shared" si="16"/>
        <v>1</v>
      </c>
    </row>
    <row r="17" spans="1:43" x14ac:dyDescent="0.3">
      <c r="A17" t="s">
        <v>37</v>
      </c>
      <c r="B17" t="str">
        <f>VLOOKUP(A17,[3]country_code!H$2:J$217,3,FALSE)</f>
        <v>PH</v>
      </c>
      <c r="C17" t="s">
        <v>45</v>
      </c>
      <c r="D17" t="str">
        <f>VLOOKUP(A17,[3]country_code!H$2:J$217,2,FALSE)</f>
        <v>Lower-Middle Income</v>
      </c>
      <c r="E17" t="s">
        <v>791</v>
      </c>
      <c r="F17" t="s">
        <v>7</v>
      </c>
      <c r="G17" s="4">
        <v>89590.436615020008</v>
      </c>
      <c r="H17" s="4">
        <v>59300.632084720004</v>
      </c>
      <c r="I17" s="4">
        <v>66577.357303500001</v>
      </c>
      <c r="J17" s="4">
        <v>148858.01189897</v>
      </c>
      <c r="K17" s="4">
        <v>123935.91096388</v>
      </c>
      <c r="L17" s="4">
        <v>77917.109405669995</v>
      </c>
      <c r="M17" s="4">
        <v>89868.800173280004</v>
      </c>
      <c r="N17" s="4">
        <v>127891.89870138001</v>
      </c>
      <c r="O17" s="4">
        <v>68596.739446830004</v>
      </c>
      <c r="P17" s="4">
        <v>83250.063795770009</v>
      </c>
      <c r="Q17" s="4">
        <v>137364.86218438001</v>
      </c>
      <c r="R17" s="4">
        <v>82392.768041070012</v>
      </c>
      <c r="S17" s="4">
        <v>95727.892326009998</v>
      </c>
      <c r="T17" s="4">
        <v>65184.987964990003</v>
      </c>
      <c r="U17" s="4">
        <v>71404.008106359994</v>
      </c>
      <c r="V17" s="4">
        <v>61185.20437118</v>
      </c>
      <c r="W17" s="4">
        <v>64379.387197899996</v>
      </c>
      <c r="X17" s="4">
        <v>187630.01909310001</v>
      </c>
      <c r="Y17" s="4">
        <v>69780.629186790015</v>
      </c>
      <c r="Z17" s="125">
        <f t="shared" si="0"/>
        <v>6.8505701533337932E-2</v>
      </c>
      <c r="AA17" s="125">
        <f t="shared" si="1"/>
        <v>9.9229226964449524E-2</v>
      </c>
      <c r="AB17" s="125">
        <f t="shared" si="2"/>
        <v>7.2496881798074217E-2</v>
      </c>
      <c r="AC17" s="125">
        <f t="shared" si="3"/>
        <v>-0.5889693568344414</v>
      </c>
      <c r="AD17" s="125">
        <f t="shared" si="4"/>
        <v>-0.48054291369462088</v>
      </c>
      <c r="AE17" s="125">
        <f t="shared" si="5"/>
        <v>1.4080721233666076</v>
      </c>
      <c r="AF17" s="125">
        <f t="shared" si="6"/>
        <v>-0.22352775321087073</v>
      </c>
      <c r="AG17" s="4">
        <f t="shared" si="7"/>
        <v>656048.25844504009</v>
      </c>
      <c r="AH17" s="4">
        <f t="shared" si="8"/>
        <v>615292.12824632996</v>
      </c>
      <c r="AI17" s="125">
        <f t="shared" si="9"/>
        <v>-6.2123677144285024E-2</v>
      </c>
      <c r="AJ17" t="s">
        <v>779</v>
      </c>
      <c r="AK17">
        <f t="shared" si="10"/>
        <v>1</v>
      </c>
      <c r="AL17">
        <f t="shared" si="11"/>
        <v>1</v>
      </c>
      <c r="AM17">
        <f t="shared" si="12"/>
        <v>1</v>
      </c>
      <c r="AN17">
        <f t="shared" si="13"/>
        <v>1</v>
      </c>
      <c r="AO17">
        <f t="shared" si="14"/>
        <v>1</v>
      </c>
      <c r="AP17">
        <f t="shared" si="15"/>
        <v>1</v>
      </c>
      <c r="AQ17">
        <f t="shared" si="16"/>
        <v>1</v>
      </c>
    </row>
    <row r="18" spans="1:43" x14ac:dyDescent="0.3">
      <c r="A18" t="s">
        <v>37</v>
      </c>
      <c r="B18" t="str">
        <f>VLOOKUP(A18,[3]country_code!H$2:J$217,3,FALSE)</f>
        <v>PH</v>
      </c>
      <c r="C18" t="s">
        <v>45</v>
      </c>
      <c r="D18" t="str">
        <f>VLOOKUP(A18,[3]country_code!H$2:J$217,2,FALSE)</f>
        <v>Lower-Middle Income</v>
      </c>
      <c r="E18" t="s">
        <v>94</v>
      </c>
      <c r="F18" t="s">
        <v>7</v>
      </c>
      <c r="G18" s="4">
        <v>30813.438529160005</v>
      </c>
      <c r="H18" s="4">
        <v>18902.14592377</v>
      </c>
      <c r="I18" s="4">
        <v>22176.586156119996</v>
      </c>
      <c r="J18" s="4">
        <v>28882.8944735</v>
      </c>
      <c r="K18" s="4">
        <v>20166.446378860001</v>
      </c>
      <c r="L18" s="4">
        <v>22425.772476219998</v>
      </c>
      <c r="M18" s="4">
        <v>31871.688184130002</v>
      </c>
      <c r="N18" s="4">
        <v>22041.761253019995</v>
      </c>
      <c r="O18" s="4">
        <v>23337.529016209999</v>
      </c>
      <c r="P18" s="4">
        <v>34558.072516350003</v>
      </c>
      <c r="Q18" s="4">
        <v>26940.864926879996</v>
      </c>
      <c r="R18" s="4">
        <v>25405.954546800003</v>
      </c>
      <c r="S18" s="4">
        <v>34109.08368009</v>
      </c>
      <c r="T18" s="4">
        <v>19703.533411650002</v>
      </c>
      <c r="U18" s="4">
        <v>12355.958048819999</v>
      </c>
      <c r="V18" s="4">
        <v>7929.3701593899996</v>
      </c>
      <c r="W18" s="4">
        <v>15584.020800260001</v>
      </c>
      <c r="X18" s="4">
        <v>23533.975196389998</v>
      </c>
      <c r="Y18" s="4">
        <v>32071.306092620001</v>
      </c>
      <c r="Z18" s="125">
        <f t="shared" si="0"/>
        <v>0.10695479986146929</v>
      </c>
      <c r="AA18" s="125">
        <f t="shared" si="1"/>
        <v>4.2396640630746239E-2</v>
      </c>
      <c r="AB18" s="125">
        <f t="shared" si="2"/>
        <v>-0.44283768647546468</v>
      </c>
      <c r="AC18" s="125">
        <f t="shared" si="3"/>
        <v>-0.72546483640463455</v>
      </c>
      <c r="AD18" s="125">
        <f t="shared" si="4"/>
        <v>-0.22723019675909018</v>
      </c>
      <c r="AE18" s="125">
        <f t="shared" si="5"/>
        <v>4.9416479247041512E-2</v>
      </c>
      <c r="AF18" s="125">
        <f t="shared" si="6"/>
        <v>6.2631733636687647E-3</v>
      </c>
      <c r="AG18" s="4">
        <f t="shared" si="7"/>
        <v>175238.97212176002</v>
      </c>
      <c r="AH18" s="4">
        <f t="shared" si="8"/>
        <v>145287.24738922002</v>
      </c>
      <c r="AI18" s="125">
        <f t="shared" si="9"/>
        <v>-0.17091931303802019</v>
      </c>
      <c r="AJ18" t="s">
        <v>779</v>
      </c>
      <c r="AK18">
        <f t="shared" si="10"/>
        <v>1</v>
      </c>
      <c r="AL18">
        <f t="shared" si="11"/>
        <v>1</v>
      </c>
      <c r="AM18">
        <f t="shared" si="12"/>
        <v>1</v>
      </c>
      <c r="AN18">
        <f t="shared" si="13"/>
        <v>1</v>
      </c>
      <c r="AO18">
        <f t="shared" si="14"/>
        <v>1</v>
      </c>
      <c r="AP18">
        <f t="shared" si="15"/>
        <v>1</v>
      </c>
      <c r="AQ18">
        <f t="shared" si="16"/>
        <v>1</v>
      </c>
    </row>
    <row r="19" spans="1:43" x14ac:dyDescent="0.3">
      <c r="A19" t="s">
        <v>37</v>
      </c>
      <c r="B19" t="str">
        <f>VLOOKUP(A19,[3]country_code!H$2:J$217,3,FALSE)</f>
        <v>PH</v>
      </c>
      <c r="C19" t="s">
        <v>45</v>
      </c>
      <c r="D19" t="str">
        <f>VLOOKUP(A19,[3]country_code!H$2:J$217,2,FALSE)</f>
        <v>Lower-Middle Income</v>
      </c>
      <c r="E19" t="s">
        <v>30</v>
      </c>
      <c r="F19" t="s">
        <v>7</v>
      </c>
      <c r="G19" s="4">
        <v>39434.320701380006</v>
      </c>
      <c r="H19" s="4">
        <v>40795.523332639998</v>
      </c>
      <c r="I19" s="4">
        <v>43661.868353709993</v>
      </c>
      <c r="J19" s="4">
        <v>45775.294272779996</v>
      </c>
      <c r="K19" s="4">
        <v>49240.629681229999</v>
      </c>
      <c r="L19" s="4">
        <v>57132.679798220001</v>
      </c>
      <c r="M19" s="4">
        <v>39724.34073743</v>
      </c>
      <c r="N19" s="4">
        <v>51319.318030099996</v>
      </c>
      <c r="O19" s="4">
        <v>51211.598393779997</v>
      </c>
      <c r="P19" s="4">
        <v>37234.794946330003</v>
      </c>
      <c r="Q19" s="4">
        <v>53501.586371820005</v>
      </c>
      <c r="R19" s="4">
        <v>59183.030762130002</v>
      </c>
      <c r="S19" s="4">
        <v>45820.538589920005</v>
      </c>
      <c r="T19" s="4">
        <v>47615.76135310001</v>
      </c>
      <c r="U19" s="4">
        <v>55830.642642380008</v>
      </c>
      <c r="V19" s="4">
        <v>29879.04509711</v>
      </c>
      <c r="W19" s="4">
        <v>29010.967385159995</v>
      </c>
      <c r="X19" s="4">
        <v>73003.491971830008</v>
      </c>
      <c r="Y19" s="4">
        <v>36439.111535180004</v>
      </c>
      <c r="Z19" s="125">
        <f t="shared" si="0"/>
        <v>0.16194568018301156</v>
      </c>
      <c r="AA19" s="125">
        <f t="shared" si="1"/>
        <v>0.16718104005797182</v>
      </c>
      <c r="AB19" s="125">
        <f t="shared" si="2"/>
        <v>0.27870484584144051</v>
      </c>
      <c r="AC19" s="125">
        <f t="shared" si="3"/>
        <v>-0.34726700129861549</v>
      </c>
      <c r="AD19" s="125">
        <f t="shared" si="4"/>
        <v>-0.4108327295371963</v>
      </c>
      <c r="AE19" s="125">
        <f t="shared" si="5"/>
        <v>0.27778868818445429</v>
      </c>
      <c r="AF19" s="125">
        <f t="shared" si="6"/>
        <v>-8.2700660130893278E-2</v>
      </c>
      <c r="AG19" s="4">
        <f t="shared" si="7"/>
        <v>315764.65687738999</v>
      </c>
      <c r="AH19" s="4">
        <f t="shared" si="8"/>
        <v>317599.55857468006</v>
      </c>
      <c r="AI19" s="125">
        <f t="shared" si="9"/>
        <v>5.8109787062158632E-3</v>
      </c>
      <c r="AJ19" t="s">
        <v>779</v>
      </c>
      <c r="AK19">
        <f t="shared" si="10"/>
        <v>1</v>
      </c>
      <c r="AL19">
        <f t="shared" si="11"/>
        <v>1</v>
      </c>
      <c r="AM19">
        <f t="shared" si="12"/>
        <v>1</v>
      </c>
      <c r="AN19">
        <f t="shared" si="13"/>
        <v>1</v>
      </c>
      <c r="AO19">
        <f t="shared" si="14"/>
        <v>1</v>
      </c>
      <c r="AP19">
        <f t="shared" si="15"/>
        <v>1</v>
      </c>
      <c r="AQ19">
        <f t="shared" si="16"/>
        <v>1</v>
      </c>
    </row>
    <row r="20" spans="1:43" x14ac:dyDescent="0.3">
      <c r="A20" t="s">
        <v>37</v>
      </c>
      <c r="B20" t="str">
        <f>VLOOKUP(A20,[3]country_code!H$2:J$217,3,FALSE)</f>
        <v>PH</v>
      </c>
      <c r="C20" t="s">
        <v>45</v>
      </c>
      <c r="D20" t="str">
        <f>VLOOKUP(A20,[3]country_code!H$2:J$217,2,FALSE)</f>
        <v>Lower-Middle Income</v>
      </c>
      <c r="E20" t="s">
        <v>793</v>
      </c>
      <c r="F20" t="s">
        <v>7</v>
      </c>
      <c r="G20" s="4">
        <v>233463.81919556001</v>
      </c>
      <c r="H20" s="4">
        <v>179920.80962265999</v>
      </c>
      <c r="I20" s="4">
        <v>197345.83593350003</v>
      </c>
      <c r="J20" s="4">
        <v>289603.66658354999</v>
      </c>
      <c r="K20" s="4">
        <v>263643.72164692002</v>
      </c>
      <c r="L20" s="4">
        <v>211495.66222344001</v>
      </c>
      <c r="M20" s="4">
        <v>235587.94195003001</v>
      </c>
      <c r="N20" s="4">
        <v>260116.60020295999</v>
      </c>
      <c r="O20" s="4">
        <v>209905.71012753001</v>
      </c>
      <c r="P20" s="4">
        <v>236992.64793452999</v>
      </c>
      <c r="Q20" s="4">
        <v>282953.84914965997</v>
      </c>
      <c r="R20" s="4">
        <v>215699.25978526002</v>
      </c>
      <c r="S20" s="4">
        <v>250768.07939658003</v>
      </c>
      <c r="T20" s="4">
        <v>187000.06916810997</v>
      </c>
      <c r="U20" s="4">
        <v>176338.05188735999</v>
      </c>
      <c r="V20" s="4">
        <v>124930.40293191999</v>
      </c>
      <c r="W20" s="4">
        <v>145194.45670092996</v>
      </c>
      <c r="X20" s="4">
        <v>325454.35788181995</v>
      </c>
      <c r="Y20" s="4">
        <v>210482.22450633001</v>
      </c>
      <c r="Z20" s="125">
        <f t="shared" si="0"/>
        <v>7.4119665568073215E-2</v>
      </c>
      <c r="AA20" s="125">
        <f t="shared" si="1"/>
        <v>3.934653006673882E-2</v>
      </c>
      <c r="AB20" s="125">
        <f t="shared" si="2"/>
        <v>-0.10645162056127226</v>
      </c>
      <c r="AC20" s="125">
        <f t="shared" si="3"/>
        <v>-0.56861594880437105</v>
      </c>
      <c r="AD20" s="125">
        <f t="shared" si="4"/>
        <v>-0.4492777761065786</v>
      </c>
      <c r="AE20" s="125">
        <f t="shared" si="5"/>
        <v>0.53882285083457337</v>
      </c>
      <c r="AF20" s="125">
        <f t="shared" si="6"/>
        <v>-0.10656622421288912</v>
      </c>
      <c r="AG20" s="4">
        <f t="shared" si="7"/>
        <v>1611061.45715566</v>
      </c>
      <c r="AH20" s="4">
        <f t="shared" si="8"/>
        <v>1420167.6424730497</v>
      </c>
      <c r="AI20" s="125">
        <f t="shared" si="9"/>
        <v>-0.11848946781933115</v>
      </c>
      <c r="AJ20" t="s">
        <v>779</v>
      </c>
      <c r="AK20">
        <f t="shared" si="10"/>
        <v>1</v>
      </c>
      <c r="AL20">
        <f t="shared" si="11"/>
        <v>1</v>
      </c>
      <c r="AM20">
        <f t="shared" si="12"/>
        <v>1</v>
      </c>
      <c r="AN20">
        <f t="shared" si="13"/>
        <v>1</v>
      </c>
      <c r="AO20">
        <f t="shared" si="14"/>
        <v>1</v>
      </c>
      <c r="AP20">
        <f t="shared" si="15"/>
        <v>1</v>
      </c>
      <c r="AQ20">
        <f t="shared" si="16"/>
        <v>1</v>
      </c>
    </row>
    <row r="21" spans="1:43" x14ac:dyDescent="0.3">
      <c r="A21" t="s">
        <v>37</v>
      </c>
      <c r="B21" t="str">
        <f>VLOOKUP(A21,[3]country_code!H$2:J$217,3,FALSE)</f>
        <v>PH</v>
      </c>
      <c r="C21" t="s">
        <v>45</v>
      </c>
      <c r="D21" t="str">
        <f>VLOOKUP(A21,[3]country_code!H$2:J$217,2,FALSE)</f>
        <v>Lower-Middle Income</v>
      </c>
      <c r="E21" t="s">
        <v>794</v>
      </c>
      <c r="F21" t="s">
        <v>7</v>
      </c>
      <c r="G21" s="4">
        <v>73893.824262800015</v>
      </c>
      <c r="H21" s="4">
        <v>58533.157215079998</v>
      </c>
      <c r="I21" s="4">
        <v>63480.448862090008</v>
      </c>
      <c r="J21" s="4">
        <v>66736.196539769997</v>
      </c>
      <c r="K21" s="4">
        <v>70629.038033549994</v>
      </c>
      <c r="L21" s="4">
        <v>67976.304792899988</v>
      </c>
      <c r="M21" s="4">
        <v>69715.030089940003</v>
      </c>
      <c r="N21" s="4">
        <v>66936.697875870013</v>
      </c>
      <c r="O21" s="4">
        <v>74337.01689015</v>
      </c>
      <c r="P21" s="4">
        <v>73598.267974970004</v>
      </c>
      <c r="Q21" s="4">
        <v>75491.823265169995</v>
      </c>
      <c r="R21" s="4">
        <v>71459.188589609999</v>
      </c>
      <c r="S21" s="4">
        <v>82365.27695775</v>
      </c>
      <c r="T21" s="4">
        <v>61994.28917122</v>
      </c>
      <c r="U21" s="4">
        <v>50389.861737200008</v>
      </c>
      <c r="V21" s="4">
        <v>35266.977115429989</v>
      </c>
      <c r="W21" s="4">
        <v>35639.540849370002</v>
      </c>
      <c r="X21" s="4">
        <v>64598.485397790042</v>
      </c>
      <c r="Y21" s="4">
        <v>58601.202901679972</v>
      </c>
      <c r="Z21" s="125">
        <f t="shared" si="0"/>
        <v>0.11464358191588041</v>
      </c>
      <c r="AA21" s="125">
        <f t="shared" si="1"/>
        <v>5.9131133887449082E-2</v>
      </c>
      <c r="AB21" s="125">
        <f t="shared" si="2"/>
        <v>-0.2062144701170755</v>
      </c>
      <c r="AC21" s="125">
        <f t="shared" si="3"/>
        <v>-0.47154649284794953</v>
      </c>
      <c r="AD21" s="125">
        <f t="shared" si="4"/>
        <v>-0.49539818406643721</v>
      </c>
      <c r="AE21" s="125">
        <f t="shared" si="5"/>
        <v>-4.9691129951841002E-2</v>
      </c>
      <c r="AF21" s="125">
        <f t="shared" si="6"/>
        <v>-0.15941795010232343</v>
      </c>
      <c r="AG21" s="4">
        <f t="shared" si="7"/>
        <v>470963.99979613005</v>
      </c>
      <c r="AH21" s="4">
        <f t="shared" si="8"/>
        <v>388855.63413044001</v>
      </c>
      <c r="AI21" s="125">
        <f t="shared" si="9"/>
        <v>-0.17434106577409939</v>
      </c>
      <c r="AJ21" t="s">
        <v>779</v>
      </c>
      <c r="AK21">
        <f t="shared" si="10"/>
        <v>1</v>
      </c>
      <c r="AL21">
        <f t="shared" si="11"/>
        <v>1</v>
      </c>
      <c r="AM21">
        <f t="shared" si="12"/>
        <v>1</v>
      </c>
      <c r="AN21">
        <f t="shared" si="13"/>
        <v>1</v>
      </c>
      <c r="AO21">
        <f t="shared" si="14"/>
        <v>1</v>
      </c>
      <c r="AP21">
        <f t="shared" si="15"/>
        <v>1</v>
      </c>
      <c r="AQ21">
        <f t="shared" si="16"/>
        <v>1</v>
      </c>
    </row>
    <row r="22" spans="1:43" x14ac:dyDescent="0.3">
      <c r="A22" t="s">
        <v>25</v>
      </c>
      <c r="B22" t="str">
        <f>VLOOKUP(A22,[3]country_code!H$2:J$217,3,FALSE)</f>
        <v>AL</v>
      </c>
      <c r="C22" t="s">
        <v>44</v>
      </c>
      <c r="D22" t="str">
        <f>VLOOKUP(A22,[3]country_code!H$2:J$217,2,FALSE)</f>
        <v>Upper-Middle Income</v>
      </c>
      <c r="E22" t="s">
        <v>793</v>
      </c>
      <c r="F22" t="s">
        <v>7</v>
      </c>
      <c r="G22" s="13">
        <v>33029.509999999995</v>
      </c>
      <c r="H22" s="13">
        <v>64590.200000000004</v>
      </c>
      <c r="I22" s="13">
        <v>101552.48</v>
      </c>
      <c r="J22" s="52">
        <v>140450.43999999997</v>
      </c>
      <c r="K22" s="13">
        <v>176917.68000000002</v>
      </c>
      <c r="L22" s="13">
        <v>212210.83</v>
      </c>
      <c r="M22" s="13">
        <v>249803.00999999998</v>
      </c>
      <c r="N22" s="13">
        <v>288460.67</v>
      </c>
      <c r="O22" s="13">
        <v>323397.12</v>
      </c>
      <c r="P22" s="13">
        <v>361019.97600000002</v>
      </c>
      <c r="Q22" s="13">
        <v>394409.36</v>
      </c>
      <c r="R22" s="13">
        <v>426270.68000000005</v>
      </c>
      <c r="S22" s="13">
        <v>34315.479999999996</v>
      </c>
      <c r="T22" s="13">
        <v>66979.11</v>
      </c>
      <c r="U22" s="13">
        <v>97001.31</v>
      </c>
      <c r="V22" s="13">
        <v>123391.11600000001</v>
      </c>
      <c r="W22" s="13">
        <v>149689.83000000002</v>
      </c>
      <c r="X22" s="13">
        <v>182354.54</v>
      </c>
      <c r="Y22" s="4">
        <v>219122.66</v>
      </c>
      <c r="Z22" s="125">
        <f t="shared" si="0"/>
        <v>3.893397146975542E-2</v>
      </c>
      <c r="AA22" s="125">
        <f t="shared" si="1"/>
        <v>3.6985641784666963E-2</v>
      </c>
      <c r="AB22" s="125">
        <f t="shared" si="2"/>
        <v>-4.4815941471837997E-2</v>
      </c>
      <c r="AC22" s="125">
        <f t="shared" si="3"/>
        <v>-0.1214615205192662</v>
      </c>
      <c r="AD22" s="125">
        <f t="shared" si="4"/>
        <v>-0.15390123813515982</v>
      </c>
      <c r="AE22" s="125">
        <f t="shared" si="5"/>
        <v>-0.14069164142093965</v>
      </c>
      <c r="AF22" s="125">
        <f t="shared" si="6"/>
        <v>-0.12281817580981101</v>
      </c>
      <c r="AG22" s="4">
        <f t="shared" si="7"/>
        <v>978554.15</v>
      </c>
      <c r="AH22" s="4">
        <f t="shared" si="8"/>
        <v>872854.04600000009</v>
      </c>
      <c r="AI22" s="125">
        <f t="shared" si="9"/>
        <v>-0.10801661205974133</v>
      </c>
      <c r="AJ22" t="s">
        <v>779</v>
      </c>
      <c r="AK22">
        <f t="shared" si="10"/>
        <v>1</v>
      </c>
      <c r="AL22">
        <f t="shared" si="11"/>
        <v>1</v>
      </c>
      <c r="AM22">
        <f t="shared" si="12"/>
        <v>1</v>
      </c>
      <c r="AN22">
        <f t="shared" si="13"/>
        <v>1</v>
      </c>
      <c r="AO22">
        <f t="shared" si="14"/>
        <v>1</v>
      </c>
      <c r="AP22">
        <f t="shared" si="15"/>
        <v>1</v>
      </c>
      <c r="AQ22">
        <f t="shared" si="16"/>
        <v>1</v>
      </c>
    </row>
    <row r="23" spans="1:43" x14ac:dyDescent="0.3">
      <c r="A23" t="s">
        <v>26</v>
      </c>
      <c r="B23" t="str">
        <f>VLOOKUP(A23,[3]country_code!H$2:J$217,3,FALSE)</f>
        <v>BG</v>
      </c>
      <c r="C23" t="s">
        <v>44</v>
      </c>
      <c r="D23" t="str">
        <f>VLOOKUP(A23,[3]country_code!H$2:J$217,2,FALSE)</f>
        <v>Upper-Middle Income</v>
      </c>
      <c r="E23" t="s">
        <v>31</v>
      </c>
      <c r="G23" s="4">
        <v>15.015991</v>
      </c>
      <c r="H23" s="4">
        <v>42.265121999999998</v>
      </c>
      <c r="I23" s="4">
        <v>444.45039099999997</v>
      </c>
      <c r="J23" s="4">
        <v>543.63510800000006</v>
      </c>
      <c r="K23" s="4">
        <v>149.74710000000005</v>
      </c>
      <c r="L23" s="4">
        <v>110.74313199999983</v>
      </c>
      <c r="M23" s="4"/>
      <c r="N23" s="4"/>
      <c r="O23" s="4"/>
      <c r="P23" s="4"/>
      <c r="Q23" s="4"/>
      <c r="R23" s="4"/>
      <c r="S23" s="4">
        <v>15.547233</v>
      </c>
      <c r="T23" s="4">
        <v>58.912698999999996</v>
      </c>
      <c r="U23" s="4">
        <v>209.65257000000003</v>
      </c>
      <c r="V23" s="4">
        <v>275.06692000000004</v>
      </c>
      <c r="W23" s="4">
        <v>103.55908299999999</v>
      </c>
      <c r="X23" s="4">
        <v>388.93352400000003</v>
      </c>
      <c r="Y23" s="4"/>
      <c r="Z23" s="125">
        <f t="shared" si="0"/>
        <v>3.5378417581630191E-2</v>
      </c>
      <c r="AA23" s="125">
        <f t="shared" si="1"/>
        <v>0.3938845130980575</v>
      </c>
      <c r="AB23" s="125">
        <f t="shared" si="2"/>
        <v>-0.52828802888824544</v>
      </c>
      <c r="AC23" s="125">
        <f t="shared" si="3"/>
        <v>-0.49402289154584916</v>
      </c>
      <c r="AD23" s="125">
        <f t="shared" si="4"/>
        <v>-0.30844014341513154</v>
      </c>
      <c r="AE23" s="125">
        <f t="shared" si="5"/>
        <v>2.5120329087315376</v>
      </c>
      <c r="AF23" s="125" t="str">
        <f t="shared" si="6"/>
        <v/>
      </c>
      <c r="AG23" s="4">
        <f t="shared" si="7"/>
        <v>1305.8568439999999</v>
      </c>
      <c r="AH23" s="4">
        <f t="shared" si="8"/>
        <v>1051.6720290000001</v>
      </c>
      <c r="AI23" s="125">
        <f t="shared" si="9"/>
        <v>-0.19464983176976777</v>
      </c>
      <c r="AJ23" t="s">
        <v>779</v>
      </c>
      <c r="AK23">
        <f t="shared" si="10"/>
        <v>1</v>
      </c>
      <c r="AL23">
        <f t="shared" si="11"/>
        <v>1</v>
      </c>
      <c r="AM23">
        <f t="shared" si="12"/>
        <v>1</v>
      </c>
      <c r="AN23">
        <f t="shared" si="13"/>
        <v>1</v>
      </c>
      <c r="AO23">
        <f t="shared" si="14"/>
        <v>1</v>
      </c>
      <c r="AP23">
        <f t="shared" si="15"/>
        <v>1</v>
      </c>
      <c r="AQ23">
        <f t="shared" si="16"/>
        <v>0</v>
      </c>
    </row>
    <row r="24" spans="1:43" x14ac:dyDescent="0.3">
      <c r="A24" t="s">
        <v>26</v>
      </c>
      <c r="B24" t="str">
        <f>VLOOKUP(A24,[3]country_code!H$2:J$217,3,FALSE)</f>
        <v>BG</v>
      </c>
      <c r="C24" t="s">
        <v>44</v>
      </c>
      <c r="D24" t="str">
        <f>VLOOKUP(A24,[3]country_code!H$2:J$217,2,FALSE)</f>
        <v>Upper-Middle Income</v>
      </c>
      <c r="E24" t="s">
        <v>796</v>
      </c>
      <c r="G24" s="4">
        <v>19.889932000000002</v>
      </c>
      <c r="H24" s="4">
        <v>19.992852999999997</v>
      </c>
      <c r="I24" s="4">
        <v>19.155000999999999</v>
      </c>
      <c r="J24" s="4">
        <v>17.863203999999996</v>
      </c>
      <c r="K24" s="4">
        <v>19.756533000000005</v>
      </c>
      <c r="L24" s="4">
        <v>18.103406000000007</v>
      </c>
      <c r="M24" s="4"/>
      <c r="N24" s="4"/>
      <c r="O24" s="4"/>
      <c r="P24" s="4"/>
      <c r="Q24" s="4"/>
      <c r="R24" s="4"/>
      <c r="S24" s="4">
        <v>21.404095999999999</v>
      </c>
      <c r="T24" s="4">
        <v>18.234368999999997</v>
      </c>
      <c r="U24" s="4">
        <v>15.004243000000002</v>
      </c>
      <c r="V24" s="4">
        <v>14.745950000000008</v>
      </c>
      <c r="W24" s="4">
        <v>17.390895</v>
      </c>
      <c r="X24" s="4">
        <v>17.427650999999997</v>
      </c>
      <c r="Y24" s="4"/>
      <c r="Z24" s="125">
        <f t="shared" si="0"/>
        <v>7.6127158202451237E-2</v>
      </c>
      <c r="AA24" s="125">
        <f t="shared" si="1"/>
        <v>-8.7955630944718075E-2</v>
      </c>
      <c r="AB24" s="125">
        <f t="shared" si="2"/>
        <v>-0.21669317584478312</v>
      </c>
      <c r="AC24" s="125">
        <f t="shared" si="3"/>
        <v>-0.17450699213869969</v>
      </c>
      <c r="AD24" s="125">
        <f t="shared" si="4"/>
        <v>-0.11973953122240646</v>
      </c>
      <c r="AE24" s="125">
        <f t="shared" si="5"/>
        <v>-3.7327506216234069E-2</v>
      </c>
      <c r="AF24" s="125" t="str">
        <f t="shared" si="6"/>
        <v/>
      </c>
      <c r="AG24" s="4">
        <f t="shared" si="7"/>
        <v>114.760929</v>
      </c>
      <c r="AH24" s="4">
        <f t="shared" si="8"/>
        <v>104.207204</v>
      </c>
      <c r="AI24" s="125">
        <f t="shared" si="9"/>
        <v>-9.19627009990482E-2</v>
      </c>
      <c r="AJ24" t="s">
        <v>779</v>
      </c>
      <c r="AK24">
        <f t="shared" si="10"/>
        <v>1</v>
      </c>
      <c r="AL24">
        <f t="shared" si="11"/>
        <v>1</v>
      </c>
      <c r="AM24">
        <f t="shared" si="12"/>
        <v>1</v>
      </c>
      <c r="AN24">
        <f t="shared" si="13"/>
        <v>1</v>
      </c>
      <c r="AO24">
        <f t="shared" si="14"/>
        <v>1</v>
      </c>
      <c r="AP24">
        <f t="shared" si="15"/>
        <v>1</v>
      </c>
      <c r="AQ24">
        <f t="shared" si="16"/>
        <v>0</v>
      </c>
    </row>
    <row r="25" spans="1:43" x14ac:dyDescent="0.3">
      <c r="A25" t="s">
        <v>26</v>
      </c>
      <c r="B25" t="str">
        <f>VLOOKUP(A25,[3]country_code!H$2:J$217,3,FALSE)</f>
        <v>BG</v>
      </c>
      <c r="C25" t="s">
        <v>44</v>
      </c>
      <c r="D25" t="str">
        <f>VLOOKUP(A25,[3]country_code!H$2:J$217,2,FALSE)</f>
        <v>Upper-Middle Income</v>
      </c>
      <c r="E25" t="s">
        <v>27</v>
      </c>
      <c r="G25" s="13">
        <v>408.534313</v>
      </c>
      <c r="H25" s="4">
        <v>446.05014300000005</v>
      </c>
      <c r="I25" s="4">
        <v>421.929799</v>
      </c>
      <c r="J25" s="4">
        <v>441.06885999999986</v>
      </c>
      <c r="K25" s="4">
        <v>487.90484900000001</v>
      </c>
      <c r="L25" s="4">
        <v>643.55908200000022</v>
      </c>
      <c r="M25" s="4"/>
      <c r="N25" s="4"/>
      <c r="O25" s="4"/>
      <c r="P25" s="4"/>
      <c r="Q25" s="4"/>
      <c r="R25" s="13"/>
      <c r="S25" s="4">
        <v>489.034786</v>
      </c>
      <c r="T25" s="4">
        <v>430.99581300000006</v>
      </c>
      <c r="U25" s="4">
        <v>400.59517900000003</v>
      </c>
      <c r="V25" s="4">
        <v>419.91345799999999</v>
      </c>
      <c r="W25" s="4">
        <v>356.50997699999971</v>
      </c>
      <c r="X25" s="13">
        <v>449.31587500000023</v>
      </c>
      <c r="Y25" s="4"/>
      <c r="Z25" s="125">
        <f t="shared" si="0"/>
        <v>0.19704702992720222</v>
      </c>
      <c r="AA25" s="125">
        <f t="shared" si="1"/>
        <v>-3.3750308650837023E-2</v>
      </c>
      <c r="AB25" s="125">
        <f t="shared" si="2"/>
        <v>-5.0564383104877528E-2</v>
      </c>
      <c r="AC25" s="125">
        <f t="shared" si="3"/>
        <v>-4.7963943770593723E-2</v>
      </c>
      <c r="AD25" s="125">
        <f t="shared" si="4"/>
        <v>-0.26930429625633889</v>
      </c>
      <c r="AE25" s="125">
        <f t="shared" si="5"/>
        <v>-0.30182653377580632</v>
      </c>
      <c r="AF25" s="125" t="str">
        <f t="shared" si="6"/>
        <v/>
      </c>
      <c r="AG25" s="4">
        <f t="shared" si="7"/>
        <v>2849.0470460000001</v>
      </c>
      <c r="AH25" s="4">
        <f t="shared" si="8"/>
        <v>2546.365088</v>
      </c>
      <c r="AI25" s="125">
        <f t="shared" si="9"/>
        <v>-0.10623971914572593</v>
      </c>
      <c r="AJ25" t="s">
        <v>779</v>
      </c>
      <c r="AK25">
        <f t="shared" si="10"/>
        <v>1</v>
      </c>
      <c r="AL25">
        <f t="shared" si="11"/>
        <v>1</v>
      </c>
      <c r="AM25">
        <f t="shared" si="12"/>
        <v>1</v>
      </c>
      <c r="AN25">
        <f t="shared" si="13"/>
        <v>1</v>
      </c>
      <c r="AO25">
        <f t="shared" si="14"/>
        <v>1</v>
      </c>
      <c r="AP25">
        <f t="shared" si="15"/>
        <v>1</v>
      </c>
      <c r="AQ25">
        <f t="shared" si="16"/>
        <v>0</v>
      </c>
    </row>
    <row r="26" spans="1:43" x14ac:dyDescent="0.3">
      <c r="A26" t="s">
        <v>26</v>
      </c>
      <c r="B26" t="str">
        <f>VLOOKUP(A26,[3]country_code!H$2:J$217,3,FALSE)</f>
        <v>BG</v>
      </c>
      <c r="C26" t="s">
        <v>44</v>
      </c>
      <c r="D26" t="str">
        <f>VLOOKUP(A26,[3]country_code!H$2:J$217,2,FALSE)</f>
        <v>Upper-Middle Income</v>
      </c>
      <c r="E26" t="s">
        <v>30</v>
      </c>
      <c r="G26" s="4">
        <v>364.907802</v>
      </c>
      <c r="H26" s="4">
        <v>279.90688600000004</v>
      </c>
      <c r="I26" s="4">
        <v>272.195516</v>
      </c>
      <c r="J26" s="4">
        <v>442.33306600000003</v>
      </c>
      <c r="K26" s="4">
        <v>335.63787000000002</v>
      </c>
      <c r="L26" s="4">
        <v>288.66475999999989</v>
      </c>
      <c r="M26" s="4"/>
      <c r="N26" s="4"/>
      <c r="O26" s="4"/>
      <c r="P26" s="4"/>
      <c r="Q26" s="4"/>
      <c r="R26" s="13"/>
      <c r="S26" s="13">
        <v>365.65475199999997</v>
      </c>
      <c r="T26" s="13">
        <v>308.46935000000002</v>
      </c>
      <c r="U26" s="13">
        <v>323.68955700000004</v>
      </c>
      <c r="V26" s="13">
        <v>428.93461300000001</v>
      </c>
      <c r="W26" s="13">
        <v>326.69604600000002</v>
      </c>
      <c r="X26" s="4">
        <v>318.89282100000014</v>
      </c>
      <c r="Y26" s="4"/>
      <c r="Z26" s="125">
        <f t="shared" si="0"/>
        <v>2.0469554114931469E-3</v>
      </c>
      <c r="AA26" s="125">
        <f t="shared" si="1"/>
        <v>0.10204273431129512</v>
      </c>
      <c r="AB26" s="125">
        <f t="shared" si="2"/>
        <v>0.18918034270630688</v>
      </c>
      <c r="AC26" s="125">
        <f t="shared" si="3"/>
        <v>-3.0290416950199281E-2</v>
      </c>
      <c r="AD26" s="125">
        <f t="shared" si="4"/>
        <v>-2.6641284548731037E-2</v>
      </c>
      <c r="AE26" s="125">
        <f t="shared" si="5"/>
        <v>0.1047168383144526</v>
      </c>
      <c r="AF26" s="125" t="str">
        <f t="shared" si="6"/>
        <v/>
      </c>
      <c r="AG26" s="4">
        <f t="shared" si="7"/>
        <v>1983.6459</v>
      </c>
      <c r="AH26" s="4">
        <f t="shared" si="8"/>
        <v>2072.3371390000002</v>
      </c>
      <c r="AI26" s="125">
        <f t="shared" si="9"/>
        <v>4.4711225425868709E-2</v>
      </c>
      <c r="AJ26" t="s">
        <v>779</v>
      </c>
      <c r="AK26">
        <f t="shared" si="10"/>
        <v>1</v>
      </c>
      <c r="AL26">
        <f t="shared" si="11"/>
        <v>1</v>
      </c>
      <c r="AM26">
        <f t="shared" si="12"/>
        <v>1</v>
      </c>
      <c r="AN26">
        <f t="shared" si="13"/>
        <v>1</v>
      </c>
      <c r="AO26">
        <f t="shared" si="14"/>
        <v>1</v>
      </c>
      <c r="AP26">
        <f t="shared" si="15"/>
        <v>1</v>
      </c>
      <c r="AQ26">
        <f t="shared" si="16"/>
        <v>0</v>
      </c>
    </row>
    <row r="27" spans="1:43" x14ac:dyDescent="0.3">
      <c r="A27" t="s">
        <v>26</v>
      </c>
      <c r="B27" t="str">
        <f>VLOOKUP(A27,[3]country_code!H$2:J$217,3,FALSE)</f>
        <v>BG</v>
      </c>
      <c r="C27" t="s">
        <v>44</v>
      </c>
      <c r="D27" t="str">
        <f>VLOOKUP(A27,[3]country_code!H$2:J$217,2,FALSE)</f>
        <v>Upper-Middle Income</v>
      </c>
      <c r="E27" t="s">
        <v>793</v>
      </c>
      <c r="G27" s="4">
        <v>2207.1975560000001</v>
      </c>
      <c r="H27" s="4">
        <v>1636.2704840000001</v>
      </c>
      <c r="I27" s="4">
        <v>1969.3838260000007</v>
      </c>
      <c r="J27" s="4">
        <v>2350.9776329999986</v>
      </c>
      <c r="K27" s="4">
        <v>1845.843495000001</v>
      </c>
      <c r="L27" s="4">
        <v>1962.3001359999998</v>
      </c>
      <c r="M27" s="4"/>
      <c r="N27" s="4"/>
      <c r="O27" s="4"/>
      <c r="P27" s="4"/>
      <c r="Q27" s="4"/>
      <c r="R27" s="4"/>
      <c r="S27" s="4">
        <v>2269.4210350000003</v>
      </c>
      <c r="T27" s="4">
        <v>1645.8837669999998</v>
      </c>
      <c r="U27" s="4">
        <v>1764.2017449999989</v>
      </c>
      <c r="V27" s="4">
        <v>1978.8540520000024</v>
      </c>
      <c r="W27" s="4">
        <v>1509.2082969999992</v>
      </c>
      <c r="X27" s="4">
        <v>1985.9579830000021</v>
      </c>
      <c r="Y27" s="4"/>
      <c r="Z27" s="125">
        <f t="shared" si="0"/>
        <v>2.8191168856114945E-2</v>
      </c>
      <c r="AA27" s="125">
        <f t="shared" si="1"/>
        <v>5.8751185051625502E-3</v>
      </c>
      <c r="AB27" s="125">
        <f t="shared" si="2"/>
        <v>-0.10418592774611407</v>
      </c>
      <c r="AC27" s="125">
        <f t="shared" si="3"/>
        <v>-0.15828461137894476</v>
      </c>
      <c r="AD27" s="125">
        <f t="shared" si="4"/>
        <v>-0.18237472402826957</v>
      </c>
      <c r="AE27" s="125">
        <f t="shared" si="5"/>
        <v>1.2056181705326153E-2</v>
      </c>
      <c r="AF27" s="125" t="str">
        <f t="shared" si="6"/>
        <v/>
      </c>
      <c r="AG27" s="4">
        <f t="shared" si="7"/>
        <v>11971.97313</v>
      </c>
      <c r="AH27" s="4">
        <f t="shared" si="8"/>
        <v>11153.526879000003</v>
      </c>
      <c r="AI27" s="125">
        <f t="shared" si="9"/>
        <v>-6.8363522212482403E-2</v>
      </c>
      <c r="AJ27" t="s">
        <v>779</v>
      </c>
      <c r="AK27">
        <f t="shared" si="10"/>
        <v>1</v>
      </c>
      <c r="AL27">
        <f t="shared" si="11"/>
        <v>1</v>
      </c>
      <c r="AM27">
        <f t="shared" si="12"/>
        <v>1</v>
      </c>
      <c r="AN27">
        <f t="shared" si="13"/>
        <v>1</v>
      </c>
      <c r="AO27">
        <f t="shared" si="14"/>
        <v>1</v>
      </c>
      <c r="AP27">
        <f t="shared" si="15"/>
        <v>1</v>
      </c>
      <c r="AQ27">
        <f t="shared" si="16"/>
        <v>0</v>
      </c>
    </row>
    <row r="28" spans="1:43" x14ac:dyDescent="0.3">
      <c r="A28" t="s">
        <v>26</v>
      </c>
      <c r="B28" t="str">
        <f>VLOOKUP(A28,[3]country_code!H$2:J$217,3,FALSE)</f>
        <v>BG</v>
      </c>
      <c r="C28" t="s">
        <v>44</v>
      </c>
      <c r="D28" t="str">
        <f>VLOOKUP(A28,[3]country_code!H$2:J$217,2,FALSE)</f>
        <v>Upper-Middle Income</v>
      </c>
      <c r="E28" t="s">
        <v>794</v>
      </c>
      <c r="G28" s="4">
        <v>1354.36301</v>
      </c>
      <c r="H28" s="4">
        <v>841.87252200000012</v>
      </c>
      <c r="I28" s="4">
        <v>744.41402699999981</v>
      </c>
      <c r="J28" s="4">
        <v>857.43115299999999</v>
      </c>
      <c r="K28" s="4">
        <v>849.74154499999986</v>
      </c>
      <c r="L28" s="4">
        <v>901.21598600000016</v>
      </c>
      <c r="M28" s="4"/>
      <c r="N28" s="4"/>
      <c r="O28" s="4"/>
      <c r="P28" s="4"/>
      <c r="Q28" s="4"/>
      <c r="R28" s="4"/>
      <c r="S28" s="4">
        <v>1329.420157</v>
      </c>
      <c r="T28" s="4">
        <v>822.46636799999987</v>
      </c>
      <c r="U28" s="4">
        <v>789.04061499999989</v>
      </c>
      <c r="V28" s="4">
        <v>787.32919600000014</v>
      </c>
      <c r="W28" s="4">
        <v>696.70691800000031</v>
      </c>
      <c r="X28" s="4">
        <v>781.54329499999949</v>
      </c>
      <c r="Y28" s="4"/>
      <c r="Z28" s="125">
        <f t="shared" si="0"/>
        <v>-1.8416667330570416E-2</v>
      </c>
      <c r="AA28" s="125">
        <f t="shared" si="1"/>
        <v>-2.3051178762668108E-2</v>
      </c>
      <c r="AB28" s="125">
        <f t="shared" si="2"/>
        <v>5.9948612440641307E-2</v>
      </c>
      <c r="AC28" s="125">
        <f t="shared" si="3"/>
        <v>-8.1758117552325343E-2</v>
      </c>
      <c r="AD28" s="125">
        <f t="shared" si="4"/>
        <v>-0.18009549833178931</v>
      </c>
      <c r="AE28" s="125">
        <f t="shared" si="5"/>
        <v>-0.13279024435769457</v>
      </c>
      <c r="AF28" s="125" t="str">
        <f t="shared" si="6"/>
        <v/>
      </c>
      <c r="AG28" s="4">
        <f t="shared" si="7"/>
        <v>5549.038243</v>
      </c>
      <c r="AH28" s="4">
        <f t="shared" si="8"/>
        <v>5206.5065489999997</v>
      </c>
      <c r="AI28" s="125">
        <f t="shared" si="9"/>
        <v>-6.1728119180309682E-2</v>
      </c>
      <c r="AJ28" t="s">
        <v>779</v>
      </c>
      <c r="AK28">
        <f t="shared" si="10"/>
        <v>1</v>
      </c>
      <c r="AL28">
        <f t="shared" si="11"/>
        <v>1</v>
      </c>
      <c r="AM28">
        <f t="shared" si="12"/>
        <v>1</v>
      </c>
      <c r="AN28">
        <f t="shared" si="13"/>
        <v>1</v>
      </c>
      <c r="AO28">
        <f t="shared" si="14"/>
        <v>1</v>
      </c>
      <c r="AP28">
        <f t="shared" si="15"/>
        <v>1</v>
      </c>
      <c r="AQ28">
        <f t="shared" si="16"/>
        <v>0</v>
      </c>
    </row>
    <row r="29" spans="1:43" ht="15" thickBot="1" x14ac:dyDescent="0.35">
      <c r="A29" t="s">
        <v>10</v>
      </c>
      <c r="B29" t="str">
        <f>VLOOKUP(A29,[3]country_code!H$2:J$217,3,FALSE)</f>
        <v>XK</v>
      </c>
      <c r="C29" t="s">
        <v>44</v>
      </c>
      <c r="D29" t="str">
        <f>VLOOKUP(A29,[3]country_code!H$2:J$217,2,FALSE)</f>
        <v>Lower-Middle Income</v>
      </c>
      <c r="E29" t="s">
        <v>793</v>
      </c>
      <c r="F29" t="s">
        <v>7</v>
      </c>
      <c r="G29" s="4">
        <v>126.1509176</v>
      </c>
      <c r="H29" s="4">
        <v>99.060946810000004</v>
      </c>
      <c r="I29" s="4">
        <v>117.54384145000002</v>
      </c>
      <c r="J29" s="4">
        <v>161.60715680000001</v>
      </c>
      <c r="K29" s="4">
        <v>136.59712121999999</v>
      </c>
      <c r="L29" s="4">
        <v>114.15563851</v>
      </c>
      <c r="M29" s="4">
        <v>178.50088943999998</v>
      </c>
      <c r="N29" s="4">
        <v>149.50934510000002</v>
      </c>
      <c r="O29" s="4">
        <v>138.91196049999999</v>
      </c>
      <c r="P29" s="4">
        <v>163.72828896999999</v>
      </c>
      <c r="Q29" s="4">
        <v>120.92164746</v>
      </c>
      <c r="R29" s="4">
        <v>155.35540246000019</v>
      </c>
      <c r="S29" s="4">
        <v>139.14545901999998</v>
      </c>
      <c r="T29" s="4">
        <v>108.47626526000001</v>
      </c>
      <c r="U29" s="4">
        <v>104.82472519</v>
      </c>
      <c r="V29" s="4">
        <v>90.637348749999987</v>
      </c>
      <c r="W29" s="4">
        <v>116.11016671</v>
      </c>
      <c r="X29" s="4">
        <v>124.73438337000002</v>
      </c>
      <c r="Y29" s="4"/>
      <c r="Z29" s="125">
        <f t="shared" si="0"/>
        <v>0.10300790249662026</v>
      </c>
      <c r="AA29" s="125">
        <f t="shared" si="1"/>
        <v>9.5045714312207069E-2</v>
      </c>
      <c r="AB29" s="125">
        <f t="shared" si="2"/>
        <v>-0.10820742374163764</v>
      </c>
      <c r="AC29" s="125">
        <f t="shared" si="3"/>
        <v>-0.4391501555703381</v>
      </c>
      <c r="AD29" s="125">
        <f t="shared" si="4"/>
        <v>-0.14998086582662457</v>
      </c>
      <c r="AE29" s="125">
        <f t="shared" si="5"/>
        <v>9.2669490513806893E-2</v>
      </c>
      <c r="AF29" s="125" t="str">
        <f t="shared" si="6"/>
        <v/>
      </c>
      <c r="AG29" s="4">
        <f t="shared" si="7"/>
        <v>755.11562239</v>
      </c>
      <c r="AH29" s="4">
        <f t="shared" si="8"/>
        <v>683.92834830000004</v>
      </c>
      <c r="AI29" s="125">
        <f t="shared" si="9"/>
        <v>-9.4273343020882902E-2</v>
      </c>
      <c r="AJ29" t="s">
        <v>779</v>
      </c>
      <c r="AK29">
        <f t="shared" si="10"/>
        <v>1</v>
      </c>
      <c r="AL29">
        <f t="shared" si="11"/>
        <v>1</v>
      </c>
      <c r="AM29">
        <f t="shared" si="12"/>
        <v>1</v>
      </c>
      <c r="AN29">
        <f t="shared" si="13"/>
        <v>1</v>
      </c>
      <c r="AO29">
        <f t="shared" si="14"/>
        <v>1</v>
      </c>
      <c r="AP29">
        <f t="shared" si="15"/>
        <v>1</v>
      </c>
      <c r="AQ29">
        <f t="shared" si="16"/>
        <v>0</v>
      </c>
    </row>
    <row r="30" spans="1:43" ht="15" thickBot="1" x14ac:dyDescent="0.35">
      <c r="A30" t="s">
        <v>32</v>
      </c>
      <c r="B30" t="str">
        <f>VLOOKUP(A30,[3]country_code!H$2:J$217,3,FALSE)</f>
        <v>MD</v>
      </c>
      <c r="C30" t="s">
        <v>44</v>
      </c>
      <c r="D30" t="str">
        <f>VLOOKUP(A30,[3]country_code!H$2:J$217,2,FALSE)</f>
        <v>Lower-Middle Income</v>
      </c>
      <c r="E30" t="s">
        <v>793</v>
      </c>
      <c r="F30" t="s">
        <v>7</v>
      </c>
      <c r="G30" s="45">
        <v>4229.7</v>
      </c>
      <c r="H30" s="4">
        <v>4204.699999999998</v>
      </c>
      <c r="I30" s="4">
        <v>5693.9000000000051</v>
      </c>
      <c r="J30" s="4">
        <v>5011.4000000000015</v>
      </c>
      <c r="K30" s="4">
        <v>4832.1999999999971</v>
      </c>
      <c r="L30" s="4">
        <v>5495.2999999999993</v>
      </c>
      <c r="M30" s="4">
        <v>5552.3000000000065</v>
      </c>
      <c r="N30" s="4">
        <v>4855.0999999999985</v>
      </c>
      <c r="O30" s="4">
        <v>5403.9999999999927</v>
      </c>
      <c r="P30" s="4">
        <v>5660.1999999999971</v>
      </c>
      <c r="Q30" s="4">
        <v>5699.2000000000116</v>
      </c>
      <c r="R30" s="47">
        <v>6311.1999999999971</v>
      </c>
      <c r="S30" s="4">
        <v>4717</v>
      </c>
      <c r="T30" s="4">
        <v>4848.8999999999996</v>
      </c>
      <c r="U30" s="4">
        <v>5462.1999999999989</v>
      </c>
      <c r="V30" s="4">
        <v>3843.1000000000022</v>
      </c>
      <c r="W30" s="4">
        <v>4380.4000000000015</v>
      </c>
      <c r="X30" s="47">
        <v>5785.2999999999993</v>
      </c>
      <c r="Y30" s="4">
        <v>5022.4000000000087</v>
      </c>
      <c r="Z30" s="125">
        <f t="shared" si="0"/>
        <v>0.11520911648580283</v>
      </c>
      <c r="AA30" s="125">
        <f t="shared" si="1"/>
        <v>0.15320950365067709</v>
      </c>
      <c r="AB30" s="125">
        <f t="shared" si="2"/>
        <v>-4.0692671104165155E-2</v>
      </c>
      <c r="AC30" s="125">
        <f t="shared" si="3"/>
        <v>-0.23312846709502313</v>
      </c>
      <c r="AD30" s="125">
        <f t="shared" si="4"/>
        <v>-9.3497785687677637E-2</v>
      </c>
      <c r="AE30" s="125">
        <f t="shared" si="5"/>
        <v>5.2772369115425918E-2</v>
      </c>
      <c r="AF30" s="125">
        <f t="shared" si="6"/>
        <v>-9.5437926625001751E-2</v>
      </c>
      <c r="AG30" s="4">
        <f t="shared" si="7"/>
        <v>35019.500000000007</v>
      </c>
      <c r="AH30" s="4">
        <f t="shared" si="8"/>
        <v>34059.30000000001</v>
      </c>
      <c r="AI30" s="125">
        <f t="shared" si="9"/>
        <v>-2.7419009409043443E-2</v>
      </c>
      <c r="AJ30" t="s">
        <v>779</v>
      </c>
      <c r="AK30">
        <f t="shared" si="10"/>
        <v>1</v>
      </c>
      <c r="AL30">
        <f t="shared" si="11"/>
        <v>1</v>
      </c>
      <c r="AM30">
        <f t="shared" si="12"/>
        <v>1</v>
      </c>
      <c r="AN30">
        <f t="shared" si="13"/>
        <v>1</v>
      </c>
      <c r="AO30">
        <f t="shared" si="14"/>
        <v>1</v>
      </c>
      <c r="AP30">
        <f t="shared" si="15"/>
        <v>1</v>
      </c>
      <c r="AQ30">
        <f t="shared" si="16"/>
        <v>1</v>
      </c>
    </row>
    <row r="31" spans="1:43" ht="15" thickBot="1" x14ac:dyDescent="0.35">
      <c r="A31" t="s">
        <v>29</v>
      </c>
      <c r="B31" t="str">
        <f>VLOOKUP(A31,[3]country_code!H$2:J$217,3,FALSE)</f>
        <v>ME</v>
      </c>
      <c r="C31" t="s">
        <v>44</v>
      </c>
      <c r="D31" t="str">
        <f>VLOOKUP(A31,[3]country_code!H$2:J$217,2,FALSE)</f>
        <v>Upper-Middle Income</v>
      </c>
      <c r="E31" t="s">
        <v>31</v>
      </c>
      <c r="F31" t="s">
        <v>7</v>
      </c>
      <c r="G31" s="119">
        <v>0.93684312999999997</v>
      </c>
      <c r="H31" s="8">
        <v>1.9625503200000001</v>
      </c>
      <c r="I31" s="8">
        <v>22.465664230000002</v>
      </c>
      <c r="J31" s="8">
        <v>20.408432980000001</v>
      </c>
      <c r="K31" s="8">
        <v>4.7817447</v>
      </c>
      <c r="L31" s="8">
        <v>3.6788150000000002</v>
      </c>
      <c r="M31" s="8">
        <v>3.8907105499999997</v>
      </c>
      <c r="N31" s="8">
        <v>3.0929942400000003</v>
      </c>
      <c r="O31" s="8">
        <v>2.24277835</v>
      </c>
      <c r="P31" s="8">
        <v>0.69001725000000003</v>
      </c>
      <c r="Q31" s="8">
        <v>0.87965771999999998</v>
      </c>
      <c r="R31" s="121">
        <v>7.7857646100000002</v>
      </c>
      <c r="S31" s="9">
        <v>0.67373959999999999</v>
      </c>
      <c r="T31" s="9">
        <v>2.4024030199999999</v>
      </c>
      <c r="U31" s="9">
        <v>21.201257989999998</v>
      </c>
      <c r="V31" s="9">
        <v>24.40183257</v>
      </c>
      <c r="W31" s="9">
        <v>4.6910044699999993</v>
      </c>
      <c r="X31" s="122">
        <v>6.3268936900000003</v>
      </c>
      <c r="Y31" s="10"/>
      <c r="Z31" s="125">
        <f t="shared" si="0"/>
        <v>-0.28084053944015153</v>
      </c>
      <c r="AA31" s="125">
        <f t="shared" si="1"/>
        <v>0.22412301764573347</v>
      </c>
      <c r="AB31" s="125">
        <f t="shared" si="2"/>
        <v>-5.6281720720794508E-2</v>
      </c>
      <c r="AC31" s="125">
        <f t="shared" si="3"/>
        <v>0.19567399387858336</v>
      </c>
      <c r="AD31" s="125">
        <f t="shared" si="4"/>
        <v>-1.8976385334834093E-2</v>
      </c>
      <c r="AE31" s="125">
        <f t="shared" si="5"/>
        <v>0.71981838988913549</v>
      </c>
      <c r="AF31" s="125" t="str">
        <f t="shared" si="6"/>
        <v/>
      </c>
      <c r="AG31" s="4">
        <f t="shared" si="7"/>
        <v>54.234050359999998</v>
      </c>
      <c r="AH31" s="4">
        <f t="shared" si="8"/>
        <v>59.697131339999991</v>
      </c>
      <c r="AI31" s="125">
        <f t="shared" si="9"/>
        <v>0.10073156888959296</v>
      </c>
      <c r="AJ31" t="s">
        <v>779</v>
      </c>
      <c r="AK31">
        <f t="shared" si="10"/>
        <v>1</v>
      </c>
      <c r="AL31">
        <f t="shared" si="11"/>
        <v>1</v>
      </c>
      <c r="AM31">
        <f t="shared" si="12"/>
        <v>1</v>
      </c>
      <c r="AN31">
        <f t="shared" si="13"/>
        <v>1</v>
      </c>
      <c r="AO31">
        <f t="shared" si="14"/>
        <v>1</v>
      </c>
      <c r="AP31">
        <f t="shared" si="15"/>
        <v>1</v>
      </c>
      <c r="AQ31">
        <f t="shared" si="16"/>
        <v>0</v>
      </c>
    </row>
    <row r="32" spans="1:43" ht="15" thickBot="1" x14ac:dyDescent="0.35">
      <c r="A32" t="s">
        <v>29</v>
      </c>
      <c r="B32" t="str">
        <f>VLOOKUP(A32,[3]country_code!H$2:J$217,3,FALSE)</f>
        <v>ME</v>
      </c>
      <c r="C32" t="s">
        <v>44</v>
      </c>
      <c r="D32" t="str">
        <f>VLOOKUP(A32,[3]country_code!H$2:J$217,2,FALSE)</f>
        <v>Upper-Middle Income</v>
      </c>
      <c r="E32" t="s">
        <v>791</v>
      </c>
      <c r="F32" t="s">
        <v>7</v>
      </c>
      <c r="G32" s="119">
        <v>5.1777569399999992</v>
      </c>
      <c r="H32" s="8">
        <v>11.32421147</v>
      </c>
      <c r="I32" s="8">
        <v>31.510625810000004</v>
      </c>
      <c r="J32" s="8">
        <v>31.17553478</v>
      </c>
      <c r="K32" s="8">
        <v>14.99245711</v>
      </c>
      <c r="L32" s="8">
        <v>13.804608029999999</v>
      </c>
      <c r="M32" s="8">
        <v>14.877457219999998</v>
      </c>
      <c r="N32" s="8">
        <v>13.570199089999999</v>
      </c>
      <c r="O32" s="8">
        <v>12.574796459999998</v>
      </c>
      <c r="P32" s="8">
        <v>11.514918160000001</v>
      </c>
      <c r="Q32" s="8">
        <v>10.867521620000002</v>
      </c>
      <c r="R32" s="121">
        <v>26.426813550000002</v>
      </c>
      <c r="S32" s="8">
        <v>4.9914947199999995</v>
      </c>
      <c r="T32" s="8">
        <v>11.917337059999999</v>
      </c>
      <c r="U32" s="8">
        <v>31.18955407</v>
      </c>
      <c r="V32" s="8">
        <v>31.36191732</v>
      </c>
      <c r="W32" s="8">
        <v>14.795601969999998</v>
      </c>
      <c r="X32" s="121">
        <v>16.563665159999999</v>
      </c>
      <c r="Y32" s="8"/>
      <c r="Z32" s="125">
        <f t="shared" si="0"/>
        <v>-3.5973534902934187E-2</v>
      </c>
      <c r="AA32" s="125">
        <f t="shared" si="1"/>
        <v>5.2376767386524234E-2</v>
      </c>
      <c r="AB32" s="125">
        <f t="shared" si="2"/>
        <v>-1.0189316516148374E-2</v>
      </c>
      <c r="AC32" s="125">
        <f t="shared" si="3"/>
        <v>5.9784873400013034E-3</v>
      </c>
      <c r="AD32" s="125">
        <f t="shared" si="4"/>
        <v>-1.3130278683185243E-2</v>
      </c>
      <c r="AE32" s="125">
        <f t="shared" si="5"/>
        <v>0.19986493814268774</v>
      </c>
      <c r="AF32" s="125" t="str">
        <f t="shared" si="6"/>
        <v/>
      </c>
      <c r="AG32" s="4">
        <f t="shared" si="7"/>
        <v>107.98519414</v>
      </c>
      <c r="AH32" s="4">
        <f t="shared" si="8"/>
        <v>110.8195703</v>
      </c>
      <c r="AI32" s="125">
        <f t="shared" si="9"/>
        <v>2.6247822051653633E-2</v>
      </c>
      <c r="AJ32" t="s">
        <v>779</v>
      </c>
      <c r="AK32">
        <f t="shared" si="10"/>
        <v>1</v>
      </c>
      <c r="AL32">
        <f t="shared" si="11"/>
        <v>1</v>
      </c>
      <c r="AM32">
        <f t="shared" si="12"/>
        <v>1</v>
      </c>
      <c r="AN32">
        <f t="shared" si="13"/>
        <v>1</v>
      </c>
      <c r="AO32">
        <f t="shared" si="14"/>
        <v>1</v>
      </c>
      <c r="AP32">
        <f t="shared" si="15"/>
        <v>1</v>
      </c>
      <c r="AQ32">
        <f t="shared" si="16"/>
        <v>0</v>
      </c>
    </row>
    <row r="33" spans="1:43" x14ac:dyDescent="0.3">
      <c r="A33" t="s">
        <v>29</v>
      </c>
      <c r="B33" t="str">
        <f>VLOOKUP(A33,[3]country_code!H$2:J$217,3,FALSE)</f>
        <v>ME</v>
      </c>
      <c r="C33" t="s">
        <v>44</v>
      </c>
      <c r="D33" t="str">
        <f>VLOOKUP(A33,[3]country_code!H$2:J$217,2,FALSE)</f>
        <v>Upper-Middle Income</v>
      </c>
      <c r="E33" t="s">
        <v>30</v>
      </c>
      <c r="F33" t="s">
        <v>7</v>
      </c>
      <c r="G33" s="8">
        <v>4.2409138099999995</v>
      </c>
      <c r="H33" s="8">
        <v>9.3616611499999998</v>
      </c>
      <c r="I33" s="8">
        <v>9.0449615800000007</v>
      </c>
      <c r="J33" s="8">
        <v>10.767101800000001</v>
      </c>
      <c r="K33" s="8">
        <v>10.210712409999999</v>
      </c>
      <c r="L33" s="8">
        <v>10.125793029999999</v>
      </c>
      <c r="M33" s="8">
        <v>10.98674667</v>
      </c>
      <c r="N33" s="8">
        <v>10.47720485</v>
      </c>
      <c r="O33" s="8">
        <v>10.33201811</v>
      </c>
      <c r="P33" s="8">
        <v>10.82490091</v>
      </c>
      <c r="Q33" s="8">
        <v>9.9878639000000007</v>
      </c>
      <c r="R33" s="8">
        <v>18.641048940000001</v>
      </c>
      <c r="S33" s="9">
        <v>4.3177551200000002</v>
      </c>
      <c r="T33" s="9">
        <v>9.51493404</v>
      </c>
      <c r="U33" s="9">
        <v>9.9882960799999996</v>
      </c>
      <c r="V33" s="9">
        <v>6.96008475</v>
      </c>
      <c r="W33" s="9">
        <v>10.104597500000001</v>
      </c>
      <c r="X33" s="9">
        <v>10.236771470000001</v>
      </c>
      <c r="Y33" s="4"/>
      <c r="Z33" s="125">
        <f t="shared" si="0"/>
        <v>1.8119045432805136E-2</v>
      </c>
      <c r="AA33" s="125">
        <f t="shared" si="1"/>
        <v>1.6372403096431259E-2</v>
      </c>
      <c r="AB33" s="125">
        <f t="shared" si="2"/>
        <v>0.10429392006328442</v>
      </c>
      <c r="AC33" s="125">
        <f t="shared" si="3"/>
        <v>-0.35357862502981074</v>
      </c>
      <c r="AD33" s="125">
        <f t="shared" si="4"/>
        <v>-1.0392507960176574E-2</v>
      </c>
      <c r="AE33" s="125">
        <f t="shared" si="5"/>
        <v>1.0959975151694565E-2</v>
      </c>
      <c r="AF33" s="125" t="str">
        <f t="shared" si="6"/>
        <v/>
      </c>
      <c r="AG33" s="4">
        <f t="shared" si="7"/>
        <v>53.751143779999992</v>
      </c>
      <c r="AH33" s="4">
        <f t="shared" si="8"/>
        <v>51.122438960000004</v>
      </c>
      <c r="AI33" s="125">
        <f t="shared" si="9"/>
        <v>-4.8905095503811231E-2</v>
      </c>
      <c r="AJ33" t="s">
        <v>779</v>
      </c>
      <c r="AK33">
        <f t="shared" si="10"/>
        <v>1</v>
      </c>
      <c r="AL33">
        <f t="shared" si="11"/>
        <v>1</v>
      </c>
      <c r="AM33">
        <f t="shared" si="12"/>
        <v>1</v>
      </c>
      <c r="AN33">
        <f t="shared" si="13"/>
        <v>1</v>
      </c>
      <c r="AO33">
        <f t="shared" si="14"/>
        <v>1</v>
      </c>
      <c r="AP33">
        <f t="shared" si="15"/>
        <v>1</v>
      </c>
      <c r="AQ33">
        <f t="shared" si="16"/>
        <v>0</v>
      </c>
    </row>
    <row r="34" spans="1:43" x14ac:dyDescent="0.3">
      <c r="A34" t="s">
        <v>29</v>
      </c>
      <c r="B34" t="str">
        <f>VLOOKUP(A34,[3]country_code!H$2:J$217,3,FALSE)</f>
        <v>ME</v>
      </c>
      <c r="C34" t="s">
        <v>44</v>
      </c>
      <c r="D34" t="str">
        <f>VLOOKUP(A34,[3]country_code!H$2:J$217,2,FALSE)</f>
        <v>Upper-Middle Income</v>
      </c>
      <c r="E34" t="s">
        <v>793</v>
      </c>
      <c r="F34" t="s">
        <v>7</v>
      </c>
      <c r="G34" s="8">
        <v>72.429730419999984</v>
      </c>
      <c r="H34" s="8">
        <v>68.470908439999988</v>
      </c>
      <c r="I34" s="8">
        <v>98.709545510000012</v>
      </c>
      <c r="J34" s="8">
        <v>106.79181852000001</v>
      </c>
      <c r="K34" s="8">
        <v>94.372185029999997</v>
      </c>
      <c r="L34" s="8">
        <v>89.389439690000017</v>
      </c>
      <c r="M34" s="8">
        <v>115.36347145000001</v>
      </c>
      <c r="N34" s="8">
        <v>118.81709144</v>
      </c>
      <c r="O34" s="8">
        <v>114.50027096999999</v>
      </c>
      <c r="P34" s="8">
        <v>101.60099111000001</v>
      </c>
      <c r="Q34" s="8">
        <v>87.468589949999995</v>
      </c>
      <c r="R34" s="8">
        <v>104.83461059000003</v>
      </c>
      <c r="S34" s="8">
        <v>73.320205210000012</v>
      </c>
      <c r="T34" s="8">
        <v>69.683087399999991</v>
      </c>
      <c r="U34" s="8">
        <v>105.61373666</v>
      </c>
      <c r="V34" s="8">
        <v>83.521974920000005</v>
      </c>
      <c r="W34" s="8">
        <v>69.752758119999996</v>
      </c>
      <c r="X34" s="8">
        <v>79.960950919999988</v>
      </c>
      <c r="Y34" s="4"/>
      <c r="Z34" s="125">
        <f t="shared" ref="Z34:Z65" si="17">IF(S34&lt;&gt;"",-(G34-S34)/G34,"")</f>
        <v>1.2294326995784883E-2</v>
      </c>
      <c r="AA34" s="125">
        <f t="shared" ref="AA34:AA65" si="18">IF(T34&lt;&gt;"",-(H34-T34)/H34,"")</f>
        <v>1.7703561813587104E-2</v>
      </c>
      <c r="AB34" s="125">
        <f t="shared" ref="AB34:AB65" si="19">IF(U34&lt;&gt;"",-(I34-U34)/I34,"")</f>
        <v>6.9944513616472304E-2</v>
      </c>
      <c r="AC34" s="125">
        <f t="shared" ref="AC34:AC65" si="20">IF(V34&lt;&gt;"",-(J34-V34)/J34,"")</f>
        <v>-0.21789912300858533</v>
      </c>
      <c r="AD34" s="125">
        <f t="shared" ref="AD34:AD65" si="21">IF(W34&lt;&gt;"",-(K34-W34)/K34,"")</f>
        <v>-0.26087588098308551</v>
      </c>
      <c r="AE34" s="125">
        <f t="shared" ref="AE34:AE65" si="22">IF(X34&lt;&gt;"",-(L34-X34)/L34,"")</f>
        <v>-0.10547653954088711</v>
      </c>
      <c r="AF34" s="125" t="str">
        <f t="shared" ref="AF34:AF65" si="23">IF(Y34&lt;&gt;"",-(M34-Y34)/M34,"")</f>
        <v/>
      </c>
      <c r="AG34" s="4">
        <f t="shared" ref="AG34:AG65" si="24">SUMPRODUCT(AK34:AQ34,G34:M34)</f>
        <v>530.16362760999993</v>
      </c>
      <c r="AH34" s="4">
        <f t="shared" ref="AH34:AH65" si="25">SUMPRODUCT(AK34:AQ34,S34:Y34)</f>
        <v>481.85271323000006</v>
      </c>
      <c r="AI34" s="125">
        <f t="shared" si="9"/>
        <v>-9.1124535641548099E-2</v>
      </c>
      <c r="AJ34" t="s">
        <v>779</v>
      </c>
      <c r="AK34">
        <f t="shared" ref="AK34:AK65" si="26">IF(Z34="",0,1)</f>
        <v>1</v>
      </c>
      <c r="AL34">
        <f t="shared" ref="AL34:AL65" si="27">IF(AA34="",0,1)</f>
        <v>1</v>
      </c>
      <c r="AM34">
        <f t="shared" ref="AM34:AM65" si="28">IF(AB34="",0,1)</f>
        <v>1</v>
      </c>
      <c r="AN34">
        <f t="shared" ref="AN34:AN65" si="29">IF(AC34="",0,1)</f>
        <v>1</v>
      </c>
      <c r="AO34">
        <f t="shared" ref="AO34:AO65" si="30">IF(AD34="",0,1)</f>
        <v>1</v>
      </c>
      <c r="AP34">
        <f t="shared" ref="AP34:AP65" si="31">IF(AE34="",0,1)</f>
        <v>1</v>
      </c>
      <c r="AQ34">
        <f t="shared" ref="AQ34:AQ65" si="32">IF(AF34="",0,1)</f>
        <v>0</v>
      </c>
    </row>
    <row r="35" spans="1:43" x14ac:dyDescent="0.3">
      <c r="A35" t="s">
        <v>29</v>
      </c>
      <c r="B35" t="str">
        <f>VLOOKUP(A35,[3]country_code!H$2:J$217,3,FALSE)</f>
        <v>ME</v>
      </c>
      <c r="C35" t="s">
        <v>44</v>
      </c>
      <c r="D35" t="str">
        <f>VLOOKUP(A35,[3]country_code!H$2:J$217,2,FALSE)</f>
        <v>Upper-Middle Income</v>
      </c>
      <c r="E35" t="s">
        <v>794</v>
      </c>
      <c r="F35" t="s">
        <v>7</v>
      </c>
      <c r="G35" s="8">
        <v>49.84722318</v>
      </c>
      <c r="H35" s="8">
        <v>38.958365399999998</v>
      </c>
      <c r="I35" s="8">
        <v>50.498218180000002</v>
      </c>
      <c r="J35" s="8">
        <v>55.14283846</v>
      </c>
      <c r="K35" s="8">
        <v>56.428341859999996</v>
      </c>
      <c r="L35" s="8">
        <v>52.810087229999993</v>
      </c>
      <c r="M35" s="8">
        <v>71.626480939999993</v>
      </c>
      <c r="N35" s="8">
        <v>71.690318180000006</v>
      </c>
      <c r="O35" s="8">
        <v>70.816309910000001</v>
      </c>
      <c r="P35" s="8">
        <v>65.908952759999991</v>
      </c>
      <c r="Q35" s="8">
        <v>54.764641939999997</v>
      </c>
      <c r="R35" s="8">
        <v>57.237175490000006</v>
      </c>
      <c r="S35" s="9">
        <v>47.781207189999996</v>
      </c>
      <c r="T35" s="9">
        <v>40.097544820000003</v>
      </c>
      <c r="U35" s="9">
        <v>54.96385222</v>
      </c>
      <c r="V35" s="9">
        <v>35.570662579999997</v>
      </c>
      <c r="W35" s="9">
        <v>38.250745619999996</v>
      </c>
      <c r="X35" s="9">
        <v>42.474174049999995</v>
      </c>
      <c r="Y35" s="4"/>
      <c r="Z35" s="125">
        <f t="shared" si="17"/>
        <v>-4.1446962502596198E-2</v>
      </c>
      <c r="AA35" s="125">
        <f t="shared" si="18"/>
        <v>2.9240945001250105E-2</v>
      </c>
      <c r="AB35" s="125">
        <f t="shared" si="19"/>
        <v>8.8431517010804706E-2</v>
      </c>
      <c r="AC35" s="125">
        <f t="shared" si="20"/>
        <v>-0.35493595227596852</v>
      </c>
      <c r="AD35" s="125">
        <f t="shared" si="21"/>
        <v>-0.3221359274582094</v>
      </c>
      <c r="AE35" s="125">
        <f t="shared" si="22"/>
        <v>-0.19571854019071652</v>
      </c>
      <c r="AF35" s="125" t="str">
        <f t="shared" si="23"/>
        <v/>
      </c>
      <c r="AG35" s="4">
        <f t="shared" si="24"/>
        <v>303.68507431</v>
      </c>
      <c r="AH35" s="4">
        <f t="shared" si="25"/>
        <v>259.13818648</v>
      </c>
      <c r="AI35" s="125">
        <f t="shared" si="9"/>
        <v>-0.14668777493004742</v>
      </c>
      <c r="AJ35" t="s">
        <v>779</v>
      </c>
      <c r="AK35">
        <f t="shared" si="26"/>
        <v>1</v>
      </c>
      <c r="AL35">
        <f t="shared" si="27"/>
        <v>1</v>
      </c>
      <c r="AM35">
        <f t="shared" si="28"/>
        <v>1</v>
      </c>
      <c r="AN35">
        <f t="shared" si="29"/>
        <v>1</v>
      </c>
      <c r="AO35">
        <f t="shared" si="30"/>
        <v>1</v>
      </c>
      <c r="AP35">
        <f t="shared" si="31"/>
        <v>1</v>
      </c>
      <c r="AQ35">
        <f t="shared" si="32"/>
        <v>0</v>
      </c>
    </row>
    <row r="36" spans="1:43" x14ac:dyDescent="0.3">
      <c r="A36" t="s">
        <v>785</v>
      </c>
      <c r="B36" t="str">
        <f>VLOOKUP(A36,[3]country_code!H$2:J$217,3,FALSE)</f>
        <v>MK</v>
      </c>
      <c r="C36" t="s">
        <v>44</v>
      </c>
      <c r="D36" t="str">
        <f>VLOOKUP(A36,[3]country_code!H$2:J$217,2,FALSE)</f>
        <v>Upper-Middle Income</v>
      </c>
      <c r="E36" t="s">
        <v>793</v>
      </c>
      <c r="F36" t="s">
        <v>7</v>
      </c>
      <c r="G36" s="4">
        <v>83</v>
      </c>
      <c r="H36" s="4">
        <v>87</v>
      </c>
      <c r="I36" s="4">
        <v>143</v>
      </c>
      <c r="J36" s="4">
        <v>110</v>
      </c>
      <c r="K36" s="4">
        <v>94</v>
      </c>
      <c r="L36" s="4">
        <v>160</v>
      </c>
      <c r="M36" s="4">
        <v>192</v>
      </c>
      <c r="N36" s="4">
        <v>165</v>
      </c>
      <c r="O36" s="4">
        <v>151</v>
      </c>
      <c r="P36" s="4">
        <v>186</v>
      </c>
      <c r="Q36" s="4">
        <v>118</v>
      </c>
      <c r="R36" s="4">
        <v>126</v>
      </c>
      <c r="S36" s="4">
        <v>102</v>
      </c>
      <c r="T36" s="4">
        <v>99</v>
      </c>
      <c r="U36" s="4">
        <v>63</v>
      </c>
      <c r="V36" s="4">
        <v>90</v>
      </c>
      <c r="W36" s="4">
        <v>60</v>
      </c>
      <c r="X36" s="4">
        <v>66</v>
      </c>
      <c r="Y36" s="4">
        <v>67</v>
      </c>
      <c r="Z36" s="125">
        <f t="shared" si="17"/>
        <v>0.2289156626506024</v>
      </c>
      <c r="AA36" s="125">
        <f t="shared" si="18"/>
        <v>0.13793103448275862</v>
      </c>
      <c r="AB36" s="125">
        <f t="shared" si="19"/>
        <v>-0.55944055944055948</v>
      </c>
      <c r="AC36" s="125">
        <f t="shared" si="20"/>
        <v>-0.18181818181818182</v>
      </c>
      <c r="AD36" s="125">
        <f t="shared" si="21"/>
        <v>-0.36170212765957449</v>
      </c>
      <c r="AE36" s="125">
        <f t="shared" si="22"/>
        <v>-0.58750000000000002</v>
      </c>
      <c r="AF36" s="125">
        <f t="shared" si="23"/>
        <v>-0.65104166666666663</v>
      </c>
      <c r="AG36" s="4">
        <f t="shared" si="24"/>
        <v>869</v>
      </c>
      <c r="AH36" s="4">
        <f t="shared" si="25"/>
        <v>547</v>
      </c>
      <c r="AI36" s="125">
        <f t="shared" si="9"/>
        <v>-0.3705408515535098</v>
      </c>
      <c r="AJ36" t="s">
        <v>779</v>
      </c>
      <c r="AK36">
        <f t="shared" si="26"/>
        <v>1</v>
      </c>
      <c r="AL36">
        <f t="shared" si="27"/>
        <v>1</v>
      </c>
      <c r="AM36">
        <f t="shared" si="28"/>
        <v>1</v>
      </c>
      <c r="AN36">
        <f t="shared" si="29"/>
        <v>1</v>
      </c>
      <c r="AO36">
        <f t="shared" si="30"/>
        <v>1</v>
      </c>
      <c r="AP36">
        <f t="shared" si="31"/>
        <v>1</v>
      </c>
      <c r="AQ36">
        <f t="shared" si="32"/>
        <v>1</v>
      </c>
    </row>
    <row r="37" spans="1:43" ht="15" thickBot="1" x14ac:dyDescent="0.35">
      <c r="A37" t="s">
        <v>656</v>
      </c>
      <c r="B37" t="str">
        <f>VLOOKUP(A37,[3]country_code!H$2:J$217,3,FALSE)</f>
        <v>TR</v>
      </c>
      <c r="C37" t="s">
        <v>44</v>
      </c>
      <c r="D37" t="str">
        <f>VLOOKUP(A37,[3]country_code!H$2:J$217,2,FALSE)</f>
        <v>Upper-Middle Income</v>
      </c>
      <c r="E37" t="s">
        <v>31</v>
      </c>
      <c r="F37" t="s">
        <v>730</v>
      </c>
      <c r="G37" s="4">
        <v>1078531</v>
      </c>
      <c r="H37" s="4">
        <v>18190775</v>
      </c>
      <c r="I37" s="4">
        <v>1419946</v>
      </c>
      <c r="J37" s="4">
        <v>1984446</v>
      </c>
      <c r="K37" s="4">
        <v>13699235</v>
      </c>
      <c r="L37" s="4">
        <v>148125</v>
      </c>
      <c r="M37" s="4">
        <v>819991</v>
      </c>
      <c r="N37" s="4">
        <v>17385993</v>
      </c>
      <c r="O37" s="4">
        <v>713923</v>
      </c>
      <c r="P37" s="4">
        <v>460882</v>
      </c>
      <c r="Q37" s="4">
        <v>21774250</v>
      </c>
      <c r="R37" s="114">
        <v>1152886</v>
      </c>
      <c r="S37" s="47">
        <v>518594</v>
      </c>
      <c r="T37" s="47">
        <v>25600604</v>
      </c>
      <c r="U37" s="47">
        <v>949902</v>
      </c>
      <c r="V37" s="47">
        <v>899854</v>
      </c>
      <c r="W37" s="47">
        <v>19413148</v>
      </c>
      <c r="X37" s="4">
        <v>1918632</v>
      </c>
      <c r="Y37" s="4">
        <v>632679</v>
      </c>
      <c r="Z37" s="125">
        <f t="shared" si="17"/>
        <v>-0.51916634755978275</v>
      </c>
      <c r="AA37" s="125">
        <f t="shared" si="18"/>
        <v>0.40733992916739392</v>
      </c>
      <c r="AB37" s="125">
        <f t="shared" si="19"/>
        <v>-0.33102948985383951</v>
      </c>
      <c r="AC37" s="125">
        <f t="shared" si="20"/>
        <v>-0.54654649206881922</v>
      </c>
      <c r="AD37" s="125">
        <f t="shared" si="21"/>
        <v>0.41709723207171789</v>
      </c>
      <c r="AE37" s="125">
        <f t="shared" si="22"/>
        <v>11.952789873417721</v>
      </c>
      <c r="AF37" s="125">
        <f t="shared" si="23"/>
        <v>-0.22843177547070639</v>
      </c>
      <c r="AG37" s="4">
        <f t="shared" si="24"/>
        <v>37341049</v>
      </c>
      <c r="AH37" s="4">
        <f t="shared" si="25"/>
        <v>49933413</v>
      </c>
      <c r="AI37" s="125">
        <f t="shared" si="9"/>
        <v>0.33722576995627518</v>
      </c>
      <c r="AJ37" t="s">
        <v>779</v>
      </c>
      <c r="AK37">
        <f t="shared" si="26"/>
        <v>1</v>
      </c>
      <c r="AL37">
        <f t="shared" si="27"/>
        <v>1</v>
      </c>
      <c r="AM37">
        <f t="shared" si="28"/>
        <v>1</v>
      </c>
      <c r="AN37">
        <f t="shared" si="29"/>
        <v>1</v>
      </c>
      <c r="AO37">
        <f t="shared" si="30"/>
        <v>1</v>
      </c>
      <c r="AP37">
        <f t="shared" si="31"/>
        <v>1</v>
      </c>
      <c r="AQ37">
        <f t="shared" si="32"/>
        <v>1</v>
      </c>
    </row>
    <row r="38" spans="1:43" ht="15" thickBot="1" x14ac:dyDescent="0.35">
      <c r="A38" t="s">
        <v>656</v>
      </c>
      <c r="B38" t="str">
        <f>VLOOKUP(A38,[3]country_code!H$2:J$217,3,FALSE)</f>
        <v>TR</v>
      </c>
      <c r="C38" t="s">
        <v>44</v>
      </c>
      <c r="D38" t="str">
        <f>VLOOKUP(A38,[3]country_code!H$2:J$217,2,FALSE)</f>
        <v>Upper-Middle Income</v>
      </c>
      <c r="E38" t="s">
        <v>796</v>
      </c>
      <c r="F38" t="s">
        <v>730</v>
      </c>
      <c r="G38" s="4">
        <v>1091143</v>
      </c>
      <c r="H38" s="4">
        <v>1135731</v>
      </c>
      <c r="I38" s="4">
        <v>1324995</v>
      </c>
      <c r="J38" s="4">
        <v>1275489</v>
      </c>
      <c r="K38" s="4">
        <v>1684746</v>
      </c>
      <c r="L38" s="4">
        <v>1207645</v>
      </c>
      <c r="M38" s="4">
        <v>1771700</v>
      </c>
      <c r="N38" s="4">
        <v>1305707</v>
      </c>
      <c r="O38" s="4">
        <v>1660818</v>
      </c>
      <c r="P38" s="4">
        <v>1725983</v>
      </c>
      <c r="Q38" s="4">
        <v>1450354</v>
      </c>
      <c r="R38" s="114">
        <v>1825992</v>
      </c>
      <c r="S38" s="47">
        <v>1528878</v>
      </c>
      <c r="T38" s="47">
        <v>1677077</v>
      </c>
      <c r="U38" s="47">
        <v>1845251</v>
      </c>
      <c r="V38" s="47">
        <v>1199895</v>
      </c>
      <c r="W38" s="47">
        <v>1453391</v>
      </c>
      <c r="X38" s="4">
        <v>3213158</v>
      </c>
      <c r="Y38" s="4">
        <v>2476426</v>
      </c>
      <c r="Z38" s="125">
        <f t="shared" si="17"/>
        <v>0.40117106557069054</v>
      </c>
      <c r="AA38" s="125">
        <f t="shared" si="18"/>
        <v>0.47664984049920273</v>
      </c>
      <c r="AB38" s="125">
        <f t="shared" si="19"/>
        <v>0.39264751942460158</v>
      </c>
      <c r="AC38" s="125">
        <f t="shared" si="20"/>
        <v>-5.9266681249309089E-2</v>
      </c>
      <c r="AD38" s="125">
        <f t="shared" si="21"/>
        <v>-0.13732337100073244</v>
      </c>
      <c r="AE38" s="125">
        <f t="shared" si="22"/>
        <v>1.6606809120229868</v>
      </c>
      <c r="AF38" s="125">
        <f t="shared" si="23"/>
        <v>0.39776824518823728</v>
      </c>
      <c r="AG38" s="4">
        <f t="shared" si="24"/>
        <v>9491449</v>
      </c>
      <c r="AH38" s="4">
        <f t="shared" si="25"/>
        <v>13394076</v>
      </c>
      <c r="AI38" s="125">
        <f t="shared" si="9"/>
        <v>0.41117294103355556</v>
      </c>
      <c r="AJ38" t="s">
        <v>779</v>
      </c>
      <c r="AK38">
        <f t="shared" si="26"/>
        <v>1</v>
      </c>
      <c r="AL38">
        <f t="shared" si="27"/>
        <v>1</v>
      </c>
      <c r="AM38">
        <f t="shared" si="28"/>
        <v>1</v>
      </c>
      <c r="AN38">
        <f t="shared" si="29"/>
        <v>1</v>
      </c>
      <c r="AO38">
        <f t="shared" si="30"/>
        <v>1</v>
      </c>
      <c r="AP38">
        <f t="shared" si="31"/>
        <v>1</v>
      </c>
      <c r="AQ38">
        <f t="shared" si="32"/>
        <v>1</v>
      </c>
    </row>
    <row r="39" spans="1:43" x14ac:dyDescent="0.3">
      <c r="A39" t="s">
        <v>656</v>
      </c>
      <c r="B39" t="str">
        <f>VLOOKUP(A39,[3]country_code!H$2:J$217,3,FALSE)</f>
        <v>TR</v>
      </c>
      <c r="C39" t="s">
        <v>44</v>
      </c>
      <c r="D39" t="str">
        <f>VLOOKUP(A39,[3]country_code!H$2:J$217,2,FALSE)</f>
        <v>Upper-Middle Income</v>
      </c>
      <c r="E39" t="s">
        <v>27</v>
      </c>
      <c r="F39" t="s">
        <v>730</v>
      </c>
      <c r="G39" s="109">
        <v>10582453</v>
      </c>
      <c r="H39" s="109">
        <v>10513902</v>
      </c>
      <c r="I39" s="109">
        <v>9317250</v>
      </c>
      <c r="J39" s="109">
        <v>10544051</v>
      </c>
      <c r="K39" s="109">
        <v>11698426</v>
      </c>
      <c r="L39" s="109">
        <v>12147462</v>
      </c>
      <c r="M39" s="109">
        <v>12198439</v>
      </c>
      <c r="N39" s="109">
        <v>13876156</v>
      </c>
      <c r="O39" s="109">
        <v>15493553</v>
      </c>
      <c r="P39" s="109">
        <v>12656289</v>
      </c>
      <c r="Q39" s="109">
        <v>13989616</v>
      </c>
      <c r="R39" s="109">
        <v>14116550</v>
      </c>
      <c r="S39" s="109">
        <v>12929533</v>
      </c>
      <c r="T39" s="109">
        <v>11851488</v>
      </c>
      <c r="U39" s="109">
        <v>13359689</v>
      </c>
      <c r="V39" s="109">
        <v>12941927</v>
      </c>
      <c r="W39" s="109">
        <v>11167509</v>
      </c>
      <c r="X39" s="109">
        <v>15237175</v>
      </c>
      <c r="Y39" s="13">
        <v>22018012</v>
      </c>
      <c r="Z39" s="125">
        <f t="shared" si="17"/>
        <v>0.22178978730167759</v>
      </c>
      <c r="AA39" s="125">
        <f t="shared" si="18"/>
        <v>0.12722070264683843</v>
      </c>
      <c r="AB39" s="125">
        <f t="shared" si="19"/>
        <v>0.43386610856207575</v>
      </c>
      <c r="AC39" s="125">
        <f t="shared" si="20"/>
        <v>0.22741506087176552</v>
      </c>
      <c r="AD39" s="125">
        <f t="shared" si="21"/>
        <v>-4.538362682295892E-2</v>
      </c>
      <c r="AE39" s="125">
        <f t="shared" si="22"/>
        <v>0.25435049724790249</v>
      </c>
      <c r="AF39" s="125">
        <f t="shared" si="23"/>
        <v>0.8049860314094287</v>
      </c>
      <c r="AG39" s="4">
        <f t="shared" si="24"/>
        <v>77001983</v>
      </c>
      <c r="AH39" s="4">
        <f t="shared" si="25"/>
        <v>99505333</v>
      </c>
      <c r="AI39" s="125">
        <f t="shared" si="9"/>
        <v>0.29224377247531402</v>
      </c>
      <c r="AJ39" t="s">
        <v>779</v>
      </c>
      <c r="AK39">
        <f t="shared" si="26"/>
        <v>1</v>
      </c>
      <c r="AL39">
        <f t="shared" si="27"/>
        <v>1</v>
      </c>
      <c r="AM39">
        <f t="shared" si="28"/>
        <v>1</v>
      </c>
      <c r="AN39">
        <f t="shared" si="29"/>
        <v>1</v>
      </c>
      <c r="AO39">
        <f t="shared" si="30"/>
        <v>1</v>
      </c>
      <c r="AP39">
        <f t="shared" si="31"/>
        <v>1</v>
      </c>
      <c r="AQ39">
        <f t="shared" si="32"/>
        <v>1</v>
      </c>
    </row>
    <row r="40" spans="1:43" x14ac:dyDescent="0.3">
      <c r="A40" t="s">
        <v>656</v>
      </c>
      <c r="B40" t="str">
        <f>VLOOKUP(A40,[3]country_code!H$2:J$217,3,FALSE)</f>
        <v>TR</v>
      </c>
      <c r="C40" t="s">
        <v>44</v>
      </c>
      <c r="D40" t="str">
        <f>VLOOKUP(A40,[3]country_code!H$2:J$217,2,FALSE)</f>
        <v>Upper-Middle Income</v>
      </c>
      <c r="E40" t="s">
        <v>792</v>
      </c>
      <c r="F40" t="s">
        <v>730</v>
      </c>
      <c r="G40" s="4">
        <v>15703257</v>
      </c>
      <c r="H40" s="4">
        <v>28012506</v>
      </c>
      <c r="I40" s="4">
        <v>12896585</v>
      </c>
      <c r="J40" s="4">
        <v>16232050</v>
      </c>
      <c r="K40" s="4">
        <v>26310755</v>
      </c>
      <c r="L40" s="4">
        <v>12116687</v>
      </c>
      <c r="M40" s="4">
        <v>17454659</v>
      </c>
      <c r="N40" s="4">
        <v>30149845</v>
      </c>
      <c r="O40" s="4">
        <v>13512830</v>
      </c>
      <c r="P40" s="4">
        <v>16278473</v>
      </c>
      <c r="Q40" s="4">
        <v>36140446</v>
      </c>
      <c r="R40" s="4">
        <v>16724908</v>
      </c>
      <c r="S40" s="4">
        <v>17840508</v>
      </c>
      <c r="T40" s="4">
        <v>36047444</v>
      </c>
      <c r="U40" s="4">
        <v>10525606</v>
      </c>
      <c r="V40" s="4">
        <v>13012975</v>
      </c>
      <c r="W40" s="4">
        <v>28444808</v>
      </c>
      <c r="X40" s="4">
        <v>11143818</v>
      </c>
      <c r="Y40" s="4">
        <v>17123092</v>
      </c>
      <c r="Z40" s="125">
        <f t="shared" si="17"/>
        <v>0.13610240219592662</v>
      </c>
      <c r="AA40" s="125">
        <f t="shared" si="18"/>
        <v>0.28683395908955805</v>
      </c>
      <c r="AB40" s="125">
        <f t="shared" si="19"/>
        <v>-0.18384549087995</v>
      </c>
      <c r="AC40" s="125">
        <f t="shared" si="20"/>
        <v>-0.19831598596603633</v>
      </c>
      <c r="AD40" s="125">
        <f t="shared" si="21"/>
        <v>8.1109531064387924E-2</v>
      </c>
      <c r="AE40" s="125">
        <f t="shared" si="22"/>
        <v>-8.029166718592301E-2</v>
      </c>
      <c r="AF40" s="125">
        <f t="shared" si="23"/>
        <v>-1.8995902469363623E-2</v>
      </c>
      <c r="AG40" s="4">
        <f t="shared" si="24"/>
        <v>128726499</v>
      </c>
      <c r="AH40" s="4">
        <f t="shared" si="25"/>
        <v>134138251</v>
      </c>
      <c r="AI40" s="125">
        <f t="shared" si="9"/>
        <v>4.2040699017224105E-2</v>
      </c>
      <c r="AJ40" t="s">
        <v>779</v>
      </c>
      <c r="AK40">
        <f t="shared" si="26"/>
        <v>1</v>
      </c>
      <c r="AL40">
        <f t="shared" si="27"/>
        <v>1</v>
      </c>
      <c r="AM40">
        <f t="shared" si="28"/>
        <v>1</v>
      </c>
      <c r="AN40">
        <f t="shared" si="29"/>
        <v>1</v>
      </c>
      <c r="AO40">
        <f t="shared" si="30"/>
        <v>1</v>
      </c>
      <c r="AP40">
        <f t="shared" si="31"/>
        <v>1</v>
      </c>
      <c r="AQ40">
        <f t="shared" si="32"/>
        <v>1</v>
      </c>
    </row>
    <row r="41" spans="1:43" x14ac:dyDescent="0.3">
      <c r="A41" t="s">
        <v>656</v>
      </c>
      <c r="B41" t="str">
        <f>VLOOKUP(A41,[3]country_code!H$2:J$217,3,FALSE)</f>
        <v>TR</v>
      </c>
      <c r="C41" t="s">
        <v>44</v>
      </c>
      <c r="D41" t="str">
        <f>VLOOKUP(A41,[3]country_code!H$2:J$217,2,FALSE)</f>
        <v>Upper-Middle Income</v>
      </c>
      <c r="E41" t="s">
        <v>797</v>
      </c>
      <c r="F41" t="s">
        <v>730</v>
      </c>
      <c r="G41" s="4">
        <v>41275709</v>
      </c>
      <c r="H41" s="4">
        <v>9463262</v>
      </c>
      <c r="I41" s="4">
        <v>13281576</v>
      </c>
      <c r="J41" s="4">
        <v>8898631</v>
      </c>
      <c r="K41" s="4">
        <v>11717969</v>
      </c>
      <c r="L41" s="4">
        <v>10604034</v>
      </c>
      <c r="M41" s="4">
        <v>35111398</v>
      </c>
      <c r="N41" s="4">
        <v>27667908</v>
      </c>
      <c r="O41" s="4">
        <v>10494717</v>
      </c>
      <c r="P41" s="4">
        <v>10796640</v>
      </c>
      <c r="Q41" s="4">
        <v>9925673</v>
      </c>
      <c r="R41" s="4">
        <v>12182351</v>
      </c>
      <c r="S41" s="4">
        <v>54753732</v>
      </c>
      <c r="T41" s="4">
        <v>14407307</v>
      </c>
      <c r="U41" s="4">
        <v>10488215</v>
      </c>
      <c r="V41" s="4">
        <v>16120125</v>
      </c>
      <c r="W41" s="4">
        <v>12863975</v>
      </c>
      <c r="X41" s="4">
        <v>10829771</v>
      </c>
      <c r="Y41" s="4">
        <v>10515310</v>
      </c>
      <c r="Z41" s="125">
        <f t="shared" si="17"/>
        <v>0.32653643817481126</v>
      </c>
      <c r="AA41" s="125">
        <f t="shared" si="18"/>
        <v>0.52244617130963933</v>
      </c>
      <c r="AB41" s="125">
        <f t="shared" si="19"/>
        <v>-0.21031848931181057</v>
      </c>
      <c r="AC41" s="125">
        <f t="shared" si="20"/>
        <v>0.81152864974398875</v>
      </c>
      <c r="AD41" s="125">
        <f t="shared" si="21"/>
        <v>9.7799029848943966E-2</v>
      </c>
      <c r="AE41" s="125">
        <f t="shared" si="22"/>
        <v>2.1287841966557256E-2</v>
      </c>
      <c r="AF41" s="125">
        <f t="shared" si="23"/>
        <v>-0.70051576983633634</v>
      </c>
      <c r="AG41" s="4">
        <f t="shared" si="24"/>
        <v>130352579</v>
      </c>
      <c r="AH41" s="4">
        <f t="shared" si="25"/>
        <v>129978435</v>
      </c>
      <c r="AI41" s="125">
        <f t="shared" si="9"/>
        <v>-2.8702462419251404E-3</v>
      </c>
      <c r="AJ41" t="s">
        <v>779</v>
      </c>
      <c r="AK41">
        <f t="shared" si="26"/>
        <v>1</v>
      </c>
      <c r="AL41">
        <f t="shared" si="27"/>
        <v>1</v>
      </c>
      <c r="AM41">
        <f t="shared" si="28"/>
        <v>1</v>
      </c>
      <c r="AN41">
        <f t="shared" si="29"/>
        <v>1</v>
      </c>
      <c r="AO41">
        <f t="shared" si="30"/>
        <v>1</v>
      </c>
      <c r="AP41">
        <f t="shared" si="31"/>
        <v>1</v>
      </c>
      <c r="AQ41">
        <f t="shared" si="32"/>
        <v>1</v>
      </c>
    </row>
    <row r="42" spans="1:43" x14ac:dyDescent="0.3">
      <c r="A42" t="s">
        <v>656</v>
      </c>
      <c r="B42" t="str">
        <f>VLOOKUP(A42,[3]country_code!H$2:J$217,3,FALSE)</f>
        <v>TR</v>
      </c>
      <c r="C42" t="s">
        <v>44</v>
      </c>
      <c r="D42" t="str">
        <f>VLOOKUP(A42,[3]country_code!H$2:J$217,2,FALSE)</f>
        <v>Upper-Middle Income</v>
      </c>
      <c r="E42" t="s">
        <v>94</v>
      </c>
      <c r="F42" t="s">
        <v>730</v>
      </c>
      <c r="G42" s="4">
        <v>12322510</v>
      </c>
      <c r="H42" s="4">
        <v>5595022</v>
      </c>
      <c r="I42" s="4">
        <v>5500615</v>
      </c>
      <c r="J42" s="4">
        <v>6224585</v>
      </c>
      <c r="K42" s="4">
        <v>5875763</v>
      </c>
      <c r="L42" s="4">
        <v>5354806</v>
      </c>
      <c r="M42" s="4">
        <v>10568724</v>
      </c>
      <c r="N42" s="4">
        <v>6200068</v>
      </c>
      <c r="O42" s="4">
        <v>6169024</v>
      </c>
      <c r="P42" s="4">
        <v>7253206</v>
      </c>
      <c r="Q42" s="4">
        <v>7136209</v>
      </c>
      <c r="R42" s="4">
        <v>8802841</v>
      </c>
      <c r="S42" s="4">
        <v>15474665</v>
      </c>
      <c r="T42" s="4">
        <v>7565311</v>
      </c>
      <c r="U42" s="4">
        <v>6494264</v>
      </c>
      <c r="V42" s="4">
        <v>5092353</v>
      </c>
      <c r="W42" s="4">
        <v>4650100</v>
      </c>
      <c r="X42" s="4">
        <v>7428763</v>
      </c>
      <c r="Y42" s="4">
        <v>12929205</v>
      </c>
      <c r="Z42" s="125">
        <f t="shared" si="17"/>
        <v>0.25580462097413598</v>
      </c>
      <c r="AA42" s="125">
        <f t="shared" si="18"/>
        <v>0.35215035794318594</v>
      </c>
      <c r="AB42" s="125">
        <f t="shared" si="19"/>
        <v>0.18064325534508413</v>
      </c>
      <c r="AC42" s="125">
        <f t="shared" si="20"/>
        <v>-0.18189678508687729</v>
      </c>
      <c r="AD42" s="125">
        <f t="shared" si="21"/>
        <v>-0.20859639845922989</v>
      </c>
      <c r="AE42" s="125">
        <f t="shared" si="22"/>
        <v>0.3873075887343071</v>
      </c>
      <c r="AF42" s="125">
        <f t="shared" si="23"/>
        <v>0.22334588357118607</v>
      </c>
      <c r="AG42" s="4">
        <f t="shared" si="24"/>
        <v>51442025</v>
      </c>
      <c r="AH42" s="4">
        <f t="shared" si="25"/>
        <v>59634661</v>
      </c>
      <c r="AI42" s="125">
        <f t="shared" si="9"/>
        <v>0.15925959368823447</v>
      </c>
      <c r="AJ42" t="s">
        <v>779</v>
      </c>
      <c r="AK42">
        <f t="shared" si="26"/>
        <v>1</v>
      </c>
      <c r="AL42">
        <f t="shared" si="27"/>
        <v>1</v>
      </c>
      <c r="AM42">
        <f t="shared" si="28"/>
        <v>1</v>
      </c>
      <c r="AN42">
        <f t="shared" si="29"/>
        <v>1</v>
      </c>
      <c r="AO42">
        <f t="shared" si="30"/>
        <v>1</v>
      </c>
      <c r="AP42">
        <f t="shared" si="31"/>
        <v>1</v>
      </c>
      <c r="AQ42">
        <f t="shared" si="32"/>
        <v>1</v>
      </c>
    </row>
    <row r="43" spans="1:43" x14ac:dyDescent="0.3">
      <c r="A43" t="s">
        <v>656</v>
      </c>
      <c r="B43" t="str">
        <f>VLOOKUP(A43,[3]country_code!H$2:J$217,3,FALSE)</f>
        <v>TR</v>
      </c>
      <c r="C43" t="s">
        <v>44</v>
      </c>
      <c r="D43" t="str">
        <f>VLOOKUP(A43,[3]country_code!H$2:J$217,2,FALSE)</f>
        <v>Upper-Middle Income</v>
      </c>
      <c r="E43" t="s">
        <v>30</v>
      </c>
      <c r="F43" t="s">
        <v>730</v>
      </c>
      <c r="G43" s="4">
        <v>14624726</v>
      </c>
      <c r="H43" s="4">
        <v>9821731</v>
      </c>
      <c r="I43" s="4">
        <v>11476639</v>
      </c>
      <c r="J43" s="4">
        <v>14247604</v>
      </c>
      <c r="K43" s="4">
        <v>12611520</v>
      </c>
      <c r="L43" s="4">
        <v>11968562</v>
      </c>
      <c r="M43" s="4">
        <v>16634668</v>
      </c>
      <c r="N43" s="4">
        <v>12763852</v>
      </c>
      <c r="O43" s="4">
        <v>12798907</v>
      </c>
      <c r="P43" s="4">
        <v>15817591</v>
      </c>
      <c r="Q43" s="4">
        <v>14366196</v>
      </c>
      <c r="R43" s="4">
        <v>15572022</v>
      </c>
      <c r="S43" s="4">
        <v>17321914</v>
      </c>
      <c r="T43" s="4">
        <v>10446840</v>
      </c>
      <c r="U43" s="4">
        <v>9575704</v>
      </c>
      <c r="V43" s="4">
        <v>12113121</v>
      </c>
      <c r="W43" s="4">
        <v>9031660</v>
      </c>
      <c r="X43" s="4">
        <v>9225186</v>
      </c>
      <c r="Y43" s="4">
        <v>16490413</v>
      </c>
      <c r="Z43" s="125">
        <f t="shared" si="17"/>
        <v>0.18442656635071317</v>
      </c>
      <c r="AA43" s="125">
        <f t="shared" si="18"/>
        <v>6.3645501999596607E-2</v>
      </c>
      <c r="AB43" s="125">
        <f t="shared" si="19"/>
        <v>-0.16563516548703849</v>
      </c>
      <c r="AC43" s="125">
        <f t="shared" si="20"/>
        <v>-0.14981347039123211</v>
      </c>
      <c r="AD43" s="125">
        <f t="shared" si="21"/>
        <v>-0.28385634721270714</v>
      </c>
      <c r="AE43" s="125">
        <f t="shared" si="22"/>
        <v>-0.22921517221534216</v>
      </c>
      <c r="AF43" s="125">
        <f t="shared" si="23"/>
        <v>-8.6719494491864814E-3</v>
      </c>
      <c r="AG43" s="4">
        <f t="shared" si="24"/>
        <v>91385450</v>
      </c>
      <c r="AH43" s="4">
        <f t="shared" si="25"/>
        <v>84204838</v>
      </c>
      <c r="AI43" s="125">
        <f t="shared" si="9"/>
        <v>-7.8575002913483488E-2</v>
      </c>
      <c r="AJ43" t="s">
        <v>779</v>
      </c>
      <c r="AK43">
        <f t="shared" si="26"/>
        <v>1</v>
      </c>
      <c r="AL43">
        <f t="shared" si="27"/>
        <v>1</v>
      </c>
      <c r="AM43">
        <f t="shared" si="28"/>
        <v>1</v>
      </c>
      <c r="AN43">
        <f t="shared" si="29"/>
        <v>1</v>
      </c>
      <c r="AO43">
        <f t="shared" si="30"/>
        <v>1</v>
      </c>
      <c r="AP43">
        <f t="shared" si="31"/>
        <v>1</v>
      </c>
      <c r="AQ43">
        <f t="shared" si="32"/>
        <v>1</v>
      </c>
    </row>
    <row r="44" spans="1:43" x14ac:dyDescent="0.3">
      <c r="A44" t="s">
        <v>656</v>
      </c>
      <c r="B44" t="str">
        <f>VLOOKUP(A44,[3]country_code!H$2:J$217,3,FALSE)</f>
        <v>TR</v>
      </c>
      <c r="C44" t="s">
        <v>44</v>
      </c>
      <c r="D44" t="str">
        <f>VLOOKUP(A44,[3]country_code!H$2:J$217,2,FALSE)</f>
        <v>Upper-Middle Income</v>
      </c>
      <c r="E44" t="s">
        <v>793</v>
      </c>
      <c r="F44" t="s">
        <v>730</v>
      </c>
      <c r="G44" s="13">
        <v>55674824</v>
      </c>
      <c r="H44" s="13">
        <v>57499122</v>
      </c>
      <c r="I44" s="13">
        <v>41088165</v>
      </c>
      <c r="J44" s="13">
        <v>48771083</v>
      </c>
      <c r="K44" s="13">
        <v>59832917</v>
      </c>
      <c r="L44" s="13">
        <v>44876671</v>
      </c>
      <c r="M44" s="13">
        <v>58321960</v>
      </c>
      <c r="N44" s="13">
        <v>66620442</v>
      </c>
      <c r="O44" s="13">
        <v>52607319</v>
      </c>
      <c r="P44" s="13">
        <v>54586149</v>
      </c>
      <c r="Q44" s="13">
        <v>73363289</v>
      </c>
      <c r="R44" s="13">
        <v>60617777</v>
      </c>
      <c r="S44" s="13">
        <v>67416464</v>
      </c>
      <c r="T44" s="13">
        <v>71728728</v>
      </c>
      <c r="U44" s="13">
        <v>36954498</v>
      </c>
      <c r="V44" s="13">
        <v>49124611</v>
      </c>
      <c r="W44" s="13">
        <v>55281223</v>
      </c>
      <c r="X44" s="13">
        <v>55442616</v>
      </c>
      <c r="Y44" s="13">
        <v>76013824</v>
      </c>
      <c r="Z44" s="125">
        <f t="shared" si="17"/>
        <v>0.21089676008674946</v>
      </c>
      <c r="AA44" s="125">
        <f t="shared" si="18"/>
        <v>0.24747518753416792</v>
      </c>
      <c r="AB44" s="125">
        <f t="shared" si="19"/>
        <v>-0.10060480919505653</v>
      </c>
      <c r="AC44" s="125">
        <f t="shared" si="20"/>
        <v>7.2487215426403385E-3</v>
      </c>
      <c r="AD44" s="125">
        <f t="shared" si="21"/>
        <v>-7.6073409558153421E-2</v>
      </c>
      <c r="AE44" s="125">
        <f t="shared" si="22"/>
        <v>0.23544404619495951</v>
      </c>
      <c r="AF44" s="125">
        <f t="shared" si="23"/>
        <v>0.30334824138283417</v>
      </c>
      <c r="AG44" s="4">
        <f t="shared" si="24"/>
        <v>366064742</v>
      </c>
      <c r="AH44" s="4">
        <f t="shared" si="25"/>
        <v>411961964</v>
      </c>
      <c r="AI44" s="125">
        <f t="shared" si="9"/>
        <v>0.1253800673324611</v>
      </c>
      <c r="AJ44" t="s">
        <v>779</v>
      </c>
      <c r="AK44">
        <f t="shared" si="26"/>
        <v>1</v>
      </c>
      <c r="AL44">
        <f t="shared" si="27"/>
        <v>1</v>
      </c>
      <c r="AM44">
        <f t="shared" si="28"/>
        <v>1</v>
      </c>
      <c r="AN44">
        <f t="shared" si="29"/>
        <v>1</v>
      </c>
      <c r="AO44">
        <f t="shared" si="30"/>
        <v>1</v>
      </c>
      <c r="AP44">
        <f t="shared" si="31"/>
        <v>1</v>
      </c>
      <c r="AQ44">
        <f t="shared" si="32"/>
        <v>1</v>
      </c>
    </row>
    <row r="45" spans="1:43" x14ac:dyDescent="0.3">
      <c r="A45" t="s">
        <v>656</v>
      </c>
      <c r="B45" t="str">
        <f>VLOOKUP(A45,[3]country_code!H$2:J$217,3,FALSE)</f>
        <v>TR</v>
      </c>
      <c r="C45" t="s">
        <v>44</v>
      </c>
      <c r="D45" t="str">
        <f>VLOOKUP(A45,[3]country_code!H$2:J$217,2,FALSE)</f>
        <v>Upper-Middle Income</v>
      </c>
      <c r="E45" t="s">
        <v>794</v>
      </c>
      <c r="F45" t="s">
        <v>730</v>
      </c>
      <c r="G45" s="4">
        <v>15975461</v>
      </c>
      <c r="H45" s="4">
        <v>12241961</v>
      </c>
      <c r="I45" s="4">
        <v>12048720</v>
      </c>
      <c r="J45" s="4">
        <v>14494908</v>
      </c>
      <c r="K45" s="4">
        <v>14263227</v>
      </c>
      <c r="L45" s="4">
        <v>14050071</v>
      </c>
      <c r="M45" s="4">
        <v>16328438</v>
      </c>
      <c r="N45" s="4">
        <v>15088666</v>
      </c>
      <c r="O45" s="4">
        <v>15771094</v>
      </c>
      <c r="P45" s="4">
        <v>16672198</v>
      </c>
      <c r="Q45" s="4">
        <v>14646664</v>
      </c>
      <c r="R45" s="4">
        <v>19147486</v>
      </c>
      <c r="S45" s="4">
        <v>19642880</v>
      </c>
      <c r="T45" s="4">
        <v>14587408</v>
      </c>
      <c r="U45" s="4">
        <v>4729688</v>
      </c>
      <c r="V45" s="4">
        <v>16877461</v>
      </c>
      <c r="W45" s="4">
        <v>9565415</v>
      </c>
      <c r="X45" s="4">
        <v>18419702</v>
      </c>
      <c r="Y45" s="4">
        <v>21467089</v>
      </c>
      <c r="Z45" s="125">
        <f t="shared" si="17"/>
        <v>0.22956576965134215</v>
      </c>
      <c r="AA45" s="125">
        <f t="shared" si="18"/>
        <v>0.19159079170404153</v>
      </c>
      <c r="AB45" s="125">
        <f t="shared" si="19"/>
        <v>-0.60745307385348812</v>
      </c>
      <c r="AC45" s="125">
        <f t="shared" si="20"/>
        <v>0.16437172281466014</v>
      </c>
      <c r="AD45" s="125">
        <f t="shared" si="21"/>
        <v>-0.32936529720798807</v>
      </c>
      <c r="AE45" s="125">
        <f t="shared" si="22"/>
        <v>0.31100419350194031</v>
      </c>
      <c r="AF45" s="125">
        <f t="shared" si="23"/>
        <v>0.31470560748064208</v>
      </c>
      <c r="AG45" s="4">
        <f t="shared" si="24"/>
        <v>99402786</v>
      </c>
      <c r="AH45" s="4">
        <f t="shared" si="25"/>
        <v>105289643</v>
      </c>
      <c r="AI45" s="125">
        <f t="shared" si="9"/>
        <v>5.9222253589552312E-2</v>
      </c>
      <c r="AJ45" t="s">
        <v>779</v>
      </c>
      <c r="AK45">
        <f t="shared" si="26"/>
        <v>1</v>
      </c>
      <c r="AL45">
        <f t="shared" si="27"/>
        <v>1</v>
      </c>
      <c r="AM45">
        <f t="shared" si="28"/>
        <v>1</v>
      </c>
      <c r="AN45">
        <f t="shared" si="29"/>
        <v>1</v>
      </c>
      <c r="AO45">
        <f t="shared" si="30"/>
        <v>1</v>
      </c>
      <c r="AP45">
        <f t="shared" si="31"/>
        <v>1</v>
      </c>
      <c r="AQ45">
        <f t="shared" si="32"/>
        <v>1</v>
      </c>
    </row>
    <row r="46" spans="1:43" x14ac:dyDescent="0.3">
      <c r="A46" t="s">
        <v>48</v>
      </c>
      <c r="B46" t="str">
        <f>VLOOKUP(A46,[3]country_code!H$2:J$217,3,FALSE)</f>
        <v>MX</v>
      </c>
      <c r="C46" t="s">
        <v>49</v>
      </c>
      <c r="D46" t="str">
        <f>VLOOKUP(A46,[3]country_code!H$2:J$217,2,FALSE)</f>
        <v>Upper-Middle Income</v>
      </c>
      <c r="E46" t="s">
        <v>796</v>
      </c>
      <c r="F46" t="s">
        <v>7</v>
      </c>
      <c r="G46">
        <v>6272.1589999999997</v>
      </c>
      <c r="H46">
        <v>5540.5780000000004</v>
      </c>
      <c r="I46">
        <v>5023.4459999999999</v>
      </c>
      <c r="J46">
        <v>5187.2179999999998</v>
      </c>
      <c r="K46">
        <v>5363.9179999999997</v>
      </c>
      <c r="L46">
        <v>4572.4610000000002</v>
      </c>
      <c r="M46">
        <v>5630.9750000000004</v>
      </c>
      <c r="N46">
        <v>5653.1639999999998</v>
      </c>
      <c r="O46">
        <v>5890.87</v>
      </c>
      <c r="P46">
        <v>5770.4380000000001</v>
      </c>
      <c r="Q46">
        <v>4974.1499999999996</v>
      </c>
      <c r="R46">
        <v>4861.2430000000004</v>
      </c>
      <c r="S46">
        <v>5336.7889999999998</v>
      </c>
      <c r="T46">
        <v>4885.3630000000003</v>
      </c>
      <c r="U46">
        <v>4342.2340000000004</v>
      </c>
      <c r="V46">
        <v>4287.01</v>
      </c>
      <c r="W46">
        <v>4503.268</v>
      </c>
      <c r="X46">
        <v>4148.1480000000001</v>
      </c>
      <c r="Z46" s="125">
        <f t="shared" si="17"/>
        <v>-0.14913046687751377</v>
      </c>
      <c r="AA46" s="125">
        <f t="shared" si="18"/>
        <v>-0.11825751753697901</v>
      </c>
      <c r="AB46" s="125">
        <f t="shared" si="19"/>
        <v>-0.13560651393485659</v>
      </c>
      <c r="AC46" s="125">
        <f t="shared" si="20"/>
        <v>-0.17354350636506885</v>
      </c>
      <c r="AD46" s="125">
        <f t="shared" si="21"/>
        <v>-0.16045174441518303</v>
      </c>
      <c r="AE46" s="125">
        <f t="shared" si="22"/>
        <v>-9.2797511012122372E-2</v>
      </c>
      <c r="AF46" s="125" t="str">
        <f t="shared" si="23"/>
        <v/>
      </c>
      <c r="AG46" s="4">
        <f t="shared" si="24"/>
        <v>31959.780000000002</v>
      </c>
      <c r="AH46" s="4">
        <f t="shared" si="25"/>
        <v>27502.812000000002</v>
      </c>
      <c r="AI46" s="125">
        <f t="shared" si="9"/>
        <v>-0.13945552816696485</v>
      </c>
      <c r="AJ46" t="s">
        <v>779</v>
      </c>
      <c r="AK46">
        <f t="shared" si="26"/>
        <v>1</v>
      </c>
      <c r="AL46">
        <f t="shared" si="27"/>
        <v>1</v>
      </c>
      <c r="AM46">
        <f t="shared" si="28"/>
        <v>1</v>
      </c>
      <c r="AN46">
        <f t="shared" si="29"/>
        <v>1</v>
      </c>
      <c r="AO46">
        <f t="shared" si="30"/>
        <v>1</v>
      </c>
      <c r="AP46">
        <f t="shared" si="31"/>
        <v>1</v>
      </c>
      <c r="AQ46">
        <f t="shared" si="32"/>
        <v>0</v>
      </c>
    </row>
    <row r="47" spans="1:43" x14ac:dyDescent="0.3">
      <c r="A47" t="s">
        <v>48</v>
      </c>
      <c r="B47" t="str">
        <f>VLOOKUP(A47,[3]country_code!H$2:J$217,3,FALSE)</f>
        <v>MX</v>
      </c>
      <c r="C47" t="s">
        <v>49</v>
      </c>
      <c r="D47" t="str">
        <f>VLOOKUP(A47,[3]country_code!H$2:J$217,2,FALSE)</f>
        <v>Upper-Middle Income</v>
      </c>
      <c r="E47" t="s">
        <v>27</v>
      </c>
      <c r="F47" t="s">
        <v>7</v>
      </c>
      <c r="G47">
        <v>46313.563999999998</v>
      </c>
      <c r="H47">
        <v>41462.627</v>
      </c>
      <c r="I47">
        <v>36538.712</v>
      </c>
      <c r="J47">
        <v>35127.689000000006</v>
      </c>
      <c r="K47">
        <v>37103.393000000004</v>
      </c>
      <c r="L47">
        <v>37163.161</v>
      </c>
      <c r="M47">
        <v>37355.074000000001</v>
      </c>
      <c r="N47">
        <v>45985.859000000004</v>
      </c>
      <c r="O47">
        <v>35394.451000000001</v>
      </c>
      <c r="P47">
        <v>39992.569000000003</v>
      </c>
      <c r="Q47">
        <v>38017.377999999997</v>
      </c>
      <c r="R47">
        <v>40538.491000000002</v>
      </c>
      <c r="S47">
        <v>63363.135000000002</v>
      </c>
      <c r="T47">
        <v>34460.490000000005</v>
      </c>
      <c r="U47">
        <v>36266.333000000006</v>
      </c>
      <c r="V47">
        <v>35533.521000000001</v>
      </c>
      <c r="W47">
        <v>28053.291000000001</v>
      </c>
      <c r="X47">
        <v>32423.23</v>
      </c>
      <c r="Z47" s="125">
        <f t="shared" si="17"/>
        <v>0.36813342631113433</v>
      </c>
      <c r="AA47" s="125">
        <f t="shared" si="18"/>
        <v>-0.16887827681540765</v>
      </c>
      <c r="AB47" s="125">
        <f t="shared" si="19"/>
        <v>-7.454532059039014E-3</v>
      </c>
      <c r="AC47" s="125">
        <f t="shared" si="20"/>
        <v>1.1553051497352838E-2</v>
      </c>
      <c r="AD47" s="125">
        <f t="shared" si="21"/>
        <v>-0.24391575185590175</v>
      </c>
      <c r="AE47" s="125">
        <f t="shared" si="22"/>
        <v>-0.12754380608258808</v>
      </c>
      <c r="AF47" s="125" t="str">
        <f t="shared" si="23"/>
        <v/>
      </c>
      <c r="AG47" s="4">
        <f t="shared" si="24"/>
        <v>233709.14600000001</v>
      </c>
      <c r="AH47" s="4">
        <f t="shared" si="25"/>
        <v>230100.00000000003</v>
      </c>
      <c r="AI47" s="125">
        <f t="shared" si="9"/>
        <v>-1.5442895846275433E-2</v>
      </c>
      <c r="AJ47" t="s">
        <v>779</v>
      </c>
      <c r="AK47">
        <f t="shared" si="26"/>
        <v>1</v>
      </c>
      <c r="AL47">
        <f t="shared" si="27"/>
        <v>1</v>
      </c>
      <c r="AM47">
        <f t="shared" si="28"/>
        <v>1</v>
      </c>
      <c r="AN47">
        <f t="shared" si="29"/>
        <v>1</v>
      </c>
      <c r="AO47">
        <f t="shared" si="30"/>
        <v>1</v>
      </c>
      <c r="AP47">
        <f t="shared" si="31"/>
        <v>1</v>
      </c>
      <c r="AQ47">
        <f t="shared" si="32"/>
        <v>0</v>
      </c>
    </row>
    <row r="48" spans="1:43" x14ac:dyDescent="0.3">
      <c r="A48" t="s">
        <v>48</v>
      </c>
      <c r="B48" t="str">
        <f>VLOOKUP(A48,[3]country_code!H$2:J$217,3,FALSE)</f>
        <v>MX</v>
      </c>
      <c r="C48" t="s">
        <v>49</v>
      </c>
      <c r="D48" t="str">
        <f>VLOOKUP(A48,[3]country_code!H$2:J$217,2,FALSE)</f>
        <v>Upper-Middle Income</v>
      </c>
      <c r="E48" t="s">
        <v>791</v>
      </c>
      <c r="F48" t="s">
        <v>7</v>
      </c>
      <c r="G48">
        <v>172098.31700000001</v>
      </c>
      <c r="H48">
        <v>134703.62899999999</v>
      </c>
      <c r="I48">
        <v>157493.07399999999</v>
      </c>
      <c r="J48">
        <v>204444.076</v>
      </c>
      <c r="K48">
        <v>118176.21799999999</v>
      </c>
      <c r="L48">
        <v>140435.46299999999</v>
      </c>
      <c r="M48">
        <v>124202.462</v>
      </c>
      <c r="N48">
        <v>121501.22900000001</v>
      </c>
      <c r="O48">
        <v>125932.50199999999</v>
      </c>
      <c r="P48">
        <v>115814.618</v>
      </c>
      <c r="Q48">
        <v>119818.997</v>
      </c>
      <c r="R48">
        <v>153209.49600000001</v>
      </c>
      <c r="S48">
        <v>178972.66500000001</v>
      </c>
      <c r="T48">
        <v>135828.826</v>
      </c>
      <c r="U48">
        <v>227795.39199999999</v>
      </c>
      <c r="V48">
        <v>154114.861</v>
      </c>
      <c r="W48">
        <v>124189.389</v>
      </c>
      <c r="X48">
        <v>147545.80900000001</v>
      </c>
      <c r="Z48" s="125">
        <f t="shared" si="17"/>
        <v>3.9944306951008694E-2</v>
      </c>
      <c r="AA48" s="125">
        <f t="shared" si="18"/>
        <v>8.3531305604247295E-3</v>
      </c>
      <c r="AB48" s="125">
        <f t="shared" si="19"/>
        <v>0.44638355334914603</v>
      </c>
      <c r="AC48" s="125">
        <f t="shared" si="20"/>
        <v>-0.24617595180405225</v>
      </c>
      <c r="AD48" s="125">
        <f t="shared" si="21"/>
        <v>5.0883088846183942E-2</v>
      </c>
      <c r="AE48" s="125">
        <f t="shared" si="22"/>
        <v>5.0630701448963929E-2</v>
      </c>
      <c r="AF48" s="125" t="str">
        <f t="shared" si="23"/>
        <v/>
      </c>
      <c r="AG48" s="4">
        <f t="shared" si="24"/>
        <v>927350.777</v>
      </c>
      <c r="AH48" s="4">
        <f t="shared" si="25"/>
        <v>968446.94200000004</v>
      </c>
      <c r="AI48" s="125">
        <f t="shared" si="9"/>
        <v>4.4315663521571659E-2</v>
      </c>
      <c r="AJ48" t="s">
        <v>779</v>
      </c>
      <c r="AK48">
        <f t="shared" si="26"/>
        <v>1</v>
      </c>
      <c r="AL48">
        <f t="shared" si="27"/>
        <v>1</v>
      </c>
      <c r="AM48">
        <f t="shared" si="28"/>
        <v>1</v>
      </c>
      <c r="AN48">
        <f t="shared" si="29"/>
        <v>1</v>
      </c>
      <c r="AO48">
        <f t="shared" si="30"/>
        <v>1</v>
      </c>
      <c r="AP48">
        <f t="shared" si="31"/>
        <v>1</v>
      </c>
      <c r="AQ48">
        <f t="shared" si="32"/>
        <v>0</v>
      </c>
    </row>
    <row r="49" spans="1:43" x14ac:dyDescent="0.3">
      <c r="A49" t="s">
        <v>48</v>
      </c>
      <c r="B49" t="str">
        <f>VLOOKUP(A49,[3]country_code!H$2:J$217,3,FALSE)</f>
        <v>MX</v>
      </c>
      <c r="C49" t="s">
        <v>49</v>
      </c>
      <c r="D49" t="str">
        <f>VLOOKUP(A49,[3]country_code!H$2:J$217,2,FALSE)</f>
        <v>Upper-Middle Income</v>
      </c>
      <c r="E49" t="s">
        <v>94</v>
      </c>
      <c r="F49" t="s">
        <v>7</v>
      </c>
      <c r="G49" s="49">
        <v>3148.529</v>
      </c>
      <c r="H49">
        <v>2529.364</v>
      </c>
      <c r="I49">
        <v>3453.9370000000004</v>
      </c>
      <c r="J49">
        <v>3973.723</v>
      </c>
      <c r="K49">
        <v>3321.2860000000001</v>
      </c>
      <c r="L49">
        <v>6719.9660000000003</v>
      </c>
      <c r="M49">
        <v>3860.1730000000002</v>
      </c>
      <c r="N49">
        <v>3789.8789999999999</v>
      </c>
      <c r="O49">
        <v>3369.9090000000001</v>
      </c>
      <c r="P49">
        <v>4055.893</v>
      </c>
      <c r="Q49">
        <v>3165.1849999999999</v>
      </c>
      <c r="R49" s="49">
        <v>4372.4009999999998</v>
      </c>
      <c r="S49">
        <v>3805.1350000000002</v>
      </c>
      <c r="T49">
        <v>3818.2629999999999</v>
      </c>
      <c r="U49">
        <v>8100.7669999999998</v>
      </c>
      <c r="V49">
        <v>5278.7709999999997</v>
      </c>
      <c r="W49">
        <v>7151.4090000000006</v>
      </c>
      <c r="X49" s="49">
        <v>4835.7370000000001</v>
      </c>
      <c r="Z49" s="125">
        <f t="shared" si="17"/>
        <v>0.20854373582075955</v>
      </c>
      <c r="AA49" s="125">
        <f t="shared" si="18"/>
        <v>0.50957434358993003</v>
      </c>
      <c r="AB49" s="125">
        <f t="shared" si="19"/>
        <v>1.3453719624880245</v>
      </c>
      <c r="AC49" s="125">
        <f t="shared" si="20"/>
        <v>0.3284194696006742</v>
      </c>
      <c r="AD49" s="125">
        <f t="shared" si="21"/>
        <v>1.1532048128345467</v>
      </c>
      <c r="AE49" s="125">
        <f t="shared" si="22"/>
        <v>-0.28039263889132776</v>
      </c>
      <c r="AF49" s="125" t="str">
        <f t="shared" si="23"/>
        <v/>
      </c>
      <c r="AG49" s="4">
        <f t="shared" si="24"/>
        <v>23146.805</v>
      </c>
      <c r="AH49" s="4">
        <f t="shared" si="25"/>
        <v>32990.082000000002</v>
      </c>
      <c r="AI49" s="125">
        <f t="shared" si="9"/>
        <v>0.42525424135210027</v>
      </c>
      <c r="AJ49" t="s">
        <v>779</v>
      </c>
      <c r="AK49">
        <f t="shared" si="26"/>
        <v>1</v>
      </c>
      <c r="AL49">
        <f t="shared" si="27"/>
        <v>1</v>
      </c>
      <c r="AM49">
        <f t="shared" si="28"/>
        <v>1</v>
      </c>
      <c r="AN49">
        <f t="shared" si="29"/>
        <v>1</v>
      </c>
      <c r="AO49">
        <f t="shared" si="30"/>
        <v>1</v>
      </c>
      <c r="AP49">
        <f t="shared" si="31"/>
        <v>1</v>
      </c>
      <c r="AQ49">
        <f t="shared" si="32"/>
        <v>0</v>
      </c>
    </row>
    <row r="50" spans="1:43" x14ac:dyDescent="0.3">
      <c r="A50" t="s">
        <v>48</v>
      </c>
      <c r="B50" t="str">
        <f>VLOOKUP(A50,[3]country_code!H$2:J$217,3,FALSE)</f>
        <v>MX</v>
      </c>
      <c r="C50" t="s">
        <v>49</v>
      </c>
      <c r="D50" t="str">
        <f>VLOOKUP(A50,[3]country_code!H$2:J$217,2,FALSE)</f>
        <v>Upper-Middle Income</v>
      </c>
      <c r="E50" t="s">
        <v>793</v>
      </c>
      <c r="F50" t="s">
        <v>7</v>
      </c>
      <c r="G50">
        <v>318497.35499999998</v>
      </c>
      <c r="H50">
        <v>259254.14</v>
      </c>
      <c r="I50">
        <v>280244.86499999999</v>
      </c>
      <c r="J50">
        <v>315547.054</v>
      </c>
      <c r="K50">
        <v>252267.24100000001</v>
      </c>
      <c r="L50">
        <v>268288.58600000001</v>
      </c>
      <c r="M50">
        <v>264157.78100000002</v>
      </c>
      <c r="N50">
        <v>244371.08</v>
      </c>
      <c r="O50">
        <v>242879.75599999999</v>
      </c>
      <c r="P50">
        <v>239800.329</v>
      </c>
      <c r="Q50">
        <v>236214.45300000001</v>
      </c>
      <c r="R50">
        <v>281128.076</v>
      </c>
      <c r="S50">
        <v>364600.679</v>
      </c>
      <c r="T50">
        <v>263752.94199999998</v>
      </c>
      <c r="U50">
        <v>376379.64399999997</v>
      </c>
      <c r="V50">
        <v>273116.755</v>
      </c>
      <c r="W50">
        <v>221602.18599999999</v>
      </c>
      <c r="X50">
        <v>249386.01199999999</v>
      </c>
      <c r="Y50">
        <v>255377.8</v>
      </c>
      <c r="Z50" s="125">
        <f t="shared" si="17"/>
        <v>0.1447526118388017</v>
      </c>
      <c r="AA50" s="125">
        <f t="shared" si="18"/>
        <v>1.7352864644707186E-2</v>
      </c>
      <c r="AB50" s="125">
        <f t="shared" si="19"/>
        <v>0.34303850313189499</v>
      </c>
      <c r="AC50" s="125">
        <f t="shared" si="20"/>
        <v>-0.13446583785884433</v>
      </c>
      <c r="AD50" s="125">
        <f t="shared" si="21"/>
        <v>-0.12155781653789927</v>
      </c>
      <c r="AE50" s="125">
        <f t="shared" si="22"/>
        <v>-7.0456124436095169E-2</v>
      </c>
      <c r="AF50" s="125">
        <f t="shared" si="23"/>
        <v>-3.3237639136588705E-2</v>
      </c>
      <c r="AG50" s="4">
        <f t="shared" si="24"/>
        <v>1958257.0219999999</v>
      </c>
      <c r="AH50" s="4">
        <f t="shared" si="25"/>
        <v>2004216.0179999999</v>
      </c>
      <c r="AI50" s="125">
        <f t="shared" si="9"/>
        <v>2.3469338030541756E-2</v>
      </c>
      <c r="AJ50" t="s">
        <v>779</v>
      </c>
      <c r="AK50">
        <f t="shared" si="26"/>
        <v>1</v>
      </c>
      <c r="AL50">
        <f t="shared" si="27"/>
        <v>1</v>
      </c>
      <c r="AM50">
        <f t="shared" si="28"/>
        <v>1</v>
      </c>
      <c r="AN50">
        <f t="shared" si="29"/>
        <v>1</v>
      </c>
      <c r="AO50">
        <f t="shared" si="30"/>
        <v>1</v>
      </c>
      <c r="AP50">
        <f t="shared" si="31"/>
        <v>1</v>
      </c>
      <c r="AQ50">
        <f t="shared" si="32"/>
        <v>1</v>
      </c>
    </row>
    <row r="51" spans="1:43" x14ac:dyDescent="0.3">
      <c r="A51" t="s">
        <v>48</v>
      </c>
      <c r="B51" t="str">
        <f>VLOOKUP(A51,[3]country_code!H$2:J$217,3,FALSE)</f>
        <v>MX</v>
      </c>
      <c r="C51" t="s">
        <v>49</v>
      </c>
      <c r="D51" t="str">
        <f>VLOOKUP(A51,[3]country_code!H$2:J$217,2,FALSE)</f>
        <v>Upper-Middle Income</v>
      </c>
      <c r="E51" t="s">
        <v>776</v>
      </c>
      <c r="G51" s="113">
        <v>445993.2058</v>
      </c>
      <c r="H51" s="113">
        <v>406481.33510000003</v>
      </c>
      <c r="I51" s="113">
        <v>442900.6079</v>
      </c>
      <c r="J51" s="113">
        <v>490973.47509999998</v>
      </c>
      <c r="K51" s="113">
        <v>413089.04350000003</v>
      </c>
      <c r="L51" s="113">
        <v>423061.32890000002</v>
      </c>
      <c r="M51" s="113">
        <v>427248.07160000002</v>
      </c>
      <c r="N51" s="113">
        <v>427820.57650000002</v>
      </c>
      <c r="O51" s="113">
        <v>498686.50060000003</v>
      </c>
      <c r="P51" s="113">
        <v>391277.70819999999</v>
      </c>
      <c r="Q51" s="113">
        <v>473869.8285</v>
      </c>
      <c r="R51" s="113">
        <v>543582.59450000001</v>
      </c>
      <c r="S51" s="113">
        <v>540290.00650000002</v>
      </c>
      <c r="T51" s="113">
        <v>394830.12809999997</v>
      </c>
      <c r="U51" s="113">
        <v>527806.92700000003</v>
      </c>
      <c r="V51" s="113">
        <v>406332.29210000002</v>
      </c>
      <c r="W51" s="113">
        <v>326882.92859999998</v>
      </c>
      <c r="X51" s="113">
        <v>406897.96340000001</v>
      </c>
      <c r="Y51" s="113">
        <v>395152.92920000001</v>
      </c>
      <c r="Z51" s="125">
        <f t="shared" si="17"/>
        <v>0.21143102512258052</v>
      </c>
      <c r="AA51" s="125">
        <f t="shared" si="18"/>
        <v>-2.8663571962372382E-2</v>
      </c>
      <c r="AB51" s="125">
        <f t="shared" si="19"/>
        <v>0.19170513109607321</v>
      </c>
      <c r="AC51" s="125">
        <f t="shared" si="20"/>
        <v>-0.17239461456193841</v>
      </c>
      <c r="AD51" s="125">
        <f t="shared" si="21"/>
        <v>-0.20868651990766257</v>
      </c>
      <c r="AE51" s="125">
        <f t="shared" si="22"/>
        <v>-3.820572667803581E-2</v>
      </c>
      <c r="AF51" s="125">
        <f t="shared" si="23"/>
        <v>-7.5120625541519728E-2</v>
      </c>
      <c r="AG51" s="4">
        <f t="shared" si="24"/>
        <v>3049747.0679000001</v>
      </c>
      <c r="AH51" s="4">
        <f t="shared" si="25"/>
        <v>2998193.1749</v>
      </c>
      <c r="AI51" s="125">
        <f t="shared" si="9"/>
        <v>-1.6904317588376017E-2</v>
      </c>
      <c r="AJ51" t="s">
        <v>779</v>
      </c>
      <c r="AK51">
        <f t="shared" si="26"/>
        <v>1</v>
      </c>
      <c r="AL51">
        <f t="shared" si="27"/>
        <v>1</v>
      </c>
      <c r="AM51">
        <f t="shared" si="28"/>
        <v>1</v>
      </c>
      <c r="AN51">
        <f t="shared" si="29"/>
        <v>1</v>
      </c>
      <c r="AO51">
        <f t="shared" si="30"/>
        <v>1</v>
      </c>
      <c r="AP51">
        <f t="shared" si="31"/>
        <v>1</v>
      </c>
      <c r="AQ51">
        <f t="shared" si="32"/>
        <v>1</v>
      </c>
    </row>
    <row r="52" spans="1:43" x14ac:dyDescent="0.3">
      <c r="A52" t="s">
        <v>48</v>
      </c>
      <c r="B52" t="str">
        <f>VLOOKUP(A52,[3]country_code!H$2:J$217,3,FALSE)</f>
        <v>MX</v>
      </c>
      <c r="C52" t="s">
        <v>49</v>
      </c>
      <c r="D52" t="str">
        <f>VLOOKUP(A52,[3]country_code!H$2:J$217,2,FALSE)</f>
        <v>Upper-Middle Income</v>
      </c>
      <c r="E52" t="s">
        <v>794</v>
      </c>
      <c r="F52" t="s">
        <v>7</v>
      </c>
      <c r="G52">
        <v>90664.782000000007</v>
      </c>
      <c r="H52">
        <v>75017.937000000005</v>
      </c>
      <c r="I52">
        <v>77735.692999999999</v>
      </c>
      <c r="J52">
        <v>66814.343999999997</v>
      </c>
      <c r="K52">
        <v>88302.422000000006</v>
      </c>
      <c r="L52">
        <v>79397.532000000007</v>
      </c>
      <c r="M52">
        <v>93109.093999999997</v>
      </c>
      <c r="N52">
        <v>67440.945999999996</v>
      </c>
      <c r="O52">
        <v>72292.02</v>
      </c>
      <c r="P52">
        <v>74166.808000000005</v>
      </c>
      <c r="Q52">
        <v>70238.740000000005</v>
      </c>
      <c r="R52">
        <v>78146.441999999995</v>
      </c>
      <c r="S52">
        <v>113122.951</v>
      </c>
      <c r="T52">
        <v>84759.994999999995</v>
      </c>
      <c r="U52">
        <v>99874.915999999997</v>
      </c>
      <c r="V52">
        <v>73902.589000000007</v>
      </c>
      <c r="W52">
        <v>57704.824999999997</v>
      </c>
      <c r="X52">
        <v>60433.084000000003</v>
      </c>
      <c r="Z52" s="125">
        <f t="shared" si="17"/>
        <v>0.24770554237917863</v>
      </c>
      <c r="AA52" s="125">
        <f t="shared" si="18"/>
        <v>0.12986304861995857</v>
      </c>
      <c r="AB52" s="125">
        <f t="shared" si="19"/>
        <v>0.28480125596873496</v>
      </c>
      <c r="AC52" s="125">
        <f t="shared" si="20"/>
        <v>0.10608867161817843</v>
      </c>
      <c r="AD52" s="125">
        <f t="shared" si="21"/>
        <v>-0.34650914784647702</v>
      </c>
      <c r="AE52" s="125">
        <f t="shared" si="22"/>
        <v>-0.2388543764811229</v>
      </c>
      <c r="AF52" s="125" t="str">
        <f t="shared" si="23"/>
        <v/>
      </c>
      <c r="AG52" s="4">
        <f t="shared" si="24"/>
        <v>477932.71</v>
      </c>
      <c r="AH52" s="4">
        <f t="shared" si="25"/>
        <v>489798.36</v>
      </c>
      <c r="AI52" s="125">
        <f t="shared" si="9"/>
        <v>2.4827030566708784E-2</v>
      </c>
      <c r="AJ52" t="s">
        <v>779</v>
      </c>
      <c r="AK52">
        <f t="shared" si="26"/>
        <v>1</v>
      </c>
      <c r="AL52">
        <f t="shared" si="27"/>
        <v>1</v>
      </c>
      <c r="AM52">
        <f t="shared" si="28"/>
        <v>1</v>
      </c>
      <c r="AN52">
        <f t="shared" si="29"/>
        <v>1</v>
      </c>
      <c r="AO52">
        <f t="shared" si="30"/>
        <v>1</v>
      </c>
      <c r="AP52">
        <f t="shared" si="31"/>
        <v>1</v>
      </c>
      <c r="AQ52">
        <f t="shared" si="32"/>
        <v>0</v>
      </c>
    </row>
    <row r="53" spans="1:43" x14ac:dyDescent="0.3">
      <c r="A53" t="s">
        <v>786</v>
      </c>
      <c r="B53" t="str">
        <f>VLOOKUP(A53,[3]country_code!H$2:J$217,3,FALSE)</f>
        <v>EG</v>
      </c>
      <c r="C53" t="s">
        <v>42</v>
      </c>
      <c r="D53" t="str">
        <f>VLOOKUP(A53,[3]country_code!H$2:J$217,2,FALSE)</f>
        <v>Lower-Middle Income</v>
      </c>
      <c r="E53" t="s">
        <v>793</v>
      </c>
      <c r="F53" t="s">
        <v>7</v>
      </c>
      <c r="G53" s="4">
        <v>53671.270000000019</v>
      </c>
      <c r="H53" s="4">
        <v>54468</v>
      </c>
      <c r="I53" s="4">
        <v>56335</v>
      </c>
      <c r="J53" s="4">
        <v>81861</v>
      </c>
      <c r="K53" s="4">
        <v>66113</v>
      </c>
      <c r="L53" s="4"/>
      <c r="M53" s="4">
        <v>39049</v>
      </c>
      <c r="N53" s="4"/>
      <c r="O53" s="4"/>
      <c r="P53" s="4"/>
      <c r="Q53" s="4"/>
      <c r="R53" s="4"/>
      <c r="S53" s="4">
        <v>63003.099999999977</v>
      </c>
      <c r="T53" s="4">
        <v>56184</v>
      </c>
      <c r="U53" s="4">
        <v>51551</v>
      </c>
      <c r="V53" s="4">
        <v>70854</v>
      </c>
      <c r="W53" s="4">
        <v>56017</v>
      </c>
      <c r="X53" s="4"/>
      <c r="Y53" s="4">
        <v>38620</v>
      </c>
      <c r="Z53" s="125">
        <f t="shared" si="17"/>
        <v>0.17387011710361902</v>
      </c>
      <c r="AA53" s="125">
        <f t="shared" si="18"/>
        <v>3.1504736726151138E-2</v>
      </c>
      <c r="AB53" s="125">
        <f t="shared" si="19"/>
        <v>-8.4920564480340813E-2</v>
      </c>
      <c r="AC53" s="125">
        <f t="shared" si="20"/>
        <v>-0.1344596327921721</v>
      </c>
      <c r="AD53" s="125">
        <f t="shared" si="21"/>
        <v>-0.15270824194938967</v>
      </c>
      <c r="AE53" s="125" t="str">
        <f t="shared" si="22"/>
        <v/>
      </c>
      <c r="AF53" s="125">
        <f t="shared" si="23"/>
        <v>-1.0986196829624317E-2</v>
      </c>
      <c r="AG53" s="4">
        <f t="shared" si="24"/>
        <v>351497.27</v>
      </c>
      <c r="AH53" s="4">
        <f t="shared" si="25"/>
        <v>336229.1</v>
      </c>
      <c r="AI53" s="125">
        <f t="shared" si="9"/>
        <v>-4.3437520866093898E-2</v>
      </c>
      <c r="AJ53" t="s">
        <v>780</v>
      </c>
      <c r="AK53">
        <f t="shared" si="26"/>
        <v>1</v>
      </c>
      <c r="AL53">
        <f t="shared" si="27"/>
        <v>1</v>
      </c>
      <c r="AM53">
        <f t="shared" si="28"/>
        <v>1</v>
      </c>
      <c r="AN53">
        <f t="shared" si="29"/>
        <v>1</v>
      </c>
      <c r="AO53">
        <f t="shared" si="30"/>
        <v>1</v>
      </c>
      <c r="AP53">
        <f t="shared" si="31"/>
        <v>0</v>
      </c>
      <c r="AQ53">
        <f t="shared" si="32"/>
        <v>1</v>
      </c>
    </row>
    <row r="54" spans="1:43" x14ac:dyDescent="0.3">
      <c r="A54" t="s">
        <v>6</v>
      </c>
      <c r="B54" t="str">
        <f>VLOOKUP(A54,[3]country_code!H$2:J$217,3,FALSE)</f>
        <v>JO</v>
      </c>
      <c r="C54" t="s">
        <v>42</v>
      </c>
      <c r="D54" t="str">
        <f>VLOOKUP(A54,[3]country_code!H$2:J$217,2,FALSE)</f>
        <v>Upper-Middle Income</v>
      </c>
      <c r="E54" t="s">
        <v>793</v>
      </c>
      <c r="F54" t="s">
        <v>7</v>
      </c>
      <c r="G54" s="4">
        <v>488.6</v>
      </c>
      <c r="H54" s="4">
        <v>279.69999999999993</v>
      </c>
      <c r="I54" s="4">
        <v>279.79999999999995</v>
      </c>
      <c r="J54" s="4">
        <v>552.4</v>
      </c>
      <c r="K54" s="4">
        <v>310.7</v>
      </c>
      <c r="L54" s="4">
        <v>263.3</v>
      </c>
      <c r="M54" s="4">
        <v>488.5</v>
      </c>
      <c r="N54" s="4"/>
      <c r="O54" s="4"/>
      <c r="P54" s="4"/>
      <c r="Q54" s="4"/>
      <c r="R54" s="4"/>
      <c r="S54" s="4">
        <v>505.1</v>
      </c>
      <c r="T54" s="4">
        <v>380</v>
      </c>
      <c r="U54" s="4">
        <v>279.69999999999993</v>
      </c>
      <c r="V54" s="4">
        <v>385.1</v>
      </c>
      <c r="W54" s="4"/>
      <c r="X54" s="4"/>
      <c r="Y54" s="4"/>
      <c r="Z54" s="125">
        <f t="shared" si="17"/>
        <v>3.3769954973393364E-2</v>
      </c>
      <c r="AA54" s="125">
        <f t="shared" si="18"/>
        <v>0.35859849839113367</v>
      </c>
      <c r="AB54" s="125">
        <f t="shared" si="19"/>
        <v>-3.5739814152974537E-4</v>
      </c>
      <c r="AC54" s="125">
        <f t="shared" si="20"/>
        <v>-0.3028602461984069</v>
      </c>
      <c r="AD54" s="125" t="str">
        <f t="shared" si="21"/>
        <v/>
      </c>
      <c r="AE54" s="125" t="str">
        <f t="shared" si="22"/>
        <v/>
      </c>
      <c r="AF54" s="125" t="str">
        <f t="shared" si="23"/>
        <v/>
      </c>
      <c r="AG54" s="4">
        <f t="shared" si="24"/>
        <v>1600.5</v>
      </c>
      <c r="AH54" s="4">
        <f t="shared" si="25"/>
        <v>1549.9</v>
      </c>
      <c r="AI54" s="125">
        <f t="shared" si="9"/>
        <v>-3.1615120274914033E-2</v>
      </c>
      <c r="AJ54" t="s">
        <v>779</v>
      </c>
      <c r="AK54">
        <f t="shared" si="26"/>
        <v>1</v>
      </c>
      <c r="AL54">
        <f t="shared" si="27"/>
        <v>1</v>
      </c>
      <c r="AM54">
        <f t="shared" si="28"/>
        <v>1</v>
      </c>
      <c r="AN54">
        <f t="shared" si="29"/>
        <v>1</v>
      </c>
      <c r="AO54">
        <f t="shared" si="30"/>
        <v>0</v>
      </c>
      <c r="AP54">
        <f t="shared" si="31"/>
        <v>0</v>
      </c>
      <c r="AQ54">
        <f t="shared" si="32"/>
        <v>0</v>
      </c>
    </row>
    <row r="55" spans="1:43" x14ac:dyDescent="0.3">
      <c r="A55" t="s">
        <v>36</v>
      </c>
      <c r="B55" t="str">
        <f>VLOOKUP(A55,[3]country_code!H$2:J$217,3,FALSE)</f>
        <v>LB</v>
      </c>
      <c r="C55" t="s">
        <v>42</v>
      </c>
      <c r="D55" t="str">
        <f>VLOOKUP(A55,[3]country_code!H$2:J$217,2,FALSE)</f>
        <v>Upper-Middle Income</v>
      </c>
      <c r="E55" t="s">
        <v>793</v>
      </c>
      <c r="F55" t="s">
        <v>8</v>
      </c>
      <c r="G55" s="4">
        <v>1361</v>
      </c>
      <c r="H55" s="4">
        <v>817</v>
      </c>
      <c r="I55" s="4">
        <v>805</v>
      </c>
      <c r="J55" s="4">
        <v>1126</v>
      </c>
      <c r="K55" s="4">
        <v>1248</v>
      </c>
      <c r="L55" s="4">
        <v>1618</v>
      </c>
      <c r="M55" s="4">
        <v>1397</v>
      </c>
      <c r="N55" s="4"/>
      <c r="O55" s="4"/>
      <c r="P55" s="4"/>
      <c r="Q55" s="4"/>
      <c r="R55" s="4"/>
      <c r="S55" s="4">
        <v>1218</v>
      </c>
      <c r="T55" s="4">
        <v>784</v>
      </c>
      <c r="U55" s="4">
        <v>609</v>
      </c>
      <c r="V55" s="4">
        <v>674</v>
      </c>
      <c r="W55" s="4"/>
      <c r="X55" s="4"/>
      <c r="Y55" s="4"/>
      <c r="Z55" s="125">
        <f t="shared" si="17"/>
        <v>-0.10506980161645849</v>
      </c>
      <c r="AA55" s="125">
        <f t="shared" si="18"/>
        <v>-4.0391676866585069E-2</v>
      </c>
      <c r="AB55" s="125">
        <f t="shared" si="19"/>
        <v>-0.24347826086956523</v>
      </c>
      <c r="AC55" s="125">
        <f t="shared" si="20"/>
        <v>-0.40142095914742454</v>
      </c>
      <c r="AD55" s="125" t="str">
        <f t="shared" si="21"/>
        <v/>
      </c>
      <c r="AE55" s="125" t="str">
        <f t="shared" si="22"/>
        <v/>
      </c>
      <c r="AF55" s="125" t="str">
        <f t="shared" si="23"/>
        <v/>
      </c>
      <c r="AG55" s="4">
        <f t="shared" si="24"/>
        <v>4109</v>
      </c>
      <c r="AH55" s="4">
        <f t="shared" si="25"/>
        <v>3285</v>
      </c>
      <c r="AI55" s="125">
        <f t="shared" si="9"/>
        <v>-0.20053541007544415</v>
      </c>
      <c r="AJ55" t="s">
        <v>779</v>
      </c>
      <c r="AK55">
        <f t="shared" si="26"/>
        <v>1</v>
      </c>
      <c r="AL55">
        <f t="shared" si="27"/>
        <v>1</v>
      </c>
      <c r="AM55">
        <f t="shared" si="28"/>
        <v>1</v>
      </c>
      <c r="AN55">
        <f t="shared" si="29"/>
        <v>1</v>
      </c>
      <c r="AO55">
        <f t="shared" si="30"/>
        <v>0</v>
      </c>
      <c r="AP55">
        <f t="shared" si="31"/>
        <v>0</v>
      </c>
      <c r="AQ55">
        <f t="shared" si="32"/>
        <v>0</v>
      </c>
    </row>
    <row r="56" spans="1:43" x14ac:dyDescent="0.3">
      <c r="A56" t="s">
        <v>15</v>
      </c>
      <c r="B56" t="str">
        <f>VLOOKUP(A56,[3]country_code!H$2:J$217,3,FALSE)</f>
        <v>MA</v>
      </c>
      <c r="C56" t="s">
        <v>42</v>
      </c>
      <c r="D56" t="str">
        <f>VLOOKUP(A56,[3]country_code!H$2:J$217,2,FALSE)</f>
        <v>Lower-Middle Income</v>
      </c>
      <c r="E56" t="s">
        <v>31</v>
      </c>
      <c r="F56" t="s">
        <v>7</v>
      </c>
      <c r="G56" s="4">
        <v>1597</v>
      </c>
      <c r="H56" s="4">
        <v>2256</v>
      </c>
      <c r="I56" s="4">
        <v>14904</v>
      </c>
      <c r="J56" s="4">
        <v>15765</v>
      </c>
      <c r="K56" s="4">
        <v>16936</v>
      </c>
      <c r="L56" s="4">
        <v>25496</v>
      </c>
      <c r="M56" s="4">
        <v>27337</v>
      </c>
      <c r="N56" s="4"/>
      <c r="O56" s="4"/>
      <c r="P56" s="4"/>
      <c r="Q56" s="4"/>
      <c r="R56" s="4"/>
      <c r="S56" s="4">
        <v>1784</v>
      </c>
      <c r="T56" s="4">
        <v>2451</v>
      </c>
      <c r="U56" s="4">
        <v>14628</v>
      </c>
      <c r="V56" s="4">
        <v>15448</v>
      </c>
      <c r="W56" s="4">
        <v>16485</v>
      </c>
      <c r="X56" s="4">
        <v>25671</v>
      </c>
      <c r="Y56" s="4">
        <v>27542</v>
      </c>
      <c r="Z56" s="125">
        <f t="shared" si="17"/>
        <v>0.11709455228553538</v>
      </c>
      <c r="AA56" s="125">
        <f t="shared" si="18"/>
        <v>8.6436170212765964E-2</v>
      </c>
      <c r="AB56" s="125">
        <f t="shared" si="19"/>
        <v>-1.8518518518518517E-2</v>
      </c>
      <c r="AC56" s="125">
        <f t="shared" si="20"/>
        <v>-2.0107833809070726E-2</v>
      </c>
      <c r="AD56" s="125">
        <f t="shared" si="21"/>
        <v>-2.6629664619744923E-2</v>
      </c>
      <c r="AE56" s="125">
        <f t="shared" si="22"/>
        <v>6.8638217759648575E-3</v>
      </c>
      <c r="AF56" s="125">
        <f t="shared" si="23"/>
        <v>7.4989940373852287E-3</v>
      </c>
      <c r="AG56" s="4">
        <f t="shared" si="24"/>
        <v>104291</v>
      </c>
      <c r="AH56" s="4">
        <f t="shared" si="25"/>
        <v>104009</v>
      </c>
      <c r="AI56" s="125">
        <f t="shared" si="9"/>
        <v>-2.7039725383781917E-3</v>
      </c>
      <c r="AJ56" t="s">
        <v>779</v>
      </c>
      <c r="AK56">
        <f t="shared" si="26"/>
        <v>1</v>
      </c>
      <c r="AL56">
        <f t="shared" si="27"/>
        <v>1</v>
      </c>
      <c r="AM56">
        <f t="shared" si="28"/>
        <v>1</v>
      </c>
      <c r="AN56">
        <f t="shared" si="29"/>
        <v>1</v>
      </c>
      <c r="AO56">
        <f t="shared" si="30"/>
        <v>1</v>
      </c>
      <c r="AP56">
        <f t="shared" si="31"/>
        <v>1</v>
      </c>
      <c r="AQ56">
        <f t="shared" si="32"/>
        <v>1</v>
      </c>
    </row>
    <row r="57" spans="1:43" x14ac:dyDescent="0.3">
      <c r="A57" t="s">
        <v>15</v>
      </c>
      <c r="B57" t="str">
        <f>VLOOKUP(A57,[3]country_code!H$2:J$217,3,FALSE)</f>
        <v>MA</v>
      </c>
      <c r="C57" t="s">
        <v>42</v>
      </c>
      <c r="D57" t="str">
        <f>VLOOKUP(A57,[3]country_code!H$2:J$217,2,FALSE)</f>
        <v>Lower-Middle Income</v>
      </c>
      <c r="E57" t="s">
        <v>27</v>
      </c>
      <c r="F57" t="s">
        <v>7</v>
      </c>
      <c r="G57" s="4">
        <v>2625</v>
      </c>
      <c r="H57" s="4">
        <v>4528</v>
      </c>
      <c r="I57" s="4">
        <v>7233</v>
      </c>
      <c r="J57" s="4">
        <v>9611</v>
      </c>
      <c r="K57" s="4">
        <v>11354</v>
      </c>
      <c r="L57" s="4">
        <v>13530</v>
      </c>
      <c r="M57" s="4">
        <v>16330</v>
      </c>
      <c r="N57" s="4"/>
      <c r="O57" s="4"/>
      <c r="P57" s="4"/>
      <c r="Q57" s="4"/>
      <c r="R57" s="4"/>
      <c r="S57" s="4">
        <v>2268</v>
      </c>
      <c r="T57" s="4">
        <v>4779</v>
      </c>
      <c r="U57" s="4">
        <v>7002</v>
      </c>
      <c r="V57" s="4">
        <v>8392</v>
      </c>
      <c r="W57" s="4">
        <v>9681</v>
      </c>
      <c r="X57" s="4">
        <v>11591</v>
      </c>
      <c r="Y57" s="4">
        <v>13669</v>
      </c>
      <c r="Z57" s="125">
        <f t="shared" si="17"/>
        <v>-0.13600000000000001</v>
      </c>
      <c r="AA57" s="125">
        <f t="shared" si="18"/>
        <v>5.5432862190812719E-2</v>
      </c>
      <c r="AB57" s="125">
        <f t="shared" si="19"/>
        <v>-3.1936955620074661E-2</v>
      </c>
      <c r="AC57" s="125">
        <f t="shared" si="20"/>
        <v>-0.12683383622932057</v>
      </c>
      <c r="AD57" s="125">
        <f t="shared" si="21"/>
        <v>-0.14734895191122072</v>
      </c>
      <c r="AE57" s="125">
        <f t="shared" si="22"/>
        <v>-0.14331116038433112</v>
      </c>
      <c r="AF57" s="125">
        <f t="shared" si="23"/>
        <v>-0.16295162278015921</v>
      </c>
      <c r="AG57" s="4">
        <f t="shared" si="24"/>
        <v>65211</v>
      </c>
      <c r="AH57" s="4">
        <f t="shared" si="25"/>
        <v>57382</v>
      </c>
      <c r="AI57" s="125">
        <f t="shared" si="9"/>
        <v>-0.12005643219702197</v>
      </c>
      <c r="AJ57" t="s">
        <v>779</v>
      </c>
      <c r="AK57">
        <f t="shared" si="26"/>
        <v>1</v>
      </c>
      <c r="AL57">
        <f t="shared" si="27"/>
        <v>1</v>
      </c>
      <c r="AM57">
        <f t="shared" si="28"/>
        <v>1</v>
      </c>
      <c r="AN57">
        <f t="shared" si="29"/>
        <v>1</v>
      </c>
      <c r="AO57">
        <f t="shared" si="30"/>
        <v>1</v>
      </c>
      <c r="AP57">
        <f t="shared" si="31"/>
        <v>1</v>
      </c>
      <c r="AQ57">
        <f t="shared" si="32"/>
        <v>1</v>
      </c>
    </row>
    <row r="58" spans="1:43" x14ac:dyDescent="0.3">
      <c r="A58" t="s">
        <v>15</v>
      </c>
      <c r="B58" t="str">
        <f>VLOOKUP(A58,[3]country_code!H$2:J$217,3,FALSE)</f>
        <v>MA</v>
      </c>
      <c r="C58" t="s">
        <v>42</v>
      </c>
      <c r="D58" t="str">
        <f>VLOOKUP(A58,[3]country_code!H$2:J$217,2,FALSE)</f>
        <v>Lower-Middle Income</v>
      </c>
      <c r="E58" t="s">
        <v>791</v>
      </c>
      <c r="F58" t="s">
        <v>7</v>
      </c>
      <c r="G58" s="4">
        <v>6250</v>
      </c>
      <c r="H58" s="4">
        <v>10693</v>
      </c>
      <c r="I58" s="4">
        <v>28783</v>
      </c>
      <c r="J58" s="4">
        <v>34973</v>
      </c>
      <c r="K58" s="4">
        <v>39666</v>
      </c>
      <c r="L58" s="4">
        <v>51408</v>
      </c>
      <c r="M58" s="4">
        <v>57251</v>
      </c>
      <c r="N58" s="4"/>
      <c r="O58" s="4"/>
      <c r="P58" s="4"/>
      <c r="Q58" s="4"/>
      <c r="R58" s="4"/>
      <c r="S58" s="4">
        <v>6523</v>
      </c>
      <c r="T58" s="4">
        <v>11412</v>
      </c>
      <c r="U58" s="4">
        <v>29072</v>
      </c>
      <c r="V58" s="4">
        <v>32961</v>
      </c>
      <c r="W58" s="4">
        <v>37145</v>
      </c>
      <c r="X58" s="4">
        <v>49818</v>
      </c>
      <c r="Y58" s="4">
        <v>55362</v>
      </c>
      <c r="Z58" s="125">
        <f t="shared" si="17"/>
        <v>4.3679999999999997E-2</v>
      </c>
      <c r="AA58" s="125">
        <f t="shared" si="18"/>
        <v>6.7240250631254092E-2</v>
      </c>
      <c r="AB58" s="125">
        <f t="shared" si="19"/>
        <v>1.0040648994197965E-2</v>
      </c>
      <c r="AC58" s="125">
        <f t="shared" si="20"/>
        <v>-5.7530094644439998E-2</v>
      </c>
      <c r="AD58" s="125">
        <f t="shared" si="21"/>
        <v>-6.3555690011596833E-2</v>
      </c>
      <c r="AE58" s="125">
        <f t="shared" si="22"/>
        <v>-3.092903828197946E-2</v>
      </c>
      <c r="AF58" s="125">
        <f t="shared" si="23"/>
        <v>-3.2995056854902095E-2</v>
      </c>
      <c r="AG58" s="4">
        <f t="shared" si="24"/>
        <v>229024</v>
      </c>
      <c r="AH58" s="4">
        <f t="shared" si="25"/>
        <v>222293</v>
      </c>
      <c r="AI58" s="125">
        <f t="shared" si="9"/>
        <v>-2.9389932932793069E-2</v>
      </c>
      <c r="AJ58" t="s">
        <v>779</v>
      </c>
      <c r="AK58">
        <f t="shared" si="26"/>
        <v>1</v>
      </c>
      <c r="AL58">
        <f t="shared" si="27"/>
        <v>1</v>
      </c>
      <c r="AM58">
        <f t="shared" si="28"/>
        <v>1</v>
      </c>
      <c r="AN58">
        <f t="shared" si="29"/>
        <v>1</v>
      </c>
      <c r="AO58">
        <f t="shared" si="30"/>
        <v>1</v>
      </c>
      <c r="AP58">
        <f t="shared" si="31"/>
        <v>1</v>
      </c>
      <c r="AQ58">
        <f t="shared" si="32"/>
        <v>1</v>
      </c>
    </row>
    <row r="59" spans="1:43" x14ac:dyDescent="0.3">
      <c r="A59" t="s">
        <v>15</v>
      </c>
      <c r="B59" t="str">
        <f>VLOOKUP(A59,[3]country_code!H$2:J$217,3,FALSE)</f>
        <v>MA</v>
      </c>
      <c r="C59" t="s">
        <v>42</v>
      </c>
      <c r="D59" t="str">
        <f>VLOOKUP(A59,[3]country_code!H$2:J$217,2,FALSE)</f>
        <v>Lower-Middle Income</v>
      </c>
      <c r="E59" t="s">
        <v>30</v>
      </c>
      <c r="F59" t="s">
        <v>7</v>
      </c>
      <c r="G59" s="4">
        <v>4510</v>
      </c>
      <c r="H59" s="4">
        <v>8132</v>
      </c>
      <c r="I59" s="4">
        <v>11490</v>
      </c>
      <c r="J59" s="4">
        <v>16636</v>
      </c>
      <c r="K59" s="4">
        <v>19945</v>
      </c>
      <c r="L59" s="4">
        <v>22789</v>
      </c>
      <c r="M59" s="4">
        <v>26477</v>
      </c>
      <c r="N59" s="4"/>
      <c r="O59" s="4"/>
      <c r="P59" s="4"/>
      <c r="Q59" s="4"/>
      <c r="R59" s="4"/>
      <c r="S59" s="4">
        <v>4613</v>
      </c>
      <c r="T59" s="4">
        <v>8660</v>
      </c>
      <c r="U59" s="4">
        <v>11961</v>
      </c>
      <c r="V59" s="4">
        <v>14960</v>
      </c>
      <c r="W59" s="4">
        <v>18034</v>
      </c>
      <c r="X59" s="4">
        <v>21261</v>
      </c>
      <c r="Y59" s="4">
        <v>24798</v>
      </c>
      <c r="Z59" s="125">
        <f t="shared" si="17"/>
        <v>2.2838137472283814E-2</v>
      </c>
      <c r="AA59" s="125">
        <f t="shared" si="18"/>
        <v>6.4928676832267579E-2</v>
      </c>
      <c r="AB59" s="125">
        <f t="shared" si="19"/>
        <v>4.0992167101827674E-2</v>
      </c>
      <c r="AC59" s="125">
        <f t="shared" si="20"/>
        <v>-0.10074537148352969</v>
      </c>
      <c r="AD59" s="125">
        <f t="shared" si="21"/>
        <v>-9.5813487089496108E-2</v>
      </c>
      <c r="AE59" s="125">
        <f t="shared" si="22"/>
        <v>-6.7049892491991753E-2</v>
      </c>
      <c r="AF59" s="125">
        <f t="shared" si="23"/>
        <v>-6.3413528723042636E-2</v>
      </c>
      <c r="AG59" s="4">
        <f t="shared" si="24"/>
        <v>109979</v>
      </c>
      <c r="AH59" s="4">
        <f t="shared" si="25"/>
        <v>104287</v>
      </c>
      <c r="AI59" s="125">
        <f t="shared" si="9"/>
        <v>-5.1755335109429985E-2</v>
      </c>
      <c r="AJ59" t="s">
        <v>779</v>
      </c>
      <c r="AK59">
        <f t="shared" si="26"/>
        <v>1</v>
      </c>
      <c r="AL59">
        <f t="shared" si="27"/>
        <v>1</v>
      </c>
      <c r="AM59">
        <f t="shared" si="28"/>
        <v>1</v>
      </c>
      <c r="AN59">
        <f t="shared" si="29"/>
        <v>1</v>
      </c>
      <c r="AO59">
        <f t="shared" si="30"/>
        <v>1</v>
      </c>
      <c r="AP59">
        <f t="shared" si="31"/>
        <v>1</v>
      </c>
      <c r="AQ59">
        <f t="shared" si="32"/>
        <v>1</v>
      </c>
    </row>
    <row r="60" spans="1:43" x14ac:dyDescent="0.3">
      <c r="A60" t="s">
        <v>15</v>
      </c>
      <c r="B60" t="str">
        <f>VLOOKUP(A60,[3]country_code!H$2:J$217,3,FALSE)</f>
        <v>MA</v>
      </c>
      <c r="C60" t="s">
        <v>42</v>
      </c>
      <c r="D60" t="str">
        <f>VLOOKUP(A60,[3]country_code!H$2:J$217,2,FALSE)</f>
        <v>Lower-Middle Income</v>
      </c>
      <c r="E60" t="s">
        <v>793</v>
      </c>
      <c r="F60" t="s">
        <v>7</v>
      </c>
      <c r="G60" s="4">
        <v>18362</v>
      </c>
      <c r="H60" s="4">
        <v>31681</v>
      </c>
      <c r="I60" s="4">
        <v>59659</v>
      </c>
      <c r="J60" s="4">
        <v>75754</v>
      </c>
      <c r="K60" s="4">
        <v>89736</v>
      </c>
      <c r="L60" s="4">
        <v>110804</v>
      </c>
      <c r="M60" s="4">
        <v>127299</v>
      </c>
      <c r="N60" s="4"/>
      <c r="O60" s="4"/>
      <c r="P60" s="4"/>
      <c r="Q60" s="4"/>
      <c r="R60" s="4"/>
      <c r="S60" s="4">
        <v>19922</v>
      </c>
      <c r="T60" s="4">
        <v>35043</v>
      </c>
      <c r="U60" s="4">
        <v>61904</v>
      </c>
      <c r="V60" s="4">
        <v>72703</v>
      </c>
      <c r="W60" s="4">
        <v>82618</v>
      </c>
      <c r="X60" s="4">
        <v>102593</v>
      </c>
      <c r="Y60" s="4">
        <v>116892</v>
      </c>
      <c r="Z60" s="125">
        <f t="shared" si="17"/>
        <v>8.4958065570199331E-2</v>
      </c>
      <c r="AA60" s="125">
        <f t="shared" si="18"/>
        <v>0.10612038761402734</v>
      </c>
      <c r="AB60" s="125">
        <f t="shared" si="19"/>
        <v>3.7630533532241571E-2</v>
      </c>
      <c r="AC60" s="125">
        <f t="shared" si="20"/>
        <v>-4.0275100984766478E-2</v>
      </c>
      <c r="AD60" s="125">
        <f t="shared" si="21"/>
        <v>-7.9321565480966388E-2</v>
      </c>
      <c r="AE60" s="125">
        <f t="shared" si="22"/>
        <v>-7.4103822966679903E-2</v>
      </c>
      <c r="AF60" s="125">
        <f t="shared" si="23"/>
        <v>-8.1752409681144389E-2</v>
      </c>
      <c r="AG60" s="4">
        <f t="shared" si="24"/>
        <v>513295</v>
      </c>
      <c r="AH60" s="4">
        <f t="shared" si="25"/>
        <v>491675</v>
      </c>
      <c r="AI60" s="125">
        <f t="shared" si="9"/>
        <v>-4.2120028443682483E-2</v>
      </c>
      <c r="AJ60" t="s">
        <v>779</v>
      </c>
      <c r="AK60">
        <f t="shared" si="26"/>
        <v>1</v>
      </c>
      <c r="AL60">
        <f t="shared" si="27"/>
        <v>1</v>
      </c>
      <c r="AM60">
        <f t="shared" si="28"/>
        <v>1</v>
      </c>
      <c r="AN60">
        <f t="shared" si="29"/>
        <v>1</v>
      </c>
      <c r="AO60">
        <f t="shared" si="30"/>
        <v>1</v>
      </c>
      <c r="AP60">
        <f t="shared" si="31"/>
        <v>1</v>
      </c>
      <c r="AQ60">
        <f t="shared" si="32"/>
        <v>1</v>
      </c>
    </row>
    <row r="61" spans="1:43" x14ac:dyDescent="0.3">
      <c r="A61" t="s">
        <v>15</v>
      </c>
      <c r="B61" t="str">
        <f>VLOOKUP(A61,[3]country_code!H$2:J$217,3,FALSE)</f>
        <v>MA</v>
      </c>
      <c r="C61" t="s">
        <v>42</v>
      </c>
      <c r="D61" t="str">
        <f>VLOOKUP(A61,[3]country_code!H$2:J$217,2,FALSE)</f>
        <v>Lower-Middle Income</v>
      </c>
      <c r="E61" t="s">
        <v>794</v>
      </c>
      <c r="F61" t="s">
        <v>7</v>
      </c>
      <c r="G61" s="4">
        <v>5516</v>
      </c>
      <c r="H61" s="4">
        <v>10552</v>
      </c>
      <c r="I61" s="4">
        <v>15862</v>
      </c>
      <c r="J61" s="4">
        <v>21620</v>
      </c>
      <c r="K61" s="4">
        <v>27173</v>
      </c>
      <c r="L61" s="4">
        <v>32333</v>
      </c>
      <c r="M61" s="4">
        <v>38178</v>
      </c>
      <c r="N61" s="4"/>
      <c r="O61" s="4"/>
      <c r="P61" s="4"/>
      <c r="Q61" s="4"/>
      <c r="R61" s="4"/>
      <c r="S61" s="4">
        <v>6853</v>
      </c>
      <c r="T61" s="4">
        <v>12435</v>
      </c>
      <c r="U61" s="4">
        <v>17631</v>
      </c>
      <c r="V61" s="4">
        <v>22178</v>
      </c>
      <c r="W61" s="4">
        <v>25770</v>
      </c>
      <c r="X61" s="4">
        <v>29888</v>
      </c>
      <c r="Y61" s="4">
        <v>34876</v>
      </c>
      <c r="Z61" s="125">
        <f t="shared" si="17"/>
        <v>0.24238578680203046</v>
      </c>
      <c r="AA61" s="125">
        <f t="shared" si="18"/>
        <v>0.17844958301743746</v>
      </c>
      <c r="AB61" s="125">
        <f t="shared" si="19"/>
        <v>0.11152439793216493</v>
      </c>
      <c r="AC61" s="125">
        <f t="shared" si="20"/>
        <v>2.5809435707678074E-2</v>
      </c>
      <c r="AD61" s="125">
        <f t="shared" si="21"/>
        <v>-5.1632134839730615E-2</v>
      </c>
      <c r="AE61" s="125">
        <f t="shared" si="22"/>
        <v>-7.5619336281817343E-2</v>
      </c>
      <c r="AF61" s="125">
        <f t="shared" si="23"/>
        <v>-8.6489601341086492E-2</v>
      </c>
      <c r="AG61" s="4">
        <f t="shared" si="24"/>
        <v>151234</v>
      </c>
      <c r="AH61" s="4">
        <f t="shared" si="25"/>
        <v>149631</v>
      </c>
      <c r="AI61" s="125">
        <f t="shared" si="9"/>
        <v>-1.0599468373513892E-2</v>
      </c>
      <c r="AJ61" t="s">
        <v>779</v>
      </c>
      <c r="AK61">
        <f t="shared" si="26"/>
        <v>1</v>
      </c>
      <c r="AL61">
        <f t="shared" si="27"/>
        <v>1</v>
      </c>
      <c r="AM61">
        <f t="shared" si="28"/>
        <v>1</v>
      </c>
      <c r="AN61">
        <f t="shared" si="29"/>
        <v>1</v>
      </c>
      <c r="AO61">
        <f t="shared" si="30"/>
        <v>1</v>
      </c>
      <c r="AP61">
        <f t="shared" si="31"/>
        <v>1</v>
      </c>
      <c r="AQ61">
        <f t="shared" si="32"/>
        <v>1</v>
      </c>
    </row>
    <row r="62" spans="1:43" x14ac:dyDescent="0.3">
      <c r="A62" t="s">
        <v>787</v>
      </c>
      <c r="B62" t="str">
        <f>VLOOKUP(A62,[3]country_code!H$2:J$217,3,FALSE)</f>
        <v>AE</v>
      </c>
      <c r="C62" t="s">
        <v>42</v>
      </c>
      <c r="D62" t="str">
        <f>VLOOKUP(A62,[3]country_code!H$2:J$217,2,FALSE)</f>
        <v>High Income</v>
      </c>
      <c r="E62" t="s">
        <v>793</v>
      </c>
      <c r="G62" s="4"/>
      <c r="H62" s="4"/>
      <c r="I62" s="5">
        <v>42359900000</v>
      </c>
      <c r="J62" s="4"/>
      <c r="K62" s="4"/>
      <c r="L62" s="5">
        <v>72329500000</v>
      </c>
      <c r="M62" s="4"/>
      <c r="N62" s="4"/>
      <c r="O62" s="5">
        <v>52091800000</v>
      </c>
      <c r="P62" s="4"/>
      <c r="Q62" s="4"/>
      <c r="R62" s="5">
        <v>57849700000</v>
      </c>
      <c r="S62" s="4"/>
      <c r="T62" s="4"/>
      <c r="U62" s="5">
        <v>3327291755.1199999</v>
      </c>
      <c r="V62" s="4"/>
      <c r="W62" s="4"/>
      <c r="X62" s="4">
        <v>5758809428.1800003</v>
      </c>
      <c r="Y62" s="4"/>
      <c r="Z62" s="125" t="str">
        <f t="shared" si="17"/>
        <v/>
      </c>
      <c r="AA62" s="125" t="str">
        <f t="shared" si="18"/>
        <v/>
      </c>
      <c r="AB62" s="125">
        <f t="shared" si="19"/>
        <v>-0.92145185056810797</v>
      </c>
      <c r="AC62" s="125" t="str">
        <f t="shared" si="20"/>
        <v/>
      </c>
      <c r="AD62" s="125" t="str">
        <f t="shared" si="21"/>
        <v/>
      </c>
      <c r="AE62" s="125">
        <f t="shared" si="22"/>
        <v>-0.92038090366752157</v>
      </c>
      <c r="AF62" s="125" t="str">
        <f t="shared" si="23"/>
        <v/>
      </c>
      <c r="AG62" s="4">
        <f t="shared" si="24"/>
        <v>114689400000</v>
      </c>
      <c r="AH62" s="4">
        <f t="shared" si="25"/>
        <v>9086101183.2999992</v>
      </c>
      <c r="AI62" s="125">
        <f t="shared" si="9"/>
        <v>-0.92077645202346514</v>
      </c>
      <c r="AJ62" t="s">
        <v>780</v>
      </c>
      <c r="AK62">
        <f t="shared" si="26"/>
        <v>0</v>
      </c>
      <c r="AL62">
        <f t="shared" si="27"/>
        <v>0</v>
      </c>
      <c r="AM62">
        <f t="shared" si="28"/>
        <v>1</v>
      </c>
      <c r="AN62">
        <f t="shared" si="29"/>
        <v>0</v>
      </c>
      <c r="AO62">
        <f t="shared" si="30"/>
        <v>0</v>
      </c>
      <c r="AP62">
        <f t="shared" si="31"/>
        <v>1</v>
      </c>
      <c r="AQ62">
        <f t="shared" si="32"/>
        <v>0</v>
      </c>
    </row>
    <row r="63" spans="1:43" x14ac:dyDescent="0.3">
      <c r="A63" t="s">
        <v>734</v>
      </c>
      <c r="B63" t="str">
        <f>VLOOKUP(A63,[3]country_code!H$2:J$217,3,FALSE)</f>
        <v>CA</v>
      </c>
      <c r="C63" t="s">
        <v>743</v>
      </c>
      <c r="D63" t="str">
        <f>VLOOKUP(A63,[3]country_code!H$2:J$217,2,FALSE)</f>
        <v>High Income</v>
      </c>
      <c r="E63" t="s">
        <v>793</v>
      </c>
      <c r="F63" t="s">
        <v>7</v>
      </c>
      <c r="G63" s="44">
        <v>23907</v>
      </c>
      <c r="H63" s="44">
        <v>26979</v>
      </c>
      <c r="I63">
        <v>21474</v>
      </c>
      <c r="J63" s="44">
        <v>24103</v>
      </c>
      <c r="K63" s="44">
        <v>22747</v>
      </c>
      <c r="L63" s="44">
        <v>23578</v>
      </c>
      <c r="M63" s="44">
        <v>23186</v>
      </c>
      <c r="N63" s="44">
        <v>20562</v>
      </c>
      <c r="O63" s="44">
        <v>23275</v>
      </c>
      <c r="P63" s="44">
        <v>21904</v>
      </c>
      <c r="Q63" s="44">
        <v>22527</v>
      </c>
      <c r="R63" s="44">
        <v>26729</v>
      </c>
      <c r="S63" s="44">
        <v>24783</v>
      </c>
      <c r="T63" s="44">
        <v>26599</v>
      </c>
      <c r="U63" s="44">
        <v>20172</v>
      </c>
      <c r="V63" s="44">
        <v>16890</v>
      </c>
      <c r="W63" s="44">
        <v>13138</v>
      </c>
      <c r="X63" s="44">
        <v>18595</v>
      </c>
      <c r="Z63" s="125">
        <f t="shared" si="17"/>
        <v>3.6641987702346591E-2</v>
      </c>
      <c r="AA63" s="125">
        <f t="shared" si="18"/>
        <v>-1.4085029096704844E-2</v>
      </c>
      <c r="AB63" s="125">
        <f t="shared" si="19"/>
        <v>-6.0631461302039676E-2</v>
      </c>
      <c r="AC63" s="125">
        <f t="shared" si="20"/>
        <v>-0.29925735385636643</v>
      </c>
      <c r="AD63" s="125">
        <f t="shared" si="21"/>
        <v>-0.42242933134039656</v>
      </c>
      <c r="AE63" s="125">
        <f t="shared" si="22"/>
        <v>-0.21134108066841972</v>
      </c>
      <c r="AF63" s="125" t="str">
        <f t="shared" si="23"/>
        <v/>
      </c>
      <c r="AG63" s="4">
        <f t="shared" si="24"/>
        <v>142788</v>
      </c>
      <c r="AH63" s="4">
        <f t="shared" si="25"/>
        <v>120177</v>
      </c>
      <c r="AI63" s="125">
        <f t="shared" si="9"/>
        <v>-0.15835364316329104</v>
      </c>
      <c r="AJ63" t="s">
        <v>779</v>
      </c>
      <c r="AK63">
        <f t="shared" si="26"/>
        <v>1</v>
      </c>
      <c r="AL63">
        <f t="shared" si="27"/>
        <v>1</v>
      </c>
      <c r="AM63">
        <f t="shared" si="28"/>
        <v>1</v>
      </c>
      <c r="AN63">
        <f t="shared" si="29"/>
        <v>1</v>
      </c>
      <c r="AO63">
        <f t="shared" si="30"/>
        <v>1</v>
      </c>
      <c r="AP63">
        <f t="shared" si="31"/>
        <v>1</v>
      </c>
      <c r="AQ63">
        <f t="shared" si="32"/>
        <v>0</v>
      </c>
    </row>
    <row r="64" spans="1:43" x14ac:dyDescent="0.3">
      <c r="A64" t="s">
        <v>788</v>
      </c>
      <c r="B64" t="str">
        <f>VLOOKUP(A64,[3]country_code!H$2:J$217,3,FALSE)</f>
        <v>US</v>
      </c>
      <c r="C64" t="s">
        <v>743</v>
      </c>
      <c r="D64" t="str">
        <f>VLOOKUP(A64,[3]country_code!H$2:J$217,2,FALSE)</f>
        <v>High Income</v>
      </c>
      <c r="E64" t="s">
        <v>31</v>
      </c>
      <c r="F64" t="s">
        <v>7</v>
      </c>
      <c r="G64">
        <v>6754</v>
      </c>
      <c r="H64">
        <v>-669</v>
      </c>
      <c r="I64">
        <v>8793</v>
      </c>
      <c r="J64">
        <v>44688</v>
      </c>
      <c r="K64">
        <v>411</v>
      </c>
      <c r="L64">
        <v>51269</v>
      </c>
      <c r="M64">
        <v>6967</v>
      </c>
      <c r="N64">
        <v>-1396</v>
      </c>
      <c r="O64">
        <v>60318</v>
      </c>
      <c r="P64">
        <v>6571</v>
      </c>
      <c r="Q64">
        <v>532</v>
      </c>
      <c r="R64">
        <v>58311</v>
      </c>
      <c r="S64">
        <v>10492</v>
      </c>
      <c r="T64">
        <v>-2041</v>
      </c>
      <c r="U64">
        <v>10390</v>
      </c>
      <c r="V64">
        <v>3940</v>
      </c>
      <c r="W64">
        <v>-1795</v>
      </c>
      <c r="X64">
        <v>5707</v>
      </c>
      <c r="Y64">
        <v>67991</v>
      </c>
      <c r="Z64" s="125">
        <f t="shared" si="17"/>
        <v>0.55344980752146877</v>
      </c>
      <c r="AA64" s="125">
        <f t="shared" si="18"/>
        <v>2.0508221225710015</v>
      </c>
      <c r="AB64" s="125">
        <f t="shared" si="19"/>
        <v>0.18162174456954397</v>
      </c>
      <c r="AC64" s="125">
        <f t="shared" si="20"/>
        <v>-0.9118331543143573</v>
      </c>
      <c r="AD64" s="125">
        <f t="shared" si="21"/>
        <v>-5.3673965936739663</v>
      </c>
      <c r="AE64" s="125">
        <f t="shared" si="22"/>
        <v>-0.8886851703758607</v>
      </c>
      <c r="AF64" s="125">
        <f t="shared" si="23"/>
        <v>8.7590067460887031</v>
      </c>
      <c r="AG64" s="4">
        <f t="shared" si="24"/>
        <v>118213</v>
      </c>
      <c r="AH64" s="4">
        <f t="shared" si="25"/>
        <v>94684</v>
      </c>
      <c r="AI64" s="125">
        <f t="shared" si="9"/>
        <v>-0.19903902278091243</v>
      </c>
      <c r="AJ64" t="s">
        <v>779</v>
      </c>
      <c r="AK64">
        <f t="shared" si="26"/>
        <v>1</v>
      </c>
      <c r="AL64">
        <f t="shared" si="27"/>
        <v>1</v>
      </c>
      <c r="AM64">
        <f t="shared" si="28"/>
        <v>1</v>
      </c>
      <c r="AN64">
        <f t="shared" si="29"/>
        <v>1</v>
      </c>
      <c r="AO64">
        <f t="shared" si="30"/>
        <v>1</v>
      </c>
      <c r="AP64">
        <f t="shared" si="31"/>
        <v>1</v>
      </c>
      <c r="AQ64">
        <f t="shared" si="32"/>
        <v>1</v>
      </c>
    </row>
    <row r="65" spans="1:43" x14ac:dyDescent="0.3">
      <c r="A65" t="s">
        <v>788</v>
      </c>
      <c r="B65" t="str">
        <f>VLOOKUP(A65,[3]country_code!H$2:J$217,3,FALSE)</f>
        <v>US</v>
      </c>
      <c r="C65" t="s">
        <v>743</v>
      </c>
      <c r="D65" t="str">
        <f>VLOOKUP(A65,[3]country_code!H$2:J$217,2,FALSE)</f>
        <v>High Income</v>
      </c>
      <c r="E65" t="s">
        <v>796</v>
      </c>
      <c r="F65" t="s">
        <v>7</v>
      </c>
      <c r="G65">
        <v>6628</v>
      </c>
      <c r="H65">
        <v>5076</v>
      </c>
      <c r="I65">
        <v>5163</v>
      </c>
      <c r="J65">
        <v>5237</v>
      </c>
      <c r="K65">
        <v>4934</v>
      </c>
      <c r="L65">
        <v>5606</v>
      </c>
      <c r="M65">
        <v>6473</v>
      </c>
      <c r="N65">
        <v>7005</v>
      </c>
      <c r="O65">
        <v>6833</v>
      </c>
      <c r="P65">
        <v>7757</v>
      </c>
      <c r="Q65">
        <v>6940</v>
      </c>
      <c r="R65">
        <v>6449</v>
      </c>
      <c r="S65">
        <v>6918</v>
      </c>
      <c r="T65">
        <v>6286</v>
      </c>
      <c r="U65">
        <v>4815</v>
      </c>
      <c r="V65">
        <v>4114</v>
      </c>
      <c r="W65">
        <v>3833</v>
      </c>
      <c r="X65">
        <v>4480</v>
      </c>
      <c r="Y65">
        <v>5013</v>
      </c>
      <c r="Z65" s="125">
        <f t="shared" si="17"/>
        <v>4.3753771876885936E-2</v>
      </c>
      <c r="AA65" s="125">
        <f t="shared" si="18"/>
        <v>0.23837667454688732</v>
      </c>
      <c r="AB65" s="125">
        <f t="shared" si="19"/>
        <v>-6.74026728646136E-2</v>
      </c>
      <c r="AC65" s="125">
        <f t="shared" si="20"/>
        <v>-0.21443574565590987</v>
      </c>
      <c r="AD65" s="125">
        <f t="shared" si="21"/>
        <v>-0.22314552087555736</v>
      </c>
      <c r="AE65" s="125">
        <f t="shared" si="22"/>
        <v>-0.20085622547270782</v>
      </c>
      <c r="AF65" s="125">
        <f t="shared" si="23"/>
        <v>-0.22555229414490963</v>
      </c>
      <c r="AG65" s="4">
        <f t="shared" si="24"/>
        <v>39117</v>
      </c>
      <c r="AH65" s="4">
        <f t="shared" si="25"/>
        <v>35459</v>
      </c>
      <c r="AI65" s="125">
        <f t="shared" si="9"/>
        <v>-9.3514328808446456E-2</v>
      </c>
      <c r="AJ65" t="s">
        <v>779</v>
      </c>
      <c r="AK65">
        <f t="shared" si="26"/>
        <v>1</v>
      </c>
      <c r="AL65">
        <f t="shared" si="27"/>
        <v>1</v>
      </c>
      <c r="AM65">
        <f t="shared" si="28"/>
        <v>1</v>
      </c>
      <c r="AN65">
        <f t="shared" si="29"/>
        <v>1</v>
      </c>
      <c r="AO65">
        <f t="shared" si="30"/>
        <v>1</v>
      </c>
      <c r="AP65">
        <f t="shared" si="31"/>
        <v>1</v>
      </c>
      <c r="AQ65">
        <f t="shared" si="32"/>
        <v>1</v>
      </c>
    </row>
    <row r="66" spans="1:43" x14ac:dyDescent="0.3">
      <c r="A66" t="s">
        <v>788</v>
      </c>
      <c r="B66" t="str">
        <f>VLOOKUP(A66,[3]country_code!H$2:J$217,3,FALSE)</f>
        <v>US</v>
      </c>
      <c r="C66" t="s">
        <v>743</v>
      </c>
      <c r="D66" t="str">
        <f>VLOOKUP(A66,[3]country_code!H$2:J$217,2,FALSE)</f>
        <v>High Income</v>
      </c>
      <c r="E66" t="s">
        <v>27</v>
      </c>
      <c r="F66" t="s">
        <v>7</v>
      </c>
      <c r="G66">
        <v>6776</v>
      </c>
      <c r="H66">
        <v>5353</v>
      </c>
      <c r="I66">
        <v>7841</v>
      </c>
      <c r="J66">
        <v>7093</v>
      </c>
      <c r="K66">
        <v>7593</v>
      </c>
      <c r="L66">
        <v>7110</v>
      </c>
      <c r="M66">
        <v>7868</v>
      </c>
      <c r="N66">
        <v>7866</v>
      </c>
      <c r="O66">
        <v>11986</v>
      </c>
      <c r="P66">
        <v>6036</v>
      </c>
      <c r="Q66">
        <v>7513</v>
      </c>
      <c r="R66">
        <v>7017</v>
      </c>
      <c r="S66">
        <v>6308</v>
      </c>
      <c r="T66">
        <v>6685</v>
      </c>
      <c r="U66">
        <v>6415</v>
      </c>
      <c r="V66">
        <v>353</v>
      </c>
      <c r="W66">
        <v>2701</v>
      </c>
      <c r="X66">
        <v>3678</v>
      </c>
      <c r="Y66">
        <v>6226</v>
      </c>
      <c r="Z66" s="125">
        <f t="shared" ref="Z66:Z100" si="33">IF(S66&lt;&gt;"",-(G66-S66)/G66,"")</f>
        <v>-6.9067296340023607E-2</v>
      </c>
      <c r="AA66" s="125">
        <f t="shared" ref="AA66:AA100" si="34">IF(T66&lt;&gt;"",-(H66-T66)/H66,"")</f>
        <v>0.24883243041285261</v>
      </c>
      <c r="AB66" s="125">
        <f t="shared" ref="AB66:AB100" si="35">IF(U66&lt;&gt;"",-(I66-U66)/I66,"")</f>
        <v>-0.1818645580920801</v>
      </c>
      <c r="AC66" s="125">
        <f t="shared" ref="AC66:AC100" si="36">IF(V66&lt;&gt;"",-(J66-V66)/J66,"")</f>
        <v>-0.95023262371352035</v>
      </c>
      <c r="AD66" s="125">
        <f t="shared" ref="AD66:AD100" si="37">IF(W66&lt;&gt;"",-(K66-W66)/K66,"")</f>
        <v>-0.64427762412748579</v>
      </c>
      <c r="AE66" s="125">
        <f t="shared" ref="AE66:AE100" si="38">IF(X66&lt;&gt;"",-(L66-X66)/L66,"")</f>
        <v>-0.48270042194092827</v>
      </c>
      <c r="AF66" s="125">
        <f t="shared" ref="AF66:AF100" si="39">IF(Y66&lt;&gt;"",-(M66-Y66)/M66,"")</f>
        <v>-0.2086934417895272</v>
      </c>
      <c r="AG66" s="4">
        <f t="shared" ref="AG66:AG97" si="40">SUMPRODUCT(AK66:AQ66,G66:M66)</f>
        <v>49634</v>
      </c>
      <c r="AH66" s="4">
        <f t="shared" ref="AH66:AH97" si="41">SUMPRODUCT(AK66:AQ66,S66:Y66)</f>
        <v>32366</v>
      </c>
      <c r="AI66" s="125">
        <f t="shared" ref="AI66:AI97" si="42">(AH66-AG66)/AG66</f>
        <v>-0.34790667687472299</v>
      </c>
      <c r="AJ66" t="s">
        <v>779</v>
      </c>
      <c r="AK66">
        <f t="shared" ref="AK66:AK97" si="43">IF(Z66="",0,1)</f>
        <v>1</v>
      </c>
      <c r="AL66">
        <f t="shared" ref="AL66:AL97" si="44">IF(AA66="",0,1)</f>
        <v>1</v>
      </c>
      <c r="AM66">
        <f t="shared" ref="AM66:AM97" si="45">IF(AB66="",0,1)</f>
        <v>1</v>
      </c>
      <c r="AN66">
        <f t="shared" ref="AN66:AN97" si="46">IF(AC66="",0,1)</f>
        <v>1</v>
      </c>
      <c r="AO66">
        <f t="shared" ref="AO66:AO97" si="47">IF(AD66="",0,1)</f>
        <v>1</v>
      </c>
      <c r="AP66">
        <f t="shared" ref="AP66:AP97" si="48">IF(AE66="",0,1)</f>
        <v>1</v>
      </c>
      <c r="AQ66">
        <f t="shared" ref="AQ66:AQ97" si="49">IF(AF66="",0,1)</f>
        <v>1</v>
      </c>
    </row>
    <row r="67" spans="1:43" x14ac:dyDescent="0.3">
      <c r="A67" t="s">
        <v>788</v>
      </c>
      <c r="B67" t="str">
        <f>VLOOKUP(A67,[3]country_code!H$2:J$217,3,FALSE)</f>
        <v>US</v>
      </c>
      <c r="C67" t="s">
        <v>743</v>
      </c>
      <c r="D67" t="str">
        <f>VLOOKUP(A67,[3]country_code!H$2:J$217,2,FALSE)</f>
        <v>High Income</v>
      </c>
      <c r="E67" t="s">
        <v>791</v>
      </c>
      <c r="F67" t="s">
        <v>7</v>
      </c>
      <c r="G67">
        <v>203890</v>
      </c>
      <c r="H67">
        <v>55992</v>
      </c>
      <c r="I67">
        <v>106029</v>
      </c>
      <c r="J67">
        <v>377497</v>
      </c>
      <c r="K67">
        <v>104103</v>
      </c>
      <c r="L67">
        <v>192418</v>
      </c>
      <c r="M67">
        <v>134394</v>
      </c>
      <c r="N67">
        <v>104586</v>
      </c>
      <c r="O67">
        <v>243290</v>
      </c>
      <c r="P67">
        <v>132960</v>
      </c>
      <c r="Q67">
        <v>106296</v>
      </c>
      <c r="R67">
        <v>211017</v>
      </c>
      <c r="S67">
        <v>227152</v>
      </c>
      <c r="T67">
        <v>67585</v>
      </c>
      <c r="U67">
        <v>108706</v>
      </c>
      <c r="V67">
        <v>79197</v>
      </c>
      <c r="W67">
        <v>45965</v>
      </c>
      <c r="X67">
        <v>97823</v>
      </c>
      <c r="Y67">
        <v>441097</v>
      </c>
      <c r="Z67" s="125">
        <f t="shared" si="33"/>
        <v>0.1140909313845701</v>
      </c>
      <c r="AA67" s="125">
        <f t="shared" si="34"/>
        <v>0.20704743534790684</v>
      </c>
      <c r="AB67" s="125">
        <f t="shared" si="35"/>
        <v>2.5247809561535051E-2</v>
      </c>
      <c r="AC67" s="125">
        <f t="shared" si="36"/>
        <v>-0.79020495527116774</v>
      </c>
      <c r="AD67" s="125">
        <f t="shared" si="37"/>
        <v>-0.55846613450140725</v>
      </c>
      <c r="AE67" s="125">
        <f t="shared" si="38"/>
        <v>-0.49161201135028948</v>
      </c>
      <c r="AF67" s="125">
        <f t="shared" si="39"/>
        <v>2.282118249326607</v>
      </c>
      <c r="AG67" s="4">
        <f t="shared" si="40"/>
        <v>1174323</v>
      </c>
      <c r="AH67" s="4">
        <f t="shared" si="41"/>
        <v>1067525</v>
      </c>
      <c r="AI67" s="125">
        <f t="shared" si="42"/>
        <v>-9.0944314298536263E-2</v>
      </c>
      <c r="AJ67" t="s">
        <v>779</v>
      </c>
      <c r="AK67">
        <f t="shared" si="43"/>
        <v>1</v>
      </c>
      <c r="AL67">
        <f t="shared" si="44"/>
        <v>1</v>
      </c>
      <c r="AM67">
        <f t="shared" si="45"/>
        <v>1</v>
      </c>
      <c r="AN67">
        <f t="shared" si="46"/>
        <v>1</v>
      </c>
      <c r="AO67">
        <f t="shared" si="47"/>
        <v>1</v>
      </c>
      <c r="AP67">
        <f t="shared" si="48"/>
        <v>1</v>
      </c>
      <c r="AQ67">
        <f t="shared" si="49"/>
        <v>1</v>
      </c>
    </row>
    <row r="68" spans="1:43" x14ac:dyDescent="0.3">
      <c r="A68" t="s">
        <v>788</v>
      </c>
      <c r="B68" t="str">
        <f>VLOOKUP(A68,[3]country_code!H$2:J$217,3,FALSE)</f>
        <v>US</v>
      </c>
      <c r="C68" t="s">
        <v>743</v>
      </c>
      <c r="D68" t="str">
        <f>VLOOKUP(A68,[3]country_code!H$2:J$217,2,FALSE)</f>
        <v>High Income</v>
      </c>
      <c r="E68" t="s">
        <v>94</v>
      </c>
      <c r="F68" t="s">
        <v>7</v>
      </c>
      <c r="G68">
        <v>7622</v>
      </c>
      <c r="H68">
        <v>5618</v>
      </c>
      <c r="I68">
        <v>7353</v>
      </c>
      <c r="J68">
        <v>10589</v>
      </c>
      <c r="K68">
        <v>8354</v>
      </c>
      <c r="L68">
        <v>8072</v>
      </c>
      <c r="M68">
        <v>8764</v>
      </c>
      <c r="N68">
        <v>12686</v>
      </c>
      <c r="O68">
        <v>8289</v>
      </c>
      <c r="P68">
        <v>8951</v>
      </c>
      <c r="Q68">
        <v>7700</v>
      </c>
      <c r="R68">
        <v>8227</v>
      </c>
      <c r="S68">
        <v>10867</v>
      </c>
      <c r="T68">
        <v>7476</v>
      </c>
      <c r="U68">
        <v>8966</v>
      </c>
      <c r="V68">
        <v>18752</v>
      </c>
      <c r="W68">
        <v>9607</v>
      </c>
      <c r="X68">
        <v>8588</v>
      </c>
      <c r="Y68">
        <v>12623</v>
      </c>
      <c r="Z68" s="125">
        <f t="shared" si="33"/>
        <v>0.42574127525583838</v>
      </c>
      <c r="AA68" s="125">
        <f t="shared" si="34"/>
        <v>0.33072267710929154</v>
      </c>
      <c r="AB68" s="125">
        <f t="shared" si="35"/>
        <v>0.21936624507003943</v>
      </c>
      <c r="AC68" s="125">
        <f t="shared" si="36"/>
        <v>0.77089432429880067</v>
      </c>
      <c r="AD68" s="125">
        <f t="shared" si="37"/>
        <v>0.14998802968637778</v>
      </c>
      <c r="AE68" s="125">
        <f t="shared" si="38"/>
        <v>6.3924677898909807E-2</v>
      </c>
      <c r="AF68" s="125">
        <f t="shared" si="39"/>
        <v>0.44032405294386123</v>
      </c>
      <c r="AG68" s="4">
        <f t="shared" si="40"/>
        <v>56372</v>
      </c>
      <c r="AH68" s="4">
        <f t="shared" si="41"/>
        <v>76879</v>
      </c>
      <c r="AI68" s="125">
        <f t="shared" si="42"/>
        <v>0.36377989072589229</v>
      </c>
      <c r="AJ68" t="s">
        <v>779</v>
      </c>
      <c r="AK68">
        <f t="shared" si="43"/>
        <v>1</v>
      </c>
      <c r="AL68">
        <f t="shared" si="44"/>
        <v>1</v>
      </c>
      <c r="AM68">
        <f t="shared" si="45"/>
        <v>1</v>
      </c>
      <c r="AN68">
        <f t="shared" si="46"/>
        <v>1</v>
      </c>
      <c r="AO68">
        <f t="shared" si="47"/>
        <v>1</v>
      </c>
      <c r="AP68">
        <f t="shared" si="48"/>
        <v>1</v>
      </c>
      <c r="AQ68">
        <f t="shared" si="49"/>
        <v>1</v>
      </c>
    </row>
    <row r="69" spans="1:43" x14ac:dyDescent="0.3">
      <c r="A69" t="s">
        <v>788</v>
      </c>
      <c r="B69" t="str">
        <f>VLOOKUP(A69,[3]country_code!H$2:J$217,3,FALSE)</f>
        <v>US</v>
      </c>
      <c r="C69" t="s">
        <v>743</v>
      </c>
      <c r="D69" t="str">
        <f>VLOOKUP(A69,[3]country_code!H$2:J$217,2,FALSE)</f>
        <v>High Income</v>
      </c>
      <c r="E69" t="s">
        <v>30</v>
      </c>
      <c r="F69" t="s">
        <v>7</v>
      </c>
      <c r="G69">
        <v>197136</v>
      </c>
      <c r="H69">
        <v>56661</v>
      </c>
      <c r="I69">
        <v>97236</v>
      </c>
      <c r="J69">
        <v>332809</v>
      </c>
      <c r="K69">
        <v>103692</v>
      </c>
      <c r="L69">
        <v>141149</v>
      </c>
      <c r="M69">
        <v>127427</v>
      </c>
      <c r="N69">
        <v>105982</v>
      </c>
      <c r="O69">
        <v>182972</v>
      </c>
      <c r="P69">
        <v>126389</v>
      </c>
      <c r="Q69">
        <v>105764</v>
      </c>
      <c r="R69">
        <v>152706</v>
      </c>
      <c r="S69">
        <v>216660</v>
      </c>
      <c r="T69">
        <v>69626</v>
      </c>
      <c r="U69">
        <v>98316</v>
      </c>
      <c r="V69">
        <v>75257</v>
      </c>
      <c r="W69">
        <v>47760</v>
      </c>
      <c r="X69">
        <v>92116</v>
      </c>
      <c r="Y69">
        <v>373106</v>
      </c>
      <c r="Z69" s="125">
        <f t="shared" si="33"/>
        <v>9.9038227416605798E-2</v>
      </c>
      <c r="AA69" s="125">
        <f t="shared" si="34"/>
        <v>0.22881699934699351</v>
      </c>
      <c r="AB69" s="125">
        <f t="shared" si="35"/>
        <v>1.1106997408367271E-2</v>
      </c>
      <c r="AC69" s="125">
        <f t="shared" si="36"/>
        <v>-0.7738733027051552</v>
      </c>
      <c r="AD69" s="125">
        <f t="shared" si="37"/>
        <v>-0.53940516143964823</v>
      </c>
      <c r="AE69" s="125">
        <f t="shared" si="38"/>
        <v>-0.34738467860204464</v>
      </c>
      <c r="AF69" s="125">
        <f t="shared" si="39"/>
        <v>1.9279979910066156</v>
      </c>
      <c r="AG69" s="4">
        <f t="shared" si="40"/>
        <v>1056110</v>
      </c>
      <c r="AH69" s="4">
        <f t="shared" si="41"/>
        <v>972841</v>
      </c>
      <c r="AI69" s="125">
        <f t="shared" si="42"/>
        <v>-7.8845006675441004E-2</v>
      </c>
      <c r="AJ69" t="s">
        <v>779</v>
      </c>
      <c r="AK69">
        <f t="shared" si="43"/>
        <v>1</v>
      </c>
      <c r="AL69">
        <f t="shared" si="44"/>
        <v>1</v>
      </c>
      <c r="AM69">
        <f t="shared" si="45"/>
        <v>1</v>
      </c>
      <c r="AN69">
        <f t="shared" si="46"/>
        <v>1</v>
      </c>
      <c r="AO69">
        <f t="shared" si="47"/>
        <v>1</v>
      </c>
      <c r="AP69">
        <f t="shared" si="48"/>
        <v>1</v>
      </c>
      <c r="AQ69">
        <f t="shared" si="49"/>
        <v>1</v>
      </c>
    </row>
    <row r="70" spans="1:43" x14ac:dyDescent="0.3">
      <c r="A70" t="s">
        <v>788</v>
      </c>
      <c r="B70" t="str">
        <f>VLOOKUP(A70,[3]country_code!H$2:J$217,3,FALSE)</f>
        <v>US</v>
      </c>
      <c r="C70" t="s">
        <v>743</v>
      </c>
      <c r="D70" t="str">
        <f>VLOOKUP(A70,[3]country_code!H$2:J$217,2,FALSE)</f>
        <v>High Income</v>
      </c>
      <c r="E70" t="s">
        <v>793</v>
      </c>
      <c r="F70" t="s">
        <v>7</v>
      </c>
      <c r="G70">
        <v>224916</v>
      </c>
      <c r="H70">
        <v>72039</v>
      </c>
      <c r="I70">
        <v>126386</v>
      </c>
      <c r="J70">
        <v>400416</v>
      </c>
      <c r="K70">
        <v>124984</v>
      </c>
      <c r="L70">
        <v>213206</v>
      </c>
      <c r="M70">
        <v>157499</v>
      </c>
      <c r="N70">
        <v>132143</v>
      </c>
      <c r="O70">
        <v>270398</v>
      </c>
      <c r="P70">
        <v>155704</v>
      </c>
      <c r="Q70">
        <v>128449</v>
      </c>
      <c r="R70">
        <v>232710</v>
      </c>
      <c r="S70">
        <v>251245</v>
      </c>
      <c r="T70">
        <v>88032</v>
      </c>
      <c r="U70">
        <v>128902</v>
      </c>
      <c r="V70">
        <v>102416</v>
      </c>
      <c r="W70">
        <v>62106</v>
      </c>
      <c r="X70">
        <v>114569</v>
      </c>
      <c r="Y70">
        <v>464959</v>
      </c>
      <c r="Z70" s="125">
        <f t="shared" si="33"/>
        <v>0.11706148073058387</v>
      </c>
      <c r="AA70" s="125">
        <f t="shared" si="34"/>
        <v>0.22200474742847623</v>
      </c>
      <c r="AB70" s="125">
        <f t="shared" si="35"/>
        <v>1.9907268210086562E-2</v>
      </c>
      <c r="AC70" s="125">
        <f t="shared" si="36"/>
        <v>-0.74422600495484692</v>
      </c>
      <c r="AD70" s="125">
        <f t="shared" si="37"/>
        <v>-0.50308839531460026</v>
      </c>
      <c r="AE70" s="125">
        <f t="shared" si="38"/>
        <v>-0.46263707400354587</v>
      </c>
      <c r="AF70" s="125">
        <f t="shared" si="39"/>
        <v>1.9521393786627217</v>
      </c>
      <c r="AG70" s="4">
        <f t="shared" si="40"/>
        <v>1319446</v>
      </c>
      <c r="AH70" s="4">
        <f t="shared" si="41"/>
        <v>1212229</v>
      </c>
      <c r="AI70" s="125">
        <f t="shared" si="42"/>
        <v>-8.1259104199792945E-2</v>
      </c>
      <c r="AJ70" t="s">
        <v>779</v>
      </c>
      <c r="AK70">
        <f t="shared" si="43"/>
        <v>1</v>
      </c>
      <c r="AL70">
        <f t="shared" si="44"/>
        <v>1</v>
      </c>
      <c r="AM70">
        <f t="shared" si="45"/>
        <v>1</v>
      </c>
      <c r="AN70">
        <f t="shared" si="46"/>
        <v>1</v>
      </c>
      <c r="AO70">
        <f t="shared" si="47"/>
        <v>1</v>
      </c>
      <c r="AP70">
        <f t="shared" si="48"/>
        <v>1</v>
      </c>
      <c r="AQ70">
        <f t="shared" si="49"/>
        <v>1</v>
      </c>
    </row>
    <row r="71" spans="1:43" x14ac:dyDescent="0.3">
      <c r="A71" t="s">
        <v>24</v>
      </c>
      <c r="B71" t="str">
        <f>VLOOKUP(A71,[3]country_code!H$2:J$217,3,FALSE)</f>
        <v>AF</v>
      </c>
      <c r="C71" t="s">
        <v>43</v>
      </c>
      <c r="D71" t="str">
        <f>VLOOKUP(A71,[3]country_code!H$2:J$217,2,FALSE)</f>
        <v>Low Income</v>
      </c>
      <c r="E71" t="s">
        <v>793</v>
      </c>
      <c r="F71" t="s">
        <v>7</v>
      </c>
      <c r="G71" s="4">
        <v>7557.6127797500003</v>
      </c>
      <c r="H71" s="4">
        <v>6179.7281201200003</v>
      </c>
      <c r="I71" s="4">
        <v>6575.6168281499995</v>
      </c>
      <c r="J71" s="4">
        <v>7891.0157486199996</v>
      </c>
      <c r="K71" s="4">
        <v>6300.5220751000006</v>
      </c>
      <c r="L71" s="4">
        <v>7226.8229863900006</v>
      </c>
      <c r="M71" s="4">
        <v>7857.4383252200005</v>
      </c>
      <c r="N71" s="4">
        <v>5166.5619972600007</v>
      </c>
      <c r="O71" s="4">
        <v>5540.6783396199999</v>
      </c>
      <c r="P71" s="4">
        <v>8310.5000990900007</v>
      </c>
      <c r="Q71" s="4">
        <v>6955.7480062799996</v>
      </c>
      <c r="R71" s="13">
        <v>9041.8224448600013</v>
      </c>
      <c r="S71" s="13">
        <v>6207.4693353299999</v>
      </c>
      <c r="T71" s="13">
        <v>5847.0623510699997</v>
      </c>
      <c r="U71" s="13">
        <v>6878.9673810499999</v>
      </c>
      <c r="V71" s="13">
        <v>5502.4986671800007</v>
      </c>
      <c r="W71" s="13">
        <v>4552.9122758500007</v>
      </c>
      <c r="X71" s="4">
        <v>4146.1602439799999</v>
      </c>
      <c r="Y71" s="4">
        <v>4636.0922550100004</v>
      </c>
      <c r="Z71" s="125">
        <f t="shared" si="33"/>
        <v>-0.17864681398306068</v>
      </c>
      <c r="AA71" s="125">
        <f t="shared" si="34"/>
        <v>-5.3831780716518111E-2</v>
      </c>
      <c r="AB71" s="125">
        <f t="shared" si="35"/>
        <v>4.6132638325482506E-2</v>
      </c>
      <c r="AC71" s="125">
        <f t="shared" si="36"/>
        <v>-0.30268816557078965</v>
      </c>
      <c r="AD71" s="125">
        <f t="shared" si="37"/>
        <v>-0.2773753949941144</v>
      </c>
      <c r="AE71" s="125">
        <f t="shared" si="38"/>
        <v>-0.42628174900806276</v>
      </c>
      <c r="AF71" s="125">
        <f t="shared" si="39"/>
        <v>-0.4099740827580477</v>
      </c>
      <c r="AG71" s="4">
        <f t="shared" si="40"/>
        <v>49588.756863349998</v>
      </c>
      <c r="AH71" s="4">
        <f t="shared" si="41"/>
        <v>37771.162509469999</v>
      </c>
      <c r="AI71" s="125">
        <f t="shared" si="42"/>
        <v>-0.23831197032112197</v>
      </c>
      <c r="AJ71" t="s">
        <v>779</v>
      </c>
      <c r="AK71">
        <f t="shared" si="43"/>
        <v>1</v>
      </c>
      <c r="AL71">
        <f t="shared" si="44"/>
        <v>1</v>
      </c>
      <c r="AM71">
        <f t="shared" si="45"/>
        <v>1</v>
      </c>
      <c r="AN71">
        <f t="shared" si="46"/>
        <v>1</v>
      </c>
      <c r="AO71">
        <f t="shared" si="47"/>
        <v>1</v>
      </c>
      <c r="AP71">
        <f t="shared" si="48"/>
        <v>1</v>
      </c>
      <c r="AQ71">
        <f t="shared" si="49"/>
        <v>1</v>
      </c>
    </row>
    <row r="72" spans="1:43" x14ac:dyDescent="0.3">
      <c r="A72" t="s">
        <v>22</v>
      </c>
      <c r="B72" t="str">
        <f>VLOOKUP(A72,[3]country_code!H$2:J$217,3,FALSE)</f>
        <v>BD</v>
      </c>
      <c r="C72" t="s">
        <v>43</v>
      </c>
      <c r="D72" t="str">
        <f>VLOOKUP(A72,[3]country_code!H$2:J$217,2,FALSE)</f>
        <v>Lower-Middle Income</v>
      </c>
      <c r="E72" t="s">
        <v>793</v>
      </c>
      <c r="F72" t="s">
        <v>8</v>
      </c>
      <c r="G72" s="4">
        <v>185.68552500000001</v>
      </c>
      <c r="H72" s="4">
        <v>165.158131</v>
      </c>
      <c r="I72" s="4">
        <v>196.66675699999999</v>
      </c>
      <c r="J72" s="4">
        <v>193.08431099999999</v>
      </c>
      <c r="K72" s="4">
        <v>201.86512999999999</v>
      </c>
      <c r="L72" s="4">
        <v>297.39547399999998</v>
      </c>
      <c r="M72" s="4">
        <v>155.45435199999997</v>
      </c>
      <c r="N72" s="4">
        <v>140.31863799999999</v>
      </c>
      <c r="O72" s="4">
        <v>175.86048300000002</v>
      </c>
      <c r="P72" s="4">
        <v>174.39976600000003</v>
      </c>
      <c r="Q72" s="4">
        <v>182.05535400000002</v>
      </c>
      <c r="R72" s="4">
        <v>213.49143800000002</v>
      </c>
      <c r="S72" s="4">
        <v>198.82450800000001</v>
      </c>
      <c r="T72" s="4">
        <v>185.729017</v>
      </c>
      <c r="U72" s="4">
        <v>200.62768299999999</v>
      </c>
      <c r="V72" s="4">
        <v>87.354761000000011</v>
      </c>
      <c r="W72" s="4">
        <v>131.44726600000001</v>
      </c>
      <c r="X72" s="4">
        <v>292.14613900000001</v>
      </c>
      <c r="Y72" s="4"/>
      <c r="Z72" s="125">
        <f t="shared" si="33"/>
        <v>7.0759328170572233E-2</v>
      </c>
      <c r="AA72" s="125">
        <f t="shared" si="34"/>
        <v>0.12455266886012413</v>
      </c>
      <c r="AB72" s="125">
        <f t="shared" si="35"/>
        <v>2.014029244403517E-2</v>
      </c>
      <c r="AC72" s="125">
        <f t="shared" si="36"/>
        <v>-0.54758229424450744</v>
      </c>
      <c r="AD72" s="125">
        <f t="shared" si="37"/>
        <v>-0.3488361957312785</v>
      </c>
      <c r="AE72" s="125">
        <f t="shared" si="38"/>
        <v>-1.7651025180026696E-2</v>
      </c>
      <c r="AF72" s="125" t="str">
        <f t="shared" si="39"/>
        <v/>
      </c>
      <c r="AG72" s="4">
        <f t="shared" si="40"/>
        <v>1239.8553279999999</v>
      </c>
      <c r="AH72" s="4">
        <f t="shared" si="41"/>
        <v>1096.1293740000001</v>
      </c>
      <c r="AI72" s="125">
        <f t="shared" si="42"/>
        <v>-0.11592155209902021</v>
      </c>
      <c r="AJ72" t="s">
        <v>779</v>
      </c>
      <c r="AK72">
        <f t="shared" si="43"/>
        <v>1</v>
      </c>
      <c r="AL72">
        <f t="shared" si="44"/>
        <v>1</v>
      </c>
      <c r="AM72">
        <f t="shared" si="45"/>
        <v>1</v>
      </c>
      <c r="AN72">
        <f t="shared" si="46"/>
        <v>1</v>
      </c>
      <c r="AO72">
        <f t="shared" si="47"/>
        <v>1</v>
      </c>
      <c r="AP72">
        <f t="shared" si="48"/>
        <v>1</v>
      </c>
      <c r="AQ72">
        <f t="shared" si="49"/>
        <v>0</v>
      </c>
    </row>
    <row r="73" spans="1:43" x14ac:dyDescent="0.3">
      <c r="A73" t="s">
        <v>17</v>
      </c>
      <c r="B73" t="str">
        <f>VLOOKUP(A73,[3]country_code!H$2:J$217,3,FALSE)</f>
        <v>IN</v>
      </c>
      <c r="C73" t="s">
        <v>43</v>
      </c>
      <c r="D73" t="str">
        <f>VLOOKUP(A73,[3]country_code!H$2:J$217,2,FALSE)</f>
        <v>Lower-Middle Income</v>
      </c>
      <c r="E73" t="s">
        <v>31</v>
      </c>
      <c r="F73" t="s">
        <v>8</v>
      </c>
      <c r="G73">
        <v>272.08</v>
      </c>
      <c r="H73">
        <v>206.76</v>
      </c>
      <c r="I73">
        <v>1882.07</v>
      </c>
      <c r="J73">
        <v>123.76</v>
      </c>
      <c r="K73">
        <v>-112.5</v>
      </c>
      <c r="L73">
        <v>695.14</v>
      </c>
      <c r="M73">
        <v>177.41</v>
      </c>
      <c r="N73">
        <v>227.85</v>
      </c>
      <c r="O73">
        <v>1381.61</v>
      </c>
      <c r="P73">
        <v>234.29</v>
      </c>
      <c r="Q73">
        <v>158.46</v>
      </c>
      <c r="R73">
        <v>809.31</v>
      </c>
      <c r="S73">
        <v>237.16</v>
      </c>
      <c r="T73">
        <v>253.05</v>
      </c>
      <c r="U73">
        <v>1383.22</v>
      </c>
      <c r="V73">
        <v>195.14</v>
      </c>
      <c r="W73">
        <v>-25.33</v>
      </c>
      <c r="X73">
        <v>372.31</v>
      </c>
      <c r="Y73">
        <v>-4.88</v>
      </c>
      <c r="Z73" s="125">
        <f t="shared" si="33"/>
        <v>-0.12834460452807994</v>
      </c>
      <c r="AA73" s="125">
        <f t="shared" si="34"/>
        <v>0.22388276262333151</v>
      </c>
      <c r="AB73" s="125">
        <f t="shared" si="35"/>
        <v>-0.26505390341485702</v>
      </c>
      <c r="AC73" s="125">
        <f t="shared" si="36"/>
        <v>0.57676147382029719</v>
      </c>
      <c r="AD73" s="125">
        <f t="shared" si="37"/>
        <v>-0.77484444444444445</v>
      </c>
      <c r="AE73" s="125">
        <f t="shared" si="38"/>
        <v>-0.46441004689702792</v>
      </c>
      <c r="AF73" s="125">
        <f t="shared" si="39"/>
        <v>-1.0275069049095316</v>
      </c>
      <c r="AG73" s="4">
        <f t="shared" si="40"/>
        <v>3244.72</v>
      </c>
      <c r="AH73" s="4">
        <f t="shared" si="41"/>
        <v>2410.67</v>
      </c>
      <c r="AI73" s="125">
        <f t="shared" si="42"/>
        <v>-0.25704837397371721</v>
      </c>
      <c r="AJ73" t="s">
        <v>779</v>
      </c>
      <c r="AK73">
        <f t="shared" si="43"/>
        <v>1</v>
      </c>
      <c r="AL73">
        <f t="shared" si="44"/>
        <v>1</v>
      </c>
      <c r="AM73">
        <f t="shared" si="45"/>
        <v>1</v>
      </c>
      <c r="AN73">
        <f t="shared" si="46"/>
        <v>1</v>
      </c>
      <c r="AO73">
        <f t="shared" si="47"/>
        <v>1</v>
      </c>
      <c r="AP73">
        <f t="shared" si="48"/>
        <v>1</v>
      </c>
      <c r="AQ73">
        <f t="shared" si="49"/>
        <v>1</v>
      </c>
    </row>
    <row r="74" spans="1:43" x14ac:dyDescent="0.3">
      <c r="A74" t="s">
        <v>17</v>
      </c>
      <c r="B74" t="str">
        <f>VLOOKUP(A74,[3]country_code!H$2:J$217,3,FALSE)</f>
        <v>IN</v>
      </c>
      <c r="C74" t="s">
        <v>43</v>
      </c>
      <c r="D74" t="str">
        <f>VLOOKUP(A74,[3]country_code!H$2:J$217,2,FALSE)</f>
        <v>Lower-Middle Income</v>
      </c>
      <c r="E74" t="s">
        <v>796</v>
      </c>
      <c r="F74" t="s">
        <v>8</v>
      </c>
      <c r="G74" s="49">
        <v>104.54</v>
      </c>
      <c r="H74" s="49">
        <v>91.88</v>
      </c>
      <c r="I74" s="49">
        <v>12.41</v>
      </c>
      <c r="J74" s="49">
        <v>131.05000000000001</v>
      </c>
      <c r="K74" s="49">
        <v>151.24</v>
      </c>
      <c r="L74" s="49">
        <v>112.51</v>
      </c>
      <c r="M74" s="49">
        <v>122.39</v>
      </c>
      <c r="N74" s="49">
        <v>103.12</v>
      </c>
      <c r="O74" s="49">
        <v>98.07</v>
      </c>
      <c r="P74" s="49">
        <v>-73.790000000000006</v>
      </c>
      <c r="Q74" s="49">
        <v>114.74</v>
      </c>
      <c r="R74" s="49">
        <v>92.21</v>
      </c>
      <c r="S74" s="49">
        <v>106.06</v>
      </c>
      <c r="T74" s="49">
        <v>92.12</v>
      </c>
      <c r="U74" s="49">
        <v>41.99</v>
      </c>
      <c r="V74" s="49">
        <v>39.340000000000003</v>
      </c>
      <c r="W74" s="49">
        <v>56.33</v>
      </c>
      <c r="X74" s="49">
        <v>58.49</v>
      </c>
      <c r="Y74">
        <v>83.31</v>
      </c>
      <c r="Z74" s="125">
        <f t="shared" si="33"/>
        <v>1.4539889037688884E-2</v>
      </c>
      <c r="AA74" s="125">
        <f t="shared" si="34"/>
        <v>2.6121027427079791E-3</v>
      </c>
      <c r="AB74" s="125">
        <f t="shared" si="35"/>
        <v>2.3835616438356166</v>
      </c>
      <c r="AC74" s="125">
        <f t="shared" si="36"/>
        <v>-0.69980923311713084</v>
      </c>
      <c r="AD74" s="125">
        <f t="shared" si="37"/>
        <v>-0.62754562285109761</v>
      </c>
      <c r="AE74" s="125">
        <f t="shared" si="38"/>
        <v>-0.48013509910230201</v>
      </c>
      <c r="AF74" s="125">
        <f t="shared" si="39"/>
        <v>-0.31930713293569735</v>
      </c>
      <c r="AG74" s="4">
        <f t="shared" si="40"/>
        <v>726.02</v>
      </c>
      <c r="AH74" s="4">
        <f t="shared" si="41"/>
        <v>477.64</v>
      </c>
      <c r="AI74" s="125">
        <f t="shared" si="42"/>
        <v>-0.34211178755406185</v>
      </c>
      <c r="AJ74" t="s">
        <v>779</v>
      </c>
      <c r="AK74">
        <f t="shared" si="43"/>
        <v>1</v>
      </c>
      <c r="AL74">
        <f t="shared" si="44"/>
        <v>1</v>
      </c>
      <c r="AM74">
        <f t="shared" si="45"/>
        <v>1</v>
      </c>
      <c r="AN74">
        <f t="shared" si="46"/>
        <v>1</v>
      </c>
      <c r="AO74">
        <f t="shared" si="47"/>
        <v>1</v>
      </c>
      <c r="AP74">
        <f t="shared" si="48"/>
        <v>1</v>
      </c>
      <c r="AQ74">
        <f t="shared" si="49"/>
        <v>1</v>
      </c>
    </row>
    <row r="75" spans="1:43" x14ac:dyDescent="0.3">
      <c r="A75" t="s">
        <v>17</v>
      </c>
      <c r="B75" t="str">
        <f>VLOOKUP(A75,[3]country_code!H$2:J$217,3,FALSE)</f>
        <v>IN</v>
      </c>
      <c r="C75" t="s">
        <v>43</v>
      </c>
      <c r="D75" t="str">
        <f>VLOOKUP(A75,[3]country_code!H$2:J$217,2,FALSE)</f>
        <v>Lower-Middle Income</v>
      </c>
      <c r="E75" t="s">
        <v>791</v>
      </c>
      <c r="F75" t="s">
        <v>8</v>
      </c>
      <c r="G75">
        <v>547.04</v>
      </c>
      <c r="H75">
        <v>514.64</v>
      </c>
      <c r="I75">
        <v>2894.13</v>
      </c>
      <c r="J75">
        <v>520.91999999999996</v>
      </c>
      <c r="K75">
        <v>95.9</v>
      </c>
      <c r="L75">
        <v>1058.8499999999999</v>
      </c>
      <c r="M75">
        <v>495.66</v>
      </c>
      <c r="N75">
        <v>595.33000000000004</v>
      </c>
      <c r="O75">
        <v>1856.65</v>
      </c>
      <c r="P75">
        <v>548.19000000000005</v>
      </c>
      <c r="Q75">
        <v>393.81</v>
      </c>
      <c r="R75" s="49">
        <v>1306.54</v>
      </c>
      <c r="S75" s="49">
        <v>584.91</v>
      </c>
      <c r="T75" s="49">
        <v>611.77</v>
      </c>
      <c r="U75" s="49">
        <v>2303.64</v>
      </c>
      <c r="V75" s="49">
        <v>464.92</v>
      </c>
      <c r="W75" s="49">
        <v>62.15</v>
      </c>
      <c r="X75">
        <v>636.28</v>
      </c>
      <c r="Y75">
        <v>286.33</v>
      </c>
      <c r="Z75" s="125">
        <f t="shared" si="33"/>
        <v>6.9227113190991535E-2</v>
      </c>
      <c r="AA75" s="125">
        <f t="shared" si="34"/>
        <v>0.18873387222135862</v>
      </c>
      <c r="AB75" s="125">
        <f t="shared" si="35"/>
        <v>-0.20403022670025198</v>
      </c>
      <c r="AC75" s="125">
        <f t="shared" si="36"/>
        <v>-0.10750211164862157</v>
      </c>
      <c r="AD75" s="125">
        <f t="shared" si="37"/>
        <v>-0.35192909280500528</v>
      </c>
      <c r="AE75" s="125">
        <f t="shared" si="38"/>
        <v>-0.39908391179109409</v>
      </c>
      <c r="AF75" s="125">
        <f t="shared" si="39"/>
        <v>-0.42232578783843772</v>
      </c>
      <c r="AG75" s="4">
        <f t="shared" si="40"/>
        <v>6127.1399999999994</v>
      </c>
      <c r="AH75" s="4">
        <f t="shared" si="41"/>
        <v>4950</v>
      </c>
      <c r="AI75" s="125">
        <f t="shared" si="42"/>
        <v>-0.19211899842340791</v>
      </c>
      <c r="AJ75" t="s">
        <v>779</v>
      </c>
      <c r="AK75">
        <f t="shared" si="43"/>
        <v>1</v>
      </c>
      <c r="AL75">
        <f t="shared" si="44"/>
        <v>1</v>
      </c>
      <c r="AM75">
        <f t="shared" si="45"/>
        <v>1</v>
      </c>
      <c r="AN75">
        <f t="shared" si="46"/>
        <v>1</v>
      </c>
      <c r="AO75">
        <f t="shared" si="47"/>
        <v>1</v>
      </c>
      <c r="AP75">
        <f t="shared" si="48"/>
        <v>1</v>
      </c>
      <c r="AQ75">
        <f t="shared" si="49"/>
        <v>1</v>
      </c>
    </row>
    <row r="76" spans="1:43" x14ac:dyDescent="0.3">
      <c r="A76" t="s">
        <v>17</v>
      </c>
      <c r="B76" t="str">
        <f>VLOOKUP(A76,[3]country_code!H$2:J$217,3,FALSE)</f>
        <v>IN</v>
      </c>
      <c r="C76" t="s">
        <v>43</v>
      </c>
      <c r="D76" t="str">
        <f>VLOOKUP(A76,[3]country_code!H$2:J$217,2,FALSE)</f>
        <v>Lower-Middle Income</v>
      </c>
      <c r="E76" t="s">
        <v>30</v>
      </c>
      <c r="F76" t="s">
        <v>8</v>
      </c>
      <c r="G76">
        <v>274.95999999999998</v>
      </c>
      <c r="H76">
        <v>307.88</v>
      </c>
      <c r="I76">
        <v>1012.06</v>
      </c>
      <c r="J76">
        <v>397.16</v>
      </c>
      <c r="K76">
        <v>208.4</v>
      </c>
      <c r="L76">
        <v>363.71</v>
      </c>
      <c r="M76">
        <v>318.25</v>
      </c>
      <c r="N76">
        <v>367.48</v>
      </c>
      <c r="O76">
        <v>475.04</v>
      </c>
      <c r="P76">
        <v>313.89999999999998</v>
      </c>
      <c r="Q76">
        <v>235.35</v>
      </c>
      <c r="R76" s="49">
        <v>497.23</v>
      </c>
      <c r="S76" s="49">
        <v>347.75</v>
      </c>
      <c r="T76" s="49">
        <v>358.72</v>
      </c>
      <c r="U76" s="49">
        <v>920.42</v>
      </c>
      <c r="V76" s="49">
        <v>269.77999999999997</v>
      </c>
      <c r="W76" s="49">
        <v>87.48</v>
      </c>
      <c r="X76">
        <v>263.97000000000003</v>
      </c>
      <c r="Y76">
        <v>291.20999999999998</v>
      </c>
      <c r="Z76" s="125">
        <f t="shared" si="33"/>
        <v>0.26472941518766374</v>
      </c>
      <c r="AA76" s="125">
        <f t="shared" si="34"/>
        <v>0.16512927114460191</v>
      </c>
      <c r="AB76" s="125">
        <f t="shared" si="35"/>
        <v>-9.0547991225816638E-2</v>
      </c>
      <c r="AC76" s="125">
        <f t="shared" si="36"/>
        <v>-0.32072716285627972</v>
      </c>
      <c r="AD76" s="125">
        <f t="shared" si="37"/>
        <v>-0.58023032629558535</v>
      </c>
      <c r="AE76" s="125">
        <f t="shared" si="38"/>
        <v>-0.27422946853262203</v>
      </c>
      <c r="AF76" s="125">
        <f t="shared" si="39"/>
        <v>-8.4964650432050343E-2</v>
      </c>
      <c r="AG76" s="4">
        <f t="shared" si="40"/>
        <v>2882.42</v>
      </c>
      <c r="AH76" s="4">
        <f t="shared" si="41"/>
        <v>2539.33</v>
      </c>
      <c r="AI76" s="125">
        <f t="shared" si="42"/>
        <v>-0.11902845525634714</v>
      </c>
      <c r="AJ76" t="s">
        <v>779</v>
      </c>
      <c r="AK76">
        <f t="shared" si="43"/>
        <v>1</v>
      </c>
      <c r="AL76">
        <f t="shared" si="44"/>
        <v>1</v>
      </c>
      <c r="AM76">
        <f t="shared" si="45"/>
        <v>1</v>
      </c>
      <c r="AN76">
        <f t="shared" si="46"/>
        <v>1</v>
      </c>
      <c r="AO76">
        <f t="shared" si="47"/>
        <v>1</v>
      </c>
      <c r="AP76">
        <f t="shared" si="48"/>
        <v>1</v>
      </c>
      <c r="AQ76">
        <f t="shared" si="49"/>
        <v>1</v>
      </c>
    </row>
    <row r="77" spans="1:43" x14ac:dyDescent="0.3">
      <c r="A77" t="s">
        <v>17</v>
      </c>
      <c r="B77" t="str">
        <f>VLOOKUP(A77,[3]country_code!H$2:J$217,3,FALSE)</f>
        <v>IN</v>
      </c>
      <c r="C77" t="s">
        <v>43</v>
      </c>
      <c r="D77" t="str">
        <f>VLOOKUP(A77,[3]country_code!H$2:J$217,2,FALSE)</f>
        <v>Lower-Middle Income</v>
      </c>
      <c r="E77" t="s">
        <v>793</v>
      </c>
      <c r="F77" t="s">
        <v>8</v>
      </c>
      <c r="G77" s="49">
        <v>830.45</v>
      </c>
      <c r="H77" s="49">
        <v>747.98</v>
      </c>
      <c r="I77" s="49">
        <v>2233.06</v>
      </c>
      <c r="J77" s="49">
        <v>716.46</v>
      </c>
      <c r="K77" s="49">
        <v>438.46</v>
      </c>
      <c r="L77" s="49">
        <v>1362.98</v>
      </c>
      <c r="M77" s="49">
        <v>873.66</v>
      </c>
      <c r="N77" s="49">
        <v>660.13</v>
      </c>
      <c r="O77" s="49">
        <v>2030.83</v>
      </c>
      <c r="P77" s="49">
        <v>766.81</v>
      </c>
      <c r="Q77" s="49">
        <v>673.6</v>
      </c>
      <c r="R77" s="49">
        <v>1546.29</v>
      </c>
      <c r="S77" s="49">
        <v>932.84</v>
      </c>
      <c r="T77" s="49">
        <v>1168.6099999999999</v>
      </c>
      <c r="U77" s="49">
        <v>2421.38</v>
      </c>
      <c r="V77" s="49">
        <v>215.18</v>
      </c>
      <c r="W77" s="49">
        <v>125.15</v>
      </c>
      <c r="X77" s="49">
        <v>1016.1</v>
      </c>
      <c r="Y77">
        <v>683.48</v>
      </c>
      <c r="Z77" s="125">
        <f t="shared" si="33"/>
        <v>0.12329459931362512</v>
      </c>
      <c r="AA77" s="125">
        <f t="shared" si="34"/>
        <v>0.56235460841198948</v>
      </c>
      <c r="AB77" s="125">
        <f t="shared" si="35"/>
        <v>8.4332709376371509E-2</v>
      </c>
      <c r="AC77" s="125">
        <f t="shared" si="36"/>
        <v>-0.69966222817742796</v>
      </c>
      <c r="AD77" s="125">
        <f t="shared" si="37"/>
        <v>-0.71456917392692598</v>
      </c>
      <c r="AE77" s="125">
        <f t="shared" si="38"/>
        <v>-0.25450116656150495</v>
      </c>
      <c r="AF77" s="125">
        <f t="shared" si="39"/>
        <v>-0.217681935764485</v>
      </c>
      <c r="AG77" s="4">
        <f t="shared" si="40"/>
        <v>7203.0499999999993</v>
      </c>
      <c r="AH77" s="4">
        <f t="shared" si="41"/>
        <v>6562.74</v>
      </c>
      <c r="AI77" s="125">
        <f t="shared" si="42"/>
        <v>-8.8894287836402575E-2</v>
      </c>
      <c r="AJ77" t="s">
        <v>779</v>
      </c>
      <c r="AK77">
        <f t="shared" si="43"/>
        <v>1</v>
      </c>
      <c r="AL77">
        <f t="shared" si="44"/>
        <v>1</v>
      </c>
      <c r="AM77">
        <f t="shared" si="45"/>
        <v>1</v>
      </c>
      <c r="AN77">
        <f t="shared" si="46"/>
        <v>1</v>
      </c>
      <c r="AO77">
        <f t="shared" si="47"/>
        <v>1</v>
      </c>
      <c r="AP77">
        <f t="shared" si="48"/>
        <v>1</v>
      </c>
      <c r="AQ77">
        <f t="shared" si="49"/>
        <v>1</v>
      </c>
    </row>
    <row r="78" spans="1:43" x14ac:dyDescent="0.3">
      <c r="A78" t="s">
        <v>17</v>
      </c>
      <c r="B78" t="str">
        <f>VLOOKUP(A78,[3]country_code!H$2:J$217,3,FALSE)</f>
        <v>IN</v>
      </c>
      <c r="C78" t="s">
        <v>43</v>
      </c>
      <c r="D78" t="str">
        <f>VLOOKUP(A78,[3]country_code!H$2:J$217,2,FALSE)</f>
        <v>Lower-Middle Income</v>
      </c>
      <c r="E78" t="s">
        <v>794</v>
      </c>
      <c r="F78" t="s">
        <v>8</v>
      </c>
      <c r="G78">
        <v>1025.03</v>
      </c>
      <c r="H78">
        <v>972.47</v>
      </c>
      <c r="I78">
        <v>1065.77</v>
      </c>
      <c r="J78">
        <v>1138.6500000000001</v>
      </c>
      <c r="K78">
        <v>1002.89</v>
      </c>
      <c r="L78">
        <v>999.39</v>
      </c>
      <c r="M78">
        <v>1020.83</v>
      </c>
      <c r="N78">
        <v>982.02</v>
      </c>
      <c r="O78">
        <v>919.17</v>
      </c>
      <c r="P78">
        <v>953.8</v>
      </c>
      <c r="Q78">
        <v>1034.9100000000001</v>
      </c>
      <c r="R78">
        <v>1031.8399999999999</v>
      </c>
      <c r="S78">
        <v>1108.18</v>
      </c>
      <c r="T78">
        <v>1053.6600000000001</v>
      </c>
      <c r="U78">
        <v>975.97</v>
      </c>
      <c r="V78">
        <v>321.72000000000003</v>
      </c>
      <c r="W78">
        <v>621.51</v>
      </c>
      <c r="X78">
        <v>909.17</v>
      </c>
      <c r="Y78">
        <v>874.22</v>
      </c>
      <c r="Z78" s="125">
        <f t="shared" si="33"/>
        <v>8.1119576987990688E-2</v>
      </c>
      <c r="AA78" s="125">
        <f t="shared" si="34"/>
        <v>8.3488436661285234E-2</v>
      </c>
      <c r="AB78" s="125">
        <f t="shared" si="35"/>
        <v>-8.4258329658369019E-2</v>
      </c>
      <c r="AC78" s="125">
        <f t="shared" si="36"/>
        <v>-0.71745488077987085</v>
      </c>
      <c r="AD78" s="125">
        <f t="shared" si="37"/>
        <v>-0.38028098794483939</v>
      </c>
      <c r="AE78" s="125">
        <f t="shared" si="38"/>
        <v>-9.0275067791352748E-2</v>
      </c>
      <c r="AF78" s="125">
        <f t="shared" si="39"/>
        <v>-0.1436184281418062</v>
      </c>
      <c r="AG78" s="4">
        <f t="shared" si="40"/>
        <v>7225.0300000000007</v>
      </c>
      <c r="AH78" s="4">
        <f t="shared" si="41"/>
        <v>5864.4300000000012</v>
      </c>
      <c r="AI78" s="125">
        <f t="shared" si="42"/>
        <v>-0.18831755715893211</v>
      </c>
      <c r="AJ78" t="s">
        <v>779</v>
      </c>
      <c r="AK78">
        <f t="shared" si="43"/>
        <v>1</v>
      </c>
      <c r="AL78">
        <f t="shared" si="44"/>
        <v>1</v>
      </c>
      <c r="AM78">
        <f t="shared" si="45"/>
        <v>1</v>
      </c>
      <c r="AN78">
        <f t="shared" si="46"/>
        <v>1</v>
      </c>
      <c r="AO78">
        <f t="shared" si="47"/>
        <v>1</v>
      </c>
      <c r="AP78">
        <f t="shared" si="48"/>
        <v>1</v>
      </c>
      <c r="AQ78">
        <f t="shared" si="49"/>
        <v>1</v>
      </c>
    </row>
    <row r="79" spans="1:43" x14ac:dyDescent="0.3">
      <c r="A79" t="s">
        <v>9</v>
      </c>
      <c r="B79" t="str">
        <f>VLOOKUP(A79,[3]country_code!H$2:J$217,3,FALSE)</f>
        <v>PK</v>
      </c>
      <c r="C79" t="s">
        <v>43</v>
      </c>
      <c r="D79" t="str">
        <f>VLOOKUP(A79,[3]country_code!H$2:J$217,2,FALSE)</f>
        <v>Lower-Middle Income</v>
      </c>
      <c r="E79" t="s">
        <v>793</v>
      </c>
      <c r="F79" t="s">
        <v>8</v>
      </c>
      <c r="G79" s="4">
        <v>272.39999999999998</v>
      </c>
      <c r="H79" s="4">
        <v>264.3</v>
      </c>
      <c r="I79" s="4">
        <v>370.9</v>
      </c>
      <c r="J79" s="4">
        <v>277.60000000000002</v>
      </c>
      <c r="K79" s="4">
        <v>330.1</v>
      </c>
      <c r="L79" s="4">
        <v>518.4</v>
      </c>
      <c r="M79" s="4">
        <v>277</v>
      </c>
      <c r="N79" s="4">
        <v>292</v>
      </c>
      <c r="O79" s="4">
        <v>375</v>
      </c>
      <c r="P79" s="4">
        <v>320</v>
      </c>
      <c r="Q79" s="4">
        <v>325</v>
      </c>
      <c r="R79" s="4">
        <v>463</v>
      </c>
      <c r="S79" s="4">
        <v>321</v>
      </c>
      <c r="T79" s="4">
        <v>318</v>
      </c>
      <c r="U79" s="4">
        <v>325</v>
      </c>
      <c r="V79" s="4">
        <v>256.67899999999997</v>
      </c>
      <c r="W79" s="4">
        <v>227</v>
      </c>
      <c r="X79" s="4">
        <v>411</v>
      </c>
      <c r="Y79" s="6">
        <v>300</v>
      </c>
      <c r="Z79" s="125">
        <f t="shared" si="33"/>
        <v>0.17841409691629967</v>
      </c>
      <c r="AA79" s="125">
        <f t="shared" si="34"/>
        <v>0.20317820658342786</v>
      </c>
      <c r="AB79" s="125">
        <f t="shared" si="35"/>
        <v>-0.12375303316257746</v>
      </c>
      <c r="AC79" s="125">
        <f t="shared" si="36"/>
        <v>-7.5363832853026114E-2</v>
      </c>
      <c r="AD79" s="125">
        <f t="shared" si="37"/>
        <v>-0.31232959709179042</v>
      </c>
      <c r="AE79" s="125">
        <f t="shared" si="38"/>
        <v>-0.2071759259259259</v>
      </c>
      <c r="AF79" s="125">
        <f t="shared" si="39"/>
        <v>8.3032490974729242E-2</v>
      </c>
      <c r="AG79" s="4">
        <f t="shared" si="40"/>
        <v>2310.7000000000003</v>
      </c>
      <c r="AH79" s="4">
        <f t="shared" si="41"/>
        <v>2158.6790000000001</v>
      </c>
      <c r="AI79" s="125">
        <f t="shared" si="42"/>
        <v>-6.5790020340156741E-2</v>
      </c>
      <c r="AJ79" t="s">
        <v>779</v>
      </c>
      <c r="AK79">
        <f t="shared" si="43"/>
        <v>1</v>
      </c>
      <c r="AL79">
        <f t="shared" si="44"/>
        <v>1</v>
      </c>
      <c r="AM79">
        <f t="shared" si="45"/>
        <v>1</v>
      </c>
      <c r="AN79">
        <f t="shared" si="46"/>
        <v>1</v>
      </c>
      <c r="AO79">
        <f t="shared" si="47"/>
        <v>1</v>
      </c>
      <c r="AP79">
        <f t="shared" si="48"/>
        <v>1</v>
      </c>
      <c r="AQ79">
        <f t="shared" si="49"/>
        <v>1</v>
      </c>
    </row>
    <row r="80" spans="1:43" x14ac:dyDescent="0.3">
      <c r="A80" t="s">
        <v>23</v>
      </c>
      <c r="B80" t="str">
        <f>VLOOKUP(A80,[3]country_code!H$2:J$217,3,FALSE)</f>
        <v>LK</v>
      </c>
      <c r="C80" t="s">
        <v>43</v>
      </c>
      <c r="D80" t="str">
        <f>VLOOKUP(A80,[3]country_code!H$2:J$217,2,FALSE)</f>
        <v>Lower-Middle Income</v>
      </c>
      <c r="E80" t="s">
        <v>793</v>
      </c>
      <c r="F80" t="s">
        <v>8</v>
      </c>
      <c r="G80" s="4"/>
      <c r="H80" s="4"/>
      <c r="I80" s="4"/>
      <c r="J80" s="4">
        <v>551.53</v>
      </c>
      <c r="K80" s="4"/>
      <c r="L80" s="4"/>
      <c r="M80" s="4"/>
      <c r="N80" s="4"/>
      <c r="O80" s="4"/>
      <c r="P80" s="4"/>
      <c r="Q80" s="4"/>
      <c r="R80" s="4"/>
      <c r="S80" s="4"/>
      <c r="T80" s="7"/>
      <c r="U80" s="7"/>
      <c r="V80" s="7">
        <v>408.48399999999998</v>
      </c>
      <c r="W80" s="4"/>
      <c r="X80" s="4"/>
      <c r="Y80" s="4"/>
      <c r="Z80" s="125" t="str">
        <f t="shared" si="33"/>
        <v/>
      </c>
      <c r="AA80" s="125" t="str">
        <f t="shared" si="34"/>
        <v/>
      </c>
      <c r="AB80" s="125" t="str">
        <f t="shared" si="35"/>
        <v/>
      </c>
      <c r="AC80" s="125">
        <f t="shared" si="36"/>
        <v>-0.25936213805232716</v>
      </c>
      <c r="AD80" s="125" t="str">
        <f t="shared" si="37"/>
        <v/>
      </c>
      <c r="AE80" s="125" t="str">
        <f t="shared" si="38"/>
        <v/>
      </c>
      <c r="AF80" s="125" t="str">
        <f t="shared" si="39"/>
        <v/>
      </c>
      <c r="AG80" s="4">
        <f t="shared" si="40"/>
        <v>551.53</v>
      </c>
      <c r="AH80" s="4">
        <f t="shared" si="41"/>
        <v>408.48399999999998</v>
      </c>
      <c r="AI80" s="125">
        <f t="shared" si="42"/>
        <v>-0.25936213805232716</v>
      </c>
      <c r="AJ80" t="s">
        <v>780</v>
      </c>
      <c r="AK80">
        <f t="shared" si="43"/>
        <v>0</v>
      </c>
      <c r="AL80">
        <f t="shared" si="44"/>
        <v>0</v>
      </c>
      <c r="AM80">
        <f t="shared" si="45"/>
        <v>0</v>
      </c>
      <c r="AN80">
        <f t="shared" si="46"/>
        <v>1</v>
      </c>
      <c r="AO80">
        <f t="shared" si="47"/>
        <v>0</v>
      </c>
      <c r="AP80">
        <f t="shared" si="48"/>
        <v>0</v>
      </c>
      <c r="AQ80">
        <f t="shared" si="49"/>
        <v>0</v>
      </c>
    </row>
    <row r="81" spans="1:43" x14ac:dyDescent="0.3">
      <c r="A81" t="s">
        <v>50</v>
      </c>
      <c r="B81" t="str">
        <f>VLOOKUP(A81,[3]country_code!H$2:J$217,3,FALSE)</f>
        <v>GH</v>
      </c>
      <c r="C81" t="s">
        <v>46</v>
      </c>
      <c r="D81" t="str">
        <f>VLOOKUP(A81,[3]country_code!H$2:J$217,2,FALSE)</f>
        <v>Lower-Middle Income</v>
      </c>
      <c r="E81" s="14" t="s">
        <v>31</v>
      </c>
      <c r="G81" s="4">
        <v>548050187.92363715</v>
      </c>
      <c r="H81" s="4">
        <v>459187328.07417703</v>
      </c>
      <c r="I81" s="4">
        <v>736590121.01738334</v>
      </c>
      <c r="J81" s="4">
        <v>989701752.60732853</v>
      </c>
      <c r="K81" s="4">
        <v>527876341.62899542</v>
      </c>
      <c r="L81" s="4">
        <v>1023803685.2005321</v>
      </c>
      <c r="M81" s="4">
        <v>616162431.78889632</v>
      </c>
      <c r="N81" s="4">
        <v>458600303.34100044</v>
      </c>
      <c r="O81" s="4">
        <v>1124422309.7119532</v>
      </c>
      <c r="P81" s="4"/>
      <c r="Q81" s="4"/>
      <c r="R81" s="4"/>
      <c r="S81" s="4">
        <v>932845129.68993473</v>
      </c>
      <c r="T81" s="4">
        <v>241344058.50716695</v>
      </c>
      <c r="U81" s="4">
        <v>824012763.85914683</v>
      </c>
      <c r="V81" s="4">
        <v>879712344.67092001</v>
      </c>
      <c r="W81" s="4">
        <v>645144413.20775032</v>
      </c>
      <c r="X81" s="4">
        <v>1016766715.6895386</v>
      </c>
      <c r="Z81" s="125">
        <f t="shared" si="33"/>
        <v>0.70211624819278995</v>
      </c>
      <c r="AA81" s="125">
        <f t="shared" si="34"/>
        <v>-0.47441045570800183</v>
      </c>
      <c r="AB81" s="125">
        <f t="shared" si="35"/>
        <v>0.11868560322396768</v>
      </c>
      <c r="AC81" s="125">
        <f t="shared" si="36"/>
        <v>-0.11113389225253563</v>
      </c>
      <c r="AD81" s="125">
        <f t="shared" si="37"/>
        <v>0.22215064842056098</v>
      </c>
      <c r="AE81" s="125">
        <f t="shared" si="38"/>
        <v>-6.873358254825144E-3</v>
      </c>
      <c r="AF81" s="125" t="str">
        <f t="shared" si="39"/>
        <v/>
      </c>
      <c r="AG81" s="4">
        <f t="shared" si="40"/>
        <v>4285209416.4520535</v>
      </c>
      <c r="AH81" s="4">
        <f t="shared" si="41"/>
        <v>4539825425.6244574</v>
      </c>
      <c r="AI81" s="125">
        <f t="shared" si="42"/>
        <v>5.9417401678168995E-2</v>
      </c>
      <c r="AJ81" t="s">
        <v>779</v>
      </c>
      <c r="AK81">
        <f t="shared" si="43"/>
        <v>1</v>
      </c>
      <c r="AL81">
        <f t="shared" si="44"/>
        <v>1</v>
      </c>
      <c r="AM81">
        <f t="shared" si="45"/>
        <v>1</v>
      </c>
      <c r="AN81">
        <f t="shared" si="46"/>
        <v>1</v>
      </c>
      <c r="AO81">
        <f t="shared" si="47"/>
        <v>1</v>
      </c>
      <c r="AP81">
        <f t="shared" si="48"/>
        <v>1</v>
      </c>
      <c r="AQ81">
        <f t="shared" si="49"/>
        <v>0</v>
      </c>
    </row>
    <row r="82" spans="1:43" x14ac:dyDescent="0.3">
      <c r="A82" t="s">
        <v>50</v>
      </c>
      <c r="B82" t="str">
        <f>VLOOKUP(A82,[3]country_code!H$2:J$217,3,FALSE)</f>
        <v>GH</v>
      </c>
      <c r="C82" t="s">
        <v>46</v>
      </c>
      <c r="D82" t="str">
        <f>VLOOKUP(A82,[3]country_code!H$2:J$217,2,FALSE)</f>
        <v>Lower-Middle Income</v>
      </c>
      <c r="E82" t="s">
        <v>796</v>
      </c>
      <c r="G82" s="4">
        <v>514048559.67000002</v>
      </c>
      <c r="H82" s="4">
        <v>454132444.82999998</v>
      </c>
      <c r="I82" s="4">
        <v>473928536.41999996</v>
      </c>
      <c r="J82" s="4">
        <v>447133058.36000007</v>
      </c>
      <c r="K82" s="4">
        <v>466428001.18000001</v>
      </c>
      <c r="L82" s="4">
        <v>414642019.41000003</v>
      </c>
      <c r="M82" s="4">
        <v>448640042.58999991</v>
      </c>
      <c r="N82" s="4">
        <v>423520424.54000002</v>
      </c>
      <c r="O82" s="4">
        <v>396233343.38000005</v>
      </c>
      <c r="P82" s="4"/>
      <c r="Q82" s="4"/>
      <c r="R82" s="13"/>
      <c r="S82" s="13">
        <v>424259550.57999998</v>
      </c>
      <c r="T82" s="13">
        <v>182509890.73000002</v>
      </c>
      <c r="U82" s="13">
        <v>222935656.41</v>
      </c>
      <c r="V82" s="13">
        <v>304276695.82000005</v>
      </c>
      <c r="W82" s="13">
        <v>521651634.33999991</v>
      </c>
      <c r="X82" s="4">
        <v>341600000</v>
      </c>
      <c r="Z82" s="125">
        <f t="shared" si="33"/>
        <v>-0.17467028630065851</v>
      </c>
      <c r="AA82" s="125">
        <f t="shared" si="34"/>
        <v>-0.59811307734614561</v>
      </c>
      <c r="AB82" s="125">
        <f t="shared" si="35"/>
        <v>-0.52960069023479883</v>
      </c>
      <c r="AC82" s="125">
        <f t="shared" si="36"/>
        <v>-0.31949407423367504</v>
      </c>
      <c r="AD82" s="125">
        <f t="shared" si="37"/>
        <v>0.11839690803359051</v>
      </c>
      <c r="AE82" s="125">
        <f t="shared" si="38"/>
        <v>-0.17615681959569016</v>
      </c>
      <c r="AF82" s="125" t="str">
        <f t="shared" si="39"/>
        <v/>
      </c>
      <c r="AG82" s="4">
        <f t="shared" si="40"/>
        <v>2770312619.8699999</v>
      </c>
      <c r="AH82" s="4">
        <f t="shared" si="41"/>
        <v>1997233427.8799999</v>
      </c>
      <c r="AI82" s="125">
        <f t="shared" si="42"/>
        <v>-0.27905846670339957</v>
      </c>
      <c r="AJ82" t="s">
        <v>779</v>
      </c>
      <c r="AK82">
        <f t="shared" si="43"/>
        <v>1</v>
      </c>
      <c r="AL82">
        <f t="shared" si="44"/>
        <v>1</v>
      </c>
      <c r="AM82">
        <f t="shared" si="45"/>
        <v>1</v>
      </c>
      <c r="AN82">
        <f t="shared" si="46"/>
        <v>1</v>
      </c>
      <c r="AO82">
        <f t="shared" si="47"/>
        <v>1</v>
      </c>
      <c r="AP82">
        <f t="shared" si="48"/>
        <v>1</v>
      </c>
      <c r="AQ82">
        <f t="shared" si="49"/>
        <v>0</v>
      </c>
    </row>
    <row r="83" spans="1:43" x14ac:dyDescent="0.3">
      <c r="A83" t="s">
        <v>50</v>
      </c>
      <c r="B83" t="str">
        <f>VLOOKUP(A83,[3]country_code!H$2:J$217,3,FALSE)</f>
        <v>GH</v>
      </c>
      <c r="C83" t="s">
        <v>46</v>
      </c>
      <c r="D83" t="str">
        <f>VLOOKUP(A83,[3]country_code!H$2:J$217,2,FALSE)</f>
        <v>Lower-Middle Income</v>
      </c>
      <c r="E83" t="s">
        <v>27</v>
      </c>
      <c r="G83" s="13">
        <v>314701555.82293576</v>
      </c>
      <c r="H83" s="4">
        <v>246445575.00826323</v>
      </c>
      <c r="I83" s="4">
        <v>371190721.5644784</v>
      </c>
      <c r="J83" s="4">
        <v>342809047.24918276</v>
      </c>
      <c r="K83" s="4">
        <v>352277835.62888652</v>
      </c>
      <c r="L83" s="4">
        <v>253858533.08161956</v>
      </c>
      <c r="M83" s="4">
        <v>391058974.84116137</v>
      </c>
      <c r="N83" s="4">
        <v>333488325.13738275</v>
      </c>
      <c r="O83" s="4">
        <v>281317646.99708527</v>
      </c>
      <c r="P83" s="4"/>
      <c r="Q83" s="4"/>
      <c r="R83" s="13"/>
      <c r="S83" s="13">
        <v>421506011.68116194</v>
      </c>
      <c r="T83" s="13">
        <v>352831675.75242406</v>
      </c>
      <c r="U83" s="13">
        <v>243613396.44747642</v>
      </c>
      <c r="V83" s="13">
        <v>245834676.20042044</v>
      </c>
      <c r="W83" s="13">
        <v>110464387.38676277</v>
      </c>
      <c r="X83" s="13">
        <v>34528186.040343031</v>
      </c>
      <c r="Z83" s="125">
        <f t="shared" si="33"/>
        <v>0.33938331057479371</v>
      </c>
      <c r="AA83" s="125">
        <f t="shared" si="34"/>
        <v>0.43168192709726577</v>
      </c>
      <c r="AB83" s="125">
        <f t="shared" si="35"/>
        <v>-0.3436975056361718</v>
      </c>
      <c r="AC83" s="125">
        <f t="shared" si="36"/>
        <v>-0.28288159786597789</v>
      </c>
      <c r="AD83" s="125">
        <f t="shared" si="37"/>
        <v>-0.68642822166327411</v>
      </c>
      <c r="AE83" s="125">
        <f t="shared" si="38"/>
        <v>-0.86398650610164174</v>
      </c>
      <c r="AF83" s="125" t="str">
        <f t="shared" si="39"/>
        <v/>
      </c>
      <c r="AG83" s="4">
        <f t="shared" si="40"/>
        <v>1881283268.355366</v>
      </c>
      <c r="AH83" s="4">
        <f t="shared" si="41"/>
        <v>1408778333.5085888</v>
      </c>
      <c r="AI83" s="125">
        <f t="shared" si="42"/>
        <v>-0.25116097229730061</v>
      </c>
      <c r="AJ83" t="s">
        <v>779</v>
      </c>
      <c r="AK83">
        <f t="shared" si="43"/>
        <v>1</v>
      </c>
      <c r="AL83">
        <f t="shared" si="44"/>
        <v>1</v>
      </c>
      <c r="AM83">
        <f t="shared" si="45"/>
        <v>1</v>
      </c>
      <c r="AN83">
        <f t="shared" si="46"/>
        <v>1</v>
      </c>
      <c r="AO83">
        <f t="shared" si="47"/>
        <v>1</v>
      </c>
      <c r="AP83">
        <f t="shared" si="48"/>
        <v>1</v>
      </c>
      <c r="AQ83">
        <f t="shared" si="49"/>
        <v>0</v>
      </c>
    </row>
    <row r="84" spans="1:43" x14ac:dyDescent="0.3">
      <c r="A84" t="s">
        <v>50</v>
      </c>
      <c r="B84" t="str">
        <f>VLOOKUP(A84,[3]country_code!H$2:J$217,3,FALSE)</f>
        <v>GH</v>
      </c>
      <c r="C84" t="s">
        <v>46</v>
      </c>
      <c r="D84" t="str">
        <f>VLOOKUP(A84,[3]country_code!H$2:J$217,2,FALSE)</f>
        <v>Lower-Middle Income</v>
      </c>
      <c r="E84" t="s">
        <v>30</v>
      </c>
      <c r="G84" s="13">
        <v>891307994.05636251</v>
      </c>
      <c r="H84" s="13">
        <v>528344050.31082404</v>
      </c>
      <c r="I84" s="13">
        <v>490473228.93550408</v>
      </c>
      <c r="J84" s="13">
        <v>1009359119.6989501</v>
      </c>
      <c r="K84" s="13">
        <v>1050216966.5817485</v>
      </c>
      <c r="L84" s="13">
        <v>670382584.83190846</v>
      </c>
      <c r="M84" s="13">
        <v>1162590793.4920058</v>
      </c>
      <c r="N84" s="13">
        <v>1129674149.1261904</v>
      </c>
      <c r="O84" s="13">
        <v>779051560.91901278</v>
      </c>
      <c r="P84" s="13"/>
      <c r="Q84" s="13"/>
      <c r="R84" s="13"/>
      <c r="S84" s="13">
        <v>981476175.38897467</v>
      </c>
      <c r="T84" s="13">
        <v>877723531.98283291</v>
      </c>
      <c r="U84" s="13">
        <v>931448063.93933952</v>
      </c>
      <c r="V84" s="13">
        <v>1499232353.2872896</v>
      </c>
      <c r="W84" s="13">
        <v>793348727.34308803</v>
      </c>
      <c r="X84" s="13">
        <v>678995312.23343229</v>
      </c>
      <c r="Z84" s="125">
        <f t="shared" si="33"/>
        <v>0.10116388715673329</v>
      </c>
      <c r="AA84" s="125">
        <f t="shared" si="34"/>
        <v>0.66127267159811765</v>
      </c>
      <c r="AB84" s="125">
        <f t="shared" si="35"/>
        <v>0.89908033504887264</v>
      </c>
      <c r="AC84" s="125">
        <f t="shared" si="36"/>
        <v>0.48533096301190443</v>
      </c>
      <c r="AD84" s="125">
        <f t="shared" si="37"/>
        <v>-0.24458587835875142</v>
      </c>
      <c r="AE84" s="125">
        <f t="shared" si="38"/>
        <v>1.2847480821243859E-2</v>
      </c>
      <c r="AF84" s="125" t="str">
        <f t="shared" si="39"/>
        <v/>
      </c>
      <c r="AG84" s="4">
        <f t="shared" si="40"/>
        <v>4640083944.4152975</v>
      </c>
      <c r="AH84" s="4">
        <f t="shared" si="41"/>
        <v>5762224164.1749573</v>
      </c>
      <c r="AI84" s="125">
        <f t="shared" si="42"/>
        <v>0.24183618943149573</v>
      </c>
      <c r="AJ84" t="s">
        <v>779</v>
      </c>
      <c r="AK84">
        <f t="shared" si="43"/>
        <v>1</v>
      </c>
      <c r="AL84">
        <f t="shared" si="44"/>
        <v>1</v>
      </c>
      <c r="AM84">
        <f t="shared" si="45"/>
        <v>1</v>
      </c>
      <c r="AN84">
        <f t="shared" si="46"/>
        <v>1</v>
      </c>
      <c r="AO84">
        <f t="shared" si="47"/>
        <v>1</v>
      </c>
      <c r="AP84">
        <f t="shared" si="48"/>
        <v>1</v>
      </c>
      <c r="AQ84">
        <f t="shared" si="49"/>
        <v>0</v>
      </c>
    </row>
    <row r="85" spans="1:43" x14ac:dyDescent="0.3">
      <c r="A85" t="s">
        <v>50</v>
      </c>
      <c r="B85" t="str">
        <f>VLOOKUP(A85,[3]country_code!H$2:J$217,3,FALSE)</f>
        <v>GH</v>
      </c>
      <c r="C85" t="s">
        <v>46</v>
      </c>
      <c r="D85" t="str">
        <f>VLOOKUP(A85,[3]country_code!H$2:J$217,2,FALSE)</f>
        <v>Lower-Middle Income</v>
      </c>
      <c r="E85" t="s">
        <v>793</v>
      </c>
      <c r="G85" s="13">
        <v>3098878375.2749996</v>
      </c>
      <c r="H85" s="4">
        <v>2580503782.2550006</v>
      </c>
      <c r="I85" s="4">
        <v>3031863005.0328875</v>
      </c>
      <c r="J85" s="4">
        <v>3770303347.8160276</v>
      </c>
      <c r="K85" s="4">
        <v>3261020495.1852098</v>
      </c>
      <c r="L85" s="4">
        <v>3040580627.8029752</v>
      </c>
      <c r="M85" s="4">
        <v>3454569584.0478053</v>
      </c>
      <c r="N85" s="4">
        <v>3295175027.0326667</v>
      </c>
      <c r="O85" s="4">
        <v>3465239271.6598845</v>
      </c>
      <c r="P85" s="4"/>
      <c r="Q85" s="4"/>
      <c r="R85" s="13"/>
      <c r="S85" s="4">
        <v>3724815660.9989095</v>
      </c>
      <c r="T85" s="4">
        <v>2251120040.9399996</v>
      </c>
      <c r="U85" s="4">
        <v>2810905461.3684864</v>
      </c>
      <c r="V85" s="4">
        <v>3615065271.4992766</v>
      </c>
      <c r="W85" s="4">
        <v>3005187829.95223</v>
      </c>
      <c r="X85" s="13">
        <v>2588999336.9789095</v>
      </c>
      <c r="Z85" s="125">
        <f t="shared" si="33"/>
        <v>0.20198833575337177</v>
      </c>
      <c r="AA85" s="125">
        <f t="shared" si="34"/>
        <v>-0.12764319261224472</v>
      </c>
      <c r="AB85" s="125">
        <f t="shared" si="35"/>
        <v>-7.2878472179518636E-2</v>
      </c>
      <c r="AC85" s="125">
        <f t="shared" si="36"/>
        <v>-4.1173895571737923E-2</v>
      </c>
      <c r="AD85" s="125">
        <f t="shared" si="37"/>
        <v>-7.8451719518693105E-2</v>
      </c>
      <c r="AE85" s="125">
        <f t="shared" si="38"/>
        <v>-0.14851811088146136</v>
      </c>
      <c r="AF85" s="125" t="str">
        <f t="shared" si="39"/>
        <v/>
      </c>
      <c r="AG85" s="4">
        <f t="shared" si="40"/>
        <v>18783149633.367104</v>
      </c>
      <c r="AH85" s="4">
        <f t="shared" si="41"/>
        <v>17996093601.737812</v>
      </c>
      <c r="AI85" s="125">
        <f t="shared" si="42"/>
        <v>-4.1902239347076022E-2</v>
      </c>
      <c r="AJ85" t="s">
        <v>779</v>
      </c>
      <c r="AK85">
        <f t="shared" si="43"/>
        <v>1</v>
      </c>
      <c r="AL85">
        <f t="shared" si="44"/>
        <v>1</v>
      </c>
      <c r="AM85">
        <f t="shared" si="45"/>
        <v>1</v>
      </c>
      <c r="AN85">
        <f t="shared" si="46"/>
        <v>1</v>
      </c>
      <c r="AO85">
        <f t="shared" si="47"/>
        <v>1</v>
      </c>
      <c r="AP85">
        <f t="shared" si="48"/>
        <v>1</v>
      </c>
      <c r="AQ85">
        <f t="shared" si="49"/>
        <v>0</v>
      </c>
    </row>
    <row r="86" spans="1:43" x14ac:dyDescent="0.3">
      <c r="A86" t="s">
        <v>50</v>
      </c>
      <c r="B86" t="str">
        <f>VLOOKUP(A86,[3]country_code!H$2:J$217,3,FALSE)</f>
        <v>GH</v>
      </c>
      <c r="C86" t="s">
        <v>46</v>
      </c>
      <c r="D86" t="str">
        <f>VLOOKUP(A86,[3]country_code!H$2:J$217,2,FALSE)</f>
        <v>Lower-Middle Income</v>
      </c>
      <c r="E86" s="14" t="s">
        <v>794</v>
      </c>
      <c r="G86" s="4">
        <v>1070162625.1770643</v>
      </c>
      <c r="H86" s="4">
        <v>1043283246.0817368</v>
      </c>
      <c r="I86" s="4">
        <v>1116200211.2455215</v>
      </c>
      <c r="J86" s="4">
        <v>1169790716.5108171</v>
      </c>
      <c r="K86" s="4">
        <v>1038316897.9711136</v>
      </c>
      <c r="L86" s="4">
        <v>847021513.61838067</v>
      </c>
      <c r="M86" s="4">
        <v>1043887927.1788384</v>
      </c>
      <c r="N86" s="4">
        <v>1105241677.6726167</v>
      </c>
      <c r="O86" s="4">
        <v>1057623290.2429143</v>
      </c>
      <c r="P86" s="4"/>
      <c r="Q86" s="4"/>
      <c r="R86" s="4"/>
      <c r="S86" s="4">
        <v>1164122873.3588381</v>
      </c>
      <c r="T86" s="4">
        <v>718092589.94757569</v>
      </c>
      <c r="U86" s="4">
        <v>724700591.39252365</v>
      </c>
      <c r="V86" s="4">
        <v>890218250.85957944</v>
      </c>
      <c r="W86" s="4">
        <v>1086830663.2332373</v>
      </c>
      <c r="X86" s="4">
        <v>727430642.12965751</v>
      </c>
      <c r="Z86" s="125">
        <f t="shared" si="33"/>
        <v>8.7799971678348923E-2</v>
      </c>
      <c r="AA86" s="125">
        <f t="shared" si="34"/>
        <v>-0.31169929868564555</v>
      </c>
      <c r="AB86" s="125">
        <f t="shared" si="35"/>
        <v>-0.35074318738583621</v>
      </c>
      <c r="AC86" s="125">
        <f t="shared" si="36"/>
        <v>-0.23899357526543716</v>
      </c>
      <c r="AD86" s="125">
        <f t="shared" si="37"/>
        <v>4.6723466946286159E-2</v>
      </c>
      <c r="AE86" s="125">
        <f t="shared" si="38"/>
        <v>-0.14118988663917686</v>
      </c>
      <c r="AF86" s="125" t="str">
        <f t="shared" si="39"/>
        <v/>
      </c>
      <c r="AG86" s="4">
        <f t="shared" si="40"/>
        <v>6284775210.6046333</v>
      </c>
      <c r="AH86" s="4">
        <f t="shared" si="41"/>
        <v>5311395610.9214115</v>
      </c>
      <c r="AI86" s="125">
        <f t="shared" si="42"/>
        <v>-0.15487898406307149</v>
      </c>
      <c r="AJ86" t="s">
        <v>779</v>
      </c>
      <c r="AK86">
        <f t="shared" si="43"/>
        <v>1</v>
      </c>
      <c r="AL86">
        <f t="shared" si="44"/>
        <v>1</v>
      </c>
      <c r="AM86">
        <f t="shared" si="45"/>
        <v>1</v>
      </c>
      <c r="AN86">
        <f t="shared" si="46"/>
        <v>1</v>
      </c>
      <c r="AO86">
        <f t="shared" si="47"/>
        <v>1</v>
      </c>
      <c r="AP86">
        <f t="shared" si="48"/>
        <v>1</v>
      </c>
      <c r="AQ86">
        <f t="shared" si="49"/>
        <v>0</v>
      </c>
    </row>
    <row r="87" spans="1:43" x14ac:dyDescent="0.3">
      <c r="A87" t="s">
        <v>50</v>
      </c>
      <c r="B87" t="str">
        <f>VLOOKUP(A87,[3]country_code!H$2:J$217,3,FALSE)</f>
        <v>GH</v>
      </c>
      <c r="C87" t="s">
        <v>46</v>
      </c>
      <c r="D87" t="str">
        <f>VLOOKUP(A87,[3]country_code!H$2:J$217,2,FALSE)</f>
        <v>Lower-Middle Income</v>
      </c>
      <c r="E87" t="s">
        <v>795</v>
      </c>
      <c r="G87" s="4">
        <v>760233332.20804214</v>
      </c>
      <c r="H87" s="4">
        <v>728920837.72021306</v>
      </c>
      <c r="I87" s="4">
        <v>801484879.22131038</v>
      </c>
      <c r="J87" s="4">
        <v>789105598.56781828</v>
      </c>
      <c r="K87" s="4">
        <v>723436245.22193432</v>
      </c>
      <c r="L87" s="4">
        <v>585717006.11303496</v>
      </c>
      <c r="M87" s="4">
        <v>708390052.40922308</v>
      </c>
      <c r="N87" s="4">
        <v>756426723.55032635</v>
      </c>
      <c r="O87" s="4">
        <v>745717573.56618476</v>
      </c>
      <c r="P87" s="4"/>
      <c r="Q87" s="4"/>
      <c r="R87" s="4"/>
      <c r="S87" s="4">
        <v>795727333.95906687</v>
      </c>
      <c r="T87" s="4">
        <v>483354035.95968252</v>
      </c>
      <c r="U87" s="4">
        <v>538615955.1047008</v>
      </c>
      <c r="V87" s="4">
        <v>605530850.10999072</v>
      </c>
      <c r="W87" s="4">
        <v>739195122.77678013</v>
      </c>
      <c r="X87" s="4">
        <v>480710480.49468678</v>
      </c>
      <c r="Z87" s="125">
        <f t="shared" si="33"/>
        <v>4.6688299824916894E-2</v>
      </c>
      <c r="AA87" s="125">
        <f t="shared" si="34"/>
        <v>-0.33689090646464437</v>
      </c>
      <c r="AB87" s="125">
        <f t="shared" si="35"/>
        <v>-0.32797739661913794</v>
      </c>
      <c r="AC87" s="125">
        <f t="shared" si="36"/>
        <v>-0.23263647956750691</v>
      </c>
      <c r="AD87" s="125">
        <f t="shared" si="37"/>
        <v>2.1783367447965416E-2</v>
      </c>
      <c r="AE87" s="125">
        <f t="shared" si="38"/>
        <v>-0.17927860130816048</v>
      </c>
      <c r="AF87" s="125" t="str">
        <f t="shared" si="39"/>
        <v/>
      </c>
      <c r="AG87" s="4">
        <f t="shared" si="40"/>
        <v>4388897899.0523529</v>
      </c>
      <c r="AH87" s="4">
        <f t="shared" si="41"/>
        <v>3643133778.4049077</v>
      </c>
      <c r="AI87" s="125">
        <f t="shared" si="42"/>
        <v>-0.16992059004345259</v>
      </c>
      <c r="AJ87" t="s">
        <v>779</v>
      </c>
      <c r="AK87">
        <f t="shared" si="43"/>
        <v>1</v>
      </c>
      <c r="AL87">
        <f t="shared" si="44"/>
        <v>1</v>
      </c>
      <c r="AM87">
        <f t="shared" si="45"/>
        <v>1</v>
      </c>
      <c r="AN87">
        <f t="shared" si="46"/>
        <v>1</v>
      </c>
      <c r="AO87">
        <f t="shared" si="47"/>
        <v>1</v>
      </c>
      <c r="AP87">
        <f t="shared" si="48"/>
        <v>1</v>
      </c>
      <c r="AQ87">
        <f t="shared" si="49"/>
        <v>0</v>
      </c>
    </row>
    <row r="88" spans="1:43" x14ac:dyDescent="0.3">
      <c r="A88" t="s">
        <v>12</v>
      </c>
      <c r="B88" t="str">
        <f>VLOOKUP(A88,[3]country_code!H$2:J$217,3,FALSE)</f>
        <v>KE</v>
      </c>
      <c r="C88" t="s">
        <v>46</v>
      </c>
      <c r="D88" t="str">
        <f>VLOOKUP(A88,[3]country_code!H$2:J$217,2,FALSE)</f>
        <v>Lower-Middle Income</v>
      </c>
      <c r="E88" t="s">
        <v>793</v>
      </c>
      <c r="G88" s="4"/>
      <c r="H88" s="4"/>
      <c r="I88" s="4">
        <v>352330</v>
      </c>
      <c r="J88" s="4"/>
      <c r="K88" s="4"/>
      <c r="L88" s="4">
        <v>440744</v>
      </c>
      <c r="M88" s="4"/>
      <c r="N88" s="4"/>
      <c r="O88" s="4">
        <v>394014</v>
      </c>
      <c r="P88" s="4"/>
      <c r="Q88" s="4"/>
      <c r="R88" s="4">
        <v>408115</v>
      </c>
      <c r="S88" s="4"/>
      <c r="T88" s="4"/>
      <c r="U88" s="4">
        <v>363435</v>
      </c>
      <c r="V88" s="4"/>
      <c r="W88" s="4"/>
      <c r="X88" s="4">
        <v>349294</v>
      </c>
      <c r="Y88" s="4"/>
      <c r="Z88" s="125" t="str">
        <f t="shared" si="33"/>
        <v/>
      </c>
      <c r="AA88" s="125" t="str">
        <f t="shared" si="34"/>
        <v/>
      </c>
      <c r="AB88" s="125">
        <f t="shared" si="35"/>
        <v>3.1518746629580222E-2</v>
      </c>
      <c r="AC88" s="125" t="str">
        <f t="shared" si="36"/>
        <v/>
      </c>
      <c r="AD88" s="125" t="str">
        <f t="shared" si="37"/>
        <v/>
      </c>
      <c r="AE88" s="125">
        <f t="shared" si="38"/>
        <v>-0.20749006225836314</v>
      </c>
      <c r="AF88" s="125" t="str">
        <f t="shared" si="39"/>
        <v/>
      </c>
      <c r="AG88" s="4">
        <f t="shared" si="40"/>
        <v>793074</v>
      </c>
      <c r="AH88" s="4">
        <f t="shared" si="41"/>
        <v>712729</v>
      </c>
      <c r="AI88" s="125">
        <f t="shared" si="42"/>
        <v>-0.10130832683961395</v>
      </c>
      <c r="AJ88" t="s">
        <v>780</v>
      </c>
      <c r="AK88">
        <f t="shared" si="43"/>
        <v>0</v>
      </c>
      <c r="AL88">
        <f t="shared" si="44"/>
        <v>0</v>
      </c>
      <c r="AM88">
        <f t="shared" si="45"/>
        <v>1</v>
      </c>
      <c r="AN88">
        <f t="shared" si="46"/>
        <v>0</v>
      </c>
      <c r="AO88">
        <f t="shared" si="47"/>
        <v>0</v>
      </c>
      <c r="AP88">
        <f t="shared" si="48"/>
        <v>1</v>
      </c>
      <c r="AQ88">
        <f t="shared" si="49"/>
        <v>0</v>
      </c>
    </row>
    <row r="89" spans="1:43" x14ac:dyDescent="0.3">
      <c r="A89" t="s">
        <v>20</v>
      </c>
      <c r="B89" t="str">
        <f>VLOOKUP(A89,[3]country_code!H$2:J$217,3,FALSE)</f>
        <v>NG</v>
      </c>
      <c r="C89" t="s">
        <v>46</v>
      </c>
      <c r="D89" t="str">
        <f>VLOOKUP(A89,[3]country_code!H$2:J$217,2,FALSE)</f>
        <v>Lower-Middle Income</v>
      </c>
      <c r="E89" t="s">
        <v>793</v>
      </c>
      <c r="F89" t="s">
        <v>8</v>
      </c>
      <c r="G89" s="4"/>
      <c r="H89" s="4"/>
      <c r="I89" s="112">
        <v>1046.8897999999999</v>
      </c>
      <c r="L89" s="112">
        <v>1400.6086</v>
      </c>
      <c r="M89" s="4"/>
      <c r="N89" s="4"/>
      <c r="O89" s="112">
        <v>1564.5689</v>
      </c>
      <c r="P89" s="4"/>
      <c r="Q89" s="4"/>
      <c r="R89" s="112">
        <v>1251.0340000000001</v>
      </c>
      <c r="S89" s="4"/>
      <c r="T89" s="4"/>
      <c r="U89" s="112">
        <v>1190.2882</v>
      </c>
      <c r="V89" s="4"/>
      <c r="W89" s="4"/>
      <c r="X89" s="112">
        <v>1288.3623</v>
      </c>
      <c r="Y89" s="4"/>
      <c r="Z89" s="125" t="str">
        <f t="shared" si="33"/>
        <v/>
      </c>
      <c r="AA89" s="125" t="str">
        <f t="shared" si="34"/>
        <v/>
      </c>
      <c r="AB89" s="125">
        <f t="shared" si="35"/>
        <v>0.13697563965185261</v>
      </c>
      <c r="AC89" s="125" t="str">
        <f t="shared" si="36"/>
        <v/>
      </c>
      <c r="AD89" s="125" t="str">
        <f t="shared" si="37"/>
        <v/>
      </c>
      <c r="AE89" s="125">
        <f t="shared" si="38"/>
        <v>-8.0141090094691711E-2</v>
      </c>
      <c r="AF89" s="125" t="str">
        <f t="shared" si="39"/>
        <v/>
      </c>
      <c r="AG89" s="4">
        <f t="shared" si="40"/>
        <v>2447.4983999999999</v>
      </c>
      <c r="AH89" s="4">
        <f t="shared" si="41"/>
        <v>2478.6504999999997</v>
      </c>
      <c r="AI89" s="125">
        <f t="shared" si="42"/>
        <v>1.2728139066403391E-2</v>
      </c>
      <c r="AJ89" t="s">
        <v>780</v>
      </c>
      <c r="AK89">
        <f t="shared" si="43"/>
        <v>0</v>
      </c>
      <c r="AL89">
        <f t="shared" si="44"/>
        <v>0</v>
      </c>
      <c r="AM89">
        <f t="shared" si="45"/>
        <v>1</v>
      </c>
      <c r="AN89">
        <f t="shared" si="46"/>
        <v>0</v>
      </c>
      <c r="AO89">
        <f t="shared" si="47"/>
        <v>0</v>
      </c>
      <c r="AP89">
        <f t="shared" si="48"/>
        <v>1</v>
      </c>
      <c r="AQ89">
        <f t="shared" si="49"/>
        <v>0</v>
      </c>
    </row>
    <row r="90" spans="1:43" x14ac:dyDescent="0.3">
      <c r="A90" t="s">
        <v>20</v>
      </c>
      <c r="B90" t="str">
        <f>VLOOKUP(A90,[3]country_code!H$2:J$217,3,FALSE)</f>
        <v>NG</v>
      </c>
      <c r="C90" t="s">
        <v>46</v>
      </c>
      <c r="D90" t="str">
        <f>VLOOKUP(A90,[3]country_code!H$2:J$217,2,FALSE)</f>
        <v>Lower-Middle Income</v>
      </c>
      <c r="E90" t="s">
        <v>794</v>
      </c>
      <c r="F90" t="s">
        <v>8</v>
      </c>
      <c r="G90" s="4"/>
      <c r="H90" s="4"/>
      <c r="I90">
        <v>293.0394</v>
      </c>
      <c r="L90">
        <v>311.94299999999998</v>
      </c>
      <c r="M90" s="4"/>
      <c r="N90" s="4"/>
      <c r="O90">
        <v>275.11610000000002</v>
      </c>
      <c r="P90" s="4"/>
      <c r="Q90" s="4"/>
      <c r="R90">
        <v>308.48289999999997</v>
      </c>
      <c r="S90" s="4"/>
      <c r="T90" s="4"/>
      <c r="U90">
        <v>325.91430000000003</v>
      </c>
      <c r="V90" s="4"/>
      <c r="W90" s="4"/>
      <c r="X90">
        <v>327.19540000000001</v>
      </c>
      <c r="Y90" s="4"/>
      <c r="Z90" s="125" t="str">
        <f t="shared" si="33"/>
        <v/>
      </c>
      <c r="AA90" s="125" t="str">
        <f t="shared" si="34"/>
        <v/>
      </c>
      <c r="AB90" s="125">
        <f t="shared" si="35"/>
        <v>0.11218593813664655</v>
      </c>
      <c r="AC90" s="125" t="str">
        <f t="shared" si="36"/>
        <v/>
      </c>
      <c r="AD90" s="125" t="str">
        <f t="shared" si="37"/>
        <v/>
      </c>
      <c r="AE90" s="125">
        <f t="shared" si="38"/>
        <v>4.8894830145250971E-2</v>
      </c>
      <c r="AF90" s="125" t="str">
        <f t="shared" si="39"/>
        <v/>
      </c>
      <c r="AG90" s="4">
        <f t="shared" si="40"/>
        <v>604.98239999999998</v>
      </c>
      <c r="AH90" s="4">
        <f t="shared" si="41"/>
        <v>653.10969999999998</v>
      </c>
      <c r="AI90" s="125">
        <f t="shared" si="42"/>
        <v>7.9551570425850399E-2</v>
      </c>
      <c r="AJ90" t="s">
        <v>780</v>
      </c>
      <c r="AK90">
        <f t="shared" si="43"/>
        <v>0</v>
      </c>
      <c r="AL90">
        <f t="shared" si="44"/>
        <v>0</v>
      </c>
      <c r="AM90">
        <f t="shared" si="45"/>
        <v>1</v>
      </c>
      <c r="AN90">
        <f t="shared" si="46"/>
        <v>0</v>
      </c>
      <c r="AO90">
        <f t="shared" si="47"/>
        <v>0</v>
      </c>
      <c r="AP90">
        <f t="shared" si="48"/>
        <v>1</v>
      </c>
      <c r="AQ90">
        <f t="shared" si="49"/>
        <v>0</v>
      </c>
    </row>
    <row r="91" spans="1:43" x14ac:dyDescent="0.3">
      <c r="A91" t="s">
        <v>66</v>
      </c>
      <c r="B91" t="str">
        <f>VLOOKUP(A91,[3]country_code!H$2:J$217,3,FALSE)</f>
        <v>SL</v>
      </c>
      <c r="C91" t="s">
        <v>46</v>
      </c>
      <c r="D91" t="str">
        <f>VLOOKUP(A91,[3]country_code!H$2:J$217,2,FALSE)</f>
        <v>Low Income</v>
      </c>
      <c r="E91" t="s">
        <v>796</v>
      </c>
      <c r="F91" t="s">
        <v>7</v>
      </c>
      <c r="G91" s="4">
        <v>53862.350615090007</v>
      </c>
      <c r="H91" s="4">
        <v>63666.543117139998</v>
      </c>
      <c r="I91" s="4">
        <v>55064.144943910003</v>
      </c>
      <c r="J91" s="4">
        <v>51967.705049790005</v>
      </c>
      <c r="K91" s="4">
        <v>64890.582894890002</v>
      </c>
      <c r="L91" s="4">
        <v>52521.654979969993</v>
      </c>
      <c r="M91" s="4">
        <v>57862.718950039998</v>
      </c>
      <c r="N91" s="4">
        <v>62263.78914605001</v>
      </c>
      <c r="O91" s="4">
        <v>48066.831833169999</v>
      </c>
      <c r="P91" s="4">
        <v>57503.654645940005</v>
      </c>
      <c r="Q91" s="4">
        <v>86186.947685959996</v>
      </c>
      <c r="R91" s="4">
        <v>57218.169763900005</v>
      </c>
      <c r="S91" s="4">
        <v>59404.399350489999</v>
      </c>
      <c r="T91" s="4">
        <v>47281.940867229998</v>
      </c>
      <c r="U91" s="4">
        <v>49238.080399220002</v>
      </c>
      <c r="V91" s="4">
        <v>43106.829837860001</v>
      </c>
      <c r="W91" s="4">
        <v>50575.698100483001</v>
      </c>
      <c r="X91" s="4">
        <v>49153.62578183</v>
      </c>
      <c r="Y91" s="4">
        <v>59706.764000000003</v>
      </c>
      <c r="Z91" s="125">
        <f t="shared" si="33"/>
        <v>0.1028928123654399</v>
      </c>
      <c r="AA91" s="125">
        <f t="shared" si="34"/>
        <v>-0.25735027296462426</v>
      </c>
      <c r="AB91" s="125">
        <f t="shared" si="35"/>
        <v>-0.10580504883213217</v>
      </c>
      <c r="AC91" s="125">
        <f t="shared" si="36"/>
        <v>-0.17050734111580343</v>
      </c>
      <c r="AD91" s="125">
        <f t="shared" si="37"/>
        <v>-0.22060034223447031</v>
      </c>
      <c r="AE91" s="125">
        <f t="shared" si="38"/>
        <v>-6.412648648304109E-2</v>
      </c>
      <c r="AF91" s="125">
        <f t="shared" si="39"/>
        <v>3.1869312113594173E-2</v>
      </c>
      <c r="AG91" s="4">
        <f t="shared" si="40"/>
        <v>399835.70055083005</v>
      </c>
      <c r="AH91" s="4">
        <f t="shared" si="41"/>
        <v>358467.33833711297</v>
      </c>
      <c r="AI91" s="125">
        <f t="shared" si="42"/>
        <v>-0.10346340298459172</v>
      </c>
      <c r="AJ91" t="s">
        <v>779</v>
      </c>
      <c r="AK91">
        <f t="shared" si="43"/>
        <v>1</v>
      </c>
      <c r="AL91">
        <f t="shared" si="44"/>
        <v>1</v>
      </c>
      <c r="AM91">
        <f t="shared" si="45"/>
        <v>1</v>
      </c>
      <c r="AN91">
        <f t="shared" si="46"/>
        <v>1</v>
      </c>
      <c r="AO91">
        <f t="shared" si="47"/>
        <v>1</v>
      </c>
      <c r="AP91">
        <f t="shared" si="48"/>
        <v>1</v>
      </c>
      <c r="AQ91">
        <f t="shared" si="49"/>
        <v>1</v>
      </c>
    </row>
    <row r="92" spans="1:43" x14ac:dyDescent="0.3">
      <c r="A92" t="s">
        <v>66</v>
      </c>
      <c r="B92" t="str">
        <f>VLOOKUP(A92,[3]country_code!H$2:J$217,3,FALSE)</f>
        <v>SL</v>
      </c>
      <c r="C92" t="s">
        <v>46</v>
      </c>
      <c r="D92" t="str">
        <f>VLOOKUP(A92,[3]country_code!H$2:J$217,2,FALSE)</f>
        <v>Low Income</v>
      </c>
      <c r="E92" t="s">
        <v>27</v>
      </c>
      <c r="F92" t="s">
        <v>7</v>
      </c>
      <c r="G92" s="4">
        <v>39223.355473409996</v>
      </c>
      <c r="H92" s="4">
        <v>54674.476113559998</v>
      </c>
      <c r="I92" s="4">
        <v>63446.393801200007</v>
      </c>
      <c r="J92" s="4">
        <v>51457.290589180004</v>
      </c>
      <c r="K92" s="4">
        <v>64740.498296359998</v>
      </c>
      <c r="L92" s="4">
        <v>23244.33736867</v>
      </c>
      <c r="M92" s="4">
        <v>46231.41026140999</v>
      </c>
      <c r="N92" s="4">
        <v>39731.412472609998</v>
      </c>
      <c r="O92" s="4">
        <v>49070.135776880001</v>
      </c>
      <c r="P92" s="4">
        <v>54884.266548090003</v>
      </c>
      <c r="Q92" s="4">
        <v>53541.18098374</v>
      </c>
      <c r="R92" s="4">
        <v>62585.112332110002</v>
      </c>
      <c r="S92" s="4">
        <v>59775.600649510001</v>
      </c>
      <c r="T92" s="4">
        <v>44758.059132770002</v>
      </c>
      <c r="U92" s="4">
        <v>53681.919600779998</v>
      </c>
      <c r="V92" s="4">
        <v>36883.170162139999</v>
      </c>
      <c r="W92" s="4">
        <v>39914.301899516999</v>
      </c>
      <c r="X92" s="4">
        <v>66296.374218170007</v>
      </c>
      <c r="Y92" s="4">
        <v>51793.235999999997</v>
      </c>
      <c r="Z92" s="125">
        <f t="shared" si="33"/>
        <v>0.52397978010914004</v>
      </c>
      <c r="AA92" s="125">
        <f t="shared" si="34"/>
        <v>-0.18137196157478302</v>
      </c>
      <c r="AB92" s="125">
        <f t="shared" si="35"/>
        <v>-0.15390116940319035</v>
      </c>
      <c r="AC92" s="125">
        <f t="shared" si="36"/>
        <v>-0.28322751276190444</v>
      </c>
      <c r="AD92" s="125">
        <f t="shared" si="37"/>
        <v>-0.38347243302325401</v>
      </c>
      <c r="AE92" s="125">
        <f t="shared" si="38"/>
        <v>1.8521516086549286</v>
      </c>
      <c r="AF92" s="125">
        <f t="shared" si="39"/>
        <v>0.12030404668906546</v>
      </c>
      <c r="AG92" s="4">
        <f t="shared" si="40"/>
        <v>343017.76190379</v>
      </c>
      <c r="AH92" s="4">
        <f t="shared" si="41"/>
        <v>353102.66166288703</v>
      </c>
      <c r="AI92" s="125">
        <f t="shared" si="42"/>
        <v>2.940051763828384E-2</v>
      </c>
      <c r="AJ92" t="s">
        <v>779</v>
      </c>
      <c r="AK92">
        <f t="shared" si="43"/>
        <v>1</v>
      </c>
      <c r="AL92">
        <f t="shared" si="44"/>
        <v>1</v>
      </c>
      <c r="AM92">
        <f t="shared" si="45"/>
        <v>1</v>
      </c>
      <c r="AN92">
        <f t="shared" si="46"/>
        <v>1</v>
      </c>
      <c r="AO92">
        <f t="shared" si="47"/>
        <v>1</v>
      </c>
      <c r="AP92">
        <f t="shared" si="48"/>
        <v>1</v>
      </c>
      <c r="AQ92">
        <f t="shared" si="49"/>
        <v>1</v>
      </c>
    </row>
    <row r="93" spans="1:43" x14ac:dyDescent="0.3">
      <c r="A93" t="s">
        <v>66</v>
      </c>
      <c r="B93" t="str">
        <f>VLOOKUP(A93,[3]country_code!H$2:J$217,3,FALSE)</f>
        <v>SL</v>
      </c>
      <c r="C93" t="s">
        <v>46</v>
      </c>
      <c r="D93" t="str">
        <f>VLOOKUP(A93,[3]country_code!H$2:J$217,2,FALSE)</f>
        <v>Low Income</v>
      </c>
      <c r="E93" t="s">
        <v>791</v>
      </c>
      <c r="F93" t="s">
        <v>7</v>
      </c>
      <c r="G93" s="4">
        <v>128313.78947689</v>
      </c>
      <c r="H93" s="4">
        <v>124455.13221152002</v>
      </c>
      <c r="I93" s="4">
        <v>193319.00247054006</v>
      </c>
      <c r="J93" s="4">
        <v>170582.57644054003</v>
      </c>
      <c r="K93" s="4">
        <v>138683.21138864002</v>
      </c>
      <c r="L93" s="4">
        <v>206038.61931818005</v>
      </c>
      <c r="M93" s="4">
        <v>134015.51300000001</v>
      </c>
      <c r="N93" s="4">
        <v>149561.48499999999</v>
      </c>
      <c r="O93" s="4">
        <v>183939.33300000001</v>
      </c>
      <c r="P93" s="4">
        <v>134860.33199999999</v>
      </c>
      <c r="Q93" s="4">
        <v>113341.83199999991</v>
      </c>
      <c r="R93" s="4">
        <v>198917.20199999999</v>
      </c>
      <c r="S93" s="4">
        <v>149539.546</v>
      </c>
      <c r="T93" s="4">
        <v>127894.74900000001</v>
      </c>
      <c r="U93" s="4">
        <v>187296.03399999999</v>
      </c>
      <c r="V93" s="4">
        <v>140035.67599999998</v>
      </c>
      <c r="W93" s="4">
        <v>126379.871</v>
      </c>
      <c r="X93" s="4">
        <v>217597.51199999999</v>
      </c>
      <c r="Y93" s="4">
        <v>160387.40599999999</v>
      </c>
      <c r="Z93" s="125">
        <f t="shared" si="33"/>
        <v>0.16542069725820757</v>
      </c>
      <c r="AA93" s="125">
        <f t="shared" si="34"/>
        <v>2.7637404158103583E-2</v>
      </c>
      <c r="AB93" s="125">
        <f t="shared" si="35"/>
        <v>-3.1155594605646254E-2</v>
      </c>
      <c r="AC93" s="125">
        <f t="shared" si="36"/>
        <v>-0.17907397741285602</v>
      </c>
      <c r="AD93" s="125">
        <f t="shared" si="37"/>
        <v>-8.8715427523246876E-2</v>
      </c>
      <c r="AE93" s="125">
        <f t="shared" si="38"/>
        <v>5.6100612205956614E-2</v>
      </c>
      <c r="AF93" s="125">
        <f t="shared" si="39"/>
        <v>0.19678239040878784</v>
      </c>
      <c r="AG93" s="4">
        <f t="shared" si="40"/>
        <v>1095407.8443063102</v>
      </c>
      <c r="AH93" s="4">
        <f t="shared" si="41"/>
        <v>1109130.794</v>
      </c>
      <c r="AI93" s="125">
        <f t="shared" si="42"/>
        <v>1.2527708072403082E-2</v>
      </c>
      <c r="AJ93" t="s">
        <v>779</v>
      </c>
      <c r="AK93">
        <f t="shared" si="43"/>
        <v>1</v>
      </c>
      <c r="AL93">
        <f t="shared" si="44"/>
        <v>1</v>
      </c>
      <c r="AM93">
        <f t="shared" si="45"/>
        <v>1</v>
      </c>
      <c r="AN93">
        <f t="shared" si="46"/>
        <v>1</v>
      </c>
      <c r="AO93">
        <f t="shared" si="47"/>
        <v>1</v>
      </c>
      <c r="AP93">
        <f t="shared" si="48"/>
        <v>1</v>
      </c>
      <c r="AQ93">
        <f t="shared" si="49"/>
        <v>1</v>
      </c>
    </row>
    <row r="94" spans="1:43" x14ac:dyDescent="0.3">
      <c r="A94" t="s">
        <v>66</v>
      </c>
      <c r="B94" t="str">
        <f>VLOOKUP(A94,[3]country_code!H$2:J$217,3,FALSE)</f>
        <v>SL</v>
      </c>
      <c r="C94" t="s">
        <v>46</v>
      </c>
      <c r="D94" t="str">
        <f>VLOOKUP(A94,[3]country_code!H$2:J$217,2,FALSE)</f>
        <v>Low Income</v>
      </c>
      <c r="E94" t="s">
        <v>793</v>
      </c>
      <c r="F94" t="s">
        <v>7</v>
      </c>
      <c r="G94" s="4">
        <v>307212.58728296997</v>
      </c>
      <c r="H94" s="4">
        <v>315089.40446693002</v>
      </c>
      <c r="I94" s="4">
        <v>396346.01385513006</v>
      </c>
      <c r="J94" s="4">
        <v>353880.59284917003</v>
      </c>
      <c r="K94" s="4">
        <v>371495.15087608004</v>
      </c>
      <c r="L94" s="4">
        <v>363074.40009239002</v>
      </c>
      <c r="M94" s="4">
        <v>321010.19521144999</v>
      </c>
      <c r="N94" s="4">
        <v>339724.09861866001</v>
      </c>
      <c r="O94" s="4">
        <v>367060.88161004998</v>
      </c>
      <c r="P94" s="4">
        <v>327608.91019403003</v>
      </c>
      <c r="Q94" s="4">
        <v>349146.9476696999</v>
      </c>
      <c r="R94" s="4">
        <v>408969.74309601</v>
      </c>
      <c r="S94" s="16">
        <v>354549.54599999997</v>
      </c>
      <c r="T94" s="16">
        <v>295084.74900000001</v>
      </c>
      <c r="U94" s="16">
        <v>375496.03399999999</v>
      </c>
      <c r="V94" s="16">
        <v>289155.67599999998</v>
      </c>
      <c r="W94" s="16">
        <v>292139.87099999998</v>
      </c>
      <c r="X94" s="16">
        <v>407517.51199999999</v>
      </c>
      <c r="Y94" s="16">
        <v>364647.40599999996</v>
      </c>
      <c r="Z94" s="125">
        <f t="shared" si="33"/>
        <v>0.15408534896204784</v>
      </c>
      <c r="AA94" s="125">
        <f t="shared" si="34"/>
        <v>-6.3488823119184204E-2</v>
      </c>
      <c r="AB94" s="125">
        <f t="shared" si="35"/>
        <v>-5.2605499049502319E-2</v>
      </c>
      <c r="AC94" s="125">
        <f t="shared" si="36"/>
        <v>-0.18290044200518485</v>
      </c>
      <c r="AD94" s="125">
        <f t="shared" si="37"/>
        <v>-0.2136105402424234</v>
      </c>
      <c r="AE94" s="125">
        <f t="shared" si="38"/>
        <v>0.12240772661553863</v>
      </c>
      <c r="AF94" s="125">
        <f t="shared" si="39"/>
        <v>0.13593714916065536</v>
      </c>
      <c r="AG94" s="4">
        <f t="shared" si="40"/>
        <v>2428108.3446341199</v>
      </c>
      <c r="AH94" s="4">
        <f t="shared" si="41"/>
        <v>2378590.7939999998</v>
      </c>
      <c r="AI94" s="125">
        <f t="shared" si="42"/>
        <v>-2.0393468332477432E-2</v>
      </c>
      <c r="AJ94" t="s">
        <v>779</v>
      </c>
      <c r="AK94">
        <f t="shared" si="43"/>
        <v>1</v>
      </c>
      <c r="AL94">
        <f t="shared" si="44"/>
        <v>1</v>
      </c>
      <c r="AM94">
        <f t="shared" si="45"/>
        <v>1</v>
      </c>
      <c r="AN94">
        <f t="shared" si="46"/>
        <v>1</v>
      </c>
      <c r="AO94">
        <f t="shared" si="47"/>
        <v>1</v>
      </c>
      <c r="AP94">
        <f t="shared" si="48"/>
        <v>1</v>
      </c>
      <c r="AQ94">
        <f t="shared" si="49"/>
        <v>1</v>
      </c>
    </row>
    <row r="95" spans="1:43" x14ac:dyDescent="0.3">
      <c r="A95" t="s">
        <v>66</v>
      </c>
      <c r="B95" t="str">
        <f>VLOOKUP(A95,[3]country_code!H$2:J$217,3,FALSE)</f>
        <v>SL</v>
      </c>
      <c r="C95" t="s">
        <v>46</v>
      </c>
      <c r="D95" t="str">
        <f>VLOOKUP(A95,[3]country_code!H$2:J$217,2,FALSE)</f>
        <v>Low Income</v>
      </c>
      <c r="E95" t="s">
        <v>794</v>
      </c>
      <c r="F95" t="s">
        <v>7</v>
      </c>
      <c r="G95" s="4">
        <v>85813.091717579999</v>
      </c>
      <c r="H95" s="4">
        <v>72293.253024709993</v>
      </c>
      <c r="I95" s="4">
        <v>84516.472639479995</v>
      </c>
      <c r="J95" s="4">
        <v>79873.020769659997</v>
      </c>
      <c r="K95" s="4">
        <v>103180.85829619</v>
      </c>
      <c r="L95" s="4">
        <v>81269.788425570005</v>
      </c>
      <c r="M95" s="4">
        <v>82900.553</v>
      </c>
      <c r="N95" s="4">
        <v>88167.412000000011</v>
      </c>
      <c r="O95" s="4">
        <v>85984.581000000006</v>
      </c>
      <c r="P95" s="4">
        <v>80360.656999999992</v>
      </c>
      <c r="Q95" s="4">
        <v>96076.986999999994</v>
      </c>
      <c r="R95" s="4">
        <v>90249.258999999991</v>
      </c>
      <c r="S95" s="4">
        <v>85830</v>
      </c>
      <c r="T95" s="4">
        <v>75150</v>
      </c>
      <c r="U95" s="4">
        <v>85280</v>
      </c>
      <c r="V95" s="4">
        <v>69130</v>
      </c>
      <c r="W95" s="4">
        <v>75270</v>
      </c>
      <c r="X95" s="4">
        <v>74470</v>
      </c>
      <c r="Y95" s="4">
        <v>92760</v>
      </c>
      <c r="Z95" s="125">
        <f t="shared" si="33"/>
        <v>1.9703616408144688E-4</v>
      </c>
      <c r="AA95" s="125">
        <f t="shared" si="34"/>
        <v>3.9516093905935655E-2</v>
      </c>
      <c r="AB95" s="125">
        <f t="shared" si="35"/>
        <v>9.0340656285664792E-3</v>
      </c>
      <c r="AC95" s="125">
        <f t="shared" si="36"/>
        <v>-0.13450124542855357</v>
      </c>
      <c r="AD95" s="125">
        <f t="shared" si="37"/>
        <v>-0.27050422682150355</v>
      </c>
      <c r="AE95" s="125">
        <f t="shared" si="38"/>
        <v>-8.3669326047249554E-2</v>
      </c>
      <c r="AF95" s="125">
        <f t="shared" si="39"/>
        <v>0.11893101605727528</v>
      </c>
      <c r="AG95" s="4">
        <f t="shared" si="40"/>
        <v>589847.0378731899</v>
      </c>
      <c r="AH95" s="4">
        <f t="shared" si="41"/>
        <v>557890</v>
      </c>
      <c r="AI95" s="125">
        <f t="shared" si="42"/>
        <v>-5.4178517176957118E-2</v>
      </c>
      <c r="AJ95" t="s">
        <v>779</v>
      </c>
      <c r="AK95">
        <f t="shared" si="43"/>
        <v>1</v>
      </c>
      <c r="AL95">
        <f t="shared" si="44"/>
        <v>1</v>
      </c>
      <c r="AM95">
        <f t="shared" si="45"/>
        <v>1</v>
      </c>
      <c r="AN95">
        <f t="shared" si="46"/>
        <v>1</v>
      </c>
      <c r="AO95">
        <f t="shared" si="47"/>
        <v>1</v>
      </c>
      <c r="AP95">
        <f t="shared" si="48"/>
        <v>1</v>
      </c>
      <c r="AQ95">
        <f t="shared" si="49"/>
        <v>1</v>
      </c>
    </row>
    <row r="96" spans="1:43" x14ac:dyDescent="0.3">
      <c r="A96" t="s">
        <v>47</v>
      </c>
      <c r="B96" t="str">
        <f>VLOOKUP(A96,[3]country_code!H$2:J$217,3,FALSE)</f>
        <v>ZA</v>
      </c>
      <c r="C96" t="s">
        <v>46</v>
      </c>
      <c r="D96" t="str">
        <f>VLOOKUP(A96,[3]country_code!H$2:J$217,2,FALSE)</f>
        <v>Upper-Middle Income</v>
      </c>
      <c r="E96" t="s">
        <v>30</v>
      </c>
      <c r="F96" t="s">
        <v>8</v>
      </c>
      <c r="G96" s="12">
        <v>41.782274831999999</v>
      </c>
      <c r="H96" s="11">
        <v>39.688065387000002</v>
      </c>
      <c r="I96" s="11">
        <v>44.302593463000001</v>
      </c>
      <c r="J96" s="11">
        <v>44.296731579000003</v>
      </c>
      <c r="K96" s="11">
        <v>40.997229689000001</v>
      </c>
      <c r="L96" s="11">
        <v>41.027937842</v>
      </c>
      <c r="M96" s="11">
        <v>41.101466762999998</v>
      </c>
      <c r="N96" s="11">
        <v>41.635415686000002</v>
      </c>
      <c r="O96" s="11">
        <v>42.402182922999998</v>
      </c>
      <c r="P96" s="11">
        <v>43.698245362999998</v>
      </c>
      <c r="Q96" s="11">
        <v>42.086554014999997</v>
      </c>
      <c r="R96" s="12">
        <v>46.004117272999999</v>
      </c>
      <c r="S96" s="12">
        <v>45.298877206999997</v>
      </c>
      <c r="T96" s="12">
        <v>42.198090297999997</v>
      </c>
      <c r="U96" s="12">
        <v>47.495467329</v>
      </c>
      <c r="V96" s="12">
        <v>41.692107039</v>
      </c>
      <c r="W96" s="12">
        <v>37.255109591999997</v>
      </c>
      <c r="X96" s="49"/>
      <c r="Z96" s="125">
        <f t="shared" si="33"/>
        <v>8.4164933315376125E-2</v>
      </c>
      <c r="AA96" s="125">
        <f t="shared" si="34"/>
        <v>6.3243821197244962E-2</v>
      </c>
      <c r="AB96" s="125">
        <f t="shared" si="35"/>
        <v>7.2069682978414734E-2</v>
      </c>
      <c r="AC96" s="125">
        <f t="shared" si="36"/>
        <v>-5.8799474524544648E-2</v>
      </c>
      <c r="AD96" s="125">
        <f t="shared" si="37"/>
        <v>-9.1277389359897543E-2</v>
      </c>
      <c r="AE96" s="125" t="str">
        <f t="shared" si="38"/>
        <v/>
      </c>
      <c r="AF96" s="125" t="str">
        <f t="shared" si="39"/>
        <v/>
      </c>
      <c r="AG96" s="4">
        <f t="shared" si="40"/>
        <v>211.06689495000001</v>
      </c>
      <c r="AH96" s="4">
        <f t="shared" si="41"/>
        <v>213.939651465</v>
      </c>
      <c r="AI96" s="125">
        <f t="shared" si="42"/>
        <v>1.3610644699541935E-2</v>
      </c>
      <c r="AJ96" t="s">
        <v>779</v>
      </c>
      <c r="AK96">
        <f t="shared" si="43"/>
        <v>1</v>
      </c>
      <c r="AL96">
        <f t="shared" si="44"/>
        <v>1</v>
      </c>
      <c r="AM96">
        <f t="shared" si="45"/>
        <v>1</v>
      </c>
      <c r="AN96">
        <f t="shared" si="46"/>
        <v>1</v>
      </c>
      <c r="AO96">
        <f t="shared" si="47"/>
        <v>1</v>
      </c>
      <c r="AP96">
        <f t="shared" si="48"/>
        <v>0</v>
      </c>
      <c r="AQ96">
        <f t="shared" si="49"/>
        <v>0</v>
      </c>
    </row>
    <row r="97" spans="1:43" x14ac:dyDescent="0.3">
      <c r="A97" t="s">
        <v>47</v>
      </c>
      <c r="B97" t="str">
        <f>VLOOKUP(A97,[3]country_code!H$2:J$217,3,FALSE)</f>
        <v>ZA</v>
      </c>
      <c r="C97" t="s">
        <v>46</v>
      </c>
      <c r="D97" t="str">
        <f>VLOOKUP(A97,[3]country_code!H$2:J$217,2,FALSE)</f>
        <v>Upper-Middle Income</v>
      </c>
      <c r="E97" t="s">
        <v>793</v>
      </c>
      <c r="F97" t="s">
        <v>8</v>
      </c>
      <c r="G97" s="116">
        <v>75.792000000000002</v>
      </c>
      <c r="H97" s="116">
        <v>135.06100000000001</v>
      </c>
      <c r="I97" s="116">
        <v>134.721</v>
      </c>
      <c r="J97" s="116">
        <v>73.561000000000007</v>
      </c>
      <c r="K97" s="116">
        <v>97.483000000000004</v>
      </c>
      <c r="L97" s="116">
        <v>147.17699999999999</v>
      </c>
      <c r="M97" s="116">
        <v>74.594999999999999</v>
      </c>
      <c r="N97" s="116">
        <v>118.28400000000001</v>
      </c>
      <c r="O97" s="116">
        <v>118.306</v>
      </c>
      <c r="P97" s="116">
        <v>84.114999999999995</v>
      </c>
      <c r="Q97" s="116">
        <v>95.927999999999997</v>
      </c>
      <c r="R97" s="116">
        <v>160.72999999999999</v>
      </c>
      <c r="S97" s="116">
        <v>91.007999999999996</v>
      </c>
      <c r="T97" s="116">
        <v>144.77799999999999</v>
      </c>
      <c r="U97" s="116">
        <v>139.465</v>
      </c>
      <c r="V97" s="116">
        <v>61.883000000000003</v>
      </c>
      <c r="W97" s="116">
        <v>67.97</v>
      </c>
      <c r="X97" s="116">
        <v>108.178</v>
      </c>
      <c r="Y97" s="116">
        <v>64.025999999999996</v>
      </c>
      <c r="Z97" s="125">
        <f t="shared" si="33"/>
        <v>0.200759974667511</v>
      </c>
      <c r="AA97" s="125">
        <f t="shared" si="34"/>
        <v>7.1945269174669105E-2</v>
      </c>
      <c r="AB97" s="125">
        <f t="shared" si="35"/>
        <v>3.5213515339108228E-2</v>
      </c>
      <c r="AC97" s="125">
        <f t="shared" si="36"/>
        <v>-0.15875259988309026</v>
      </c>
      <c r="AD97" s="125">
        <f t="shared" si="37"/>
        <v>-0.30275022311582539</v>
      </c>
      <c r="AE97" s="125">
        <f t="shared" si="38"/>
        <v>-0.26498026186156803</v>
      </c>
      <c r="AF97" s="125">
        <f t="shared" si="39"/>
        <v>-0.14168509953750255</v>
      </c>
      <c r="AG97" s="4">
        <f t="shared" si="40"/>
        <v>738.39</v>
      </c>
      <c r="AH97" s="4">
        <f t="shared" si="41"/>
        <v>677.30799999999988</v>
      </c>
      <c r="AI97" s="125">
        <f t="shared" si="42"/>
        <v>-8.2723222145478822E-2</v>
      </c>
      <c r="AJ97" t="s">
        <v>779</v>
      </c>
      <c r="AK97">
        <f t="shared" si="43"/>
        <v>1</v>
      </c>
      <c r="AL97">
        <f t="shared" si="44"/>
        <v>1</v>
      </c>
      <c r="AM97">
        <f t="shared" si="45"/>
        <v>1</v>
      </c>
      <c r="AN97">
        <f t="shared" si="46"/>
        <v>1</v>
      </c>
      <c r="AO97">
        <f t="shared" si="47"/>
        <v>1</v>
      </c>
      <c r="AP97">
        <f t="shared" si="48"/>
        <v>1</v>
      </c>
      <c r="AQ97">
        <f t="shared" si="49"/>
        <v>1</v>
      </c>
    </row>
    <row r="98" spans="1:43" x14ac:dyDescent="0.3">
      <c r="A98" t="s">
        <v>47</v>
      </c>
      <c r="B98" t="str">
        <f>VLOOKUP(A98,[3]country_code!H$2:J$217,3,FALSE)</f>
        <v>ZA</v>
      </c>
      <c r="C98" t="s">
        <v>46</v>
      </c>
      <c r="D98" t="str">
        <f>VLOOKUP(A98,[3]country_code!H$2:J$217,2,FALSE)</f>
        <v>Upper-Middle Income</v>
      </c>
      <c r="E98" t="s">
        <v>794</v>
      </c>
      <c r="F98" t="s">
        <v>8</v>
      </c>
      <c r="G98" s="11">
        <v>35.179110227690003</v>
      </c>
      <c r="H98" s="11">
        <v>29.874911330309899</v>
      </c>
      <c r="I98" s="11">
        <v>31.29795740266</v>
      </c>
      <c r="J98" s="11">
        <v>32.106002039890001</v>
      </c>
      <c r="K98" s="11">
        <v>32.788533340089998</v>
      </c>
      <c r="L98" s="11">
        <v>31.097090103340001</v>
      </c>
      <c r="M98" s="11">
        <v>33.218205330849997</v>
      </c>
      <c r="N98" s="11">
        <v>32.067614144430003</v>
      </c>
      <c r="O98" s="11">
        <v>33.88326571492</v>
      </c>
      <c r="P98" s="11">
        <v>32.588168592830002</v>
      </c>
      <c r="Q98" s="11">
        <v>34.203684948849997</v>
      </c>
      <c r="R98" s="12">
        <v>34.614001725599998</v>
      </c>
      <c r="S98" s="12">
        <v>37.954856541609999</v>
      </c>
      <c r="T98" s="12">
        <v>32.000073457699997</v>
      </c>
      <c r="U98" s="12">
        <v>32.759804053910003</v>
      </c>
      <c r="V98" s="12">
        <v>30.729928097919998</v>
      </c>
      <c r="W98" s="12">
        <v>23.628213569529997</v>
      </c>
      <c r="Z98" s="125">
        <f t="shared" si="33"/>
        <v>7.8903255254453936E-2</v>
      </c>
      <c r="AA98" s="125">
        <f t="shared" si="34"/>
        <v>7.1135345102564126E-2</v>
      </c>
      <c r="AB98" s="125">
        <f t="shared" si="35"/>
        <v>4.6707413919790212E-2</v>
      </c>
      <c r="AC98" s="125">
        <f t="shared" si="36"/>
        <v>-4.2860333100966715E-2</v>
      </c>
      <c r="AD98" s="125">
        <f t="shared" si="37"/>
        <v>-0.27937570965883457</v>
      </c>
      <c r="AE98" s="125" t="str">
        <f t="shared" si="38"/>
        <v/>
      </c>
      <c r="AF98" s="125" t="str">
        <f t="shared" si="39"/>
        <v/>
      </c>
      <c r="AG98" s="4">
        <f t="shared" ref="AG98:AG129" si="50">SUMPRODUCT(AK98:AQ98,G98:M98)</f>
        <v>161.24651434063992</v>
      </c>
      <c r="AH98" s="4">
        <f t="shared" ref="AH98:AH129" si="51">SUMPRODUCT(AK98:AQ98,S98:Y98)</f>
        <v>157.07287572067</v>
      </c>
      <c r="AI98" s="125">
        <f t="shared" ref="AI98:AI128" si="52">(AH98-AG98)/AG98</f>
        <v>-2.5883589713777858E-2</v>
      </c>
      <c r="AJ98" t="s">
        <v>779</v>
      </c>
      <c r="AK98">
        <f t="shared" ref="AK98:AK128" si="53">IF(Z98="",0,1)</f>
        <v>1</v>
      </c>
      <c r="AL98">
        <f t="shared" ref="AL98:AL128" si="54">IF(AA98="",0,1)</f>
        <v>1</v>
      </c>
      <c r="AM98">
        <f t="shared" ref="AM98:AM128" si="55">IF(AB98="",0,1)</f>
        <v>1</v>
      </c>
      <c r="AN98">
        <f t="shared" ref="AN98:AN128" si="56">IF(AC98="",0,1)</f>
        <v>1</v>
      </c>
      <c r="AO98">
        <f t="shared" ref="AO98:AO128" si="57">IF(AD98="",0,1)</f>
        <v>1</v>
      </c>
      <c r="AP98">
        <f t="shared" ref="AP98:AP128" si="58">IF(AE98="",0,1)</f>
        <v>0</v>
      </c>
      <c r="AQ98">
        <f t="shared" ref="AQ98:AQ128" si="59">IF(AF98="",0,1)</f>
        <v>0</v>
      </c>
    </row>
    <row r="99" spans="1:43" x14ac:dyDescent="0.3">
      <c r="A99" t="s">
        <v>649</v>
      </c>
      <c r="B99" t="str">
        <f>VLOOKUP(A99,[3]country_code!H$2:J$217,3,FALSE)</f>
        <v>FR</v>
      </c>
      <c r="C99" t="s">
        <v>647</v>
      </c>
      <c r="D99" t="str">
        <f>VLOOKUP(A99,[3]country_code!H$2:J$217,2,FALSE)</f>
        <v>High Income</v>
      </c>
      <c r="E99" t="s">
        <v>31</v>
      </c>
      <c r="F99" t="s">
        <v>7</v>
      </c>
      <c r="G99">
        <v>-228</v>
      </c>
      <c r="H99">
        <v>-464</v>
      </c>
      <c r="I99">
        <v>8829</v>
      </c>
      <c r="J99">
        <v>7189</v>
      </c>
      <c r="K99">
        <v>4754</v>
      </c>
      <c r="L99">
        <v>11847</v>
      </c>
      <c r="M99">
        <v>8071</v>
      </c>
      <c r="N99">
        <v>6686</v>
      </c>
      <c r="O99">
        <v>18031</v>
      </c>
      <c r="P99">
        <v>16729</v>
      </c>
      <c r="Q99">
        <v>15214</v>
      </c>
      <c r="R99">
        <v>33466</v>
      </c>
      <c r="S99">
        <v>-575</v>
      </c>
      <c r="T99">
        <v>-1470</v>
      </c>
      <c r="U99">
        <v>6073</v>
      </c>
      <c r="Z99" s="125">
        <f t="shared" si="33"/>
        <v>1.5219298245614035</v>
      </c>
      <c r="AA99" s="125">
        <f t="shared" si="34"/>
        <v>2.1681034482758621</v>
      </c>
      <c r="AB99" s="125">
        <f t="shared" si="35"/>
        <v>-0.31215313172499715</v>
      </c>
      <c r="AC99" s="125" t="str">
        <f t="shared" si="36"/>
        <v/>
      </c>
      <c r="AD99" s="125" t="str">
        <f t="shared" si="37"/>
        <v/>
      </c>
      <c r="AE99" s="125" t="str">
        <f t="shared" si="38"/>
        <v/>
      </c>
      <c r="AF99" s="125" t="str">
        <f t="shared" si="39"/>
        <v/>
      </c>
      <c r="AG99" s="4">
        <f t="shared" si="50"/>
        <v>8137</v>
      </c>
      <c r="AH99" s="4">
        <f t="shared" si="51"/>
        <v>4028</v>
      </c>
      <c r="AI99" s="125">
        <f t="shared" si="52"/>
        <v>-0.5049772643480398</v>
      </c>
      <c r="AJ99" t="s">
        <v>779</v>
      </c>
      <c r="AK99">
        <f t="shared" si="53"/>
        <v>1</v>
      </c>
      <c r="AL99">
        <f t="shared" si="54"/>
        <v>1</v>
      </c>
      <c r="AM99">
        <f t="shared" si="55"/>
        <v>1</v>
      </c>
      <c r="AN99">
        <f t="shared" si="56"/>
        <v>0</v>
      </c>
      <c r="AO99">
        <f t="shared" si="57"/>
        <v>0</v>
      </c>
      <c r="AP99">
        <f t="shared" si="58"/>
        <v>0</v>
      </c>
      <c r="AQ99">
        <f t="shared" si="59"/>
        <v>0</v>
      </c>
    </row>
    <row r="100" spans="1:43" x14ac:dyDescent="0.3">
      <c r="A100" t="s">
        <v>649</v>
      </c>
      <c r="B100" t="str">
        <f>VLOOKUP(A100,[3]country_code!H$2:J$217,3,FALSE)</f>
        <v>FR</v>
      </c>
      <c r="C100" t="s">
        <v>647</v>
      </c>
      <c r="D100" t="str">
        <f>VLOOKUP(A100,[3]country_code!H$2:J$217,2,FALSE)</f>
        <v>High Income</v>
      </c>
      <c r="E100" t="s">
        <v>27</v>
      </c>
      <c r="F100" t="s">
        <v>7</v>
      </c>
      <c r="G100" s="49">
        <v>1256</v>
      </c>
      <c r="H100">
        <v>1188</v>
      </c>
      <c r="I100">
        <v>2260</v>
      </c>
      <c r="J100">
        <v>3292</v>
      </c>
      <c r="K100">
        <v>4343</v>
      </c>
      <c r="L100">
        <v>5398</v>
      </c>
      <c r="M100">
        <v>6521</v>
      </c>
      <c r="N100">
        <v>7800</v>
      </c>
      <c r="O100">
        <v>8579</v>
      </c>
      <c r="P100">
        <v>9659</v>
      </c>
      <c r="Q100">
        <v>11264</v>
      </c>
      <c r="R100" s="49">
        <v>13378</v>
      </c>
      <c r="S100">
        <v>132</v>
      </c>
      <c r="T100">
        <v>974</v>
      </c>
      <c r="U100">
        <v>2279</v>
      </c>
      <c r="X100" s="49"/>
      <c r="Z100" s="125">
        <f t="shared" si="33"/>
        <v>-0.89490445859872614</v>
      </c>
      <c r="AA100" s="125">
        <f t="shared" si="34"/>
        <v>-0.18013468013468015</v>
      </c>
      <c r="AB100" s="125">
        <f t="shared" si="35"/>
        <v>8.407079646017699E-3</v>
      </c>
      <c r="AC100" s="125" t="str">
        <f t="shared" si="36"/>
        <v/>
      </c>
      <c r="AD100" s="125" t="str">
        <f t="shared" si="37"/>
        <v/>
      </c>
      <c r="AE100" s="125" t="str">
        <f t="shared" si="38"/>
        <v/>
      </c>
      <c r="AF100" s="125" t="str">
        <f t="shared" si="39"/>
        <v/>
      </c>
      <c r="AG100" s="4">
        <f t="shared" si="50"/>
        <v>4704</v>
      </c>
      <c r="AH100" s="4">
        <f t="shared" si="51"/>
        <v>3385</v>
      </c>
      <c r="AI100" s="125">
        <f t="shared" si="52"/>
        <v>-0.28039965986394561</v>
      </c>
      <c r="AJ100" t="s">
        <v>779</v>
      </c>
      <c r="AK100">
        <f t="shared" si="53"/>
        <v>1</v>
      </c>
      <c r="AL100">
        <f t="shared" si="54"/>
        <v>1</v>
      </c>
      <c r="AM100">
        <f t="shared" si="55"/>
        <v>1</v>
      </c>
      <c r="AN100">
        <f t="shared" si="56"/>
        <v>0</v>
      </c>
      <c r="AO100">
        <f t="shared" si="57"/>
        <v>0</v>
      </c>
      <c r="AP100">
        <f t="shared" si="58"/>
        <v>0</v>
      </c>
      <c r="AQ100">
        <f t="shared" si="59"/>
        <v>0</v>
      </c>
    </row>
    <row r="101" spans="1:43" x14ac:dyDescent="0.3">
      <c r="A101" t="s">
        <v>649</v>
      </c>
      <c r="B101" t="str">
        <f>VLOOKUP(A101,[3]country_code!H$2:J$217,3,FALSE)</f>
        <v>FR</v>
      </c>
      <c r="C101" t="s">
        <v>647</v>
      </c>
      <c r="D101" t="str">
        <f>VLOOKUP(A101,[3]country_code!H$2:J$217,2,FALSE)</f>
        <v>High Income</v>
      </c>
      <c r="E101" t="s">
        <v>791</v>
      </c>
      <c r="F101" t="s">
        <v>7</v>
      </c>
      <c r="G101">
        <v>-3161</v>
      </c>
      <c r="H101">
        <v>2839</v>
      </c>
      <c r="I101">
        <v>19460</v>
      </c>
      <c r="J101">
        <v>25453</v>
      </c>
      <c r="K101">
        <v>30360</v>
      </c>
      <c r="L101">
        <v>44216</v>
      </c>
      <c r="M101">
        <v>40292</v>
      </c>
      <c r="N101">
        <v>45905</v>
      </c>
      <c r="O101">
        <v>67332</v>
      </c>
      <c r="P101">
        <v>73594</v>
      </c>
      <c r="Q101">
        <v>79908</v>
      </c>
      <c r="R101">
        <v>105209</v>
      </c>
      <c r="S101">
        <v>1429</v>
      </c>
      <c r="T101">
        <v>7160</v>
      </c>
      <c r="U101">
        <v>21212</v>
      </c>
      <c r="Z101" s="125"/>
      <c r="AA101" s="125"/>
      <c r="AB101" s="125">
        <f t="shared" ref="AB101:AB128" si="60">IF(U101&lt;&gt;"",-(I101-U101)/I101,"")</f>
        <v>9.0030832476875641E-2</v>
      </c>
      <c r="AC101" s="125"/>
      <c r="AD101" s="125"/>
      <c r="AE101" s="125"/>
      <c r="AF101" s="125"/>
      <c r="AG101" s="4">
        <f t="shared" si="50"/>
        <v>19460</v>
      </c>
      <c r="AH101" s="4">
        <f t="shared" si="51"/>
        <v>21212</v>
      </c>
      <c r="AI101" s="125">
        <f t="shared" si="52"/>
        <v>9.0030832476875641E-2</v>
      </c>
      <c r="AJ101" t="s">
        <v>779</v>
      </c>
      <c r="AK101">
        <f t="shared" si="53"/>
        <v>0</v>
      </c>
      <c r="AL101">
        <f t="shared" si="54"/>
        <v>0</v>
      </c>
      <c r="AM101">
        <f t="shared" si="55"/>
        <v>1</v>
      </c>
      <c r="AN101">
        <f t="shared" si="56"/>
        <v>0</v>
      </c>
      <c r="AO101">
        <f t="shared" si="57"/>
        <v>0</v>
      </c>
      <c r="AP101">
        <f t="shared" si="58"/>
        <v>0</v>
      </c>
      <c r="AQ101">
        <f t="shared" si="59"/>
        <v>0</v>
      </c>
    </row>
    <row r="102" spans="1:43" x14ac:dyDescent="0.3">
      <c r="A102" t="s">
        <v>649</v>
      </c>
      <c r="B102" t="str">
        <f>VLOOKUP(A102,[3]country_code!H$2:J$217,3,FALSE)</f>
        <v>FR</v>
      </c>
      <c r="C102" t="s">
        <v>647</v>
      </c>
      <c r="D102" t="str">
        <f>VLOOKUP(A102,[3]country_code!H$2:J$217,2,FALSE)</f>
        <v>High Income</v>
      </c>
      <c r="E102" t="s">
        <v>797</v>
      </c>
      <c r="F102" t="s">
        <v>7</v>
      </c>
      <c r="G102">
        <v>385</v>
      </c>
      <c r="H102">
        <v>733</v>
      </c>
      <c r="I102">
        <v>1346</v>
      </c>
      <c r="J102">
        <v>1853</v>
      </c>
      <c r="K102">
        <v>2720</v>
      </c>
      <c r="L102">
        <v>7500</v>
      </c>
      <c r="M102">
        <v>7969</v>
      </c>
      <c r="N102">
        <v>8399</v>
      </c>
      <c r="O102">
        <v>9338</v>
      </c>
      <c r="P102">
        <v>9879</v>
      </c>
      <c r="Q102">
        <v>10434</v>
      </c>
      <c r="R102">
        <v>13967</v>
      </c>
      <c r="S102">
        <v>458</v>
      </c>
      <c r="T102">
        <v>2890</v>
      </c>
      <c r="U102">
        <v>3352</v>
      </c>
      <c r="Z102" s="125">
        <f>IF(S102&lt;&gt;"",-(G102-S102)/G102,"")</f>
        <v>0.18961038961038962</v>
      </c>
      <c r="AA102" s="125">
        <f>IF(T102&lt;&gt;"",-(H102-T102)/H102,"")</f>
        <v>2.942701227830832</v>
      </c>
      <c r="AB102" s="125">
        <f t="shared" si="60"/>
        <v>1.4903417533432393</v>
      </c>
      <c r="AC102" s="125" t="str">
        <f t="shared" ref="AC102:AF106" si="61">IF(V102&lt;&gt;"",-(J102-V102)/J102,"")</f>
        <v/>
      </c>
      <c r="AD102" s="125" t="str">
        <f t="shared" si="61"/>
        <v/>
      </c>
      <c r="AE102" s="125" t="str">
        <f t="shared" si="61"/>
        <v/>
      </c>
      <c r="AF102" s="125" t="str">
        <f t="shared" si="61"/>
        <v/>
      </c>
      <c r="AG102" s="4">
        <f t="shared" si="50"/>
        <v>2464</v>
      </c>
      <c r="AH102" s="4">
        <f t="shared" si="51"/>
        <v>6700</v>
      </c>
      <c r="AI102" s="125">
        <f t="shared" si="52"/>
        <v>1.7191558441558441</v>
      </c>
      <c r="AJ102" t="s">
        <v>779</v>
      </c>
      <c r="AK102">
        <f t="shared" si="53"/>
        <v>1</v>
      </c>
      <c r="AL102">
        <f t="shared" si="54"/>
        <v>1</v>
      </c>
      <c r="AM102">
        <f t="shared" si="55"/>
        <v>1</v>
      </c>
      <c r="AN102">
        <f t="shared" si="56"/>
        <v>0</v>
      </c>
      <c r="AO102">
        <f t="shared" si="57"/>
        <v>0</v>
      </c>
      <c r="AP102">
        <f t="shared" si="58"/>
        <v>0</v>
      </c>
      <c r="AQ102">
        <f t="shared" si="59"/>
        <v>0</v>
      </c>
    </row>
    <row r="103" spans="1:43" x14ac:dyDescent="0.3">
      <c r="A103" t="s">
        <v>649</v>
      </c>
      <c r="B103" t="str">
        <f>VLOOKUP(A103,[3]country_code!H$2:J$217,3,FALSE)</f>
        <v>FR</v>
      </c>
      <c r="C103" t="s">
        <v>647</v>
      </c>
      <c r="D103" t="str">
        <f>VLOOKUP(A103,[3]country_code!H$2:J$217,2,FALSE)</f>
        <v>High Income</v>
      </c>
      <c r="E103" t="s">
        <v>94</v>
      </c>
      <c r="F103" t="s">
        <v>7</v>
      </c>
      <c r="G103">
        <v>3213</v>
      </c>
      <c r="H103">
        <v>5357</v>
      </c>
      <c r="I103">
        <v>7627</v>
      </c>
      <c r="J103">
        <v>12408</v>
      </c>
      <c r="K103">
        <v>15517</v>
      </c>
      <c r="L103">
        <v>20641</v>
      </c>
      <c r="M103">
        <v>25531</v>
      </c>
      <c r="N103">
        <v>28702</v>
      </c>
      <c r="O103">
        <v>27105</v>
      </c>
      <c r="P103">
        <v>33211</v>
      </c>
      <c r="Q103">
        <v>30552</v>
      </c>
      <c r="R103">
        <v>33726</v>
      </c>
      <c r="S103">
        <v>3459</v>
      </c>
      <c r="T103">
        <v>6137</v>
      </c>
      <c r="U103">
        <v>8101</v>
      </c>
      <c r="Z103" s="125">
        <f>IF(S103&lt;&gt;"",-(G103-S103)/G103,"")</f>
        <v>7.6563958916900099E-2</v>
      </c>
      <c r="AA103" s="125">
        <f>IF(T103&lt;&gt;"",-(H103-T103)/H103,"")</f>
        <v>0.14560388277020719</v>
      </c>
      <c r="AB103" s="125">
        <f t="shared" si="60"/>
        <v>6.2147633407630784E-2</v>
      </c>
      <c r="AC103" s="125" t="str">
        <f t="shared" si="61"/>
        <v/>
      </c>
      <c r="AD103" s="125" t="str">
        <f t="shared" si="61"/>
        <v/>
      </c>
      <c r="AE103" s="125" t="str">
        <f t="shared" si="61"/>
        <v/>
      </c>
      <c r="AF103" s="125" t="str">
        <f t="shared" si="61"/>
        <v/>
      </c>
      <c r="AG103" s="4">
        <f t="shared" si="50"/>
        <v>16197</v>
      </c>
      <c r="AH103" s="4">
        <f t="shared" si="51"/>
        <v>17697</v>
      </c>
      <c r="AI103" s="125">
        <f t="shared" si="52"/>
        <v>9.2609742544915719E-2</v>
      </c>
      <c r="AJ103" t="s">
        <v>779</v>
      </c>
      <c r="AK103">
        <f t="shared" si="53"/>
        <v>1</v>
      </c>
      <c r="AL103">
        <f t="shared" si="54"/>
        <v>1</v>
      </c>
      <c r="AM103">
        <f t="shared" si="55"/>
        <v>1</v>
      </c>
      <c r="AN103">
        <f t="shared" si="56"/>
        <v>0</v>
      </c>
      <c r="AO103">
        <f t="shared" si="57"/>
        <v>0</v>
      </c>
      <c r="AP103">
        <f t="shared" si="58"/>
        <v>0</v>
      </c>
      <c r="AQ103">
        <f t="shared" si="59"/>
        <v>0</v>
      </c>
    </row>
    <row r="104" spans="1:43" x14ac:dyDescent="0.3">
      <c r="A104" t="s">
        <v>649</v>
      </c>
      <c r="B104" t="str">
        <f>VLOOKUP(A104,[3]country_code!H$2:J$217,3,FALSE)</f>
        <v>FR</v>
      </c>
      <c r="C104" t="s">
        <v>647</v>
      </c>
      <c r="D104" t="str">
        <f>VLOOKUP(A104,[3]country_code!H$2:J$217,2,FALSE)</f>
        <v>High Income</v>
      </c>
      <c r="E104" t="s">
        <v>30</v>
      </c>
      <c r="F104" t="s">
        <v>7</v>
      </c>
      <c r="G104" s="49">
        <v>-2933</v>
      </c>
      <c r="H104">
        <v>3303</v>
      </c>
      <c r="I104">
        <v>10631</v>
      </c>
      <c r="J104">
        <v>18264</v>
      </c>
      <c r="K104">
        <v>25606</v>
      </c>
      <c r="L104">
        <v>32369</v>
      </c>
      <c r="M104">
        <v>32221</v>
      </c>
      <c r="N104">
        <v>39219</v>
      </c>
      <c r="O104">
        <v>49301</v>
      </c>
      <c r="P104">
        <v>56865</v>
      </c>
      <c r="Q104">
        <v>64694</v>
      </c>
      <c r="R104" s="49">
        <v>71743</v>
      </c>
      <c r="S104">
        <v>2004</v>
      </c>
      <c r="T104">
        <v>8630</v>
      </c>
      <c r="U104">
        <v>15139</v>
      </c>
      <c r="X104" s="49"/>
      <c r="Z104" s="125"/>
      <c r="AA104" s="125">
        <f>IF(T104&lt;&gt;"",-(H104-T104)/H104,"")</f>
        <v>1.6127762640024221</v>
      </c>
      <c r="AB104" s="125">
        <f t="shared" si="60"/>
        <v>0.42404289342488949</v>
      </c>
      <c r="AC104" s="125" t="str">
        <f t="shared" si="61"/>
        <v/>
      </c>
      <c r="AD104" s="125" t="str">
        <f t="shared" si="61"/>
        <v/>
      </c>
      <c r="AE104" s="125" t="str">
        <f t="shared" si="61"/>
        <v/>
      </c>
      <c r="AF104" s="125" t="str">
        <f t="shared" si="61"/>
        <v/>
      </c>
      <c r="AG104" s="4">
        <f t="shared" si="50"/>
        <v>13934</v>
      </c>
      <c r="AH104" s="4">
        <f t="shared" si="51"/>
        <v>23769</v>
      </c>
      <c r="AI104" s="125">
        <f t="shared" si="52"/>
        <v>0.70582747236974308</v>
      </c>
      <c r="AJ104" t="s">
        <v>779</v>
      </c>
      <c r="AK104">
        <f t="shared" si="53"/>
        <v>0</v>
      </c>
      <c r="AL104">
        <f t="shared" si="54"/>
        <v>1</v>
      </c>
      <c r="AM104">
        <f t="shared" si="55"/>
        <v>1</v>
      </c>
      <c r="AN104">
        <f t="shared" si="56"/>
        <v>0</v>
      </c>
      <c r="AO104">
        <f t="shared" si="57"/>
        <v>0</v>
      </c>
      <c r="AP104">
        <f t="shared" si="58"/>
        <v>0</v>
      </c>
      <c r="AQ104">
        <f t="shared" si="59"/>
        <v>0</v>
      </c>
    </row>
    <row r="105" spans="1:43" ht="15" thickBot="1" x14ac:dyDescent="0.35">
      <c r="A105" t="s">
        <v>649</v>
      </c>
      <c r="B105" t="str">
        <f>VLOOKUP(A105,[3]country_code!H$2:J$217,3,FALSE)</f>
        <v>FR</v>
      </c>
      <c r="C105" t="s">
        <v>647</v>
      </c>
      <c r="D105" t="str">
        <f>VLOOKUP(A105,[3]country_code!H$2:J$217,2,FALSE)</f>
        <v>High Income</v>
      </c>
      <c r="E105" t="s">
        <v>793</v>
      </c>
      <c r="F105" t="s">
        <v>7</v>
      </c>
      <c r="G105" s="120">
        <v>32160</v>
      </c>
      <c r="H105" s="120">
        <v>24921</v>
      </c>
      <c r="I105" s="120">
        <v>35529</v>
      </c>
      <c r="J105" s="120">
        <v>30940</v>
      </c>
      <c r="K105" s="120">
        <v>35427</v>
      </c>
      <c r="L105" s="120">
        <v>41154</v>
      </c>
      <c r="M105" s="120">
        <v>34481</v>
      </c>
      <c r="N105" s="120">
        <v>27232</v>
      </c>
      <c r="O105" s="120">
        <v>46543</v>
      </c>
      <c r="P105" s="120">
        <v>33118</v>
      </c>
      <c r="Q105" s="120">
        <v>30617</v>
      </c>
      <c r="R105" s="120">
        <v>49230</v>
      </c>
      <c r="S105" s="120">
        <v>34304</v>
      </c>
      <c r="T105" s="120">
        <v>24658</v>
      </c>
      <c r="U105" s="120">
        <v>33772</v>
      </c>
      <c r="V105" s="120">
        <v>26049</v>
      </c>
      <c r="W105" s="120">
        <v>29077</v>
      </c>
      <c r="X105" s="120">
        <v>40420</v>
      </c>
      <c r="Y105" s="123"/>
      <c r="Z105" s="125">
        <f>IF(S105&lt;&gt;"",-(G105-S105)/G105,"")</f>
        <v>6.6666666666666666E-2</v>
      </c>
      <c r="AA105" s="125">
        <f>IF(T105&lt;&gt;"",-(H105-T105)/H105,"")</f>
        <v>-1.0553348581517595E-2</v>
      </c>
      <c r="AB105" s="125">
        <f t="shared" si="60"/>
        <v>-4.9452559880660871E-2</v>
      </c>
      <c r="AC105" s="125">
        <f t="shared" si="61"/>
        <v>-0.15808015513897866</v>
      </c>
      <c r="AD105" s="125">
        <f t="shared" si="61"/>
        <v>-0.17924182120981172</v>
      </c>
      <c r="AE105" s="125">
        <f t="shared" si="61"/>
        <v>-1.7835447344122079E-2</v>
      </c>
      <c r="AF105" s="125" t="str">
        <f t="shared" si="61"/>
        <v/>
      </c>
      <c r="AG105" s="4">
        <f t="shared" si="50"/>
        <v>200131</v>
      </c>
      <c r="AH105" s="4">
        <f t="shared" si="51"/>
        <v>188280</v>
      </c>
      <c r="AI105" s="125">
        <f t="shared" si="52"/>
        <v>-5.9216213380235944E-2</v>
      </c>
      <c r="AJ105" t="s">
        <v>779</v>
      </c>
      <c r="AK105">
        <f t="shared" si="53"/>
        <v>1</v>
      </c>
      <c r="AL105">
        <f t="shared" si="54"/>
        <v>1</v>
      </c>
      <c r="AM105">
        <f t="shared" si="55"/>
        <v>1</v>
      </c>
      <c r="AN105">
        <f t="shared" si="56"/>
        <v>1</v>
      </c>
      <c r="AO105">
        <f t="shared" si="57"/>
        <v>1</v>
      </c>
      <c r="AP105">
        <f t="shared" si="58"/>
        <v>1</v>
      </c>
      <c r="AQ105">
        <f t="shared" si="59"/>
        <v>0</v>
      </c>
    </row>
    <row r="106" spans="1:43" x14ac:dyDescent="0.3">
      <c r="A106" t="s">
        <v>649</v>
      </c>
      <c r="B106" t="str">
        <f>VLOOKUP(A106,[3]country_code!H$2:J$217,3,FALSE)</f>
        <v>FR</v>
      </c>
      <c r="C106" t="s">
        <v>647</v>
      </c>
      <c r="D106" t="str">
        <f>VLOOKUP(A106,[3]country_code!H$2:J$217,2,FALSE)</f>
        <v>High Income</v>
      </c>
      <c r="E106" t="s">
        <v>794</v>
      </c>
      <c r="F106" t="s">
        <v>7</v>
      </c>
      <c r="G106">
        <v>17445</v>
      </c>
      <c r="H106">
        <v>26252</v>
      </c>
      <c r="I106">
        <v>34528</v>
      </c>
      <c r="J106">
        <v>45125</v>
      </c>
      <c r="K106">
        <v>55910</v>
      </c>
      <c r="L106">
        <v>64932</v>
      </c>
      <c r="M106">
        <v>76447</v>
      </c>
      <c r="N106">
        <v>86819</v>
      </c>
      <c r="O106">
        <v>97052</v>
      </c>
      <c r="P106">
        <v>106485</v>
      </c>
      <c r="Q106">
        <v>118634</v>
      </c>
      <c r="R106">
        <v>128977</v>
      </c>
      <c r="S106">
        <v>15417</v>
      </c>
      <c r="T106">
        <v>22571</v>
      </c>
      <c r="U106">
        <v>26271</v>
      </c>
      <c r="Z106" s="125">
        <f>IF(S106&lt;&gt;"",-(G106-S106)/G106,"")</f>
        <v>-0.11625107480653482</v>
      </c>
      <c r="AA106" s="125">
        <f>IF(T106&lt;&gt;"",-(H106-T106)/H106,"")</f>
        <v>-0.14021788816090203</v>
      </c>
      <c r="AB106" s="125">
        <f t="shared" si="60"/>
        <v>-0.23913924930491195</v>
      </c>
      <c r="AC106" s="125" t="str">
        <f t="shared" si="61"/>
        <v/>
      </c>
      <c r="AD106" s="125" t="str">
        <f t="shared" si="61"/>
        <v/>
      </c>
      <c r="AE106" s="125" t="str">
        <f t="shared" si="61"/>
        <v/>
      </c>
      <c r="AF106" s="125" t="str">
        <f t="shared" si="61"/>
        <v/>
      </c>
      <c r="AG106" s="4">
        <f t="shared" si="50"/>
        <v>78225</v>
      </c>
      <c r="AH106" s="4">
        <f t="shared" si="51"/>
        <v>64259</v>
      </c>
      <c r="AI106" s="125">
        <f t="shared" si="52"/>
        <v>-0.17853627356983062</v>
      </c>
      <c r="AJ106" t="s">
        <v>779</v>
      </c>
      <c r="AK106">
        <f t="shared" si="53"/>
        <v>1</v>
      </c>
      <c r="AL106">
        <f t="shared" si="54"/>
        <v>1</v>
      </c>
      <c r="AM106">
        <f t="shared" si="55"/>
        <v>1</v>
      </c>
      <c r="AN106">
        <f t="shared" si="56"/>
        <v>0</v>
      </c>
      <c r="AO106">
        <f t="shared" si="57"/>
        <v>0</v>
      </c>
      <c r="AP106">
        <f t="shared" si="58"/>
        <v>0</v>
      </c>
      <c r="AQ106">
        <f t="shared" si="59"/>
        <v>0</v>
      </c>
    </row>
    <row r="107" spans="1:43" x14ac:dyDescent="0.3">
      <c r="A107" t="s">
        <v>646</v>
      </c>
      <c r="B107" t="str">
        <f>VLOOKUP(A107,[3]country_code!H$2:J$217,3,FALSE)</f>
        <v>DE</v>
      </c>
      <c r="C107" t="s">
        <v>647</v>
      </c>
      <c r="D107" t="str">
        <f>VLOOKUP(A107,[3]country_code!H$2:J$217,2,FALSE)</f>
        <v>High Income</v>
      </c>
      <c r="E107" t="s">
        <v>648</v>
      </c>
      <c r="F107" t="s">
        <v>7</v>
      </c>
      <c r="G107">
        <v>-40</v>
      </c>
      <c r="H107">
        <v>149</v>
      </c>
      <c r="I107">
        <v>11</v>
      </c>
      <c r="J107">
        <v>1781</v>
      </c>
      <c r="K107">
        <v>331</v>
      </c>
      <c r="L107">
        <v>0</v>
      </c>
      <c r="M107">
        <v>1928</v>
      </c>
      <c r="N107">
        <v>292</v>
      </c>
      <c r="O107">
        <v>0</v>
      </c>
      <c r="P107">
        <v>1634</v>
      </c>
      <c r="Q107">
        <v>272</v>
      </c>
      <c r="R107">
        <v>1753</v>
      </c>
      <c r="S107">
        <v>69</v>
      </c>
      <c r="T107">
        <v>170</v>
      </c>
      <c r="U107">
        <v>6</v>
      </c>
      <c r="V107">
        <v>975</v>
      </c>
      <c r="W107">
        <v>197</v>
      </c>
      <c r="X107">
        <v>-2</v>
      </c>
      <c r="Y107">
        <v>650</v>
      </c>
      <c r="Z107" s="125"/>
      <c r="AA107" s="125">
        <f>IF(T107&lt;&gt;"",-(H107-T107)/H107,"")</f>
        <v>0.14093959731543623</v>
      </c>
      <c r="AB107" s="125">
        <f t="shared" si="60"/>
        <v>-0.45454545454545453</v>
      </c>
      <c r="AC107" s="125">
        <f>IF(V107&lt;&gt;"",-(J107-V107)/J107,"")</f>
        <v>-0.45255474452554745</v>
      </c>
      <c r="AD107" s="125">
        <f>IF(W107&lt;&gt;"",-(K107-W107)/K107,"")</f>
        <v>-0.40483383685800606</v>
      </c>
      <c r="AE107" s="125"/>
      <c r="AF107" s="125">
        <f>IF(Y107&lt;&gt;"",-(M107-Y107)/M107,"")</f>
        <v>-0.66286307053941906</v>
      </c>
      <c r="AG107" s="4">
        <f t="shared" si="50"/>
        <v>4200</v>
      </c>
      <c r="AH107" s="4">
        <f t="shared" si="51"/>
        <v>1998</v>
      </c>
      <c r="AI107" s="125">
        <f t="shared" si="52"/>
        <v>-0.52428571428571424</v>
      </c>
      <c r="AJ107" t="s">
        <v>779</v>
      </c>
      <c r="AK107">
        <f t="shared" si="53"/>
        <v>0</v>
      </c>
      <c r="AL107">
        <f t="shared" si="54"/>
        <v>1</v>
      </c>
      <c r="AM107">
        <f t="shared" si="55"/>
        <v>1</v>
      </c>
      <c r="AN107">
        <f t="shared" si="56"/>
        <v>1</v>
      </c>
      <c r="AO107">
        <f t="shared" si="57"/>
        <v>1</v>
      </c>
      <c r="AP107">
        <f t="shared" si="58"/>
        <v>0</v>
      </c>
      <c r="AQ107">
        <f t="shared" si="59"/>
        <v>1</v>
      </c>
    </row>
    <row r="108" spans="1:43" x14ac:dyDescent="0.3">
      <c r="A108" t="s">
        <v>646</v>
      </c>
      <c r="B108" t="str">
        <f>VLOOKUP(A108,[3]country_code!H$2:J$217,3,FALSE)</f>
        <v>DE</v>
      </c>
      <c r="C108" t="s">
        <v>647</v>
      </c>
      <c r="D108" t="str">
        <f>VLOOKUP(A108,[3]country_code!H$2:J$217,2,FALSE)</f>
        <v>High Income</v>
      </c>
      <c r="E108" t="s">
        <v>31</v>
      </c>
      <c r="F108" t="s">
        <v>7</v>
      </c>
      <c r="G108" s="49">
        <v>327</v>
      </c>
      <c r="H108">
        <v>-33</v>
      </c>
      <c r="I108">
        <v>8899</v>
      </c>
      <c r="J108">
        <v>-43</v>
      </c>
      <c r="K108">
        <v>-38</v>
      </c>
      <c r="L108">
        <v>8166</v>
      </c>
      <c r="M108">
        <v>-39</v>
      </c>
      <c r="N108">
        <v>71</v>
      </c>
      <c r="O108">
        <v>7574</v>
      </c>
      <c r="P108">
        <v>-144</v>
      </c>
      <c r="Q108">
        <v>-622</v>
      </c>
      <c r="R108" s="49">
        <v>7893</v>
      </c>
      <c r="S108">
        <v>1071</v>
      </c>
      <c r="T108">
        <v>11</v>
      </c>
      <c r="U108">
        <v>7412</v>
      </c>
      <c r="V108">
        <v>-2481</v>
      </c>
      <c r="W108">
        <v>-225</v>
      </c>
      <c r="X108" s="49">
        <v>5054</v>
      </c>
      <c r="Y108">
        <v>-262</v>
      </c>
      <c r="Z108" s="125"/>
      <c r="AA108" s="125"/>
      <c r="AB108" s="125">
        <f t="shared" si="60"/>
        <v>-0.16709742667715474</v>
      </c>
      <c r="AC108" s="125"/>
      <c r="AD108" s="125"/>
      <c r="AE108" s="125">
        <f t="shared" ref="AE108:AE128" si="62">IF(X108&lt;&gt;"",-(L108-X108)/L108,"")</f>
        <v>-0.38109233406808718</v>
      </c>
      <c r="AF108" s="125"/>
      <c r="AG108" s="4">
        <f t="shared" si="50"/>
        <v>17065</v>
      </c>
      <c r="AH108" s="4">
        <f t="shared" si="51"/>
        <v>12466</v>
      </c>
      <c r="AI108" s="125">
        <f t="shared" si="52"/>
        <v>-0.26949897450922944</v>
      </c>
      <c r="AJ108" t="s">
        <v>779</v>
      </c>
      <c r="AK108">
        <f t="shared" si="53"/>
        <v>0</v>
      </c>
      <c r="AL108">
        <f t="shared" si="54"/>
        <v>0</v>
      </c>
      <c r="AM108">
        <f t="shared" si="55"/>
        <v>1</v>
      </c>
      <c r="AN108">
        <f t="shared" si="56"/>
        <v>0</v>
      </c>
      <c r="AO108">
        <f t="shared" si="57"/>
        <v>0</v>
      </c>
      <c r="AP108">
        <f t="shared" si="58"/>
        <v>1</v>
      </c>
      <c r="AQ108">
        <f t="shared" si="59"/>
        <v>0</v>
      </c>
    </row>
    <row r="109" spans="1:43" x14ac:dyDescent="0.3">
      <c r="A109" t="s">
        <v>646</v>
      </c>
      <c r="B109" t="str">
        <f>VLOOKUP(A109,[3]country_code!H$2:J$217,3,FALSE)</f>
        <v>DE</v>
      </c>
      <c r="C109" t="s">
        <v>647</v>
      </c>
      <c r="D109" t="str">
        <f>VLOOKUP(A109,[3]country_code!H$2:J$217,2,FALSE)</f>
        <v>High Income</v>
      </c>
      <c r="E109" t="s">
        <v>791</v>
      </c>
      <c r="F109" t="s">
        <v>7</v>
      </c>
      <c r="G109" s="51">
        <v>22716</v>
      </c>
      <c r="H109" s="44">
        <v>18355</v>
      </c>
      <c r="I109" s="44">
        <v>41924</v>
      </c>
      <c r="J109" s="44">
        <v>20309</v>
      </c>
      <c r="K109" s="44">
        <v>19581</v>
      </c>
      <c r="L109" s="44">
        <v>48733</v>
      </c>
      <c r="M109" s="44">
        <v>21403</v>
      </c>
      <c r="N109" s="44">
        <v>18228.387999999999</v>
      </c>
      <c r="O109" s="44">
        <v>40248</v>
      </c>
      <c r="P109" s="44">
        <v>17560</v>
      </c>
      <c r="Q109" s="44">
        <v>17839</v>
      </c>
      <c r="R109" s="51">
        <v>37349</v>
      </c>
      <c r="S109" s="51">
        <v>25542</v>
      </c>
      <c r="T109" s="51">
        <v>19517</v>
      </c>
      <c r="U109" s="51">
        <v>41261</v>
      </c>
      <c r="V109" s="51">
        <v>16251</v>
      </c>
      <c r="W109" s="51">
        <v>15507</v>
      </c>
      <c r="X109" s="51">
        <v>38170</v>
      </c>
      <c r="Y109" s="44">
        <v>21773</v>
      </c>
      <c r="Z109" s="125">
        <f t="shared" ref="Z109:Z128" si="63">IF(S109&lt;&gt;"",-(G109-S109)/G109,"")</f>
        <v>0.12440570522979398</v>
      </c>
      <c r="AA109" s="125">
        <f t="shared" ref="AA109:AA128" si="64">IF(T109&lt;&gt;"",-(H109-T109)/H109,"")</f>
        <v>6.3307000817216019E-2</v>
      </c>
      <c r="AB109" s="125">
        <f t="shared" si="60"/>
        <v>-1.5814330693636105E-2</v>
      </c>
      <c r="AC109" s="125">
        <f t="shared" ref="AC109:AC128" si="65">IF(V109&lt;&gt;"",-(J109-V109)/J109,"")</f>
        <v>-0.19981289083657491</v>
      </c>
      <c r="AD109" s="125">
        <f t="shared" ref="AD109:AD128" si="66">IF(W109&lt;&gt;"",-(K109-W109)/K109,"")</f>
        <v>-0.20805883254174964</v>
      </c>
      <c r="AE109" s="125">
        <f t="shared" si="62"/>
        <v>-0.21675250856709005</v>
      </c>
      <c r="AF109" s="125">
        <f t="shared" ref="AF109:AF128" si="67">IF(Y109&lt;&gt;"",-(M109-Y109)/M109,"")</f>
        <v>1.7287296173433629E-2</v>
      </c>
      <c r="AG109" s="4">
        <f t="shared" si="50"/>
        <v>193021</v>
      </c>
      <c r="AH109" s="4">
        <f t="shared" si="51"/>
        <v>178021</v>
      </c>
      <c r="AI109" s="125">
        <f t="shared" si="52"/>
        <v>-7.7711751571072574E-2</v>
      </c>
      <c r="AJ109" t="s">
        <v>779</v>
      </c>
      <c r="AK109">
        <f t="shared" si="53"/>
        <v>1</v>
      </c>
      <c r="AL109">
        <f t="shared" si="54"/>
        <v>1</v>
      </c>
      <c r="AM109">
        <f t="shared" si="55"/>
        <v>1</v>
      </c>
      <c r="AN109">
        <f t="shared" si="56"/>
        <v>1</v>
      </c>
      <c r="AO109">
        <f t="shared" si="57"/>
        <v>1</v>
      </c>
      <c r="AP109">
        <f t="shared" si="58"/>
        <v>1</v>
      </c>
      <c r="AQ109">
        <f t="shared" si="59"/>
        <v>1</v>
      </c>
    </row>
    <row r="110" spans="1:43" x14ac:dyDescent="0.3">
      <c r="A110" t="s">
        <v>646</v>
      </c>
      <c r="B110" t="str">
        <f>VLOOKUP(A110,[3]country_code!H$2:J$217,3,FALSE)</f>
        <v>DE</v>
      </c>
      <c r="C110" t="s">
        <v>647</v>
      </c>
      <c r="D110" t="str">
        <f>VLOOKUP(A110,[3]country_code!H$2:J$217,2,FALSE)</f>
        <v>High Income</v>
      </c>
      <c r="E110" t="s">
        <v>94</v>
      </c>
      <c r="F110" t="s">
        <v>7</v>
      </c>
      <c r="G110" s="118">
        <v>6770</v>
      </c>
      <c r="H110" s="118">
        <v>11381</v>
      </c>
      <c r="I110" s="118">
        <v>12348</v>
      </c>
      <c r="J110" s="118">
        <v>10016</v>
      </c>
      <c r="K110" s="118">
        <v>11170</v>
      </c>
      <c r="L110" s="118">
        <v>11526</v>
      </c>
      <c r="M110" s="118">
        <v>10751</v>
      </c>
      <c r="N110" s="118">
        <v>11158</v>
      </c>
      <c r="O110" s="118">
        <v>11231</v>
      </c>
      <c r="P110" s="118">
        <v>10821</v>
      </c>
      <c r="Q110" s="118">
        <v>10529</v>
      </c>
      <c r="R110" s="118">
        <v>17698</v>
      </c>
      <c r="S110" s="118">
        <v>6042</v>
      </c>
      <c r="T110" s="118">
        <v>12576</v>
      </c>
      <c r="U110" s="118">
        <v>11885</v>
      </c>
      <c r="V110" s="118">
        <v>9999</v>
      </c>
      <c r="W110" s="118">
        <v>9363</v>
      </c>
      <c r="X110" s="118">
        <v>10485</v>
      </c>
      <c r="Y110" s="118">
        <v>10647</v>
      </c>
      <c r="Z110" s="125">
        <f t="shared" si="63"/>
        <v>-0.10753323485967503</v>
      </c>
      <c r="AA110" s="125">
        <f t="shared" si="64"/>
        <v>0.10499956067129426</v>
      </c>
      <c r="AB110" s="125">
        <f t="shared" si="60"/>
        <v>-3.7495950761256884E-2</v>
      </c>
      <c r="AC110" s="125">
        <f t="shared" si="65"/>
        <v>-1.6972843450479233E-3</v>
      </c>
      <c r="AD110" s="125">
        <f t="shared" si="66"/>
        <v>-0.16177260519247985</v>
      </c>
      <c r="AE110" s="125">
        <f t="shared" si="62"/>
        <v>-9.0317542946382098E-2</v>
      </c>
      <c r="AF110" s="125">
        <f t="shared" si="67"/>
        <v>-9.673518742442563E-3</v>
      </c>
      <c r="AG110" s="4">
        <f t="shared" si="50"/>
        <v>73962</v>
      </c>
      <c r="AH110" s="4">
        <f t="shared" si="51"/>
        <v>70997</v>
      </c>
      <c r="AI110" s="125">
        <f t="shared" si="52"/>
        <v>-4.0088153376057978E-2</v>
      </c>
      <c r="AJ110" t="s">
        <v>779</v>
      </c>
      <c r="AK110">
        <f t="shared" si="53"/>
        <v>1</v>
      </c>
      <c r="AL110">
        <f t="shared" si="54"/>
        <v>1</v>
      </c>
      <c r="AM110">
        <f t="shared" si="55"/>
        <v>1</v>
      </c>
      <c r="AN110">
        <f t="shared" si="56"/>
        <v>1</v>
      </c>
      <c r="AO110">
        <f t="shared" si="57"/>
        <v>1</v>
      </c>
      <c r="AP110">
        <f t="shared" si="58"/>
        <v>1</v>
      </c>
      <c r="AQ110">
        <f t="shared" si="59"/>
        <v>1</v>
      </c>
    </row>
    <row r="111" spans="1:43" x14ac:dyDescent="0.3">
      <c r="A111" t="s">
        <v>646</v>
      </c>
      <c r="B111" t="str">
        <f>VLOOKUP(A111,[3]country_code!H$2:J$217,3,FALSE)</f>
        <v>DE</v>
      </c>
      <c r="C111" t="s">
        <v>647</v>
      </c>
      <c r="D111" t="str">
        <f>VLOOKUP(A111,[3]country_code!H$2:J$217,2,FALSE)</f>
        <v>High Income</v>
      </c>
      <c r="E111" t="s">
        <v>30</v>
      </c>
      <c r="F111" t="s">
        <v>7</v>
      </c>
      <c r="G111" s="51">
        <v>22389</v>
      </c>
      <c r="H111" s="44">
        <v>18388</v>
      </c>
      <c r="I111" s="44">
        <v>33025</v>
      </c>
      <c r="J111" s="44">
        <v>20352</v>
      </c>
      <c r="K111" s="44">
        <v>19619</v>
      </c>
      <c r="L111" s="44">
        <v>40567</v>
      </c>
      <c r="M111" s="44">
        <v>21442</v>
      </c>
      <c r="N111" s="44">
        <v>18157.387999999999</v>
      </c>
      <c r="O111" s="44">
        <v>32674</v>
      </c>
      <c r="P111" s="44">
        <v>17704</v>
      </c>
      <c r="Q111" s="44">
        <v>18461</v>
      </c>
      <c r="R111" s="51">
        <v>29456</v>
      </c>
      <c r="S111" s="44">
        <v>24471</v>
      </c>
      <c r="T111" s="44">
        <v>19506</v>
      </c>
      <c r="U111" s="44">
        <v>33849</v>
      </c>
      <c r="V111" s="44">
        <v>18732</v>
      </c>
      <c r="W111" s="44">
        <v>15732</v>
      </c>
      <c r="X111" s="51">
        <v>33116</v>
      </c>
      <c r="Y111" s="44">
        <v>22035</v>
      </c>
      <c r="Z111" s="125">
        <f t="shared" si="63"/>
        <v>9.2992094332038061E-2</v>
      </c>
      <c r="AA111" s="125">
        <f t="shared" si="64"/>
        <v>6.0800522079617142E-2</v>
      </c>
      <c r="AB111" s="125">
        <f t="shared" si="60"/>
        <v>2.4950794852384557E-2</v>
      </c>
      <c r="AC111" s="125">
        <f t="shared" si="65"/>
        <v>-7.9599056603773588E-2</v>
      </c>
      <c r="AD111" s="125">
        <f t="shared" si="66"/>
        <v>-0.1981242672919109</v>
      </c>
      <c r="AE111" s="125">
        <f t="shared" si="62"/>
        <v>-0.1836714570956689</v>
      </c>
      <c r="AF111" s="125">
        <f t="shared" si="67"/>
        <v>2.7656002238597144E-2</v>
      </c>
      <c r="AG111" s="4">
        <f t="shared" si="50"/>
        <v>175782</v>
      </c>
      <c r="AH111" s="4">
        <f t="shared" si="51"/>
        <v>167441</v>
      </c>
      <c r="AI111" s="125">
        <f t="shared" si="52"/>
        <v>-4.7450819765391221E-2</v>
      </c>
      <c r="AJ111" t="s">
        <v>779</v>
      </c>
      <c r="AK111">
        <f t="shared" si="53"/>
        <v>1</v>
      </c>
      <c r="AL111">
        <f t="shared" si="54"/>
        <v>1</v>
      </c>
      <c r="AM111">
        <f t="shared" si="55"/>
        <v>1</v>
      </c>
      <c r="AN111">
        <f t="shared" si="56"/>
        <v>1</v>
      </c>
      <c r="AO111">
        <f t="shared" si="57"/>
        <v>1</v>
      </c>
      <c r="AP111">
        <f t="shared" si="58"/>
        <v>1</v>
      </c>
      <c r="AQ111">
        <f t="shared" si="59"/>
        <v>1</v>
      </c>
    </row>
    <row r="112" spans="1:43" x14ac:dyDescent="0.3">
      <c r="A112" t="s">
        <v>646</v>
      </c>
      <c r="B112" t="str">
        <f>VLOOKUP(A112,[3]country_code!H$2:J$217,3,FALSE)</f>
        <v>DE</v>
      </c>
      <c r="C112" t="s">
        <v>647</v>
      </c>
      <c r="D112" t="str">
        <f>VLOOKUP(A112,[3]country_code!H$2:J$217,2,FALSE)</f>
        <v>High Income</v>
      </c>
      <c r="E112" t="s">
        <v>793</v>
      </c>
      <c r="F112" t="s">
        <v>7</v>
      </c>
      <c r="G112" s="44">
        <v>48698</v>
      </c>
      <c r="H112" s="44">
        <v>54822</v>
      </c>
      <c r="I112" s="44">
        <v>70496</v>
      </c>
      <c r="J112" s="44">
        <v>50401</v>
      </c>
      <c r="K112" s="44">
        <v>51981</v>
      </c>
      <c r="L112" s="44">
        <v>80165</v>
      </c>
      <c r="M112" s="44">
        <v>53098</v>
      </c>
      <c r="N112" s="44">
        <v>50804.387999999999</v>
      </c>
      <c r="O112" s="44">
        <v>72394</v>
      </c>
      <c r="P112" s="44">
        <v>49419</v>
      </c>
      <c r="Q112" s="44">
        <v>50636</v>
      </c>
      <c r="R112" s="44">
        <v>78096</v>
      </c>
      <c r="S112" s="44">
        <v>51037</v>
      </c>
      <c r="T112" s="44">
        <v>58477</v>
      </c>
      <c r="U112" s="44">
        <v>67613</v>
      </c>
      <c r="V112" s="44">
        <v>38648</v>
      </c>
      <c r="W112" s="44">
        <v>41572</v>
      </c>
      <c r="X112" s="44">
        <v>64987</v>
      </c>
      <c r="Y112" s="44">
        <v>53015</v>
      </c>
      <c r="Z112" s="125">
        <f t="shared" si="63"/>
        <v>4.8030719947431105E-2</v>
      </c>
      <c r="AA112" s="125">
        <f t="shared" si="64"/>
        <v>6.6670314837109196E-2</v>
      </c>
      <c r="AB112" s="125">
        <f t="shared" si="60"/>
        <v>-4.0895937358147977E-2</v>
      </c>
      <c r="AC112" s="125">
        <f t="shared" si="65"/>
        <v>-0.23318981766234798</v>
      </c>
      <c r="AD112" s="125">
        <f t="shared" si="66"/>
        <v>-0.20024624381985726</v>
      </c>
      <c r="AE112" s="125">
        <f t="shared" si="62"/>
        <v>-0.18933449759870269</v>
      </c>
      <c r="AF112" s="125">
        <f t="shared" si="67"/>
        <v>-1.5631473878488832E-3</v>
      </c>
      <c r="AG112" s="4">
        <f t="shared" si="50"/>
        <v>409661</v>
      </c>
      <c r="AH112" s="4">
        <f t="shared" si="51"/>
        <v>375349</v>
      </c>
      <c r="AI112" s="125">
        <f t="shared" si="52"/>
        <v>-8.3757057664752069E-2</v>
      </c>
      <c r="AJ112" t="s">
        <v>779</v>
      </c>
      <c r="AK112">
        <f t="shared" si="53"/>
        <v>1</v>
      </c>
      <c r="AL112">
        <f t="shared" si="54"/>
        <v>1</v>
      </c>
      <c r="AM112">
        <f t="shared" si="55"/>
        <v>1</v>
      </c>
      <c r="AN112">
        <f t="shared" si="56"/>
        <v>1</v>
      </c>
      <c r="AO112">
        <f t="shared" si="57"/>
        <v>1</v>
      </c>
      <c r="AP112">
        <f t="shared" si="58"/>
        <v>1</v>
      </c>
      <c r="AQ112">
        <f t="shared" si="59"/>
        <v>1</v>
      </c>
    </row>
    <row r="113" spans="1:43" x14ac:dyDescent="0.3">
      <c r="A113" t="s">
        <v>646</v>
      </c>
      <c r="B113" t="str">
        <f>VLOOKUP(A113,[3]country_code!H$2:J$217,3,FALSE)</f>
        <v>DE</v>
      </c>
      <c r="C113" t="s">
        <v>647</v>
      </c>
      <c r="D113" t="str">
        <f>VLOOKUP(A113,[3]country_code!H$2:J$217,2,FALSE)</f>
        <v>High Income</v>
      </c>
      <c r="E113" t="s">
        <v>794</v>
      </c>
      <c r="F113" t="s">
        <v>7</v>
      </c>
      <c r="G113" s="44">
        <v>19252</v>
      </c>
      <c r="H113" s="44">
        <v>24937</v>
      </c>
      <c r="I113" s="44">
        <v>16213</v>
      </c>
      <c r="J113" s="44">
        <v>18295</v>
      </c>
      <c r="K113" s="44">
        <v>20899</v>
      </c>
      <c r="L113" s="44">
        <v>19906</v>
      </c>
      <c r="M113" s="44">
        <v>19016</v>
      </c>
      <c r="N113" s="44">
        <v>21126</v>
      </c>
      <c r="O113" s="44">
        <v>20915</v>
      </c>
      <c r="P113" s="44">
        <v>19404</v>
      </c>
      <c r="Q113" s="44">
        <v>21996</v>
      </c>
      <c r="R113" s="44">
        <v>21296</v>
      </c>
      <c r="S113" s="44">
        <v>19384</v>
      </c>
      <c r="T113" s="44">
        <v>26214</v>
      </c>
      <c r="U113" s="44">
        <v>14461</v>
      </c>
      <c r="V113" s="44">
        <v>11423</v>
      </c>
      <c r="W113" s="44">
        <v>16505</v>
      </c>
      <c r="X113" s="44">
        <v>16334</v>
      </c>
      <c r="Y113" s="44">
        <v>19945</v>
      </c>
      <c r="Z113" s="125">
        <f t="shared" si="63"/>
        <v>6.8564305007271968E-3</v>
      </c>
      <c r="AA113" s="125">
        <f t="shared" si="64"/>
        <v>5.1209046797930785E-2</v>
      </c>
      <c r="AB113" s="125">
        <f t="shared" si="60"/>
        <v>-0.10806143218404983</v>
      </c>
      <c r="AC113" s="125">
        <f t="shared" si="65"/>
        <v>-0.37562175457775349</v>
      </c>
      <c r="AD113" s="125">
        <f t="shared" si="66"/>
        <v>-0.21024929422460406</v>
      </c>
      <c r="AE113" s="125">
        <f t="shared" si="62"/>
        <v>-0.17944338390435044</v>
      </c>
      <c r="AF113" s="125">
        <f t="shared" si="67"/>
        <v>4.8853596970971816E-2</v>
      </c>
      <c r="AG113" s="4">
        <f t="shared" si="50"/>
        <v>138518</v>
      </c>
      <c r="AH113" s="4">
        <f t="shared" si="51"/>
        <v>124266</v>
      </c>
      <c r="AI113" s="125">
        <f t="shared" si="52"/>
        <v>-0.1028891552000462</v>
      </c>
      <c r="AJ113" t="s">
        <v>779</v>
      </c>
      <c r="AK113">
        <f t="shared" si="53"/>
        <v>1</v>
      </c>
      <c r="AL113">
        <f t="shared" si="54"/>
        <v>1</v>
      </c>
      <c r="AM113">
        <f t="shared" si="55"/>
        <v>1</v>
      </c>
      <c r="AN113">
        <f t="shared" si="56"/>
        <v>1</v>
      </c>
      <c r="AO113">
        <f t="shared" si="57"/>
        <v>1</v>
      </c>
      <c r="AP113">
        <f t="shared" si="58"/>
        <v>1</v>
      </c>
      <c r="AQ113">
        <f t="shared" si="59"/>
        <v>1</v>
      </c>
    </row>
    <row r="114" spans="1:43" x14ac:dyDescent="0.3">
      <c r="A114" t="s">
        <v>763</v>
      </c>
      <c r="B114" t="str">
        <f>VLOOKUP(A114,[3]country_code!H$2:J$217,3,FALSE)</f>
        <v>IT</v>
      </c>
      <c r="C114" t="s">
        <v>647</v>
      </c>
      <c r="D114" t="str">
        <f>VLOOKUP(A114,[3]country_code!H$2:J$217,2,FALSE)</f>
        <v>High Income</v>
      </c>
      <c r="E114" t="s">
        <v>793</v>
      </c>
      <c r="F114" t="s">
        <v>7</v>
      </c>
      <c r="G114" s="4">
        <v>34510.411818370034</v>
      </c>
      <c r="H114" s="4">
        <v>28936.209652630008</v>
      </c>
      <c r="I114" s="4">
        <v>28722.674934809984</v>
      </c>
      <c r="J114" s="4">
        <v>30363.217226160035</v>
      </c>
      <c r="K114" s="4">
        <v>34120.045405389959</v>
      </c>
      <c r="L114" s="4">
        <v>32653.787528080014</v>
      </c>
      <c r="M114" s="4">
        <v>46462.389815360017</v>
      </c>
      <c r="N114" s="4">
        <v>41396.687846749948</v>
      </c>
      <c r="O114" s="4">
        <v>28038.860942400061</v>
      </c>
      <c r="P114" s="4">
        <v>39066.808123429917</v>
      </c>
      <c r="Q114" s="4">
        <v>42277.054975150051</v>
      </c>
      <c r="R114" s="4">
        <v>94154.763330359958</v>
      </c>
      <c r="S114" s="4">
        <v>35919.440772209971</v>
      </c>
      <c r="T114" s="4">
        <v>31558.544911859964</v>
      </c>
      <c r="U114" s="4">
        <v>27453.239751790017</v>
      </c>
      <c r="V114" s="4">
        <v>24159.512161620009</v>
      </c>
      <c r="W114" s="4">
        <v>24648.264899110018</v>
      </c>
      <c r="X114" s="4">
        <v>26159.823393510003</v>
      </c>
      <c r="Y114" s="4">
        <v>43801.16734255998</v>
      </c>
      <c r="Z114" s="125">
        <f t="shared" si="63"/>
        <v>4.0829097063683997E-2</v>
      </c>
      <c r="AA114" s="125">
        <f t="shared" si="64"/>
        <v>9.0624697937644799E-2</v>
      </c>
      <c r="AB114" s="125">
        <f t="shared" si="60"/>
        <v>-4.4196273010822372E-2</v>
      </c>
      <c r="AC114" s="125">
        <f t="shared" si="65"/>
        <v>-0.20431646022000266</v>
      </c>
      <c r="AD114" s="125">
        <f t="shared" si="66"/>
        <v>-0.27760163838421154</v>
      </c>
      <c r="AE114" s="125">
        <f t="shared" si="62"/>
        <v>-0.1988732280745579</v>
      </c>
      <c r="AF114" s="125">
        <f t="shared" si="67"/>
        <v>-5.7276917596698007E-2</v>
      </c>
      <c r="AG114" s="4">
        <f t="shared" si="50"/>
        <v>235768.73638080005</v>
      </c>
      <c r="AH114" s="4">
        <f t="shared" si="51"/>
        <v>213699.99323266</v>
      </c>
      <c r="AI114" s="125">
        <f t="shared" si="52"/>
        <v>-9.3603348293371247E-2</v>
      </c>
      <c r="AJ114" t="s">
        <v>779</v>
      </c>
      <c r="AK114">
        <f t="shared" si="53"/>
        <v>1</v>
      </c>
      <c r="AL114">
        <f t="shared" si="54"/>
        <v>1</v>
      </c>
      <c r="AM114">
        <f t="shared" si="55"/>
        <v>1</v>
      </c>
      <c r="AN114">
        <f t="shared" si="56"/>
        <v>1</v>
      </c>
      <c r="AO114">
        <f t="shared" si="57"/>
        <v>1</v>
      </c>
      <c r="AP114">
        <f t="shared" si="58"/>
        <v>1</v>
      </c>
      <c r="AQ114">
        <f t="shared" si="59"/>
        <v>1</v>
      </c>
    </row>
    <row r="115" spans="1:43" x14ac:dyDescent="0.3">
      <c r="A115" t="s">
        <v>761</v>
      </c>
      <c r="B115" t="str">
        <f>VLOOKUP(A115,[3]country_code!H$2:J$217,3,FALSE)</f>
        <v>ES</v>
      </c>
      <c r="C115" t="s">
        <v>647</v>
      </c>
      <c r="D115" t="str">
        <f>VLOOKUP(A115,[3]country_code!H$2:J$217,2,FALSE)</f>
        <v>High Income</v>
      </c>
      <c r="E115" t="s">
        <v>94</v>
      </c>
      <c r="F115" t="s">
        <v>7</v>
      </c>
      <c r="G115">
        <v>703</v>
      </c>
      <c r="H115">
        <v>587</v>
      </c>
      <c r="I115">
        <v>608</v>
      </c>
      <c r="J115">
        <v>979</v>
      </c>
      <c r="K115">
        <v>778</v>
      </c>
      <c r="L115">
        <v>737</v>
      </c>
      <c r="M115">
        <v>976</v>
      </c>
      <c r="N115">
        <v>618</v>
      </c>
      <c r="O115">
        <v>848</v>
      </c>
      <c r="P115">
        <v>689</v>
      </c>
      <c r="Q115">
        <v>869</v>
      </c>
      <c r="R115">
        <v>874</v>
      </c>
      <c r="S115">
        <v>786</v>
      </c>
      <c r="T115">
        <v>888</v>
      </c>
      <c r="U115">
        <v>388</v>
      </c>
      <c r="V115">
        <v>804</v>
      </c>
      <c r="W115">
        <v>723</v>
      </c>
      <c r="X115">
        <v>524</v>
      </c>
      <c r="Z115" s="125">
        <f t="shared" si="63"/>
        <v>0.11806543385490754</v>
      </c>
      <c r="AA115" s="125">
        <f t="shared" si="64"/>
        <v>0.51277683134582619</v>
      </c>
      <c r="AB115" s="125">
        <f t="shared" si="60"/>
        <v>-0.36184210526315791</v>
      </c>
      <c r="AC115" s="125">
        <f t="shared" si="65"/>
        <v>-0.17875383043922369</v>
      </c>
      <c r="AD115" s="125">
        <f t="shared" si="66"/>
        <v>-7.0694087403598976E-2</v>
      </c>
      <c r="AE115" s="125">
        <f t="shared" si="62"/>
        <v>-0.28900949796472186</v>
      </c>
      <c r="AF115" s="125" t="str">
        <f t="shared" si="67"/>
        <v/>
      </c>
      <c r="AG115" s="4">
        <f t="shared" si="50"/>
        <v>4392</v>
      </c>
      <c r="AH115" s="4">
        <f t="shared" si="51"/>
        <v>4113</v>
      </c>
      <c r="AI115" s="125">
        <f t="shared" si="52"/>
        <v>-6.3524590163934427E-2</v>
      </c>
      <c r="AJ115" t="s">
        <v>779</v>
      </c>
      <c r="AK115">
        <f t="shared" si="53"/>
        <v>1</v>
      </c>
      <c r="AL115">
        <f t="shared" si="54"/>
        <v>1</v>
      </c>
      <c r="AM115">
        <f t="shared" si="55"/>
        <v>1</v>
      </c>
      <c r="AN115">
        <f t="shared" si="56"/>
        <v>1</v>
      </c>
      <c r="AO115">
        <f t="shared" si="57"/>
        <v>1</v>
      </c>
      <c r="AP115">
        <f t="shared" si="58"/>
        <v>1</v>
      </c>
      <c r="AQ115">
        <f t="shared" si="59"/>
        <v>0</v>
      </c>
    </row>
    <row r="116" spans="1:43" x14ac:dyDescent="0.3">
      <c r="A116" t="s">
        <v>761</v>
      </c>
      <c r="B116" t="str">
        <f>VLOOKUP(A116,[3]country_code!H$2:J$217,3,FALSE)</f>
        <v>ES</v>
      </c>
      <c r="C116" t="s">
        <v>647</v>
      </c>
      <c r="D116" t="str">
        <f>VLOOKUP(A116,[3]country_code!H$2:J$217,2,FALSE)</f>
        <v>High Income</v>
      </c>
      <c r="E116" t="s">
        <v>30</v>
      </c>
      <c r="F116" t="s">
        <v>7</v>
      </c>
      <c r="G116">
        <v>12103</v>
      </c>
      <c r="H116">
        <v>5230</v>
      </c>
      <c r="I116">
        <v>4617</v>
      </c>
      <c r="J116">
        <v>6144</v>
      </c>
      <c r="K116">
        <v>5062</v>
      </c>
      <c r="L116">
        <v>2470</v>
      </c>
      <c r="M116">
        <v>18976</v>
      </c>
      <c r="N116">
        <v>5131</v>
      </c>
      <c r="O116">
        <v>4111</v>
      </c>
      <c r="P116">
        <v>9764</v>
      </c>
      <c r="Q116">
        <v>7926</v>
      </c>
      <c r="R116">
        <v>5359</v>
      </c>
      <c r="S116">
        <v>12661</v>
      </c>
      <c r="T116">
        <v>5784</v>
      </c>
      <c r="U116">
        <v>5114</v>
      </c>
      <c r="V116">
        <v>5343</v>
      </c>
      <c r="W116">
        <v>4247</v>
      </c>
      <c r="X116">
        <v>2301</v>
      </c>
      <c r="Z116" s="125">
        <f t="shared" si="63"/>
        <v>4.6104271668181443E-2</v>
      </c>
      <c r="AA116" s="125">
        <f t="shared" si="64"/>
        <v>0.10592734225621415</v>
      </c>
      <c r="AB116" s="125">
        <f t="shared" si="60"/>
        <v>0.10764565735325969</v>
      </c>
      <c r="AC116" s="125">
        <f t="shared" si="65"/>
        <v>-0.13037109375</v>
      </c>
      <c r="AD116" s="125">
        <f t="shared" si="66"/>
        <v>-0.16100355590675622</v>
      </c>
      <c r="AE116" s="125">
        <f t="shared" si="62"/>
        <v>-6.8421052631578952E-2</v>
      </c>
      <c r="AF116" s="125" t="str">
        <f t="shared" si="67"/>
        <v/>
      </c>
      <c r="AG116" s="4">
        <f t="shared" si="50"/>
        <v>35626</v>
      </c>
      <c r="AH116" s="4">
        <f t="shared" si="51"/>
        <v>35450</v>
      </c>
      <c r="AI116" s="125">
        <f t="shared" si="52"/>
        <v>-4.9402122045696965E-3</v>
      </c>
      <c r="AJ116" t="s">
        <v>779</v>
      </c>
      <c r="AK116">
        <f t="shared" si="53"/>
        <v>1</v>
      </c>
      <c r="AL116">
        <f t="shared" si="54"/>
        <v>1</v>
      </c>
      <c r="AM116">
        <f t="shared" si="55"/>
        <v>1</v>
      </c>
      <c r="AN116">
        <f t="shared" si="56"/>
        <v>1</v>
      </c>
      <c r="AO116">
        <f t="shared" si="57"/>
        <v>1</v>
      </c>
      <c r="AP116">
        <f t="shared" si="58"/>
        <v>1</v>
      </c>
      <c r="AQ116">
        <f t="shared" si="59"/>
        <v>0</v>
      </c>
    </row>
    <row r="117" spans="1:43" x14ac:dyDescent="0.3">
      <c r="A117" t="s">
        <v>761</v>
      </c>
      <c r="B117" t="str">
        <f>VLOOKUP(A117,[3]country_code!H$2:J$217,3,FALSE)</f>
        <v>ES</v>
      </c>
      <c r="C117" t="s">
        <v>647</v>
      </c>
      <c r="D117" t="str">
        <f>VLOOKUP(A117,[3]country_code!H$2:J$217,2,FALSE)</f>
        <v>High Income</v>
      </c>
      <c r="E117" t="s">
        <v>31</v>
      </c>
      <c r="F117" t="s">
        <v>7</v>
      </c>
      <c r="G117">
        <v>-4282</v>
      </c>
      <c r="H117">
        <v>-239</v>
      </c>
      <c r="I117">
        <v>-582</v>
      </c>
      <c r="J117">
        <v>5145</v>
      </c>
      <c r="K117">
        <v>1172</v>
      </c>
      <c r="L117">
        <v>394</v>
      </c>
      <c r="M117">
        <v>774</v>
      </c>
      <c r="N117">
        <v>5855</v>
      </c>
      <c r="O117">
        <v>202</v>
      </c>
      <c r="P117">
        <v>11613</v>
      </c>
      <c r="Q117">
        <v>-224</v>
      </c>
      <c r="R117">
        <v>3903</v>
      </c>
      <c r="S117">
        <v>-3614</v>
      </c>
      <c r="T117">
        <v>-698</v>
      </c>
      <c r="U117">
        <v>52</v>
      </c>
      <c r="V117">
        <v>1572</v>
      </c>
      <c r="W117">
        <v>532</v>
      </c>
      <c r="X117">
        <v>-153</v>
      </c>
      <c r="Z117" s="125">
        <f t="shared" si="63"/>
        <v>-0.15600186828584772</v>
      </c>
      <c r="AA117" s="125">
        <f t="shared" si="64"/>
        <v>1.9205020920502092</v>
      </c>
      <c r="AB117" s="125">
        <f t="shared" si="60"/>
        <v>-1.0893470790378006</v>
      </c>
      <c r="AC117" s="125">
        <f t="shared" si="65"/>
        <v>-0.69446064139941688</v>
      </c>
      <c r="AD117" s="125">
        <f t="shared" si="66"/>
        <v>-0.5460750853242321</v>
      </c>
      <c r="AE117" s="125">
        <f t="shared" si="62"/>
        <v>-1.3883248730964468</v>
      </c>
      <c r="AF117" s="125" t="str">
        <f t="shared" si="67"/>
        <v/>
      </c>
      <c r="AG117" s="4">
        <f t="shared" si="50"/>
        <v>1608</v>
      </c>
      <c r="AH117" s="4">
        <f t="shared" si="51"/>
        <v>-2309</v>
      </c>
      <c r="AI117" s="125">
        <f t="shared" si="52"/>
        <v>-2.435945273631841</v>
      </c>
      <c r="AJ117" t="s">
        <v>779</v>
      </c>
      <c r="AK117">
        <f t="shared" si="53"/>
        <v>1</v>
      </c>
      <c r="AL117">
        <f t="shared" si="54"/>
        <v>1</v>
      </c>
      <c r="AM117">
        <f t="shared" si="55"/>
        <v>1</v>
      </c>
      <c r="AN117">
        <f t="shared" si="56"/>
        <v>1</v>
      </c>
      <c r="AO117">
        <f t="shared" si="57"/>
        <v>1</v>
      </c>
      <c r="AP117">
        <f t="shared" si="58"/>
        <v>1</v>
      </c>
      <c r="AQ117">
        <f t="shared" si="59"/>
        <v>0</v>
      </c>
    </row>
    <row r="118" spans="1:43" x14ac:dyDescent="0.3">
      <c r="A118" t="s">
        <v>761</v>
      </c>
      <c r="B118" t="str">
        <f>VLOOKUP(A118,[3]country_code!H$2:J$217,3,FALSE)</f>
        <v>ES</v>
      </c>
      <c r="C118" t="s">
        <v>647</v>
      </c>
      <c r="D118" t="str">
        <f>VLOOKUP(A118,[3]country_code!H$2:J$217,2,FALSE)</f>
        <v>High Income</v>
      </c>
      <c r="E118" t="s">
        <v>777</v>
      </c>
      <c r="F118" t="s">
        <v>7</v>
      </c>
      <c r="G118">
        <v>1648</v>
      </c>
      <c r="H118">
        <v>1738</v>
      </c>
      <c r="I118">
        <v>1564</v>
      </c>
      <c r="J118">
        <v>1841</v>
      </c>
      <c r="K118">
        <v>1755</v>
      </c>
      <c r="L118">
        <v>1819</v>
      </c>
      <c r="M118">
        <v>1803</v>
      </c>
      <c r="N118">
        <v>2028</v>
      </c>
      <c r="O118">
        <v>1853</v>
      </c>
      <c r="P118">
        <v>1830</v>
      </c>
      <c r="Q118">
        <v>1859</v>
      </c>
      <c r="R118">
        <v>1642</v>
      </c>
      <c r="S118">
        <v>1736</v>
      </c>
      <c r="T118">
        <v>1811</v>
      </c>
      <c r="U118">
        <v>1633</v>
      </c>
      <c r="V118">
        <v>1698</v>
      </c>
      <c r="W118">
        <v>945</v>
      </c>
      <c r="X118">
        <v>1205</v>
      </c>
      <c r="Z118" s="125">
        <f t="shared" si="63"/>
        <v>5.3398058252427182E-2</v>
      </c>
      <c r="AA118" s="125">
        <f t="shared" si="64"/>
        <v>4.200230149597238E-2</v>
      </c>
      <c r="AB118" s="125">
        <f t="shared" si="60"/>
        <v>4.4117647058823532E-2</v>
      </c>
      <c r="AC118" s="125">
        <f t="shared" si="65"/>
        <v>-7.767517653449213E-2</v>
      </c>
      <c r="AD118" s="125">
        <f t="shared" si="66"/>
        <v>-0.46153846153846156</v>
      </c>
      <c r="AE118" s="125">
        <f t="shared" si="62"/>
        <v>-0.33754810335349095</v>
      </c>
      <c r="AF118" s="125" t="str">
        <f t="shared" si="67"/>
        <v/>
      </c>
      <c r="AG118" s="4">
        <f t="shared" si="50"/>
        <v>10365</v>
      </c>
      <c r="AH118" s="4">
        <f t="shared" si="51"/>
        <v>9028</v>
      </c>
      <c r="AI118" s="125">
        <f t="shared" si="52"/>
        <v>-0.12899179932465027</v>
      </c>
      <c r="AJ118" t="s">
        <v>779</v>
      </c>
      <c r="AK118">
        <f t="shared" si="53"/>
        <v>1</v>
      </c>
      <c r="AL118">
        <f t="shared" si="54"/>
        <v>1</v>
      </c>
      <c r="AM118">
        <f t="shared" si="55"/>
        <v>1</v>
      </c>
      <c r="AN118">
        <f t="shared" si="56"/>
        <v>1</v>
      </c>
      <c r="AO118">
        <f t="shared" si="57"/>
        <v>1</v>
      </c>
      <c r="AP118">
        <f t="shared" si="58"/>
        <v>1</v>
      </c>
      <c r="AQ118">
        <f t="shared" si="59"/>
        <v>0</v>
      </c>
    </row>
    <row r="119" spans="1:43" x14ac:dyDescent="0.3">
      <c r="A119" t="s">
        <v>761</v>
      </c>
      <c r="B119" t="str">
        <f>VLOOKUP(A119,[3]country_code!H$2:J$217,3,FALSE)</f>
        <v>ES</v>
      </c>
      <c r="C119" t="s">
        <v>647</v>
      </c>
      <c r="D119" t="str">
        <f>VLOOKUP(A119,[3]country_code!H$2:J$217,2,FALSE)</f>
        <v>High Income</v>
      </c>
      <c r="E119" t="s">
        <v>793</v>
      </c>
      <c r="F119" t="s">
        <v>7</v>
      </c>
      <c r="G119" s="4">
        <v>13538</v>
      </c>
      <c r="H119" s="4">
        <v>20356</v>
      </c>
      <c r="I119" s="4">
        <v>9508</v>
      </c>
      <c r="J119" s="4">
        <v>20887</v>
      </c>
      <c r="K119" s="4">
        <v>14483</v>
      </c>
      <c r="L119" s="4">
        <v>8685</v>
      </c>
      <c r="M119" s="4">
        <v>32717</v>
      </c>
      <c r="N119" s="4">
        <v>17864</v>
      </c>
      <c r="O119" s="4">
        <v>11184</v>
      </c>
      <c r="P119" s="4">
        <v>33888</v>
      </c>
      <c r="Q119" s="4">
        <v>14743</v>
      </c>
      <c r="R119" s="4">
        <v>14955</v>
      </c>
      <c r="S119" s="4">
        <v>14770</v>
      </c>
      <c r="T119" s="4">
        <v>21214</v>
      </c>
      <c r="U119" s="4">
        <v>11019</v>
      </c>
      <c r="V119" s="4">
        <v>14213</v>
      </c>
      <c r="W119" s="4">
        <v>10482</v>
      </c>
      <c r="X119" s="4">
        <v>6103</v>
      </c>
      <c r="Z119" s="125">
        <f t="shared" si="63"/>
        <v>9.1003102378490172E-2</v>
      </c>
      <c r="AA119" s="125">
        <f t="shared" si="64"/>
        <v>4.21497347219493E-2</v>
      </c>
      <c r="AB119" s="125">
        <f t="shared" si="60"/>
        <v>0.15891880521665966</v>
      </c>
      <c r="AC119" s="125">
        <f t="shared" si="65"/>
        <v>-0.31952889357016329</v>
      </c>
      <c r="AD119" s="125">
        <f t="shared" si="66"/>
        <v>-0.27625491956086445</v>
      </c>
      <c r="AE119" s="125">
        <f t="shared" si="62"/>
        <v>-0.29729418537708691</v>
      </c>
      <c r="AF119" s="125" t="str">
        <f t="shared" si="67"/>
        <v/>
      </c>
      <c r="AG119" s="4">
        <f t="shared" si="50"/>
        <v>87457</v>
      </c>
      <c r="AH119" s="4">
        <f t="shared" si="51"/>
        <v>77801</v>
      </c>
      <c r="AI119" s="125">
        <f t="shared" si="52"/>
        <v>-0.11040854362715391</v>
      </c>
      <c r="AJ119" t="s">
        <v>779</v>
      </c>
      <c r="AK119">
        <f t="shared" si="53"/>
        <v>1</v>
      </c>
      <c r="AL119">
        <f t="shared" si="54"/>
        <v>1</v>
      </c>
      <c r="AM119">
        <f t="shared" si="55"/>
        <v>1</v>
      </c>
      <c r="AN119">
        <f t="shared" si="56"/>
        <v>1</v>
      </c>
      <c r="AO119">
        <f t="shared" si="57"/>
        <v>1</v>
      </c>
      <c r="AP119">
        <f t="shared" si="58"/>
        <v>1</v>
      </c>
      <c r="AQ119">
        <f t="shared" si="59"/>
        <v>0</v>
      </c>
    </row>
    <row r="120" spans="1:43" x14ac:dyDescent="0.3">
      <c r="A120" t="s">
        <v>761</v>
      </c>
      <c r="B120" t="str">
        <f>VLOOKUP(A120,[3]country_code!H$2:J$217,3,FALSE)</f>
        <v>ES</v>
      </c>
      <c r="C120" t="s">
        <v>647</v>
      </c>
      <c r="D120" t="str">
        <f>VLOOKUP(A120,[3]country_code!H$2:J$217,2,FALSE)</f>
        <v>High Income</v>
      </c>
      <c r="E120" t="s">
        <v>794</v>
      </c>
      <c r="F120" t="s">
        <v>7</v>
      </c>
      <c r="G120">
        <v>3366</v>
      </c>
      <c r="H120">
        <v>13040</v>
      </c>
      <c r="I120">
        <v>3301</v>
      </c>
      <c r="J120">
        <v>6778</v>
      </c>
      <c r="K120">
        <v>5716</v>
      </c>
      <c r="L120">
        <v>3265</v>
      </c>
      <c r="M120">
        <v>10188</v>
      </c>
      <c r="N120">
        <v>4232</v>
      </c>
      <c r="O120">
        <v>4170</v>
      </c>
      <c r="P120">
        <v>9992</v>
      </c>
      <c r="Q120">
        <v>4313</v>
      </c>
      <c r="R120">
        <v>3177</v>
      </c>
      <c r="S120">
        <v>3201</v>
      </c>
      <c r="T120">
        <v>13429</v>
      </c>
      <c r="U120">
        <v>3832</v>
      </c>
      <c r="V120">
        <v>4796</v>
      </c>
      <c r="W120">
        <v>4035</v>
      </c>
      <c r="X120">
        <v>2226</v>
      </c>
      <c r="Z120" s="125">
        <f t="shared" si="63"/>
        <v>-4.9019607843137254E-2</v>
      </c>
      <c r="AA120" s="125">
        <f t="shared" si="64"/>
        <v>2.9831288343558283E-2</v>
      </c>
      <c r="AB120" s="125">
        <f t="shared" si="60"/>
        <v>0.16086034534989396</v>
      </c>
      <c r="AC120" s="125">
        <f t="shared" si="65"/>
        <v>-0.29241664207730894</v>
      </c>
      <c r="AD120" s="125">
        <f t="shared" si="66"/>
        <v>-0.29408677396780963</v>
      </c>
      <c r="AE120" s="125">
        <f t="shared" si="62"/>
        <v>-0.31822358346094948</v>
      </c>
      <c r="AF120" s="125" t="str">
        <f t="shared" si="67"/>
        <v/>
      </c>
      <c r="AG120" s="4">
        <f t="shared" si="50"/>
        <v>35466</v>
      </c>
      <c r="AH120" s="4">
        <f t="shared" si="51"/>
        <v>31519</v>
      </c>
      <c r="AI120" s="125">
        <f t="shared" si="52"/>
        <v>-0.11128968589635144</v>
      </c>
      <c r="AJ120" t="s">
        <v>779</v>
      </c>
      <c r="AK120">
        <f t="shared" si="53"/>
        <v>1</v>
      </c>
      <c r="AL120">
        <f t="shared" si="54"/>
        <v>1</v>
      </c>
      <c r="AM120">
        <f t="shared" si="55"/>
        <v>1</v>
      </c>
      <c r="AN120">
        <f t="shared" si="56"/>
        <v>1</v>
      </c>
      <c r="AO120">
        <f t="shared" si="57"/>
        <v>1</v>
      </c>
      <c r="AP120">
        <f t="shared" si="58"/>
        <v>1</v>
      </c>
      <c r="AQ120">
        <f t="shared" si="59"/>
        <v>0</v>
      </c>
    </row>
    <row r="121" spans="1:43" x14ac:dyDescent="0.3">
      <c r="A121" t="s">
        <v>789</v>
      </c>
      <c r="B121" t="str">
        <f>VLOOKUP(A121,[3]country_code!H$2:J$217,3,FALSE)</f>
        <v>GB</v>
      </c>
      <c r="C121" t="s">
        <v>647</v>
      </c>
      <c r="D121" t="str">
        <f>VLOOKUP(A121,[3]country_code!H$2:J$217,2,FALSE)</f>
        <v>High Income</v>
      </c>
      <c r="E121" t="s">
        <v>31</v>
      </c>
      <c r="F121" t="s">
        <v>7</v>
      </c>
      <c r="G121" s="108">
        <v>9747.6305407639193</v>
      </c>
      <c r="H121" s="108">
        <v>2016.3765012739318</v>
      </c>
      <c r="I121" s="108">
        <v>2172.8957862989255</v>
      </c>
      <c r="J121" s="108">
        <v>7283.8479861799997</v>
      </c>
      <c r="K121" s="108">
        <v>2188.2976095799995</v>
      </c>
      <c r="L121" s="108">
        <v>2808.2483290201276</v>
      </c>
      <c r="M121" s="108">
        <v>9139.8445649713885</v>
      </c>
      <c r="N121" s="108">
        <v>2127.8002619000004</v>
      </c>
      <c r="O121" s="108">
        <v>3957.0703694700005</v>
      </c>
      <c r="P121" s="108">
        <v>8498.9179784199987</v>
      </c>
      <c r="Q121" s="108">
        <v>2141.7034732099996</v>
      </c>
      <c r="R121" s="108">
        <v>6105.0129877300014</v>
      </c>
      <c r="S121" s="108">
        <v>8575.0247469599981</v>
      </c>
      <c r="T121" s="108">
        <v>1877.8936652300001</v>
      </c>
      <c r="U121" s="108">
        <v>6523.9253242733339</v>
      </c>
      <c r="V121" s="108">
        <v>3265</v>
      </c>
      <c r="W121" s="108">
        <v>836.72504832333323</v>
      </c>
      <c r="X121" s="108">
        <v>4743.66</v>
      </c>
      <c r="Y121" s="108">
        <v>2960.9350127633329</v>
      </c>
      <c r="Z121" s="125">
        <f t="shared" si="63"/>
        <v>-0.12029649553295692</v>
      </c>
      <c r="AA121" s="125">
        <f t="shared" si="64"/>
        <v>-6.8679056692259238E-2</v>
      </c>
      <c r="AB121" s="125">
        <f t="shared" si="60"/>
        <v>2.0024105920815831</v>
      </c>
      <c r="AC121" s="125">
        <f t="shared" si="65"/>
        <v>-0.55174792140159379</v>
      </c>
      <c r="AD121" s="125">
        <f t="shared" si="66"/>
        <v>-0.61763653871379676</v>
      </c>
      <c r="AE121" s="125">
        <f t="shared" si="62"/>
        <v>0.68918822134764302</v>
      </c>
      <c r="AF121" s="125">
        <f t="shared" si="67"/>
        <v>-0.67604098825584324</v>
      </c>
      <c r="AG121" s="4">
        <f t="shared" si="50"/>
        <v>35357.141318088296</v>
      </c>
      <c r="AH121" s="4">
        <f t="shared" si="51"/>
        <v>28783.163797549998</v>
      </c>
      <c r="AI121" s="125">
        <f t="shared" si="52"/>
        <v>-0.18593068544190047</v>
      </c>
      <c r="AJ121" t="s">
        <v>779</v>
      </c>
      <c r="AK121">
        <f t="shared" si="53"/>
        <v>1</v>
      </c>
      <c r="AL121">
        <f t="shared" si="54"/>
        <v>1</v>
      </c>
      <c r="AM121">
        <f t="shared" si="55"/>
        <v>1</v>
      </c>
      <c r="AN121">
        <f t="shared" si="56"/>
        <v>1</v>
      </c>
      <c r="AO121">
        <f t="shared" si="57"/>
        <v>1</v>
      </c>
      <c r="AP121">
        <f t="shared" si="58"/>
        <v>1</v>
      </c>
      <c r="AQ121">
        <f t="shared" si="59"/>
        <v>1</v>
      </c>
    </row>
    <row r="122" spans="1:43" x14ac:dyDescent="0.3">
      <c r="A122" t="s">
        <v>789</v>
      </c>
      <c r="B122" t="str">
        <f>VLOOKUP(A122,[3]country_code!H$2:J$217,3,FALSE)</f>
        <v>GB</v>
      </c>
      <c r="C122" t="s">
        <v>647</v>
      </c>
      <c r="D122" t="str">
        <f>VLOOKUP(A122,[3]country_code!H$2:J$217,2,FALSE)</f>
        <v>High Income</v>
      </c>
      <c r="E122" t="s">
        <v>796</v>
      </c>
      <c r="F122" t="s">
        <v>7</v>
      </c>
      <c r="G122" s="108">
        <v>263.2</v>
      </c>
      <c r="H122" s="108">
        <v>300.3</v>
      </c>
      <c r="I122" s="108">
        <v>270.24570428999942</v>
      </c>
      <c r="J122" s="108">
        <v>260.60000000000002</v>
      </c>
      <c r="K122" s="108">
        <v>258.3</v>
      </c>
      <c r="L122" s="108">
        <v>269.89999999999998</v>
      </c>
      <c r="M122" s="108">
        <v>265.60000000000002</v>
      </c>
      <c r="N122" s="108">
        <v>290.8</v>
      </c>
      <c r="O122" s="108">
        <v>301</v>
      </c>
      <c r="P122" s="108">
        <v>316.2</v>
      </c>
      <c r="Q122" s="108">
        <v>308.7</v>
      </c>
      <c r="R122" s="108">
        <v>263</v>
      </c>
      <c r="S122" s="108">
        <v>237.8</v>
      </c>
      <c r="T122" s="108">
        <v>276</v>
      </c>
      <c r="U122" s="108">
        <v>233.5</v>
      </c>
      <c r="V122" s="108">
        <v>208.2</v>
      </c>
      <c r="W122" s="108">
        <v>194.4</v>
      </c>
      <c r="X122" s="108">
        <v>192.9</v>
      </c>
      <c r="Y122" s="108">
        <v>208.7</v>
      </c>
      <c r="Z122" s="125">
        <f t="shared" si="63"/>
        <v>-9.6504559270516641E-2</v>
      </c>
      <c r="AA122" s="125">
        <f t="shared" si="64"/>
        <v>-8.0919080919080955E-2</v>
      </c>
      <c r="AB122" s="125">
        <f t="shared" si="60"/>
        <v>-0.13597146488059539</v>
      </c>
      <c r="AC122" s="125">
        <f t="shared" si="65"/>
        <v>-0.20107444359171156</v>
      </c>
      <c r="AD122" s="125">
        <f t="shared" si="66"/>
        <v>-0.24738675958188155</v>
      </c>
      <c r="AE122" s="125">
        <f t="shared" si="62"/>
        <v>-0.28529084846239339</v>
      </c>
      <c r="AF122" s="125">
        <f t="shared" si="67"/>
        <v>-0.21423192771084348</v>
      </c>
      <c r="AG122" s="4">
        <f t="shared" si="50"/>
        <v>1888.1457042899992</v>
      </c>
      <c r="AH122" s="4">
        <f t="shared" si="51"/>
        <v>1551.5000000000002</v>
      </c>
      <c r="AI122" s="125">
        <f t="shared" si="52"/>
        <v>-0.17829434641887879</v>
      </c>
      <c r="AJ122" t="s">
        <v>779</v>
      </c>
      <c r="AK122">
        <f t="shared" si="53"/>
        <v>1</v>
      </c>
      <c r="AL122">
        <f t="shared" si="54"/>
        <v>1</v>
      </c>
      <c r="AM122">
        <f t="shared" si="55"/>
        <v>1</v>
      </c>
      <c r="AN122">
        <f t="shared" si="56"/>
        <v>1</v>
      </c>
      <c r="AO122">
        <f t="shared" si="57"/>
        <v>1</v>
      </c>
      <c r="AP122">
        <f t="shared" si="58"/>
        <v>1</v>
      </c>
      <c r="AQ122">
        <f t="shared" si="59"/>
        <v>1</v>
      </c>
    </row>
    <row r="123" spans="1:43" x14ac:dyDescent="0.3">
      <c r="A123" t="s">
        <v>789</v>
      </c>
      <c r="B123" t="str">
        <f>VLOOKUP(A123,[3]country_code!H$2:J$217,3,FALSE)</f>
        <v>GB</v>
      </c>
      <c r="C123" t="s">
        <v>647</v>
      </c>
      <c r="D123" t="str">
        <f>VLOOKUP(A123,[3]country_code!H$2:J$217,2,FALSE)</f>
        <v>High Income</v>
      </c>
      <c r="E123" t="s">
        <v>27</v>
      </c>
      <c r="F123" t="s">
        <v>7</v>
      </c>
      <c r="G123" s="108">
        <v>5052.5510118900002</v>
      </c>
      <c r="H123" s="108">
        <v>5918.40149174</v>
      </c>
      <c r="I123" s="108">
        <v>4278.4619767434742</v>
      </c>
      <c r="J123" s="108">
        <v>5432.5451957800005</v>
      </c>
      <c r="K123" s="108">
        <v>6005.5430215999995</v>
      </c>
      <c r="L123" s="108">
        <v>4745.7450991599999</v>
      </c>
      <c r="M123" s="108">
        <v>5667.0897701699996</v>
      </c>
      <c r="N123" s="108">
        <v>6326.850148569999</v>
      </c>
      <c r="O123" s="108">
        <v>4890.9484103599998</v>
      </c>
      <c r="P123" s="108">
        <v>5518.4828375000006</v>
      </c>
      <c r="Q123" s="108">
        <v>6302.2037982599995</v>
      </c>
      <c r="R123" s="108">
        <v>4998.9500258499993</v>
      </c>
      <c r="S123" s="108">
        <v>5589.5527825999989</v>
      </c>
      <c r="T123" s="108">
        <v>5511.5487644199993</v>
      </c>
      <c r="U123" s="108">
        <v>3839.5337546400006</v>
      </c>
      <c r="V123" s="108">
        <v>4346.5883436899994</v>
      </c>
      <c r="W123" s="108">
        <v>3841.1935303999999</v>
      </c>
      <c r="X123" s="108">
        <v>3898.5734558300005</v>
      </c>
      <c r="Y123" s="108">
        <v>4914.2063423899999</v>
      </c>
      <c r="Z123" s="125">
        <f t="shared" si="63"/>
        <v>0.10628329520004653</v>
      </c>
      <c r="AA123" s="125">
        <f t="shared" si="64"/>
        <v>-6.8743684910160877E-2</v>
      </c>
      <c r="AB123" s="125">
        <f t="shared" si="60"/>
        <v>-0.10259018883172623</v>
      </c>
      <c r="AC123" s="125">
        <f t="shared" si="65"/>
        <v>-0.19989835573454079</v>
      </c>
      <c r="AD123" s="125">
        <f t="shared" si="66"/>
        <v>-0.36039197178598725</v>
      </c>
      <c r="AE123" s="125">
        <f t="shared" si="62"/>
        <v>-0.17851183020342776</v>
      </c>
      <c r="AF123" s="125">
        <f t="shared" si="67"/>
        <v>-0.13285186194560933</v>
      </c>
      <c r="AG123" s="4">
        <f t="shared" si="50"/>
        <v>37100.337567083472</v>
      </c>
      <c r="AH123" s="4">
        <f t="shared" si="51"/>
        <v>31941.196973969996</v>
      </c>
      <c r="AI123" s="125">
        <f t="shared" si="52"/>
        <v>-0.13905912806817206</v>
      </c>
      <c r="AJ123" t="s">
        <v>779</v>
      </c>
      <c r="AK123">
        <f t="shared" si="53"/>
        <v>1</v>
      </c>
      <c r="AL123">
        <f t="shared" si="54"/>
        <v>1</v>
      </c>
      <c r="AM123">
        <f t="shared" si="55"/>
        <v>1</v>
      </c>
      <c r="AN123">
        <f t="shared" si="56"/>
        <v>1</v>
      </c>
      <c r="AO123">
        <f t="shared" si="57"/>
        <v>1</v>
      </c>
      <c r="AP123">
        <f t="shared" si="58"/>
        <v>1</v>
      </c>
      <c r="AQ123">
        <f t="shared" si="59"/>
        <v>1</v>
      </c>
    </row>
    <row r="124" spans="1:43" x14ac:dyDescent="0.3">
      <c r="A124" t="s">
        <v>789</v>
      </c>
      <c r="B124" t="str">
        <f>VLOOKUP(A124,[3]country_code!H$2:J$217,3,FALSE)</f>
        <v>GB</v>
      </c>
      <c r="C124" t="s">
        <v>647</v>
      </c>
      <c r="D124" t="str">
        <f>VLOOKUP(A124,[3]country_code!H$2:J$217,2,FALSE)</f>
        <v>High Income</v>
      </c>
      <c r="E124" t="s">
        <v>792</v>
      </c>
      <c r="F124" t="s">
        <v>7</v>
      </c>
      <c r="G124" s="108">
        <v>44892.139591185012</v>
      </c>
      <c r="H124" s="108">
        <v>21405.36106554011</v>
      </c>
      <c r="I124" s="108">
        <v>17503.836065168311</v>
      </c>
      <c r="J124" s="108">
        <v>25634.999701371587</v>
      </c>
      <c r="K124" s="108">
        <v>15547.338700980825</v>
      </c>
      <c r="L124" s="108">
        <v>15849.343103707615</v>
      </c>
      <c r="M124" s="108">
        <v>31983.550137469319</v>
      </c>
      <c r="N124" s="108">
        <v>16419.727674897997</v>
      </c>
      <c r="O124" s="108">
        <v>16473.680137014708</v>
      </c>
      <c r="P124" s="108">
        <v>21446.080659622006</v>
      </c>
      <c r="Q124" s="108">
        <v>14514.24149894919</v>
      </c>
      <c r="R124" s="108">
        <v>19813.047744139025</v>
      </c>
      <c r="S124" s="108">
        <v>45082.099987520567</v>
      </c>
      <c r="T124" s="108">
        <v>21412.668353415229</v>
      </c>
      <c r="U124" s="108">
        <v>21299.516994162303</v>
      </c>
      <c r="V124" s="108">
        <v>17851.984495353609</v>
      </c>
      <c r="W124" s="108">
        <v>12143.753045273439</v>
      </c>
      <c r="X124" s="108">
        <v>17600.859216936482</v>
      </c>
      <c r="Y124" s="108">
        <v>21465.685806921905</v>
      </c>
      <c r="Z124" s="125">
        <f t="shared" si="63"/>
        <v>4.2314845775997569E-3</v>
      </c>
      <c r="AA124" s="125">
        <f t="shared" si="64"/>
        <v>3.4137652958738784E-4</v>
      </c>
      <c r="AB124" s="125">
        <f t="shared" si="60"/>
        <v>0.21684851908246514</v>
      </c>
      <c r="AC124" s="125">
        <f t="shared" si="65"/>
        <v>-0.30360894467268329</v>
      </c>
      <c r="AD124" s="125">
        <f t="shared" si="66"/>
        <v>-0.21891757304371751</v>
      </c>
      <c r="AE124" s="125">
        <f t="shared" si="62"/>
        <v>0.11051032852075346</v>
      </c>
      <c r="AF124" s="125">
        <f t="shared" si="67"/>
        <v>-0.32885230955726652</v>
      </c>
      <c r="AG124" s="4">
        <f t="shared" si="50"/>
        <v>172816.56836542278</v>
      </c>
      <c r="AH124" s="4">
        <f t="shared" si="51"/>
        <v>156856.56789958355</v>
      </c>
      <c r="AI124" s="125">
        <f t="shared" si="52"/>
        <v>-9.2352258911261392E-2</v>
      </c>
      <c r="AJ124" t="s">
        <v>779</v>
      </c>
      <c r="AK124">
        <f t="shared" si="53"/>
        <v>1</v>
      </c>
      <c r="AL124">
        <f t="shared" si="54"/>
        <v>1</v>
      </c>
      <c r="AM124">
        <f t="shared" si="55"/>
        <v>1</v>
      </c>
      <c r="AN124">
        <f t="shared" si="56"/>
        <v>1</v>
      </c>
      <c r="AO124">
        <f t="shared" si="57"/>
        <v>1</v>
      </c>
      <c r="AP124">
        <f t="shared" si="58"/>
        <v>1</v>
      </c>
      <c r="AQ124">
        <f t="shared" si="59"/>
        <v>1</v>
      </c>
    </row>
    <row r="125" spans="1:43" x14ac:dyDescent="0.3">
      <c r="A125" t="s">
        <v>789</v>
      </c>
      <c r="B125" t="str">
        <f>VLOOKUP(A125,[3]country_code!H$2:J$217,3,FALSE)</f>
        <v>GB</v>
      </c>
      <c r="C125" t="s">
        <v>647</v>
      </c>
      <c r="D125" t="str">
        <f>VLOOKUP(A125,[3]country_code!H$2:J$217,2,FALSE)</f>
        <v>High Income</v>
      </c>
      <c r="E125" t="s">
        <v>94</v>
      </c>
      <c r="F125" t="s">
        <v>7</v>
      </c>
      <c r="G125" s="108">
        <v>2953.2049655932319</v>
      </c>
      <c r="H125" s="108">
        <v>1775.3428788755753</v>
      </c>
      <c r="I125" s="108">
        <v>2049.0166657708546</v>
      </c>
      <c r="J125" s="108">
        <v>3055.4669633137137</v>
      </c>
      <c r="K125" s="108">
        <v>1844.1349044999999</v>
      </c>
      <c r="L125" s="108">
        <v>1706.9568905200001</v>
      </c>
      <c r="M125" s="108">
        <v>3379.4487731600002</v>
      </c>
      <c r="N125" s="108">
        <v>2070.0683488200002</v>
      </c>
      <c r="O125" s="108">
        <v>1938.62322614</v>
      </c>
      <c r="P125" s="108">
        <v>3191.9895297700009</v>
      </c>
      <c r="Q125" s="108">
        <v>2001.6530541299996</v>
      </c>
      <c r="R125" s="108">
        <v>2337.74303564</v>
      </c>
      <c r="S125" s="108">
        <v>2869.92672262</v>
      </c>
      <c r="T125" s="108">
        <v>1856.7355384199998</v>
      </c>
      <c r="U125" s="108">
        <v>2443.9308256200002</v>
      </c>
      <c r="V125" s="108">
        <v>2517.1753561200003</v>
      </c>
      <c r="W125" s="108">
        <v>1225.4170929799998</v>
      </c>
      <c r="X125" s="108">
        <v>1841.7745527777881</v>
      </c>
      <c r="Y125" s="108">
        <v>2331.6943287000004</v>
      </c>
      <c r="Z125" s="125">
        <f t="shared" si="63"/>
        <v>-2.8199276360251969E-2</v>
      </c>
      <c r="AA125" s="125">
        <f t="shared" si="64"/>
        <v>4.5846163303381197E-2</v>
      </c>
      <c r="AB125" s="125">
        <f t="shared" si="60"/>
        <v>0.19273350307308312</v>
      </c>
      <c r="AC125" s="125">
        <f t="shared" si="65"/>
        <v>-0.17617327029120472</v>
      </c>
      <c r="AD125" s="125">
        <f t="shared" si="66"/>
        <v>-0.33550572141453666</v>
      </c>
      <c r="AE125" s="125">
        <f t="shared" si="62"/>
        <v>7.8981292970273981E-2</v>
      </c>
      <c r="AF125" s="125">
        <f t="shared" si="67"/>
        <v>-0.31003708438529831</v>
      </c>
      <c r="AG125" s="4">
        <f t="shared" si="50"/>
        <v>16763.572041733376</v>
      </c>
      <c r="AH125" s="4">
        <f t="shared" si="51"/>
        <v>15086.654417237791</v>
      </c>
      <c r="AI125" s="125">
        <f t="shared" si="52"/>
        <v>-0.10003343084163999</v>
      </c>
      <c r="AJ125" t="s">
        <v>779</v>
      </c>
      <c r="AK125">
        <f t="shared" si="53"/>
        <v>1</v>
      </c>
      <c r="AL125">
        <f t="shared" si="54"/>
        <v>1</v>
      </c>
      <c r="AM125">
        <f t="shared" si="55"/>
        <v>1</v>
      </c>
      <c r="AN125">
        <f t="shared" si="56"/>
        <v>1</v>
      </c>
      <c r="AO125">
        <f t="shared" si="57"/>
        <v>1</v>
      </c>
      <c r="AP125">
        <f t="shared" si="58"/>
        <v>1</v>
      </c>
      <c r="AQ125">
        <f t="shared" si="59"/>
        <v>1</v>
      </c>
    </row>
    <row r="126" spans="1:43" x14ac:dyDescent="0.3">
      <c r="A126" t="s">
        <v>789</v>
      </c>
      <c r="B126" t="str">
        <f>VLOOKUP(A126,[3]country_code!H$2:J$217,3,FALSE)</f>
        <v>GB</v>
      </c>
      <c r="C126" t="s">
        <v>647</v>
      </c>
      <c r="D126" t="str">
        <f>VLOOKUP(A126,[3]country_code!H$2:J$217,2,FALSE)</f>
        <v>High Income</v>
      </c>
      <c r="E126" t="s">
        <v>30</v>
      </c>
      <c r="F126" t="s">
        <v>7</v>
      </c>
      <c r="G126" s="108">
        <v>35144.509050421097</v>
      </c>
      <c r="H126" s="108">
        <v>19388.984564266178</v>
      </c>
      <c r="I126" s="108">
        <v>15330.940278869384</v>
      </c>
      <c r="J126" s="108">
        <v>18351.151715191587</v>
      </c>
      <c r="K126" s="108">
        <v>13359.041091400826</v>
      </c>
      <c r="L126" s="108">
        <v>13041.094774687488</v>
      </c>
      <c r="M126" s="108">
        <v>22843.705572497929</v>
      </c>
      <c r="N126" s="108">
        <v>14291.927412997997</v>
      </c>
      <c r="O126" s="108">
        <v>12516.609767544705</v>
      </c>
      <c r="P126" s="108">
        <v>12947.162681202009</v>
      </c>
      <c r="Q126" s="108">
        <v>12372.53802573919</v>
      </c>
      <c r="R126" s="108">
        <v>13708.034756409023</v>
      </c>
      <c r="S126" s="108">
        <v>36507.075240560567</v>
      </c>
      <c r="T126" s="108">
        <v>19534.774688185229</v>
      </c>
      <c r="U126" s="108">
        <v>14775.591669888969</v>
      </c>
      <c r="V126" s="108">
        <v>14586.984495353607</v>
      </c>
      <c r="W126" s="108">
        <v>11307.027996950106</v>
      </c>
      <c r="X126" s="108">
        <v>12857.199216936482</v>
      </c>
      <c r="Y126" s="108">
        <v>18504.750794158572</v>
      </c>
      <c r="Z126" s="125">
        <f t="shared" si="63"/>
        <v>3.8770386241123049E-2</v>
      </c>
      <c r="AA126" s="125">
        <f t="shared" si="64"/>
        <v>7.5192243016037651E-3</v>
      </c>
      <c r="AB126" s="125">
        <f t="shared" si="60"/>
        <v>-3.62240409836996E-2</v>
      </c>
      <c r="AC126" s="125">
        <f t="shared" si="65"/>
        <v>-0.20511885456877887</v>
      </c>
      <c r="AD126" s="125">
        <f t="shared" si="66"/>
        <v>-0.15360481941863285</v>
      </c>
      <c r="AE126" s="125">
        <f t="shared" si="62"/>
        <v>-1.4101236202036019E-2</v>
      </c>
      <c r="AF126" s="125">
        <f t="shared" si="67"/>
        <v>-0.18994093425731798</v>
      </c>
      <c r="AG126" s="4">
        <f t="shared" si="50"/>
        <v>137459.4270473345</v>
      </c>
      <c r="AH126" s="4">
        <f t="shared" si="51"/>
        <v>128073.40410203353</v>
      </c>
      <c r="AI126" s="125">
        <f t="shared" si="52"/>
        <v>-6.8282133476875811E-2</v>
      </c>
      <c r="AJ126" t="s">
        <v>779</v>
      </c>
      <c r="AK126">
        <f t="shared" si="53"/>
        <v>1</v>
      </c>
      <c r="AL126">
        <f t="shared" si="54"/>
        <v>1</v>
      </c>
      <c r="AM126">
        <f t="shared" si="55"/>
        <v>1</v>
      </c>
      <c r="AN126">
        <f t="shared" si="56"/>
        <v>1</v>
      </c>
      <c r="AO126">
        <f t="shared" si="57"/>
        <v>1</v>
      </c>
      <c r="AP126">
        <f t="shared" si="58"/>
        <v>1</v>
      </c>
      <c r="AQ126">
        <f t="shared" si="59"/>
        <v>1</v>
      </c>
    </row>
    <row r="127" spans="1:43" x14ac:dyDescent="0.3">
      <c r="A127" t="s">
        <v>789</v>
      </c>
      <c r="B127" t="str">
        <f>VLOOKUP(A127,[3]country_code!H$2:J$217,3,FALSE)</f>
        <v>GB</v>
      </c>
      <c r="C127" t="s">
        <v>647</v>
      </c>
      <c r="D127" t="str">
        <f>VLOOKUP(A127,[3]country_code!H$2:J$217,2,FALSE)</f>
        <v>High Income</v>
      </c>
      <c r="E127" t="s">
        <v>793</v>
      </c>
      <c r="F127" t="s">
        <v>7</v>
      </c>
      <c r="G127" s="108">
        <v>66862.265152048247</v>
      </c>
      <c r="H127" s="108">
        <v>42772.832820535688</v>
      </c>
      <c r="I127" s="108">
        <v>32036.017824582643</v>
      </c>
      <c r="J127" s="108">
        <v>47424.9267979953</v>
      </c>
      <c r="K127" s="108">
        <v>34649.800445260822</v>
      </c>
      <c r="L127" s="108">
        <v>30690.110460117612</v>
      </c>
      <c r="M127" s="108">
        <v>54935.447075239324</v>
      </c>
      <c r="N127" s="108">
        <v>37553.297273048003</v>
      </c>
      <c r="O127" s="108">
        <v>31858.260128704707</v>
      </c>
      <c r="P127" s="108">
        <v>44041.942706962007</v>
      </c>
      <c r="Q127" s="108">
        <v>36158.078909069191</v>
      </c>
      <c r="R127" s="108">
        <v>35035.17110046903</v>
      </c>
      <c r="S127" s="108">
        <v>68255.215026450562</v>
      </c>
      <c r="T127" s="108">
        <v>41642.905098175223</v>
      </c>
      <c r="U127" s="108">
        <v>30178.975707092301</v>
      </c>
      <c r="V127" s="108">
        <v>25821.096006423613</v>
      </c>
      <c r="W127" s="108">
        <v>18039.847216623439</v>
      </c>
      <c r="X127" s="108">
        <v>24612.481274954269</v>
      </c>
      <c r="Y127" s="108">
        <v>39664.101149848575</v>
      </c>
      <c r="Z127" s="125">
        <f t="shared" si="63"/>
        <v>2.0833124202936811E-2</v>
      </c>
      <c r="AA127" s="125">
        <f t="shared" si="64"/>
        <v>-2.6416948512654408E-2</v>
      </c>
      <c r="AB127" s="125">
        <f t="shared" si="60"/>
        <v>-5.7967320646992282E-2</v>
      </c>
      <c r="AC127" s="125">
        <f t="shared" si="65"/>
        <v>-0.45553746205223244</v>
      </c>
      <c r="AD127" s="125">
        <f t="shared" si="66"/>
        <v>-0.47936649028837874</v>
      </c>
      <c r="AE127" s="125">
        <f t="shared" si="62"/>
        <v>-0.19803217043031954</v>
      </c>
      <c r="AF127" s="125">
        <f t="shared" si="67"/>
        <v>-0.2779871055654683</v>
      </c>
      <c r="AG127" s="4">
        <f t="shared" si="50"/>
        <v>309371.40057577961</v>
      </c>
      <c r="AH127" s="4">
        <f t="shared" si="51"/>
        <v>248214.62147956798</v>
      </c>
      <c r="AI127" s="125">
        <f t="shared" si="52"/>
        <v>-0.19768077780425425</v>
      </c>
      <c r="AJ127" t="s">
        <v>779</v>
      </c>
      <c r="AK127">
        <f t="shared" si="53"/>
        <v>1</v>
      </c>
      <c r="AL127">
        <f t="shared" si="54"/>
        <v>1</v>
      </c>
      <c r="AM127">
        <f t="shared" si="55"/>
        <v>1</v>
      </c>
      <c r="AN127">
        <f t="shared" si="56"/>
        <v>1</v>
      </c>
      <c r="AO127">
        <f t="shared" si="57"/>
        <v>1</v>
      </c>
      <c r="AP127">
        <f t="shared" si="58"/>
        <v>1</v>
      </c>
      <c r="AQ127">
        <f t="shared" si="59"/>
        <v>1</v>
      </c>
    </row>
    <row r="128" spans="1:43" x14ac:dyDescent="0.3">
      <c r="A128" t="s">
        <v>789</v>
      </c>
      <c r="B128" t="str">
        <f>VLOOKUP(A128,[3]country_code!H$2:J$217,3,FALSE)</f>
        <v>GB</v>
      </c>
      <c r="C128" t="s">
        <v>647</v>
      </c>
      <c r="D128" t="str">
        <f>VLOOKUP(A128,[3]country_code!H$2:J$217,2,FALSE)</f>
        <v>High Income</v>
      </c>
      <c r="E128" t="s">
        <v>794</v>
      </c>
      <c r="F128" t="s">
        <v>7</v>
      </c>
      <c r="G128" s="108">
        <v>13701.16958338</v>
      </c>
      <c r="H128" s="108">
        <v>13373.42738438</v>
      </c>
      <c r="I128" s="108">
        <v>7934.4574126100042</v>
      </c>
      <c r="J128" s="108">
        <v>13041.314937529996</v>
      </c>
      <c r="K128" s="108">
        <v>10994.483818179997</v>
      </c>
      <c r="L128" s="108">
        <v>8118.1653667299979</v>
      </c>
      <c r="M128" s="108">
        <v>13639.758394440001</v>
      </c>
      <c r="N128" s="108">
        <v>12445.851100760003</v>
      </c>
      <c r="O128" s="108">
        <v>8254.0083551899988</v>
      </c>
      <c r="P128" s="108">
        <v>13569.189680070001</v>
      </c>
      <c r="Q128" s="108">
        <v>13031.280557730001</v>
      </c>
      <c r="R128" s="108">
        <v>7622.4302948400027</v>
      </c>
      <c r="S128" s="108">
        <v>14475.835533709998</v>
      </c>
      <c r="T128" s="108">
        <v>12585.952441919997</v>
      </c>
      <c r="U128" s="108">
        <v>2362.4941326699991</v>
      </c>
      <c r="V128" s="108">
        <v>897.14781126000105</v>
      </c>
      <c r="W128" s="108">
        <v>635.08354797000197</v>
      </c>
      <c r="X128" s="108">
        <v>1078.3740494099995</v>
      </c>
      <c r="Y128" s="108">
        <v>10743.814671836666</v>
      </c>
      <c r="Z128" s="125">
        <f t="shared" si="63"/>
        <v>5.6540132987602382E-2</v>
      </c>
      <c r="AA128" s="125">
        <f t="shared" si="64"/>
        <v>-5.888355466600613E-2</v>
      </c>
      <c r="AB128" s="125">
        <f t="shared" si="60"/>
        <v>-0.70224881049643606</v>
      </c>
      <c r="AC128" s="125">
        <f t="shared" si="65"/>
        <v>-0.93120725819769823</v>
      </c>
      <c r="AD128" s="125">
        <f t="shared" si="66"/>
        <v>-0.94223616511037511</v>
      </c>
      <c r="AE128" s="125">
        <f t="shared" si="62"/>
        <v>-0.86716530143258597</v>
      </c>
      <c r="AF128" s="125">
        <f t="shared" si="67"/>
        <v>-0.21231635039692592</v>
      </c>
      <c r="AG128" s="4">
        <f t="shared" si="50"/>
        <v>80802.776897249991</v>
      </c>
      <c r="AH128" s="4">
        <f t="shared" si="51"/>
        <v>42778.70218877666</v>
      </c>
      <c r="AI128" s="125">
        <f t="shared" si="52"/>
        <v>-0.470578811379531</v>
      </c>
      <c r="AJ128" t="s">
        <v>779</v>
      </c>
      <c r="AK128">
        <f t="shared" si="53"/>
        <v>1</v>
      </c>
      <c r="AL128">
        <f t="shared" si="54"/>
        <v>1</v>
      </c>
      <c r="AM128">
        <f t="shared" si="55"/>
        <v>1</v>
      </c>
      <c r="AN128">
        <f t="shared" si="56"/>
        <v>1</v>
      </c>
      <c r="AO128">
        <f t="shared" si="57"/>
        <v>1</v>
      </c>
      <c r="AP128">
        <f t="shared" si="58"/>
        <v>1</v>
      </c>
      <c r="AQ128">
        <f t="shared" si="59"/>
        <v>1</v>
      </c>
    </row>
    <row r="129" spans="1:35" x14ac:dyDescent="0.3">
      <c r="A129" t="s">
        <v>764</v>
      </c>
      <c r="B129" t="str">
        <f>VLOOKUP(A129,[3]country_code!H$2:J$217,3,FALSE)</f>
        <v>PA</v>
      </c>
      <c r="C129" t="s">
        <v>49</v>
      </c>
      <c r="D129" t="str">
        <f>VLOOKUP(A129,[3]country_code!H$2:J$217,2,FALSE)</f>
        <v>Upper-Middle Income</v>
      </c>
      <c r="E129" t="s">
        <v>793</v>
      </c>
      <c r="F129" t="s">
        <v>767</v>
      </c>
      <c r="Z129" s="126">
        <v>4.4999999999999998E-2</v>
      </c>
      <c r="AA129" s="126">
        <v>0.10300000000000001</v>
      </c>
      <c r="AB129" s="126">
        <v>-0.41899999999999998</v>
      </c>
      <c r="AC129" s="126">
        <v>-0.53799999999999992</v>
      </c>
      <c r="AD129" s="126"/>
      <c r="AE129" s="127"/>
      <c r="AF129" s="127"/>
      <c r="AG129" s="4">
        <f t="shared" si="50"/>
        <v>0</v>
      </c>
      <c r="AH129" s="4">
        <f t="shared" si="51"/>
        <v>0</v>
      </c>
      <c r="AI129" s="2" t="e">
        <f t="shared" ref="AI129:AI139" si="68">(AH129-AG129)/AG129</f>
        <v>#DIV/0!</v>
      </c>
    </row>
    <row r="130" spans="1:35" x14ac:dyDescent="0.3">
      <c r="A130" t="s">
        <v>765</v>
      </c>
      <c r="B130" t="str">
        <f>VLOOKUP(A130,[3]country_code!H$2:J$217,3,FALSE)</f>
        <v>PE</v>
      </c>
      <c r="C130" t="s">
        <v>49</v>
      </c>
      <c r="D130" t="str">
        <f>VLOOKUP(A130,[3]country_code!H$2:J$217,2,FALSE)</f>
        <v>Upper-Middle Income</v>
      </c>
      <c r="E130" t="s">
        <v>793</v>
      </c>
      <c r="F130" t="s">
        <v>767</v>
      </c>
      <c r="Z130" s="126">
        <v>0.06</v>
      </c>
      <c r="AA130" s="126">
        <v>1.3999999999999999E-2</v>
      </c>
      <c r="AB130" s="126">
        <v>-0.14400000000000002</v>
      </c>
      <c r="AC130" s="126">
        <v>-0.35299999999999998</v>
      </c>
      <c r="AD130" s="126">
        <v>-0.19500000000000001</v>
      </c>
      <c r="AE130" s="127"/>
      <c r="AF130" s="127"/>
      <c r="AG130" s="4">
        <f t="shared" ref="AG130:AG139" si="69">SUMPRODUCT(AK130:AQ130,G130:M130)</f>
        <v>0</v>
      </c>
      <c r="AH130" s="4">
        <f t="shared" ref="AH130:AH139" si="70">SUMPRODUCT(AK130:AQ130,S130:Y130)</f>
        <v>0</v>
      </c>
      <c r="AI130" s="2" t="e">
        <f t="shared" si="68"/>
        <v>#DIV/0!</v>
      </c>
    </row>
    <row r="131" spans="1:35" x14ac:dyDescent="0.3">
      <c r="A131" t="s">
        <v>766</v>
      </c>
      <c r="B131" t="str">
        <f>VLOOKUP(A131,[3]country_code!H$2:J$217,3,FALSE)</f>
        <v>UY</v>
      </c>
      <c r="C131" t="s">
        <v>49</v>
      </c>
      <c r="D131" t="str">
        <f>VLOOKUP(A131,[3]country_code!H$2:J$217,2,FALSE)</f>
        <v>High Income</v>
      </c>
      <c r="E131" t="s">
        <v>793</v>
      </c>
      <c r="F131" t="s">
        <v>767</v>
      </c>
      <c r="Z131" s="126">
        <v>0.10099999999999999</v>
      </c>
      <c r="AA131" s="126">
        <v>4.7E-2</v>
      </c>
      <c r="AB131" s="126">
        <v>0.12300000000000001</v>
      </c>
      <c r="AC131" s="126">
        <v>-1E-3</v>
      </c>
      <c r="AD131" s="126">
        <v>-0.10300000000000001</v>
      </c>
      <c r="AE131" s="127"/>
      <c r="AF131" s="127"/>
      <c r="AG131" s="4">
        <f t="shared" si="69"/>
        <v>0</v>
      </c>
      <c r="AH131" s="4">
        <f t="shared" si="70"/>
        <v>0</v>
      </c>
      <c r="AI131" s="2" t="e">
        <f t="shared" si="68"/>
        <v>#DIV/0!</v>
      </c>
    </row>
    <row r="132" spans="1:35" x14ac:dyDescent="0.3">
      <c r="A132" t="s">
        <v>755</v>
      </c>
      <c r="B132" t="str">
        <f>VLOOKUP(A132,[3]country_code!H$2:J$217,3,FALSE)</f>
        <v>AR</v>
      </c>
      <c r="C132" t="s">
        <v>49</v>
      </c>
      <c r="D132" t="str">
        <f>VLOOKUP(A132,[3]country_code!H$2:J$217,2,FALSE)</f>
        <v>Upper-Middle Income</v>
      </c>
      <c r="E132" t="s">
        <v>793</v>
      </c>
      <c r="F132" t="s">
        <v>767</v>
      </c>
      <c r="Z132" s="126">
        <v>0.44500000000000001</v>
      </c>
      <c r="AA132" s="126">
        <v>0.42700000000000005</v>
      </c>
      <c r="AB132" s="126">
        <v>0.36200000000000004</v>
      </c>
      <c r="AC132" s="126">
        <v>0.115</v>
      </c>
      <c r="AD132" s="126">
        <v>0.14499999999999999</v>
      </c>
      <c r="AE132" s="127"/>
      <c r="AF132" s="127"/>
      <c r="AG132" s="4">
        <f t="shared" si="69"/>
        <v>0</v>
      </c>
      <c r="AH132" s="4">
        <f t="shared" si="70"/>
        <v>0</v>
      </c>
      <c r="AI132" s="2" t="e">
        <f t="shared" si="68"/>
        <v>#DIV/0!</v>
      </c>
    </row>
    <row r="133" spans="1:35" x14ac:dyDescent="0.3">
      <c r="A133" t="s">
        <v>756</v>
      </c>
      <c r="B133" t="str">
        <f>VLOOKUP(A133,[3]country_code!H$2:J$217,3,FALSE)</f>
        <v>BR</v>
      </c>
      <c r="C133" t="s">
        <v>49</v>
      </c>
      <c r="D133" t="str">
        <f>VLOOKUP(A133,[3]country_code!H$2:J$217,2,FALSE)</f>
        <v>Upper-Middle Income</v>
      </c>
      <c r="E133" t="s">
        <v>793</v>
      </c>
      <c r="F133" t="s">
        <v>767</v>
      </c>
      <c r="Z133" s="126">
        <v>9.0999999999999998E-2</v>
      </c>
      <c r="AA133" s="126">
        <v>-6.9999999999999993E-3</v>
      </c>
      <c r="AB133" s="126">
        <v>-5.0000000000000001E-3</v>
      </c>
      <c r="AC133" s="126">
        <v>-0.27100000000000002</v>
      </c>
      <c r="AD133" s="126"/>
      <c r="AE133" s="127"/>
      <c r="AF133" s="127"/>
      <c r="AG133" s="4">
        <f t="shared" si="69"/>
        <v>0</v>
      </c>
      <c r="AH133" s="4">
        <f t="shared" si="70"/>
        <v>0</v>
      </c>
      <c r="AI133" s="2" t="e">
        <f t="shared" si="68"/>
        <v>#DIV/0!</v>
      </c>
    </row>
    <row r="134" spans="1:35" x14ac:dyDescent="0.3">
      <c r="A134" t="s">
        <v>757</v>
      </c>
      <c r="B134" t="str">
        <f>VLOOKUP(A134,[3]country_code!H$2:J$217,3,FALSE)</f>
        <v>CO</v>
      </c>
      <c r="C134" t="s">
        <v>49</v>
      </c>
      <c r="D134" t="str">
        <f>VLOOKUP(A134,[3]country_code!H$2:J$217,2,FALSE)</f>
        <v>Upper-Middle Income</v>
      </c>
      <c r="E134" t="s">
        <v>793</v>
      </c>
      <c r="F134" t="s">
        <v>767</v>
      </c>
      <c r="Z134" s="126">
        <v>0.13300000000000001</v>
      </c>
      <c r="AA134" s="126">
        <v>8.3000000000000004E-2</v>
      </c>
      <c r="AB134" s="126">
        <v>-1.3999999999999999E-2</v>
      </c>
      <c r="AC134" s="126">
        <v>-0.29499999999999998</v>
      </c>
      <c r="AD134" s="126"/>
      <c r="AE134" s="127"/>
      <c r="AF134" s="127"/>
      <c r="AG134" s="4">
        <f t="shared" si="69"/>
        <v>0</v>
      </c>
      <c r="AH134" s="4">
        <f t="shared" si="70"/>
        <v>0</v>
      </c>
      <c r="AI134" s="2" t="e">
        <f t="shared" si="68"/>
        <v>#DIV/0!</v>
      </c>
    </row>
    <row r="135" spans="1:35" x14ac:dyDescent="0.3">
      <c r="A135" t="s">
        <v>758</v>
      </c>
      <c r="B135" t="str">
        <f>VLOOKUP(A135,[3]country_code!H$2:J$217,3,FALSE)</f>
        <v>CR</v>
      </c>
      <c r="C135" t="s">
        <v>49</v>
      </c>
      <c r="D135" t="str">
        <f>VLOOKUP(A135,[3]country_code!H$2:J$217,2,FALSE)</f>
        <v>Upper-Middle Income</v>
      </c>
      <c r="E135" t="s">
        <v>793</v>
      </c>
      <c r="F135" t="s">
        <v>767</v>
      </c>
      <c r="Z135" s="126">
        <v>-2.7000000000000003E-2</v>
      </c>
      <c r="AA135" s="126">
        <v>0.161</v>
      </c>
      <c r="AB135" s="126">
        <v>4.5999999999999999E-2</v>
      </c>
      <c r="AC135" s="126">
        <v>-0.23399999999999999</v>
      </c>
      <c r="AD135" s="126"/>
      <c r="AE135" s="127"/>
      <c r="AF135" s="127"/>
      <c r="AG135" s="4">
        <f t="shared" si="69"/>
        <v>0</v>
      </c>
      <c r="AH135" s="4">
        <f t="shared" si="70"/>
        <v>0</v>
      </c>
      <c r="AI135" s="2" t="e">
        <f t="shared" si="68"/>
        <v>#DIV/0!</v>
      </c>
    </row>
    <row r="136" spans="1:35" x14ac:dyDescent="0.3">
      <c r="A136" t="s">
        <v>790</v>
      </c>
      <c r="B136" t="str">
        <f>VLOOKUP(A136,[3]country_code!H$2:J$217,3,FALSE)</f>
        <v>DO</v>
      </c>
      <c r="C136" t="s">
        <v>49</v>
      </c>
      <c r="D136" t="str">
        <f>VLOOKUP(A136,[3]country_code!H$2:J$217,2,FALSE)</f>
        <v>Upper-Middle Income</v>
      </c>
      <c r="E136" t="s">
        <v>793</v>
      </c>
      <c r="F136" t="s">
        <v>767</v>
      </c>
      <c r="Z136" s="126">
        <v>8.3000000000000004E-2</v>
      </c>
      <c r="AA136" s="126">
        <v>7.0999999999999994E-2</v>
      </c>
      <c r="AB136" s="126">
        <v>-0.13500000000000001</v>
      </c>
      <c r="AC136" s="126"/>
      <c r="AD136" s="126"/>
      <c r="AE136" s="127"/>
      <c r="AF136" s="127"/>
      <c r="AG136" s="4">
        <f t="shared" si="69"/>
        <v>0</v>
      </c>
      <c r="AH136" s="4">
        <f t="shared" si="70"/>
        <v>0</v>
      </c>
      <c r="AI136" s="2" t="e">
        <f t="shared" si="68"/>
        <v>#DIV/0!</v>
      </c>
    </row>
    <row r="137" spans="1:35" x14ac:dyDescent="0.3">
      <c r="A137" t="s">
        <v>759</v>
      </c>
      <c r="B137" t="str">
        <f>VLOOKUP(A137,[3]country_code!H$2:J$217,3,FALSE)</f>
        <v>EC</v>
      </c>
      <c r="C137" t="s">
        <v>49</v>
      </c>
      <c r="D137" t="str">
        <f>VLOOKUP(A137,[3]country_code!H$2:J$217,2,FALSE)</f>
        <v>Upper-Middle Income</v>
      </c>
      <c r="E137" t="s">
        <v>793</v>
      </c>
      <c r="F137" t="s">
        <v>767</v>
      </c>
      <c r="Z137" s="126">
        <v>4.9000000000000002E-2</v>
      </c>
      <c r="AA137" s="126">
        <v>-7.8E-2</v>
      </c>
      <c r="AB137" s="126">
        <v>6.3E-2</v>
      </c>
      <c r="AC137" s="126">
        <v>-0.34899999999999998</v>
      </c>
      <c r="AD137" s="126">
        <v>-0.34799999999999998</v>
      </c>
      <c r="AE137" s="127"/>
      <c r="AF137" s="127"/>
      <c r="AG137" s="4">
        <f t="shared" si="69"/>
        <v>0</v>
      </c>
      <c r="AH137" s="4">
        <f t="shared" si="70"/>
        <v>0</v>
      </c>
      <c r="AI137" s="2" t="e">
        <f t="shared" si="68"/>
        <v>#DIV/0!</v>
      </c>
    </row>
    <row r="138" spans="1:35" x14ac:dyDescent="0.3">
      <c r="A138" t="s">
        <v>760</v>
      </c>
      <c r="B138" t="str">
        <f>VLOOKUP(A138,[3]country_code!H$2:J$217,3,FALSE)</f>
        <v>SV</v>
      </c>
      <c r="C138" t="s">
        <v>49</v>
      </c>
      <c r="D138" t="str">
        <f>VLOOKUP(A138,[3]country_code!H$2:J$217,2,FALSE)</f>
        <v>Lower-Middle Income</v>
      </c>
      <c r="E138" t="s">
        <v>793</v>
      </c>
      <c r="F138" t="s">
        <v>767</v>
      </c>
      <c r="Z138" s="126">
        <v>0.04</v>
      </c>
      <c r="AA138" s="126">
        <v>5.2999999999999999E-2</v>
      </c>
      <c r="AB138" s="126">
        <v>0</v>
      </c>
      <c r="AC138" s="126">
        <v>-0.312</v>
      </c>
      <c r="AD138" s="126"/>
      <c r="AE138" s="127"/>
      <c r="AF138" s="127"/>
      <c r="AG138" s="4">
        <f t="shared" si="69"/>
        <v>0</v>
      </c>
      <c r="AH138" s="4">
        <f t="shared" si="70"/>
        <v>0</v>
      </c>
      <c r="AI138" s="2" t="e">
        <f t="shared" si="68"/>
        <v>#DIV/0!</v>
      </c>
    </row>
    <row r="139" spans="1:35" x14ac:dyDescent="0.3">
      <c r="A139" t="s">
        <v>762</v>
      </c>
      <c r="B139" t="str">
        <f>VLOOKUP(A139,[3]country_code!H$2:J$217,3,FALSE)</f>
        <v>GT</v>
      </c>
      <c r="C139" t="s">
        <v>49</v>
      </c>
      <c r="D139" t="str">
        <f>VLOOKUP(A139,[3]country_code!H$2:J$217,2,FALSE)</f>
        <v>Lower-Middle Income</v>
      </c>
      <c r="E139" t="s">
        <v>793</v>
      </c>
      <c r="F139" t="s">
        <v>767</v>
      </c>
      <c r="Z139" s="126">
        <v>0.1</v>
      </c>
      <c r="AA139" s="126">
        <v>8.6999999999999994E-2</v>
      </c>
      <c r="AB139" s="126">
        <v>-0.28199999999999997</v>
      </c>
      <c r="AC139" s="126">
        <v>0.11599999999999999</v>
      </c>
      <c r="AD139" s="126">
        <v>-0.24299999999999999</v>
      </c>
      <c r="AE139" s="127"/>
      <c r="AF139" s="127"/>
      <c r="AG139" s="4">
        <f t="shared" si="69"/>
        <v>0</v>
      </c>
      <c r="AH139" s="4">
        <f t="shared" si="70"/>
        <v>0</v>
      </c>
      <c r="AI139" s="2" t="e">
        <f t="shared" si="68"/>
        <v>#DIV/0!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9438A-CD05-40D1-AC8F-8B31EBEFACDC}">
  <dimension ref="A1:AT264"/>
  <sheetViews>
    <sheetView zoomScale="70" zoomScaleNormal="70" workbookViewId="0">
      <pane xSplit="3" ySplit="1" topLeftCell="D90" activePane="bottomRight" state="frozen"/>
      <selection pane="topRight" activeCell="D1" sqref="D1"/>
      <selection pane="bottomLeft" activeCell="A2" sqref="A2"/>
      <selection pane="bottomRight" activeCell="E138" sqref="E138"/>
    </sheetView>
  </sheetViews>
  <sheetFormatPr defaultRowHeight="14.4" x14ac:dyDescent="0.3"/>
  <cols>
    <col min="1" max="4" width="18.5546875" customWidth="1"/>
    <col min="5" max="5" width="17.33203125" customWidth="1"/>
    <col min="6" max="6" width="30" customWidth="1"/>
    <col min="7" max="7" width="12.109375" customWidth="1"/>
    <col min="8" max="16" width="17.88671875" bestFit="1" customWidth="1"/>
    <col min="17" max="18" width="12.6640625" bestFit="1" customWidth="1"/>
    <col min="19" max="19" width="17.33203125" bestFit="1" customWidth="1"/>
    <col min="20" max="20" width="16" bestFit="1" customWidth="1"/>
    <col min="21" max="21" width="15" bestFit="1" customWidth="1"/>
    <col min="22" max="22" width="15.5546875" bestFit="1" customWidth="1"/>
    <col min="23" max="23" width="15" bestFit="1" customWidth="1"/>
    <col min="24" max="24" width="16" bestFit="1" customWidth="1"/>
    <col min="25" max="25" width="17.88671875" bestFit="1" customWidth="1"/>
    <col min="26" max="26" width="11.109375" bestFit="1" customWidth="1"/>
    <col min="34" max="34" width="15.44140625" customWidth="1"/>
    <col min="35" max="35" width="15.33203125" customWidth="1"/>
    <col min="38" max="38" width="6.33203125" bestFit="1" customWidth="1"/>
    <col min="39" max="39" width="6.6640625" bestFit="1" customWidth="1"/>
    <col min="40" max="40" width="7" bestFit="1" customWidth="1"/>
    <col min="41" max="41" width="6.6640625" bestFit="1" customWidth="1"/>
    <col min="42" max="42" width="7.33203125" bestFit="1" customWidth="1"/>
    <col min="43" max="43" width="6.5546875" bestFit="1" customWidth="1"/>
    <col min="44" max="44" width="6" bestFit="1" customWidth="1"/>
  </cols>
  <sheetData>
    <row r="1" spans="1:46" x14ac:dyDescent="0.3">
      <c r="A1" t="s">
        <v>33</v>
      </c>
      <c r="B1" t="s">
        <v>783</v>
      </c>
      <c r="C1" t="s">
        <v>798</v>
      </c>
      <c r="D1" t="s">
        <v>784</v>
      </c>
      <c r="E1" t="s">
        <v>1689</v>
      </c>
      <c r="F1" t="s">
        <v>34</v>
      </c>
      <c r="G1" t="s">
        <v>40</v>
      </c>
      <c r="H1" s="1" t="s">
        <v>801</v>
      </c>
      <c r="I1" s="1" t="s">
        <v>1416</v>
      </c>
      <c r="J1" s="1" t="s">
        <v>1405</v>
      </c>
      <c r="K1" s="1" t="s">
        <v>1404</v>
      </c>
      <c r="L1" s="1" t="s">
        <v>1406</v>
      </c>
      <c r="M1" s="1" t="s">
        <v>1407</v>
      </c>
      <c r="N1" s="1" t="s">
        <v>1408</v>
      </c>
      <c r="O1" s="1" t="s">
        <v>1409</v>
      </c>
      <c r="P1" s="1" t="s">
        <v>1410</v>
      </c>
      <c r="Q1" s="1" t="s">
        <v>1411</v>
      </c>
      <c r="R1" s="1" t="s">
        <v>1412</v>
      </c>
      <c r="S1" s="1" t="s">
        <v>1413</v>
      </c>
      <c r="T1" s="1" t="s">
        <v>1414</v>
      </c>
      <c r="U1" s="1" t="s">
        <v>1415</v>
      </c>
      <c r="V1" s="1" t="s">
        <v>748</v>
      </c>
      <c r="W1" s="1" t="s">
        <v>749</v>
      </c>
      <c r="X1" s="1" t="s">
        <v>750</v>
      </c>
      <c r="Y1" s="1" t="s">
        <v>751</v>
      </c>
      <c r="Z1" s="1" t="s">
        <v>752</v>
      </c>
      <c r="AA1" s="1" t="s">
        <v>753</v>
      </c>
      <c r="AB1" s="1" t="s">
        <v>754</v>
      </c>
      <c r="AC1" s="1" t="s">
        <v>1397</v>
      </c>
      <c r="AD1" s="1" t="s">
        <v>1398</v>
      </c>
      <c r="AE1" s="1" t="s">
        <v>1399</v>
      </c>
      <c r="AF1" s="1" t="s">
        <v>1400</v>
      </c>
      <c r="AG1" s="1" t="s">
        <v>1401</v>
      </c>
      <c r="AH1" t="s">
        <v>1402</v>
      </c>
      <c r="AI1" t="s">
        <v>1403</v>
      </c>
      <c r="AJ1" t="s">
        <v>781</v>
      </c>
      <c r="AK1" s="1" t="s">
        <v>782</v>
      </c>
      <c r="AL1" s="1" t="s">
        <v>732</v>
      </c>
      <c r="AM1" s="1" t="s">
        <v>778</v>
      </c>
      <c r="AN1" s="1">
        <v>43831</v>
      </c>
      <c r="AO1" s="1">
        <v>43862</v>
      </c>
      <c r="AP1" s="1">
        <v>43891</v>
      </c>
      <c r="AQ1" s="1">
        <v>43922</v>
      </c>
      <c r="AR1" s="1">
        <v>43952</v>
      </c>
      <c r="AS1">
        <v>43983</v>
      </c>
      <c r="AT1">
        <v>44013</v>
      </c>
    </row>
    <row r="2" spans="1:46" x14ac:dyDescent="0.3">
      <c r="A2" t="s">
        <v>646</v>
      </c>
      <c r="B2" t="s">
        <v>836</v>
      </c>
      <c r="C2" t="s">
        <v>647</v>
      </c>
      <c r="D2" t="s">
        <v>804</v>
      </c>
      <c r="E2" t="s">
        <v>102</v>
      </c>
      <c r="F2" t="s">
        <v>648</v>
      </c>
      <c r="G2" t="s">
        <v>7</v>
      </c>
      <c r="H2" s="4">
        <v>3.0000000000000001E-3</v>
      </c>
      <c r="I2" s="4" t="s">
        <v>1513</v>
      </c>
      <c r="J2" s="4">
        <v>-40.119999999999997</v>
      </c>
      <c r="K2" s="4">
        <v>149.44699999999997</v>
      </c>
      <c r="L2" s="4">
        <v>11.032999999999999</v>
      </c>
      <c r="M2" s="4">
        <v>1786.3429999999998</v>
      </c>
      <c r="N2" s="4">
        <v>331.99299999999994</v>
      </c>
      <c r="O2" s="4">
        <v>0</v>
      </c>
      <c r="P2" s="4">
        <v>1933.7839999999999</v>
      </c>
      <c r="Q2" s="4">
        <v>292.87599999999998</v>
      </c>
      <c r="R2" s="4">
        <v>0</v>
      </c>
      <c r="S2" s="4">
        <v>1638.9019999999998</v>
      </c>
      <c r="T2" s="4">
        <v>272.81599999999997</v>
      </c>
      <c r="U2" s="4">
        <v>1758.2589999999998</v>
      </c>
      <c r="V2" s="4">
        <v>69</v>
      </c>
      <c r="W2" s="4">
        <v>170</v>
      </c>
      <c r="X2" s="4">
        <v>6</v>
      </c>
      <c r="Y2" s="4">
        <v>975</v>
      </c>
      <c r="Z2" s="4">
        <v>197</v>
      </c>
      <c r="AA2" s="125">
        <v>-2</v>
      </c>
      <c r="AB2" s="125">
        <v>650</v>
      </c>
      <c r="AC2" s="125">
        <v>-2.7198404785643073</v>
      </c>
      <c r="AD2" s="125">
        <v>0.13752701626663652</v>
      </c>
      <c r="AE2" s="125">
        <v>-0.4561769237741321</v>
      </c>
      <c r="AF2" s="125">
        <v>-0.45419216802148293</v>
      </c>
      <c r="AG2" s="125">
        <v>-0.40661399487338579</v>
      </c>
      <c r="AH2" s="4" t="e">
        <v>#DIV/0!</v>
      </c>
      <c r="AI2" s="4">
        <v>-0.66387145617090637</v>
      </c>
      <c r="AJ2" s="125">
        <v>4172.4799999999996</v>
      </c>
      <c r="AK2">
        <v>2065</v>
      </c>
      <c r="AL2">
        <v>-0.50509049773755654</v>
      </c>
      <c r="AM2" t="s">
        <v>779</v>
      </c>
      <c r="AN2">
        <v>1</v>
      </c>
      <c r="AO2">
        <v>1</v>
      </c>
      <c r="AP2">
        <v>1</v>
      </c>
      <c r="AQ2">
        <v>1</v>
      </c>
      <c r="AR2">
        <v>1</v>
      </c>
      <c r="AS2">
        <v>1</v>
      </c>
      <c r="AT2">
        <v>1</v>
      </c>
    </row>
    <row r="3" spans="1:46" x14ac:dyDescent="0.3">
      <c r="A3" t="s">
        <v>1650</v>
      </c>
      <c r="B3" t="s">
        <v>1705</v>
      </c>
      <c r="C3" t="s">
        <v>49</v>
      </c>
      <c r="D3" t="s">
        <v>804</v>
      </c>
      <c r="E3" t="s">
        <v>102</v>
      </c>
      <c r="F3" t="s">
        <v>1651</v>
      </c>
      <c r="G3" t="s">
        <v>7</v>
      </c>
      <c r="H3">
        <v>8.9999999999999993E-3</v>
      </c>
      <c r="I3" t="s">
        <v>1943</v>
      </c>
      <c r="J3">
        <v>0</v>
      </c>
      <c r="K3">
        <v>0</v>
      </c>
      <c r="L3">
        <v>0</v>
      </c>
      <c r="M3">
        <v>0</v>
      </c>
      <c r="N3">
        <v>0</v>
      </c>
      <c r="O3">
        <v>0</v>
      </c>
      <c r="P3">
        <v>0</v>
      </c>
      <c r="Q3">
        <v>0</v>
      </c>
      <c r="R3">
        <v>0</v>
      </c>
      <c r="S3">
        <v>0</v>
      </c>
      <c r="T3">
        <v>0</v>
      </c>
      <c r="U3">
        <v>0</v>
      </c>
      <c r="V3">
        <v>0.02</v>
      </c>
      <c r="W3">
        <v>0</v>
      </c>
      <c r="X3">
        <v>0.53</v>
      </c>
      <c r="Y3">
        <v>0.33</v>
      </c>
      <c r="Z3">
        <v>-0.06</v>
      </c>
      <c r="AA3">
        <v>0</v>
      </c>
      <c r="AB3" t="s">
        <v>102</v>
      </c>
      <c r="AC3" t="e">
        <v>#DIV/0!</v>
      </c>
      <c r="AD3" t="e">
        <v>#DIV/0!</v>
      </c>
      <c r="AE3" t="e">
        <v>#DIV/0!</v>
      </c>
      <c r="AF3" t="e">
        <v>#DIV/0!</v>
      </c>
      <c r="AG3" t="e">
        <v>#DIV/0!</v>
      </c>
      <c r="AH3" t="e">
        <v>#DIV/0!</v>
      </c>
      <c r="AI3" t="s">
        <v>102</v>
      </c>
      <c r="AJ3">
        <v>0</v>
      </c>
      <c r="AK3">
        <v>0.82000000000000006</v>
      </c>
      <c r="AL3" t="e">
        <v>#DIV/0!</v>
      </c>
      <c r="AM3" t="s">
        <v>779</v>
      </c>
      <c r="AN3">
        <v>1</v>
      </c>
      <c r="AO3">
        <v>1</v>
      </c>
      <c r="AP3">
        <v>1</v>
      </c>
      <c r="AQ3">
        <v>1</v>
      </c>
      <c r="AR3">
        <v>1</v>
      </c>
      <c r="AS3">
        <v>1</v>
      </c>
      <c r="AT3">
        <v>0</v>
      </c>
    </row>
    <row r="4" spans="1:46" x14ac:dyDescent="0.3">
      <c r="A4" t="s">
        <v>1661</v>
      </c>
      <c r="B4" t="s">
        <v>1712</v>
      </c>
      <c r="C4" t="s">
        <v>49</v>
      </c>
      <c r="D4" t="s">
        <v>804</v>
      </c>
      <c r="E4" t="s">
        <v>1696</v>
      </c>
      <c r="F4" t="s">
        <v>1651</v>
      </c>
      <c r="G4" t="s">
        <v>7</v>
      </c>
      <c r="H4" s="4">
        <v>1.4E-2</v>
      </c>
      <c r="I4" s="4" t="s">
        <v>1955</v>
      </c>
      <c r="J4" s="4">
        <v>0</v>
      </c>
      <c r="K4" s="4">
        <v>0.17238000000000001</v>
      </c>
      <c r="L4" s="4">
        <v>0.82134000000000007</v>
      </c>
      <c r="M4" s="4">
        <v>0.23322000000000001</v>
      </c>
      <c r="N4" s="4">
        <v>0.57797999999999994</v>
      </c>
      <c r="O4" s="4">
        <v>0.20280000000000001</v>
      </c>
      <c r="P4" s="4">
        <v>0.17238000000000001</v>
      </c>
      <c r="Q4" s="4">
        <v>0.18251999999999999</v>
      </c>
      <c r="R4" s="4">
        <v>0.28392000000000001</v>
      </c>
      <c r="S4" s="4">
        <v>0.18251999999999999</v>
      </c>
      <c r="T4" s="4">
        <v>0.13181999999999999</v>
      </c>
      <c r="U4" s="4">
        <v>0.22308</v>
      </c>
      <c r="V4" s="4">
        <v>0.36</v>
      </c>
      <c r="W4" s="4">
        <v>0.13</v>
      </c>
      <c r="X4" s="4">
        <v>0.1</v>
      </c>
      <c r="Y4" s="4">
        <v>7.0000000000000007E-2</v>
      </c>
      <c r="Z4" s="4">
        <v>0.47</v>
      </c>
      <c r="AA4" s="125">
        <v>0.12</v>
      </c>
      <c r="AB4" s="125" t="s">
        <v>102</v>
      </c>
      <c r="AC4" s="125" t="e">
        <v>#DIV/0!</v>
      </c>
      <c r="AD4" s="125">
        <v>-0.2458521870286576</v>
      </c>
      <c r="AE4" s="125">
        <v>-0.87824774149560481</v>
      </c>
      <c r="AF4" s="125">
        <v>-0.69985421490438215</v>
      </c>
      <c r="AG4" s="125">
        <v>-0.18682307346274954</v>
      </c>
      <c r="AH4" s="4">
        <v>-0.40828402366863908</v>
      </c>
      <c r="AI4" s="4" t="s">
        <v>102</v>
      </c>
      <c r="AJ4" s="125">
        <v>2.0077199999999999</v>
      </c>
      <c r="AK4">
        <v>1.25</v>
      </c>
      <c r="AL4">
        <v>-0.37740322355706968</v>
      </c>
      <c r="AM4" t="s">
        <v>779</v>
      </c>
      <c r="AN4">
        <v>1</v>
      </c>
      <c r="AO4">
        <v>1</v>
      </c>
      <c r="AP4">
        <v>1</v>
      </c>
      <c r="AQ4">
        <v>1</v>
      </c>
      <c r="AR4">
        <v>1</v>
      </c>
      <c r="AS4">
        <v>1</v>
      </c>
      <c r="AT4">
        <v>0</v>
      </c>
    </row>
    <row r="5" spans="1:46" x14ac:dyDescent="0.3">
      <c r="A5" t="s">
        <v>1686</v>
      </c>
      <c r="B5" t="s">
        <v>1761</v>
      </c>
      <c r="C5" t="s">
        <v>49</v>
      </c>
      <c r="D5" t="s">
        <v>808</v>
      </c>
      <c r="E5" t="s">
        <v>1941</v>
      </c>
      <c r="F5" t="s">
        <v>1651</v>
      </c>
      <c r="G5" t="s">
        <v>7</v>
      </c>
      <c r="H5" s="4">
        <v>1.7999999999999999E-2</v>
      </c>
      <c r="I5" s="4" t="s">
        <v>1970</v>
      </c>
      <c r="J5" s="4">
        <v>0</v>
      </c>
      <c r="K5" s="4">
        <v>0</v>
      </c>
      <c r="L5" s="4">
        <v>0</v>
      </c>
      <c r="M5" s="4">
        <v>0</v>
      </c>
      <c r="N5" s="4">
        <v>0</v>
      </c>
      <c r="O5" s="4">
        <v>0</v>
      </c>
      <c r="P5" s="4">
        <v>0.77368000000000003</v>
      </c>
      <c r="Q5" s="4">
        <v>2.036E-2</v>
      </c>
      <c r="R5" s="4">
        <v>0.18323999999999999</v>
      </c>
      <c r="S5" s="4">
        <v>3.0539999999999998E-2</v>
      </c>
      <c r="T5" s="4">
        <v>0</v>
      </c>
      <c r="U5" s="4">
        <v>0</v>
      </c>
      <c r="V5" s="4">
        <v>0</v>
      </c>
      <c r="W5" s="4">
        <v>0.02</v>
      </c>
      <c r="X5" s="4">
        <v>0.01</v>
      </c>
      <c r="Y5" s="4">
        <v>0</v>
      </c>
      <c r="Z5" s="4">
        <v>0.03</v>
      </c>
      <c r="AA5" s="125">
        <v>0</v>
      </c>
      <c r="AB5" s="125" t="s">
        <v>102</v>
      </c>
      <c r="AC5" s="125" t="e">
        <v>#DIV/0!</v>
      </c>
      <c r="AD5" s="125" t="e">
        <v>#DIV/0!</v>
      </c>
      <c r="AE5" s="125" t="e">
        <v>#DIV/0!</v>
      </c>
      <c r="AF5" s="125" t="e">
        <v>#DIV/0!</v>
      </c>
      <c r="AG5" s="125" t="e">
        <v>#DIV/0!</v>
      </c>
      <c r="AH5" s="4" t="e">
        <v>#DIV/0!</v>
      </c>
      <c r="AI5" s="4" t="s">
        <v>102</v>
      </c>
      <c r="AJ5" s="125">
        <v>0</v>
      </c>
      <c r="AK5">
        <v>0.06</v>
      </c>
      <c r="AL5" t="e">
        <v>#DIV/0!</v>
      </c>
      <c r="AM5" t="s">
        <v>779</v>
      </c>
      <c r="AN5">
        <v>1</v>
      </c>
      <c r="AO5">
        <v>1</v>
      </c>
      <c r="AP5">
        <v>1</v>
      </c>
      <c r="AQ5">
        <v>1</v>
      </c>
      <c r="AR5">
        <v>1</v>
      </c>
      <c r="AS5">
        <v>1</v>
      </c>
      <c r="AT5">
        <v>0</v>
      </c>
    </row>
    <row r="6" spans="1:46" x14ac:dyDescent="0.3">
      <c r="A6" t="s">
        <v>1670</v>
      </c>
      <c r="B6" t="s">
        <v>1784</v>
      </c>
      <c r="C6" t="s">
        <v>49</v>
      </c>
      <c r="D6" t="s">
        <v>808</v>
      </c>
      <c r="E6" t="s">
        <v>1941</v>
      </c>
      <c r="F6" t="s">
        <v>1651</v>
      </c>
      <c r="G6" t="s">
        <v>7</v>
      </c>
      <c r="H6">
        <v>2E-3</v>
      </c>
      <c r="I6" t="s">
        <v>1985</v>
      </c>
      <c r="J6">
        <v>0</v>
      </c>
      <c r="K6">
        <v>0</v>
      </c>
      <c r="L6">
        <v>0</v>
      </c>
      <c r="M6">
        <v>0</v>
      </c>
      <c r="N6">
        <v>0</v>
      </c>
      <c r="O6">
        <v>0</v>
      </c>
      <c r="P6">
        <v>0</v>
      </c>
      <c r="Q6">
        <v>0</v>
      </c>
      <c r="R6">
        <v>0</v>
      </c>
      <c r="S6">
        <v>0</v>
      </c>
      <c r="T6">
        <v>0</v>
      </c>
      <c r="U6">
        <v>0</v>
      </c>
      <c r="V6">
        <v>0</v>
      </c>
      <c r="W6">
        <v>0</v>
      </c>
      <c r="X6">
        <v>0</v>
      </c>
      <c r="Y6">
        <v>0</v>
      </c>
      <c r="Z6">
        <v>0</v>
      </c>
      <c r="AA6">
        <v>0</v>
      </c>
      <c r="AB6" t="s">
        <v>102</v>
      </c>
      <c r="AC6" t="e">
        <v>#DIV/0!</v>
      </c>
      <c r="AD6" t="e">
        <v>#DIV/0!</v>
      </c>
      <c r="AE6" t="e">
        <v>#DIV/0!</v>
      </c>
      <c r="AF6" t="e">
        <v>#DIV/0!</v>
      </c>
      <c r="AG6" t="e">
        <v>#DIV/0!</v>
      </c>
      <c r="AH6" t="e">
        <v>#DIV/0!</v>
      </c>
      <c r="AI6" t="s">
        <v>102</v>
      </c>
      <c r="AJ6">
        <v>0</v>
      </c>
      <c r="AK6">
        <v>0</v>
      </c>
      <c r="AL6" t="e">
        <v>#DIV/0!</v>
      </c>
      <c r="AM6" t="s">
        <v>779</v>
      </c>
      <c r="AN6">
        <v>1</v>
      </c>
      <c r="AO6">
        <v>1</v>
      </c>
      <c r="AP6">
        <v>1</v>
      </c>
      <c r="AQ6">
        <v>1</v>
      </c>
      <c r="AR6">
        <v>1</v>
      </c>
      <c r="AS6">
        <v>1</v>
      </c>
      <c r="AT6">
        <v>0</v>
      </c>
    </row>
    <row r="7" spans="1:46" x14ac:dyDescent="0.3">
      <c r="A7" t="s">
        <v>1672</v>
      </c>
      <c r="B7" t="s">
        <v>1814</v>
      </c>
      <c r="C7" t="s">
        <v>49</v>
      </c>
      <c r="D7" t="s">
        <v>804</v>
      </c>
      <c r="E7" t="s">
        <v>1696</v>
      </c>
      <c r="F7" t="s">
        <v>1651</v>
      </c>
      <c r="G7" t="s">
        <v>7</v>
      </c>
      <c r="H7">
        <v>8.9999999999999993E-3</v>
      </c>
      <c r="I7" t="s">
        <v>2014</v>
      </c>
      <c r="J7">
        <v>0.54486000000000001</v>
      </c>
      <c r="K7">
        <v>0.30269999999999997</v>
      </c>
      <c r="L7">
        <v>0.74665999999999988</v>
      </c>
      <c r="M7">
        <v>0.7769299999999999</v>
      </c>
      <c r="N7">
        <v>0.67603000000000002</v>
      </c>
      <c r="O7">
        <v>0.73656999999999995</v>
      </c>
      <c r="P7">
        <v>0.59530999999999989</v>
      </c>
      <c r="Q7">
        <v>0.34305999999999998</v>
      </c>
      <c r="R7">
        <v>0.50449999999999995</v>
      </c>
      <c r="S7">
        <v>0.44395999999999997</v>
      </c>
      <c r="T7">
        <v>2.3206999999999995</v>
      </c>
      <c r="U7">
        <v>0.73656999999999995</v>
      </c>
      <c r="V7">
        <v>0.21</v>
      </c>
      <c r="W7">
        <v>0.84</v>
      </c>
      <c r="X7">
        <v>0.78</v>
      </c>
      <c r="Y7">
        <v>0.25</v>
      </c>
      <c r="Z7">
        <v>0.26</v>
      </c>
      <c r="AA7">
        <v>0.88</v>
      </c>
      <c r="AB7" t="s">
        <v>102</v>
      </c>
      <c r="AC7">
        <v>-0.61457989208236985</v>
      </c>
      <c r="AD7">
        <v>1.7750247770069378</v>
      </c>
      <c r="AE7">
        <v>4.4652184394503726E-2</v>
      </c>
      <c r="AF7">
        <v>-0.67822068912257216</v>
      </c>
      <c r="AG7">
        <v>-0.61540168335724743</v>
      </c>
      <c r="AH7">
        <v>0.19472690986600061</v>
      </c>
      <c r="AI7" t="s">
        <v>102</v>
      </c>
      <c r="AJ7">
        <v>3.7837499999999999</v>
      </c>
      <c r="AK7">
        <v>3.2199999999999998</v>
      </c>
      <c r="AL7">
        <v>-0.14899240171787254</v>
      </c>
      <c r="AM7" t="s">
        <v>779</v>
      </c>
      <c r="AN7">
        <v>1</v>
      </c>
      <c r="AO7">
        <v>1</v>
      </c>
      <c r="AP7">
        <v>1</v>
      </c>
      <c r="AQ7">
        <v>1</v>
      </c>
      <c r="AR7">
        <v>1</v>
      </c>
      <c r="AS7">
        <v>1</v>
      </c>
      <c r="AT7">
        <v>0</v>
      </c>
    </row>
    <row r="8" spans="1:46" x14ac:dyDescent="0.3">
      <c r="A8" t="s">
        <v>1685</v>
      </c>
      <c r="B8" t="s">
        <v>1823</v>
      </c>
      <c r="C8" t="s">
        <v>49</v>
      </c>
      <c r="D8" t="s">
        <v>808</v>
      </c>
      <c r="E8" t="s">
        <v>1941</v>
      </c>
      <c r="F8" t="s">
        <v>1651</v>
      </c>
      <c r="G8" t="s">
        <v>7</v>
      </c>
      <c r="H8">
        <v>2E-3</v>
      </c>
      <c r="I8" t="s">
        <v>2027</v>
      </c>
      <c r="J8">
        <v>0</v>
      </c>
      <c r="K8">
        <v>0</v>
      </c>
      <c r="L8">
        <v>6.012E-2</v>
      </c>
      <c r="M8">
        <v>0</v>
      </c>
      <c r="N8">
        <v>0</v>
      </c>
      <c r="O8">
        <v>0</v>
      </c>
      <c r="P8">
        <v>0</v>
      </c>
      <c r="Q8">
        <v>0</v>
      </c>
      <c r="R8">
        <v>0</v>
      </c>
      <c r="S8">
        <v>1.5030000000000001</v>
      </c>
      <c r="T8">
        <v>0</v>
      </c>
      <c r="U8">
        <v>0</v>
      </c>
      <c r="V8">
        <v>0</v>
      </c>
      <c r="W8">
        <v>1.6</v>
      </c>
      <c r="X8">
        <v>0</v>
      </c>
      <c r="Y8">
        <v>0</v>
      </c>
      <c r="Z8">
        <v>0</v>
      </c>
      <c r="AA8">
        <v>0</v>
      </c>
      <c r="AB8" t="s">
        <v>102</v>
      </c>
      <c r="AC8" t="e">
        <v>#DIV/0!</v>
      </c>
      <c r="AD8" t="e">
        <v>#DIV/0!</v>
      </c>
      <c r="AE8">
        <v>-1</v>
      </c>
      <c r="AF8" t="e">
        <v>#DIV/0!</v>
      </c>
      <c r="AG8" t="e">
        <v>#DIV/0!</v>
      </c>
      <c r="AH8" t="e">
        <v>#DIV/0!</v>
      </c>
      <c r="AI8" t="s">
        <v>102</v>
      </c>
      <c r="AJ8">
        <v>6.012E-2</v>
      </c>
      <c r="AK8">
        <v>1.6</v>
      </c>
      <c r="AL8">
        <v>25.613439787092485</v>
      </c>
      <c r="AM8" t="s">
        <v>779</v>
      </c>
      <c r="AN8">
        <v>1</v>
      </c>
      <c r="AO8">
        <v>1</v>
      </c>
      <c r="AP8">
        <v>1</v>
      </c>
      <c r="AQ8">
        <v>1</v>
      </c>
      <c r="AR8">
        <v>1</v>
      </c>
      <c r="AS8">
        <v>1</v>
      </c>
      <c r="AT8">
        <v>0</v>
      </c>
    </row>
    <row r="9" spans="1:46" x14ac:dyDescent="0.3">
      <c r="A9" t="s">
        <v>1671</v>
      </c>
      <c r="B9" t="s">
        <v>1938</v>
      </c>
      <c r="C9" t="s">
        <v>49</v>
      </c>
      <c r="D9" t="s">
        <v>804</v>
      </c>
      <c r="E9" t="s">
        <v>102</v>
      </c>
      <c r="F9" t="s">
        <v>1651</v>
      </c>
      <c r="G9" t="s">
        <v>7</v>
      </c>
      <c r="H9">
        <v>8.9999999999999993E-3</v>
      </c>
      <c r="I9" t="s">
        <v>2000</v>
      </c>
      <c r="J9">
        <v>0</v>
      </c>
      <c r="K9">
        <v>0</v>
      </c>
      <c r="L9">
        <v>0</v>
      </c>
      <c r="M9">
        <v>0</v>
      </c>
      <c r="N9">
        <v>0</v>
      </c>
      <c r="O9">
        <v>0</v>
      </c>
      <c r="P9">
        <v>0</v>
      </c>
      <c r="Q9">
        <v>0</v>
      </c>
      <c r="R9">
        <v>0</v>
      </c>
      <c r="S9">
        <v>0</v>
      </c>
      <c r="T9">
        <v>0</v>
      </c>
      <c r="U9">
        <v>0</v>
      </c>
      <c r="V9">
        <v>0</v>
      </c>
      <c r="W9">
        <v>0</v>
      </c>
      <c r="X9">
        <v>0</v>
      </c>
      <c r="Y9">
        <v>0</v>
      </c>
      <c r="Z9">
        <v>0</v>
      </c>
      <c r="AA9">
        <v>0</v>
      </c>
      <c r="AB9" t="s">
        <v>102</v>
      </c>
      <c r="AC9" t="e">
        <v>#DIV/0!</v>
      </c>
      <c r="AD9" t="e">
        <v>#DIV/0!</v>
      </c>
      <c r="AE9" t="e">
        <v>#DIV/0!</v>
      </c>
      <c r="AF9" t="e">
        <v>#DIV/0!</v>
      </c>
      <c r="AG9" t="e">
        <v>#DIV/0!</v>
      </c>
      <c r="AH9" t="e">
        <v>#DIV/0!</v>
      </c>
      <c r="AI9" t="s">
        <v>102</v>
      </c>
      <c r="AJ9">
        <v>0</v>
      </c>
      <c r="AK9">
        <v>0</v>
      </c>
      <c r="AL9" t="e">
        <v>#DIV/0!</v>
      </c>
      <c r="AM9" t="s">
        <v>779</v>
      </c>
      <c r="AN9">
        <v>1</v>
      </c>
      <c r="AO9">
        <v>1</v>
      </c>
      <c r="AP9">
        <v>1</v>
      </c>
      <c r="AQ9">
        <v>1</v>
      </c>
      <c r="AR9">
        <v>1</v>
      </c>
      <c r="AS9">
        <v>1</v>
      </c>
      <c r="AT9">
        <v>0</v>
      </c>
    </row>
    <row r="10" spans="1:46" x14ac:dyDescent="0.3">
      <c r="A10" t="s">
        <v>26</v>
      </c>
      <c r="B10" t="s">
        <v>811</v>
      </c>
      <c r="C10" t="s">
        <v>44</v>
      </c>
      <c r="D10" t="s">
        <v>808</v>
      </c>
      <c r="E10" t="s">
        <v>1696</v>
      </c>
      <c r="F10" t="s">
        <v>31</v>
      </c>
      <c r="G10" t="s">
        <v>7</v>
      </c>
      <c r="H10" s="4">
        <v>0.01</v>
      </c>
      <c r="I10" s="4" t="s">
        <v>1439</v>
      </c>
      <c r="J10" s="4">
        <v>15.166150909999999</v>
      </c>
      <c r="K10" s="4">
        <v>42.687773219999997</v>
      </c>
      <c r="L10" s="4">
        <v>448.89489490999995</v>
      </c>
      <c r="M10" s="4">
        <v>549.07145908000007</v>
      </c>
      <c r="N10" s="4">
        <v>151.24457100000004</v>
      </c>
      <c r="O10" s="4">
        <v>111.85056331999984</v>
      </c>
      <c r="P10" s="4" t="s">
        <v>102</v>
      </c>
      <c r="Q10" s="4" t="s">
        <v>102</v>
      </c>
      <c r="R10" s="4" t="s">
        <v>102</v>
      </c>
      <c r="S10" s="4" t="s">
        <v>102</v>
      </c>
      <c r="T10" s="4" t="s">
        <v>102</v>
      </c>
      <c r="U10" s="4" t="s">
        <v>102</v>
      </c>
      <c r="V10" s="4">
        <v>15.547233</v>
      </c>
      <c r="W10" s="4">
        <v>58.912698999999996</v>
      </c>
      <c r="X10" s="4">
        <v>209.65257000000003</v>
      </c>
      <c r="Y10" s="4">
        <v>275.06692000000004</v>
      </c>
      <c r="Z10" s="4">
        <v>103.55908299999999</v>
      </c>
      <c r="AA10" s="125">
        <v>388.93352400000003</v>
      </c>
      <c r="AB10" s="125" t="s">
        <v>102</v>
      </c>
      <c r="AC10" s="125">
        <v>2.5127146120425978E-2</v>
      </c>
      <c r="AD10" s="125">
        <v>0.38008367633471046</v>
      </c>
      <c r="AE10" s="125">
        <v>-0.53295844444380724</v>
      </c>
      <c r="AF10" s="125">
        <v>-0.49903256588697936</v>
      </c>
      <c r="AG10" s="125">
        <v>-0.31528727070805096</v>
      </c>
      <c r="AH10" s="4">
        <v>2.4772603056747897</v>
      </c>
      <c r="AI10" s="4" t="s">
        <v>102</v>
      </c>
      <c r="AJ10" s="125">
        <v>1318.9154124399997</v>
      </c>
      <c r="AK10">
        <v>1051.6720290000001</v>
      </c>
      <c r="AL10">
        <v>-0.20262359581165112</v>
      </c>
      <c r="AM10" t="s">
        <v>779</v>
      </c>
      <c r="AN10">
        <v>1</v>
      </c>
      <c r="AO10">
        <v>1</v>
      </c>
      <c r="AP10">
        <v>1</v>
      </c>
      <c r="AQ10">
        <v>1</v>
      </c>
      <c r="AR10">
        <v>1</v>
      </c>
      <c r="AS10">
        <v>1</v>
      </c>
      <c r="AT10">
        <v>0</v>
      </c>
    </row>
    <row r="11" spans="1:46" x14ac:dyDescent="0.3">
      <c r="A11" t="s">
        <v>646</v>
      </c>
      <c r="B11" t="s">
        <v>836</v>
      </c>
      <c r="C11" t="s">
        <v>647</v>
      </c>
      <c r="D11" t="s">
        <v>804</v>
      </c>
      <c r="E11" t="s">
        <v>102</v>
      </c>
      <c r="F11" t="s">
        <v>31</v>
      </c>
      <c r="G11" t="s">
        <v>7</v>
      </c>
      <c r="H11" s="4">
        <v>3.0000000000000001E-3</v>
      </c>
      <c r="I11" s="4" t="s">
        <v>1514</v>
      </c>
      <c r="J11" s="4">
        <v>327.98099999999994</v>
      </c>
      <c r="K11" s="4">
        <v>-33.098999999999997</v>
      </c>
      <c r="L11" s="4">
        <v>8925.6969999999983</v>
      </c>
      <c r="M11" s="4">
        <v>-43.128999999999998</v>
      </c>
      <c r="N11" s="4">
        <v>-38.113999999999997</v>
      </c>
      <c r="O11" s="4">
        <v>8190.4979999999987</v>
      </c>
      <c r="P11" s="4">
        <v>-39.116999999999997</v>
      </c>
      <c r="Q11" s="4">
        <v>71.212999999999994</v>
      </c>
      <c r="R11" s="4">
        <v>7596.7219999999988</v>
      </c>
      <c r="S11" s="4">
        <v>-144.43199999999999</v>
      </c>
      <c r="T11" s="4">
        <v>-623.86599999999999</v>
      </c>
      <c r="U11" s="4">
        <v>7916.6789999999992</v>
      </c>
      <c r="V11" s="4">
        <v>1071</v>
      </c>
      <c r="W11" s="4">
        <v>11</v>
      </c>
      <c r="X11" s="4">
        <v>7412</v>
      </c>
      <c r="Y11" s="4">
        <v>-2481</v>
      </c>
      <c r="Z11" s="4">
        <v>-225</v>
      </c>
      <c r="AA11" s="125">
        <v>5054</v>
      </c>
      <c r="AB11" s="125">
        <v>-262</v>
      </c>
      <c r="AC11" s="125">
        <v>2.2654330586222988</v>
      </c>
      <c r="AD11" s="125">
        <v>-1.3323363243602526</v>
      </c>
      <c r="AE11" s="125">
        <v>-0.16958866069506937</v>
      </c>
      <c r="AF11" s="125">
        <v>56.525099121240935</v>
      </c>
      <c r="AG11" s="125">
        <v>4.9033426037676451</v>
      </c>
      <c r="AH11" s="4">
        <v>-0.38294350355741485</v>
      </c>
      <c r="AI11" s="4">
        <v>5.6978551524912451</v>
      </c>
      <c r="AJ11" s="125">
        <v>17290.716999999997</v>
      </c>
      <c r="AK11">
        <v>10580</v>
      </c>
      <c r="AL11">
        <v>-0.38811097307300779</v>
      </c>
      <c r="AM11" t="s">
        <v>779</v>
      </c>
      <c r="AN11">
        <v>1</v>
      </c>
      <c r="AO11">
        <v>1</v>
      </c>
      <c r="AP11">
        <v>1</v>
      </c>
      <c r="AQ11">
        <v>1</v>
      </c>
      <c r="AR11">
        <v>1</v>
      </c>
      <c r="AS11">
        <v>1</v>
      </c>
      <c r="AT11">
        <v>1</v>
      </c>
    </row>
    <row r="12" spans="1:46" x14ac:dyDescent="0.3">
      <c r="A12" t="s">
        <v>761</v>
      </c>
      <c r="B12" t="s">
        <v>838</v>
      </c>
      <c r="C12" t="s">
        <v>647</v>
      </c>
      <c r="D12" t="s">
        <v>804</v>
      </c>
      <c r="E12" t="s">
        <v>102</v>
      </c>
      <c r="F12" t="s">
        <v>31</v>
      </c>
      <c r="G12" t="s">
        <v>7</v>
      </c>
      <c r="H12" s="4">
        <v>-3.0000000000000001E-3</v>
      </c>
      <c r="I12" s="4" t="s">
        <v>1520</v>
      </c>
      <c r="J12" s="4">
        <v>-4269.1539999999995</v>
      </c>
      <c r="K12" s="4">
        <v>-238.28299999999999</v>
      </c>
      <c r="L12" s="4">
        <v>-580.25400000000002</v>
      </c>
      <c r="M12" s="4">
        <v>5129.5649999999996</v>
      </c>
      <c r="N12" s="4">
        <v>1168.4839999999999</v>
      </c>
      <c r="O12" s="4">
        <v>392.81799999999998</v>
      </c>
      <c r="P12" s="4">
        <v>771.678</v>
      </c>
      <c r="Q12" s="4">
        <v>5837.4350000000004</v>
      </c>
      <c r="R12" s="4">
        <v>201.39400000000001</v>
      </c>
      <c r="S12" s="4">
        <v>11578.161</v>
      </c>
      <c r="T12" s="4">
        <v>-223.328</v>
      </c>
      <c r="U12" s="4">
        <v>3891.2910000000002</v>
      </c>
      <c r="V12" s="4">
        <v>-3614</v>
      </c>
      <c r="W12" s="4">
        <v>-698</v>
      </c>
      <c r="X12" s="4">
        <v>52</v>
      </c>
      <c r="Y12" s="4">
        <v>1572</v>
      </c>
      <c r="Z12" s="4">
        <v>532</v>
      </c>
      <c r="AA12" s="126">
        <v>-153</v>
      </c>
      <c r="AB12" s="126" t="s">
        <v>102</v>
      </c>
      <c r="AC12" s="126">
        <v>-0.15346225505100064</v>
      </c>
      <c r="AD12" s="126">
        <v>1.9292899619360173</v>
      </c>
      <c r="AE12" s="126">
        <v>-1.0896159268182555</v>
      </c>
      <c r="AF12" s="126">
        <v>-0.69354126519500192</v>
      </c>
      <c r="AG12" s="126">
        <v>-0.54470921296312147</v>
      </c>
      <c r="AH12" s="4">
        <v>-1.3894933531559144</v>
      </c>
      <c r="AI12" s="4" t="s">
        <v>102</v>
      </c>
      <c r="AJ12" s="2">
        <v>1603.1759999999997</v>
      </c>
      <c r="AK12">
        <v>-2309</v>
      </c>
      <c r="AL12">
        <v>-2.440266071847383</v>
      </c>
      <c r="AM12" t="s">
        <v>779</v>
      </c>
      <c r="AN12">
        <v>1</v>
      </c>
      <c r="AO12">
        <v>1</v>
      </c>
      <c r="AP12">
        <v>1</v>
      </c>
      <c r="AQ12">
        <v>1</v>
      </c>
      <c r="AR12">
        <v>1</v>
      </c>
      <c r="AS12">
        <v>1</v>
      </c>
      <c r="AT12">
        <v>0</v>
      </c>
    </row>
    <row r="13" spans="1:46" x14ac:dyDescent="0.3">
      <c r="A13" t="s">
        <v>649</v>
      </c>
      <c r="B13" t="s">
        <v>835</v>
      </c>
      <c r="C13" t="s">
        <v>647</v>
      </c>
      <c r="D13" t="s">
        <v>804</v>
      </c>
      <c r="E13" t="s">
        <v>102</v>
      </c>
      <c r="F13" t="s">
        <v>31</v>
      </c>
      <c r="G13" t="s">
        <v>7</v>
      </c>
      <c r="H13" s="4">
        <v>3.0000000000000001E-3</v>
      </c>
      <c r="I13" s="4" t="s">
        <v>1526</v>
      </c>
      <c r="J13" s="4">
        <v>-228.68399999999997</v>
      </c>
      <c r="K13" s="4">
        <v>-465.39199999999994</v>
      </c>
      <c r="L13" s="4">
        <v>8855.4869999999992</v>
      </c>
      <c r="M13" s="4">
        <v>7210.5669999999991</v>
      </c>
      <c r="N13" s="4">
        <v>4768.2619999999997</v>
      </c>
      <c r="O13" s="4">
        <v>11882.540999999999</v>
      </c>
      <c r="P13" s="4">
        <v>8095.2129999999988</v>
      </c>
      <c r="Q13" s="4">
        <v>6706.0579999999991</v>
      </c>
      <c r="R13" s="4">
        <v>18085.092999999997</v>
      </c>
      <c r="S13" s="4">
        <v>16779.186999999998</v>
      </c>
      <c r="T13" s="4">
        <v>15259.641999999998</v>
      </c>
      <c r="U13" s="4">
        <v>33566.397999999994</v>
      </c>
      <c r="V13" s="4">
        <v>-575</v>
      </c>
      <c r="W13" s="4">
        <v>-1470</v>
      </c>
      <c r="X13" s="4">
        <v>6073</v>
      </c>
      <c r="Y13" s="4" t="s">
        <v>102</v>
      </c>
      <c r="Z13" s="4" t="s">
        <v>102</v>
      </c>
      <c r="AA13" s="125" t="s">
        <v>102</v>
      </c>
      <c r="AB13" s="125" t="s">
        <v>102</v>
      </c>
      <c r="AC13" s="125">
        <v>1.5143866645677007</v>
      </c>
      <c r="AD13" s="125">
        <v>2.1586275655791249</v>
      </c>
      <c r="AE13" s="125">
        <v>-0.31421050022432412</v>
      </c>
      <c r="AF13" s="125" t="s">
        <v>102</v>
      </c>
      <c r="AG13" s="125" t="s">
        <v>102</v>
      </c>
      <c r="AH13" s="4" t="s">
        <v>102</v>
      </c>
      <c r="AI13" s="4" t="s">
        <v>102</v>
      </c>
      <c r="AJ13" s="125">
        <v>8161.4109999999991</v>
      </c>
      <c r="AK13">
        <v>4028</v>
      </c>
      <c r="AL13">
        <v>-0.50645789067601177</v>
      </c>
      <c r="AM13" t="s">
        <v>779</v>
      </c>
      <c r="AN13">
        <v>1</v>
      </c>
      <c r="AO13">
        <v>1</v>
      </c>
      <c r="AP13">
        <v>1</v>
      </c>
      <c r="AQ13">
        <v>0</v>
      </c>
      <c r="AR13">
        <v>0</v>
      </c>
      <c r="AS13">
        <v>0</v>
      </c>
      <c r="AT13">
        <v>0</v>
      </c>
    </row>
    <row r="14" spans="1:46" x14ac:dyDescent="0.3">
      <c r="A14" t="s">
        <v>789</v>
      </c>
      <c r="B14" t="s">
        <v>839</v>
      </c>
      <c r="C14" t="s">
        <v>647</v>
      </c>
      <c r="D14" t="s">
        <v>804</v>
      </c>
      <c r="E14" t="s">
        <v>102</v>
      </c>
      <c r="F14" t="s">
        <v>31</v>
      </c>
      <c r="G14" t="s">
        <v>7</v>
      </c>
      <c r="H14" s="4">
        <v>1.2E-2</v>
      </c>
      <c r="I14" s="4" t="s">
        <v>1534</v>
      </c>
      <c r="J14" s="4">
        <v>9864.6021072530857</v>
      </c>
      <c r="K14" s="4">
        <v>2040.573019289219</v>
      </c>
      <c r="L14" s="4">
        <v>2198.9705357345124</v>
      </c>
      <c r="M14" s="4">
        <v>7371.2541620141601</v>
      </c>
      <c r="N14" s="4">
        <v>2214.5571808949594</v>
      </c>
      <c r="O14" s="4">
        <v>2841.9473089683693</v>
      </c>
      <c r="P14" s="4">
        <v>9249.5226997510454</v>
      </c>
      <c r="Q14" s="4">
        <v>2153.3338650428004</v>
      </c>
      <c r="R14" s="4">
        <v>4004.5552139036404</v>
      </c>
      <c r="S14" s="4">
        <v>8600.9049941610392</v>
      </c>
      <c r="T14" s="4">
        <v>2167.4039148885195</v>
      </c>
      <c r="U14" s="4">
        <v>6178.2731435827618</v>
      </c>
      <c r="V14" s="4">
        <v>8575.0247469599981</v>
      </c>
      <c r="W14" s="4">
        <v>1877.8936652300001</v>
      </c>
      <c r="X14" s="4">
        <v>6523.9253242733339</v>
      </c>
      <c r="Y14" s="4">
        <v>3265</v>
      </c>
      <c r="Z14" s="4">
        <v>836.72504832333323</v>
      </c>
      <c r="AA14" s="125">
        <v>4743.66</v>
      </c>
      <c r="AB14" s="125">
        <v>2960.9350127633329</v>
      </c>
      <c r="AC14" s="125">
        <v>-0.13072776238434472</v>
      </c>
      <c r="AD14" s="125">
        <v>-7.9722388035829289E-2</v>
      </c>
      <c r="AE14" s="125">
        <v>1.9668088854561103</v>
      </c>
      <c r="AF14" s="125">
        <v>-0.55706316344031015</v>
      </c>
      <c r="AG14" s="125">
        <v>-0.62217049280019432</v>
      </c>
      <c r="AH14" s="4">
        <v>0.66915832148976573</v>
      </c>
      <c r="AI14" s="4">
        <v>-0.67988239946229567</v>
      </c>
      <c r="AJ14" s="125">
        <v>35781.427013905355</v>
      </c>
      <c r="AK14">
        <v>28783.163797549998</v>
      </c>
      <c r="AL14">
        <v>-0.19558368126670009</v>
      </c>
      <c r="AM14" t="s">
        <v>779</v>
      </c>
      <c r="AN14">
        <v>1</v>
      </c>
      <c r="AO14">
        <v>1</v>
      </c>
      <c r="AP14">
        <v>1</v>
      </c>
      <c r="AQ14">
        <v>1</v>
      </c>
      <c r="AR14">
        <v>1</v>
      </c>
      <c r="AS14">
        <v>1</v>
      </c>
      <c r="AT14">
        <v>1</v>
      </c>
    </row>
    <row r="15" spans="1:46" x14ac:dyDescent="0.3">
      <c r="A15" t="s">
        <v>50</v>
      </c>
      <c r="B15" t="s">
        <v>830</v>
      </c>
      <c r="C15" t="s">
        <v>46</v>
      </c>
      <c r="D15" t="s">
        <v>806</v>
      </c>
      <c r="E15" t="s">
        <v>1940</v>
      </c>
      <c r="F15" t="s">
        <v>31</v>
      </c>
      <c r="G15">
        <v>0</v>
      </c>
      <c r="H15">
        <v>9.6999999999999989E-2</v>
      </c>
      <c r="I15" t="s">
        <v>1495</v>
      </c>
      <c r="J15">
        <v>601211056.15222991</v>
      </c>
      <c r="K15">
        <v>503728498.89737219</v>
      </c>
      <c r="L15">
        <v>808039362.75606954</v>
      </c>
      <c r="M15">
        <v>1085702822.6102393</v>
      </c>
      <c r="N15">
        <v>579080346.76700795</v>
      </c>
      <c r="O15">
        <v>1123112642.6649837</v>
      </c>
      <c r="P15">
        <v>675930187.67241931</v>
      </c>
      <c r="Q15">
        <v>503084532.76507747</v>
      </c>
      <c r="R15">
        <v>1233491273.7540126</v>
      </c>
      <c r="S15" t="s">
        <v>102</v>
      </c>
      <c r="T15" t="s">
        <v>102</v>
      </c>
      <c r="U15" t="s">
        <v>102</v>
      </c>
      <c r="V15">
        <v>932845129.68993473</v>
      </c>
      <c r="W15">
        <v>241344058.50716695</v>
      </c>
      <c r="X15">
        <v>824012763.85914683</v>
      </c>
      <c r="Y15">
        <v>879712344.67092001</v>
      </c>
      <c r="Z15">
        <v>645144413.20775032</v>
      </c>
      <c r="AA15">
        <v>1016766715.6895386</v>
      </c>
      <c r="AB15" t="s">
        <v>102</v>
      </c>
      <c r="AC15">
        <v>0.55161007127875117</v>
      </c>
      <c r="AD15">
        <v>-0.52088464513035715</v>
      </c>
      <c r="AE15">
        <v>1.9768097742905791E-2</v>
      </c>
      <c r="AF15">
        <v>-0.18973007497952188</v>
      </c>
      <c r="AG15">
        <v>0.11408445617188792</v>
      </c>
      <c r="AH15">
        <v>-9.4688567233204374E-2</v>
      </c>
      <c r="AI15" t="s">
        <v>102</v>
      </c>
      <c r="AJ15">
        <v>4700874729.8479023</v>
      </c>
      <c r="AK15">
        <v>4539825425.6244574</v>
      </c>
      <c r="AL15">
        <v>-3.4259433292462088E-2</v>
      </c>
      <c r="AM15" t="s">
        <v>779</v>
      </c>
      <c r="AN15">
        <v>1</v>
      </c>
      <c r="AO15">
        <v>1</v>
      </c>
      <c r="AP15">
        <v>1</v>
      </c>
      <c r="AQ15">
        <v>1</v>
      </c>
      <c r="AR15">
        <v>1</v>
      </c>
      <c r="AS15">
        <v>1</v>
      </c>
      <c r="AT15">
        <v>0</v>
      </c>
    </row>
    <row r="16" spans="1:46" x14ac:dyDescent="0.3">
      <c r="A16" t="s">
        <v>17</v>
      </c>
      <c r="B16" t="s">
        <v>827</v>
      </c>
      <c r="C16" t="s">
        <v>43</v>
      </c>
      <c r="D16" t="s">
        <v>806</v>
      </c>
      <c r="E16" t="s">
        <v>1696</v>
      </c>
      <c r="F16" t="s">
        <v>31</v>
      </c>
      <c r="G16" t="s">
        <v>8</v>
      </c>
      <c r="H16">
        <v>3.3000000000000002E-2</v>
      </c>
      <c r="I16" t="s">
        <v>1487</v>
      </c>
      <c r="J16">
        <v>281.05863999999997</v>
      </c>
      <c r="K16">
        <v>213.58307999999997</v>
      </c>
      <c r="L16">
        <v>1944.1783099999998</v>
      </c>
      <c r="M16">
        <v>127.84407999999999</v>
      </c>
      <c r="N16">
        <v>-116.21249999999999</v>
      </c>
      <c r="O16">
        <v>718.07961999999998</v>
      </c>
      <c r="P16">
        <v>183.26452999999998</v>
      </c>
      <c r="Q16">
        <v>235.36904999999999</v>
      </c>
      <c r="R16">
        <v>1427.2031299999999</v>
      </c>
      <c r="S16">
        <v>242.02156999999997</v>
      </c>
      <c r="T16">
        <v>163.68917999999999</v>
      </c>
      <c r="U16">
        <v>836.01722999999993</v>
      </c>
      <c r="V16">
        <v>237.16</v>
      </c>
      <c r="W16">
        <v>253.05</v>
      </c>
      <c r="X16">
        <v>1383.22</v>
      </c>
      <c r="Y16">
        <v>195.14</v>
      </c>
      <c r="Z16">
        <v>-25.33</v>
      </c>
      <c r="AA16">
        <v>372.31</v>
      </c>
      <c r="AB16">
        <v>-4.88</v>
      </c>
      <c r="AC16">
        <v>-0.15619032384131645</v>
      </c>
      <c r="AD16">
        <v>0.18478486217166665</v>
      </c>
      <c r="AE16">
        <v>-0.28853233631641523</v>
      </c>
      <c r="AF16">
        <v>0.52639058453078158</v>
      </c>
      <c r="AG16">
        <v>-0.78203721630633538</v>
      </c>
      <c r="AH16">
        <v>-0.48151989051019162</v>
      </c>
      <c r="AI16">
        <v>-1.0266281751302337</v>
      </c>
      <c r="AJ16">
        <v>3351.7957599999995</v>
      </c>
      <c r="AK16">
        <v>2410.67</v>
      </c>
      <c r="AL16">
        <v>-0.28078254982934869</v>
      </c>
      <c r="AM16" t="s">
        <v>779</v>
      </c>
      <c r="AN16">
        <v>1</v>
      </c>
      <c r="AO16">
        <v>1</v>
      </c>
      <c r="AP16">
        <v>1</v>
      </c>
      <c r="AQ16">
        <v>1</v>
      </c>
      <c r="AR16">
        <v>1</v>
      </c>
      <c r="AS16">
        <v>1</v>
      </c>
      <c r="AT16">
        <v>1</v>
      </c>
    </row>
    <row r="17" spans="1:46" x14ac:dyDescent="0.3">
      <c r="A17" t="s">
        <v>15</v>
      </c>
      <c r="B17" t="s">
        <v>821</v>
      </c>
      <c r="C17" t="s">
        <v>42</v>
      </c>
      <c r="D17" t="s">
        <v>806</v>
      </c>
      <c r="E17" t="s">
        <v>1696</v>
      </c>
      <c r="F17" t="s">
        <v>31</v>
      </c>
      <c r="G17" t="s">
        <v>7</v>
      </c>
      <c r="H17" s="4">
        <v>3.0000000000000001E-3</v>
      </c>
      <c r="I17" s="4" t="s">
        <v>1471</v>
      </c>
      <c r="J17" s="4">
        <v>1601.7909999999999</v>
      </c>
      <c r="K17" s="4">
        <v>2262.7679999999996</v>
      </c>
      <c r="L17" s="4">
        <v>14948.711999999998</v>
      </c>
      <c r="M17" s="4">
        <v>15812.294999999998</v>
      </c>
      <c r="N17" s="4">
        <v>16986.807999999997</v>
      </c>
      <c r="O17" s="4">
        <v>25572.487999999998</v>
      </c>
      <c r="P17" s="4">
        <v>27419.010999999999</v>
      </c>
      <c r="Q17" s="4" t="s">
        <v>102</v>
      </c>
      <c r="R17" s="4" t="s">
        <v>102</v>
      </c>
      <c r="S17" s="4" t="s">
        <v>102</v>
      </c>
      <c r="T17" s="4" t="s">
        <v>102</v>
      </c>
      <c r="U17" s="4" t="s">
        <v>102</v>
      </c>
      <c r="V17" s="4">
        <v>1784</v>
      </c>
      <c r="W17" s="4">
        <v>2451</v>
      </c>
      <c r="X17" s="4">
        <v>14628</v>
      </c>
      <c r="Y17" s="4">
        <v>15448</v>
      </c>
      <c r="Z17" s="4">
        <v>16485</v>
      </c>
      <c r="AA17" s="126">
        <v>25671</v>
      </c>
      <c r="AB17" s="126">
        <v>27542</v>
      </c>
      <c r="AC17" s="126">
        <v>0.11375329240831049</v>
      </c>
      <c r="AD17" s="126">
        <v>8.3186610381621298E-2</v>
      </c>
      <c r="AE17" s="126">
        <v>-2.1454156050367268E-2</v>
      </c>
      <c r="AF17" s="126">
        <v>-2.3038717656102312E-2</v>
      </c>
      <c r="AG17" s="126">
        <v>-2.9541041495258987E-2</v>
      </c>
      <c r="AH17" s="4">
        <v>3.8522649810218876E-3</v>
      </c>
      <c r="AI17" s="4">
        <v>4.4855374251099502E-3</v>
      </c>
      <c r="AJ17" s="2">
        <v>104603.87299999999</v>
      </c>
      <c r="AK17">
        <v>104009</v>
      </c>
      <c r="AL17">
        <v>-5.6869118029692113E-3</v>
      </c>
      <c r="AM17" t="s">
        <v>779</v>
      </c>
      <c r="AN17">
        <v>1</v>
      </c>
      <c r="AO17">
        <v>1</v>
      </c>
      <c r="AP17">
        <v>1</v>
      </c>
      <c r="AQ17">
        <v>1</v>
      </c>
      <c r="AR17">
        <v>1</v>
      </c>
      <c r="AS17">
        <v>1</v>
      </c>
      <c r="AT17">
        <v>1</v>
      </c>
    </row>
    <row r="18" spans="1:46" x14ac:dyDescent="0.3">
      <c r="A18" t="s">
        <v>785</v>
      </c>
      <c r="B18" t="s">
        <v>815</v>
      </c>
      <c r="C18" t="s">
        <v>44</v>
      </c>
      <c r="D18" t="s">
        <v>808</v>
      </c>
      <c r="E18" t="s">
        <v>1696</v>
      </c>
      <c r="F18" t="s">
        <v>31</v>
      </c>
      <c r="G18" t="s">
        <v>7</v>
      </c>
      <c r="H18" s="4">
        <v>-9.0000000000000011E-3</v>
      </c>
      <c r="I18" s="4" t="s">
        <v>1446</v>
      </c>
      <c r="J18" s="4">
        <v>833.43100000000004</v>
      </c>
      <c r="K18" s="4">
        <v>936.495</v>
      </c>
      <c r="L18" s="4">
        <v>1630.1949999999999</v>
      </c>
      <c r="M18" s="4">
        <v>1374.5170000000001</v>
      </c>
      <c r="N18" s="4">
        <v>864.15200000000004</v>
      </c>
      <c r="O18" s="4">
        <v>837.39499999999998</v>
      </c>
      <c r="P18" s="4">
        <v>821.53899999999999</v>
      </c>
      <c r="Q18" s="4">
        <v>956.31499999999994</v>
      </c>
      <c r="R18" s="4">
        <v>761.08799999999997</v>
      </c>
      <c r="S18" s="4">
        <v>792.8</v>
      </c>
      <c r="T18" s="4">
        <v>753.16</v>
      </c>
      <c r="U18" s="4">
        <v>889.91800000000001</v>
      </c>
      <c r="V18" s="4">
        <v>701</v>
      </c>
      <c r="W18" s="4">
        <v>777</v>
      </c>
      <c r="X18" s="4">
        <v>1468</v>
      </c>
      <c r="Y18" s="4">
        <v>1437</v>
      </c>
      <c r="Z18" s="4">
        <v>661</v>
      </c>
      <c r="AA18" s="125">
        <v>699</v>
      </c>
      <c r="AB18" s="125">
        <v>543</v>
      </c>
      <c r="AC18" s="125">
        <v>-0.15889857708676547</v>
      </c>
      <c r="AD18" s="125">
        <v>-0.17031057293418544</v>
      </c>
      <c r="AE18" s="125">
        <v>-9.9494232285094686E-2</v>
      </c>
      <c r="AF18" s="125">
        <v>4.5458150026518367E-2</v>
      </c>
      <c r="AG18" s="125">
        <v>-0.23508827150779033</v>
      </c>
      <c r="AH18" s="4">
        <v>-0.16526848142155134</v>
      </c>
      <c r="AI18" s="4">
        <v>-0.33904537703018356</v>
      </c>
      <c r="AJ18" s="125">
        <v>7297.7239999999993</v>
      </c>
      <c r="AK18">
        <v>6286</v>
      </c>
      <c r="AL18">
        <v>-0.13863555267368283</v>
      </c>
      <c r="AM18" t="s">
        <v>779</v>
      </c>
      <c r="AN18">
        <v>1</v>
      </c>
      <c r="AO18">
        <v>1</v>
      </c>
      <c r="AP18">
        <v>1</v>
      </c>
      <c r="AQ18">
        <v>1</v>
      </c>
      <c r="AR18">
        <v>1</v>
      </c>
      <c r="AS18">
        <v>1</v>
      </c>
      <c r="AT18">
        <v>1</v>
      </c>
    </row>
    <row r="19" spans="1:46" x14ac:dyDescent="0.3">
      <c r="A19" t="s">
        <v>29</v>
      </c>
      <c r="B19" t="s">
        <v>814</v>
      </c>
      <c r="C19" t="s">
        <v>44</v>
      </c>
      <c r="D19" t="s">
        <v>808</v>
      </c>
      <c r="E19" t="s">
        <v>1696</v>
      </c>
      <c r="F19" t="s">
        <v>31</v>
      </c>
      <c r="G19" t="s">
        <v>7</v>
      </c>
      <c r="H19" s="4">
        <v>6.9999999999999993E-3</v>
      </c>
      <c r="I19" s="4" t="s">
        <v>1453</v>
      </c>
      <c r="J19" s="4">
        <v>0.94340103190999991</v>
      </c>
      <c r="K19" s="4">
        <v>1.9762881722399999</v>
      </c>
      <c r="L19" s="4">
        <v>22.622923879609999</v>
      </c>
      <c r="M19" s="4">
        <v>20.551292010859999</v>
      </c>
      <c r="N19" s="4">
        <v>4.8152169128999995</v>
      </c>
      <c r="O19" s="4">
        <v>3.704566705</v>
      </c>
      <c r="P19" s="4">
        <v>3.9179455238499994</v>
      </c>
      <c r="Q19" s="4">
        <v>3.11464519968</v>
      </c>
      <c r="R19" s="4">
        <v>2.25847779845</v>
      </c>
      <c r="S19" s="4">
        <v>0.69484737074999992</v>
      </c>
      <c r="T19" s="4">
        <v>0.88581532403999985</v>
      </c>
      <c r="U19" s="4">
        <v>7.8402649622699991</v>
      </c>
      <c r="V19" s="4">
        <v>0.67373959999999999</v>
      </c>
      <c r="W19" s="4">
        <v>2.4024030199999999</v>
      </c>
      <c r="X19" s="4">
        <v>21.201257989999998</v>
      </c>
      <c r="Y19" s="4">
        <v>24.40183257</v>
      </c>
      <c r="Z19" s="4">
        <v>4.6910044699999993</v>
      </c>
      <c r="AA19" s="125">
        <v>6.3268936900000003</v>
      </c>
      <c r="AB19" s="125" t="s">
        <v>102</v>
      </c>
      <c r="AC19" s="125">
        <v>-0.28583966180749898</v>
      </c>
      <c r="AD19" s="125">
        <v>0.21561372159457159</v>
      </c>
      <c r="AE19" s="125">
        <v>-6.2841827925317187E-2</v>
      </c>
      <c r="AF19" s="125">
        <v>0.18736245668181079</v>
      </c>
      <c r="AG19" s="125">
        <v>-2.5795814632407155E-2</v>
      </c>
      <c r="AH19" s="4">
        <v>0.70786334646388838</v>
      </c>
      <c r="AI19" s="4" t="s">
        <v>102</v>
      </c>
      <c r="AJ19" s="125">
        <v>54.613688712519995</v>
      </c>
      <c r="AK19">
        <v>59.697131339999991</v>
      </c>
      <c r="AL19">
        <v>9.3080008827798433E-2</v>
      </c>
      <c r="AM19" t="s">
        <v>779</v>
      </c>
      <c r="AN19">
        <v>1</v>
      </c>
      <c r="AO19">
        <v>1</v>
      </c>
      <c r="AP19">
        <v>1</v>
      </c>
      <c r="AQ19">
        <v>1</v>
      </c>
      <c r="AR19">
        <v>1</v>
      </c>
      <c r="AS19">
        <v>1</v>
      </c>
      <c r="AT19">
        <v>0</v>
      </c>
    </row>
    <row r="20" spans="1:46" x14ac:dyDescent="0.3">
      <c r="A20" t="s">
        <v>731</v>
      </c>
      <c r="B20" t="s">
        <v>807</v>
      </c>
      <c r="C20" t="s">
        <v>45</v>
      </c>
      <c r="D20" t="s">
        <v>808</v>
      </c>
      <c r="E20" t="s">
        <v>1696</v>
      </c>
      <c r="F20" t="s">
        <v>31</v>
      </c>
      <c r="G20" t="s">
        <v>7</v>
      </c>
      <c r="H20">
        <v>1E-3</v>
      </c>
      <c r="I20" t="s">
        <v>1421</v>
      </c>
      <c r="J20" t="s">
        <v>102</v>
      </c>
      <c r="K20" t="s">
        <v>102</v>
      </c>
      <c r="L20">
        <v>20046.461076301657</v>
      </c>
      <c r="M20" t="s">
        <v>102</v>
      </c>
      <c r="N20" t="s">
        <v>102</v>
      </c>
      <c r="O20">
        <v>20547.018447935974</v>
      </c>
      <c r="P20" t="s">
        <v>102</v>
      </c>
      <c r="Q20" t="s">
        <v>102</v>
      </c>
      <c r="R20">
        <v>18754.216984633127</v>
      </c>
      <c r="S20" t="s">
        <v>102</v>
      </c>
      <c r="T20" t="s">
        <v>102</v>
      </c>
      <c r="U20">
        <v>25270.367755592964</v>
      </c>
      <c r="V20" t="s">
        <v>102</v>
      </c>
      <c r="W20" t="s">
        <v>102</v>
      </c>
      <c r="X20">
        <v>15911.466028209999</v>
      </c>
      <c r="Y20" t="s">
        <v>102</v>
      </c>
      <c r="Z20" t="s">
        <v>102</v>
      </c>
      <c r="AA20">
        <v>9234.2873638800011</v>
      </c>
      <c r="AB20" t="s">
        <v>102</v>
      </c>
      <c r="AC20" t="s">
        <v>102</v>
      </c>
      <c r="AD20" t="s">
        <v>102</v>
      </c>
      <c r="AE20">
        <v>-0.20627057475894978</v>
      </c>
      <c r="AF20" t="s">
        <v>102</v>
      </c>
      <c r="AG20" t="s">
        <v>102</v>
      </c>
      <c r="AH20">
        <v>-0.55057774502520973</v>
      </c>
      <c r="AI20" t="s">
        <v>102</v>
      </c>
      <c r="AJ20">
        <v>40593.479524237628</v>
      </c>
      <c r="AK20">
        <v>25145.753392090002</v>
      </c>
      <c r="AL20">
        <v>-0.38054698225423295</v>
      </c>
      <c r="AM20" t="s">
        <v>780</v>
      </c>
      <c r="AN20">
        <v>0</v>
      </c>
      <c r="AO20">
        <v>0</v>
      </c>
      <c r="AP20">
        <v>1</v>
      </c>
      <c r="AQ20">
        <v>0</v>
      </c>
      <c r="AR20">
        <v>0</v>
      </c>
      <c r="AS20">
        <v>1</v>
      </c>
      <c r="AT20">
        <v>0</v>
      </c>
    </row>
    <row r="21" spans="1:46" x14ac:dyDescent="0.3">
      <c r="A21" t="s">
        <v>37</v>
      </c>
      <c r="B21" t="s">
        <v>809</v>
      </c>
      <c r="C21" t="s">
        <v>45</v>
      </c>
      <c r="D21" t="s">
        <v>806</v>
      </c>
      <c r="E21" t="s">
        <v>1696</v>
      </c>
      <c r="F21" t="s">
        <v>31</v>
      </c>
      <c r="G21" t="s">
        <v>7</v>
      </c>
      <c r="H21" s="4">
        <v>1.7000000000000001E-2</v>
      </c>
      <c r="I21" s="4" t="s">
        <v>1430</v>
      </c>
      <c r="J21" s="4">
        <v>51008.769884171881</v>
      </c>
      <c r="K21" s="4">
        <v>18819.695600865361</v>
      </c>
      <c r="L21" s="4">
        <v>23305.052261936427</v>
      </c>
      <c r="M21" s="4">
        <v>104835.12382583522</v>
      </c>
      <c r="N21" s="4">
        <v>75965.101064455055</v>
      </c>
      <c r="O21" s="4">
        <v>21137.764910776645</v>
      </c>
      <c r="P21" s="4">
        <v>50996.91524625945</v>
      </c>
      <c r="Q21" s="4">
        <v>77874.314542691747</v>
      </c>
      <c r="R21" s="4">
        <v>17680.68845095185</v>
      </c>
      <c r="S21" s="4">
        <v>46797.528419880473</v>
      </c>
      <c r="T21" s="4">
        <v>85288.951501373522</v>
      </c>
      <c r="U21" s="4">
        <v>23604.302812681981</v>
      </c>
      <c r="V21" s="4">
        <v>49907.353736089994</v>
      </c>
      <c r="W21" s="4">
        <v>17569.226611890001</v>
      </c>
      <c r="X21" s="4">
        <v>15573.365463980001</v>
      </c>
      <c r="Y21" s="4">
        <v>31306.159274069996</v>
      </c>
      <c r="Z21" s="4">
        <v>35368.419812740001</v>
      </c>
      <c r="AA21" s="125">
        <v>114626.52712126999</v>
      </c>
      <c r="AB21" s="125">
        <v>33341.517651610004</v>
      </c>
      <c r="AC21" s="125">
        <v>-2.1592682014934438E-2</v>
      </c>
      <c r="AD21" s="125">
        <v>-6.644469791094082E-2</v>
      </c>
      <c r="AE21" s="125">
        <v>-0.33176011411844814</v>
      </c>
      <c r="AF21" s="125">
        <v>-0.70137718989983189</v>
      </c>
      <c r="AG21" s="125">
        <v>-0.5344122588248712</v>
      </c>
      <c r="AH21" s="4">
        <v>4.4228310138329743</v>
      </c>
      <c r="AI21" s="4">
        <v>-0.34620520691091106</v>
      </c>
      <c r="AJ21" s="125">
        <v>346068.42279430002</v>
      </c>
      <c r="AK21">
        <v>297692.56967165001</v>
      </c>
      <c r="AL21">
        <v>-0.13978696100627527</v>
      </c>
      <c r="AM21" t="s">
        <v>779</v>
      </c>
      <c r="AN21">
        <v>1</v>
      </c>
      <c r="AO21">
        <v>1</v>
      </c>
      <c r="AP21">
        <v>1</v>
      </c>
      <c r="AQ21">
        <v>1</v>
      </c>
      <c r="AR21">
        <v>1</v>
      </c>
      <c r="AS21">
        <v>1</v>
      </c>
      <c r="AT21">
        <v>1</v>
      </c>
    </row>
    <row r="22" spans="1:46" x14ac:dyDescent="0.3">
      <c r="A22" t="s">
        <v>656</v>
      </c>
      <c r="B22" t="s">
        <v>816</v>
      </c>
      <c r="C22" t="s">
        <v>44</v>
      </c>
      <c r="D22" t="s">
        <v>808</v>
      </c>
      <c r="E22" t="s">
        <v>1696</v>
      </c>
      <c r="F22" t="s">
        <v>31</v>
      </c>
      <c r="G22" t="s">
        <v>730</v>
      </c>
      <c r="H22" s="4">
        <v>0.12</v>
      </c>
      <c r="I22" s="4" t="s">
        <v>1458</v>
      </c>
      <c r="J22" s="4">
        <v>1207954.7200000002</v>
      </c>
      <c r="K22" s="4">
        <v>20373668.000000004</v>
      </c>
      <c r="L22" s="4">
        <v>1590339.5200000003</v>
      </c>
      <c r="M22" s="4">
        <v>2222579.52</v>
      </c>
      <c r="N22" s="4">
        <v>15343143.200000001</v>
      </c>
      <c r="O22" s="4">
        <v>165900.00000000003</v>
      </c>
      <c r="P22" s="4">
        <v>918389.92</v>
      </c>
      <c r="Q22" s="4">
        <v>19472312.16</v>
      </c>
      <c r="R22" s="4">
        <v>799593.76000000013</v>
      </c>
      <c r="S22" s="4">
        <v>516187.84</v>
      </c>
      <c r="T22" s="4">
        <v>24387160.000000004</v>
      </c>
      <c r="U22" s="4">
        <v>1291232.32</v>
      </c>
      <c r="V22" s="4">
        <v>518594</v>
      </c>
      <c r="W22" s="4">
        <v>25600604</v>
      </c>
      <c r="X22" s="4">
        <v>949902</v>
      </c>
      <c r="Y22" s="4">
        <v>899854</v>
      </c>
      <c r="Z22" s="4">
        <v>19413148</v>
      </c>
      <c r="AA22" s="125">
        <v>1918632</v>
      </c>
      <c r="AB22" s="125">
        <v>632679</v>
      </c>
      <c r="AC22" s="125">
        <v>-0.57068423889266318</v>
      </c>
      <c r="AD22" s="125">
        <v>0.25655350818517292</v>
      </c>
      <c r="AE22" s="125">
        <v>-0.40270490165521394</v>
      </c>
      <c r="AF22" s="125">
        <v>-0.5951307964900171</v>
      </c>
      <c r="AG22" s="125">
        <v>0.26526538577831943</v>
      </c>
      <c r="AH22" s="4">
        <v>10.564990958408679</v>
      </c>
      <c r="AI22" s="4">
        <v>-0.31109979952741645</v>
      </c>
      <c r="AJ22" s="125">
        <v>41821974.880000003</v>
      </c>
      <c r="AK22">
        <v>49933413</v>
      </c>
      <c r="AL22">
        <v>0.19395158031810278</v>
      </c>
      <c r="AM22" t="s">
        <v>779</v>
      </c>
      <c r="AN22">
        <v>1</v>
      </c>
      <c r="AO22">
        <v>1</v>
      </c>
      <c r="AP22">
        <v>1</v>
      </c>
      <c r="AQ22">
        <v>1</v>
      </c>
      <c r="AR22">
        <v>1</v>
      </c>
      <c r="AS22">
        <v>1</v>
      </c>
      <c r="AT22">
        <v>1</v>
      </c>
    </row>
    <row r="23" spans="1:46" x14ac:dyDescent="0.3">
      <c r="A23" t="s">
        <v>788</v>
      </c>
      <c r="B23" t="s">
        <v>736</v>
      </c>
      <c r="C23" t="s">
        <v>743</v>
      </c>
      <c r="D23" t="s">
        <v>804</v>
      </c>
      <c r="E23" t="s">
        <v>102</v>
      </c>
      <c r="F23" t="s">
        <v>31</v>
      </c>
      <c r="G23" t="s">
        <v>7</v>
      </c>
      <c r="H23" s="4">
        <v>6.0000000000000001E-3</v>
      </c>
      <c r="I23" s="4" t="s">
        <v>1478</v>
      </c>
      <c r="J23" s="4">
        <v>6794.5240000000003</v>
      </c>
      <c r="K23" s="4">
        <v>-673.01400000000001</v>
      </c>
      <c r="L23" s="4">
        <v>8845.7579999999998</v>
      </c>
      <c r="M23" s="4">
        <v>44956.127999999997</v>
      </c>
      <c r="N23" s="4">
        <v>413.46600000000001</v>
      </c>
      <c r="O23" s="4">
        <v>51576.614000000001</v>
      </c>
      <c r="P23" s="4">
        <v>7008.8019999999997</v>
      </c>
      <c r="Q23" s="4">
        <v>-1404.376</v>
      </c>
      <c r="R23" s="4">
        <v>60679.908000000003</v>
      </c>
      <c r="S23" s="4">
        <v>6610.4260000000004</v>
      </c>
      <c r="T23" s="4">
        <v>535.19200000000001</v>
      </c>
      <c r="U23" s="4">
        <v>58660.866000000002</v>
      </c>
      <c r="V23" s="4">
        <v>10492</v>
      </c>
      <c r="W23" s="4">
        <v>-2041</v>
      </c>
      <c r="X23" s="4">
        <v>10390</v>
      </c>
      <c r="Y23" s="4">
        <v>3940</v>
      </c>
      <c r="Z23" s="4">
        <v>-1795</v>
      </c>
      <c r="AA23" s="125">
        <v>5707</v>
      </c>
      <c r="AB23" s="125">
        <v>67991</v>
      </c>
      <c r="AC23" s="125">
        <v>0.54418469932551561</v>
      </c>
      <c r="AD23" s="125">
        <v>2.0326263643846931</v>
      </c>
      <c r="AE23" s="125">
        <v>0.17457429877688269</v>
      </c>
      <c r="AF23" s="125">
        <v>-0.9123590003124824</v>
      </c>
      <c r="AG23" s="125">
        <v>-5.3413485026580174</v>
      </c>
      <c r="AH23" s="4">
        <v>-0.88934907592033863</v>
      </c>
      <c r="AI23" s="4">
        <v>8.7008019344818148</v>
      </c>
      <c r="AJ23" s="125">
        <v>118922.27799999999</v>
      </c>
      <c r="AK23">
        <v>94684</v>
      </c>
      <c r="AL23">
        <v>-0.20381612602476379</v>
      </c>
      <c r="AM23" t="s">
        <v>779</v>
      </c>
      <c r="AN23">
        <v>1</v>
      </c>
      <c r="AO23">
        <v>1</v>
      </c>
      <c r="AP23">
        <v>1</v>
      </c>
      <c r="AQ23">
        <v>1</v>
      </c>
      <c r="AR23">
        <v>1</v>
      </c>
      <c r="AS23">
        <v>1</v>
      </c>
      <c r="AT23">
        <v>1</v>
      </c>
    </row>
    <row r="24" spans="1:46" x14ac:dyDescent="0.3">
      <c r="A24" t="s">
        <v>1674</v>
      </c>
      <c r="B24" t="s">
        <v>1922</v>
      </c>
      <c r="C24" t="s">
        <v>49</v>
      </c>
      <c r="D24" t="s">
        <v>808</v>
      </c>
      <c r="E24" t="s">
        <v>1941</v>
      </c>
      <c r="F24" t="s">
        <v>1675</v>
      </c>
      <c r="G24" t="s">
        <v>7</v>
      </c>
      <c r="H24">
        <v>8.9999999999999993E-3</v>
      </c>
      <c r="I24" t="s">
        <v>2044</v>
      </c>
      <c r="J24">
        <v>1.5740399999999999</v>
      </c>
      <c r="K24">
        <v>1.9675499999999997</v>
      </c>
      <c r="L24">
        <v>1.0089999999999999</v>
      </c>
      <c r="M24">
        <v>9.1919899999999988</v>
      </c>
      <c r="N24">
        <v>2.58304</v>
      </c>
      <c r="O24">
        <v>1.11999</v>
      </c>
      <c r="P24">
        <v>8.4957799999999999</v>
      </c>
      <c r="Q24">
        <v>0.7769299999999999</v>
      </c>
      <c r="R24">
        <v>1.7556599999999998</v>
      </c>
      <c r="S24">
        <v>6.4374199999999995</v>
      </c>
      <c r="T24">
        <v>1.6648499999999997</v>
      </c>
      <c r="U24">
        <v>7.7491199999999987</v>
      </c>
      <c r="V24">
        <v>1.1000000000000001</v>
      </c>
      <c r="W24">
        <v>1.28</v>
      </c>
      <c r="X24">
        <v>1.53</v>
      </c>
      <c r="Y24">
        <v>9.84</v>
      </c>
      <c r="Z24">
        <v>3.07</v>
      </c>
      <c r="AA24">
        <v>1.72</v>
      </c>
      <c r="AB24" t="s">
        <v>102</v>
      </c>
      <c r="AC24">
        <v>-0.30116134278671436</v>
      </c>
      <c r="AD24">
        <v>-0.34944474092145039</v>
      </c>
      <c r="AE24">
        <v>0.51635282457879106</v>
      </c>
      <c r="AF24">
        <v>7.0497248147572092E-2</v>
      </c>
      <c r="AG24">
        <v>0.18852205153617438</v>
      </c>
      <c r="AH24">
        <v>0.53572799757140677</v>
      </c>
      <c r="AI24" t="s">
        <v>102</v>
      </c>
      <c r="AJ24">
        <v>17.445609999999999</v>
      </c>
      <c r="AK24">
        <v>18.54</v>
      </c>
      <c r="AL24">
        <v>6.2731541058180296E-2</v>
      </c>
      <c r="AM24" t="s">
        <v>779</v>
      </c>
      <c r="AN24">
        <v>1</v>
      </c>
      <c r="AO24">
        <v>1</v>
      </c>
      <c r="AP24">
        <v>1</v>
      </c>
      <c r="AQ24">
        <v>1</v>
      </c>
      <c r="AR24">
        <v>1</v>
      </c>
      <c r="AS24">
        <v>1</v>
      </c>
      <c r="AT24">
        <v>0</v>
      </c>
    </row>
    <row r="25" spans="1:46" x14ac:dyDescent="0.3">
      <c r="A25" t="s">
        <v>1650</v>
      </c>
      <c r="B25" t="s">
        <v>1705</v>
      </c>
      <c r="C25" t="s">
        <v>49</v>
      </c>
      <c r="D25" t="s">
        <v>804</v>
      </c>
      <c r="E25" t="s">
        <v>102</v>
      </c>
      <c r="F25" t="s">
        <v>770</v>
      </c>
      <c r="G25" t="s">
        <v>7</v>
      </c>
      <c r="H25" s="4">
        <v>8.9999999999999993E-3</v>
      </c>
      <c r="I25" s="4" t="s">
        <v>1954</v>
      </c>
      <c r="J25" s="4">
        <v>7.1235399999999993</v>
      </c>
      <c r="K25" s="4">
        <v>6.0237299999999987</v>
      </c>
      <c r="L25" s="4">
        <v>6.8712899999999992</v>
      </c>
      <c r="M25" s="4">
        <v>6.9721899999999994</v>
      </c>
      <c r="N25" s="4">
        <v>7.1538099999999991</v>
      </c>
      <c r="O25" s="4">
        <v>5.6604899999999994</v>
      </c>
      <c r="P25" s="4">
        <v>6.7300299999999993</v>
      </c>
      <c r="Q25" s="4">
        <v>5.6907599999999992</v>
      </c>
      <c r="R25" s="4">
        <v>4.7120299999999995</v>
      </c>
      <c r="S25" s="4">
        <v>4.0662700000000003</v>
      </c>
      <c r="T25" s="4">
        <v>4.0259099999999997</v>
      </c>
      <c r="U25" s="4">
        <v>4.3084299999999995</v>
      </c>
      <c r="V25" s="4">
        <v>3.33</v>
      </c>
      <c r="W25" s="4">
        <v>5.96</v>
      </c>
      <c r="X25" s="4">
        <v>2.08</v>
      </c>
      <c r="Y25" s="4">
        <v>1.78</v>
      </c>
      <c r="Z25" s="4">
        <v>1.9</v>
      </c>
      <c r="AA25" s="125">
        <v>2.58</v>
      </c>
      <c r="AB25" s="125" t="s">
        <v>102</v>
      </c>
      <c r="AC25" s="125">
        <v>-0.53253578978990779</v>
      </c>
      <c r="AD25" s="125">
        <v>-1.0579823464862925E-2</v>
      </c>
      <c r="AE25" s="125">
        <v>-0.69729119277457363</v>
      </c>
      <c r="AF25" s="125">
        <v>-0.7447000153466844</v>
      </c>
      <c r="AG25" s="125">
        <v>-0.73440725990765765</v>
      </c>
      <c r="AH25" s="4">
        <v>-0.54420907023950216</v>
      </c>
      <c r="AI25" s="4" t="s">
        <v>102</v>
      </c>
      <c r="AJ25" s="125">
        <v>39.805049999999994</v>
      </c>
      <c r="AK25">
        <v>17.63</v>
      </c>
      <c r="AL25">
        <v>-0.55709137408444398</v>
      </c>
      <c r="AM25" t="s">
        <v>779</v>
      </c>
      <c r="AN25">
        <v>1</v>
      </c>
      <c r="AO25">
        <v>1</v>
      </c>
      <c r="AP25">
        <v>1</v>
      </c>
      <c r="AQ25">
        <v>1</v>
      </c>
      <c r="AR25">
        <v>1</v>
      </c>
      <c r="AS25">
        <v>1</v>
      </c>
      <c r="AT25">
        <v>0</v>
      </c>
    </row>
    <row r="26" spans="1:46" x14ac:dyDescent="0.3">
      <c r="A26" t="s">
        <v>1661</v>
      </c>
      <c r="B26" t="s">
        <v>1712</v>
      </c>
      <c r="C26" t="s">
        <v>49</v>
      </c>
      <c r="D26" t="s">
        <v>804</v>
      </c>
      <c r="E26" t="s">
        <v>1696</v>
      </c>
      <c r="F26" t="s">
        <v>770</v>
      </c>
      <c r="G26" t="s">
        <v>7</v>
      </c>
      <c r="H26" s="4">
        <v>1.4E-2</v>
      </c>
      <c r="I26" s="4" t="s">
        <v>1969</v>
      </c>
      <c r="J26" s="4">
        <v>8.0511600000000012</v>
      </c>
      <c r="K26" s="4">
        <v>7.5948600000000006</v>
      </c>
      <c r="L26" s="4">
        <v>8.2235399999999998</v>
      </c>
      <c r="M26" s="4">
        <v>8.9941800000000001</v>
      </c>
      <c r="N26" s="4">
        <v>8.2438200000000013</v>
      </c>
      <c r="O26" s="4">
        <v>7.331220000000001</v>
      </c>
      <c r="P26" s="4">
        <v>8.6291399999999996</v>
      </c>
      <c r="Q26" s="4">
        <v>6.7735199999999995</v>
      </c>
      <c r="R26" s="4">
        <v>6.8445</v>
      </c>
      <c r="S26" s="4">
        <v>8.5581599999999991</v>
      </c>
      <c r="T26" s="4">
        <v>8.8522200000000009</v>
      </c>
      <c r="U26" s="4">
        <v>11.468340000000001</v>
      </c>
      <c r="V26" s="4">
        <v>8.06</v>
      </c>
      <c r="W26" s="4">
        <v>7.89</v>
      </c>
      <c r="X26" s="4">
        <v>9.31</v>
      </c>
      <c r="Y26" s="4">
        <v>5.0999999999999996</v>
      </c>
      <c r="Z26" s="4">
        <v>4.8899999999999997</v>
      </c>
      <c r="AA26" s="125">
        <v>5.76</v>
      </c>
      <c r="AB26" s="125" t="s">
        <v>102</v>
      </c>
      <c r="AC26" s="125">
        <v>1.0979784279531511E-3</v>
      </c>
      <c r="AD26" s="125">
        <v>3.8860492490974036E-2</v>
      </c>
      <c r="AE26" s="125">
        <v>0.1321158527835945</v>
      </c>
      <c r="AF26" s="125">
        <v>-0.43296665176814342</v>
      </c>
      <c r="AG26" s="125">
        <v>-0.40682838781050545</v>
      </c>
      <c r="AH26" s="4">
        <v>-0.2143190355766163</v>
      </c>
      <c r="AI26" s="4" t="s">
        <v>102</v>
      </c>
      <c r="AJ26" s="125">
        <v>48.438780000000001</v>
      </c>
      <c r="AK26">
        <v>41.01</v>
      </c>
      <c r="AL26">
        <v>-0.15336430851478924</v>
      </c>
      <c r="AM26" t="s">
        <v>779</v>
      </c>
      <c r="AN26">
        <v>1</v>
      </c>
      <c r="AO26">
        <v>1</v>
      </c>
      <c r="AP26">
        <v>1</v>
      </c>
      <c r="AQ26">
        <v>1</v>
      </c>
      <c r="AR26">
        <v>1</v>
      </c>
      <c r="AS26">
        <v>1</v>
      </c>
      <c r="AT26">
        <v>0</v>
      </c>
    </row>
    <row r="27" spans="1:46" x14ac:dyDescent="0.3">
      <c r="A27" t="s">
        <v>26</v>
      </c>
      <c r="B27" t="s">
        <v>811</v>
      </c>
      <c r="C27" t="s">
        <v>44</v>
      </c>
      <c r="D27" t="s">
        <v>808</v>
      </c>
      <c r="E27" t="s">
        <v>1696</v>
      </c>
      <c r="F27" t="s">
        <v>28</v>
      </c>
      <c r="G27" t="s">
        <v>7</v>
      </c>
      <c r="H27">
        <v>0.01</v>
      </c>
      <c r="I27" t="s">
        <v>1440</v>
      </c>
      <c r="J27">
        <v>20.088831320000001</v>
      </c>
      <c r="K27">
        <v>20.192781529999998</v>
      </c>
      <c r="L27">
        <v>19.346551009999999</v>
      </c>
      <c r="M27">
        <v>18.041836039999996</v>
      </c>
      <c r="N27">
        <v>19.954098330000004</v>
      </c>
      <c r="O27">
        <v>18.284440060000009</v>
      </c>
      <c r="P27" t="s">
        <v>102</v>
      </c>
      <c r="Q27" t="s">
        <v>102</v>
      </c>
      <c r="R27" t="s">
        <v>102</v>
      </c>
      <c r="S27" t="s">
        <v>102</v>
      </c>
      <c r="T27" t="s">
        <v>102</v>
      </c>
      <c r="U27" t="s">
        <v>102</v>
      </c>
      <c r="V27">
        <v>21.404095999999999</v>
      </c>
      <c r="W27">
        <v>18.234368999999997</v>
      </c>
      <c r="X27">
        <v>15.004243000000002</v>
      </c>
      <c r="Y27">
        <v>14.745950000000008</v>
      </c>
      <c r="Z27">
        <v>17.390895</v>
      </c>
      <c r="AA27">
        <v>17.427650999999997</v>
      </c>
      <c r="AB27" t="s">
        <v>102</v>
      </c>
      <c r="AC27">
        <v>6.5472433863813156E-2</v>
      </c>
      <c r="AD27">
        <v>-9.6985773212592205E-2</v>
      </c>
      <c r="AE27">
        <v>-0.22444868895523082</v>
      </c>
      <c r="AF27">
        <v>-0.18268019023633636</v>
      </c>
      <c r="AG27">
        <v>-0.1284549814083232</v>
      </c>
      <c r="AH27">
        <v>-4.6858917045776396E-2</v>
      </c>
      <c r="AI27" t="s">
        <v>102</v>
      </c>
      <c r="AJ27">
        <v>115.90853829000001</v>
      </c>
      <c r="AK27">
        <v>104.207204</v>
      </c>
      <c r="AL27">
        <v>-0.10095316930598836</v>
      </c>
      <c r="AM27" t="s">
        <v>779</v>
      </c>
      <c r="AN27">
        <v>1</v>
      </c>
      <c r="AO27">
        <v>1</v>
      </c>
      <c r="AP27">
        <v>1</v>
      </c>
      <c r="AQ27">
        <v>1</v>
      </c>
      <c r="AR27">
        <v>1</v>
      </c>
      <c r="AS27">
        <v>1</v>
      </c>
      <c r="AT27">
        <v>0</v>
      </c>
    </row>
    <row r="28" spans="1:46" x14ac:dyDescent="0.3">
      <c r="A28" t="s">
        <v>1686</v>
      </c>
      <c r="B28" t="s">
        <v>1761</v>
      </c>
      <c r="C28" t="s">
        <v>49</v>
      </c>
      <c r="D28" t="s">
        <v>808</v>
      </c>
      <c r="E28" t="s">
        <v>1941</v>
      </c>
      <c r="F28" t="s">
        <v>770</v>
      </c>
      <c r="G28" t="s">
        <v>7</v>
      </c>
      <c r="H28">
        <v>1.7999999999999999E-2</v>
      </c>
      <c r="I28" t="s">
        <v>1984</v>
      </c>
      <c r="J28">
        <v>4.4588400000000004</v>
      </c>
      <c r="K28">
        <v>4.3265000000000002</v>
      </c>
      <c r="L28">
        <v>4.2450599999999996</v>
      </c>
      <c r="M28">
        <v>4.5199200000000008</v>
      </c>
      <c r="N28">
        <v>4.2450599999999996</v>
      </c>
      <c r="O28">
        <v>3.6342599999999998</v>
      </c>
      <c r="P28">
        <v>4.8456799999999998</v>
      </c>
      <c r="Q28">
        <v>4.0312799999999998</v>
      </c>
      <c r="R28">
        <v>4.5402800000000001</v>
      </c>
      <c r="S28">
        <v>4.8151400000000004</v>
      </c>
      <c r="T28">
        <v>4.2043400000000002</v>
      </c>
      <c r="U28">
        <v>4.5606400000000002</v>
      </c>
      <c r="V28">
        <v>3.58</v>
      </c>
      <c r="W28">
        <v>3.07</v>
      </c>
      <c r="X28">
        <v>3.3</v>
      </c>
      <c r="Y28">
        <v>2.41</v>
      </c>
      <c r="Z28">
        <v>2.0099999999999998</v>
      </c>
      <c r="AA28">
        <v>2.6</v>
      </c>
      <c r="AB28" t="s">
        <v>102</v>
      </c>
      <c r="AC28">
        <v>-0.19710059118515133</v>
      </c>
      <c r="AD28">
        <v>-0.29041950768519598</v>
      </c>
      <c r="AE28">
        <v>-0.22262582861019628</v>
      </c>
      <c r="AF28">
        <v>-0.46680472220747277</v>
      </c>
      <c r="AG28">
        <v>-0.52650845924439227</v>
      </c>
      <c r="AH28">
        <v>-0.28458613307798558</v>
      </c>
      <c r="AI28" t="s">
        <v>102</v>
      </c>
      <c r="AJ28">
        <v>25.429639999999999</v>
      </c>
      <c r="AK28">
        <v>16.97</v>
      </c>
      <c r="AL28">
        <v>-0.33266849235773688</v>
      </c>
      <c r="AM28" t="s">
        <v>779</v>
      </c>
      <c r="AN28">
        <v>1</v>
      </c>
      <c r="AO28">
        <v>1</v>
      </c>
      <c r="AP28">
        <v>1</v>
      </c>
      <c r="AQ28">
        <v>1</v>
      </c>
      <c r="AR28">
        <v>1</v>
      </c>
      <c r="AS28">
        <v>1</v>
      </c>
      <c r="AT28">
        <v>0</v>
      </c>
    </row>
    <row r="29" spans="1:46" x14ac:dyDescent="0.3">
      <c r="A29" t="s">
        <v>789</v>
      </c>
      <c r="B29" t="s">
        <v>839</v>
      </c>
      <c r="C29" t="s">
        <v>647</v>
      </c>
      <c r="D29" t="s">
        <v>804</v>
      </c>
      <c r="E29" t="s">
        <v>102</v>
      </c>
      <c r="F29" t="s">
        <v>28</v>
      </c>
      <c r="G29" t="s">
        <v>7</v>
      </c>
      <c r="H29" s="4">
        <v>1.2E-2</v>
      </c>
      <c r="I29" s="4" t="s">
        <v>1535</v>
      </c>
      <c r="J29" s="4">
        <v>266.35840000000002</v>
      </c>
      <c r="K29" s="4">
        <v>303.90360000000004</v>
      </c>
      <c r="L29" s="4">
        <v>273.48865274147943</v>
      </c>
      <c r="M29" s="4">
        <v>263.72720000000004</v>
      </c>
      <c r="N29" s="4">
        <v>261.39960000000002</v>
      </c>
      <c r="O29" s="4">
        <v>273.1388</v>
      </c>
      <c r="P29" s="4">
        <v>268.78720000000004</v>
      </c>
      <c r="Q29" s="4">
        <v>294.28960000000001</v>
      </c>
      <c r="R29" s="4">
        <v>304.61200000000002</v>
      </c>
      <c r="S29" s="4">
        <v>319.99439999999998</v>
      </c>
      <c r="T29" s="4">
        <v>312.40440000000001</v>
      </c>
      <c r="U29" s="4">
        <v>266.15600000000001</v>
      </c>
      <c r="V29" s="4">
        <v>237.8</v>
      </c>
      <c r="W29" s="4">
        <v>276</v>
      </c>
      <c r="X29" s="4">
        <v>233.5</v>
      </c>
      <c r="Y29" s="4">
        <v>208.2</v>
      </c>
      <c r="Z29" s="4">
        <v>194.4</v>
      </c>
      <c r="AA29" s="125">
        <v>192.9</v>
      </c>
      <c r="AB29" s="125">
        <v>208.7</v>
      </c>
      <c r="AC29" s="125">
        <v>-0.10721794394319835</v>
      </c>
      <c r="AD29" s="125">
        <v>-9.1817273635455568E-2</v>
      </c>
      <c r="AE29" s="125">
        <v>-0.14621686253023264</v>
      </c>
      <c r="AF29" s="125">
        <v>-0.21054786916177035</v>
      </c>
      <c r="AG29" s="125">
        <v>-0.25631102725482369</v>
      </c>
      <c r="AH29" s="4">
        <v>-0.29376566053596193</v>
      </c>
      <c r="AI29" s="4">
        <v>-0.22354933568265173</v>
      </c>
      <c r="AJ29" s="125">
        <v>1910.8034527414795</v>
      </c>
      <c r="AK29">
        <v>1551.5000000000002</v>
      </c>
      <c r="AL29">
        <v>-0.1880378917182598</v>
      </c>
      <c r="AM29" t="s">
        <v>779</v>
      </c>
      <c r="AN29">
        <v>1</v>
      </c>
      <c r="AO29">
        <v>1</v>
      </c>
      <c r="AP29">
        <v>1</v>
      </c>
      <c r="AQ29">
        <v>1</v>
      </c>
      <c r="AR29">
        <v>1</v>
      </c>
      <c r="AS29">
        <v>1</v>
      </c>
      <c r="AT29">
        <v>1</v>
      </c>
    </row>
    <row r="30" spans="1:46" x14ac:dyDescent="0.3">
      <c r="A30" t="s">
        <v>50</v>
      </c>
      <c r="B30" t="s">
        <v>830</v>
      </c>
      <c r="C30" t="s">
        <v>46</v>
      </c>
      <c r="D30" t="s">
        <v>806</v>
      </c>
      <c r="E30" t="s">
        <v>1940</v>
      </c>
      <c r="F30" t="s">
        <v>28</v>
      </c>
      <c r="G30">
        <v>0</v>
      </c>
      <c r="H30">
        <v>9.6999999999999989E-2</v>
      </c>
      <c r="I30" t="s">
        <v>1496</v>
      </c>
      <c r="J30">
        <v>563911269.95799005</v>
      </c>
      <c r="K30">
        <v>498183291.97850996</v>
      </c>
      <c r="L30">
        <v>519899604.45273995</v>
      </c>
      <c r="M30">
        <v>490504965.0209201</v>
      </c>
      <c r="N30">
        <v>511671517.29446</v>
      </c>
      <c r="O30">
        <v>454862295.29277003</v>
      </c>
      <c r="P30">
        <v>492158126.72122991</v>
      </c>
      <c r="Q30">
        <v>464601905.72038001</v>
      </c>
      <c r="R30">
        <v>434667977.68786007</v>
      </c>
      <c r="S30" t="s">
        <v>102</v>
      </c>
      <c r="T30" t="s">
        <v>102</v>
      </c>
      <c r="U30" t="s">
        <v>102</v>
      </c>
      <c r="V30">
        <v>424259550.57999998</v>
      </c>
      <c r="W30">
        <v>182509890.73000002</v>
      </c>
      <c r="X30">
        <v>222935656.41</v>
      </c>
      <c r="Y30">
        <v>304276695.82000005</v>
      </c>
      <c r="Z30">
        <v>521651634.33999991</v>
      </c>
      <c r="AA30">
        <v>341600000</v>
      </c>
      <c r="AB30" t="s">
        <v>102</v>
      </c>
      <c r="AC30">
        <v>-0.24764839225219556</v>
      </c>
      <c r="AD30">
        <v>-0.63364911335108987</v>
      </c>
      <c r="AE30">
        <v>-0.5711947951092059</v>
      </c>
      <c r="AF30">
        <v>-0.37966643047737014</v>
      </c>
      <c r="AG30">
        <v>1.9504929839189181E-2</v>
      </c>
      <c r="AH30">
        <v>-0.24900348185568838</v>
      </c>
      <c r="AI30" t="s">
        <v>102</v>
      </c>
      <c r="AJ30">
        <v>3039032943.9973898</v>
      </c>
      <c r="AK30">
        <v>1997233427.8799999</v>
      </c>
      <c r="AL30">
        <v>-0.34280625952907889</v>
      </c>
      <c r="AM30" t="s">
        <v>779</v>
      </c>
      <c r="AN30">
        <v>1</v>
      </c>
      <c r="AO30">
        <v>1</v>
      </c>
      <c r="AP30">
        <v>1</v>
      </c>
      <c r="AQ30">
        <v>1</v>
      </c>
      <c r="AR30">
        <v>1</v>
      </c>
      <c r="AS30">
        <v>1</v>
      </c>
      <c r="AT30">
        <v>0</v>
      </c>
    </row>
    <row r="31" spans="1:46" x14ac:dyDescent="0.3">
      <c r="A31" t="s">
        <v>1670</v>
      </c>
      <c r="B31" t="s">
        <v>1784</v>
      </c>
      <c r="C31" t="s">
        <v>49</v>
      </c>
      <c r="D31" t="s">
        <v>808</v>
      </c>
      <c r="E31" t="s">
        <v>1941</v>
      </c>
      <c r="F31" t="s">
        <v>770</v>
      </c>
      <c r="G31" t="s">
        <v>7</v>
      </c>
      <c r="H31">
        <v>2E-3</v>
      </c>
      <c r="I31" t="s">
        <v>1999</v>
      </c>
      <c r="J31">
        <v>6.7835399999999995</v>
      </c>
      <c r="K31">
        <v>6.2224199999999996</v>
      </c>
      <c r="L31">
        <v>6.4629000000000003</v>
      </c>
      <c r="M31">
        <v>7.5550800000000002</v>
      </c>
      <c r="N31">
        <v>7.6051799999999998</v>
      </c>
      <c r="O31">
        <v>6.1422600000000003</v>
      </c>
      <c r="P31">
        <v>7.7053800000000008</v>
      </c>
      <c r="Q31">
        <v>6.4128000000000007</v>
      </c>
      <c r="R31">
        <v>5.3306400000000007</v>
      </c>
      <c r="S31">
        <v>7.5350399999999995</v>
      </c>
      <c r="T31">
        <v>8.3967600000000004</v>
      </c>
      <c r="U31">
        <v>8.6773199999999999</v>
      </c>
      <c r="V31">
        <v>6.66</v>
      </c>
      <c r="W31">
        <v>6.34</v>
      </c>
      <c r="X31">
        <v>6.9</v>
      </c>
      <c r="Y31">
        <v>3.99</v>
      </c>
      <c r="Z31">
        <v>5.05</v>
      </c>
      <c r="AA31">
        <v>4.74</v>
      </c>
      <c r="AB31" t="s">
        <v>102</v>
      </c>
      <c r="AC31">
        <v>-1.8211730158589665E-2</v>
      </c>
      <c r="AD31">
        <v>1.8896185085545535E-2</v>
      </c>
      <c r="AE31">
        <v>6.7632177505454208E-2</v>
      </c>
      <c r="AF31">
        <v>-0.47187852411887099</v>
      </c>
      <c r="AG31">
        <v>-0.33597889859280122</v>
      </c>
      <c r="AH31">
        <v>-0.2282970763204423</v>
      </c>
      <c r="AI31" t="s">
        <v>102</v>
      </c>
      <c r="AJ31">
        <v>40.771380000000001</v>
      </c>
      <c r="AK31">
        <v>33.68</v>
      </c>
      <c r="AL31">
        <v>-0.17393034035149169</v>
      </c>
      <c r="AM31" t="s">
        <v>779</v>
      </c>
      <c r="AN31">
        <v>1</v>
      </c>
      <c r="AO31">
        <v>1</v>
      </c>
      <c r="AP31">
        <v>1</v>
      </c>
      <c r="AQ31">
        <v>1</v>
      </c>
      <c r="AR31">
        <v>1</v>
      </c>
      <c r="AS31">
        <v>1</v>
      </c>
      <c r="AT31">
        <v>0</v>
      </c>
    </row>
    <row r="32" spans="1:46" x14ac:dyDescent="0.3">
      <c r="A32" t="s">
        <v>17</v>
      </c>
      <c r="B32" t="s">
        <v>827</v>
      </c>
      <c r="C32" t="s">
        <v>43</v>
      </c>
      <c r="D32" t="s">
        <v>806</v>
      </c>
      <c r="E32" t="s">
        <v>1696</v>
      </c>
      <c r="F32" t="s">
        <v>28</v>
      </c>
      <c r="G32" t="s">
        <v>8</v>
      </c>
      <c r="H32" s="4">
        <v>3.3000000000000002E-2</v>
      </c>
      <c r="I32" s="4" t="s">
        <v>1488</v>
      </c>
      <c r="J32" s="4">
        <v>107.98981999999999</v>
      </c>
      <c r="K32" s="4">
        <v>94.91203999999999</v>
      </c>
      <c r="L32" s="4">
        <v>12.819529999999999</v>
      </c>
      <c r="M32" s="4">
        <v>135.37465</v>
      </c>
      <c r="N32" s="4">
        <v>156.23092</v>
      </c>
      <c r="O32" s="4">
        <v>116.22283</v>
      </c>
      <c r="P32" s="4">
        <v>126.42886999999999</v>
      </c>
      <c r="Q32" s="4">
        <v>106.52296</v>
      </c>
      <c r="R32" s="4">
        <v>101.30630999999998</v>
      </c>
      <c r="S32" s="4">
        <v>-76.225070000000002</v>
      </c>
      <c r="T32" s="4">
        <v>118.52641999999999</v>
      </c>
      <c r="U32" s="4">
        <v>95.252929999999992</v>
      </c>
      <c r="V32" s="4">
        <v>106.06</v>
      </c>
      <c r="W32" s="4">
        <v>92.12</v>
      </c>
      <c r="X32" s="4">
        <v>41.99</v>
      </c>
      <c r="Y32" s="4">
        <v>39.340000000000003</v>
      </c>
      <c r="Z32" s="4">
        <v>56.33</v>
      </c>
      <c r="AA32" s="125">
        <v>58.49</v>
      </c>
      <c r="AB32" s="125">
        <v>83.31</v>
      </c>
      <c r="AC32" s="125">
        <v>-1.7870388153253633E-2</v>
      </c>
      <c r="AD32" s="125">
        <v>-2.9417131904445275E-2</v>
      </c>
      <c r="AE32" s="125">
        <v>2.2754710976143433</v>
      </c>
      <c r="AF32" s="125">
        <v>-0.70939906400496688</v>
      </c>
      <c r="AG32" s="125">
        <v>-0.63944397178228229</v>
      </c>
      <c r="AH32" s="4">
        <v>-0.49674259351626526</v>
      </c>
      <c r="AI32" s="4">
        <v>-0.34105240361635747</v>
      </c>
      <c r="AJ32" s="125">
        <v>749.97865999999999</v>
      </c>
      <c r="AK32">
        <v>477.64</v>
      </c>
      <c r="AL32">
        <v>-0.36312854555088275</v>
      </c>
      <c r="AM32" t="s">
        <v>779</v>
      </c>
      <c r="AN32">
        <v>1</v>
      </c>
      <c r="AO32">
        <v>1</v>
      </c>
      <c r="AP32">
        <v>1</v>
      </c>
      <c r="AQ32">
        <v>1</v>
      </c>
      <c r="AR32">
        <v>1</v>
      </c>
      <c r="AS32">
        <v>1</v>
      </c>
      <c r="AT32">
        <v>1</v>
      </c>
    </row>
    <row r="33" spans="1:46" x14ac:dyDescent="0.3">
      <c r="A33" t="s">
        <v>1685</v>
      </c>
      <c r="B33" t="s">
        <v>1823</v>
      </c>
      <c r="C33" t="s">
        <v>49</v>
      </c>
      <c r="D33" t="s">
        <v>808</v>
      </c>
      <c r="E33" t="s">
        <v>1941</v>
      </c>
      <c r="F33" t="s">
        <v>770</v>
      </c>
      <c r="G33" t="s">
        <v>7</v>
      </c>
      <c r="H33">
        <v>2E-3</v>
      </c>
      <c r="I33" t="s">
        <v>2043</v>
      </c>
      <c r="J33">
        <v>10.280519999999999</v>
      </c>
      <c r="K33">
        <v>8.5270200000000003</v>
      </c>
      <c r="L33">
        <v>10.03002</v>
      </c>
      <c r="M33">
        <v>10.71138</v>
      </c>
      <c r="N33">
        <v>11.28252</v>
      </c>
      <c r="O33">
        <v>8.2965599999999995</v>
      </c>
      <c r="P33">
        <v>10.370699999999999</v>
      </c>
      <c r="Q33">
        <v>9.5691000000000006</v>
      </c>
      <c r="R33">
        <v>8.7775199999999991</v>
      </c>
      <c r="S33">
        <v>10.78152</v>
      </c>
      <c r="T33">
        <v>10.9719</v>
      </c>
      <c r="U33">
        <v>11.122199999999999</v>
      </c>
      <c r="V33">
        <v>10.44</v>
      </c>
      <c r="W33">
        <v>10.119999999999999</v>
      </c>
      <c r="X33">
        <v>9.36</v>
      </c>
      <c r="Y33">
        <v>6.4</v>
      </c>
      <c r="Z33">
        <v>6.57</v>
      </c>
      <c r="AA33">
        <v>6.53</v>
      </c>
      <c r="AB33" t="s">
        <v>102</v>
      </c>
      <c r="AC33">
        <v>1.5512833981160516E-2</v>
      </c>
      <c r="AD33">
        <v>0.18681555807304298</v>
      </c>
      <c r="AE33">
        <v>-6.6801462011042936E-2</v>
      </c>
      <c r="AF33">
        <v>-0.4025046259212165</v>
      </c>
      <c r="AG33">
        <v>-0.41768328352176637</v>
      </c>
      <c r="AH33">
        <v>-0.21292680339803477</v>
      </c>
      <c r="AI33" t="s">
        <v>102</v>
      </c>
      <c r="AJ33">
        <v>59.128019999999999</v>
      </c>
      <c r="AK33">
        <v>49.42</v>
      </c>
      <c r="AL33">
        <v>-0.16418645508508484</v>
      </c>
      <c r="AM33" t="s">
        <v>779</v>
      </c>
      <c r="AN33">
        <v>1</v>
      </c>
      <c r="AO33">
        <v>1</v>
      </c>
      <c r="AP33">
        <v>1</v>
      </c>
      <c r="AQ33">
        <v>1</v>
      </c>
      <c r="AR33">
        <v>1</v>
      </c>
      <c r="AS33">
        <v>1</v>
      </c>
      <c r="AT33">
        <v>0</v>
      </c>
    </row>
    <row r="34" spans="1:46" x14ac:dyDescent="0.3">
      <c r="A34" t="s">
        <v>48</v>
      </c>
      <c r="B34" t="s">
        <v>817</v>
      </c>
      <c r="C34" t="s">
        <v>49</v>
      </c>
      <c r="D34" t="s">
        <v>808</v>
      </c>
      <c r="E34" t="s">
        <v>1696</v>
      </c>
      <c r="F34" t="s">
        <v>28</v>
      </c>
      <c r="G34" t="s">
        <v>7</v>
      </c>
      <c r="H34" s="4">
        <v>2.7000000000000003E-2</v>
      </c>
      <c r="I34" s="4" t="s">
        <v>1543</v>
      </c>
      <c r="J34" s="4">
        <v>6441.5072929999988</v>
      </c>
      <c r="K34" s="4">
        <v>5690.1736060000003</v>
      </c>
      <c r="L34" s="4">
        <v>5159.0790419999994</v>
      </c>
      <c r="M34" s="4">
        <v>5327.2728859999997</v>
      </c>
      <c r="N34" s="4">
        <v>5508.7437859999991</v>
      </c>
      <c r="O34" s="4">
        <v>4695.9174469999998</v>
      </c>
      <c r="P34" s="4">
        <v>5783.0113249999995</v>
      </c>
      <c r="Q34" s="4">
        <v>5805.7994279999994</v>
      </c>
      <c r="R34" s="4">
        <v>6049.9234899999992</v>
      </c>
      <c r="S34" s="4">
        <v>5926.239826</v>
      </c>
      <c r="T34" s="4">
        <v>5108.452049999999</v>
      </c>
      <c r="U34" s="4">
        <v>4992.4965609999999</v>
      </c>
      <c r="V34" s="4">
        <v>5336.7889999999998</v>
      </c>
      <c r="W34" s="4">
        <v>4885.3630000000003</v>
      </c>
      <c r="X34" s="4">
        <v>4342.2340000000004</v>
      </c>
      <c r="Y34" s="4">
        <v>4287.01</v>
      </c>
      <c r="Z34" s="4">
        <v>4503.268</v>
      </c>
      <c r="AA34" s="125">
        <v>4148.1480000000001</v>
      </c>
      <c r="AB34" s="125" t="s">
        <v>102</v>
      </c>
      <c r="AC34" s="125">
        <v>-0.17149996774830931</v>
      </c>
      <c r="AD34" s="125">
        <v>-0.14143867335635735</v>
      </c>
      <c r="AE34" s="125">
        <v>-0.15833156176714361</v>
      </c>
      <c r="AF34" s="125">
        <v>-0.19527118438662983</v>
      </c>
      <c r="AG34" s="125">
        <v>-0.18252360702549458</v>
      </c>
      <c r="AH34" s="4">
        <v>-0.11664801461745111</v>
      </c>
      <c r="AI34" s="4" t="s">
        <v>102</v>
      </c>
      <c r="AJ34" s="125">
        <v>32822.694059999994</v>
      </c>
      <c r="AK34">
        <v>27502.812000000002</v>
      </c>
      <c r="AL34">
        <v>-0.16207938477795975</v>
      </c>
      <c r="AM34" t="s">
        <v>780</v>
      </c>
      <c r="AN34">
        <v>1</v>
      </c>
      <c r="AO34">
        <v>1</v>
      </c>
      <c r="AP34">
        <v>1</v>
      </c>
      <c r="AQ34">
        <v>1</v>
      </c>
      <c r="AR34">
        <v>1</v>
      </c>
      <c r="AS34">
        <v>1</v>
      </c>
      <c r="AT34">
        <v>0</v>
      </c>
    </row>
    <row r="35" spans="1:46" x14ac:dyDescent="0.3">
      <c r="A35" t="s">
        <v>785</v>
      </c>
      <c r="B35" t="s">
        <v>815</v>
      </c>
      <c r="C35" t="s">
        <v>44</v>
      </c>
      <c r="D35" t="s">
        <v>808</v>
      </c>
      <c r="E35" t="s">
        <v>1696</v>
      </c>
      <c r="F35" t="s">
        <v>28</v>
      </c>
      <c r="G35" t="s">
        <v>7</v>
      </c>
      <c r="H35">
        <v>-9.0000000000000011E-3</v>
      </c>
      <c r="I35" t="s">
        <v>1447</v>
      </c>
      <c r="J35">
        <v>449.91399999999999</v>
      </c>
      <c r="K35">
        <v>455.86</v>
      </c>
      <c r="L35">
        <v>489.55399999999997</v>
      </c>
      <c r="M35">
        <v>548.02300000000002</v>
      </c>
      <c r="N35">
        <v>443.96800000000002</v>
      </c>
      <c r="O35">
        <v>441.98599999999999</v>
      </c>
      <c r="P35">
        <v>541.08600000000001</v>
      </c>
      <c r="Q35">
        <v>489.55399999999997</v>
      </c>
      <c r="R35">
        <v>457.84199999999998</v>
      </c>
      <c r="S35">
        <v>585.68100000000004</v>
      </c>
      <c r="T35">
        <v>505.40999999999997</v>
      </c>
      <c r="U35">
        <v>569.82500000000005</v>
      </c>
      <c r="V35">
        <v>551</v>
      </c>
      <c r="W35">
        <v>615</v>
      </c>
      <c r="X35">
        <v>528</v>
      </c>
      <c r="Y35">
        <v>408</v>
      </c>
      <c r="Z35">
        <v>388</v>
      </c>
      <c r="AA35">
        <v>499</v>
      </c>
      <c r="AB35">
        <v>646</v>
      </c>
      <c r="AC35">
        <v>0.22467849411220814</v>
      </c>
      <c r="AD35">
        <v>0.34909840740578246</v>
      </c>
      <c r="AE35">
        <v>7.8532705278682294E-2</v>
      </c>
      <c r="AF35">
        <v>-0.25550569957830238</v>
      </c>
      <c r="AG35">
        <v>-0.12606313968574315</v>
      </c>
      <c r="AH35">
        <v>0.1289950360418656</v>
      </c>
      <c r="AI35">
        <v>0.19389524031300012</v>
      </c>
      <c r="AJ35">
        <v>3370.3909999999996</v>
      </c>
      <c r="AK35">
        <v>3635</v>
      </c>
      <c r="AL35">
        <v>7.8509882087864705E-2</v>
      </c>
      <c r="AM35" t="s">
        <v>779</v>
      </c>
      <c r="AN35">
        <v>1</v>
      </c>
      <c r="AO35">
        <v>1</v>
      </c>
      <c r="AP35">
        <v>1</v>
      </c>
      <c r="AQ35">
        <v>1</v>
      </c>
      <c r="AR35">
        <v>1</v>
      </c>
      <c r="AS35">
        <v>1</v>
      </c>
      <c r="AT35">
        <v>1</v>
      </c>
    </row>
    <row r="36" spans="1:46" x14ac:dyDescent="0.3">
      <c r="A36" t="s">
        <v>1671</v>
      </c>
      <c r="B36" t="s">
        <v>1938</v>
      </c>
      <c r="C36" t="s">
        <v>49</v>
      </c>
      <c r="D36" t="s">
        <v>804</v>
      </c>
      <c r="E36" t="s">
        <v>102</v>
      </c>
      <c r="F36" t="s">
        <v>770</v>
      </c>
      <c r="G36" t="s">
        <v>7</v>
      </c>
      <c r="H36">
        <v>8.9999999999999993E-3</v>
      </c>
      <c r="I36" t="s">
        <v>2013</v>
      </c>
      <c r="J36">
        <v>0.57512999999999992</v>
      </c>
      <c r="K36">
        <v>0.45404999999999995</v>
      </c>
      <c r="L36">
        <v>0.60539999999999994</v>
      </c>
      <c r="M36">
        <v>0.42377999999999993</v>
      </c>
      <c r="N36">
        <v>0.48431999999999992</v>
      </c>
      <c r="O36">
        <v>0.37332999999999994</v>
      </c>
      <c r="P36">
        <v>0.48431999999999992</v>
      </c>
      <c r="Q36">
        <v>0.57512999999999992</v>
      </c>
      <c r="R36">
        <v>0.35314999999999996</v>
      </c>
      <c r="S36">
        <v>0.47422999999999993</v>
      </c>
      <c r="T36">
        <v>0.65584999999999993</v>
      </c>
      <c r="U36">
        <v>0.67603000000000002</v>
      </c>
      <c r="V36">
        <v>0.6</v>
      </c>
      <c r="W36">
        <v>0.54</v>
      </c>
      <c r="X36">
        <v>0.65</v>
      </c>
      <c r="Y36">
        <v>0.11</v>
      </c>
      <c r="Z36">
        <v>0.56999999999999995</v>
      </c>
      <c r="AA36">
        <v>0.44</v>
      </c>
      <c r="AB36" t="s">
        <v>102</v>
      </c>
      <c r="AC36">
        <v>4.3242397371029265E-2</v>
      </c>
      <c r="AD36">
        <v>0.18929633300297344</v>
      </c>
      <c r="AE36">
        <v>7.3670300627684315E-2</v>
      </c>
      <c r="AF36">
        <v>-0.74043135589220821</v>
      </c>
      <c r="AG36">
        <v>0.17690782953419237</v>
      </c>
      <c r="AH36">
        <v>0.17858195162456827</v>
      </c>
      <c r="AI36" t="s">
        <v>102</v>
      </c>
      <c r="AJ36">
        <v>2.9160099999999991</v>
      </c>
      <c r="AK36">
        <v>2.91</v>
      </c>
      <c r="AL36">
        <v>-2.0610354559823054E-3</v>
      </c>
      <c r="AM36" t="s">
        <v>779</v>
      </c>
      <c r="AN36">
        <v>1</v>
      </c>
      <c r="AO36">
        <v>1</v>
      </c>
      <c r="AP36">
        <v>1</v>
      </c>
      <c r="AQ36">
        <v>1</v>
      </c>
      <c r="AR36">
        <v>1</v>
      </c>
      <c r="AS36">
        <v>1</v>
      </c>
      <c r="AT36">
        <v>0</v>
      </c>
    </row>
    <row r="37" spans="1:46" x14ac:dyDescent="0.3">
      <c r="A37" t="s">
        <v>731</v>
      </c>
      <c r="B37" t="s">
        <v>807</v>
      </c>
      <c r="C37" t="s">
        <v>45</v>
      </c>
      <c r="D37" t="s">
        <v>808</v>
      </c>
      <c r="E37" t="s">
        <v>1696</v>
      </c>
      <c r="F37" t="s">
        <v>28</v>
      </c>
      <c r="G37" t="s">
        <v>7</v>
      </c>
      <c r="H37">
        <v>1E-3</v>
      </c>
      <c r="I37" t="s">
        <v>1422</v>
      </c>
      <c r="J37" t="s">
        <v>102</v>
      </c>
      <c r="K37" t="s">
        <v>102</v>
      </c>
      <c r="L37">
        <v>975.43728009728</v>
      </c>
      <c r="M37" t="s">
        <v>102</v>
      </c>
      <c r="N37" t="s">
        <v>102</v>
      </c>
      <c r="O37">
        <v>1048.0334139475199</v>
      </c>
      <c r="P37" t="s">
        <v>102</v>
      </c>
      <c r="Q37" t="s">
        <v>102</v>
      </c>
      <c r="R37">
        <v>920.27439874369975</v>
      </c>
      <c r="S37" t="s">
        <v>102</v>
      </c>
      <c r="T37" t="s">
        <v>102</v>
      </c>
      <c r="U37">
        <v>918.73669059172107</v>
      </c>
      <c r="V37" t="s">
        <v>102</v>
      </c>
      <c r="W37" t="s">
        <v>102</v>
      </c>
      <c r="X37">
        <v>828.24820186000011</v>
      </c>
      <c r="Y37" t="s">
        <v>102</v>
      </c>
      <c r="Z37" t="s">
        <v>102</v>
      </c>
      <c r="AA37">
        <v>575.10877689999984</v>
      </c>
      <c r="AB37" t="s">
        <v>102</v>
      </c>
      <c r="AC37" t="s">
        <v>102</v>
      </c>
      <c r="AD37" t="s">
        <v>102</v>
      </c>
      <c r="AE37">
        <v>-0.15089548168858255</v>
      </c>
      <c r="AF37" t="s">
        <v>102</v>
      </c>
      <c r="AG37" t="s">
        <v>102</v>
      </c>
      <c r="AH37">
        <v>-0.45124957921542153</v>
      </c>
      <c r="AI37" t="s">
        <v>102</v>
      </c>
      <c r="AJ37">
        <v>2023.4706940448</v>
      </c>
      <c r="AK37">
        <v>1403.3569787599999</v>
      </c>
      <c r="AL37">
        <v>-0.30646043805320888</v>
      </c>
      <c r="AM37" t="s">
        <v>780</v>
      </c>
      <c r="AN37">
        <v>0</v>
      </c>
      <c r="AO37">
        <v>0</v>
      </c>
      <c r="AP37">
        <v>1</v>
      </c>
      <c r="AQ37">
        <v>0</v>
      </c>
      <c r="AR37">
        <v>0</v>
      </c>
      <c r="AS37">
        <v>1</v>
      </c>
      <c r="AT37">
        <v>0</v>
      </c>
    </row>
    <row r="38" spans="1:46" x14ac:dyDescent="0.3">
      <c r="A38" t="s">
        <v>37</v>
      </c>
      <c r="B38" t="s">
        <v>809</v>
      </c>
      <c r="C38" t="s">
        <v>45</v>
      </c>
      <c r="D38" t="s">
        <v>806</v>
      </c>
      <c r="E38" t="s">
        <v>1696</v>
      </c>
      <c r="F38" t="s">
        <v>28</v>
      </c>
      <c r="G38" t="s">
        <v>7</v>
      </c>
      <c r="H38" s="4">
        <v>1.7000000000000001E-2</v>
      </c>
      <c r="I38" s="4" t="s">
        <v>1431</v>
      </c>
      <c r="J38" s="4">
        <v>7227.9512099999984</v>
      </c>
      <c r="K38" s="4">
        <v>5505.2650799999992</v>
      </c>
      <c r="L38" s="4">
        <v>6098.4201599999988</v>
      </c>
      <c r="M38" s="4">
        <v>6339.4186499999996</v>
      </c>
      <c r="N38" s="4">
        <v>6859.4412599999996</v>
      </c>
      <c r="O38" s="4">
        <v>5405.5278899999985</v>
      </c>
      <c r="P38" s="4">
        <v>6486.965009999999</v>
      </c>
      <c r="Q38" s="4">
        <v>6394.9671900000003</v>
      </c>
      <c r="R38" s="4">
        <v>7098.8227200000001</v>
      </c>
      <c r="S38" s="4">
        <v>6598.8044999999993</v>
      </c>
      <c r="T38" s="4">
        <v>5977.0412099999994</v>
      </c>
      <c r="U38" s="4">
        <v>5074.6164299999991</v>
      </c>
      <c r="V38" s="4">
        <v>6769.7396357500002</v>
      </c>
      <c r="W38" s="4">
        <v>4737.4307099999996</v>
      </c>
      <c r="X38" s="4">
        <v>5460.0565182699956</v>
      </c>
      <c r="Y38" s="4">
        <v>4957.383683100009</v>
      </c>
      <c r="Z38" s="4">
        <v>6546.6037997999938</v>
      </c>
      <c r="AA38" s="126">
        <v>7459.1253141799507</v>
      </c>
      <c r="AB38" s="126">
        <v>4908.9328695300237</v>
      </c>
      <c r="AC38" s="126">
        <v>-6.3394392260984603E-2</v>
      </c>
      <c r="AD38" s="126">
        <v>-0.13947273361812393</v>
      </c>
      <c r="AE38" s="126">
        <v>-0.1046768876170715</v>
      </c>
      <c r="AF38" s="126">
        <v>-0.21800657807952006</v>
      </c>
      <c r="AG38" s="126">
        <v>-4.5606842939858609E-2</v>
      </c>
      <c r="AH38" s="4">
        <v>0.37990691491556672</v>
      </c>
      <c r="AI38" s="4">
        <v>-0.24326200897297201</v>
      </c>
      <c r="AJ38" s="2">
        <v>43922.989259999995</v>
      </c>
      <c r="AK38">
        <v>40839.272530629976</v>
      </c>
      <c r="AL38">
        <v>-7.0207351123488151E-2</v>
      </c>
      <c r="AM38" t="s">
        <v>779</v>
      </c>
      <c r="AN38">
        <v>1</v>
      </c>
      <c r="AO38">
        <v>1</v>
      </c>
      <c r="AP38">
        <v>1</v>
      </c>
      <c r="AQ38">
        <v>1</v>
      </c>
      <c r="AR38">
        <v>1</v>
      </c>
      <c r="AS38">
        <v>1</v>
      </c>
      <c r="AT38">
        <v>1</v>
      </c>
    </row>
    <row r="39" spans="1:46" x14ac:dyDescent="0.3">
      <c r="A39" t="s">
        <v>66</v>
      </c>
      <c r="B39" t="s">
        <v>833</v>
      </c>
      <c r="C39" t="s">
        <v>46</v>
      </c>
      <c r="D39" t="s">
        <v>825</v>
      </c>
      <c r="E39" t="s">
        <v>1689</v>
      </c>
      <c r="F39" t="s">
        <v>28</v>
      </c>
      <c r="G39" t="s">
        <v>7</v>
      </c>
      <c r="H39">
        <v>0.154</v>
      </c>
      <c r="I39" t="s">
        <v>1505</v>
      </c>
      <c r="J39">
        <v>62157.152609813864</v>
      </c>
      <c r="K39">
        <v>73471.190757179545</v>
      </c>
      <c r="L39">
        <v>63544.023265272139</v>
      </c>
      <c r="M39">
        <v>59970.731627457659</v>
      </c>
      <c r="N39">
        <v>74883.732660703055</v>
      </c>
      <c r="O39">
        <v>60609.989846885364</v>
      </c>
      <c r="P39">
        <v>66773.577668346159</v>
      </c>
      <c r="Q39">
        <v>71852.412674541702</v>
      </c>
      <c r="R39">
        <v>55469.123935478172</v>
      </c>
      <c r="S39">
        <v>66359.217461414766</v>
      </c>
      <c r="T39">
        <v>99459.737629597832</v>
      </c>
      <c r="U39">
        <v>66029.767907540605</v>
      </c>
      <c r="V39">
        <v>59404.399350489999</v>
      </c>
      <c r="W39">
        <v>47281.940867229998</v>
      </c>
      <c r="X39">
        <v>49238.080399220002</v>
      </c>
      <c r="Y39">
        <v>43106.829837860001</v>
      </c>
      <c r="Z39">
        <v>50575.698100483001</v>
      </c>
      <c r="AA39">
        <v>49153.62578183</v>
      </c>
      <c r="AB39">
        <v>59706.764000000003</v>
      </c>
      <c r="AC39">
        <v>-4.4286991017816323E-2</v>
      </c>
      <c r="AD39">
        <v>-0.35645604243035023</v>
      </c>
      <c r="AE39">
        <v>-0.22513435774014914</v>
      </c>
      <c r="AF39">
        <v>-0.28120220200676199</v>
      </c>
      <c r="AG39">
        <v>-0.32461034855673332</v>
      </c>
      <c r="AH39">
        <v>-0.18901775258495751</v>
      </c>
      <c r="AI39">
        <v>-0.10583248517019571</v>
      </c>
      <c r="AJ39">
        <v>461410.39843565784</v>
      </c>
      <c r="AK39">
        <v>358467.33833711297</v>
      </c>
      <c r="AL39">
        <v>-0.22310520189306038</v>
      </c>
      <c r="AM39" t="s">
        <v>779</v>
      </c>
      <c r="AN39">
        <v>1</v>
      </c>
      <c r="AO39">
        <v>1</v>
      </c>
      <c r="AP39">
        <v>1</v>
      </c>
      <c r="AQ39">
        <v>1</v>
      </c>
      <c r="AR39">
        <v>1</v>
      </c>
      <c r="AS39">
        <v>1</v>
      </c>
      <c r="AT39">
        <v>1</v>
      </c>
    </row>
    <row r="40" spans="1:46" x14ac:dyDescent="0.3">
      <c r="A40" t="s">
        <v>656</v>
      </c>
      <c r="B40" t="s">
        <v>816</v>
      </c>
      <c r="C40" t="s">
        <v>44</v>
      </c>
      <c r="D40" t="s">
        <v>808</v>
      </c>
      <c r="E40" t="s">
        <v>1696</v>
      </c>
      <c r="F40" t="s">
        <v>28</v>
      </c>
      <c r="G40" t="s">
        <v>730</v>
      </c>
      <c r="H40" s="4">
        <v>0.12</v>
      </c>
      <c r="I40" s="4" t="s">
        <v>1459</v>
      </c>
      <c r="J40" s="4">
        <v>1222080.1600000001</v>
      </c>
      <c r="K40" s="4">
        <v>1272018.7200000002</v>
      </c>
      <c r="L40" s="4">
        <v>1483994.4000000001</v>
      </c>
      <c r="M40" s="4">
        <v>1428547.6800000002</v>
      </c>
      <c r="N40" s="4">
        <v>1886915.5200000003</v>
      </c>
      <c r="O40" s="4">
        <v>1352562.4000000001</v>
      </c>
      <c r="P40" s="4">
        <v>1984304.0000000002</v>
      </c>
      <c r="Q40" s="4">
        <v>1462391.84</v>
      </c>
      <c r="R40" s="4">
        <v>1860116.1600000001</v>
      </c>
      <c r="S40" s="4">
        <v>1933100.9600000002</v>
      </c>
      <c r="T40" s="4">
        <v>1624396.4800000002</v>
      </c>
      <c r="U40" s="4">
        <v>2045111.0400000003</v>
      </c>
      <c r="V40" s="4">
        <v>1528878</v>
      </c>
      <c r="W40" s="4">
        <v>1677077</v>
      </c>
      <c r="X40" s="4">
        <v>1845251</v>
      </c>
      <c r="Y40" s="4">
        <v>1199895</v>
      </c>
      <c r="Z40" s="4">
        <v>1453391</v>
      </c>
      <c r="AA40" s="126">
        <v>3213158</v>
      </c>
      <c r="AB40" s="126">
        <v>2476426</v>
      </c>
      <c r="AC40" s="126">
        <v>0.25104559425954498</v>
      </c>
      <c r="AD40" s="126">
        <v>0.31843735758857367</v>
      </c>
      <c r="AE40" s="126">
        <v>0.24343528520053703</v>
      </c>
      <c r="AF40" s="126">
        <v>-0.16005953682974036</v>
      </c>
      <c r="AG40" s="126">
        <v>-0.22975300982208266</v>
      </c>
      <c r="AH40" s="4">
        <v>1.3756079571633808</v>
      </c>
      <c r="AI40" s="4">
        <v>0.24800736177521171</v>
      </c>
      <c r="AJ40" s="2">
        <v>10630422.880000001</v>
      </c>
      <c r="AK40">
        <v>13394076</v>
      </c>
      <c r="AL40">
        <v>0.25997584020853165</v>
      </c>
      <c r="AM40" t="s">
        <v>779</v>
      </c>
      <c r="AN40">
        <v>1</v>
      </c>
      <c r="AO40">
        <v>1</v>
      </c>
      <c r="AP40">
        <v>1</v>
      </c>
      <c r="AQ40">
        <v>1</v>
      </c>
      <c r="AR40">
        <v>1</v>
      </c>
      <c r="AS40">
        <v>1</v>
      </c>
      <c r="AT40">
        <v>1</v>
      </c>
    </row>
    <row r="41" spans="1:46" x14ac:dyDescent="0.3">
      <c r="A41" t="s">
        <v>788</v>
      </c>
      <c r="B41" t="s">
        <v>736</v>
      </c>
      <c r="C41" t="s">
        <v>743</v>
      </c>
      <c r="D41" t="s">
        <v>804</v>
      </c>
      <c r="E41" t="s">
        <v>102</v>
      </c>
      <c r="F41" t="s">
        <v>28</v>
      </c>
      <c r="G41" t="s">
        <v>7</v>
      </c>
      <c r="H41" s="4">
        <v>6.0000000000000001E-3</v>
      </c>
      <c r="I41" s="4" t="s">
        <v>1479</v>
      </c>
      <c r="J41" s="4">
        <v>6667.768</v>
      </c>
      <c r="K41" s="4">
        <v>5106.4560000000001</v>
      </c>
      <c r="L41" s="4">
        <v>5193.9780000000001</v>
      </c>
      <c r="M41" s="4">
        <v>5268.4220000000005</v>
      </c>
      <c r="N41" s="4">
        <v>4963.6040000000003</v>
      </c>
      <c r="O41" s="4">
        <v>5639.6360000000004</v>
      </c>
      <c r="P41" s="4">
        <v>6511.8379999999997</v>
      </c>
      <c r="Q41" s="4">
        <v>7047.03</v>
      </c>
      <c r="R41" s="4">
        <v>6873.9979999999996</v>
      </c>
      <c r="S41" s="4">
        <v>7803.5420000000004</v>
      </c>
      <c r="T41" s="4">
        <v>6981.64</v>
      </c>
      <c r="U41" s="4">
        <v>6487.6940000000004</v>
      </c>
      <c r="V41" s="4">
        <v>6918</v>
      </c>
      <c r="W41" s="4">
        <v>6286</v>
      </c>
      <c r="X41" s="4">
        <v>4815</v>
      </c>
      <c r="Y41" s="4">
        <v>4114</v>
      </c>
      <c r="Z41" s="4">
        <v>3833</v>
      </c>
      <c r="AA41" s="125">
        <v>4480</v>
      </c>
      <c r="AB41" s="125">
        <v>5013</v>
      </c>
      <c r="AC41" s="125">
        <v>3.7528600275234525E-2</v>
      </c>
      <c r="AD41" s="125">
        <v>0.23099073016589192</v>
      </c>
      <c r="AE41" s="125">
        <v>-7.2964883563234204E-2</v>
      </c>
      <c r="AF41" s="125">
        <v>-0.21912101953867788</v>
      </c>
      <c r="AG41" s="125">
        <v>-0.22777884778882446</v>
      </c>
      <c r="AH41" s="4">
        <v>-0.20562249052953069</v>
      </c>
      <c r="AI41" s="4">
        <v>-0.23017126654563577</v>
      </c>
      <c r="AJ41" s="125">
        <v>39351.702000000005</v>
      </c>
      <c r="AK41">
        <v>35459</v>
      </c>
      <c r="AL41">
        <v>-9.8920803984539327E-2</v>
      </c>
      <c r="AM41" t="s">
        <v>779</v>
      </c>
      <c r="AN41">
        <v>1</v>
      </c>
      <c r="AO41">
        <v>1</v>
      </c>
      <c r="AP41">
        <v>1</v>
      </c>
      <c r="AQ41">
        <v>1</v>
      </c>
      <c r="AR41">
        <v>1</v>
      </c>
      <c r="AS41">
        <v>1</v>
      </c>
      <c r="AT41">
        <v>1</v>
      </c>
    </row>
    <row r="42" spans="1:46" x14ac:dyDescent="0.3">
      <c r="A42" t="s">
        <v>26</v>
      </c>
      <c r="B42" t="s">
        <v>811</v>
      </c>
      <c r="C42" t="s">
        <v>44</v>
      </c>
      <c r="D42" t="s">
        <v>808</v>
      </c>
      <c r="E42" t="s">
        <v>1696</v>
      </c>
      <c r="F42" t="s">
        <v>27</v>
      </c>
      <c r="G42" t="s">
        <v>7</v>
      </c>
      <c r="H42">
        <v>0.01</v>
      </c>
      <c r="I42" t="s">
        <v>1441</v>
      </c>
      <c r="J42">
        <v>412.61965613000001</v>
      </c>
      <c r="K42">
        <v>450.51064443000007</v>
      </c>
      <c r="L42">
        <v>426.14909699000003</v>
      </c>
      <c r="M42">
        <v>445.47954859999987</v>
      </c>
      <c r="N42">
        <v>492.78389749000002</v>
      </c>
      <c r="O42">
        <v>649.99467282000023</v>
      </c>
      <c r="P42" t="s">
        <v>102</v>
      </c>
      <c r="Q42" t="s">
        <v>102</v>
      </c>
      <c r="R42" t="s">
        <v>102</v>
      </c>
      <c r="S42" t="s">
        <v>102</v>
      </c>
      <c r="T42" t="s">
        <v>102</v>
      </c>
      <c r="U42" t="s">
        <v>102</v>
      </c>
      <c r="V42">
        <v>489.034786</v>
      </c>
      <c r="W42">
        <v>430.99581300000006</v>
      </c>
      <c r="X42">
        <v>400.59517900000003</v>
      </c>
      <c r="Y42">
        <v>419.91345799999999</v>
      </c>
      <c r="Z42">
        <v>356.50997699999971</v>
      </c>
      <c r="AA42">
        <v>449.31587500000023</v>
      </c>
      <c r="AB42" t="s">
        <v>102</v>
      </c>
      <c r="AC42">
        <v>0.18519507913584374</v>
      </c>
      <c r="AD42">
        <v>-4.3317137278056507E-2</v>
      </c>
      <c r="AE42">
        <v>-5.9964735747403561E-2</v>
      </c>
      <c r="AF42">
        <v>-5.7390043337221537E-2</v>
      </c>
      <c r="AG42">
        <v>-0.27653890718449398</v>
      </c>
      <c r="AH42">
        <v>-0.3087391423522835</v>
      </c>
      <c r="AI42" t="s">
        <v>102</v>
      </c>
      <c r="AJ42">
        <v>2877.53751646</v>
      </c>
      <c r="AK42">
        <v>2546.365088</v>
      </c>
      <c r="AL42">
        <v>-0.11508883083735237</v>
      </c>
      <c r="AM42" t="s">
        <v>779</v>
      </c>
      <c r="AN42">
        <v>1</v>
      </c>
      <c r="AO42">
        <v>1</v>
      </c>
      <c r="AP42">
        <v>1</v>
      </c>
      <c r="AQ42">
        <v>1</v>
      </c>
      <c r="AR42">
        <v>1</v>
      </c>
      <c r="AS42">
        <v>1</v>
      </c>
      <c r="AT42">
        <v>0</v>
      </c>
    </row>
    <row r="43" spans="1:46" x14ac:dyDescent="0.3">
      <c r="A43" t="s">
        <v>649</v>
      </c>
      <c r="B43" t="s">
        <v>835</v>
      </c>
      <c r="C43" t="s">
        <v>647</v>
      </c>
      <c r="D43" t="s">
        <v>804</v>
      </c>
      <c r="E43" t="s">
        <v>102</v>
      </c>
      <c r="F43" t="s">
        <v>27</v>
      </c>
      <c r="G43" t="s">
        <v>7</v>
      </c>
      <c r="H43" s="4">
        <v>3.0000000000000001E-3</v>
      </c>
      <c r="I43" s="4" t="s">
        <v>1527</v>
      </c>
      <c r="J43" s="4">
        <v>1259.7679999999998</v>
      </c>
      <c r="K43" s="4">
        <v>1191.5639999999999</v>
      </c>
      <c r="L43" s="4">
        <v>2266.7799999999997</v>
      </c>
      <c r="M43" s="4">
        <v>3301.8759999999997</v>
      </c>
      <c r="N43" s="4">
        <v>4356.0289999999995</v>
      </c>
      <c r="O43" s="4">
        <v>5414.1939999999995</v>
      </c>
      <c r="P43" s="4">
        <v>6540.5629999999992</v>
      </c>
      <c r="Q43" s="4">
        <v>7823.3999999999987</v>
      </c>
      <c r="R43" s="4">
        <v>8604.7369999999992</v>
      </c>
      <c r="S43" s="4">
        <v>9687.976999999999</v>
      </c>
      <c r="T43" s="4">
        <v>11297.791999999999</v>
      </c>
      <c r="U43" s="4">
        <v>13418.133999999998</v>
      </c>
      <c r="V43" s="4">
        <v>132</v>
      </c>
      <c r="W43" s="4">
        <v>974</v>
      </c>
      <c r="X43" s="4">
        <v>2279</v>
      </c>
      <c r="Y43" s="4" t="s">
        <v>102</v>
      </c>
      <c r="Z43" s="4" t="s">
        <v>102</v>
      </c>
      <c r="AA43" s="125" t="s">
        <v>102</v>
      </c>
      <c r="AB43" s="125" t="s">
        <v>102</v>
      </c>
      <c r="AC43" s="125">
        <v>-0.89521880219214967</v>
      </c>
      <c r="AD43" s="125">
        <v>-0.18258691937655039</v>
      </c>
      <c r="AE43" s="125">
        <v>5.3909069252420861E-3</v>
      </c>
      <c r="AF43" s="125" t="s">
        <v>102</v>
      </c>
      <c r="AG43" s="125" t="s">
        <v>102</v>
      </c>
      <c r="AH43" s="4" t="s">
        <v>102</v>
      </c>
      <c r="AI43" s="4" t="s">
        <v>102</v>
      </c>
      <c r="AJ43" s="125">
        <v>4718.1119999999992</v>
      </c>
      <c r="AK43">
        <v>3385</v>
      </c>
      <c r="AL43">
        <v>-0.28255200385238827</v>
      </c>
      <c r="AM43" t="s">
        <v>779</v>
      </c>
      <c r="AN43">
        <v>1</v>
      </c>
      <c r="AO43">
        <v>1</v>
      </c>
      <c r="AP43">
        <v>1</v>
      </c>
      <c r="AQ43">
        <v>0</v>
      </c>
      <c r="AR43">
        <v>0</v>
      </c>
      <c r="AS43">
        <v>0</v>
      </c>
      <c r="AT43">
        <v>0</v>
      </c>
    </row>
    <row r="44" spans="1:46" x14ac:dyDescent="0.3">
      <c r="A44" t="s">
        <v>789</v>
      </c>
      <c r="B44" t="s">
        <v>839</v>
      </c>
      <c r="C44" t="s">
        <v>647</v>
      </c>
      <c r="D44" t="s">
        <v>804</v>
      </c>
      <c r="E44" t="s">
        <v>102</v>
      </c>
      <c r="F44" t="s">
        <v>27</v>
      </c>
      <c r="G44" t="s">
        <v>7</v>
      </c>
      <c r="H44">
        <v>1.2E-2</v>
      </c>
      <c r="I44" t="s">
        <v>1536</v>
      </c>
      <c r="J44">
        <v>5113.1816240326798</v>
      </c>
      <c r="K44">
        <v>5989.4223096408805</v>
      </c>
      <c r="L44">
        <v>4329.8035204643957</v>
      </c>
      <c r="M44">
        <v>5497.7357381293605</v>
      </c>
      <c r="N44">
        <v>6077.6095378591999</v>
      </c>
      <c r="O44">
        <v>4802.6940403499202</v>
      </c>
      <c r="P44">
        <v>5735.0948474120396</v>
      </c>
      <c r="Q44">
        <v>6402.7723503528387</v>
      </c>
      <c r="R44">
        <v>4949.6397912843195</v>
      </c>
      <c r="S44">
        <v>5584.7046315500011</v>
      </c>
      <c r="T44">
        <v>6377.8302438391192</v>
      </c>
      <c r="U44">
        <v>5058.9374261601997</v>
      </c>
      <c r="V44">
        <v>5589.5527825999989</v>
      </c>
      <c r="W44">
        <v>5511.5487644199993</v>
      </c>
      <c r="X44">
        <v>3839.5337546400006</v>
      </c>
      <c r="Y44">
        <v>4346.5883436899994</v>
      </c>
      <c r="Z44">
        <v>3841.1935303999999</v>
      </c>
      <c r="AA44">
        <v>3898.5734558300005</v>
      </c>
      <c r="AB44">
        <v>4914.2063423899999</v>
      </c>
      <c r="AC44">
        <v>9.3165311462496653E-2</v>
      </c>
      <c r="AD44">
        <v>-7.9786249911226237E-2</v>
      </c>
      <c r="AE44">
        <v>-0.11323141188905748</v>
      </c>
      <c r="AF44">
        <v>-0.2093857270104158</v>
      </c>
      <c r="AG44">
        <v>-0.36797625670552103</v>
      </c>
      <c r="AH44">
        <v>-0.1882527966437034</v>
      </c>
      <c r="AI44">
        <v>-0.14313425093439658</v>
      </c>
      <c r="AJ44">
        <v>37545.541617888477</v>
      </c>
      <c r="AK44">
        <v>31941.196973969996</v>
      </c>
      <c r="AL44">
        <v>-0.14926791311084203</v>
      </c>
      <c r="AM44" t="s">
        <v>779</v>
      </c>
      <c r="AN44">
        <v>1</v>
      </c>
      <c r="AO44">
        <v>1</v>
      </c>
      <c r="AP44">
        <v>1</v>
      </c>
      <c r="AQ44">
        <v>1</v>
      </c>
      <c r="AR44">
        <v>1</v>
      </c>
      <c r="AS44">
        <v>1</v>
      </c>
      <c r="AT44">
        <v>1</v>
      </c>
    </row>
    <row r="45" spans="1:46" x14ac:dyDescent="0.3">
      <c r="A45" t="s">
        <v>50</v>
      </c>
      <c r="B45" t="s">
        <v>830</v>
      </c>
      <c r="C45" t="s">
        <v>46</v>
      </c>
      <c r="D45" t="s">
        <v>806</v>
      </c>
      <c r="E45" t="s">
        <v>1940</v>
      </c>
      <c r="F45" t="s">
        <v>27</v>
      </c>
      <c r="G45">
        <v>0</v>
      </c>
      <c r="H45">
        <v>9.6999999999999989E-2</v>
      </c>
      <c r="I45" t="s">
        <v>1497</v>
      </c>
      <c r="J45">
        <v>345227606.73776054</v>
      </c>
      <c r="K45">
        <v>270350795.78406477</v>
      </c>
      <c r="L45">
        <v>407196221.55623281</v>
      </c>
      <c r="M45">
        <v>376061524.83235347</v>
      </c>
      <c r="N45">
        <v>386448785.68488848</v>
      </c>
      <c r="O45">
        <v>278482810.79053664</v>
      </c>
      <c r="P45">
        <v>428991695.40075403</v>
      </c>
      <c r="Q45">
        <v>365836692.67570889</v>
      </c>
      <c r="R45">
        <v>308605458.75580251</v>
      </c>
      <c r="S45" t="s">
        <v>102</v>
      </c>
      <c r="T45" t="s">
        <v>102</v>
      </c>
      <c r="U45" t="s">
        <v>102</v>
      </c>
      <c r="V45">
        <v>421506011.68116194</v>
      </c>
      <c r="W45">
        <v>352831675.75242406</v>
      </c>
      <c r="X45">
        <v>243613396.44747642</v>
      </c>
      <c r="Y45">
        <v>245834676.20042044</v>
      </c>
      <c r="Z45">
        <v>110464387.38676277</v>
      </c>
      <c r="AA45">
        <v>34528186.040343031</v>
      </c>
      <c r="AB45" t="s">
        <v>102</v>
      </c>
      <c r="AC45">
        <v>0.22095105795332146</v>
      </c>
      <c r="AD45">
        <v>0.30508835651528327</v>
      </c>
      <c r="AE45">
        <v>-0.40172972254892597</v>
      </c>
      <c r="AF45">
        <v>-0.34629133807290596</v>
      </c>
      <c r="AG45">
        <v>-0.71415517015795271</v>
      </c>
      <c r="AH45">
        <v>-0.87601322342902621</v>
      </c>
      <c r="AI45" t="s">
        <v>102</v>
      </c>
      <c r="AJ45">
        <v>2063767745.3858368</v>
      </c>
      <c r="AK45">
        <v>1408778333.5085888</v>
      </c>
      <c r="AL45">
        <v>-0.31737554448249838</v>
      </c>
      <c r="AM45" t="s">
        <v>779</v>
      </c>
      <c r="AN45">
        <v>1</v>
      </c>
      <c r="AO45">
        <v>1</v>
      </c>
      <c r="AP45">
        <v>1</v>
      </c>
      <c r="AQ45">
        <v>1</v>
      </c>
      <c r="AR45">
        <v>1</v>
      </c>
      <c r="AS45">
        <v>1</v>
      </c>
      <c r="AT45">
        <v>0</v>
      </c>
    </row>
    <row r="46" spans="1:46" x14ac:dyDescent="0.3">
      <c r="A46" t="s">
        <v>15</v>
      </c>
      <c r="B46" t="s">
        <v>821</v>
      </c>
      <c r="C46" t="s">
        <v>42</v>
      </c>
      <c r="D46" t="s">
        <v>806</v>
      </c>
      <c r="E46" t="s">
        <v>1696</v>
      </c>
      <c r="F46" t="s">
        <v>27</v>
      </c>
      <c r="G46" t="s">
        <v>7</v>
      </c>
      <c r="H46" s="4">
        <v>3.0000000000000001E-3</v>
      </c>
      <c r="I46" s="4" t="s">
        <v>1472</v>
      </c>
      <c r="J46" s="4">
        <v>2632.8749999999995</v>
      </c>
      <c r="K46" s="4">
        <v>4541.5839999999998</v>
      </c>
      <c r="L46" s="4">
        <v>7254.6989999999996</v>
      </c>
      <c r="M46" s="4">
        <v>9639.8329999999987</v>
      </c>
      <c r="N46" s="4">
        <v>11388.061999999998</v>
      </c>
      <c r="O46" s="4">
        <v>13570.589999999998</v>
      </c>
      <c r="P46" s="4">
        <v>16378.989999999998</v>
      </c>
      <c r="Q46" s="4" t="s">
        <v>102</v>
      </c>
      <c r="R46" s="4" t="s">
        <v>102</v>
      </c>
      <c r="S46" s="4" t="s">
        <v>102</v>
      </c>
      <c r="T46" s="4" t="s">
        <v>102</v>
      </c>
      <c r="U46" s="4" t="s">
        <v>102</v>
      </c>
      <c r="V46" s="4">
        <v>2268</v>
      </c>
      <c r="W46" s="4">
        <v>4779</v>
      </c>
      <c r="X46" s="4">
        <v>7002</v>
      </c>
      <c r="Y46" s="4">
        <v>8392</v>
      </c>
      <c r="Z46" s="4">
        <v>9681</v>
      </c>
      <c r="AA46" s="125">
        <v>11591</v>
      </c>
      <c r="AB46" s="125">
        <v>13669</v>
      </c>
      <c r="AC46" s="125">
        <v>-0.13858424725822518</v>
      </c>
      <c r="AD46" s="125">
        <v>5.227603408854712E-2</v>
      </c>
      <c r="AE46" s="125">
        <v>-3.4832458245338593E-2</v>
      </c>
      <c r="AF46" s="125">
        <v>-0.12944549973013006</v>
      </c>
      <c r="AG46" s="125">
        <v>-0.14989925414877425</v>
      </c>
      <c r="AH46" s="4">
        <v>-0.14587353976503589</v>
      </c>
      <c r="AI46" s="4">
        <v>-0.16545525700913172</v>
      </c>
      <c r="AJ46" s="125">
        <v>65406.632999999994</v>
      </c>
      <c r="AK46">
        <v>57382</v>
      </c>
      <c r="AL46">
        <v>-0.12268836709573469</v>
      </c>
      <c r="AM46" t="s">
        <v>779</v>
      </c>
      <c r="AN46">
        <v>1</v>
      </c>
      <c r="AO46">
        <v>1</v>
      </c>
      <c r="AP46">
        <v>1</v>
      </c>
      <c r="AQ46">
        <v>1</v>
      </c>
      <c r="AR46">
        <v>1</v>
      </c>
      <c r="AS46">
        <v>1</v>
      </c>
      <c r="AT46">
        <v>1</v>
      </c>
    </row>
    <row r="47" spans="1:46" x14ac:dyDescent="0.3">
      <c r="A47" t="s">
        <v>48</v>
      </c>
      <c r="B47" t="s">
        <v>817</v>
      </c>
      <c r="C47" t="s">
        <v>49</v>
      </c>
      <c r="D47" t="s">
        <v>808</v>
      </c>
      <c r="E47" t="s">
        <v>1696</v>
      </c>
      <c r="F47" t="s">
        <v>27</v>
      </c>
      <c r="G47" t="s">
        <v>7</v>
      </c>
      <c r="H47">
        <v>2.7000000000000003E-2</v>
      </c>
      <c r="I47" t="s">
        <v>1544</v>
      </c>
      <c r="J47">
        <v>47564.030227999996</v>
      </c>
      <c r="K47">
        <v>42582.117929</v>
      </c>
      <c r="L47">
        <v>37525.257223999994</v>
      </c>
      <c r="M47">
        <v>36076.136603000006</v>
      </c>
      <c r="N47">
        <v>38105.184610999997</v>
      </c>
      <c r="O47">
        <v>38166.566347</v>
      </c>
      <c r="P47">
        <v>38363.660997999999</v>
      </c>
      <c r="Q47">
        <v>47227.477192999999</v>
      </c>
      <c r="R47">
        <v>36350.101176999997</v>
      </c>
      <c r="S47">
        <v>41072.368363000001</v>
      </c>
      <c r="T47">
        <v>39043.847205999991</v>
      </c>
      <c r="U47">
        <v>41633.030256999999</v>
      </c>
      <c r="V47">
        <v>63363.135000000002</v>
      </c>
      <c r="W47">
        <v>34460.490000000005</v>
      </c>
      <c r="X47">
        <v>36266.333000000006</v>
      </c>
      <c r="Y47">
        <v>35533.521000000001</v>
      </c>
      <c r="Z47">
        <v>28053.291000000001</v>
      </c>
      <c r="AA47">
        <v>32423.23</v>
      </c>
      <c r="AB47" t="s">
        <v>102</v>
      </c>
      <c r="AC47">
        <v>0.33216497206536943</v>
      </c>
      <c r="AD47">
        <v>-0.19072860449406781</v>
      </c>
      <c r="AE47">
        <v>-3.3548716707924885E-2</v>
      </c>
      <c r="AF47">
        <v>-1.5040845669568814E-2</v>
      </c>
      <c r="AG47">
        <v>-0.26379333189474352</v>
      </c>
      <c r="AH47">
        <v>-0.15048082383893679</v>
      </c>
      <c r="AI47" t="s">
        <v>102</v>
      </c>
      <c r="AJ47">
        <v>240019.29294200003</v>
      </c>
      <c r="AK47">
        <v>230100.00000000003</v>
      </c>
      <c r="AL47">
        <v>-4.1327065088875868E-2</v>
      </c>
      <c r="AM47" t="s">
        <v>779</v>
      </c>
      <c r="AN47">
        <v>1</v>
      </c>
      <c r="AO47">
        <v>1</v>
      </c>
      <c r="AP47">
        <v>1</v>
      </c>
      <c r="AQ47">
        <v>1</v>
      </c>
      <c r="AR47">
        <v>1</v>
      </c>
      <c r="AS47">
        <v>1</v>
      </c>
      <c r="AT47">
        <v>0</v>
      </c>
    </row>
    <row r="48" spans="1:46" x14ac:dyDescent="0.3">
      <c r="A48" t="s">
        <v>785</v>
      </c>
      <c r="B48" t="s">
        <v>815</v>
      </c>
      <c r="C48" t="s">
        <v>44</v>
      </c>
      <c r="D48" t="s">
        <v>808</v>
      </c>
      <c r="E48" t="s">
        <v>1696</v>
      </c>
      <c r="F48" t="s">
        <v>27</v>
      </c>
      <c r="G48" t="s">
        <v>7</v>
      </c>
      <c r="H48" s="4">
        <v>-9.0000000000000011E-3</v>
      </c>
      <c r="I48" s="4" t="s">
        <v>1448</v>
      </c>
      <c r="J48" s="4">
        <v>1855.152</v>
      </c>
      <c r="K48" s="4">
        <v>1833.35</v>
      </c>
      <c r="L48" s="4">
        <v>1393.346</v>
      </c>
      <c r="M48" s="4">
        <v>2034.5229999999999</v>
      </c>
      <c r="N48" s="4">
        <v>2320.922</v>
      </c>
      <c r="O48" s="4">
        <v>2490.3829999999998</v>
      </c>
      <c r="P48" s="4">
        <v>2317.9490000000001</v>
      </c>
      <c r="Q48" s="4">
        <v>2593.4470000000001</v>
      </c>
      <c r="R48" s="4">
        <v>2214.8849999999998</v>
      </c>
      <c r="S48" s="4">
        <v>2552.8159999999998</v>
      </c>
      <c r="T48" s="4">
        <v>2253.5340000000001</v>
      </c>
      <c r="U48" s="4">
        <v>1991.91</v>
      </c>
      <c r="V48" s="4">
        <v>1976</v>
      </c>
      <c r="W48" s="4">
        <v>1979</v>
      </c>
      <c r="X48" s="4">
        <v>1246</v>
      </c>
      <c r="Y48" s="4">
        <v>1247</v>
      </c>
      <c r="Z48" s="4">
        <v>1729</v>
      </c>
      <c r="AA48" s="125">
        <v>1616</v>
      </c>
      <c r="AB48" s="125">
        <v>2295</v>
      </c>
      <c r="AC48" s="125">
        <v>6.514183204395109E-2</v>
      </c>
      <c r="AD48" s="125">
        <v>7.9444732320615316E-2</v>
      </c>
      <c r="AE48" s="125">
        <v>-0.105749756341928</v>
      </c>
      <c r="AF48" s="125">
        <v>-0.38707991996158309</v>
      </c>
      <c r="AG48" s="125">
        <v>-0.2550374377079454</v>
      </c>
      <c r="AH48" s="4">
        <v>-0.35110382619862079</v>
      </c>
      <c r="AI48" s="4">
        <v>-9.9005629545775454E-3</v>
      </c>
      <c r="AJ48" s="125">
        <v>14245.625</v>
      </c>
      <c r="AK48">
        <v>12088</v>
      </c>
      <c r="AL48">
        <v>-0.15145878120475584</v>
      </c>
      <c r="AM48" t="s">
        <v>779</v>
      </c>
      <c r="AN48">
        <v>1</v>
      </c>
      <c r="AO48">
        <v>1</v>
      </c>
      <c r="AP48">
        <v>1</v>
      </c>
      <c r="AQ48">
        <v>1</v>
      </c>
      <c r="AR48">
        <v>1</v>
      </c>
      <c r="AS48">
        <v>1</v>
      </c>
      <c r="AT48">
        <v>1</v>
      </c>
    </row>
    <row r="49" spans="1:46" x14ac:dyDescent="0.3">
      <c r="A49" t="s">
        <v>731</v>
      </c>
      <c r="B49" t="s">
        <v>807</v>
      </c>
      <c r="C49" t="s">
        <v>45</v>
      </c>
      <c r="D49" t="s">
        <v>808</v>
      </c>
      <c r="E49" t="s">
        <v>1696</v>
      </c>
      <c r="F49" t="s">
        <v>27</v>
      </c>
      <c r="G49" t="s">
        <v>7</v>
      </c>
      <c r="H49">
        <v>1E-3</v>
      </c>
      <c r="I49" t="s">
        <v>1423</v>
      </c>
      <c r="J49" t="s">
        <v>102</v>
      </c>
      <c r="K49" t="s">
        <v>102</v>
      </c>
      <c r="L49">
        <v>2495.9493461202296</v>
      </c>
      <c r="M49" t="s">
        <v>102</v>
      </c>
      <c r="N49" t="s">
        <v>102</v>
      </c>
      <c r="O49">
        <v>2705.6471620478301</v>
      </c>
      <c r="P49" t="s">
        <v>102</v>
      </c>
      <c r="Q49" t="s">
        <v>102</v>
      </c>
      <c r="R49">
        <v>2688.3110062708884</v>
      </c>
      <c r="S49" t="s">
        <v>102</v>
      </c>
      <c r="T49" t="s">
        <v>102</v>
      </c>
      <c r="U49">
        <v>2631.3734207060324</v>
      </c>
      <c r="V49" t="s">
        <v>102</v>
      </c>
      <c r="W49" t="s">
        <v>102</v>
      </c>
      <c r="X49">
        <v>2385.3002350100001</v>
      </c>
      <c r="Y49" t="s">
        <v>102</v>
      </c>
      <c r="Z49" t="s">
        <v>102</v>
      </c>
      <c r="AA49">
        <v>1319.1438400199997</v>
      </c>
      <c r="AB49" t="s">
        <v>102</v>
      </c>
      <c r="AC49" t="s">
        <v>102</v>
      </c>
      <c r="AD49" t="s">
        <v>102</v>
      </c>
      <c r="AE49">
        <v>-4.4331473025374296E-2</v>
      </c>
      <c r="AF49" t="s">
        <v>102</v>
      </c>
      <c r="AG49" t="s">
        <v>102</v>
      </c>
      <c r="AH49">
        <v>-0.51244794276073458</v>
      </c>
      <c r="AI49" t="s">
        <v>102</v>
      </c>
      <c r="AJ49">
        <v>5201.5965081680597</v>
      </c>
      <c r="AK49">
        <v>3704.44407503</v>
      </c>
      <c r="AL49">
        <v>-0.28782556101517742</v>
      </c>
      <c r="AM49" t="s">
        <v>780</v>
      </c>
      <c r="AN49">
        <v>0</v>
      </c>
      <c r="AO49">
        <v>0</v>
      </c>
      <c r="AP49">
        <v>1</v>
      </c>
      <c r="AQ49">
        <v>0</v>
      </c>
      <c r="AR49">
        <v>0</v>
      </c>
      <c r="AS49">
        <v>1</v>
      </c>
      <c r="AT49">
        <v>0</v>
      </c>
    </row>
    <row r="50" spans="1:46" x14ac:dyDescent="0.3">
      <c r="A50" t="s">
        <v>37</v>
      </c>
      <c r="B50" t="s">
        <v>809</v>
      </c>
      <c r="C50" t="s">
        <v>45</v>
      </c>
      <c r="D50" t="s">
        <v>806</v>
      </c>
      <c r="E50" t="s">
        <v>1696</v>
      </c>
      <c r="F50" t="s">
        <v>27</v>
      </c>
      <c r="G50" t="s">
        <v>7</v>
      </c>
      <c r="H50" s="4">
        <v>1.7000000000000001E-2</v>
      </c>
      <c r="I50" s="4" t="s">
        <v>1432</v>
      </c>
      <c r="J50" s="4">
        <v>32603.992614985858</v>
      </c>
      <c r="K50" s="4">
        <v>38413.752183874531</v>
      </c>
      <c r="L50" s="4">
        <v>39779.917993190429</v>
      </c>
      <c r="M50" s="4">
        <v>39554.296603722272</v>
      </c>
      <c r="N50" s="4">
        <v>42884.394557230706</v>
      </c>
      <c r="O50" s="4">
        <v>38504.947742977056</v>
      </c>
      <c r="P50" s="4">
        <v>38395.709692225551</v>
      </c>
      <c r="Q50" s="4">
        <v>37586.461303025731</v>
      </c>
      <c r="R50" s="4">
        <v>37277.387275503781</v>
      </c>
      <c r="S50" s="4">
        <v>39762.405289446469</v>
      </c>
      <c r="T50" s="4">
        <v>37912.914642374912</v>
      </c>
      <c r="U50" s="4">
        <v>31986.23510411226</v>
      </c>
      <c r="V50" s="4">
        <v>31796.086796979998</v>
      </c>
      <c r="W50" s="4">
        <v>35379.827910250002</v>
      </c>
      <c r="X50" s="4">
        <v>36728.167476709998</v>
      </c>
      <c r="Y50" s="4">
        <v>15591.467602820001</v>
      </c>
      <c r="Z50" s="4">
        <v>23044.904053600003</v>
      </c>
      <c r="AA50" s="125">
        <v>42232.75288036</v>
      </c>
      <c r="AB50" s="125">
        <v>45120.153455710002</v>
      </c>
      <c r="AC50" s="125">
        <v>-2.4779352257444699E-2</v>
      </c>
      <c r="AD50" s="125">
        <v>-7.8980159477837236E-2</v>
      </c>
      <c r="AE50" s="125">
        <v>-7.6715857408324317E-2</v>
      </c>
      <c r="AF50" s="125">
        <v>-0.60582113849667696</v>
      </c>
      <c r="AG50" s="125">
        <v>-0.46262727289187255</v>
      </c>
      <c r="AH50" s="4">
        <v>9.6813665668793458E-2</v>
      </c>
      <c r="AI50" s="4">
        <v>0.17513529030682382</v>
      </c>
      <c r="AJ50" s="125">
        <v>270137.01138820639</v>
      </c>
      <c r="AK50">
        <v>229893.36017643</v>
      </c>
      <c r="AL50">
        <v>-0.14897496276044661</v>
      </c>
      <c r="AM50" t="s">
        <v>779</v>
      </c>
      <c r="AN50">
        <v>1</v>
      </c>
      <c r="AO50">
        <v>1</v>
      </c>
      <c r="AP50">
        <v>1</v>
      </c>
      <c r="AQ50">
        <v>1</v>
      </c>
      <c r="AR50">
        <v>1</v>
      </c>
      <c r="AS50">
        <v>1</v>
      </c>
      <c r="AT50">
        <v>1</v>
      </c>
    </row>
    <row r="51" spans="1:46" x14ac:dyDescent="0.3">
      <c r="A51" t="s">
        <v>66</v>
      </c>
      <c r="B51" t="s">
        <v>833</v>
      </c>
      <c r="C51" t="s">
        <v>46</v>
      </c>
      <c r="D51" t="s">
        <v>825</v>
      </c>
      <c r="E51" t="s">
        <v>1689</v>
      </c>
      <c r="F51" t="s">
        <v>27</v>
      </c>
      <c r="G51" t="s">
        <v>7</v>
      </c>
      <c r="H51">
        <v>0.154</v>
      </c>
      <c r="I51" t="s">
        <v>1506</v>
      </c>
      <c r="J51">
        <v>45263.75221631513</v>
      </c>
      <c r="K51">
        <v>63094.345435048235</v>
      </c>
      <c r="L51">
        <v>73217.13844658481</v>
      </c>
      <c r="M51">
        <v>59381.713339913716</v>
      </c>
      <c r="N51">
        <v>74710.535033999433</v>
      </c>
      <c r="O51">
        <v>26823.965323445176</v>
      </c>
      <c r="P51">
        <v>53351.047441667128</v>
      </c>
      <c r="Q51">
        <v>45850.049993391935</v>
      </c>
      <c r="R51">
        <v>56626.936686519519</v>
      </c>
      <c r="S51">
        <v>63336.443596495861</v>
      </c>
      <c r="T51">
        <v>61786.522855235955</v>
      </c>
      <c r="U51">
        <v>72223.219631254935</v>
      </c>
      <c r="V51">
        <v>59775.600649510001</v>
      </c>
      <c r="W51">
        <v>44758.059132770002</v>
      </c>
      <c r="X51">
        <v>53681.919600779998</v>
      </c>
      <c r="Y51">
        <v>36883.170162139999</v>
      </c>
      <c r="Z51">
        <v>39914.301899516999</v>
      </c>
      <c r="AA51">
        <v>66296.374218170007</v>
      </c>
      <c r="AB51">
        <v>51793.235999999997</v>
      </c>
      <c r="AC51">
        <v>0.32060639524188927</v>
      </c>
      <c r="AD51">
        <v>-0.29061695110466462</v>
      </c>
      <c r="AE51">
        <v>-0.26681210520207138</v>
      </c>
      <c r="AF51">
        <v>-0.37887999372782005</v>
      </c>
      <c r="AG51">
        <v>-0.4657473423078457</v>
      </c>
      <c r="AH51">
        <v>1.471535189475675</v>
      </c>
      <c r="AI51">
        <v>-2.9199266300636507E-2</v>
      </c>
      <c r="AJ51">
        <v>395842.49723697361</v>
      </c>
      <c r="AK51">
        <v>353102.66166288703</v>
      </c>
      <c r="AL51">
        <v>-0.10797182180391336</v>
      </c>
      <c r="AM51" t="s">
        <v>779</v>
      </c>
      <c r="AN51">
        <v>1</v>
      </c>
      <c r="AO51">
        <v>1</v>
      </c>
      <c r="AP51">
        <v>1</v>
      </c>
      <c r="AQ51">
        <v>1</v>
      </c>
      <c r="AR51">
        <v>1</v>
      </c>
      <c r="AS51">
        <v>1</v>
      </c>
      <c r="AT51">
        <v>1</v>
      </c>
    </row>
    <row r="52" spans="1:46" x14ac:dyDescent="0.3">
      <c r="A52" t="s">
        <v>656</v>
      </c>
      <c r="B52" t="s">
        <v>816</v>
      </c>
      <c r="C52" t="s">
        <v>44</v>
      </c>
      <c r="D52" t="s">
        <v>808</v>
      </c>
      <c r="E52" t="s">
        <v>1696</v>
      </c>
      <c r="F52" t="s">
        <v>27</v>
      </c>
      <c r="G52" t="s">
        <v>730</v>
      </c>
      <c r="H52" s="4">
        <v>0.12</v>
      </c>
      <c r="I52" s="4" t="s">
        <v>1460</v>
      </c>
      <c r="J52" s="4">
        <v>11852347.360000001</v>
      </c>
      <c r="K52" s="4">
        <v>11775570.24</v>
      </c>
      <c r="L52" s="4">
        <v>10435320.000000002</v>
      </c>
      <c r="M52" s="4">
        <v>11809337.120000001</v>
      </c>
      <c r="N52" s="4">
        <v>13102237.120000001</v>
      </c>
      <c r="O52" s="4">
        <v>13605157.440000001</v>
      </c>
      <c r="P52" s="4">
        <v>13662251.680000002</v>
      </c>
      <c r="Q52" s="4">
        <v>15541294.720000001</v>
      </c>
      <c r="R52" s="4">
        <v>17352779.360000003</v>
      </c>
      <c r="S52" s="4">
        <v>14175043.680000002</v>
      </c>
      <c r="T52" s="4">
        <v>15668369.920000002</v>
      </c>
      <c r="U52" s="4">
        <v>15810536.000000002</v>
      </c>
      <c r="V52" s="4">
        <v>12929533</v>
      </c>
      <c r="W52" s="4">
        <v>11851488</v>
      </c>
      <c r="X52" s="4">
        <v>13359689</v>
      </c>
      <c r="Y52" s="4">
        <v>12941927</v>
      </c>
      <c r="Z52" s="4">
        <v>11167509</v>
      </c>
      <c r="AA52" s="125">
        <v>15237175</v>
      </c>
      <c r="AB52" s="125">
        <v>22018012</v>
      </c>
      <c r="AC52" s="125">
        <v>9.0883738662212027E-2</v>
      </c>
      <c r="AD52" s="125">
        <v>6.4470559346771622E-3</v>
      </c>
      <c r="AE52" s="125">
        <v>0.28023759693042455</v>
      </c>
      <c r="AF52" s="125">
        <v>9.5906304349790542E-2</v>
      </c>
      <c r="AG52" s="125">
        <v>-0.1476639525204991</v>
      </c>
      <c r="AH52" s="4">
        <v>0.11995580111419854</v>
      </c>
      <c r="AI52" s="4">
        <v>0.61159467090127539</v>
      </c>
      <c r="AJ52" s="125">
        <v>86242220.960000008</v>
      </c>
      <c r="AK52">
        <v>99505333</v>
      </c>
      <c r="AL52">
        <v>0.15378908256724458</v>
      </c>
      <c r="AM52" t="s">
        <v>779</v>
      </c>
      <c r="AN52">
        <v>1</v>
      </c>
      <c r="AO52">
        <v>1</v>
      </c>
      <c r="AP52">
        <v>1</v>
      </c>
      <c r="AQ52">
        <v>1</v>
      </c>
      <c r="AR52">
        <v>1</v>
      </c>
      <c r="AS52">
        <v>1</v>
      </c>
      <c r="AT52">
        <v>1</v>
      </c>
    </row>
    <row r="53" spans="1:46" x14ac:dyDescent="0.3">
      <c r="A53" t="s">
        <v>788</v>
      </c>
      <c r="B53" t="s">
        <v>736</v>
      </c>
      <c r="C53" t="s">
        <v>743</v>
      </c>
      <c r="D53" t="s">
        <v>804</v>
      </c>
      <c r="E53" t="s">
        <v>102</v>
      </c>
      <c r="F53" t="s">
        <v>27</v>
      </c>
      <c r="G53" t="s">
        <v>7</v>
      </c>
      <c r="H53">
        <v>6.0000000000000001E-3</v>
      </c>
      <c r="I53" t="s">
        <v>1480</v>
      </c>
      <c r="J53">
        <v>6816.6559999999999</v>
      </c>
      <c r="K53">
        <v>5385.1180000000004</v>
      </c>
      <c r="L53">
        <v>7888.0460000000003</v>
      </c>
      <c r="M53">
        <v>7135.558</v>
      </c>
      <c r="N53">
        <v>7638.558</v>
      </c>
      <c r="O53">
        <v>7152.66</v>
      </c>
      <c r="P53">
        <v>7915.2079999999996</v>
      </c>
      <c r="Q53">
        <v>7913.1959999999999</v>
      </c>
      <c r="R53">
        <v>12057.915999999999</v>
      </c>
      <c r="S53">
        <v>6072.2160000000003</v>
      </c>
      <c r="T53">
        <v>7558.0780000000004</v>
      </c>
      <c r="U53">
        <v>7059.1019999999999</v>
      </c>
      <c r="V53">
        <v>6308</v>
      </c>
      <c r="W53">
        <v>6685</v>
      </c>
      <c r="X53">
        <v>6415</v>
      </c>
      <c r="Y53">
        <v>353</v>
      </c>
      <c r="Z53">
        <v>2701</v>
      </c>
      <c r="AA53">
        <v>3678</v>
      </c>
      <c r="AB53">
        <v>6226</v>
      </c>
      <c r="AC53">
        <v>-7.4619578866822675E-2</v>
      </c>
      <c r="AD53">
        <v>0.24138412565889911</v>
      </c>
      <c r="AE53">
        <v>-0.18674409353089474</v>
      </c>
      <c r="AF53">
        <v>-0.95052944703133235</v>
      </c>
      <c r="AG53">
        <v>-0.64639922875495615</v>
      </c>
      <c r="AH53">
        <v>-0.48578570769475971</v>
      </c>
      <c r="AI53">
        <v>-0.2134129640054942</v>
      </c>
      <c r="AJ53">
        <v>49931.804000000004</v>
      </c>
      <c r="AK53">
        <v>32366</v>
      </c>
      <c r="AL53">
        <v>-0.35179590146592743</v>
      </c>
      <c r="AM53" t="s">
        <v>779</v>
      </c>
      <c r="AN53">
        <v>1</v>
      </c>
      <c r="AO53">
        <v>1</v>
      </c>
      <c r="AP53">
        <v>1</v>
      </c>
      <c r="AQ53">
        <v>1</v>
      </c>
      <c r="AR53">
        <v>1</v>
      </c>
      <c r="AS53">
        <v>1</v>
      </c>
      <c r="AT53">
        <v>1</v>
      </c>
    </row>
    <row r="54" spans="1:46" x14ac:dyDescent="0.3">
      <c r="A54" t="s">
        <v>646</v>
      </c>
      <c r="B54" t="s">
        <v>836</v>
      </c>
      <c r="C54" t="s">
        <v>647</v>
      </c>
      <c r="D54" t="s">
        <v>804</v>
      </c>
      <c r="E54" t="s">
        <v>102</v>
      </c>
      <c r="F54" t="s">
        <v>14</v>
      </c>
      <c r="G54" t="s">
        <v>7</v>
      </c>
      <c r="H54" s="4">
        <v>3.0000000000000001E-3</v>
      </c>
      <c r="I54" s="4" t="s">
        <v>1515</v>
      </c>
      <c r="J54" s="4">
        <v>22784.147999999997</v>
      </c>
      <c r="K54" s="4">
        <v>18410.064999999999</v>
      </c>
      <c r="L54" s="4">
        <v>42049.771999999997</v>
      </c>
      <c r="M54" s="4">
        <v>20369.926999999996</v>
      </c>
      <c r="N54" s="4">
        <v>19639.742999999999</v>
      </c>
      <c r="O54" s="4">
        <v>48879.198999999993</v>
      </c>
      <c r="P54" s="4">
        <v>21467.208999999999</v>
      </c>
      <c r="Q54" s="4">
        <v>18283.073163999998</v>
      </c>
      <c r="R54" s="4">
        <v>40368.743999999999</v>
      </c>
      <c r="S54" s="4">
        <v>17612.679999999997</v>
      </c>
      <c r="T54" s="4">
        <v>17892.517</v>
      </c>
      <c r="U54" s="4">
        <v>37461.046999999999</v>
      </c>
      <c r="V54" s="4">
        <v>25542</v>
      </c>
      <c r="W54" s="4">
        <v>19517</v>
      </c>
      <c r="X54" s="4">
        <v>41261</v>
      </c>
      <c r="Y54" s="4">
        <v>16251</v>
      </c>
      <c r="Z54" s="4">
        <v>15507</v>
      </c>
      <c r="AA54" s="125">
        <v>38170</v>
      </c>
      <c r="AB54" s="125">
        <v>21773</v>
      </c>
      <c r="AC54" s="125">
        <v>0.1210425774973022</v>
      </c>
      <c r="AD54" s="125">
        <v>6.0126620954353033E-2</v>
      </c>
      <c r="AE54" s="125">
        <v>-1.8758056524063847E-2</v>
      </c>
      <c r="AF54" s="125">
        <v>-0.20220627202051322</v>
      </c>
      <c r="AG54" s="125">
        <v>-0.21042754989207338</v>
      </c>
      <c r="AH54" s="4">
        <v>-0.21909522289839478</v>
      </c>
      <c r="AI54" s="4">
        <v>1.4244562485975755E-2</v>
      </c>
      <c r="AJ54" s="125">
        <v>193600.06299999999</v>
      </c>
      <c r="AK54">
        <v>178021</v>
      </c>
      <c r="AL54">
        <v>-8.0470340549424285E-2</v>
      </c>
      <c r="AM54" t="s">
        <v>779</v>
      </c>
      <c r="AN54">
        <v>1</v>
      </c>
      <c r="AO54">
        <v>1</v>
      </c>
      <c r="AP54">
        <v>1</v>
      </c>
      <c r="AQ54">
        <v>1</v>
      </c>
      <c r="AR54">
        <v>1</v>
      </c>
      <c r="AS54">
        <v>1</v>
      </c>
      <c r="AT54">
        <v>1</v>
      </c>
    </row>
    <row r="55" spans="1:46" x14ac:dyDescent="0.3">
      <c r="A55" t="s">
        <v>649</v>
      </c>
      <c r="B55" t="s">
        <v>835</v>
      </c>
      <c r="C55" t="s">
        <v>647</v>
      </c>
      <c r="D55" t="s">
        <v>804</v>
      </c>
      <c r="E55" t="s">
        <v>102</v>
      </c>
      <c r="F55" t="s">
        <v>14</v>
      </c>
      <c r="G55" t="s">
        <v>7</v>
      </c>
      <c r="H55" s="4">
        <v>3.0000000000000001E-3</v>
      </c>
      <c r="I55" s="4" t="s">
        <v>1528</v>
      </c>
      <c r="J55" s="4">
        <v>-3170.4829999999997</v>
      </c>
      <c r="K55" s="4">
        <v>2847.5169999999998</v>
      </c>
      <c r="L55" s="4">
        <v>19518.379999999997</v>
      </c>
      <c r="M55" s="4">
        <v>25529.358999999997</v>
      </c>
      <c r="N55" s="4">
        <v>30451.079999999998</v>
      </c>
      <c r="O55" s="4">
        <v>44348.647999999994</v>
      </c>
      <c r="P55" s="4">
        <v>40412.875999999997</v>
      </c>
      <c r="Q55" s="4">
        <v>46042.714999999997</v>
      </c>
      <c r="R55" s="4">
        <v>67533.995999999999</v>
      </c>
      <c r="S55" s="4">
        <v>73814.781999999992</v>
      </c>
      <c r="T55" s="4">
        <v>80147.723999999987</v>
      </c>
      <c r="U55" s="4">
        <v>105524.62699999999</v>
      </c>
      <c r="V55" s="4">
        <v>1429</v>
      </c>
      <c r="W55" s="4">
        <v>7160</v>
      </c>
      <c r="X55" s="4">
        <v>21212</v>
      </c>
      <c r="Y55" s="4" t="s">
        <v>102</v>
      </c>
      <c r="Z55" s="4" t="s">
        <v>102</v>
      </c>
      <c r="AA55" s="125" t="s">
        <v>102</v>
      </c>
      <c r="AB55" s="125" t="s">
        <v>102</v>
      </c>
      <c r="AC55" s="125">
        <v>-1.4507199691655817</v>
      </c>
      <c r="AD55" s="125">
        <v>1.5144713798021225</v>
      </c>
      <c r="AE55" s="125">
        <v>8.6770520914133384E-2</v>
      </c>
      <c r="AF55" s="125" t="s">
        <v>102</v>
      </c>
      <c r="AG55" s="125" t="s">
        <v>102</v>
      </c>
      <c r="AH55" s="4" t="s">
        <v>102</v>
      </c>
      <c r="AI55" s="4" t="s">
        <v>102</v>
      </c>
      <c r="AJ55" s="125">
        <v>19195.413999999997</v>
      </c>
      <c r="AK55">
        <v>29801</v>
      </c>
      <c r="AL55">
        <v>0.55250623925068798</v>
      </c>
      <c r="AM55" t="s">
        <v>779</v>
      </c>
      <c r="AN55">
        <v>1</v>
      </c>
      <c r="AO55">
        <v>1</v>
      </c>
      <c r="AP55">
        <v>1</v>
      </c>
      <c r="AQ55">
        <v>0</v>
      </c>
      <c r="AR55">
        <v>0</v>
      </c>
      <c r="AS55">
        <v>0</v>
      </c>
      <c r="AT55">
        <v>0</v>
      </c>
    </row>
    <row r="56" spans="1:46" x14ac:dyDescent="0.3">
      <c r="A56" t="s">
        <v>17</v>
      </c>
      <c r="B56" t="s">
        <v>827</v>
      </c>
      <c r="C56" t="s">
        <v>43</v>
      </c>
      <c r="D56" t="s">
        <v>806</v>
      </c>
      <c r="E56" t="s">
        <v>1696</v>
      </c>
      <c r="F56" t="s">
        <v>14</v>
      </c>
      <c r="G56" t="s">
        <v>8</v>
      </c>
      <c r="H56">
        <v>3.3000000000000002E-2</v>
      </c>
      <c r="I56" t="s">
        <v>1489</v>
      </c>
      <c r="J56">
        <v>565.09231999999997</v>
      </c>
      <c r="K56">
        <v>531.62311999999997</v>
      </c>
      <c r="L56">
        <v>2989.6362899999999</v>
      </c>
      <c r="M56">
        <v>538.1103599999999</v>
      </c>
      <c r="N56">
        <v>99.064700000000002</v>
      </c>
      <c r="O56">
        <v>1093.7920499999998</v>
      </c>
      <c r="P56">
        <v>512.01678000000004</v>
      </c>
      <c r="Q56">
        <v>614.97589000000005</v>
      </c>
      <c r="R56">
        <v>1917.9194499999999</v>
      </c>
      <c r="S56">
        <v>566.28026999999997</v>
      </c>
      <c r="T56">
        <v>406.80572999999998</v>
      </c>
      <c r="U56">
        <v>1349.6558199999999</v>
      </c>
      <c r="V56">
        <v>584.91</v>
      </c>
      <c r="W56">
        <v>611.77</v>
      </c>
      <c r="X56">
        <v>2303.64</v>
      </c>
      <c r="Y56">
        <v>464.92</v>
      </c>
      <c r="Z56">
        <v>62.15</v>
      </c>
      <c r="AA56">
        <v>636.28</v>
      </c>
      <c r="AB56">
        <v>286.33</v>
      </c>
      <c r="AC56">
        <v>3.5069809478210562E-2</v>
      </c>
      <c r="AD56">
        <v>0.15075883080480024</v>
      </c>
      <c r="AE56">
        <v>-0.22945810909995346</v>
      </c>
      <c r="AF56">
        <v>-0.13601366084087269</v>
      </c>
      <c r="AG56">
        <v>-0.37263222924008249</v>
      </c>
      <c r="AH56">
        <v>-0.41828065033019751</v>
      </c>
      <c r="AI56">
        <v>-0.44078004631020107</v>
      </c>
      <c r="AJ56">
        <v>6329.3356199999998</v>
      </c>
      <c r="AK56">
        <v>4950</v>
      </c>
      <c r="AL56">
        <v>-0.21792739440794576</v>
      </c>
      <c r="AM56" t="s">
        <v>779</v>
      </c>
      <c r="AN56">
        <v>1</v>
      </c>
      <c r="AO56">
        <v>1</v>
      </c>
      <c r="AP56">
        <v>1</v>
      </c>
      <c r="AQ56">
        <v>1</v>
      </c>
      <c r="AR56">
        <v>1</v>
      </c>
      <c r="AS56">
        <v>1</v>
      </c>
      <c r="AT56">
        <v>1</v>
      </c>
    </row>
    <row r="57" spans="1:46" x14ac:dyDescent="0.3">
      <c r="A57" t="s">
        <v>15</v>
      </c>
      <c r="B57" t="s">
        <v>821</v>
      </c>
      <c r="C57" t="s">
        <v>42</v>
      </c>
      <c r="D57" t="s">
        <v>806</v>
      </c>
      <c r="E57" t="s">
        <v>1696</v>
      </c>
      <c r="F57" t="s">
        <v>14</v>
      </c>
      <c r="G57" t="s">
        <v>7</v>
      </c>
      <c r="H57" s="4">
        <v>3.0000000000000001E-3</v>
      </c>
      <c r="I57" s="4" t="s">
        <v>1473</v>
      </c>
      <c r="J57" s="4">
        <v>6268.7499999999991</v>
      </c>
      <c r="K57" s="4">
        <v>10725.079</v>
      </c>
      <c r="L57" s="4">
        <v>28869.348999999998</v>
      </c>
      <c r="M57" s="4">
        <v>35077.918999999994</v>
      </c>
      <c r="N57" s="4">
        <v>39784.997999999992</v>
      </c>
      <c r="O57" s="4">
        <v>51562.223999999995</v>
      </c>
      <c r="P57" s="4">
        <v>57422.752999999997</v>
      </c>
      <c r="Q57" s="4" t="s">
        <v>102</v>
      </c>
      <c r="R57" s="4" t="s">
        <v>102</v>
      </c>
      <c r="S57" s="4" t="s">
        <v>102</v>
      </c>
      <c r="T57" s="4" t="s">
        <v>102</v>
      </c>
      <c r="U57" s="4" t="s">
        <v>102</v>
      </c>
      <c r="V57" s="4">
        <v>6523</v>
      </c>
      <c r="W57" s="4">
        <v>11412</v>
      </c>
      <c r="X57" s="4">
        <v>29072</v>
      </c>
      <c r="Y57" s="4">
        <v>32961</v>
      </c>
      <c r="Z57" s="4">
        <v>37145</v>
      </c>
      <c r="AA57" s="125">
        <v>49818</v>
      </c>
      <c r="AB57" s="125">
        <v>55362</v>
      </c>
      <c r="AC57" s="125">
        <v>4.0558325024925374E-2</v>
      </c>
      <c r="AD57" s="125">
        <v>6.4048106312317166E-2</v>
      </c>
      <c r="AE57" s="125">
        <v>7.0195902235274396E-3</v>
      </c>
      <c r="AF57" s="125">
        <v>-6.0349047501934046E-2</v>
      </c>
      <c r="AG57" s="125">
        <v>-6.6356620151143228E-2</v>
      </c>
      <c r="AH57" s="4">
        <v>-3.382755561513396E-2</v>
      </c>
      <c r="AI57" s="4">
        <v>-3.5887394670889382E-2</v>
      </c>
      <c r="AJ57" s="125">
        <v>229711.07199999999</v>
      </c>
      <c r="AK57">
        <v>222293</v>
      </c>
      <c r="AL57">
        <v>-3.2293053771478571E-2</v>
      </c>
      <c r="AM57" t="s">
        <v>779</v>
      </c>
      <c r="AN57">
        <v>1</v>
      </c>
      <c r="AO57">
        <v>1</v>
      </c>
      <c r="AP57">
        <v>1</v>
      </c>
      <c r="AQ57">
        <v>1</v>
      </c>
      <c r="AR57">
        <v>1</v>
      </c>
      <c r="AS57">
        <v>1</v>
      </c>
      <c r="AT57">
        <v>1</v>
      </c>
    </row>
    <row r="58" spans="1:46" x14ac:dyDescent="0.3">
      <c r="A58" t="s">
        <v>48</v>
      </c>
      <c r="B58" t="s">
        <v>817</v>
      </c>
      <c r="C58" t="s">
        <v>49</v>
      </c>
      <c r="D58" t="s">
        <v>808</v>
      </c>
      <c r="E58" t="s">
        <v>1696</v>
      </c>
      <c r="F58" t="s">
        <v>14</v>
      </c>
      <c r="G58" t="s">
        <v>7</v>
      </c>
      <c r="H58">
        <v>2.7000000000000003E-2</v>
      </c>
      <c r="I58" t="s">
        <v>1545</v>
      </c>
      <c r="J58">
        <v>176744.971559</v>
      </c>
      <c r="K58">
        <v>138340.62698299997</v>
      </c>
      <c r="L58">
        <v>161745.38699799997</v>
      </c>
      <c r="M58">
        <v>209964.06605199998</v>
      </c>
      <c r="N58">
        <v>121366.97588599999</v>
      </c>
      <c r="O58">
        <v>144227.22050099997</v>
      </c>
      <c r="P58">
        <v>127555.92847399999</v>
      </c>
      <c r="Q58">
        <v>124781.762183</v>
      </c>
      <c r="R58">
        <v>129332.67955399999</v>
      </c>
      <c r="S58">
        <v>118941.61268599999</v>
      </c>
      <c r="T58">
        <v>123054.10991899999</v>
      </c>
      <c r="U58">
        <v>157346.15239199999</v>
      </c>
      <c r="V58">
        <v>178972.66500000001</v>
      </c>
      <c r="W58">
        <v>135828.826</v>
      </c>
      <c r="X58">
        <v>227795.39199999999</v>
      </c>
      <c r="Y58">
        <v>154114.861</v>
      </c>
      <c r="Z58">
        <v>124189.389</v>
      </c>
      <c r="AA58">
        <v>147545.80900000001</v>
      </c>
      <c r="AB58" t="s">
        <v>102</v>
      </c>
      <c r="AC58">
        <v>1.2603998978586922E-2</v>
      </c>
      <c r="AD58">
        <v>-1.8156640155379867E-2</v>
      </c>
      <c r="AE58">
        <v>0.40835789031075581</v>
      </c>
      <c r="AF58">
        <v>-0.26599411081212482</v>
      </c>
      <c r="AG58">
        <v>2.3255198487034091E-2</v>
      </c>
      <c r="AH58">
        <v>2.3009446396264881E-2</v>
      </c>
      <c r="AI58" t="s">
        <v>102</v>
      </c>
      <c r="AJ58">
        <v>952389.24797899975</v>
      </c>
      <c r="AK58">
        <v>968446.94200000004</v>
      </c>
      <c r="AL58">
        <v>1.6860431861316402E-2</v>
      </c>
      <c r="AM58" t="s">
        <v>779</v>
      </c>
      <c r="AN58">
        <v>1</v>
      </c>
      <c r="AO58">
        <v>1</v>
      </c>
      <c r="AP58">
        <v>1</v>
      </c>
      <c r="AQ58">
        <v>1</v>
      </c>
      <c r="AR58">
        <v>1</v>
      </c>
      <c r="AS58">
        <v>1</v>
      </c>
      <c r="AT58">
        <v>0</v>
      </c>
    </row>
    <row r="59" spans="1:46" x14ac:dyDescent="0.3">
      <c r="A59" t="s">
        <v>29</v>
      </c>
      <c r="B59" t="s">
        <v>814</v>
      </c>
      <c r="C59" t="s">
        <v>44</v>
      </c>
      <c r="D59" t="s">
        <v>808</v>
      </c>
      <c r="E59" t="s">
        <v>1696</v>
      </c>
      <c r="F59" t="s">
        <v>14</v>
      </c>
      <c r="G59" t="s">
        <v>7</v>
      </c>
      <c r="H59" s="4">
        <v>6.9999999999999993E-3</v>
      </c>
      <c r="I59" s="4" t="s">
        <v>1454</v>
      </c>
      <c r="J59" s="4">
        <v>5.214001238579999</v>
      </c>
      <c r="K59" s="4">
        <v>11.403480950289998</v>
      </c>
      <c r="L59" s="4">
        <v>31.731200190670002</v>
      </c>
      <c r="M59" s="4">
        <v>31.393763523459995</v>
      </c>
      <c r="N59" s="4">
        <v>15.097404309769999</v>
      </c>
      <c r="O59" s="4">
        <v>13.901240286209998</v>
      </c>
      <c r="P59" s="4">
        <v>14.981599420539997</v>
      </c>
      <c r="Q59" s="4">
        <v>13.665190483629997</v>
      </c>
      <c r="R59" s="4">
        <v>12.662820035219998</v>
      </c>
      <c r="S59" s="4">
        <v>11.59552258712</v>
      </c>
      <c r="T59" s="4">
        <v>10.94359427134</v>
      </c>
      <c r="U59" s="4">
        <v>26.61180124485</v>
      </c>
      <c r="V59" s="4">
        <v>4.9914947199999995</v>
      </c>
      <c r="W59" s="4">
        <v>11.917337059999999</v>
      </c>
      <c r="X59" s="4">
        <v>31.18955407</v>
      </c>
      <c r="Y59" s="4">
        <v>31.36191732</v>
      </c>
      <c r="Z59" s="4">
        <v>14.795601969999998</v>
      </c>
      <c r="AA59" s="125">
        <v>16.563665159999999</v>
      </c>
      <c r="AB59" s="125" t="s">
        <v>102</v>
      </c>
      <c r="AC59" s="125">
        <v>-4.2674811224363604E-2</v>
      </c>
      <c r="AD59" s="125">
        <v>4.5061338020381744E-2</v>
      </c>
      <c r="AE59" s="125">
        <v>-1.7069827722093648E-2</v>
      </c>
      <c r="AF59" s="125">
        <v>-1.0144117775556679E-3</v>
      </c>
      <c r="AG59" s="125">
        <v>-1.9990346259369584E-2</v>
      </c>
      <c r="AH59" s="4">
        <v>0.19152426826483404</v>
      </c>
      <c r="AI59" s="4" t="s">
        <v>102</v>
      </c>
      <c r="AJ59" s="125">
        <v>108.74109049897999</v>
      </c>
      <c r="AK59">
        <v>110.8195703</v>
      </c>
      <c r="AL59">
        <v>1.911402388446257E-2</v>
      </c>
      <c r="AM59" t="s">
        <v>779</v>
      </c>
      <c r="AN59">
        <v>1</v>
      </c>
      <c r="AO59">
        <v>1</v>
      </c>
      <c r="AP59">
        <v>1</v>
      </c>
      <c r="AQ59">
        <v>1</v>
      </c>
      <c r="AR59">
        <v>1</v>
      </c>
      <c r="AS59">
        <v>1</v>
      </c>
      <c r="AT59">
        <v>0</v>
      </c>
    </row>
    <row r="60" spans="1:46" x14ac:dyDescent="0.3">
      <c r="A60" t="s">
        <v>731</v>
      </c>
      <c r="B60" t="s">
        <v>807</v>
      </c>
      <c r="C60" t="s">
        <v>45</v>
      </c>
      <c r="D60" t="s">
        <v>808</v>
      </c>
      <c r="E60" t="s">
        <v>1696</v>
      </c>
      <c r="F60" t="s">
        <v>14</v>
      </c>
      <c r="G60" t="s">
        <v>7</v>
      </c>
      <c r="H60">
        <v>1E-3</v>
      </c>
      <c r="I60" t="s">
        <v>1424</v>
      </c>
      <c r="J60" t="s">
        <v>102</v>
      </c>
      <c r="K60" t="s">
        <v>102</v>
      </c>
      <c r="L60">
        <v>28073.255755725175</v>
      </c>
      <c r="M60" t="s">
        <v>102</v>
      </c>
      <c r="N60" t="s">
        <v>102</v>
      </c>
      <c r="O60">
        <v>28653.306597135215</v>
      </c>
      <c r="P60" t="s">
        <v>102</v>
      </c>
      <c r="Q60" t="s">
        <v>102</v>
      </c>
      <c r="R60">
        <v>32284.510083085257</v>
      </c>
      <c r="S60" t="s">
        <v>102</v>
      </c>
      <c r="T60" t="s">
        <v>102</v>
      </c>
      <c r="U60">
        <v>34325.893262430764</v>
      </c>
      <c r="V60" t="s">
        <v>102</v>
      </c>
      <c r="W60" t="s">
        <v>102</v>
      </c>
      <c r="X60">
        <v>25652.899812689997</v>
      </c>
      <c r="Y60" t="s">
        <v>102</v>
      </c>
      <c r="Z60" t="s">
        <v>102</v>
      </c>
      <c r="AA60">
        <v>16742.545455380001</v>
      </c>
      <c r="AB60" t="s">
        <v>102</v>
      </c>
      <c r="AC60" t="s">
        <v>102</v>
      </c>
      <c r="AD60" t="s">
        <v>102</v>
      </c>
      <c r="AE60">
        <v>-8.6215719476768482E-2</v>
      </c>
      <c r="AF60" t="s">
        <v>102</v>
      </c>
      <c r="AG60" t="s">
        <v>102</v>
      </c>
      <c r="AH60">
        <v>-0.41568539747332561</v>
      </c>
      <c r="AI60" t="s">
        <v>102</v>
      </c>
      <c r="AJ60">
        <v>56726.56235286039</v>
      </c>
      <c r="AK60">
        <v>42395.445268069998</v>
      </c>
      <c r="AL60">
        <v>-0.25263503534103643</v>
      </c>
      <c r="AM60" t="s">
        <v>780</v>
      </c>
      <c r="AN60">
        <v>0</v>
      </c>
      <c r="AO60">
        <v>0</v>
      </c>
      <c r="AP60">
        <v>1</v>
      </c>
      <c r="AQ60">
        <v>0</v>
      </c>
      <c r="AR60">
        <v>0</v>
      </c>
      <c r="AS60">
        <v>1</v>
      </c>
      <c r="AT60">
        <v>0</v>
      </c>
    </row>
    <row r="61" spans="1:46" x14ac:dyDescent="0.3">
      <c r="A61" t="s">
        <v>37</v>
      </c>
      <c r="B61" t="s">
        <v>809</v>
      </c>
      <c r="C61" t="s">
        <v>45</v>
      </c>
      <c r="D61" t="s">
        <v>806</v>
      </c>
      <c r="E61" t="s">
        <v>1696</v>
      </c>
      <c r="F61" t="s">
        <v>14</v>
      </c>
      <c r="G61" t="s">
        <v>7</v>
      </c>
      <c r="H61" s="4">
        <v>1.7000000000000001E-2</v>
      </c>
      <c r="I61" s="4" t="s">
        <v>1433</v>
      </c>
      <c r="J61" s="4">
        <v>91113.474037475346</v>
      </c>
      <c r="K61" s="4">
        <v>60308.742830160241</v>
      </c>
      <c r="L61" s="4">
        <v>67709.172377659488</v>
      </c>
      <c r="M61" s="4">
        <v>151388.59810125249</v>
      </c>
      <c r="N61" s="4">
        <v>126042.82145026595</v>
      </c>
      <c r="O61" s="4">
        <v>79241.700265566382</v>
      </c>
      <c r="P61" s="4">
        <v>91396.569776225762</v>
      </c>
      <c r="Q61" s="4">
        <v>130066.06097930345</v>
      </c>
      <c r="R61" s="4">
        <v>69762.884017426113</v>
      </c>
      <c r="S61" s="4">
        <v>84665.314880298087</v>
      </c>
      <c r="T61" s="4">
        <v>139700.06484151445</v>
      </c>
      <c r="U61" s="4">
        <v>83793.445097768199</v>
      </c>
      <c r="V61" s="4">
        <v>95727.892326009998</v>
      </c>
      <c r="W61" s="4">
        <v>65184.987964990003</v>
      </c>
      <c r="X61" s="4">
        <v>71404.008106359994</v>
      </c>
      <c r="Y61" s="4">
        <v>61185.20437118</v>
      </c>
      <c r="Z61" s="4">
        <v>64379.387197899996</v>
      </c>
      <c r="AA61" s="125">
        <v>187630.01909310001</v>
      </c>
      <c r="AB61" s="125">
        <v>69780.629186790015</v>
      </c>
      <c r="AC61" s="125">
        <v>5.0644740937402115E-2</v>
      </c>
      <c r="AD61" s="125">
        <v>8.0854697113519738E-2</v>
      </c>
      <c r="AE61" s="125">
        <v>5.4569205307841123E-2</v>
      </c>
      <c r="AF61" s="125">
        <v>-0.59584007555008989</v>
      </c>
      <c r="AG61" s="125">
        <v>-0.48922607049618572</v>
      </c>
      <c r="AH61" s="4">
        <v>1.3678191970173132</v>
      </c>
      <c r="AI61" s="4">
        <v>-0.23650713196742451</v>
      </c>
      <c r="AJ61" s="125">
        <v>667201.07883860555</v>
      </c>
      <c r="AK61">
        <v>615292.12824632996</v>
      </c>
      <c r="AL61">
        <v>-7.7801059138923018E-2</v>
      </c>
      <c r="AM61" t="s">
        <v>779</v>
      </c>
      <c r="AN61">
        <v>1</v>
      </c>
      <c r="AO61">
        <v>1</v>
      </c>
      <c r="AP61">
        <v>1</v>
      </c>
      <c r="AQ61">
        <v>1</v>
      </c>
      <c r="AR61">
        <v>1</v>
      </c>
      <c r="AS61">
        <v>1</v>
      </c>
      <c r="AT61">
        <v>1</v>
      </c>
    </row>
    <row r="62" spans="1:46" x14ac:dyDescent="0.3">
      <c r="A62" t="s">
        <v>66</v>
      </c>
      <c r="B62" t="s">
        <v>833</v>
      </c>
      <c r="C62" t="s">
        <v>46</v>
      </c>
      <c r="D62" t="s">
        <v>825</v>
      </c>
      <c r="E62" t="s">
        <v>1689</v>
      </c>
      <c r="F62" t="s">
        <v>14</v>
      </c>
      <c r="G62" t="s">
        <v>7</v>
      </c>
      <c r="H62" s="4">
        <v>0.154</v>
      </c>
      <c r="I62" s="4" t="s">
        <v>1507</v>
      </c>
      <c r="J62" s="4">
        <v>148074.11305633106</v>
      </c>
      <c r="K62" s="4">
        <v>143621.22257209409</v>
      </c>
      <c r="L62" s="4">
        <v>223090.12885100322</v>
      </c>
      <c r="M62" s="4">
        <v>196852.29321238317</v>
      </c>
      <c r="N62" s="4">
        <v>160040.42594249058</v>
      </c>
      <c r="O62" s="4">
        <v>237768.56669317975</v>
      </c>
      <c r="P62" s="4">
        <v>154653.90200199999</v>
      </c>
      <c r="Q62" s="4">
        <v>172593.95368999997</v>
      </c>
      <c r="R62" s="4">
        <v>212265.99028200001</v>
      </c>
      <c r="S62" s="4">
        <v>155628.82312799999</v>
      </c>
      <c r="T62" s="4">
        <v>130796.47412799989</v>
      </c>
      <c r="U62" s="4">
        <v>229550.45110799998</v>
      </c>
      <c r="V62" s="4">
        <v>149539.546</v>
      </c>
      <c r="W62" s="4">
        <v>127894.74900000001</v>
      </c>
      <c r="X62" s="4">
        <v>187296.03399999999</v>
      </c>
      <c r="Y62" s="4">
        <v>140035.67599999998</v>
      </c>
      <c r="Z62" s="4">
        <v>126379.871</v>
      </c>
      <c r="AA62" s="125">
        <v>217597.51199999999</v>
      </c>
      <c r="AB62" s="125">
        <v>160387.40599999999</v>
      </c>
      <c r="AC62" s="125">
        <v>9.8966180747032881E-3</v>
      </c>
      <c r="AD62" s="125">
        <v>-0.10949964977634001</v>
      </c>
      <c r="AE62" s="125">
        <v>-0.16044678908634855</v>
      </c>
      <c r="AF62" s="125">
        <v>-0.28862563034042976</v>
      </c>
      <c r="AG62" s="125">
        <v>-0.21032532714319485</v>
      </c>
      <c r="AH62" s="4">
        <v>-8.4834824778200396E-2</v>
      </c>
      <c r="AI62" s="4">
        <v>3.7073128603802408E-2</v>
      </c>
      <c r="AJ62" s="125">
        <v>1264100.6523294819</v>
      </c>
      <c r="AK62">
        <v>1109130.794</v>
      </c>
      <c r="AL62">
        <v>-0.12259297394072521</v>
      </c>
      <c r="AM62" t="s">
        <v>779</v>
      </c>
      <c r="AN62">
        <v>1</v>
      </c>
      <c r="AO62">
        <v>1</v>
      </c>
      <c r="AP62">
        <v>1</v>
      </c>
      <c r="AQ62">
        <v>1</v>
      </c>
      <c r="AR62">
        <v>1</v>
      </c>
      <c r="AS62">
        <v>1</v>
      </c>
      <c r="AT62">
        <v>1</v>
      </c>
    </row>
    <row r="63" spans="1:46" x14ac:dyDescent="0.3">
      <c r="A63" t="s">
        <v>788</v>
      </c>
      <c r="B63" t="s">
        <v>736</v>
      </c>
      <c r="C63" t="s">
        <v>743</v>
      </c>
      <c r="D63" t="s">
        <v>804</v>
      </c>
      <c r="E63" t="s">
        <v>102</v>
      </c>
      <c r="F63" t="s">
        <v>14</v>
      </c>
      <c r="G63" t="s">
        <v>7</v>
      </c>
      <c r="H63">
        <v>6.0000000000000001E-3</v>
      </c>
      <c r="I63" t="s">
        <v>1481</v>
      </c>
      <c r="J63">
        <v>205113.34</v>
      </c>
      <c r="K63">
        <v>56327.951999999997</v>
      </c>
      <c r="L63">
        <v>106665.174</v>
      </c>
      <c r="M63">
        <v>379761.98200000002</v>
      </c>
      <c r="N63">
        <v>104727.618</v>
      </c>
      <c r="O63">
        <v>193572.508</v>
      </c>
      <c r="P63">
        <v>135200.364</v>
      </c>
      <c r="Q63">
        <v>105213.516</v>
      </c>
      <c r="R63">
        <v>244749.74</v>
      </c>
      <c r="S63">
        <v>133757.76000000001</v>
      </c>
      <c r="T63">
        <v>106933.776</v>
      </c>
      <c r="U63">
        <v>212283.10200000001</v>
      </c>
      <c r="V63">
        <v>227152</v>
      </c>
      <c r="W63">
        <v>67585</v>
      </c>
      <c r="X63">
        <v>108706</v>
      </c>
      <c r="Y63">
        <v>79197</v>
      </c>
      <c r="Z63">
        <v>45965</v>
      </c>
      <c r="AA63">
        <v>97823</v>
      </c>
      <c r="AB63">
        <v>441097</v>
      </c>
      <c r="AC63">
        <v>0.10744625386140172</v>
      </c>
      <c r="AD63">
        <v>0.1998483452762494</v>
      </c>
      <c r="AE63">
        <v>1.9133011492579583E-2</v>
      </c>
      <c r="AF63">
        <v>-0.79145621796338739</v>
      </c>
      <c r="AG63">
        <v>-0.56109953727774087</v>
      </c>
      <c r="AH63">
        <v>-0.49464414647146071</v>
      </c>
      <c r="AI63">
        <v>2.2625429913783366</v>
      </c>
      <c r="AJ63">
        <v>1181368.9380000001</v>
      </c>
      <c r="AK63">
        <v>1067525</v>
      </c>
      <c r="AL63">
        <v>-9.6366117592978459E-2</v>
      </c>
      <c r="AM63" t="s">
        <v>779</v>
      </c>
      <c r="AN63">
        <v>1</v>
      </c>
      <c r="AO63">
        <v>1</v>
      </c>
      <c r="AP63">
        <v>1</v>
      </c>
      <c r="AQ63">
        <v>1</v>
      </c>
      <c r="AR63">
        <v>1</v>
      </c>
      <c r="AS63">
        <v>1</v>
      </c>
      <c r="AT63">
        <v>1</v>
      </c>
    </row>
    <row r="64" spans="1:46" x14ac:dyDescent="0.3">
      <c r="A64" t="s">
        <v>1650</v>
      </c>
      <c r="B64" t="s">
        <v>1705</v>
      </c>
      <c r="C64" t="s">
        <v>49</v>
      </c>
      <c r="D64" t="s">
        <v>804</v>
      </c>
      <c r="E64" t="s">
        <v>102</v>
      </c>
      <c r="F64" t="s">
        <v>16</v>
      </c>
      <c r="G64" t="s">
        <v>7</v>
      </c>
      <c r="H64" s="4">
        <v>8.9999999999999993E-3</v>
      </c>
      <c r="I64" s="4" t="s">
        <v>1948</v>
      </c>
      <c r="J64" s="4">
        <v>1.4327799999999997</v>
      </c>
      <c r="K64" s="4">
        <v>1.2309799999999997</v>
      </c>
      <c r="L64" s="4">
        <v>1.4428699999999999</v>
      </c>
      <c r="M64" s="4">
        <v>1.4832299999999998</v>
      </c>
      <c r="N64" s="4">
        <v>1.6446699999999996</v>
      </c>
      <c r="O64" s="4">
        <v>1.36215</v>
      </c>
      <c r="P64" s="4">
        <v>1.5437699999999999</v>
      </c>
      <c r="Q64" s="4">
        <v>1.4529599999999998</v>
      </c>
      <c r="R64" s="4">
        <v>1.4933199999999998</v>
      </c>
      <c r="S64" s="4">
        <v>1.4125999999999999</v>
      </c>
      <c r="T64" s="4">
        <v>1.0695399999999999</v>
      </c>
      <c r="U64" s="4">
        <v>1.4327799999999997</v>
      </c>
      <c r="V64" s="4">
        <v>1.45</v>
      </c>
      <c r="W64" s="4">
        <v>1.22</v>
      </c>
      <c r="X64" s="4">
        <v>1.38</v>
      </c>
      <c r="Y64" s="4">
        <v>1.07</v>
      </c>
      <c r="Z64" s="4">
        <v>0.99</v>
      </c>
      <c r="AA64" s="126">
        <v>0.84</v>
      </c>
      <c r="AB64" s="126" t="s">
        <v>102</v>
      </c>
      <c r="AC64" s="126">
        <v>1.2018593224361199E-2</v>
      </c>
      <c r="AD64" s="126">
        <v>-8.9197224975221118E-3</v>
      </c>
      <c r="AE64" s="126">
        <v>-4.3572879053552976E-2</v>
      </c>
      <c r="AF64" s="126">
        <v>-0.2786014306614617</v>
      </c>
      <c r="AG64" s="126">
        <v>-0.39805553697702262</v>
      </c>
      <c r="AH64" s="4">
        <v>-0.38332782733179166</v>
      </c>
      <c r="AI64" s="4" t="s">
        <v>102</v>
      </c>
      <c r="AJ64" s="2">
        <v>8.5966799999999992</v>
      </c>
      <c r="AK64">
        <v>6.95</v>
      </c>
      <c r="AL64">
        <v>-0.19154836518283794</v>
      </c>
      <c r="AM64" t="s">
        <v>779</v>
      </c>
      <c r="AN64">
        <v>1</v>
      </c>
      <c r="AO64">
        <v>1</v>
      </c>
      <c r="AP64">
        <v>1</v>
      </c>
      <c r="AQ64">
        <v>1</v>
      </c>
      <c r="AR64">
        <v>1</v>
      </c>
      <c r="AS64">
        <v>1</v>
      </c>
      <c r="AT64">
        <v>0</v>
      </c>
    </row>
    <row r="65" spans="1:46" x14ac:dyDescent="0.3">
      <c r="A65" t="s">
        <v>1661</v>
      </c>
      <c r="B65" t="s">
        <v>1712</v>
      </c>
      <c r="C65" t="s">
        <v>49</v>
      </c>
      <c r="D65" t="s">
        <v>804</v>
      </c>
      <c r="E65" t="s">
        <v>1696</v>
      </c>
      <c r="F65" t="s">
        <v>16</v>
      </c>
      <c r="G65" t="s">
        <v>7</v>
      </c>
      <c r="H65" s="4">
        <v>1.4E-2</v>
      </c>
      <c r="I65" s="4" t="s">
        <v>1961</v>
      </c>
      <c r="J65" s="4">
        <v>10.119720000000001</v>
      </c>
      <c r="K65" s="4">
        <v>2.2409400000000002</v>
      </c>
      <c r="L65" s="4">
        <v>8.6899800000000003</v>
      </c>
      <c r="M65" s="4">
        <v>10.47462</v>
      </c>
      <c r="N65" s="4">
        <v>10.46448</v>
      </c>
      <c r="O65" s="4">
        <v>4.6238399999999995</v>
      </c>
      <c r="P65" s="4">
        <v>6.6315600000000003</v>
      </c>
      <c r="Q65" s="4">
        <v>2.3423400000000001</v>
      </c>
      <c r="R65" s="4">
        <v>2.8898999999999999</v>
      </c>
      <c r="S65" s="4">
        <v>12.88794</v>
      </c>
      <c r="T65" s="4">
        <v>2.61612</v>
      </c>
      <c r="U65" s="4">
        <v>6.2462400000000002</v>
      </c>
      <c r="V65" s="4">
        <v>13.78</v>
      </c>
      <c r="W65" s="4">
        <v>4.75</v>
      </c>
      <c r="X65" s="4">
        <v>21.77</v>
      </c>
      <c r="Y65" s="4">
        <v>4.07</v>
      </c>
      <c r="Z65" s="4">
        <v>5.68</v>
      </c>
      <c r="AA65" s="125">
        <v>4.63</v>
      </c>
      <c r="AB65" s="125" t="s">
        <v>102</v>
      </c>
      <c r="AC65" s="125">
        <v>0.36169775448332542</v>
      </c>
      <c r="AD65" s="125">
        <v>1.1196462198898676</v>
      </c>
      <c r="AE65" s="125">
        <v>1.5051841316090484</v>
      </c>
      <c r="AF65" s="125">
        <v>-0.61144175158621505</v>
      </c>
      <c r="AG65" s="125">
        <v>-0.45721144290017279</v>
      </c>
      <c r="AH65" s="4">
        <v>1.3322260285823879E-3</v>
      </c>
      <c r="AI65" s="4" t="s">
        <v>102</v>
      </c>
      <c r="AJ65" s="125">
        <v>46.613580000000006</v>
      </c>
      <c r="AK65">
        <v>54.68</v>
      </c>
      <c r="AL65">
        <v>0.17304871241385006</v>
      </c>
      <c r="AM65" t="s">
        <v>779</v>
      </c>
      <c r="AN65">
        <v>1</v>
      </c>
      <c r="AO65">
        <v>1</v>
      </c>
      <c r="AP65">
        <v>1</v>
      </c>
      <c r="AQ65">
        <v>1</v>
      </c>
      <c r="AR65">
        <v>1</v>
      </c>
      <c r="AS65">
        <v>1</v>
      </c>
      <c r="AT65">
        <v>0</v>
      </c>
    </row>
    <row r="66" spans="1:46" x14ac:dyDescent="0.3">
      <c r="A66" t="s">
        <v>1686</v>
      </c>
      <c r="B66" t="s">
        <v>1761</v>
      </c>
      <c r="C66" t="s">
        <v>49</v>
      </c>
      <c r="D66" t="s">
        <v>808</v>
      </c>
      <c r="E66" t="s">
        <v>1941</v>
      </c>
      <c r="F66" t="s">
        <v>16</v>
      </c>
      <c r="G66" t="s">
        <v>7</v>
      </c>
      <c r="H66">
        <v>1.7999999999999999E-2</v>
      </c>
      <c r="I66" t="s">
        <v>1976</v>
      </c>
      <c r="J66">
        <v>3.3797600000000001</v>
      </c>
      <c r="K66">
        <v>5.33432</v>
      </c>
      <c r="L66">
        <v>5.9654800000000003</v>
      </c>
      <c r="M66">
        <v>19.830640000000002</v>
      </c>
      <c r="N66">
        <v>12.857340000000001</v>
      </c>
      <c r="O66">
        <v>-3.9294799999999999</v>
      </c>
      <c r="P66">
        <v>6.3319599999999996</v>
      </c>
      <c r="Q66">
        <v>3.5121000000000002</v>
      </c>
      <c r="R66">
        <v>5.7924200000000008</v>
      </c>
      <c r="S66">
        <v>5.2121599999999999</v>
      </c>
      <c r="T66">
        <v>9.2739799999999999</v>
      </c>
      <c r="U66">
        <v>3.4917400000000001</v>
      </c>
      <c r="V66">
        <v>3.46</v>
      </c>
      <c r="W66">
        <v>3.99</v>
      </c>
      <c r="X66">
        <v>4.7</v>
      </c>
      <c r="Y66">
        <v>3.42</v>
      </c>
      <c r="Z66">
        <v>2.56</v>
      </c>
      <c r="AA66">
        <v>12.53</v>
      </c>
      <c r="AB66" t="s">
        <v>102</v>
      </c>
      <c r="AC66">
        <v>2.374133074537833E-2</v>
      </c>
      <c r="AD66">
        <v>-0.25201337752515779</v>
      </c>
      <c r="AE66">
        <v>-0.21213380985268579</v>
      </c>
      <c r="AF66">
        <v>-0.8275396053783437</v>
      </c>
      <c r="AG66">
        <v>-0.80089194187911339</v>
      </c>
      <c r="AH66">
        <v>-4.1887170821584538</v>
      </c>
      <c r="AI66" t="s">
        <v>102</v>
      </c>
      <c r="AJ66">
        <v>43.43806</v>
      </c>
      <c r="AK66">
        <v>30.659999999999997</v>
      </c>
      <c r="AL66">
        <v>-0.29416737303645707</v>
      </c>
      <c r="AM66" t="s">
        <v>779</v>
      </c>
      <c r="AN66">
        <v>1</v>
      </c>
      <c r="AO66">
        <v>1</v>
      </c>
      <c r="AP66">
        <v>1</v>
      </c>
      <c r="AQ66">
        <v>1</v>
      </c>
      <c r="AR66">
        <v>1</v>
      </c>
      <c r="AS66">
        <v>1</v>
      </c>
      <c r="AT66">
        <v>0</v>
      </c>
    </row>
    <row r="67" spans="1:46" x14ac:dyDescent="0.3">
      <c r="A67" t="s">
        <v>789</v>
      </c>
      <c r="B67" t="s">
        <v>839</v>
      </c>
      <c r="C67" t="s">
        <v>647</v>
      </c>
      <c r="D67" t="s">
        <v>804</v>
      </c>
      <c r="E67" t="s">
        <v>102</v>
      </c>
      <c r="F67" t="s">
        <v>16</v>
      </c>
      <c r="G67" t="s">
        <v>7</v>
      </c>
      <c r="H67">
        <v>1.2E-2</v>
      </c>
      <c r="I67" t="s">
        <v>1537</v>
      </c>
      <c r="J67">
        <v>45430.845266279233</v>
      </c>
      <c r="K67">
        <v>21662.225398326591</v>
      </c>
      <c r="L67">
        <v>17713.882097950329</v>
      </c>
      <c r="M67">
        <v>25942.619697788046</v>
      </c>
      <c r="N67">
        <v>15733.906765392594</v>
      </c>
      <c r="O67">
        <v>16039.535220952106</v>
      </c>
      <c r="P67">
        <v>32367.352739118953</v>
      </c>
      <c r="Q67">
        <v>16616.764406996772</v>
      </c>
      <c r="R67">
        <v>16671.364298658886</v>
      </c>
      <c r="S67">
        <v>21703.43362753747</v>
      </c>
      <c r="T67">
        <v>14688.412396936581</v>
      </c>
      <c r="U67">
        <v>20050.804317068694</v>
      </c>
      <c r="V67">
        <v>45082.099987520567</v>
      </c>
      <c r="W67">
        <v>21412.668353415229</v>
      </c>
      <c r="X67">
        <v>21299.516994162303</v>
      </c>
      <c r="Y67">
        <v>17851.984495353609</v>
      </c>
      <c r="Z67">
        <v>12143.753045273439</v>
      </c>
      <c r="AA67">
        <v>17600.859216936482</v>
      </c>
      <c r="AB67">
        <v>21465.685806921905</v>
      </c>
      <c r="AC67">
        <v>-7.6763986387354387E-3</v>
      </c>
      <c r="AD67">
        <v>-1.1520378923332611E-2</v>
      </c>
      <c r="AE67">
        <v>0.20241948525935299</v>
      </c>
      <c r="AF67">
        <v>-0.31186654611925224</v>
      </c>
      <c r="AG67">
        <v>-0.22817942000367339</v>
      </c>
      <c r="AH67">
        <v>9.7342221858452066E-2</v>
      </c>
      <c r="AI67">
        <v>-0.3368105825664689</v>
      </c>
      <c r="AJ67">
        <v>174890.36718580782</v>
      </c>
      <c r="AK67">
        <v>156856.56789958355</v>
      </c>
      <c r="AL67">
        <v>-0.10311488034709607</v>
      </c>
      <c r="AM67" t="s">
        <v>779</v>
      </c>
      <c r="AN67">
        <v>1</v>
      </c>
      <c r="AO67">
        <v>1</v>
      </c>
      <c r="AP67">
        <v>1</v>
      </c>
      <c r="AQ67">
        <v>1</v>
      </c>
      <c r="AR67">
        <v>1</v>
      </c>
      <c r="AS67">
        <v>1</v>
      </c>
      <c r="AT67">
        <v>1</v>
      </c>
    </row>
    <row r="68" spans="1:46" x14ac:dyDescent="0.3">
      <c r="A68" t="s">
        <v>1670</v>
      </c>
      <c r="B68" t="s">
        <v>1784</v>
      </c>
      <c r="C68" t="s">
        <v>49</v>
      </c>
      <c r="D68" t="s">
        <v>808</v>
      </c>
      <c r="E68" t="s">
        <v>1941</v>
      </c>
      <c r="F68" t="s">
        <v>16</v>
      </c>
      <c r="G68" t="s">
        <v>7</v>
      </c>
      <c r="H68">
        <v>2E-3</v>
      </c>
      <c r="I68" t="s">
        <v>1991</v>
      </c>
      <c r="J68">
        <v>14.448840000000001</v>
      </c>
      <c r="K68">
        <v>10.631219999999999</v>
      </c>
      <c r="L68">
        <v>14.85966</v>
      </c>
      <c r="M68">
        <v>15.450839999999999</v>
      </c>
      <c r="N68">
        <v>12.354660000000001</v>
      </c>
      <c r="O68">
        <v>10.6713</v>
      </c>
      <c r="P68">
        <v>13.066079999999999</v>
      </c>
      <c r="Q68">
        <v>10.0701</v>
      </c>
      <c r="R68">
        <v>11.623199999999999</v>
      </c>
      <c r="S68">
        <v>10.95186</v>
      </c>
      <c r="T68">
        <v>11.68332</v>
      </c>
      <c r="U68">
        <v>15.781499999999999</v>
      </c>
      <c r="V68">
        <v>14.28</v>
      </c>
      <c r="W68">
        <v>9.66</v>
      </c>
      <c r="X68">
        <v>13.57</v>
      </c>
      <c r="Y68">
        <v>11.01</v>
      </c>
      <c r="Z68">
        <v>7.35</v>
      </c>
      <c r="AA68">
        <v>9.6</v>
      </c>
      <c r="AB68" t="s">
        <v>102</v>
      </c>
      <c r="AC68">
        <v>-1.1685367129818117E-2</v>
      </c>
      <c r="AD68">
        <v>-9.1355460615056311E-2</v>
      </c>
      <c r="AE68">
        <v>-8.6789334345469524E-2</v>
      </c>
      <c r="AF68">
        <v>-0.28741738313256754</v>
      </c>
      <c r="AG68">
        <v>-0.40508277848196556</v>
      </c>
      <c r="AH68">
        <v>-0.10039076776025421</v>
      </c>
      <c r="AI68" t="s">
        <v>102</v>
      </c>
      <c r="AJ68">
        <v>78.416520000000006</v>
      </c>
      <c r="AK68">
        <v>65.47</v>
      </c>
      <c r="AL68">
        <v>-0.16509939487240707</v>
      </c>
      <c r="AM68" t="s">
        <v>779</v>
      </c>
      <c r="AN68">
        <v>1</v>
      </c>
      <c r="AO68">
        <v>1</v>
      </c>
      <c r="AP68">
        <v>1</v>
      </c>
      <c r="AQ68">
        <v>1</v>
      </c>
      <c r="AR68">
        <v>1</v>
      </c>
      <c r="AS68">
        <v>1</v>
      </c>
      <c r="AT68">
        <v>0</v>
      </c>
    </row>
    <row r="69" spans="1:46" x14ac:dyDescent="0.3">
      <c r="A69" t="s">
        <v>1672</v>
      </c>
      <c r="B69" t="s">
        <v>1814</v>
      </c>
      <c r="C69" t="s">
        <v>49</v>
      </c>
      <c r="D69" t="s">
        <v>804</v>
      </c>
      <c r="E69" t="s">
        <v>1696</v>
      </c>
      <c r="F69" t="s">
        <v>16</v>
      </c>
      <c r="G69" t="s">
        <v>7</v>
      </c>
      <c r="H69">
        <v>8.9999999999999993E-3</v>
      </c>
      <c r="I69" t="s">
        <v>2020</v>
      </c>
      <c r="J69">
        <v>4.6615799999999998</v>
      </c>
      <c r="K69">
        <v>13.611409999999999</v>
      </c>
      <c r="L69">
        <v>21.380710000000001</v>
      </c>
      <c r="M69">
        <v>11.260439999999999</v>
      </c>
      <c r="N69">
        <v>10.120269999999998</v>
      </c>
      <c r="O69">
        <v>17.778579999999998</v>
      </c>
      <c r="P69">
        <v>9.3433399999999995</v>
      </c>
      <c r="Q69">
        <v>9.9689199999999989</v>
      </c>
      <c r="R69">
        <v>19.392979999999998</v>
      </c>
      <c r="S69">
        <v>12.541869999999998</v>
      </c>
      <c r="T69">
        <v>15.10473</v>
      </c>
      <c r="U69">
        <v>21.875119999999999</v>
      </c>
      <c r="V69">
        <v>10.34</v>
      </c>
      <c r="W69">
        <v>12.82</v>
      </c>
      <c r="X69">
        <v>19.149999999999999</v>
      </c>
      <c r="Y69">
        <v>0.65</v>
      </c>
      <c r="Z69">
        <v>9.66</v>
      </c>
      <c r="AA69">
        <v>13.84</v>
      </c>
      <c r="AB69" t="s">
        <v>102</v>
      </c>
      <c r="AC69">
        <v>1.2181320496484025</v>
      </c>
      <c r="AD69">
        <v>-5.8143131387563753E-2</v>
      </c>
      <c r="AE69">
        <v>-0.10433283085547683</v>
      </c>
      <c r="AF69">
        <v>-0.94227579028883413</v>
      </c>
      <c r="AG69">
        <v>-4.5480011896915577E-2</v>
      </c>
      <c r="AH69">
        <v>-0.22153512822733867</v>
      </c>
      <c r="AI69" t="s">
        <v>102</v>
      </c>
      <c r="AJ69">
        <v>78.812989999999999</v>
      </c>
      <c r="AK69">
        <v>66.460000000000008</v>
      </c>
      <c r="AL69">
        <v>-0.15673799458693283</v>
      </c>
      <c r="AM69" t="s">
        <v>779</v>
      </c>
      <c r="AN69">
        <v>1</v>
      </c>
      <c r="AO69">
        <v>1</v>
      </c>
      <c r="AP69">
        <v>1</v>
      </c>
      <c r="AQ69">
        <v>1</v>
      </c>
      <c r="AR69">
        <v>1</v>
      </c>
      <c r="AS69">
        <v>1</v>
      </c>
      <c r="AT69">
        <v>0</v>
      </c>
    </row>
    <row r="70" spans="1:46" x14ac:dyDescent="0.3">
      <c r="A70" t="s">
        <v>1685</v>
      </c>
      <c r="B70" t="s">
        <v>1823</v>
      </c>
      <c r="C70" t="s">
        <v>49</v>
      </c>
      <c r="D70" t="s">
        <v>808</v>
      </c>
      <c r="E70" t="s">
        <v>1941</v>
      </c>
      <c r="F70" t="s">
        <v>16</v>
      </c>
      <c r="G70" t="s">
        <v>7</v>
      </c>
      <c r="H70">
        <v>2E-3</v>
      </c>
      <c r="I70" t="s">
        <v>2033</v>
      </c>
      <c r="J70">
        <v>22.3446</v>
      </c>
      <c r="K70">
        <v>13.70736</v>
      </c>
      <c r="L70">
        <v>49.178159999999998</v>
      </c>
      <c r="M70">
        <v>21.763439999999999</v>
      </c>
      <c r="N70">
        <v>13.6272</v>
      </c>
      <c r="O70">
        <v>43.226280000000003</v>
      </c>
      <c r="P70">
        <v>12.645239999999999</v>
      </c>
      <c r="Q70">
        <v>14.078100000000001</v>
      </c>
      <c r="R70">
        <v>44.088000000000001</v>
      </c>
      <c r="S70">
        <v>14.10816</v>
      </c>
      <c r="T70">
        <v>12.94584</v>
      </c>
      <c r="U70">
        <v>13.7775</v>
      </c>
      <c r="V70">
        <v>15.75</v>
      </c>
      <c r="W70">
        <v>12.23</v>
      </c>
      <c r="X70">
        <v>37.97</v>
      </c>
      <c r="Y70">
        <v>11.68</v>
      </c>
      <c r="Z70">
        <v>20.85</v>
      </c>
      <c r="AA70">
        <v>13.87</v>
      </c>
      <c r="AB70" t="s">
        <v>102</v>
      </c>
      <c r="AC70">
        <v>-0.29513170967482077</v>
      </c>
      <c r="AD70">
        <v>-0.10777859485706942</v>
      </c>
      <c r="AE70">
        <v>-0.2279092995752586</v>
      </c>
      <c r="AF70">
        <v>-0.46332013689012397</v>
      </c>
      <c r="AG70">
        <v>0.53002817893624521</v>
      </c>
      <c r="AH70">
        <v>-0.67913038087015587</v>
      </c>
      <c r="AI70" t="s">
        <v>102</v>
      </c>
      <c r="AJ70">
        <v>163.84703999999999</v>
      </c>
      <c r="AK70">
        <v>112.35</v>
      </c>
      <c r="AL70">
        <v>-0.31429948322533019</v>
      </c>
      <c r="AM70" t="s">
        <v>779</v>
      </c>
      <c r="AN70">
        <v>1</v>
      </c>
      <c r="AO70">
        <v>1</v>
      </c>
      <c r="AP70">
        <v>1</v>
      </c>
      <c r="AQ70">
        <v>1</v>
      </c>
      <c r="AR70">
        <v>1</v>
      </c>
      <c r="AS70">
        <v>1</v>
      </c>
      <c r="AT70">
        <v>0</v>
      </c>
    </row>
    <row r="71" spans="1:46" x14ac:dyDescent="0.3">
      <c r="A71" t="s">
        <v>1671</v>
      </c>
      <c r="B71" t="s">
        <v>1938</v>
      </c>
      <c r="C71" t="s">
        <v>49</v>
      </c>
      <c r="D71" t="s">
        <v>804</v>
      </c>
      <c r="E71" t="s">
        <v>102</v>
      </c>
      <c r="F71" t="s">
        <v>16</v>
      </c>
      <c r="G71" t="s">
        <v>7</v>
      </c>
      <c r="H71">
        <v>8.9999999999999993E-3</v>
      </c>
      <c r="I71" t="s">
        <v>2005</v>
      </c>
      <c r="J71">
        <v>1.36215</v>
      </c>
      <c r="K71">
        <v>1.8464699999999998</v>
      </c>
      <c r="L71">
        <v>1.7859299999999998</v>
      </c>
      <c r="M71">
        <v>1.7253899999999998</v>
      </c>
      <c r="N71">
        <v>1.5841299999999998</v>
      </c>
      <c r="O71">
        <v>1.6043099999999999</v>
      </c>
      <c r="P71">
        <v>1.6648499999999997</v>
      </c>
      <c r="Q71">
        <v>1.6749399999999997</v>
      </c>
      <c r="R71">
        <v>1.7354799999999997</v>
      </c>
      <c r="S71">
        <v>1.35206</v>
      </c>
      <c r="T71">
        <v>1.35206</v>
      </c>
      <c r="U71">
        <v>1.3823300000000001</v>
      </c>
      <c r="V71">
        <v>1.61</v>
      </c>
      <c r="W71">
        <v>1.9</v>
      </c>
      <c r="X71">
        <v>2.25</v>
      </c>
      <c r="Y71">
        <v>0.94</v>
      </c>
      <c r="Z71">
        <v>1.9</v>
      </c>
      <c r="AA71">
        <v>1.95</v>
      </c>
      <c r="AB71" t="s">
        <v>102</v>
      </c>
      <c r="AC71">
        <v>0.18195499761406608</v>
      </c>
      <c r="AD71">
        <v>2.8990452051752848E-2</v>
      </c>
      <c r="AE71">
        <v>0.25984781038450572</v>
      </c>
      <c r="AF71">
        <v>-0.45519563692846249</v>
      </c>
      <c r="AG71">
        <v>0.19939651417497309</v>
      </c>
      <c r="AH71">
        <v>0.21547581203134061</v>
      </c>
      <c r="AI71" t="s">
        <v>102</v>
      </c>
      <c r="AJ71">
        <v>9.9083799999999993</v>
      </c>
      <c r="AK71">
        <v>10.549999999999999</v>
      </c>
      <c r="AL71">
        <v>6.4755287948181209E-2</v>
      </c>
      <c r="AM71" t="s">
        <v>779</v>
      </c>
      <c r="AN71">
        <v>1</v>
      </c>
      <c r="AO71">
        <v>1</v>
      </c>
      <c r="AP71">
        <v>1</v>
      </c>
      <c r="AQ71">
        <v>1</v>
      </c>
      <c r="AR71">
        <v>1</v>
      </c>
      <c r="AS71">
        <v>1</v>
      </c>
      <c r="AT71">
        <v>0</v>
      </c>
    </row>
    <row r="72" spans="1:46" x14ac:dyDescent="0.3">
      <c r="A72" t="s">
        <v>656</v>
      </c>
      <c r="B72" t="s">
        <v>816</v>
      </c>
      <c r="C72" t="s">
        <v>44</v>
      </c>
      <c r="D72" t="s">
        <v>808</v>
      </c>
      <c r="E72" t="s">
        <v>1696</v>
      </c>
      <c r="F72" t="s">
        <v>16</v>
      </c>
      <c r="G72" t="s">
        <v>730</v>
      </c>
      <c r="H72" s="4">
        <v>0.12</v>
      </c>
      <c r="I72" s="4" t="s">
        <v>1461</v>
      </c>
      <c r="J72" s="4">
        <v>17587647.84</v>
      </c>
      <c r="K72" s="4">
        <v>31374006.720000003</v>
      </c>
      <c r="L72" s="4">
        <v>14444175.200000001</v>
      </c>
      <c r="M72" s="4">
        <v>18179896</v>
      </c>
      <c r="N72" s="4">
        <v>29468045.600000001</v>
      </c>
      <c r="O72" s="4">
        <v>13570689.440000001</v>
      </c>
      <c r="P72" s="4">
        <v>19549218.080000002</v>
      </c>
      <c r="Q72" s="4">
        <v>33767826.400000006</v>
      </c>
      <c r="R72" s="4">
        <v>15134369.600000001</v>
      </c>
      <c r="S72" s="4">
        <v>18231889.760000002</v>
      </c>
      <c r="T72" s="4">
        <v>40477299.520000003</v>
      </c>
      <c r="U72" s="4">
        <v>18731896.960000001</v>
      </c>
      <c r="V72" s="4">
        <v>17840508</v>
      </c>
      <c r="W72" s="4">
        <v>36047444</v>
      </c>
      <c r="X72" s="4">
        <v>10525606</v>
      </c>
      <c r="Y72" s="4">
        <v>13012975</v>
      </c>
      <c r="Z72" s="4">
        <v>28444808</v>
      </c>
      <c r="AA72" s="125">
        <v>11143818</v>
      </c>
      <c r="AB72" s="125">
        <v>17123092</v>
      </c>
      <c r="AC72" s="125">
        <v>1.4377144817791629E-2</v>
      </c>
      <c r="AD72" s="125">
        <v>0.1489588920442482</v>
      </c>
      <c r="AE72" s="125">
        <v>-0.27129061685709827</v>
      </c>
      <c r="AF72" s="125">
        <v>-0.28421070175538959</v>
      </c>
      <c r="AG72" s="125">
        <v>-3.4723632978225116E-2</v>
      </c>
      <c r="AH72" s="4">
        <v>-0.17883184570171706</v>
      </c>
      <c r="AI72" s="4">
        <v>-0.12410348434764618</v>
      </c>
      <c r="AJ72" s="125">
        <v>144173678.88000003</v>
      </c>
      <c r="AK72">
        <v>134138251</v>
      </c>
      <c r="AL72">
        <v>-6.9606518734621495E-2</v>
      </c>
      <c r="AM72" t="s">
        <v>779</v>
      </c>
      <c r="AN72">
        <v>1</v>
      </c>
      <c r="AO72">
        <v>1</v>
      </c>
      <c r="AP72">
        <v>1</v>
      </c>
      <c r="AQ72">
        <v>1</v>
      </c>
      <c r="AR72">
        <v>1</v>
      </c>
      <c r="AS72">
        <v>1</v>
      </c>
      <c r="AT72">
        <v>1</v>
      </c>
    </row>
    <row r="73" spans="1:46" x14ac:dyDescent="0.3">
      <c r="A73" t="s">
        <v>1674</v>
      </c>
      <c r="B73" t="s">
        <v>1922</v>
      </c>
      <c r="C73" t="s">
        <v>49</v>
      </c>
      <c r="D73" t="s">
        <v>808</v>
      </c>
      <c r="E73" t="s">
        <v>1941</v>
      </c>
      <c r="F73" t="s">
        <v>1676</v>
      </c>
      <c r="G73" t="s">
        <v>7</v>
      </c>
      <c r="H73">
        <v>8.9999999999999993E-3</v>
      </c>
      <c r="I73" t="s">
        <v>2046</v>
      </c>
      <c r="J73">
        <v>7.0932699999999995</v>
      </c>
      <c r="K73">
        <v>6.6694899999999997</v>
      </c>
      <c r="L73">
        <v>5.2972499999999991</v>
      </c>
      <c r="M73">
        <v>8.1728999999999985</v>
      </c>
      <c r="N73">
        <v>7.032729999999999</v>
      </c>
      <c r="O73">
        <v>6.4676899999999993</v>
      </c>
      <c r="P73">
        <v>6.49796</v>
      </c>
      <c r="Q73">
        <v>5.5293200000000002</v>
      </c>
      <c r="R73">
        <v>6.4475099999999994</v>
      </c>
      <c r="S73">
        <v>7.0932699999999995</v>
      </c>
      <c r="T73">
        <v>7.9912799999999988</v>
      </c>
      <c r="U73">
        <v>9.2827999999999982</v>
      </c>
      <c r="V73">
        <v>8.0299999999999994</v>
      </c>
      <c r="W73">
        <v>6.85</v>
      </c>
      <c r="X73">
        <v>6.26</v>
      </c>
      <c r="Y73">
        <v>9.09</v>
      </c>
      <c r="Z73">
        <v>6.53</v>
      </c>
      <c r="AA73">
        <v>6.03</v>
      </c>
      <c r="AB73" t="s">
        <v>102</v>
      </c>
      <c r="AC73">
        <v>0.13205897984991405</v>
      </c>
      <c r="AD73">
        <v>2.7065037956425446E-2</v>
      </c>
      <c r="AE73">
        <v>0.18174524517438309</v>
      </c>
      <c r="AF73">
        <v>0.11221231141944739</v>
      </c>
      <c r="AG73">
        <v>-7.1484331120347133E-2</v>
      </c>
      <c r="AH73">
        <v>-6.7673311491428786E-2</v>
      </c>
      <c r="AI73" t="s">
        <v>102</v>
      </c>
      <c r="AJ73">
        <v>40.733329999999995</v>
      </c>
      <c r="AK73">
        <v>42.79</v>
      </c>
      <c r="AL73">
        <v>5.0491084328239413E-2</v>
      </c>
      <c r="AM73" t="s">
        <v>779</v>
      </c>
      <c r="AN73">
        <v>1</v>
      </c>
      <c r="AO73">
        <v>1</v>
      </c>
      <c r="AP73">
        <v>1</v>
      </c>
      <c r="AQ73">
        <v>1</v>
      </c>
      <c r="AR73">
        <v>1</v>
      </c>
      <c r="AS73">
        <v>1</v>
      </c>
      <c r="AT73">
        <v>0</v>
      </c>
    </row>
    <row r="74" spans="1:46" x14ac:dyDescent="0.3">
      <c r="A74" t="s">
        <v>1650</v>
      </c>
      <c r="B74" t="s">
        <v>1705</v>
      </c>
      <c r="C74" t="s">
        <v>49</v>
      </c>
      <c r="D74" t="s">
        <v>804</v>
      </c>
      <c r="E74" t="s">
        <v>102</v>
      </c>
      <c r="F74" t="s">
        <v>1654</v>
      </c>
      <c r="G74" t="s">
        <v>7</v>
      </c>
      <c r="H74" s="4">
        <v>8.9999999999999993E-3</v>
      </c>
      <c r="I74" s="4" t="s">
        <v>1945</v>
      </c>
      <c r="J74" s="4">
        <v>3.8241099999999997</v>
      </c>
      <c r="K74" s="4">
        <v>2.4619599999999995</v>
      </c>
      <c r="L74" s="4">
        <v>3.5920399999999999</v>
      </c>
      <c r="M74" s="4">
        <v>2.2904299999999997</v>
      </c>
      <c r="N74" s="4">
        <v>2.5426799999999998</v>
      </c>
      <c r="O74" s="4">
        <v>3.4810499999999998</v>
      </c>
      <c r="P74" s="4">
        <v>4.0561799999999995</v>
      </c>
      <c r="Q74" s="4">
        <v>2.4215999999999998</v>
      </c>
      <c r="R74" s="4">
        <v>3.0471799999999996</v>
      </c>
      <c r="S74" s="4">
        <v>3.0370899999999996</v>
      </c>
      <c r="T74" s="4">
        <v>2.7041200000000001</v>
      </c>
      <c r="U74" s="4">
        <v>3.1178099999999995</v>
      </c>
      <c r="V74" s="4">
        <v>2.78</v>
      </c>
      <c r="W74" s="4">
        <v>2.44</v>
      </c>
      <c r="X74" s="4">
        <v>1.45</v>
      </c>
      <c r="Y74" s="4">
        <v>2.11</v>
      </c>
      <c r="Z74" s="4">
        <v>2.11</v>
      </c>
      <c r="AA74" s="125">
        <v>2.84</v>
      </c>
      <c r="AB74" s="125" t="s">
        <v>102</v>
      </c>
      <c r="AC74" s="125">
        <v>-0.27303346399554407</v>
      </c>
      <c r="AD74" s="125">
        <v>-8.9197224975221118E-3</v>
      </c>
      <c r="AE74" s="125">
        <v>-0.59632966225320427</v>
      </c>
      <c r="AF74" s="125">
        <v>-7.8775601088005257E-2</v>
      </c>
      <c r="AG74" s="125">
        <v>-0.17016691050387781</v>
      </c>
      <c r="AH74" s="4">
        <v>-0.18415420634578647</v>
      </c>
      <c r="AI74" s="4" t="s">
        <v>102</v>
      </c>
      <c r="AJ74" s="125">
        <v>18.192270000000001</v>
      </c>
      <c r="AK74">
        <v>13.729999999999999</v>
      </c>
      <c r="AL74">
        <v>-0.24528384857964408</v>
      </c>
      <c r="AM74" t="s">
        <v>779</v>
      </c>
      <c r="AN74">
        <v>1</v>
      </c>
      <c r="AO74">
        <v>1</v>
      </c>
      <c r="AP74">
        <v>1</v>
      </c>
      <c r="AQ74">
        <v>1</v>
      </c>
      <c r="AR74">
        <v>1</v>
      </c>
      <c r="AS74">
        <v>1</v>
      </c>
      <c r="AT74">
        <v>0</v>
      </c>
    </row>
    <row r="75" spans="1:46" x14ac:dyDescent="0.3">
      <c r="A75" t="s">
        <v>1661</v>
      </c>
      <c r="B75" t="s">
        <v>1712</v>
      </c>
      <c r="C75" t="s">
        <v>49</v>
      </c>
      <c r="D75" t="s">
        <v>804</v>
      </c>
      <c r="E75" t="s">
        <v>1696</v>
      </c>
      <c r="F75" t="s">
        <v>1654</v>
      </c>
      <c r="G75" t="s">
        <v>7</v>
      </c>
      <c r="H75">
        <v>1.4E-2</v>
      </c>
      <c r="I75" t="s">
        <v>1957</v>
      </c>
      <c r="J75">
        <v>15.199860000000001</v>
      </c>
      <c r="K75">
        <v>8.7812400000000004</v>
      </c>
      <c r="L75">
        <v>11.82324</v>
      </c>
      <c r="M75">
        <v>13.171860000000001</v>
      </c>
      <c r="N75">
        <v>18.17088</v>
      </c>
      <c r="O75">
        <v>14.16558</v>
      </c>
      <c r="P75">
        <v>15.72714</v>
      </c>
      <c r="Q75">
        <v>18.38382</v>
      </c>
      <c r="R75">
        <v>18.059339999999999</v>
      </c>
      <c r="S75">
        <v>17.96808</v>
      </c>
      <c r="T75">
        <v>12.796679999999999</v>
      </c>
      <c r="U75">
        <v>11.975340000000001</v>
      </c>
      <c r="V75">
        <v>23.93</v>
      </c>
      <c r="W75">
        <v>6.92</v>
      </c>
      <c r="X75">
        <v>9.7899999999999991</v>
      </c>
      <c r="Y75">
        <v>10.84</v>
      </c>
      <c r="Z75">
        <v>11.25</v>
      </c>
      <c r="AA75">
        <v>9.43</v>
      </c>
      <c r="AB75" t="s">
        <v>102</v>
      </c>
      <c r="AC75">
        <v>0.57435660591610704</v>
      </c>
      <c r="AD75">
        <v>-0.2119563979574639</v>
      </c>
      <c r="AE75">
        <v>-0.17196978154888179</v>
      </c>
      <c r="AF75">
        <v>-0.17703346376290066</v>
      </c>
      <c r="AG75">
        <v>-0.38087753592561285</v>
      </c>
      <c r="AH75">
        <v>-0.3343018782146584</v>
      </c>
      <c r="AI75" t="s">
        <v>102</v>
      </c>
      <c r="AJ75">
        <v>81.312660000000008</v>
      </c>
      <c r="AK75">
        <v>72.16</v>
      </c>
      <c r="AL75">
        <v>-0.11256131579018581</v>
      </c>
      <c r="AM75" t="s">
        <v>779</v>
      </c>
      <c r="AN75">
        <v>1</v>
      </c>
      <c r="AO75">
        <v>1</v>
      </c>
      <c r="AP75">
        <v>1</v>
      </c>
      <c r="AQ75">
        <v>1</v>
      </c>
      <c r="AR75">
        <v>1</v>
      </c>
      <c r="AS75">
        <v>1</v>
      </c>
      <c r="AT75">
        <v>0</v>
      </c>
    </row>
    <row r="76" spans="1:46" x14ac:dyDescent="0.3">
      <c r="A76" t="s">
        <v>1686</v>
      </c>
      <c r="B76" t="s">
        <v>1761</v>
      </c>
      <c r="C76" t="s">
        <v>49</v>
      </c>
      <c r="D76" t="s">
        <v>808</v>
      </c>
      <c r="E76" t="s">
        <v>1941</v>
      </c>
      <c r="F76" t="s">
        <v>1654</v>
      </c>
      <c r="G76" t="s">
        <v>7</v>
      </c>
      <c r="H76">
        <v>1.7999999999999999E-2</v>
      </c>
      <c r="I76" t="s">
        <v>1972</v>
      </c>
      <c r="J76">
        <v>10.047659999999999</v>
      </c>
      <c r="K76">
        <v>12.450140000000001</v>
      </c>
      <c r="L76">
        <v>13.743</v>
      </c>
      <c r="M76">
        <v>10.21054</v>
      </c>
      <c r="N76">
        <v>12.154919999999999</v>
      </c>
      <c r="O76">
        <v>88.128259999999997</v>
      </c>
      <c r="P76">
        <v>9.5183</v>
      </c>
      <c r="Q76">
        <v>9.8745999999999992</v>
      </c>
      <c r="R76">
        <v>6.3319599999999996</v>
      </c>
      <c r="S76">
        <v>4.2552399999999997</v>
      </c>
      <c r="T76">
        <v>5.22234</v>
      </c>
      <c r="U76">
        <v>1.3946600000000002</v>
      </c>
      <c r="V76">
        <v>10.29</v>
      </c>
      <c r="W76">
        <v>3.72</v>
      </c>
      <c r="X76">
        <v>13.93</v>
      </c>
      <c r="Y76">
        <v>8.0299999999999994</v>
      </c>
      <c r="Z76">
        <v>71.11</v>
      </c>
      <c r="AA76">
        <v>10.54</v>
      </c>
      <c r="AB76" t="s">
        <v>102</v>
      </c>
      <c r="AC76">
        <v>2.4119048614304275E-2</v>
      </c>
      <c r="AD76">
        <v>-0.70120817918513367</v>
      </c>
      <c r="AE76">
        <v>1.3606927162919259E-2</v>
      </c>
      <c r="AF76">
        <v>-0.21355775502568919</v>
      </c>
      <c r="AG76">
        <v>4.8503058843661666</v>
      </c>
      <c r="AH76">
        <v>-0.88040158741361729</v>
      </c>
      <c r="AI76" t="s">
        <v>102</v>
      </c>
      <c r="AJ76">
        <v>146.73452</v>
      </c>
      <c r="AK76">
        <v>117.62</v>
      </c>
      <c r="AL76">
        <v>-0.19841629631527741</v>
      </c>
      <c r="AM76" t="s">
        <v>779</v>
      </c>
      <c r="AN76">
        <v>1</v>
      </c>
      <c r="AO76">
        <v>1</v>
      </c>
      <c r="AP76">
        <v>1</v>
      </c>
      <c r="AQ76">
        <v>1</v>
      </c>
      <c r="AR76">
        <v>1</v>
      </c>
      <c r="AS76">
        <v>1</v>
      </c>
      <c r="AT76">
        <v>0</v>
      </c>
    </row>
    <row r="77" spans="1:46" x14ac:dyDescent="0.3">
      <c r="A77" t="s">
        <v>1670</v>
      </c>
      <c r="B77" t="s">
        <v>1784</v>
      </c>
      <c r="C77" t="s">
        <v>49</v>
      </c>
      <c r="D77" t="s">
        <v>808</v>
      </c>
      <c r="E77" t="s">
        <v>1941</v>
      </c>
      <c r="F77" t="s">
        <v>1654</v>
      </c>
      <c r="G77" t="s">
        <v>7</v>
      </c>
      <c r="H77">
        <v>2E-3</v>
      </c>
      <c r="I77" t="s">
        <v>1987</v>
      </c>
      <c r="J77">
        <v>3.0560999999999998</v>
      </c>
      <c r="K77">
        <v>3.4569000000000001</v>
      </c>
      <c r="L77">
        <v>2.9859599999999999</v>
      </c>
      <c r="M77">
        <v>4.2685199999999996</v>
      </c>
      <c r="N77">
        <v>3.2965800000000001</v>
      </c>
      <c r="O77">
        <v>2.92584</v>
      </c>
      <c r="P77">
        <v>3.6673200000000001</v>
      </c>
      <c r="Q77">
        <v>1.97394</v>
      </c>
      <c r="R77">
        <v>2.54508</v>
      </c>
      <c r="S77">
        <v>3.5570999999999997</v>
      </c>
      <c r="T77">
        <v>2.4148200000000002</v>
      </c>
      <c r="U77">
        <v>2.86572</v>
      </c>
      <c r="V77">
        <v>8.18</v>
      </c>
      <c r="W77">
        <v>5.39</v>
      </c>
      <c r="X77">
        <v>3.6</v>
      </c>
      <c r="Y77">
        <v>0.77</v>
      </c>
      <c r="Z77">
        <v>2.4500000000000002</v>
      </c>
      <c r="AA77">
        <v>3.39</v>
      </c>
      <c r="AB77" t="s">
        <v>102</v>
      </c>
      <c r="AC77">
        <v>1.6766139851444652</v>
      </c>
      <c r="AD77">
        <v>0.55920043970030942</v>
      </c>
      <c r="AE77">
        <v>0.20564240646224335</v>
      </c>
      <c r="AF77">
        <v>-0.81960960707692598</v>
      </c>
      <c r="AG77">
        <v>-0.2568055378604493</v>
      </c>
      <c r="AH77">
        <v>0.15864162086785338</v>
      </c>
      <c r="AI77" t="s">
        <v>102</v>
      </c>
      <c r="AJ77">
        <v>19.989899999999999</v>
      </c>
      <c r="AK77">
        <v>23.78</v>
      </c>
      <c r="AL77">
        <v>0.18960074837793098</v>
      </c>
      <c r="AM77" t="s">
        <v>779</v>
      </c>
      <c r="AN77">
        <v>1</v>
      </c>
      <c r="AO77">
        <v>1</v>
      </c>
      <c r="AP77">
        <v>1</v>
      </c>
      <c r="AQ77">
        <v>1</v>
      </c>
      <c r="AR77">
        <v>1</v>
      </c>
      <c r="AS77">
        <v>1</v>
      </c>
      <c r="AT77">
        <v>0</v>
      </c>
    </row>
    <row r="78" spans="1:46" x14ac:dyDescent="0.3">
      <c r="A78" t="s">
        <v>1672</v>
      </c>
      <c r="B78" t="s">
        <v>1814</v>
      </c>
      <c r="C78" t="s">
        <v>49</v>
      </c>
      <c r="D78" t="s">
        <v>804</v>
      </c>
      <c r="E78" t="s">
        <v>1696</v>
      </c>
      <c r="F78" t="s">
        <v>1654</v>
      </c>
      <c r="G78" t="s">
        <v>7</v>
      </c>
      <c r="H78">
        <v>8.9999999999999993E-3</v>
      </c>
      <c r="I78" t="s">
        <v>2016</v>
      </c>
      <c r="J78">
        <v>25.719409999999996</v>
      </c>
      <c r="K78">
        <v>71.285849999999996</v>
      </c>
      <c r="L78">
        <v>25.436889999999998</v>
      </c>
      <c r="M78">
        <v>127.91092999999998</v>
      </c>
      <c r="N78">
        <v>26.415619999999997</v>
      </c>
      <c r="O78">
        <v>41.752420000000001</v>
      </c>
      <c r="P78">
        <v>63.123039999999996</v>
      </c>
      <c r="Q78">
        <v>26.799039999999994</v>
      </c>
      <c r="R78">
        <v>37.554979999999993</v>
      </c>
      <c r="S78">
        <v>34.507799999999996</v>
      </c>
      <c r="T78">
        <v>27.868579999999998</v>
      </c>
      <c r="U78">
        <v>47.715609999999991</v>
      </c>
      <c r="V78">
        <v>29.68</v>
      </c>
      <c r="W78">
        <v>28.24</v>
      </c>
      <c r="X78">
        <v>26.88</v>
      </c>
      <c r="Y78">
        <v>11.55</v>
      </c>
      <c r="Z78">
        <v>30.53</v>
      </c>
      <c r="AA78">
        <v>28.83</v>
      </c>
      <c r="AB78" t="s">
        <v>102</v>
      </c>
      <c r="AC78">
        <v>0.15399225720963289</v>
      </c>
      <c r="AD78">
        <v>-0.60384844958712003</v>
      </c>
      <c r="AE78">
        <v>5.6732957527433618E-2</v>
      </c>
      <c r="AF78">
        <v>-0.90970279084047001</v>
      </c>
      <c r="AG78">
        <v>0.15575557189269093</v>
      </c>
      <c r="AH78">
        <v>-0.30950110197205338</v>
      </c>
      <c r="AI78" t="s">
        <v>102</v>
      </c>
      <c r="AJ78">
        <v>318.52112</v>
      </c>
      <c r="AK78">
        <v>155.70999999999998</v>
      </c>
      <c r="AL78">
        <v>-0.51114701593413969</v>
      </c>
      <c r="AM78" t="s">
        <v>779</v>
      </c>
      <c r="AN78">
        <v>1</v>
      </c>
      <c r="AO78">
        <v>1</v>
      </c>
      <c r="AP78">
        <v>1</v>
      </c>
      <c r="AQ78">
        <v>1</v>
      </c>
      <c r="AR78">
        <v>1</v>
      </c>
      <c r="AS78">
        <v>1</v>
      </c>
      <c r="AT78">
        <v>0</v>
      </c>
    </row>
    <row r="79" spans="1:46" x14ac:dyDescent="0.3">
      <c r="A79" t="s">
        <v>1685</v>
      </c>
      <c r="B79" t="s">
        <v>1823</v>
      </c>
      <c r="C79" t="s">
        <v>49</v>
      </c>
      <c r="D79" t="s">
        <v>808</v>
      </c>
      <c r="E79" t="s">
        <v>1941</v>
      </c>
      <c r="F79" t="s">
        <v>1654</v>
      </c>
      <c r="G79" t="s">
        <v>7</v>
      </c>
      <c r="H79">
        <v>2E-3</v>
      </c>
      <c r="I79" t="s">
        <v>2029</v>
      </c>
      <c r="J79">
        <v>12.995940000000001</v>
      </c>
      <c r="K79">
        <v>9.6091800000000003</v>
      </c>
      <c r="L79">
        <v>4.7895599999999998</v>
      </c>
      <c r="M79">
        <v>6.4629000000000003</v>
      </c>
      <c r="N79">
        <v>13.35666</v>
      </c>
      <c r="O79">
        <v>4.0681199999999995</v>
      </c>
      <c r="P79">
        <v>8.4769200000000016</v>
      </c>
      <c r="Q79">
        <v>2.5150199999999998</v>
      </c>
      <c r="R79">
        <v>3.7574999999999998</v>
      </c>
      <c r="S79">
        <v>4.4588999999999999</v>
      </c>
      <c r="T79">
        <v>4.4588999999999999</v>
      </c>
      <c r="U79">
        <v>7.0941600000000005</v>
      </c>
      <c r="V79">
        <v>9.1999999999999993</v>
      </c>
      <c r="W79">
        <v>16.149999999999999</v>
      </c>
      <c r="X79">
        <v>8.98</v>
      </c>
      <c r="Y79">
        <v>3.8</v>
      </c>
      <c r="Z79">
        <v>4.4000000000000004</v>
      </c>
      <c r="AA79">
        <v>2</v>
      </c>
      <c r="AB79" t="s">
        <v>102</v>
      </c>
      <c r="AC79">
        <v>-0.29208660550910526</v>
      </c>
      <c r="AD79">
        <v>0.68068451210196901</v>
      </c>
      <c r="AE79">
        <v>0.87491126533543806</v>
      </c>
      <c r="AF79">
        <v>-0.41202865586656151</v>
      </c>
      <c r="AG79">
        <v>-0.67057632671640965</v>
      </c>
      <c r="AH79">
        <v>-0.50837241772612407</v>
      </c>
      <c r="AI79" t="s">
        <v>102</v>
      </c>
      <c r="AJ79">
        <v>51.282359999999997</v>
      </c>
      <c r="AK79">
        <v>44.529999999999994</v>
      </c>
      <c r="AL79">
        <v>-0.13167022734523146</v>
      </c>
      <c r="AM79" t="s">
        <v>779</v>
      </c>
      <c r="AN79">
        <v>1</v>
      </c>
      <c r="AO79">
        <v>1</v>
      </c>
      <c r="AP79">
        <v>1</v>
      </c>
      <c r="AQ79">
        <v>1</v>
      </c>
      <c r="AR79">
        <v>1</v>
      </c>
      <c r="AS79">
        <v>1</v>
      </c>
      <c r="AT79">
        <v>0</v>
      </c>
    </row>
    <row r="80" spans="1:46" x14ac:dyDescent="0.3">
      <c r="A80" t="s">
        <v>1671</v>
      </c>
      <c r="B80" t="s">
        <v>1938</v>
      </c>
      <c r="C80" t="s">
        <v>49</v>
      </c>
      <c r="D80" t="s">
        <v>804</v>
      </c>
      <c r="E80" t="s">
        <v>102</v>
      </c>
      <c r="F80" t="s">
        <v>1654</v>
      </c>
      <c r="G80" t="s">
        <v>7</v>
      </c>
      <c r="H80">
        <v>8.9999999999999993E-3</v>
      </c>
      <c r="I80" t="s">
        <v>2002</v>
      </c>
      <c r="J80">
        <v>0.35314999999999996</v>
      </c>
      <c r="K80">
        <v>0.35314999999999996</v>
      </c>
      <c r="L80">
        <v>0.64576</v>
      </c>
      <c r="M80">
        <v>0.46414</v>
      </c>
      <c r="N80">
        <v>0.48431999999999992</v>
      </c>
      <c r="O80">
        <v>0.64576</v>
      </c>
      <c r="P80">
        <v>0.39350999999999997</v>
      </c>
      <c r="Q80">
        <v>1.2713399999999999</v>
      </c>
      <c r="R80">
        <v>0.45404999999999995</v>
      </c>
      <c r="S80">
        <v>1.9877299999999998</v>
      </c>
      <c r="T80">
        <v>0.63566999999999996</v>
      </c>
      <c r="U80">
        <v>0.75674999999999992</v>
      </c>
      <c r="V80">
        <v>0.59</v>
      </c>
      <c r="W80">
        <v>1</v>
      </c>
      <c r="X80">
        <v>2.23</v>
      </c>
      <c r="Y80">
        <v>0.06</v>
      </c>
      <c r="Z80">
        <v>0.22</v>
      </c>
      <c r="AA80">
        <v>0.51</v>
      </c>
      <c r="AB80" t="s">
        <v>102</v>
      </c>
      <c r="AC80">
        <v>0.67067818207560537</v>
      </c>
      <c r="AD80">
        <v>1.8316579357213651</v>
      </c>
      <c r="AE80">
        <v>2.4532953419226957</v>
      </c>
      <c r="AF80">
        <v>-0.87072865945619859</v>
      </c>
      <c r="AG80">
        <v>-0.54575487281136426</v>
      </c>
      <c r="AH80">
        <v>-0.21023290386521307</v>
      </c>
      <c r="AI80" t="s">
        <v>102</v>
      </c>
      <c r="AJ80">
        <v>2.9462799999999998</v>
      </c>
      <c r="AK80">
        <v>4.6099999999999994</v>
      </c>
      <c r="AL80">
        <v>0.56468495865973356</v>
      </c>
      <c r="AM80" t="s">
        <v>779</v>
      </c>
      <c r="AN80">
        <v>1</v>
      </c>
      <c r="AO80">
        <v>1</v>
      </c>
      <c r="AP80">
        <v>1</v>
      </c>
      <c r="AQ80">
        <v>1</v>
      </c>
      <c r="AR80">
        <v>1</v>
      </c>
      <c r="AS80">
        <v>1</v>
      </c>
      <c r="AT80">
        <v>0</v>
      </c>
    </row>
    <row r="81" spans="1:46" x14ac:dyDescent="0.3">
      <c r="A81" t="s">
        <v>1661</v>
      </c>
      <c r="B81" t="s">
        <v>1712</v>
      </c>
      <c r="C81" t="s">
        <v>49</v>
      </c>
      <c r="D81" t="s">
        <v>804</v>
      </c>
      <c r="E81" t="s">
        <v>1696</v>
      </c>
      <c r="F81" t="s">
        <v>1662</v>
      </c>
      <c r="G81" t="s">
        <v>7</v>
      </c>
      <c r="H81" s="4">
        <v>1.4E-2</v>
      </c>
      <c r="I81" s="4" t="s">
        <v>1958</v>
      </c>
      <c r="J81" s="4">
        <v>9.5113200000000013</v>
      </c>
      <c r="K81" s="4">
        <v>5.9521800000000002</v>
      </c>
      <c r="L81" s="4">
        <v>8.1525599999999994</v>
      </c>
      <c r="M81" s="4">
        <v>7.4021999999999997</v>
      </c>
      <c r="N81" s="4">
        <v>11.23512</v>
      </c>
      <c r="O81" s="4">
        <v>7.8179400000000001</v>
      </c>
      <c r="P81" s="4">
        <v>11.306100000000001</v>
      </c>
      <c r="Q81" s="4">
        <v>13.21242</v>
      </c>
      <c r="R81" s="4">
        <v>14.246700000000001</v>
      </c>
      <c r="S81" s="4">
        <v>11.488620000000001</v>
      </c>
      <c r="T81" s="4">
        <v>7.1689800000000004</v>
      </c>
      <c r="U81" s="4">
        <v>6.2868000000000004</v>
      </c>
      <c r="V81" s="4">
        <v>6.48</v>
      </c>
      <c r="W81" s="4">
        <v>4.13</v>
      </c>
      <c r="X81" s="4">
        <v>5.52</v>
      </c>
      <c r="Y81" s="4">
        <v>8.23</v>
      </c>
      <c r="Z81" s="4">
        <v>8.2200000000000006</v>
      </c>
      <c r="AA81" s="125">
        <v>8.26</v>
      </c>
      <c r="AB81" s="125" t="s">
        <v>102</v>
      </c>
      <c r="AC81" s="125">
        <v>-0.31870655177199386</v>
      </c>
      <c r="AD81" s="125">
        <v>-0.3061365751707778</v>
      </c>
      <c r="AE81" s="125">
        <v>-0.32291206688451235</v>
      </c>
      <c r="AF81" s="125">
        <v>0.11183161762719203</v>
      </c>
      <c r="AG81" s="125">
        <v>-0.26836562493324501</v>
      </c>
      <c r="AH81" s="4">
        <v>5.6544307068102297E-2</v>
      </c>
      <c r="AI81" s="4" t="s">
        <v>102</v>
      </c>
      <c r="AJ81" s="125">
        <v>50.07132</v>
      </c>
      <c r="AK81">
        <v>40.839999999999996</v>
      </c>
      <c r="AL81">
        <v>-0.18436342401198938</v>
      </c>
      <c r="AM81" t="s">
        <v>779</v>
      </c>
      <c r="AN81">
        <v>1</v>
      </c>
      <c r="AO81">
        <v>1</v>
      </c>
      <c r="AP81">
        <v>1</v>
      </c>
      <c r="AQ81">
        <v>1</v>
      </c>
      <c r="AR81">
        <v>1</v>
      </c>
      <c r="AS81">
        <v>1</v>
      </c>
      <c r="AT81">
        <v>0</v>
      </c>
    </row>
    <row r="82" spans="1:46" x14ac:dyDescent="0.3">
      <c r="A82" t="s">
        <v>1686</v>
      </c>
      <c r="B82" t="s">
        <v>1761</v>
      </c>
      <c r="C82" t="s">
        <v>49</v>
      </c>
      <c r="D82" t="s">
        <v>808</v>
      </c>
      <c r="E82" t="s">
        <v>1941</v>
      </c>
      <c r="F82" t="s">
        <v>1662</v>
      </c>
      <c r="G82" t="s">
        <v>7</v>
      </c>
      <c r="H82" s="4">
        <v>1.7999999999999999E-2</v>
      </c>
      <c r="I82" s="4" t="s">
        <v>1973</v>
      </c>
      <c r="J82" s="4">
        <v>7.9607600000000005</v>
      </c>
      <c r="K82" s="4">
        <v>10.129099999999999</v>
      </c>
      <c r="L82" s="4">
        <v>10.750080000000001</v>
      </c>
      <c r="M82" s="4">
        <v>7.1056400000000002</v>
      </c>
      <c r="N82" s="4">
        <v>8.6835399999999989</v>
      </c>
      <c r="O82" s="4">
        <v>83.017899999999997</v>
      </c>
      <c r="P82" s="4">
        <v>7.5026600000000006</v>
      </c>
      <c r="Q82" s="4">
        <v>4.6115400000000006</v>
      </c>
      <c r="R82" s="4">
        <v>5.0391000000000004</v>
      </c>
      <c r="S82" s="4">
        <v>2.8605800000000001</v>
      </c>
      <c r="T82" s="4">
        <v>2.7486000000000002</v>
      </c>
      <c r="U82" s="4">
        <v>5.0900000000000001E-2</v>
      </c>
      <c r="V82" s="4">
        <v>8.2799999999999994</v>
      </c>
      <c r="W82" s="4">
        <v>2.85</v>
      </c>
      <c r="X82" s="4">
        <v>12.92</v>
      </c>
      <c r="Y82" s="4">
        <v>7.71</v>
      </c>
      <c r="Z82" s="4">
        <v>70.3</v>
      </c>
      <c r="AA82" s="125">
        <v>9.2100000000000009</v>
      </c>
      <c r="AB82" s="125" t="s">
        <v>102</v>
      </c>
      <c r="AC82" s="125">
        <v>4.0101698832774611E-2</v>
      </c>
      <c r="AD82" s="125">
        <v>-0.71863245500587414</v>
      </c>
      <c r="AE82" s="125">
        <v>0.20185152110495916</v>
      </c>
      <c r="AF82" s="125">
        <v>8.5053563085098566E-2</v>
      </c>
      <c r="AG82" s="125">
        <v>7.0957766072362194</v>
      </c>
      <c r="AH82" s="4">
        <v>-0.88906007017763633</v>
      </c>
      <c r="AI82" s="4" t="s">
        <v>102</v>
      </c>
      <c r="AJ82" s="125">
        <v>127.64702</v>
      </c>
      <c r="AK82">
        <v>111.27000000000001</v>
      </c>
      <c r="AL82">
        <v>-0.1282992740449404</v>
      </c>
      <c r="AM82" t="s">
        <v>779</v>
      </c>
      <c r="AN82">
        <v>1</v>
      </c>
      <c r="AO82">
        <v>1</v>
      </c>
      <c r="AP82">
        <v>1</v>
      </c>
      <c r="AQ82">
        <v>1</v>
      </c>
      <c r="AR82">
        <v>1</v>
      </c>
      <c r="AS82">
        <v>1</v>
      </c>
      <c r="AT82">
        <v>0</v>
      </c>
    </row>
    <row r="83" spans="1:46" x14ac:dyDescent="0.3">
      <c r="A83" t="s">
        <v>1670</v>
      </c>
      <c r="B83" t="s">
        <v>1784</v>
      </c>
      <c r="C83" t="s">
        <v>49</v>
      </c>
      <c r="D83" t="s">
        <v>808</v>
      </c>
      <c r="E83" t="s">
        <v>1941</v>
      </c>
      <c r="F83" t="s">
        <v>1662</v>
      </c>
      <c r="G83" t="s">
        <v>7</v>
      </c>
      <c r="H83">
        <v>2E-3</v>
      </c>
      <c r="I83" t="s">
        <v>1988</v>
      </c>
      <c r="J83">
        <v>0.41081999999999996</v>
      </c>
      <c r="K83">
        <v>0.95189999999999997</v>
      </c>
      <c r="L83">
        <v>0.27054</v>
      </c>
      <c r="M83">
        <v>0.95189999999999997</v>
      </c>
      <c r="N83">
        <v>0.47093999999999997</v>
      </c>
      <c r="O83">
        <v>0.74148000000000003</v>
      </c>
      <c r="P83">
        <v>0.14028000000000002</v>
      </c>
      <c r="Q83">
        <v>0</v>
      </c>
      <c r="R83">
        <v>0</v>
      </c>
      <c r="S83">
        <v>0</v>
      </c>
      <c r="T83">
        <v>0</v>
      </c>
      <c r="U83">
        <v>0.26052000000000003</v>
      </c>
      <c r="V83">
        <v>1.76</v>
      </c>
      <c r="W83">
        <v>2.2999999999999998</v>
      </c>
      <c r="X83">
        <v>1.08</v>
      </c>
      <c r="Y83">
        <v>0.54</v>
      </c>
      <c r="Z83">
        <v>0.81</v>
      </c>
      <c r="AA83">
        <v>1.22</v>
      </c>
      <c r="AB83" t="s">
        <v>102</v>
      </c>
      <c r="AC83">
        <v>3.2841146974343998</v>
      </c>
      <c r="AD83">
        <v>1.4162201911965542</v>
      </c>
      <c r="AE83">
        <v>2.9920159680638725</v>
      </c>
      <c r="AF83">
        <v>-0.43271352032776544</v>
      </c>
      <c r="AG83">
        <v>0.71996432666581756</v>
      </c>
      <c r="AH83">
        <v>0.6453579327830824</v>
      </c>
      <c r="AI83" t="s">
        <v>102</v>
      </c>
      <c r="AJ83">
        <v>3.7975800000000004</v>
      </c>
      <c r="AK83">
        <v>7.71</v>
      </c>
      <c r="AL83">
        <v>1.0302403109348583</v>
      </c>
      <c r="AM83" t="s">
        <v>779</v>
      </c>
      <c r="AN83">
        <v>1</v>
      </c>
      <c r="AO83">
        <v>1</v>
      </c>
      <c r="AP83">
        <v>1</v>
      </c>
      <c r="AQ83">
        <v>1</v>
      </c>
      <c r="AR83">
        <v>1</v>
      </c>
      <c r="AS83">
        <v>1</v>
      </c>
      <c r="AT83">
        <v>0</v>
      </c>
    </row>
    <row r="84" spans="1:46" x14ac:dyDescent="0.3">
      <c r="A84" t="s">
        <v>1672</v>
      </c>
      <c r="B84" t="s">
        <v>1814</v>
      </c>
      <c r="C84" t="s">
        <v>49</v>
      </c>
      <c r="D84" t="s">
        <v>804</v>
      </c>
      <c r="E84" t="s">
        <v>1696</v>
      </c>
      <c r="F84" t="s">
        <v>1662</v>
      </c>
      <c r="G84" t="s">
        <v>7</v>
      </c>
      <c r="H84">
        <v>8.9999999999999993E-3</v>
      </c>
      <c r="I84" t="s">
        <v>2017</v>
      </c>
      <c r="J84">
        <v>18.283079999999998</v>
      </c>
      <c r="K84">
        <v>61.165579999999991</v>
      </c>
      <c r="L84">
        <v>18.494969999999995</v>
      </c>
      <c r="M84">
        <v>120.10126999999999</v>
      </c>
      <c r="N84">
        <v>19.281989999999997</v>
      </c>
      <c r="O84">
        <v>35.688329999999993</v>
      </c>
      <c r="P84">
        <v>56.45355</v>
      </c>
      <c r="Q84">
        <v>20.533149999999999</v>
      </c>
      <c r="R84">
        <v>31.521159999999995</v>
      </c>
      <c r="S84">
        <v>28.221729999999997</v>
      </c>
      <c r="T84">
        <v>20.987199999999998</v>
      </c>
      <c r="U84">
        <v>29.311449999999997</v>
      </c>
      <c r="V84">
        <v>22.35</v>
      </c>
      <c r="W84">
        <v>19.739999999999998</v>
      </c>
      <c r="X84">
        <v>19.78</v>
      </c>
      <c r="Y84">
        <v>9.42</v>
      </c>
      <c r="Z84">
        <v>24.55</v>
      </c>
      <c r="AA84">
        <v>23.76</v>
      </c>
      <c r="AB84" t="s">
        <v>102</v>
      </c>
      <c r="AC84">
        <v>0.22244173301216227</v>
      </c>
      <c r="AD84">
        <v>-0.67726947083637568</v>
      </c>
      <c r="AE84">
        <v>6.9479972122150319E-2</v>
      </c>
      <c r="AF84">
        <v>-0.92156619159814046</v>
      </c>
      <c r="AG84">
        <v>0.27320883373552235</v>
      </c>
      <c r="AH84">
        <v>-0.33423614946398428</v>
      </c>
      <c r="AI84" t="s">
        <v>102</v>
      </c>
      <c r="AJ84">
        <v>273.01522</v>
      </c>
      <c r="AK84">
        <v>119.60000000000001</v>
      </c>
      <c r="AL84">
        <v>-0.56192918475387554</v>
      </c>
      <c r="AM84" t="s">
        <v>779</v>
      </c>
      <c r="AN84">
        <v>1</v>
      </c>
      <c r="AO84">
        <v>1</v>
      </c>
      <c r="AP84">
        <v>1</v>
      </c>
      <c r="AQ84">
        <v>1</v>
      </c>
      <c r="AR84">
        <v>1</v>
      </c>
      <c r="AS84">
        <v>1</v>
      </c>
      <c r="AT84">
        <v>0</v>
      </c>
    </row>
    <row r="85" spans="1:46" x14ac:dyDescent="0.3">
      <c r="A85" t="s">
        <v>1685</v>
      </c>
      <c r="B85" t="s">
        <v>1823</v>
      </c>
      <c r="C85" t="s">
        <v>49</v>
      </c>
      <c r="D85" t="s">
        <v>808</v>
      </c>
      <c r="E85" t="s">
        <v>1941</v>
      </c>
      <c r="F85" t="s">
        <v>1662</v>
      </c>
      <c r="G85" t="s">
        <v>7</v>
      </c>
      <c r="H85">
        <v>2E-3</v>
      </c>
      <c r="I85" t="s">
        <v>2030</v>
      </c>
      <c r="J85">
        <v>7.0741199999999997</v>
      </c>
      <c r="K85">
        <v>1.7034</v>
      </c>
      <c r="L85">
        <v>2.2945799999999998</v>
      </c>
      <c r="M85">
        <v>0</v>
      </c>
      <c r="N85">
        <v>4.1282399999999999</v>
      </c>
      <c r="O85">
        <v>1.9138199999999999</v>
      </c>
      <c r="P85">
        <v>1.9939800000000001</v>
      </c>
      <c r="Q85">
        <v>0</v>
      </c>
      <c r="R85">
        <v>1.41282</v>
      </c>
      <c r="S85">
        <v>0</v>
      </c>
      <c r="T85">
        <v>2.1843600000000003</v>
      </c>
      <c r="U85">
        <v>1.08216</v>
      </c>
      <c r="V85">
        <v>2.56</v>
      </c>
      <c r="W85">
        <v>8.52</v>
      </c>
      <c r="X85">
        <v>3.82</v>
      </c>
      <c r="Y85">
        <v>0</v>
      </c>
      <c r="Z85">
        <v>0</v>
      </c>
      <c r="AA85">
        <v>0</v>
      </c>
      <c r="AB85" t="s">
        <v>102</v>
      </c>
      <c r="AC85">
        <v>-0.63811753264010229</v>
      </c>
      <c r="AD85">
        <v>4.0017611835153222</v>
      </c>
      <c r="AE85">
        <v>0.66479268537161484</v>
      </c>
      <c r="AF85" t="e">
        <v>#DIV/0!</v>
      </c>
      <c r="AG85">
        <v>-1</v>
      </c>
      <c r="AH85">
        <v>-1</v>
      </c>
      <c r="AI85" t="s">
        <v>102</v>
      </c>
      <c r="AJ85">
        <v>17.114159999999998</v>
      </c>
      <c r="AK85">
        <v>14.9</v>
      </c>
      <c r="AL85">
        <v>-0.1293759086043369</v>
      </c>
      <c r="AM85" t="s">
        <v>779</v>
      </c>
      <c r="AN85">
        <v>1</v>
      </c>
      <c r="AO85">
        <v>1</v>
      </c>
      <c r="AP85">
        <v>1</v>
      </c>
      <c r="AQ85">
        <v>1</v>
      </c>
      <c r="AR85">
        <v>1</v>
      </c>
      <c r="AS85">
        <v>1</v>
      </c>
      <c r="AT85">
        <v>0</v>
      </c>
    </row>
    <row r="86" spans="1:46" x14ac:dyDescent="0.3">
      <c r="A86" t="s">
        <v>649</v>
      </c>
      <c r="B86" t="s">
        <v>835</v>
      </c>
      <c r="C86" t="s">
        <v>647</v>
      </c>
      <c r="D86" t="s">
        <v>804</v>
      </c>
      <c r="E86" t="s">
        <v>102</v>
      </c>
      <c r="F86" t="s">
        <v>650</v>
      </c>
      <c r="G86" t="s">
        <v>7</v>
      </c>
      <c r="H86" s="4">
        <v>3.0000000000000001E-3</v>
      </c>
      <c r="I86" s="4" t="s">
        <v>1529</v>
      </c>
      <c r="J86" s="4">
        <v>386.15499999999997</v>
      </c>
      <c r="K86" s="4">
        <v>735.19899999999996</v>
      </c>
      <c r="L86" s="4">
        <v>1350.0379999999998</v>
      </c>
      <c r="M86" s="4">
        <v>1858.5589999999997</v>
      </c>
      <c r="N86" s="4">
        <v>2728.16</v>
      </c>
      <c r="O86" s="4">
        <v>7522.4999999999991</v>
      </c>
      <c r="P86" s="4">
        <v>7992.9069999999992</v>
      </c>
      <c r="Q86" s="4">
        <v>8424.1969999999983</v>
      </c>
      <c r="R86" s="4">
        <v>9366.0139999999992</v>
      </c>
      <c r="S86" s="4">
        <v>9908.6369999999988</v>
      </c>
      <c r="T86" s="4">
        <v>10465.302</v>
      </c>
      <c r="U86" s="4">
        <v>14008.900999999998</v>
      </c>
      <c r="V86" s="4">
        <v>458</v>
      </c>
      <c r="W86" s="4">
        <v>2890</v>
      </c>
      <c r="X86" s="4">
        <v>3352</v>
      </c>
      <c r="Y86" s="4" t="s">
        <v>102</v>
      </c>
      <c r="Z86" s="4" t="s">
        <v>102</v>
      </c>
      <c r="AA86" s="125" t="s">
        <v>102</v>
      </c>
      <c r="AB86" s="125" t="s">
        <v>102</v>
      </c>
      <c r="AC86" s="125">
        <v>0.18605223291165474</v>
      </c>
      <c r="AD86" s="125">
        <v>2.9309085023238608</v>
      </c>
      <c r="AE86" s="125">
        <v>1.482893074120877</v>
      </c>
      <c r="AF86" s="125" t="s">
        <v>102</v>
      </c>
      <c r="AG86" s="125" t="s">
        <v>102</v>
      </c>
      <c r="AH86" s="4" t="s">
        <v>102</v>
      </c>
      <c r="AI86" s="4" t="s">
        <v>102</v>
      </c>
      <c r="AJ86" s="125">
        <v>2471.3919999999998</v>
      </c>
      <c r="AK86">
        <v>6700</v>
      </c>
      <c r="AL86">
        <v>1.7110227758283594</v>
      </c>
      <c r="AM86" t="s">
        <v>779</v>
      </c>
      <c r="AN86">
        <v>1</v>
      </c>
      <c r="AO86">
        <v>1</v>
      </c>
      <c r="AP86">
        <v>1</v>
      </c>
      <c r="AQ86">
        <v>0</v>
      </c>
      <c r="AR86">
        <v>0</v>
      </c>
      <c r="AS86">
        <v>0</v>
      </c>
      <c r="AT86">
        <v>0</v>
      </c>
    </row>
    <row r="87" spans="1:46" x14ac:dyDescent="0.3">
      <c r="A87" t="s">
        <v>731</v>
      </c>
      <c r="B87" t="s">
        <v>807</v>
      </c>
      <c r="C87" t="s">
        <v>45</v>
      </c>
      <c r="D87" t="s">
        <v>808</v>
      </c>
      <c r="E87" t="s">
        <v>1696</v>
      </c>
      <c r="F87" t="s">
        <v>650</v>
      </c>
      <c r="G87" t="s">
        <v>7</v>
      </c>
      <c r="H87">
        <v>1E-3</v>
      </c>
      <c r="I87" t="s">
        <v>1425</v>
      </c>
      <c r="J87" t="s">
        <v>102</v>
      </c>
      <c r="K87" t="s">
        <v>102</v>
      </c>
      <c r="L87">
        <v>21936.062042774876</v>
      </c>
      <c r="M87" t="s">
        <v>102</v>
      </c>
      <c r="N87" t="s">
        <v>102</v>
      </c>
      <c r="O87">
        <v>18748.214233528779</v>
      </c>
      <c r="P87" t="s">
        <v>102</v>
      </c>
      <c r="Q87" t="s">
        <v>102</v>
      </c>
      <c r="R87">
        <v>22656.748819564862</v>
      </c>
      <c r="S87" t="s">
        <v>102</v>
      </c>
      <c r="T87" t="s">
        <v>102</v>
      </c>
      <c r="U87">
        <v>20591.498659121404</v>
      </c>
      <c r="V87" t="s">
        <v>102</v>
      </c>
      <c r="W87" t="s">
        <v>102</v>
      </c>
      <c r="X87">
        <v>6899.4964358799971</v>
      </c>
      <c r="Y87" t="s">
        <v>102</v>
      </c>
      <c r="Z87" t="s">
        <v>102</v>
      </c>
      <c r="AA87">
        <v>29635.928709250002</v>
      </c>
      <c r="AB87" t="s">
        <v>102</v>
      </c>
      <c r="AC87" t="s">
        <v>102</v>
      </c>
      <c r="AD87" t="s">
        <v>102</v>
      </c>
      <c r="AE87">
        <v>-0.68547242333532254</v>
      </c>
      <c r="AF87" t="s">
        <v>102</v>
      </c>
      <c r="AG87" t="s">
        <v>102</v>
      </c>
      <c r="AH87">
        <v>0.58073341493239072</v>
      </c>
      <c r="AI87" t="s">
        <v>102</v>
      </c>
      <c r="AJ87">
        <v>40684.276276303659</v>
      </c>
      <c r="AK87">
        <v>36535.425145130001</v>
      </c>
      <c r="AL87">
        <v>-0.10197677114856618</v>
      </c>
      <c r="AM87" t="s">
        <v>780</v>
      </c>
      <c r="AN87">
        <v>0</v>
      </c>
      <c r="AO87">
        <v>0</v>
      </c>
      <c r="AP87">
        <v>1</v>
      </c>
      <c r="AQ87">
        <v>0</v>
      </c>
      <c r="AR87">
        <v>0</v>
      </c>
      <c r="AS87">
        <v>1</v>
      </c>
      <c r="AT87">
        <v>0</v>
      </c>
    </row>
    <row r="88" spans="1:46" x14ac:dyDescent="0.3">
      <c r="A88" t="s">
        <v>656</v>
      </c>
      <c r="B88" t="s">
        <v>816</v>
      </c>
      <c r="C88" t="s">
        <v>44</v>
      </c>
      <c r="D88" t="s">
        <v>808</v>
      </c>
      <c r="E88" t="s">
        <v>1696</v>
      </c>
      <c r="F88" t="s">
        <v>650</v>
      </c>
      <c r="G88" t="s">
        <v>730</v>
      </c>
      <c r="H88" s="4">
        <v>0.12</v>
      </c>
      <c r="I88" s="4" t="s">
        <v>1462</v>
      </c>
      <c r="J88" s="4">
        <v>46228794.080000006</v>
      </c>
      <c r="K88" s="4">
        <v>10598853.440000001</v>
      </c>
      <c r="L88" s="4">
        <v>14875365.120000001</v>
      </c>
      <c r="M88" s="4">
        <v>9966466.7200000007</v>
      </c>
      <c r="N88" s="4">
        <v>13124125.280000001</v>
      </c>
      <c r="O88" s="4">
        <v>11876518.080000002</v>
      </c>
      <c r="P88" s="4">
        <v>39324765.760000005</v>
      </c>
      <c r="Q88" s="4">
        <v>30988056.960000005</v>
      </c>
      <c r="R88" s="4">
        <v>11754083.040000001</v>
      </c>
      <c r="S88" s="4">
        <v>12092236.800000001</v>
      </c>
      <c r="T88" s="4">
        <v>11116753.760000002</v>
      </c>
      <c r="U88" s="4">
        <v>13644233.120000001</v>
      </c>
      <c r="V88" s="4">
        <v>54753732</v>
      </c>
      <c r="W88" s="4">
        <v>14407307</v>
      </c>
      <c r="X88" s="4">
        <v>10488215</v>
      </c>
      <c r="Y88" s="4">
        <v>16120125</v>
      </c>
      <c r="Z88" s="4">
        <v>12863975</v>
      </c>
      <c r="AA88" s="125">
        <v>10829771</v>
      </c>
      <c r="AB88" s="125">
        <v>10515310</v>
      </c>
      <c r="AC88" s="125">
        <v>0.18440753408465274</v>
      </c>
      <c r="AD88" s="125">
        <v>0.35932693866932064</v>
      </c>
      <c r="AE88" s="125">
        <v>-0.29492722259983095</v>
      </c>
      <c r="AF88" s="125">
        <v>0.6174362944142755</v>
      </c>
      <c r="AG88" s="125">
        <v>-1.9822294777728698E-2</v>
      </c>
      <c r="AH88" s="4">
        <v>-8.8135855387002596E-2</v>
      </c>
      <c r="AI88" s="4">
        <v>-0.73260336592530029</v>
      </c>
      <c r="AJ88" s="125">
        <v>145994888.48000002</v>
      </c>
      <c r="AK88">
        <v>129978435</v>
      </c>
      <c r="AL88">
        <v>-0.109705577001719</v>
      </c>
      <c r="AM88" t="s">
        <v>779</v>
      </c>
      <c r="AN88">
        <v>1</v>
      </c>
      <c r="AO88">
        <v>1</v>
      </c>
      <c r="AP88">
        <v>1</v>
      </c>
      <c r="AQ88">
        <v>1</v>
      </c>
      <c r="AR88">
        <v>1</v>
      </c>
      <c r="AS88">
        <v>1</v>
      </c>
      <c r="AT88">
        <v>1</v>
      </c>
    </row>
    <row r="89" spans="1:46" x14ac:dyDescent="0.3">
      <c r="A89" t="s">
        <v>1674</v>
      </c>
      <c r="B89" t="s">
        <v>1922</v>
      </c>
      <c r="C89" t="s">
        <v>49</v>
      </c>
      <c r="D89" t="s">
        <v>808</v>
      </c>
      <c r="E89" t="s">
        <v>1941</v>
      </c>
      <c r="F89" t="s">
        <v>1677</v>
      </c>
      <c r="G89" t="s">
        <v>7</v>
      </c>
      <c r="H89" s="4">
        <v>8.9999999999999993E-3</v>
      </c>
      <c r="I89" s="4" t="s">
        <v>2047</v>
      </c>
      <c r="J89" s="4">
        <v>3.8442899999999995</v>
      </c>
      <c r="K89" s="4">
        <v>4.2075299999999993</v>
      </c>
      <c r="L89" s="4">
        <v>5.0651799999999989</v>
      </c>
      <c r="M89" s="4">
        <v>3.6626699999999994</v>
      </c>
      <c r="N89" s="4">
        <v>4.923919999999999</v>
      </c>
      <c r="O89" s="4">
        <v>5.6604899999999994</v>
      </c>
      <c r="P89" s="4">
        <v>4.6010399999999994</v>
      </c>
      <c r="Q89" s="4">
        <v>4.0864499999999992</v>
      </c>
      <c r="R89" s="4">
        <v>4.5707699999999996</v>
      </c>
      <c r="S89" s="4">
        <v>3.9149199999999995</v>
      </c>
      <c r="T89" s="4">
        <v>5.973279999999999</v>
      </c>
      <c r="U89" s="4">
        <v>7.9811899999999989</v>
      </c>
      <c r="V89" s="4">
        <v>4.05</v>
      </c>
      <c r="W89" s="4">
        <v>4.22</v>
      </c>
      <c r="X89" s="4">
        <v>4.6399999999999997</v>
      </c>
      <c r="Y89" s="4">
        <v>4.28</v>
      </c>
      <c r="Z89" s="4">
        <v>4.16</v>
      </c>
      <c r="AA89" s="125">
        <v>3.2</v>
      </c>
      <c r="AB89" s="125" t="s">
        <v>102</v>
      </c>
      <c r="AC89" s="125">
        <v>5.3510531203421259E-2</v>
      </c>
      <c r="AD89" s="125">
        <v>2.9637340672557123E-3</v>
      </c>
      <c r="AE89" s="125">
        <v>-8.3941735535558323E-2</v>
      </c>
      <c r="AF89" s="125">
        <v>0.16854644289548359</v>
      </c>
      <c r="AG89" s="125">
        <v>-0.15514468147329749</v>
      </c>
      <c r="AH89" s="4">
        <v>-0.4346779165761267</v>
      </c>
      <c r="AI89" s="4" t="s">
        <v>102</v>
      </c>
      <c r="AJ89" s="125">
        <v>27.364079999999994</v>
      </c>
      <c r="AK89">
        <v>24.55</v>
      </c>
      <c r="AL89">
        <v>-0.10283846560892945</v>
      </c>
      <c r="AM89" t="s">
        <v>779</v>
      </c>
      <c r="AN89">
        <v>1</v>
      </c>
      <c r="AO89">
        <v>1</v>
      </c>
      <c r="AP89">
        <v>1</v>
      </c>
      <c r="AQ89">
        <v>1</v>
      </c>
      <c r="AR89">
        <v>1</v>
      </c>
      <c r="AS89">
        <v>1</v>
      </c>
      <c r="AT89">
        <v>0</v>
      </c>
    </row>
    <row r="90" spans="1:46" x14ac:dyDescent="0.3">
      <c r="A90" t="s">
        <v>1674</v>
      </c>
      <c r="B90" t="s">
        <v>1922</v>
      </c>
      <c r="C90" t="s">
        <v>49</v>
      </c>
      <c r="D90" t="s">
        <v>808</v>
      </c>
      <c r="E90" t="s">
        <v>1941</v>
      </c>
      <c r="F90" t="s">
        <v>1678</v>
      </c>
      <c r="G90" t="s">
        <v>7</v>
      </c>
      <c r="H90" s="4">
        <v>8.9999999999999993E-3</v>
      </c>
      <c r="I90" s="4" t="s">
        <v>2048</v>
      </c>
      <c r="J90" s="4">
        <v>6.9620999999999995</v>
      </c>
      <c r="K90" s="4">
        <v>6.770389999999999</v>
      </c>
      <c r="L90" s="4">
        <v>7.5574099999999991</v>
      </c>
      <c r="M90" s="4">
        <v>7.3959699999999993</v>
      </c>
      <c r="N90" s="4">
        <v>8.6673099999999987</v>
      </c>
      <c r="O90" s="4">
        <v>5.9329199999999993</v>
      </c>
      <c r="P90" s="4">
        <v>7.2345299999999995</v>
      </c>
      <c r="Q90" s="4">
        <v>5.2568899999999994</v>
      </c>
      <c r="R90" s="4">
        <v>6.5887699999999993</v>
      </c>
      <c r="S90" s="4">
        <v>6.4071499999999988</v>
      </c>
      <c r="T90" s="4">
        <v>6.9620999999999995</v>
      </c>
      <c r="U90" s="4">
        <v>12.582229999999999</v>
      </c>
      <c r="V90" s="4">
        <v>6.86</v>
      </c>
      <c r="W90" s="4">
        <v>6.5</v>
      </c>
      <c r="X90" s="4">
        <v>6.01</v>
      </c>
      <c r="Y90" s="4">
        <v>6.13</v>
      </c>
      <c r="Z90" s="4">
        <v>7.9</v>
      </c>
      <c r="AA90" s="125">
        <v>5.68</v>
      </c>
      <c r="AB90" s="125" t="s">
        <v>102</v>
      </c>
      <c r="AC90" s="125">
        <v>-1.4665115410580026E-2</v>
      </c>
      <c r="AD90" s="125">
        <v>-3.9937138037838153E-2</v>
      </c>
      <c r="AE90" s="125">
        <v>-0.20475400964086896</v>
      </c>
      <c r="AF90" s="125">
        <v>-0.17117024541743672</v>
      </c>
      <c r="AG90" s="125">
        <v>-8.8529197640328836E-2</v>
      </c>
      <c r="AH90" s="4">
        <v>-4.2629936018014673E-2</v>
      </c>
      <c r="AI90" s="4" t="s">
        <v>102</v>
      </c>
      <c r="AJ90" s="125">
        <v>43.28609999999999</v>
      </c>
      <c r="AK90">
        <v>39.08</v>
      </c>
      <c r="AL90">
        <v>-9.7169761193546964E-2</v>
      </c>
      <c r="AM90" t="s">
        <v>779</v>
      </c>
      <c r="AN90">
        <v>1</v>
      </c>
      <c r="AO90">
        <v>1</v>
      </c>
      <c r="AP90">
        <v>1</v>
      </c>
      <c r="AQ90">
        <v>1</v>
      </c>
      <c r="AR90">
        <v>1</v>
      </c>
      <c r="AS90">
        <v>1</v>
      </c>
      <c r="AT90">
        <v>0</v>
      </c>
    </row>
    <row r="91" spans="1:46" x14ac:dyDescent="0.3">
      <c r="A91" t="s">
        <v>646</v>
      </c>
      <c r="B91" t="s">
        <v>836</v>
      </c>
      <c r="C91" t="s">
        <v>647</v>
      </c>
      <c r="D91" t="s">
        <v>804</v>
      </c>
      <c r="E91" t="s">
        <v>102</v>
      </c>
      <c r="F91" t="s">
        <v>94</v>
      </c>
      <c r="G91" t="s">
        <v>7</v>
      </c>
      <c r="H91" s="4">
        <v>3.0000000000000001E-3</v>
      </c>
      <c r="I91" s="4" t="s">
        <v>1516</v>
      </c>
      <c r="J91" s="4">
        <v>6790.3099999999995</v>
      </c>
      <c r="K91" s="4">
        <v>11415.142999999998</v>
      </c>
      <c r="L91" s="4">
        <v>12385.043999999998</v>
      </c>
      <c r="M91" s="4">
        <v>10046.047999999999</v>
      </c>
      <c r="N91" s="4">
        <v>11203.509999999998</v>
      </c>
      <c r="O91" s="4">
        <v>11560.578</v>
      </c>
      <c r="P91" s="4">
        <v>10783.252999999999</v>
      </c>
      <c r="Q91" s="4">
        <v>11191.473999999998</v>
      </c>
      <c r="R91" s="4">
        <v>11264.692999999999</v>
      </c>
      <c r="S91" s="4">
        <v>10853.462999999998</v>
      </c>
      <c r="T91" s="4">
        <v>10560.587</v>
      </c>
      <c r="U91" s="4">
        <v>17751.093999999997</v>
      </c>
      <c r="V91" s="4">
        <v>6042</v>
      </c>
      <c r="W91" s="4">
        <v>12576</v>
      </c>
      <c r="X91" s="4">
        <v>11885</v>
      </c>
      <c r="Y91" s="4">
        <v>9999</v>
      </c>
      <c r="Z91" s="4">
        <v>9363</v>
      </c>
      <c r="AA91" s="125">
        <v>10485</v>
      </c>
      <c r="AB91" s="125">
        <v>10647</v>
      </c>
      <c r="AC91" s="125">
        <v>-0.11020262697873875</v>
      </c>
      <c r="AD91" s="125">
        <v>0.10169447723957571</v>
      </c>
      <c r="AE91" s="125">
        <v>-4.0374826282409501E-2</v>
      </c>
      <c r="AF91" s="125">
        <v>-4.6832346411244371E-3</v>
      </c>
      <c r="AG91" s="125">
        <v>-0.16427976589479534</v>
      </c>
      <c r="AH91" s="4">
        <v>-9.3038427663391876E-2</v>
      </c>
      <c r="AI91" s="4">
        <v>-1.2635611906722286E-2</v>
      </c>
      <c r="AJ91" s="125">
        <v>74183.885999999999</v>
      </c>
      <c r="AK91">
        <v>70997</v>
      </c>
      <c r="AL91">
        <v>-4.2959275549409731E-2</v>
      </c>
      <c r="AM91" t="s">
        <v>779</v>
      </c>
      <c r="AN91">
        <v>1</v>
      </c>
      <c r="AO91">
        <v>1</v>
      </c>
      <c r="AP91">
        <v>1</v>
      </c>
      <c r="AQ91">
        <v>1</v>
      </c>
      <c r="AR91">
        <v>1</v>
      </c>
      <c r="AS91">
        <v>1</v>
      </c>
      <c r="AT91">
        <v>1</v>
      </c>
    </row>
    <row r="92" spans="1:46" x14ac:dyDescent="0.3">
      <c r="A92" t="s">
        <v>761</v>
      </c>
      <c r="B92" t="s">
        <v>838</v>
      </c>
      <c r="C92" t="s">
        <v>647</v>
      </c>
      <c r="D92" t="s">
        <v>804</v>
      </c>
      <c r="E92" t="s">
        <v>102</v>
      </c>
      <c r="F92" t="s">
        <v>94</v>
      </c>
      <c r="G92" t="s">
        <v>7</v>
      </c>
      <c r="H92" s="4">
        <v>-3.0000000000000001E-3</v>
      </c>
      <c r="I92" s="4" t="s">
        <v>1521</v>
      </c>
      <c r="J92" s="4">
        <v>700.89099999999996</v>
      </c>
      <c r="K92" s="4">
        <v>585.23900000000003</v>
      </c>
      <c r="L92" s="4">
        <v>606.17600000000004</v>
      </c>
      <c r="M92" s="4">
        <v>976.06299999999999</v>
      </c>
      <c r="N92" s="4">
        <v>775.66600000000005</v>
      </c>
      <c r="O92" s="4">
        <v>734.78899999999999</v>
      </c>
      <c r="P92" s="4">
        <v>973.072</v>
      </c>
      <c r="Q92" s="4">
        <v>616.14599999999996</v>
      </c>
      <c r="R92" s="4">
        <v>845.45600000000002</v>
      </c>
      <c r="S92" s="4">
        <v>686.93299999999999</v>
      </c>
      <c r="T92" s="4">
        <v>866.39300000000003</v>
      </c>
      <c r="U92" s="4">
        <v>871.37800000000004</v>
      </c>
      <c r="V92" s="4">
        <v>786</v>
      </c>
      <c r="W92" s="4">
        <v>888</v>
      </c>
      <c r="X92" s="4">
        <v>388</v>
      </c>
      <c r="Y92" s="4">
        <v>804</v>
      </c>
      <c r="Z92" s="4">
        <v>723</v>
      </c>
      <c r="AA92" s="125">
        <v>524</v>
      </c>
      <c r="AB92" s="125" t="s">
        <v>102</v>
      </c>
      <c r="AC92" s="125">
        <v>0.12142972302397954</v>
      </c>
      <c r="AD92" s="125">
        <v>0.51732881779922379</v>
      </c>
      <c r="AE92" s="125">
        <v>-0.35992187087578531</v>
      </c>
      <c r="AF92" s="125">
        <v>-0.17628267847464762</v>
      </c>
      <c r="AG92" s="125">
        <v>-6.789778074583655E-2</v>
      </c>
      <c r="AH92" s="4">
        <v>-0.28687010828959059</v>
      </c>
      <c r="AI92" s="4" t="s">
        <v>102</v>
      </c>
      <c r="AJ92" s="125">
        <v>4378.8240000000005</v>
      </c>
      <c r="AK92">
        <v>4113</v>
      </c>
      <c r="AL92">
        <v>-6.0706710294818993E-2</v>
      </c>
      <c r="AM92" t="s">
        <v>779</v>
      </c>
      <c r="AN92">
        <v>1</v>
      </c>
      <c r="AO92">
        <v>1</v>
      </c>
      <c r="AP92">
        <v>1</v>
      </c>
      <c r="AQ92">
        <v>1</v>
      </c>
      <c r="AR92">
        <v>1</v>
      </c>
      <c r="AS92">
        <v>1</v>
      </c>
      <c r="AT92">
        <v>0</v>
      </c>
    </row>
    <row r="93" spans="1:46" x14ac:dyDescent="0.3">
      <c r="A93" t="s">
        <v>649</v>
      </c>
      <c r="B93" t="s">
        <v>835</v>
      </c>
      <c r="C93" t="s">
        <v>647</v>
      </c>
      <c r="D93" t="s">
        <v>804</v>
      </c>
      <c r="E93" t="s">
        <v>102</v>
      </c>
      <c r="F93" t="s">
        <v>94</v>
      </c>
      <c r="G93" t="s">
        <v>7</v>
      </c>
      <c r="H93" s="4">
        <v>3.0000000000000001E-3</v>
      </c>
      <c r="I93" s="4" t="s">
        <v>1530</v>
      </c>
      <c r="J93" s="4">
        <v>3222.6389999999997</v>
      </c>
      <c r="K93" s="4">
        <v>5373.070999999999</v>
      </c>
      <c r="L93" s="4">
        <v>7649.8809999999994</v>
      </c>
      <c r="M93" s="4">
        <v>12445.223999999998</v>
      </c>
      <c r="N93" s="4">
        <v>15563.550999999998</v>
      </c>
      <c r="O93" s="4">
        <v>20702.922999999999</v>
      </c>
      <c r="P93" s="4">
        <v>25607.592999999997</v>
      </c>
      <c r="Q93" s="4">
        <v>28788.105999999996</v>
      </c>
      <c r="R93" s="4">
        <v>27186.314999999999</v>
      </c>
      <c r="S93" s="4">
        <v>33310.632999999994</v>
      </c>
      <c r="T93" s="4">
        <v>30643.655999999995</v>
      </c>
      <c r="U93" s="4">
        <v>33827.178</v>
      </c>
      <c r="V93" s="4">
        <v>3459</v>
      </c>
      <c r="W93" s="4">
        <v>6137</v>
      </c>
      <c r="X93" s="4">
        <v>8101</v>
      </c>
      <c r="Y93" s="4" t="s">
        <v>102</v>
      </c>
      <c r="Z93" s="4" t="s">
        <v>102</v>
      </c>
      <c r="AA93" s="125" t="s">
        <v>102</v>
      </c>
      <c r="AB93" s="125" t="s">
        <v>102</v>
      </c>
      <c r="AC93" s="125">
        <v>7.3343927135493717E-2</v>
      </c>
      <c r="AD93" s="125">
        <v>0.14217735071805326</v>
      </c>
      <c r="AE93" s="125">
        <v>5.8970721243899168E-2</v>
      </c>
      <c r="AF93" s="125" t="s">
        <v>102</v>
      </c>
      <c r="AG93" s="125" t="s">
        <v>102</v>
      </c>
      <c r="AH93" s="4" t="s">
        <v>102</v>
      </c>
      <c r="AI93" s="4" t="s">
        <v>102</v>
      </c>
      <c r="AJ93" s="125">
        <v>16245.590999999999</v>
      </c>
      <c r="AK93">
        <v>17697</v>
      </c>
      <c r="AL93">
        <v>8.9341717392737607E-2</v>
      </c>
      <c r="AM93" t="s">
        <v>779</v>
      </c>
      <c r="AN93">
        <v>1</v>
      </c>
      <c r="AO93">
        <v>1</v>
      </c>
      <c r="AP93">
        <v>1</v>
      </c>
      <c r="AQ93">
        <v>0</v>
      </c>
      <c r="AR93">
        <v>0</v>
      </c>
      <c r="AS93">
        <v>0</v>
      </c>
      <c r="AT93">
        <v>0</v>
      </c>
    </row>
    <row r="94" spans="1:46" x14ac:dyDescent="0.3">
      <c r="A94" t="s">
        <v>789</v>
      </c>
      <c r="B94" t="s">
        <v>839</v>
      </c>
      <c r="C94" t="s">
        <v>647</v>
      </c>
      <c r="D94" t="s">
        <v>804</v>
      </c>
      <c r="E94" t="s">
        <v>102</v>
      </c>
      <c r="F94" t="s">
        <v>94</v>
      </c>
      <c r="G94" t="s">
        <v>7</v>
      </c>
      <c r="H94" s="4">
        <v>1.2E-2</v>
      </c>
      <c r="I94" s="4" t="s">
        <v>1538</v>
      </c>
      <c r="J94" s="4">
        <v>2988.6434251803507</v>
      </c>
      <c r="K94" s="4">
        <v>1796.6469934220822</v>
      </c>
      <c r="L94" s="4">
        <v>2073.604865760105</v>
      </c>
      <c r="M94" s="4">
        <v>3092.1325668734785</v>
      </c>
      <c r="N94" s="4">
        <v>1866.2645233539999</v>
      </c>
      <c r="O94" s="4">
        <v>1727.4403732062401</v>
      </c>
      <c r="P94" s="4">
        <v>3420.0021584379201</v>
      </c>
      <c r="Q94" s="4">
        <v>2094.9091690058403</v>
      </c>
      <c r="R94" s="4">
        <v>1961.8867048536802</v>
      </c>
      <c r="S94" s="4">
        <v>3230.293404127241</v>
      </c>
      <c r="T94" s="4">
        <v>2025.6728907795596</v>
      </c>
      <c r="U94" s="4">
        <v>2365.79595206768</v>
      </c>
      <c r="V94" s="4">
        <v>2869.92672262</v>
      </c>
      <c r="W94" s="4">
        <v>1856.7355384199998</v>
      </c>
      <c r="X94" s="4">
        <v>2443.9308256200002</v>
      </c>
      <c r="Y94" s="4">
        <v>2517.1753561200003</v>
      </c>
      <c r="Z94" s="4">
        <v>1225.4170929799998</v>
      </c>
      <c r="AA94" s="125">
        <v>1841.7745527777881</v>
      </c>
      <c r="AB94" s="125">
        <v>2331.6943287000004</v>
      </c>
      <c r="AC94" s="125">
        <v>-3.9722605099063217E-2</v>
      </c>
      <c r="AD94" s="125">
        <v>3.3444825398597978E-2</v>
      </c>
      <c r="AE94" s="125">
        <v>0.17859041805640619</v>
      </c>
      <c r="AF94" s="125">
        <v>-0.18594196669091381</v>
      </c>
      <c r="AG94" s="125">
        <v>-0.34338510021199276</v>
      </c>
      <c r="AH94" s="4">
        <v>6.6187048389598796E-2</v>
      </c>
      <c r="AI94" s="4">
        <v>-0.31821846283132244</v>
      </c>
      <c r="AJ94" s="125">
        <v>16964.734906234178</v>
      </c>
      <c r="AK94">
        <v>15086.654417237791</v>
      </c>
      <c r="AL94">
        <v>-0.11070497118739138</v>
      </c>
      <c r="AM94" t="s">
        <v>779</v>
      </c>
      <c r="AN94">
        <v>1</v>
      </c>
      <c r="AO94">
        <v>1</v>
      </c>
      <c r="AP94">
        <v>1</v>
      </c>
      <c r="AQ94">
        <v>1</v>
      </c>
      <c r="AR94">
        <v>1</v>
      </c>
      <c r="AS94">
        <v>1</v>
      </c>
      <c r="AT94">
        <v>1</v>
      </c>
    </row>
    <row r="95" spans="1:46" x14ac:dyDescent="0.3">
      <c r="A95" t="s">
        <v>48</v>
      </c>
      <c r="B95" t="s">
        <v>817</v>
      </c>
      <c r="C95" t="s">
        <v>49</v>
      </c>
      <c r="D95" t="s">
        <v>808</v>
      </c>
      <c r="E95" t="s">
        <v>1696</v>
      </c>
      <c r="F95" t="s">
        <v>94</v>
      </c>
      <c r="G95" t="s">
        <v>7</v>
      </c>
      <c r="H95">
        <v>2.7000000000000003E-2</v>
      </c>
      <c r="I95" t="s">
        <v>1546</v>
      </c>
      <c r="J95">
        <v>3233.5392829999996</v>
      </c>
      <c r="K95">
        <v>2597.6568279999997</v>
      </c>
      <c r="L95">
        <v>3547.193299</v>
      </c>
      <c r="M95">
        <v>4081.0135209999994</v>
      </c>
      <c r="N95">
        <v>3410.9607219999998</v>
      </c>
      <c r="O95">
        <v>6901.4050820000002</v>
      </c>
      <c r="P95">
        <v>3964.3976709999997</v>
      </c>
      <c r="Q95">
        <v>3892.2057329999998</v>
      </c>
      <c r="R95">
        <v>3460.8965429999998</v>
      </c>
      <c r="S95">
        <v>4165.4021109999994</v>
      </c>
      <c r="T95">
        <v>3250.6449949999997</v>
      </c>
      <c r="U95">
        <v>4490.4558269999998</v>
      </c>
      <c r="V95">
        <v>3805.1350000000002</v>
      </c>
      <c r="W95">
        <v>3818.2629999999999</v>
      </c>
      <c r="X95">
        <v>8100.7669999999998</v>
      </c>
      <c r="Y95">
        <v>5278.7709999999997</v>
      </c>
      <c r="Z95">
        <v>7151.4090000000006</v>
      </c>
      <c r="AA95">
        <v>4835.7370000000001</v>
      </c>
      <c r="AB95" t="s">
        <v>102</v>
      </c>
      <c r="AC95">
        <v>0.17677092095497535</v>
      </c>
      <c r="AD95">
        <v>0.46988738421609572</v>
      </c>
      <c r="AE95">
        <v>1.2837117453632174</v>
      </c>
      <c r="AF95">
        <v>0.29349510185070532</v>
      </c>
      <c r="AG95">
        <v>1.0965967018836873</v>
      </c>
      <c r="AH95">
        <v>-0.2993112355319647</v>
      </c>
      <c r="AI95" t="s">
        <v>102</v>
      </c>
      <c r="AJ95">
        <v>23771.768735000001</v>
      </c>
      <c r="AK95">
        <v>32990.082000000002</v>
      </c>
      <c r="AL95">
        <v>0.38778407142366134</v>
      </c>
      <c r="AM95" t="s">
        <v>779</v>
      </c>
      <c r="AN95">
        <v>1</v>
      </c>
      <c r="AO95">
        <v>1</v>
      </c>
      <c r="AP95">
        <v>1</v>
      </c>
      <c r="AQ95">
        <v>1</v>
      </c>
      <c r="AR95">
        <v>1</v>
      </c>
      <c r="AS95">
        <v>1</v>
      </c>
      <c r="AT95">
        <v>0</v>
      </c>
    </row>
    <row r="96" spans="1:46" x14ac:dyDescent="0.3">
      <c r="A96" t="s">
        <v>785</v>
      </c>
      <c r="B96" t="s">
        <v>815</v>
      </c>
      <c r="C96" t="s">
        <v>44</v>
      </c>
      <c r="D96" t="s">
        <v>808</v>
      </c>
      <c r="E96" t="s">
        <v>1696</v>
      </c>
      <c r="F96" t="s">
        <v>94</v>
      </c>
      <c r="G96" t="s">
        <v>7</v>
      </c>
      <c r="H96">
        <v>-9.0000000000000011E-3</v>
      </c>
      <c r="I96" t="s">
        <v>1449</v>
      </c>
      <c r="J96">
        <v>122.884</v>
      </c>
      <c r="K96">
        <v>125.857</v>
      </c>
      <c r="L96">
        <v>188.29</v>
      </c>
      <c r="M96">
        <v>150.63200000000001</v>
      </c>
      <c r="N96">
        <v>139.73099999999999</v>
      </c>
      <c r="O96">
        <v>207.119</v>
      </c>
      <c r="P96">
        <v>243.786</v>
      </c>
      <c r="Q96">
        <v>227.93</v>
      </c>
      <c r="R96">
        <v>206.12799999999999</v>
      </c>
      <c r="S96">
        <v>275.49799999999999</v>
      </c>
      <c r="T96">
        <v>193.245</v>
      </c>
      <c r="U96">
        <v>187.29900000000001</v>
      </c>
      <c r="V96">
        <v>152</v>
      </c>
      <c r="W96">
        <v>152</v>
      </c>
      <c r="X96">
        <v>112</v>
      </c>
      <c r="Y96">
        <v>119</v>
      </c>
      <c r="Z96">
        <v>88</v>
      </c>
      <c r="AA96">
        <v>93</v>
      </c>
      <c r="AB96">
        <v>105</v>
      </c>
      <c r="AC96">
        <v>0.23693890172845936</v>
      </c>
      <c r="AD96">
        <v>0.20771987255377136</v>
      </c>
      <c r="AE96">
        <v>-0.40517287163418131</v>
      </c>
      <c r="AF96">
        <v>-0.20999522013914709</v>
      </c>
      <c r="AG96">
        <v>-0.37021849124389</v>
      </c>
      <c r="AH96">
        <v>-0.55098276836021809</v>
      </c>
      <c r="AI96">
        <v>-0.56929438113755504</v>
      </c>
      <c r="AJ96">
        <v>1178.299</v>
      </c>
      <c r="AK96">
        <v>821</v>
      </c>
      <c r="AL96">
        <v>-0.30323288061858661</v>
      </c>
      <c r="AM96" t="s">
        <v>779</v>
      </c>
      <c r="AN96">
        <v>1</v>
      </c>
      <c r="AO96">
        <v>1</v>
      </c>
      <c r="AP96">
        <v>1</v>
      </c>
      <c r="AQ96">
        <v>1</v>
      </c>
      <c r="AR96">
        <v>1</v>
      </c>
      <c r="AS96">
        <v>1</v>
      </c>
      <c r="AT96">
        <v>1</v>
      </c>
    </row>
    <row r="97" spans="1:46" x14ac:dyDescent="0.3">
      <c r="A97" t="s">
        <v>731</v>
      </c>
      <c r="B97" t="s">
        <v>807</v>
      </c>
      <c r="C97" t="s">
        <v>45</v>
      </c>
      <c r="D97" t="s">
        <v>808</v>
      </c>
      <c r="E97" t="s">
        <v>1696</v>
      </c>
      <c r="F97" t="s">
        <v>94</v>
      </c>
      <c r="G97" t="s">
        <v>7</v>
      </c>
      <c r="H97" s="4">
        <v>1E-3</v>
      </c>
      <c r="I97" s="4" t="s">
        <v>1426</v>
      </c>
      <c r="J97" s="4" t="s">
        <v>102</v>
      </c>
      <c r="K97" s="4" t="s">
        <v>102</v>
      </c>
      <c r="L97" s="4">
        <v>3671.7216343107316</v>
      </c>
      <c r="M97" s="4" t="s">
        <v>102</v>
      </c>
      <c r="N97" s="4" t="s">
        <v>102</v>
      </c>
      <c r="O97" s="4">
        <v>3787.7718774195287</v>
      </c>
      <c r="P97" s="4" t="s">
        <v>102</v>
      </c>
      <c r="Q97" s="4" t="s">
        <v>102</v>
      </c>
      <c r="R97" s="4">
        <v>3725.096510445313</v>
      </c>
      <c r="S97" s="4" t="s">
        <v>102</v>
      </c>
      <c r="T97" s="4" t="s">
        <v>102</v>
      </c>
      <c r="U97" s="4">
        <v>4144.9792987802875</v>
      </c>
      <c r="V97" s="4" t="s">
        <v>102</v>
      </c>
      <c r="W97" s="4" t="s">
        <v>102</v>
      </c>
      <c r="X97" s="4">
        <v>3253.5055178600055</v>
      </c>
      <c r="Y97" s="4" t="s">
        <v>102</v>
      </c>
      <c r="Z97" s="4" t="s">
        <v>102</v>
      </c>
      <c r="AA97" s="125">
        <v>2115.9097443700102</v>
      </c>
      <c r="AB97" s="125" t="s">
        <v>102</v>
      </c>
      <c r="AC97" s="125" t="s">
        <v>102</v>
      </c>
      <c r="AD97" s="125" t="s">
        <v>102</v>
      </c>
      <c r="AE97" s="125">
        <v>-0.11390191253679695</v>
      </c>
      <c r="AF97" s="125" t="s">
        <v>102</v>
      </c>
      <c r="AG97" s="125" t="s">
        <v>102</v>
      </c>
      <c r="AH97" s="4">
        <v>-0.44138406090825549</v>
      </c>
      <c r="AI97" s="4" t="s">
        <v>102</v>
      </c>
      <c r="AJ97" s="125">
        <v>7459.4935117302603</v>
      </c>
      <c r="AK97">
        <v>5369.4152622300153</v>
      </c>
      <c r="AL97">
        <v>-0.28019037032655619</v>
      </c>
      <c r="AM97" t="s">
        <v>780</v>
      </c>
      <c r="AN97">
        <v>0</v>
      </c>
      <c r="AO97">
        <v>0</v>
      </c>
      <c r="AP97">
        <v>1</v>
      </c>
      <c r="AQ97">
        <v>0</v>
      </c>
      <c r="AR97">
        <v>0</v>
      </c>
      <c r="AS97">
        <v>1</v>
      </c>
      <c r="AT97">
        <v>0</v>
      </c>
    </row>
    <row r="98" spans="1:46" x14ac:dyDescent="0.3">
      <c r="A98" t="s">
        <v>37</v>
      </c>
      <c r="B98" t="s">
        <v>809</v>
      </c>
      <c r="C98" t="s">
        <v>45</v>
      </c>
      <c r="D98" t="s">
        <v>806</v>
      </c>
      <c r="E98" t="s">
        <v>1696</v>
      </c>
      <c r="F98" t="s">
        <v>94</v>
      </c>
      <c r="G98" t="s">
        <v>7</v>
      </c>
      <c r="H98" s="4">
        <v>1.7000000000000001E-2</v>
      </c>
      <c r="I98" s="4" t="s">
        <v>1434</v>
      </c>
      <c r="J98" s="4">
        <v>31337.266984155722</v>
      </c>
      <c r="K98" s="4">
        <v>19223.482404474089</v>
      </c>
      <c r="L98" s="4">
        <v>22553.588120774035</v>
      </c>
      <c r="M98" s="4">
        <v>29373.903679549498</v>
      </c>
      <c r="N98" s="4">
        <v>20509.275967300619</v>
      </c>
      <c r="O98" s="4">
        <v>22807.010608315737</v>
      </c>
      <c r="P98" s="4">
        <v>32413.506883260208</v>
      </c>
      <c r="Q98" s="4">
        <v>22416.471194321333</v>
      </c>
      <c r="R98" s="4">
        <v>23734.267009485568</v>
      </c>
      <c r="S98" s="4">
        <v>35145.559749127948</v>
      </c>
      <c r="T98" s="4">
        <v>27398.859630636955</v>
      </c>
      <c r="U98" s="4">
        <v>25837.855774095602</v>
      </c>
      <c r="V98" s="4">
        <v>34109.08368009</v>
      </c>
      <c r="W98" s="4">
        <v>19703.533411650002</v>
      </c>
      <c r="X98" s="4">
        <v>12355.958048819999</v>
      </c>
      <c r="Y98" s="4">
        <v>7929.3701593899996</v>
      </c>
      <c r="Z98" s="4">
        <v>15584.020800260001</v>
      </c>
      <c r="AA98" s="125">
        <v>23533.975196389998</v>
      </c>
      <c r="AB98" s="125">
        <v>32071.306092620001</v>
      </c>
      <c r="AC98" s="125">
        <v>8.8451130640579551E-2</v>
      </c>
      <c r="AD98" s="125">
        <v>2.4972114681166467E-2</v>
      </c>
      <c r="AE98" s="125">
        <v>-0.45215111747833298</v>
      </c>
      <c r="AF98" s="125">
        <v>-0.73005391976856882</v>
      </c>
      <c r="AG98" s="125">
        <v>-0.24014768609546716</v>
      </c>
      <c r="AH98" s="4">
        <v>3.1874610862381067E-2</v>
      </c>
      <c r="AI98" s="4">
        <v>-1.0557351658142696E-2</v>
      </c>
      <c r="AJ98" s="125">
        <v>178218.03464782992</v>
      </c>
      <c r="AK98">
        <v>145287.24738922002</v>
      </c>
      <c r="AL98">
        <v>-0.18477808558310729</v>
      </c>
      <c r="AM98" t="s">
        <v>779</v>
      </c>
      <c r="AN98">
        <v>1</v>
      </c>
      <c r="AO98">
        <v>1</v>
      </c>
      <c r="AP98">
        <v>1</v>
      </c>
      <c r="AQ98">
        <v>1</v>
      </c>
      <c r="AR98">
        <v>1</v>
      </c>
      <c r="AS98">
        <v>1</v>
      </c>
      <c r="AT98">
        <v>1</v>
      </c>
    </row>
    <row r="99" spans="1:46" x14ac:dyDescent="0.3">
      <c r="A99" t="s">
        <v>656</v>
      </c>
      <c r="B99" t="s">
        <v>816</v>
      </c>
      <c r="C99" t="s">
        <v>44</v>
      </c>
      <c r="D99" t="s">
        <v>808</v>
      </c>
      <c r="E99" t="s">
        <v>1696</v>
      </c>
      <c r="F99" t="s">
        <v>94</v>
      </c>
      <c r="G99" t="s">
        <v>730</v>
      </c>
      <c r="H99" s="4">
        <v>0.12</v>
      </c>
      <c r="I99" s="4" t="s">
        <v>1463</v>
      </c>
      <c r="J99" s="4">
        <v>13801211.200000001</v>
      </c>
      <c r="K99" s="4">
        <v>6266424.6400000006</v>
      </c>
      <c r="L99" s="4">
        <v>6160688.8000000007</v>
      </c>
      <c r="M99" s="4">
        <v>6971535.2000000011</v>
      </c>
      <c r="N99" s="4">
        <v>6580854.5600000005</v>
      </c>
      <c r="O99" s="4">
        <v>5997382.7200000007</v>
      </c>
      <c r="P99" s="4">
        <v>11836970.880000001</v>
      </c>
      <c r="Q99" s="4">
        <v>6944076.1600000011</v>
      </c>
      <c r="R99" s="4">
        <v>6909306.8800000008</v>
      </c>
      <c r="S99" s="4">
        <v>8123590.7200000007</v>
      </c>
      <c r="T99" s="4">
        <v>7992554.080000001</v>
      </c>
      <c r="U99" s="4">
        <v>9859181.9200000018</v>
      </c>
      <c r="V99" s="4">
        <v>15474665</v>
      </c>
      <c r="W99" s="4">
        <v>7565311</v>
      </c>
      <c r="X99" s="4">
        <v>6494264</v>
      </c>
      <c r="Y99" s="4">
        <v>5092353</v>
      </c>
      <c r="Z99" s="4">
        <v>4650100</v>
      </c>
      <c r="AA99" s="125">
        <v>7428763</v>
      </c>
      <c r="AB99" s="125">
        <v>12929205</v>
      </c>
      <c r="AC99" s="125">
        <v>0.12125412586976415</v>
      </c>
      <c r="AD99" s="125">
        <v>0.20727710530641588</v>
      </c>
      <c r="AE99" s="125">
        <v>5.4145763700967853E-2</v>
      </c>
      <c r="AF99" s="125">
        <v>-0.26955070097042627</v>
      </c>
      <c r="AG99" s="125">
        <v>-0.2933896414814553</v>
      </c>
      <c r="AH99" s="4">
        <v>0.23866748994134548</v>
      </c>
      <c r="AI99" s="4">
        <v>9.2273110331416067E-2</v>
      </c>
      <c r="AJ99" s="125">
        <v>57615068.000000007</v>
      </c>
      <c r="AK99">
        <v>59634661</v>
      </c>
      <c r="AL99">
        <v>3.5053208650209215E-2</v>
      </c>
      <c r="AM99" t="s">
        <v>779</v>
      </c>
      <c r="AN99">
        <v>1</v>
      </c>
      <c r="AO99">
        <v>1</v>
      </c>
      <c r="AP99">
        <v>1</v>
      </c>
      <c r="AQ99">
        <v>1</v>
      </c>
      <c r="AR99">
        <v>1</v>
      </c>
      <c r="AS99">
        <v>1</v>
      </c>
      <c r="AT99">
        <v>1</v>
      </c>
    </row>
    <row r="100" spans="1:46" x14ac:dyDescent="0.3">
      <c r="A100" t="s">
        <v>788</v>
      </c>
      <c r="B100" t="s">
        <v>736</v>
      </c>
      <c r="C100" t="s">
        <v>743</v>
      </c>
      <c r="D100" t="s">
        <v>804</v>
      </c>
      <c r="E100" t="s">
        <v>102</v>
      </c>
      <c r="F100" t="s">
        <v>94</v>
      </c>
      <c r="G100" t="s">
        <v>7</v>
      </c>
      <c r="H100">
        <v>6.0000000000000001E-3</v>
      </c>
      <c r="I100" t="s">
        <v>1482</v>
      </c>
      <c r="J100">
        <v>7667.732</v>
      </c>
      <c r="K100">
        <v>5651.7079999999996</v>
      </c>
      <c r="L100">
        <v>7397.1180000000004</v>
      </c>
      <c r="M100">
        <v>10652.534</v>
      </c>
      <c r="N100">
        <v>8404.1239999999998</v>
      </c>
      <c r="O100">
        <v>8120.4319999999998</v>
      </c>
      <c r="P100">
        <v>8816.5840000000007</v>
      </c>
      <c r="Q100">
        <v>12762.116</v>
      </c>
      <c r="R100">
        <v>8338.7340000000004</v>
      </c>
      <c r="S100">
        <v>9004.7060000000001</v>
      </c>
      <c r="T100">
        <v>7746.2</v>
      </c>
      <c r="U100">
        <v>8276.3619999999992</v>
      </c>
      <c r="V100">
        <v>10867</v>
      </c>
      <c r="W100">
        <v>7476</v>
      </c>
      <c r="X100">
        <v>8966</v>
      </c>
      <c r="Y100">
        <v>18752</v>
      </c>
      <c r="Z100">
        <v>9607</v>
      </c>
      <c r="AA100">
        <v>8588</v>
      </c>
      <c r="AB100">
        <v>12623</v>
      </c>
      <c r="AC100">
        <v>0.41723784816683734</v>
      </c>
      <c r="AD100">
        <v>0.32278596134124421</v>
      </c>
      <c r="AE100">
        <v>0.21209368297220613</v>
      </c>
      <c r="AF100">
        <v>0.76033233031689929</v>
      </c>
      <c r="AG100">
        <v>0.14312925416140934</v>
      </c>
      <c r="AH100">
        <v>5.7579202682812962E-2</v>
      </c>
      <c r="AI100">
        <v>0.43173365103763534</v>
      </c>
      <c r="AJ100">
        <v>56710.232000000004</v>
      </c>
      <c r="AK100">
        <v>76879</v>
      </c>
      <c r="AL100">
        <v>0.35564601463806383</v>
      </c>
      <c r="AM100" t="s">
        <v>779</v>
      </c>
      <c r="AN100">
        <v>1</v>
      </c>
      <c r="AO100">
        <v>1</v>
      </c>
      <c r="AP100">
        <v>1</v>
      </c>
      <c r="AQ100">
        <v>1</v>
      </c>
      <c r="AR100">
        <v>1</v>
      </c>
      <c r="AS100">
        <v>1</v>
      </c>
      <c r="AT100">
        <v>1</v>
      </c>
    </row>
    <row r="101" spans="1:46" x14ac:dyDescent="0.3">
      <c r="A101" t="s">
        <v>26</v>
      </c>
      <c r="B101" t="s">
        <v>811</v>
      </c>
      <c r="C101" t="s">
        <v>44</v>
      </c>
      <c r="D101" t="s">
        <v>808</v>
      </c>
      <c r="E101" t="s">
        <v>1696</v>
      </c>
      <c r="F101" t="s">
        <v>30</v>
      </c>
      <c r="G101" t="s">
        <v>7</v>
      </c>
      <c r="H101">
        <v>0.01</v>
      </c>
      <c r="I101" t="s">
        <v>1442</v>
      </c>
      <c r="J101">
        <v>368.55688001999999</v>
      </c>
      <c r="K101">
        <v>282.70595486000002</v>
      </c>
      <c r="L101">
        <v>274.91747115999999</v>
      </c>
      <c r="M101">
        <v>446.75639666000001</v>
      </c>
      <c r="N101">
        <v>338.99424870000001</v>
      </c>
      <c r="O101">
        <v>291.55140759999989</v>
      </c>
      <c r="P101" t="s">
        <v>102</v>
      </c>
      <c r="Q101" t="s">
        <v>102</v>
      </c>
      <c r="R101" t="s">
        <v>102</v>
      </c>
      <c r="S101" t="s">
        <v>102</v>
      </c>
      <c r="T101" t="s">
        <v>102</v>
      </c>
      <c r="U101" t="s">
        <v>102</v>
      </c>
      <c r="V101">
        <v>365.65475199999997</v>
      </c>
      <c r="W101">
        <v>308.46935000000002</v>
      </c>
      <c r="X101">
        <v>323.68955700000004</v>
      </c>
      <c r="Y101">
        <v>428.93461300000001</v>
      </c>
      <c r="Z101">
        <v>326.69604600000002</v>
      </c>
      <c r="AA101">
        <v>318.89282100000014</v>
      </c>
      <c r="AB101" t="s">
        <v>102</v>
      </c>
      <c r="AC101">
        <v>-7.8743015727790362E-3</v>
      </c>
      <c r="AD101">
        <v>9.1131420110193276E-2</v>
      </c>
      <c r="AE101">
        <v>0.17740627990723457</v>
      </c>
      <c r="AF101">
        <v>-3.9891501930890326E-2</v>
      </c>
      <c r="AG101">
        <v>-3.6278499553199027E-2</v>
      </c>
      <c r="AH101">
        <v>9.3779047836091672E-2</v>
      </c>
      <c r="AI101" t="s">
        <v>102</v>
      </c>
      <c r="AJ101">
        <v>2003.4823590000001</v>
      </c>
      <c r="AK101">
        <v>2072.3371390000002</v>
      </c>
      <c r="AL101">
        <v>3.4367549926602632E-2</v>
      </c>
      <c r="AM101" t="s">
        <v>779</v>
      </c>
      <c r="AN101">
        <v>1</v>
      </c>
      <c r="AO101">
        <v>1</v>
      </c>
      <c r="AP101">
        <v>1</v>
      </c>
      <c r="AQ101">
        <v>1</v>
      </c>
      <c r="AR101">
        <v>1</v>
      </c>
      <c r="AS101">
        <v>1</v>
      </c>
      <c r="AT101">
        <v>0</v>
      </c>
    </row>
    <row r="102" spans="1:46" x14ac:dyDescent="0.3">
      <c r="A102" t="s">
        <v>646</v>
      </c>
      <c r="B102" t="s">
        <v>836</v>
      </c>
      <c r="C102" t="s">
        <v>647</v>
      </c>
      <c r="D102" t="s">
        <v>804</v>
      </c>
      <c r="E102" t="s">
        <v>102</v>
      </c>
      <c r="F102" t="s">
        <v>30</v>
      </c>
      <c r="G102" t="s">
        <v>7</v>
      </c>
      <c r="H102" s="4">
        <v>3.0000000000000001E-3</v>
      </c>
      <c r="I102" s="4" t="s">
        <v>1517</v>
      </c>
      <c r="J102" s="4">
        <v>22456.166999999998</v>
      </c>
      <c r="K102" s="4">
        <v>18443.163999999997</v>
      </c>
      <c r="L102" s="4">
        <v>33124.074999999997</v>
      </c>
      <c r="M102" s="4">
        <v>20413.055999999997</v>
      </c>
      <c r="N102" s="4">
        <v>19677.856999999996</v>
      </c>
      <c r="O102" s="4">
        <v>40688.700999999994</v>
      </c>
      <c r="P102" s="4">
        <v>21506.325999999997</v>
      </c>
      <c r="Q102" s="4">
        <v>18211.860163999998</v>
      </c>
      <c r="R102" s="4">
        <v>32772.021999999997</v>
      </c>
      <c r="S102" s="4">
        <v>17757.111999999997</v>
      </c>
      <c r="T102" s="4">
        <v>18516.382999999998</v>
      </c>
      <c r="U102" s="4">
        <v>29544.367999999999</v>
      </c>
      <c r="V102" s="4">
        <v>24471</v>
      </c>
      <c r="W102" s="4">
        <v>19506</v>
      </c>
      <c r="X102" s="4">
        <v>33849</v>
      </c>
      <c r="Y102" s="4">
        <v>18732</v>
      </c>
      <c r="Z102" s="4">
        <v>15732</v>
      </c>
      <c r="AA102" s="125">
        <v>33116</v>
      </c>
      <c r="AB102" s="125">
        <v>22035</v>
      </c>
      <c r="AC102" s="125">
        <v>8.9722925555372049E-2</v>
      </c>
      <c r="AD102" s="125">
        <v>5.7627639162130921E-2</v>
      </c>
      <c r="AE102" s="125">
        <v>2.18851394340824E-2</v>
      </c>
      <c r="AF102" s="125">
        <v>-8.235200060196754E-2</v>
      </c>
      <c r="AG102" s="125">
        <v>-0.20052269919432777</v>
      </c>
      <c r="AH102" s="4">
        <v>-0.18611311774244144</v>
      </c>
      <c r="AI102" s="4">
        <v>2.4582255472180733E-2</v>
      </c>
      <c r="AJ102" s="125">
        <v>176309.34599999999</v>
      </c>
      <c r="AK102">
        <v>167441</v>
      </c>
      <c r="AL102">
        <v>-5.0299920005375046E-2</v>
      </c>
      <c r="AM102" t="s">
        <v>779</v>
      </c>
      <c r="AN102">
        <v>1</v>
      </c>
      <c r="AO102">
        <v>1</v>
      </c>
      <c r="AP102">
        <v>1</v>
      </c>
      <c r="AQ102">
        <v>1</v>
      </c>
      <c r="AR102">
        <v>1</v>
      </c>
      <c r="AS102">
        <v>1</v>
      </c>
      <c r="AT102">
        <v>1</v>
      </c>
    </row>
    <row r="103" spans="1:46" x14ac:dyDescent="0.3">
      <c r="A103" t="s">
        <v>761</v>
      </c>
      <c r="B103" t="s">
        <v>838</v>
      </c>
      <c r="C103" t="s">
        <v>647</v>
      </c>
      <c r="D103" t="s">
        <v>804</v>
      </c>
      <c r="E103" t="s">
        <v>102</v>
      </c>
      <c r="F103" t="s">
        <v>30</v>
      </c>
      <c r="G103" t="s">
        <v>7</v>
      </c>
      <c r="H103" s="4">
        <v>-3.0000000000000001E-3</v>
      </c>
      <c r="I103" s="4" t="s">
        <v>1522</v>
      </c>
      <c r="J103" s="4">
        <v>12066.691000000001</v>
      </c>
      <c r="K103" s="4">
        <v>5214.3100000000004</v>
      </c>
      <c r="L103" s="4">
        <v>4603.1490000000003</v>
      </c>
      <c r="M103" s="4">
        <v>6125.5680000000002</v>
      </c>
      <c r="N103" s="4">
        <v>5046.8140000000003</v>
      </c>
      <c r="O103" s="4">
        <v>2462.59</v>
      </c>
      <c r="P103" s="4">
        <v>18919.072</v>
      </c>
      <c r="Q103" s="4">
        <v>5115.607</v>
      </c>
      <c r="R103" s="4">
        <v>4098.6670000000004</v>
      </c>
      <c r="S103" s="4">
        <v>9734.7080000000005</v>
      </c>
      <c r="T103" s="4">
        <v>7902.2219999999998</v>
      </c>
      <c r="U103" s="4">
        <v>5342.9229999999998</v>
      </c>
      <c r="V103" s="4">
        <v>12661</v>
      </c>
      <c r="W103" s="4">
        <v>5784</v>
      </c>
      <c r="X103" s="4">
        <v>5114</v>
      </c>
      <c r="Y103" s="4">
        <v>5343</v>
      </c>
      <c r="Z103" s="4">
        <v>4247</v>
      </c>
      <c r="AA103" s="125">
        <v>2301</v>
      </c>
      <c r="AB103" s="125" t="s">
        <v>102</v>
      </c>
      <c r="AC103" s="125">
        <v>4.9252027751435688E-2</v>
      </c>
      <c r="AD103" s="125">
        <v>0.10925510757895092</v>
      </c>
      <c r="AE103" s="125">
        <v>0.11097859313265758</v>
      </c>
      <c r="AF103" s="125">
        <v>-0.12775435682046141</v>
      </c>
      <c r="AG103" s="125">
        <v>-0.15847899288541251</v>
      </c>
      <c r="AH103" s="4">
        <v>-6.5617906350630889E-2</v>
      </c>
      <c r="AI103" s="4" t="s">
        <v>102</v>
      </c>
      <c r="AJ103" s="125">
        <v>35519.122000000003</v>
      </c>
      <c r="AK103">
        <v>35450</v>
      </c>
      <c r="AL103">
        <v>-1.9460503556366911E-3</v>
      </c>
      <c r="AM103" t="s">
        <v>779</v>
      </c>
      <c r="AN103">
        <v>1</v>
      </c>
      <c r="AO103">
        <v>1</v>
      </c>
      <c r="AP103">
        <v>1</v>
      </c>
      <c r="AQ103">
        <v>1</v>
      </c>
      <c r="AR103">
        <v>1</v>
      </c>
      <c r="AS103">
        <v>1</v>
      </c>
      <c r="AT103">
        <v>0</v>
      </c>
    </row>
    <row r="104" spans="1:46" x14ac:dyDescent="0.3">
      <c r="A104" t="s">
        <v>649</v>
      </c>
      <c r="B104" t="s">
        <v>835</v>
      </c>
      <c r="C104" t="s">
        <v>647</v>
      </c>
      <c r="D104" t="s">
        <v>804</v>
      </c>
      <c r="E104" t="s">
        <v>102</v>
      </c>
      <c r="F104" t="s">
        <v>30</v>
      </c>
      <c r="G104" t="s">
        <v>7</v>
      </c>
      <c r="H104" s="4">
        <v>3.0000000000000001E-3</v>
      </c>
      <c r="I104" s="4" t="s">
        <v>1531</v>
      </c>
      <c r="J104" s="4">
        <v>-2941.7989999999995</v>
      </c>
      <c r="K104" s="4">
        <v>3312.9089999999997</v>
      </c>
      <c r="L104" s="4">
        <v>10662.892999999998</v>
      </c>
      <c r="M104" s="4">
        <v>18318.791999999998</v>
      </c>
      <c r="N104" s="4">
        <v>25682.817999999996</v>
      </c>
      <c r="O104" s="4">
        <v>32466.106999999996</v>
      </c>
      <c r="P104" s="4">
        <v>32317.662999999997</v>
      </c>
      <c r="Q104" s="4">
        <v>39336.656999999999</v>
      </c>
      <c r="R104" s="4">
        <v>49448.902999999991</v>
      </c>
      <c r="S104" s="4">
        <v>57035.594999999994</v>
      </c>
      <c r="T104" s="4">
        <v>64888.081999999995</v>
      </c>
      <c r="U104" s="4">
        <v>71958.228999999992</v>
      </c>
      <c r="V104" s="4">
        <v>2004</v>
      </c>
      <c r="W104" s="4">
        <v>8630</v>
      </c>
      <c r="X104" s="4">
        <v>15139</v>
      </c>
      <c r="Y104" s="4" t="s">
        <v>102</v>
      </c>
      <c r="Z104" s="4" t="s">
        <v>102</v>
      </c>
      <c r="AA104" s="125" t="s">
        <v>102</v>
      </c>
      <c r="AB104" s="125" t="s">
        <v>102</v>
      </c>
      <c r="AC104" s="125">
        <v>-1.6812158138608382</v>
      </c>
      <c r="AD104" s="125">
        <v>1.6049613798628337</v>
      </c>
      <c r="AE104" s="125">
        <v>0.41978354279650021</v>
      </c>
      <c r="AF104" s="125" t="s">
        <v>102</v>
      </c>
      <c r="AG104" s="125" t="s">
        <v>102</v>
      </c>
      <c r="AH104" s="4" t="s">
        <v>102</v>
      </c>
      <c r="AI104" s="4" t="s">
        <v>102</v>
      </c>
      <c r="AJ104" s="125">
        <v>11034.002999999999</v>
      </c>
      <c r="AK104">
        <v>25773</v>
      </c>
      <c r="AL104">
        <v>1.3357796803209137</v>
      </c>
      <c r="AM104" t="s">
        <v>779</v>
      </c>
      <c r="AN104">
        <v>1</v>
      </c>
      <c r="AO104">
        <v>1</v>
      </c>
      <c r="AP104">
        <v>1</v>
      </c>
      <c r="AQ104">
        <v>0</v>
      </c>
      <c r="AR104">
        <v>0</v>
      </c>
      <c r="AS104">
        <v>0</v>
      </c>
      <c r="AT104">
        <v>0</v>
      </c>
    </row>
    <row r="105" spans="1:46" x14ac:dyDescent="0.3">
      <c r="A105" t="s">
        <v>789</v>
      </c>
      <c r="B105" t="s">
        <v>839</v>
      </c>
      <c r="C105" t="s">
        <v>647</v>
      </c>
      <c r="D105" t="s">
        <v>804</v>
      </c>
      <c r="E105" t="s">
        <v>102</v>
      </c>
      <c r="F105" t="s">
        <v>30</v>
      </c>
      <c r="G105" t="s">
        <v>7</v>
      </c>
      <c r="H105" s="4">
        <v>1.2E-2</v>
      </c>
      <c r="I105" s="4" t="s">
        <v>1539</v>
      </c>
      <c r="J105" s="4">
        <v>35566.243159026148</v>
      </c>
      <c r="K105" s="4">
        <v>19621.652379037372</v>
      </c>
      <c r="L105" s="4">
        <v>15514.911562215817</v>
      </c>
      <c r="M105" s="4">
        <v>18571.365535773886</v>
      </c>
      <c r="N105" s="4">
        <v>13519.349584497637</v>
      </c>
      <c r="O105" s="4">
        <v>13197.587911983737</v>
      </c>
      <c r="P105" s="4">
        <v>23117.830039367906</v>
      </c>
      <c r="Q105" s="4">
        <v>14463.430541953972</v>
      </c>
      <c r="R105" s="4">
        <v>12666.809084755241</v>
      </c>
      <c r="S105" s="4">
        <v>13102.528633376434</v>
      </c>
      <c r="T105" s="4">
        <v>12521.008482048061</v>
      </c>
      <c r="U105" s="4">
        <v>13872.531173485932</v>
      </c>
      <c r="V105" s="4">
        <v>36507.075240560567</v>
      </c>
      <c r="W105" s="4">
        <v>19534.774688185229</v>
      </c>
      <c r="X105" s="4">
        <v>14775.591669888969</v>
      </c>
      <c r="Y105" s="4">
        <v>14586.984495353607</v>
      </c>
      <c r="Z105" s="4">
        <v>11307.027996950106</v>
      </c>
      <c r="AA105" s="125">
        <v>12857.199216936482</v>
      </c>
      <c r="AB105" s="125">
        <v>18504.750794158572</v>
      </c>
      <c r="AC105" s="125">
        <v>2.6452950831149319E-2</v>
      </c>
      <c r="AD105" s="125">
        <v>-4.4276439707472441E-3</v>
      </c>
      <c r="AE105" s="125">
        <v>-4.765221441077036E-2</v>
      </c>
      <c r="AF105" s="125">
        <v>-0.21454432269642182</v>
      </c>
      <c r="AG105" s="125">
        <v>-0.16364112590774005</v>
      </c>
      <c r="AH105" s="4">
        <v>-2.5791735377505898E-2</v>
      </c>
      <c r="AI105" s="4">
        <v>-0.19954637772462255</v>
      </c>
      <c r="AJ105" s="125">
        <v>139108.9401719025</v>
      </c>
      <c r="AK105">
        <v>128073.40410203353</v>
      </c>
      <c r="AL105">
        <v>-7.9330171419837725E-2</v>
      </c>
      <c r="AM105" t="s">
        <v>779</v>
      </c>
      <c r="AN105">
        <v>1</v>
      </c>
      <c r="AO105">
        <v>1</v>
      </c>
      <c r="AP105">
        <v>1</v>
      </c>
      <c r="AQ105">
        <v>1</v>
      </c>
      <c r="AR105">
        <v>1</v>
      </c>
      <c r="AS105">
        <v>1</v>
      </c>
      <c r="AT105">
        <v>1</v>
      </c>
    </row>
    <row r="106" spans="1:46" x14ac:dyDescent="0.3">
      <c r="A106" t="s">
        <v>50</v>
      </c>
      <c r="B106" t="s">
        <v>830</v>
      </c>
      <c r="C106" t="s">
        <v>46</v>
      </c>
      <c r="D106" t="s">
        <v>806</v>
      </c>
      <c r="E106" t="s">
        <v>1940</v>
      </c>
      <c r="F106" t="s">
        <v>30</v>
      </c>
      <c r="G106">
        <v>0</v>
      </c>
      <c r="H106">
        <v>9.6999999999999989E-2</v>
      </c>
      <c r="I106" t="s">
        <v>1498</v>
      </c>
      <c r="J106">
        <v>977764869.47982967</v>
      </c>
      <c r="K106">
        <v>579593423.190974</v>
      </c>
      <c r="L106">
        <v>538049132.14224792</v>
      </c>
      <c r="M106">
        <v>1107266954.3097482</v>
      </c>
      <c r="N106">
        <v>1152088012.340178</v>
      </c>
      <c r="O106">
        <v>735409695.56060362</v>
      </c>
      <c r="P106">
        <v>1275362100.4607303</v>
      </c>
      <c r="Q106">
        <v>1239252541.5914309</v>
      </c>
      <c r="R106">
        <v>854619562.32815695</v>
      </c>
      <c r="S106" t="s">
        <v>102</v>
      </c>
      <c r="T106" t="s">
        <v>102</v>
      </c>
      <c r="U106" t="s">
        <v>102</v>
      </c>
      <c r="V106">
        <v>981476175.38897467</v>
      </c>
      <c r="W106">
        <v>877723531.98283291</v>
      </c>
      <c r="X106">
        <v>931448063.93933952</v>
      </c>
      <c r="Y106">
        <v>1499232353.2872896</v>
      </c>
      <c r="Z106">
        <v>793348727.34308803</v>
      </c>
      <c r="AA106">
        <v>678995312.23343229</v>
      </c>
      <c r="AB106" t="s">
        <v>102</v>
      </c>
      <c r="AC106">
        <v>3.7957038803402808E-3</v>
      </c>
      <c r="AD106">
        <v>0.51437800510311538</v>
      </c>
      <c r="AE106">
        <v>0.73115800824874466</v>
      </c>
      <c r="AF106">
        <v>0.35399358524330399</v>
      </c>
      <c r="AG106">
        <v>-0.31138183988947254</v>
      </c>
      <c r="AH106">
        <v>-7.6711503353469629E-2</v>
      </c>
      <c r="AI106" t="s">
        <v>102</v>
      </c>
      <c r="AJ106">
        <v>5090172087.0235825</v>
      </c>
      <c r="AK106">
        <v>5762224164.1749573</v>
      </c>
      <c r="AL106">
        <v>0.13202934314630396</v>
      </c>
      <c r="AM106" t="s">
        <v>779</v>
      </c>
      <c r="AN106">
        <v>1</v>
      </c>
      <c r="AO106">
        <v>1</v>
      </c>
      <c r="AP106">
        <v>1</v>
      </c>
      <c r="AQ106">
        <v>1</v>
      </c>
      <c r="AR106">
        <v>1</v>
      </c>
      <c r="AS106">
        <v>1</v>
      </c>
      <c r="AT106">
        <v>0</v>
      </c>
    </row>
    <row r="107" spans="1:46" x14ac:dyDescent="0.3">
      <c r="A107" t="s">
        <v>17</v>
      </c>
      <c r="B107" t="s">
        <v>827</v>
      </c>
      <c r="C107" t="s">
        <v>43</v>
      </c>
      <c r="D107" t="s">
        <v>806</v>
      </c>
      <c r="E107" t="s">
        <v>1696</v>
      </c>
      <c r="F107" t="s">
        <v>30</v>
      </c>
      <c r="G107" t="s">
        <v>8</v>
      </c>
      <c r="H107" s="4">
        <v>3.3000000000000002E-2</v>
      </c>
      <c r="I107" s="4" t="s">
        <v>1490</v>
      </c>
      <c r="J107" s="4">
        <v>284.03367999999995</v>
      </c>
      <c r="K107" s="4">
        <v>318.04003999999998</v>
      </c>
      <c r="L107" s="4">
        <v>1045.4579799999999</v>
      </c>
      <c r="M107" s="4">
        <v>410.26627999999999</v>
      </c>
      <c r="N107" s="4">
        <v>215.27719999999999</v>
      </c>
      <c r="O107" s="4">
        <v>375.71242999999993</v>
      </c>
      <c r="P107" s="4">
        <v>328.75224999999995</v>
      </c>
      <c r="Q107" s="4">
        <v>379.60683999999998</v>
      </c>
      <c r="R107" s="4">
        <v>490.71632</v>
      </c>
      <c r="S107" s="4">
        <v>324.25869999999998</v>
      </c>
      <c r="T107" s="4">
        <v>243.11654999999996</v>
      </c>
      <c r="U107" s="4">
        <v>513.63859000000002</v>
      </c>
      <c r="V107" s="4">
        <v>347.75</v>
      </c>
      <c r="W107" s="4">
        <v>358.72</v>
      </c>
      <c r="X107" s="4">
        <v>920.42</v>
      </c>
      <c r="Y107" s="4">
        <v>269.77999999999997</v>
      </c>
      <c r="Z107" s="4">
        <v>87.48</v>
      </c>
      <c r="AA107" s="125">
        <v>263.97000000000003</v>
      </c>
      <c r="AB107" s="125">
        <v>291.20999999999998</v>
      </c>
      <c r="AC107" s="125">
        <v>0.22432663619328547</v>
      </c>
      <c r="AD107" s="125">
        <v>0.12790829733262532</v>
      </c>
      <c r="AE107" s="125">
        <v>-0.11960115317116807</v>
      </c>
      <c r="AF107" s="125">
        <v>-0.34242706956077412</v>
      </c>
      <c r="AG107" s="125">
        <v>-0.59364019970531012</v>
      </c>
      <c r="AH107" s="4">
        <v>-0.29741478076730099</v>
      </c>
      <c r="AI107" s="4">
        <v>-0.11419617660411442</v>
      </c>
      <c r="AJ107" s="125">
        <v>2977.5398599999999</v>
      </c>
      <c r="AK107">
        <v>2539.33</v>
      </c>
      <c r="AL107">
        <v>-0.14717178630817723</v>
      </c>
      <c r="AM107" t="s">
        <v>779</v>
      </c>
      <c r="AN107">
        <v>1</v>
      </c>
      <c r="AO107">
        <v>1</v>
      </c>
      <c r="AP107">
        <v>1</v>
      </c>
      <c r="AQ107">
        <v>1</v>
      </c>
      <c r="AR107">
        <v>1</v>
      </c>
      <c r="AS107">
        <v>1</v>
      </c>
      <c r="AT107">
        <v>1</v>
      </c>
    </row>
    <row r="108" spans="1:46" x14ac:dyDescent="0.3">
      <c r="A108" t="s">
        <v>15</v>
      </c>
      <c r="B108" t="s">
        <v>821</v>
      </c>
      <c r="C108" t="s">
        <v>42</v>
      </c>
      <c r="D108" t="s">
        <v>806</v>
      </c>
      <c r="E108" t="s">
        <v>1696</v>
      </c>
      <c r="F108" t="s">
        <v>30</v>
      </c>
      <c r="G108" t="s">
        <v>7</v>
      </c>
      <c r="H108" s="4">
        <v>3.0000000000000001E-3</v>
      </c>
      <c r="I108" s="4" t="s">
        <v>1474</v>
      </c>
      <c r="J108" s="4">
        <v>4523.53</v>
      </c>
      <c r="K108" s="4">
        <v>8156.3959999999988</v>
      </c>
      <c r="L108" s="4">
        <v>11524.47</v>
      </c>
      <c r="M108" s="4">
        <v>16685.907999999999</v>
      </c>
      <c r="N108" s="4">
        <v>20004.834999999999</v>
      </c>
      <c r="O108" s="4">
        <v>22857.366999999998</v>
      </c>
      <c r="P108" s="4">
        <v>26556.430999999997</v>
      </c>
      <c r="Q108" s="4" t="s">
        <v>102</v>
      </c>
      <c r="R108" s="4" t="s">
        <v>102</v>
      </c>
      <c r="S108" s="4" t="s">
        <v>102</v>
      </c>
      <c r="T108" s="4" t="s">
        <v>102</v>
      </c>
      <c r="U108" s="4" t="s">
        <v>102</v>
      </c>
      <c r="V108" s="4">
        <v>4613</v>
      </c>
      <c r="W108" s="4">
        <v>8660</v>
      </c>
      <c r="X108" s="4">
        <v>11961</v>
      </c>
      <c r="Y108" s="4">
        <v>14960</v>
      </c>
      <c r="Z108" s="4">
        <v>18034</v>
      </c>
      <c r="AA108" s="125">
        <v>21261</v>
      </c>
      <c r="AB108" s="125">
        <v>24798</v>
      </c>
      <c r="AC108" s="125">
        <v>1.9778801069076642E-2</v>
      </c>
      <c r="AD108" s="125">
        <v>6.1743446492789372E-2</v>
      </c>
      <c r="AE108" s="125">
        <v>3.7878531507305815E-2</v>
      </c>
      <c r="AF108" s="125">
        <v>-0.10343506628467564</v>
      </c>
      <c r="AG108" s="125">
        <v>-9.8517933289627199E-2</v>
      </c>
      <c r="AH108" s="4">
        <v>-6.9840371377858104E-2</v>
      </c>
      <c r="AI108" s="4">
        <v>-6.6214884070830038E-2</v>
      </c>
      <c r="AJ108" s="125">
        <v>110308.93699999999</v>
      </c>
      <c r="AK108">
        <v>104287</v>
      </c>
      <c r="AL108">
        <v>-5.4591560428145468E-2</v>
      </c>
      <c r="AM108" t="s">
        <v>779</v>
      </c>
      <c r="AN108">
        <v>1</v>
      </c>
      <c r="AO108">
        <v>1</v>
      </c>
      <c r="AP108">
        <v>1</v>
      </c>
      <c r="AQ108">
        <v>1</v>
      </c>
      <c r="AR108">
        <v>1</v>
      </c>
      <c r="AS108">
        <v>1</v>
      </c>
      <c r="AT108">
        <v>1</v>
      </c>
    </row>
    <row r="109" spans="1:46" x14ac:dyDescent="0.3">
      <c r="A109" t="s">
        <v>785</v>
      </c>
      <c r="B109" t="s">
        <v>815</v>
      </c>
      <c r="C109" t="s">
        <v>44</v>
      </c>
      <c r="D109" t="s">
        <v>808</v>
      </c>
      <c r="E109" s="14" t="s">
        <v>1696</v>
      </c>
      <c r="F109" t="s">
        <v>30</v>
      </c>
      <c r="G109" t="s">
        <v>7</v>
      </c>
      <c r="H109" s="4">
        <v>-9.0000000000000011E-3</v>
      </c>
      <c r="I109" s="4" t="s">
        <v>1450</v>
      </c>
      <c r="J109" s="4">
        <v>1163.434</v>
      </c>
      <c r="K109" s="4">
        <v>1345.778</v>
      </c>
      <c r="L109" s="4">
        <v>1507.3109999999999</v>
      </c>
      <c r="M109" s="4">
        <v>1569.7439999999999</v>
      </c>
      <c r="N109" s="4">
        <v>1643.078</v>
      </c>
      <c r="O109" s="4">
        <v>1394.337</v>
      </c>
      <c r="P109" s="4">
        <v>1596.501</v>
      </c>
      <c r="Q109" s="4">
        <v>1403.2560000000001</v>
      </c>
      <c r="R109" s="4">
        <v>1479.5629999999999</v>
      </c>
      <c r="S109" s="4">
        <v>1597.492</v>
      </c>
      <c r="T109" s="4">
        <v>1549.924</v>
      </c>
      <c r="U109" s="4">
        <v>2287.2280000000001</v>
      </c>
      <c r="V109" s="4">
        <v>1404</v>
      </c>
      <c r="W109" s="4">
        <v>1486</v>
      </c>
      <c r="X109" s="4">
        <v>1504</v>
      </c>
      <c r="Y109" s="4">
        <v>1399</v>
      </c>
      <c r="Z109" s="4">
        <v>1232</v>
      </c>
      <c r="AA109" s="125">
        <v>1431</v>
      </c>
      <c r="AB109" s="125">
        <v>1617</v>
      </c>
      <c r="AC109" s="125">
        <v>0.20677236525664544</v>
      </c>
      <c r="AD109" s="125">
        <v>0.10419400525198062</v>
      </c>
      <c r="AE109" s="125">
        <v>-2.1966269734646146E-3</v>
      </c>
      <c r="AF109" s="125">
        <v>-0.10877187617853606</v>
      </c>
      <c r="AG109" s="125">
        <v>-0.25018775736757476</v>
      </c>
      <c r="AH109" s="4">
        <v>2.6294217251640033E-2</v>
      </c>
      <c r="AI109" s="4">
        <v>1.2839954375224333E-2</v>
      </c>
      <c r="AJ109" s="125">
        <v>10220.182999999999</v>
      </c>
      <c r="AK109">
        <v>10073</v>
      </c>
      <c r="AL109">
        <v>-1.4401209841350111E-2</v>
      </c>
      <c r="AM109" t="s">
        <v>779</v>
      </c>
      <c r="AN109">
        <v>1</v>
      </c>
      <c r="AO109">
        <v>1</v>
      </c>
      <c r="AP109">
        <v>1</v>
      </c>
      <c r="AQ109">
        <v>1</v>
      </c>
      <c r="AR109">
        <v>1</v>
      </c>
      <c r="AS109">
        <v>1</v>
      </c>
      <c r="AT109">
        <v>1</v>
      </c>
    </row>
    <row r="110" spans="1:46" x14ac:dyDescent="0.3">
      <c r="A110" t="s">
        <v>29</v>
      </c>
      <c r="B110" t="s">
        <v>814</v>
      </c>
      <c r="C110" t="s">
        <v>44</v>
      </c>
      <c r="D110" t="s">
        <v>808</v>
      </c>
      <c r="E110" t="s">
        <v>1696</v>
      </c>
      <c r="F110" t="s">
        <v>30</v>
      </c>
      <c r="G110" t="s">
        <v>7</v>
      </c>
      <c r="H110" s="4">
        <v>6.9999999999999993E-3</v>
      </c>
      <c r="I110" s="4" t="s">
        <v>1455</v>
      </c>
      <c r="J110" s="4">
        <v>4.2706002066699993</v>
      </c>
      <c r="K110" s="4">
        <v>9.4271927780499993</v>
      </c>
      <c r="L110" s="4">
        <v>9.1082763110599991</v>
      </c>
      <c r="M110" s="4">
        <v>10.8424715126</v>
      </c>
      <c r="N110" s="4">
        <v>10.282187396869999</v>
      </c>
      <c r="O110" s="4">
        <v>10.196673581209998</v>
      </c>
      <c r="P110" s="4">
        <v>11.063653896689999</v>
      </c>
      <c r="Q110" s="4">
        <v>10.550545283949999</v>
      </c>
      <c r="R110" s="4">
        <v>10.404342236769999</v>
      </c>
      <c r="S110" s="4">
        <v>10.900675216369999</v>
      </c>
      <c r="T110" s="4">
        <v>10.057778947299999</v>
      </c>
      <c r="U110" s="4">
        <v>18.771536282579998</v>
      </c>
      <c r="V110" s="4">
        <v>4.3177551200000002</v>
      </c>
      <c r="W110" s="4">
        <v>9.51493404</v>
      </c>
      <c r="X110" s="4">
        <v>9.9882960799999996</v>
      </c>
      <c r="Y110" s="4">
        <v>6.96008475</v>
      </c>
      <c r="Z110" s="4">
        <v>10.104597500000001</v>
      </c>
      <c r="AA110" s="126">
        <v>10.236771470000001</v>
      </c>
      <c r="AB110" s="126" t="s">
        <v>102</v>
      </c>
      <c r="AC110" s="126">
        <v>1.1041753160680411E-2</v>
      </c>
      <c r="AD110" s="126">
        <v>9.3072523301204624E-3</v>
      </c>
      <c r="AE110" s="126">
        <v>9.6617596885088988E-2</v>
      </c>
      <c r="AF110" s="126">
        <v>-0.35807212018849122</v>
      </c>
      <c r="AG110" s="126">
        <v>-1.7271606713184218E-2</v>
      </c>
      <c r="AH110" s="4">
        <v>3.9324480155855396E-3</v>
      </c>
      <c r="AI110" s="4" t="s">
        <v>102</v>
      </c>
      <c r="AJ110" s="2">
        <v>54.127401786459998</v>
      </c>
      <c r="AK110">
        <v>51.122438960000004</v>
      </c>
      <c r="AL110">
        <v>-5.5516480142811651E-2</v>
      </c>
      <c r="AM110" t="s">
        <v>779</v>
      </c>
      <c r="AN110">
        <v>1</v>
      </c>
      <c r="AO110">
        <v>1</v>
      </c>
      <c r="AP110">
        <v>1</v>
      </c>
      <c r="AQ110">
        <v>1</v>
      </c>
      <c r="AR110">
        <v>1</v>
      </c>
      <c r="AS110">
        <v>1</v>
      </c>
      <c r="AT110">
        <v>0</v>
      </c>
    </row>
    <row r="111" spans="1:46" x14ac:dyDescent="0.3">
      <c r="A111" t="s">
        <v>731</v>
      </c>
      <c r="B111" t="s">
        <v>807</v>
      </c>
      <c r="C111" t="s">
        <v>45</v>
      </c>
      <c r="D111" t="s">
        <v>808</v>
      </c>
      <c r="E111" t="s">
        <v>1696</v>
      </c>
      <c r="F111" t="s">
        <v>30</v>
      </c>
      <c r="G111" t="s">
        <v>7</v>
      </c>
      <c r="H111" s="4">
        <v>1E-3</v>
      </c>
      <c r="I111" s="4" t="s">
        <v>1427</v>
      </c>
      <c r="J111" s="4" t="s">
        <v>102</v>
      </c>
      <c r="K111" s="4" t="s">
        <v>102</v>
      </c>
      <c r="L111" s="4">
        <v>8026.7946794235186</v>
      </c>
      <c r="M111" s="4" t="s">
        <v>102</v>
      </c>
      <c r="N111" s="4" t="s">
        <v>102</v>
      </c>
      <c r="O111" s="4">
        <v>8106.2881491992393</v>
      </c>
      <c r="P111" s="4" t="s">
        <v>102</v>
      </c>
      <c r="Q111" s="4" t="s">
        <v>102</v>
      </c>
      <c r="R111" s="4">
        <v>13530.293098452128</v>
      </c>
      <c r="S111" s="4" t="s">
        <v>102</v>
      </c>
      <c r="T111" s="4" t="s">
        <v>102</v>
      </c>
      <c r="U111" s="4">
        <v>9055.5255068378065</v>
      </c>
      <c r="V111" s="4" t="s">
        <v>102</v>
      </c>
      <c r="W111" s="4" t="s">
        <v>102</v>
      </c>
      <c r="X111" s="4">
        <v>9741.4337844799993</v>
      </c>
      <c r="Y111" s="4" t="s">
        <v>102</v>
      </c>
      <c r="Z111" s="4" t="s">
        <v>102</v>
      </c>
      <c r="AA111" s="125">
        <v>7508.258091499998</v>
      </c>
      <c r="AB111" s="125" t="s">
        <v>102</v>
      </c>
      <c r="AC111" s="125" t="s">
        <v>102</v>
      </c>
      <c r="AD111" s="125" t="s">
        <v>102</v>
      </c>
      <c r="AE111" s="125">
        <v>0.21361442188771987</v>
      </c>
      <c r="AF111" s="125" t="s">
        <v>102</v>
      </c>
      <c r="AG111" s="125" t="s">
        <v>102</v>
      </c>
      <c r="AH111" s="4">
        <v>-7.3773599789728209E-2</v>
      </c>
      <c r="AI111" s="4" t="s">
        <v>102</v>
      </c>
      <c r="AJ111" s="125">
        <v>16133.082828622759</v>
      </c>
      <c r="AK111">
        <v>17249.691875979996</v>
      </c>
      <c r="AL111">
        <v>6.9212379259355652E-2</v>
      </c>
      <c r="AM111" t="s">
        <v>780</v>
      </c>
      <c r="AN111">
        <v>0</v>
      </c>
      <c r="AO111">
        <v>0</v>
      </c>
      <c r="AP111">
        <v>1</v>
      </c>
      <c r="AQ111">
        <v>0</v>
      </c>
      <c r="AR111">
        <v>0</v>
      </c>
      <c r="AS111">
        <v>1</v>
      </c>
      <c r="AT111">
        <v>0</v>
      </c>
    </row>
    <row r="112" spans="1:46" x14ac:dyDescent="0.3">
      <c r="A112" t="s">
        <v>37</v>
      </c>
      <c r="B112" t="s">
        <v>809</v>
      </c>
      <c r="C112" t="s">
        <v>45</v>
      </c>
      <c r="D112" t="s">
        <v>806</v>
      </c>
      <c r="E112" t="s">
        <v>1696</v>
      </c>
      <c r="F112" t="s">
        <v>30</v>
      </c>
      <c r="G112" t="s">
        <v>7</v>
      </c>
      <c r="H112" s="4">
        <v>1.7000000000000001E-2</v>
      </c>
      <c r="I112" s="4" t="s">
        <v>1435</v>
      </c>
      <c r="J112" s="4">
        <v>40104.704153303464</v>
      </c>
      <c r="K112" s="4">
        <v>41489.047229294876</v>
      </c>
      <c r="L112" s="4">
        <v>44404.120115723061</v>
      </c>
      <c r="M112" s="4">
        <v>46553.474275417255</v>
      </c>
      <c r="N112" s="4">
        <v>50077.720385810906</v>
      </c>
      <c r="O112" s="4">
        <v>58103.935354789734</v>
      </c>
      <c r="P112" s="4">
        <v>40399.654529966305</v>
      </c>
      <c r="Q112" s="4">
        <v>52191.746436611691</v>
      </c>
      <c r="R112" s="4">
        <v>52082.195566474249</v>
      </c>
      <c r="S112" s="4">
        <v>37867.786460417607</v>
      </c>
      <c r="T112" s="4">
        <v>54411.113340140939</v>
      </c>
      <c r="U112" s="4">
        <v>60189.142285086207</v>
      </c>
      <c r="V112" s="4">
        <v>45820.538589920005</v>
      </c>
      <c r="W112" s="4">
        <v>47615.76135310001</v>
      </c>
      <c r="X112" s="4">
        <v>55830.642642380008</v>
      </c>
      <c r="Y112" s="4">
        <v>29879.04509711</v>
      </c>
      <c r="Z112" s="4">
        <v>29010.967385159995</v>
      </c>
      <c r="AA112" s="125">
        <v>73003.491971830008</v>
      </c>
      <c r="AB112" s="125">
        <v>36439.111535180004</v>
      </c>
      <c r="AC112" s="125">
        <v>0.14252279270699272</v>
      </c>
      <c r="AD112" s="125">
        <v>0.14767063919171275</v>
      </c>
      <c r="AE112" s="125">
        <v>0.25733023189915494</v>
      </c>
      <c r="AF112" s="125">
        <v>-0.3581779757115196</v>
      </c>
      <c r="AG112" s="125">
        <v>-0.4206811499874103</v>
      </c>
      <c r="AH112" s="4">
        <v>0.25642938857861797</v>
      </c>
      <c r="AI112" s="4">
        <v>-9.8034080758007028E-2</v>
      </c>
      <c r="AJ112" s="125">
        <v>321132.65604430559</v>
      </c>
      <c r="AK112">
        <v>317599.55857468006</v>
      </c>
      <c r="AL112">
        <v>-1.1001987506179003E-2</v>
      </c>
      <c r="AM112" t="s">
        <v>779</v>
      </c>
      <c r="AN112">
        <v>1</v>
      </c>
      <c r="AO112">
        <v>1</v>
      </c>
      <c r="AP112">
        <v>1</v>
      </c>
      <c r="AQ112">
        <v>1</v>
      </c>
      <c r="AR112">
        <v>1</v>
      </c>
      <c r="AS112">
        <v>1</v>
      </c>
      <c r="AT112">
        <v>1</v>
      </c>
    </row>
    <row r="113" spans="1:46" x14ac:dyDescent="0.3">
      <c r="A113" t="s">
        <v>656</v>
      </c>
      <c r="B113" t="s">
        <v>816</v>
      </c>
      <c r="C113" t="s">
        <v>44</v>
      </c>
      <c r="D113" t="s">
        <v>808</v>
      </c>
      <c r="E113" t="s">
        <v>1696</v>
      </c>
      <c r="F113" t="s">
        <v>30</v>
      </c>
      <c r="G113" t="s">
        <v>730</v>
      </c>
      <c r="H113" s="4">
        <v>0.12</v>
      </c>
      <c r="I113" s="4" t="s">
        <v>1464</v>
      </c>
      <c r="J113" s="4">
        <v>16379693.120000001</v>
      </c>
      <c r="K113" s="4">
        <v>11000338.720000001</v>
      </c>
      <c r="L113" s="4">
        <v>12853835.680000002</v>
      </c>
      <c r="M113" s="4">
        <v>15957316.480000002</v>
      </c>
      <c r="N113" s="4">
        <v>14124902.400000002</v>
      </c>
      <c r="O113" s="4">
        <v>13404789.440000001</v>
      </c>
      <c r="P113" s="4">
        <v>18630828.16</v>
      </c>
      <c r="Q113" s="4">
        <v>14295514.240000002</v>
      </c>
      <c r="R113" s="4">
        <v>14334775.840000002</v>
      </c>
      <c r="S113" s="4">
        <v>17715701.920000002</v>
      </c>
      <c r="T113" s="4">
        <v>16090139.520000001</v>
      </c>
      <c r="U113" s="4">
        <v>17440664.640000001</v>
      </c>
      <c r="V113" s="4">
        <v>17321914</v>
      </c>
      <c r="W113" s="4">
        <v>10446840</v>
      </c>
      <c r="X113" s="4">
        <v>9575704</v>
      </c>
      <c r="Y113" s="4">
        <v>12113121</v>
      </c>
      <c r="Z113" s="4">
        <v>9031660</v>
      </c>
      <c r="AA113" s="125">
        <v>9225186</v>
      </c>
      <c r="AB113" s="125">
        <v>16490413</v>
      </c>
      <c r="AC113" s="125">
        <v>5.7523719955993834E-2</v>
      </c>
      <c r="AD113" s="125">
        <v>-5.0316516071788803E-2</v>
      </c>
      <c r="AE113" s="125">
        <v>-0.25503139775628447</v>
      </c>
      <c r="AF113" s="125">
        <v>-0.24090488427788592</v>
      </c>
      <c r="AG113" s="125">
        <v>-0.36058602429706005</v>
      </c>
      <c r="AH113" s="4">
        <v>-0.31179926090655558</v>
      </c>
      <c r="AI113" s="4">
        <v>-0.11488566915105937</v>
      </c>
      <c r="AJ113" s="125">
        <v>102351704</v>
      </c>
      <c r="AK113">
        <v>84204838</v>
      </c>
      <c r="AL113">
        <v>-0.1772991097441817</v>
      </c>
      <c r="AM113" t="s">
        <v>779</v>
      </c>
      <c r="AN113">
        <v>1</v>
      </c>
      <c r="AO113">
        <v>1</v>
      </c>
      <c r="AP113">
        <v>1</v>
      </c>
      <c r="AQ113">
        <v>1</v>
      </c>
      <c r="AR113">
        <v>1</v>
      </c>
      <c r="AS113">
        <v>1</v>
      </c>
      <c r="AT113">
        <v>1</v>
      </c>
    </row>
    <row r="114" spans="1:46" x14ac:dyDescent="0.3">
      <c r="A114" t="s">
        <v>788</v>
      </c>
      <c r="B114" t="s">
        <v>736</v>
      </c>
      <c r="C114" t="s">
        <v>743</v>
      </c>
      <c r="D114" t="s">
        <v>804</v>
      </c>
      <c r="E114" t="s">
        <v>102</v>
      </c>
      <c r="F114" t="s">
        <v>30</v>
      </c>
      <c r="G114" t="s">
        <v>7</v>
      </c>
      <c r="H114" s="4">
        <v>6.0000000000000001E-3</v>
      </c>
      <c r="I114" s="4" t="s">
        <v>1483</v>
      </c>
      <c r="J114" s="4">
        <v>198318.81599999999</v>
      </c>
      <c r="K114" s="4">
        <v>57000.966</v>
      </c>
      <c r="L114" s="4">
        <v>97819.415999999997</v>
      </c>
      <c r="M114" s="4">
        <v>334805.85399999999</v>
      </c>
      <c r="N114" s="4">
        <v>104314.152</v>
      </c>
      <c r="O114" s="4">
        <v>141995.894</v>
      </c>
      <c r="P114" s="4">
        <v>128191.56200000001</v>
      </c>
      <c r="Q114" s="4">
        <v>106617.89200000001</v>
      </c>
      <c r="R114" s="4">
        <v>184069.83199999999</v>
      </c>
      <c r="S114" s="4">
        <v>127147.334</v>
      </c>
      <c r="T114" s="4">
        <v>106398.584</v>
      </c>
      <c r="U114" s="4">
        <v>153622.236</v>
      </c>
      <c r="V114" s="4">
        <v>216660</v>
      </c>
      <c r="W114" s="4">
        <v>69626</v>
      </c>
      <c r="X114" s="4">
        <v>98316</v>
      </c>
      <c r="Y114" s="4">
        <v>75257</v>
      </c>
      <c r="Z114" s="4">
        <v>47760</v>
      </c>
      <c r="AA114" s="125">
        <v>92116</v>
      </c>
      <c r="AB114" s="125">
        <v>373106</v>
      </c>
      <c r="AC114" s="125">
        <v>9.248332745189447E-2</v>
      </c>
      <c r="AD114" s="125">
        <v>0.22148807092146472</v>
      </c>
      <c r="AE114" s="125">
        <v>5.0765381792915489E-3</v>
      </c>
      <c r="AF114" s="125">
        <v>-0.77522197087987599</v>
      </c>
      <c r="AG114" s="125">
        <v>-0.54215224795193662</v>
      </c>
      <c r="AH114" s="4">
        <v>-0.35127701650302651</v>
      </c>
      <c r="AI114" s="4">
        <v>1.910534782312739</v>
      </c>
      <c r="AJ114" s="125">
        <v>1062446.6599999999</v>
      </c>
      <c r="AK114">
        <v>972841</v>
      </c>
      <c r="AL114">
        <v>-8.4338972838410464E-2</v>
      </c>
      <c r="AM114" t="s">
        <v>780</v>
      </c>
      <c r="AN114">
        <v>1</v>
      </c>
      <c r="AO114">
        <v>1</v>
      </c>
      <c r="AP114">
        <v>1</v>
      </c>
      <c r="AQ114">
        <v>1</v>
      </c>
      <c r="AR114">
        <v>1</v>
      </c>
      <c r="AS114">
        <v>1</v>
      </c>
      <c r="AT114">
        <v>1</v>
      </c>
    </row>
    <row r="115" spans="1:46" x14ac:dyDescent="0.3">
      <c r="A115" t="s">
        <v>47</v>
      </c>
      <c r="B115" t="s">
        <v>834</v>
      </c>
      <c r="C115" t="s">
        <v>46</v>
      </c>
      <c r="D115" t="s">
        <v>808</v>
      </c>
      <c r="E115" t="s">
        <v>1696</v>
      </c>
      <c r="F115" t="s">
        <v>30</v>
      </c>
      <c r="G115" t="s">
        <v>8</v>
      </c>
      <c r="H115" s="4">
        <v>2.4E-2</v>
      </c>
      <c r="I115" s="4" t="s">
        <v>1510</v>
      </c>
      <c r="J115" s="4">
        <v>42.785049427967998</v>
      </c>
      <c r="K115" s="4">
        <v>40.640578956288003</v>
      </c>
      <c r="L115" s="4">
        <v>45.365855706112001</v>
      </c>
      <c r="M115" s="4">
        <v>45.359853136896007</v>
      </c>
      <c r="N115" s="4">
        <v>41.981163201535999</v>
      </c>
      <c r="O115" s="4">
        <v>42.012608350207998</v>
      </c>
      <c r="P115" s="4">
        <v>42.087901965312</v>
      </c>
      <c r="Q115" s="4">
        <v>42.634665662464002</v>
      </c>
      <c r="R115" s="4">
        <v>43.419835313151999</v>
      </c>
      <c r="S115" s="4">
        <v>44.747003251712002</v>
      </c>
      <c r="T115" s="4">
        <v>43.096631311359999</v>
      </c>
      <c r="U115" s="4">
        <v>47.108216087552002</v>
      </c>
      <c r="V115" s="4">
        <v>45.298877206999997</v>
      </c>
      <c r="W115" s="4">
        <v>42.198090297999997</v>
      </c>
      <c r="X115" s="4">
        <v>47.495467329</v>
      </c>
      <c r="Y115" s="4">
        <v>41.692107039</v>
      </c>
      <c r="Z115" s="4">
        <v>37.255109591999997</v>
      </c>
      <c r="AA115" s="125" t="s">
        <v>102</v>
      </c>
      <c r="AB115" s="125" t="s">
        <v>102</v>
      </c>
      <c r="AC115" s="125">
        <v>5.8754817690797018E-2</v>
      </c>
      <c r="AD115" s="125">
        <v>3.8324044137934506E-2</v>
      </c>
      <c r="AE115" s="125">
        <v>4.6943049783608151E-2</v>
      </c>
      <c r="AF115" s="125">
        <v>-8.0858861840375718E-2</v>
      </c>
      <c r="AG115" s="125">
        <v>-0.1125755755467749</v>
      </c>
      <c r="AH115" s="4" t="s">
        <v>102</v>
      </c>
      <c r="AI115" s="4" t="s">
        <v>102</v>
      </c>
      <c r="AJ115" s="125">
        <v>216.13250042879997</v>
      </c>
      <c r="AK115">
        <v>213.939651465</v>
      </c>
      <c r="AL115">
        <v>-1.0145854785603425E-2</v>
      </c>
      <c r="AM115" t="s">
        <v>779</v>
      </c>
      <c r="AN115">
        <v>1</v>
      </c>
      <c r="AO115">
        <v>1</v>
      </c>
      <c r="AP115">
        <v>1</v>
      </c>
      <c r="AQ115">
        <v>1</v>
      </c>
      <c r="AR115">
        <v>1</v>
      </c>
      <c r="AS115">
        <v>0</v>
      </c>
      <c r="AT115">
        <v>0</v>
      </c>
    </row>
    <row r="116" spans="1:46" x14ac:dyDescent="0.3">
      <c r="A116" t="s">
        <v>761</v>
      </c>
      <c r="B116" t="s">
        <v>838</v>
      </c>
      <c r="C116" t="s">
        <v>647</v>
      </c>
      <c r="D116" t="s">
        <v>804</v>
      </c>
      <c r="E116" t="s">
        <v>102</v>
      </c>
      <c r="F116" t="s">
        <v>777</v>
      </c>
      <c r="G116" t="s">
        <v>7</v>
      </c>
      <c r="H116" s="4">
        <v>-3.0000000000000001E-3</v>
      </c>
      <c r="I116" s="4" t="s">
        <v>1523</v>
      </c>
      <c r="J116" s="4">
        <v>1643.056</v>
      </c>
      <c r="K116" s="4">
        <v>1732.7860000000001</v>
      </c>
      <c r="L116" s="4">
        <v>1559.308</v>
      </c>
      <c r="M116" s="4">
        <v>1835.4770000000001</v>
      </c>
      <c r="N116" s="4">
        <v>1749.7349999999999</v>
      </c>
      <c r="O116" s="4">
        <v>1813.5429999999999</v>
      </c>
      <c r="P116" s="4">
        <v>1797.5909999999999</v>
      </c>
      <c r="Q116" s="4">
        <v>2021.9159999999999</v>
      </c>
      <c r="R116" s="4">
        <v>1847.441</v>
      </c>
      <c r="S116" s="4">
        <v>1824.51</v>
      </c>
      <c r="T116" s="4">
        <v>1853.423</v>
      </c>
      <c r="U116" s="4">
        <v>1637.0740000000001</v>
      </c>
      <c r="V116" s="4">
        <v>1736</v>
      </c>
      <c r="W116" s="4">
        <v>1811</v>
      </c>
      <c r="X116" s="4">
        <v>1633</v>
      </c>
      <c r="Y116" s="4">
        <v>1698</v>
      </c>
      <c r="Z116" s="4">
        <v>945</v>
      </c>
      <c r="AA116" s="125">
        <v>1205</v>
      </c>
      <c r="AB116" s="125" t="s">
        <v>102</v>
      </c>
      <c r="AC116" s="125">
        <v>5.6567761537038276E-2</v>
      </c>
      <c r="AD116" s="125">
        <v>4.5137714639892024E-2</v>
      </c>
      <c r="AE116" s="125">
        <v>4.725942533482802E-2</v>
      </c>
      <c r="AF116" s="125">
        <v>-7.4899876162981119E-2</v>
      </c>
      <c r="AG116" s="125">
        <v>-0.45991821618702255</v>
      </c>
      <c r="AH116" s="4">
        <v>-0.33555476765646025</v>
      </c>
      <c r="AI116" s="4" t="s">
        <v>102</v>
      </c>
      <c r="AJ116" s="125">
        <v>10333.904999999999</v>
      </c>
      <c r="AK116">
        <v>9028</v>
      </c>
      <c r="AL116">
        <v>-0.12637091206083267</v>
      </c>
      <c r="AM116" t="s">
        <v>779</v>
      </c>
      <c r="AN116">
        <v>1</v>
      </c>
      <c r="AO116">
        <v>1</v>
      </c>
      <c r="AP116">
        <v>1</v>
      </c>
      <c r="AQ116">
        <v>1</v>
      </c>
      <c r="AR116">
        <v>1</v>
      </c>
      <c r="AS116">
        <v>1</v>
      </c>
      <c r="AT116">
        <v>0</v>
      </c>
    </row>
    <row r="117" spans="1:46" x14ac:dyDescent="0.3">
      <c r="A117" t="s">
        <v>24</v>
      </c>
      <c r="B117" t="s">
        <v>824</v>
      </c>
      <c r="C117" t="s">
        <v>43</v>
      </c>
      <c r="D117" t="s">
        <v>825</v>
      </c>
      <c r="E117" t="s">
        <v>1689</v>
      </c>
      <c r="F117" t="s">
        <v>5</v>
      </c>
      <c r="G117" t="s">
        <v>7</v>
      </c>
      <c r="H117">
        <v>4.7E-2</v>
      </c>
      <c r="I117" t="s">
        <v>1485</v>
      </c>
      <c r="J117">
        <v>7912.8205803982501</v>
      </c>
      <c r="K117">
        <v>6470.17534176564</v>
      </c>
      <c r="L117">
        <v>6884.6708190730487</v>
      </c>
      <c r="M117">
        <v>8261.893488805139</v>
      </c>
      <c r="N117">
        <v>6596.6466126297</v>
      </c>
      <c r="O117">
        <v>7566.4836667503305</v>
      </c>
      <c r="P117">
        <v>8226.7379265053405</v>
      </c>
      <c r="Q117">
        <v>5409.3904111312204</v>
      </c>
      <c r="R117">
        <v>5801.0902215821397</v>
      </c>
      <c r="S117">
        <v>8701.0936037472293</v>
      </c>
      <c r="T117">
        <v>7282.6681625751589</v>
      </c>
      <c r="U117">
        <v>9466.7880997684206</v>
      </c>
      <c r="V117">
        <v>6207.4693353299999</v>
      </c>
      <c r="W117">
        <v>5847.0623510699997</v>
      </c>
      <c r="X117">
        <v>6878.9673810499999</v>
      </c>
      <c r="Y117">
        <v>5502.4986671800007</v>
      </c>
      <c r="Z117">
        <v>4552.9122758500007</v>
      </c>
      <c r="AA117">
        <v>4146.1602439799999</v>
      </c>
      <c r="AB117">
        <v>4636.0922550100004</v>
      </c>
      <c r="AC117">
        <v>-0.21551749186538743</v>
      </c>
      <c r="AD117">
        <v>-9.630542570823121E-2</v>
      </c>
      <c r="AE117">
        <v>-8.2842566811593544E-4</v>
      </c>
      <c r="AF117">
        <v>-0.33399060703991362</v>
      </c>
      <c r="AG117">
        <v>-0.30981413084442627</v>
      </c>
      <c r="AH117">
        <v>-0.45203605444896156</v>
      </c>
      <c r="AI117">
        <v>-0.4364604419847638</v>
      </c>
      <c r="AJ117">
        <v>51919.428435927453</v>
      </c>
      <c r="AK117">
        <v>37771.162509469999</v>
      </c>
      <c r="AL117">
        <v>-0.27250426964768104</v>
      </c>
      <c r="AM117" t="s">
        <v>780</v>
      </c>
      <c r="AN117">
        <v>1</v>
      </c>
      <c r="AO117">
        <v>1</v>
      </c>
      <c r="AP117">
        <v>1</v>
      </c>
      <c r="AQ117">
        <v>1</v>
      </c>
      <c r="AR117">
        <v>1</v>
      </c>
      <c r="AS117">
        <v>1</v>
      </c>
      <c r="AT117">
        <v>1</v>
      </c>
    </row>
    <row r="118" spans="1:46" x14ac:dyDescent="0.3">
      <c r="A118" t="s">
        <v>1650</v>
      </c>
      <c r="B118" t="s">
        <v>1705</v>
      </c>
      <c r="C118" t="s">
        <v>49</v>
      </c>
      <c r="D118" t="s">
        <v>804</v>
      </c>
      <c r="E118" t="s">
        <v>102</v>
      </c>
      <c r="F118" t="s">
        <v>5</v>
      </c>
      <c r="G118" t="s">
        <v>7</v>
      </c>
      <c r="H118" s="4">
        <v>8.9999999999999993E-3</v>
      </c>
      <c r="I118" s="4" t="s">
        <v>1946</v>
      </c>
      <c r="J118" s="4">
        <v>21.007379999999998</v>
      </c>
      <c r="K118" s="4">
        <v>17.263989999999996</v>
      </c>
      <c r="L118" s="4">
        <v>18.051009999999998</v>
      </c>
      <c r="M118" s="4">
        <v>18.807759999999998</v>
      </c>
      <c r="N118" s="4">
        <v>20.442339999999998</v>
      </c>
      <c r="O118" s="4">
        <v>14.10582</v>
      </c>
      <c r="P118" s="4">
        <v>20.87621</v>
      </c>
      <c r="Q118" s="4">
        <v>13.793029999999998</v>
      </c>
      <c r="R118" s="4">
        <v>12.76385</v>
      </c>
      <c r="S118" s="4">
        <v>13.167449999999999</v>
      </c>
      <c r="T118" s="4">
        <v>12.804209999999998</v>
      </c>
      <c r="U118" s="4">
        <v>16.507239999999999</v>
      </c>
      <c r="V118" s="4">
        <v>21.41</v>
      </c>
      <c r="W118" s="4">
        <v>17.11</v>
      </c>
      <c r="X118" s="4">
        <v>8.9600000000000009</v>
      </c>
      <c r="Y118" s="4">
        <v>9.77</v>
      </c>
      <c r="Z118" s="4">
        <v>9.34</v>
      </c>
      <c r="AA118" s="125">
        <v>9.44</v>
      </c>
      <c r="AB118" s="125" t="s">
        <v>102</v>
      </c>
      <c r="AC118" s="125">
        <v>1.9165645596928436E-2</v>
      </c>
      <c r="AD118" s="125">
        <v>-8.9197224975221118E-3</v>
      </c>
      <c r="AE118" s="125">
        <v>-0.50362888281597529</v>
      </c>
      <c r="AF118" s="125">
        <v>-0.48053356699575067</v>
      </c>
      <c r="AG118" s="125">
        <v>-0.54310514354031869</v>
      </c>
      <c r="AH118" s="4">
        <v>-0.33077268815283339</v>
      </c>
      <c r="AI118" s="4" t="s">
        <v>102</v>
      </c>
      <c r="AJ118" s="125">
        <v>109.67829999999998</v>
      </c>
      <c r="AK118">
        <v>76.03</v>
      </c>
      <c r="AL118">
        <v>-0.3067908601792696</v>
      </c>
      <c r="AM118" t="s">
        <v>779</v>
      </c>
      <c r="AN118">
        <v>1</v>
      </c>
      <c r="AO118">
        <v>1</v>
      </c>
      <c r="AP118">
        <v>1</v>
      </c>
      <c r="AQ118">
        <v>1</v>
      </c>
      <c r="AR118">
        <v>1</v>
      </c>
      <c r="AS118">
        <v>1</v>
      </c>
      <c r="AT118">
        <v>0</v>
      </c>
    </row>
    <row r="119" spans="1:46" x14ac:dyDescent="0.3">
      <c r="A119" t="s">
        <v>25</v>
      </c>
      <c r="B119" t="s">
        <v>810</v>
      </c>
      <c r="C119" t="s">
        <v>44</v>
      </c>
      <c r="D119" t="s">
        <v>808</v>
      </c>
      <c r="E119" t="s">
        <v>1696</v>
      </c>
      <c r="F119" t="s">
        <v>5</v>
      </c>
      <c r="G119" t="s">
        <v>7</v>
      </c>
      <c r="H119" s="4">
        <v>2.4E-2</v>
      </c>
      <c r="I119" s="4" t="s">
        <v>1438</v>
      </c>
      <c r="J119" s="4">
        <v>33822.218239999995</v>
      </c>
      <c r="K119" s="4">
        <v>66140.36480000001</v>
      </c>
      <c r="L119" s="4">
        <v>103989.73952</v>
      </c>
      <c r="M119" s="4">
        <v>143821.25055999999</v>
      </c>
      <c r="N119" s="4">
        <v>181163.70432000002</v>
      </c>
      <c r="O119" s="4">
        <v>217303.88991999999</v>
      </c>
      <c r="P119" s="4">
        <v>255798.28223999997</v>
      </c>
      <c r="Q119" s="4">
        <v>295383.72607999999</v>
      </c>
      <c r="R119" s="4">
        <v>331158.65088000003</v>
      </c>
      <c r="S119" s="4">
        <v>369684.45542400004</v>
      </c>
      <c r="T119" s="4">
        <v>403875.18463999999</v>
      </c>
      <c r="U119" s="4">
        <v>436501.17632000009</v>
      </c>
      <c r="V119" s="4">
        <v>34315.479999999996</v>
      </c>
      <c r="W119" s="4">
        <v>66979.11</v>
      </c>
      <c r="X119" s="4">
        <v>97001.31</v>
      </c>
      <c r="Y119" s="4">
        <v>123391.11600000001</v>
      </c>
      <c r="Z119" s="4">
        <v>149689.83000000002</v>
      </c>
      <c r="AA119" s="125">
        <v>182354.54</v>
      </c>
      <c r="AB119" s="125">
        <v>219122.66</v>
      </c>
      <c r="AC119" s="125">
        <v>1.4583956513433026E-2</v>
      </c>
      <c r="AD119" s="125">
        <v>1.2681290805338741E-2</v>
      </c>
      <c r="AE119" s="125">
        <v>-6.7203067843591854E-2</v>
      </c>
      <c r="AF119" s="125">
        <v>-0.14205226613209598</v>
      </c>
      <c r="AG119" s="125">
        <v>-0.17373167786636701</v>
      </c>
      <c r="AH119" s="4">
        <v>-0.16083168107513637</v>
      </c>
      <c r="AI119" s="4">
        <v>-0.14337712481426854</v>
      </c>
      <c r="AJ119" s="125">
        <v>1002039.4495999999</v>
      </c>
      <c r="AK119">
        <v>872854.04600000009</v>
      </c>
      <c r="AL119">
        <v>-0.12892247271459106</v>
      </c>
      <c r="AM119" t="s">
        <v>779</v>
      </c>
      <c r="AN119">
        <v>1</v>
      </c>
      <c r="AO119">
        <v>1</v>
      </c>
      <c r="AP119">
        <v>1</v>
      </c>
      <c r="AQ119">
        <v>1</v>
      </c>
      <c r="AR119">
        <v>1</v>
      </c>
      <c r="AS119">
        <v>1</v>
      </c>
      <c r="AT119">
        <v>1</v>
      </c>
    </row>
    <row r="120" spans="1:46" x14ac:dyDescent="0.3">
      <c r="A120" t="s">
        <v>755</v>
      </c>
      <c r="B120" t="s">
        <v>840</v>
      </c>
      <c r="C120" t="s">
        <v>49</v>
      </c>
      <c r="D120" t="s">
        <v>808</v>
      </c>
      <c r="E120" t="s">
        <v>1696</v>
      </c>
      <c r="F120" t="s">
        <v>5</v>
      </c>
      <c r="G120" t="s">
        <v>767</v>
      </c>
      <c r="H120" s="4">
        <v>0.45600000000000002</v>
      </c>
      <c r="I120" s="4" t="s">
        <v>1550</v>
      </c>
      <c r="J120" s="4" t="s">
        <v>102</v>
      </c>
      <c r="K120" s="4" t="s">
        <v>102</v>
      </c>
      <c r="L120" s="4" t="s">
        <v>102</v>
      </c>
      <c r="M120" s="4" t="s">
        <v>102</v>
      </c>
      <c r="N120" s="4" t="s">
        <v>102</v>
      </c>
      <c r="O120" s="4" t="s">
        <v>102</v>
      </c>
      <c r="P120" s="4" t="s">
        <v>102</v>
      </c>
      <c r="Q120" s="4" t="s">
        <v>102</v>
      </c>
      <c r="R120" s="4" t="s">
        <v>102</v>
      </c>
      <c r="S120" s="4" t="s">
        <v>102</v>
      </c>
      <c r="T120" s="4" t="s">
        <v>102</v>
      </c>
      <c r="U120" s="4" t="s">
        <v>102</v>
      </c>
      <c r="V120" s="4" t="s">
        <v>102</v>
      </c>
      <c r="W120" s="4" t="s">
        <v>102</v>
      </c>
      <c r="X120" s="4" t="s">
        <v>102</v>
      </c>
      <c r="Y120" s="4" t="s">
        <v>102</v>
      </c>
      <c r="Z120" s="4" t="s">
        <v>102</v>
      </c>
      <c r="AA120" s="125" t="s">
        <v>102</v>
      </c>
      <c r="AB120" s="125" t="s">
        <v>102</v>
      </c>
      <c r="AC120" s="125">
        <v>-5.5E-2</v>
      </c>
      <c r="AD120" s="125">
        <v>-0.05</v>
      </c>
      <c r="AE120" s="125">
        <v>-8.199999999999999E-2</v>
      </c>
      <c r="AF120" s="125">
        <v>-0.23399999999999999</v>
      </c>
      <c r="AG120" s="125">
        <v>-0.20199999999999999</v>
      </c>
      <c r="AH120" s="4">
        <v>-0.152</v>
      </c>
      <c r="AI120" s="4"/>
      <c r="AJ120" s="125"/>
      <c r="AL120">
        <v>-0.3879539655049794</v>
      </c>
    </row>
    <row r="121" spans="1:46" x14ac:dyDescent="0.3">
      <c r="A121" t="s">
        <v>1661</v>
      </c>
      <c r="B121" t="s">
        <v>1712</v>
      </c>
      <c r="C121" t="s">
        <v>49</v>
      </c>
      <c r="D121" t="s">
        <v>804</v>
      </c>
      <c r="E121" t="s">
        <v>1696</v>
      </c>
      <c r="F121" t="s">
        <v>5</v>
      </c>
      <c r="G121" t="s">
        <v>7</v>
      </c>
      <c r="H121">
        <v>1.4E-2</v>
      </c>
      <c r="I121" t="s">
        <v>1959</v>
      </c>
      <c r="J121">
        <v>56.3277</v>
      </c>
      <c r="K121">
        <v>44.403059999999996</v>
      </c>
      <c r="L121">
        <v>61.610639999999997</v>
      </c>
      <c r="M121">
        <v>75.624120000000005</v>
      </c>
      <c r="N121">
        <v>66.49812</v>
      </c>
      <c r="O121">
        <v>53.863679999999995</v>
      </c>
      <c r="P121">
        <v>61.772880000000001</v>
      </c>
      <c r="Q121">
        <v>41.86806</v>
      </c>
      <c r="R121">
        <v>46.491900000000001</v>
      </c>
      <c r="S121">
        <v>50.578320000000005</v>
      </c>
      <c r="T121">
        <v>49.66572</v>
      </c>
      <c r="U121">
        <v>72.947159999999997</v>
      </c>
      <c r="V121">
        <v>70.239999999999995</v>
      </c>
      <c r="W121">
        <v>52.3</v>
      </c>
      <c r="X121">
        <v>83.75</v>
      </c>
      <c r="Y121">
        <v>39.659999999999997</v>
      </c>
      <c r="Z121">
        <v>34.03</v>
      </c>
      <c r="AA121">
        <v>41.48</v>
      </c>
      <c r="AB121" t="s">
        <v>102</v>
      </c>
      <c r="AC121">
        <v>0.24698860418586227</v>
      </c>
      <c r="AD121">
        <v>0.17784675200312774</v>
      </c>
      <c r="AE121">
        <v>0.3593431264469904</v>
      </c>
      <c r="AF121">
        <v>-0.47556414540757641</v>
      </c>
      <c r="AG121">
        <v>-0.4882562093484748</v>
      </c>
      <c r="AH121">
        <v>-0.22990779686794513</v>
      </c>
      <c r="AI121" t="s">
        <v>102</v>
      </c>
      <c r="AJ121">
        <v>358.32731999999999</v>
      </c>
      <c r="AK121">
        <v>321.46000000000004</v>
      </c>
      <c r="AL121">
        <v>-0.10288727077801367</v>
      </c>
      <c r="AM121" t="s">
        <v>779</v>
      </c>
      <c r="AN121">
        <v>1</v>
      </c>
      <c r="AO121">
        <v>1</v>
      </c>
      <c r="AP121">
        <v>1</v>
      </c>
      <c r="AQ121">
        <v>1</v>
      </c>
      <c r="AR121">
        <v>1</v>
      </c>
      <c r="AS121">
        <v>1</v>
      </c>
      <c r="AT121">
        <v>0</v>
      </c>
    </row>
    <row r="122" spans="1:46" x14ac:dyDescent="0.3">
      <c r="A122" t="s">
        <v>21</v>
      </c>
      <c r="B122" t="s">
        <v>803</v>
      </c>
      <c r="C122" t="s">
        <v>45</v>
      </c>
      <c r="D122" t="s">
        <v>804</v>
      </c>
      <c r="E122" t="s">
        <v>102</v>
      </c>
      <c r="F122" t="s">
        <v>5</v>
      </c>
      <c r="G122" t="s">
        <v>7</v>
      </c>
      <c r="H122" s="4">
        <v>1.3999999999999999E-2</v>
      </c>
      <c r="I122" s="4" t="s">
        <v>1418</v>
      </c>
      <c r="J122" s="4">
        <v>31442.112000000001</v>
      </c>
      <c r="K122" s="4">
        <v>45722.273999999998</v>
      </c>
      <c r="L122" s="4">
        <v>34846.11</v>
      </c>
      <c r="M122" s="4">
        <v>44494.32</v>
      </c>
      <c r="N122" s="4">
        <v>50274.12</v>
      </c>
      <c r="O122" s="4">
        <v>27265.446</v>
      </c>
      <c r="P122" s="4">
        <v>38778.402000000002</v>
      </c>
      <c r="Q122" s="4">
        <v>34966.775999999998</v>
      </c>
      <c r="R122" s="4">
        <v>29435.405999999999</v>
      </c>
      <c r="S122" s="4">
        <v>41765.646000000001</v>
      </c>
      <c r="T122" s="4">
        <v>40955.46</v>
      </c>
      <c r="U122" s="4">
        <v>37103.273999999998</v>
      </c>
      <c r="V122" s="4">
        <v>32523</v>
      </c>
      <c r="W122" s="4">
        <v>44971</v>
      </c>
      <c r="X122" s="4">
        <v>34191</v>
      </c>
      <c r="Y122" s="4">
        <v>41665</v>
      </c>
      <c r="Z122" s="4">
        <v>41376</v>
      </c>
      <c r="AA122" s="125">
        <v>17394</v>
      </c>
      <c r="AB122" s="125" t="s">
        <v>102</v>
      </c>
      <c r="AC122" s="125">
        <v>3.4377080012945663E-2</v>
      </c>
      <c r="AD122" s="125">
        <v>-1.6431247492195985E-2</v>
      </c>
      <c r="AE122" s="125">
        <v>-1.8800089880907814E-2</v>
      </c>
      <c r="AF122" s="125">
        <v>-6.3588341163546266E-2</v>
      </c>
      <c r="AG122" s="125">
        <v>-0.17699205873717933</v>
      </c>
      <c r="AH122" s="4">
        <v>-0.36204968002357268</v>
      </c>
      <c r="AI122" s="4" t="s">
        <v>102</v>
      </c>
      <c r="AJ122" s="125">
        <v>234044.38199999998</v>
      </c>
      <c r="AK122">
        <v>212120</v>
      </c>
      <c r="AL122">
        <v>-9.3676172923475617E-2</v>
      </c>
      <c r="AM122" t="s">
        <v>779</v>
      </c>
      <c r="AN122">
        <v>1</v>
      </c>
      <c r="AO122">
        <v>1</v>
      </c>
      <c r="AP122">
        <v>1</v>
      </c>
      <c r="AQ122">
        <v>1</v>
      </c>
      <c r="AR122">
        <v>1</v>
      </c>
      <c r="AS122">
        <v>1</v>
      </c>
      <c r="AT122">
        <v>0</v>
      </c>
    </row>
    <row r="123" spans="1:46" x14ac:dyDescent="0.3">
      <c r="A123" t="s">
        <v>22</v>
      </c>
      <c r="B123" t="s">
        <v>826</v>
      </c>
      <c r="C123" t="s">
        <v>43</v>
      </c>
      <c r="D123" t="s">
        <v>806</v>
      </c>
      <c r="E123" t="s">
        <v>1940</v>
      </c>
      <c r="F123" t="s">
        <v>5</v>
      </c>
      <c r="G123" t="s">
        <v>8</v>
      </c>
      <c r="H123">
        <v>5.5E-2</v>
      </c>
      <c r="I123" t="s">
        <v>1486</v>
      </c>
      <c r="J123">
        <v>195.898228875</v>
      </c>
      <c r="K123">
        <v>174.24182820499999</v>
      </c>
      <c r="L123">
        <v>207.48342863499997</v>
      </c>
      <c r="M123">
        <v>203.70394810499997</v>
      </c>
      <c r="N123">
        <v>212.96771214999998</v>
      </c>
      <c r="O123">
        <v>313.75222506999995</v>
      </c>
      <c r="P123">
        <v>164.00434135999996</v>
      </c>
      <c r="Q123">
        <v>148.03616308999997</v>
      </c>
      <c r="R123">
        <v>185.53280956500001</v>
      </c>
      <c r="S123">
        <v>183.99175313000001</v>
      </c>
      <c r="T123">
        <v>192.06839847000001</v>
      </c>
      <c r="U123">
        <v>225.23346709</v>
      </c>
      <c r="V123">
        <v>198.82450800000001</v>
      </c>
      <c r="W123">
        <v>185.729017</v>
      </c>
      <c r="X123">
        <v>200.62768299999999</v>
      </c>
      <c r="Y123">
        <v>87.354761000000011</v>
      </c>
      <c r="Z123">
        <v>131.44726600000001</v>
      </c>
      <c r="AA123">
        <v>292.14613900000001</v>
      </c>
      <c r="AB123" t="s">
        <v>102</v>
      </c>
      <c r="AC123">
        <v>1.4937751820447681E-2</v>
      </c>
      <c r="AD123">
        <v>6.5926700341349925E-2</v>
      </c>
      <c r="AE123">
        <v>-3.3042376830298315E-2</v>
      </c>
      <c r="AF123">
        <v>-0.57116805141659466</v>
      </c>
      <c r="AG123">
        <v>-0.3827831239159038</v>
      </c>
      <c r="AH123">
        <v>-6.8863530976328538E-2</v>
      </c>
      <c r="AI123" t="s">
        <v>102</v>
      </c>
      <c r="AJ123">
        <v>1308.0473710399999</v>
      </c>
      <c r="AK123">
        <v>1096.1293740000001</v>
      </c>
      <c r="AL123">
        <v>-0.16201094985689121</v>
      </c>
      <c r="AM123" t="s">
        <v>779</v>
      </c>
      <c r="AN123">
        <v>1</v>
      </c>
      <c r="AO123">
        <v>1</v>
      </c>
      <c r="AP123">
        <v>1</v>
      </c>
      <c r="AQ123">
        <v>1</v>
      </c>
      <c r="AR123">
        <v>1</v>
      </c>
      <c r="AS123">
        <v>1</v>
      </c>
      <c r="AT123">
        <v>0</v>
      </c>
    </row>
    <row r="124" spans="1:46" x14ac:dyDescent="0.3">
      <c r="A124" t="s">
        <v>26</v>
      </c>
      <c r="B124" t="s">
        <v>811</v>
      </c>
      <c r="C124" t="s">
        <v>44</v>
      </c>
      <c r="D124" t="s">
        <v>808</v>
      </c>
      <c r="E124" t="s">
        <v>1696</v>
      </c>
      <c r="F124" t="s">
        <v>5</v>
      </c>
      <c r="G124" t="s">
        <v>7</v>
      </c>
      <c r="H124" s="4">
        <v>0.01</v>
      </c>
      <c r="I124" s="4" t="s">
        <v>1443</v>
      </c>
      <c r="J124" s="4">
        <v>2229.2695315599999</v>
      </c>
      <c r="K124" s="4">
        <v>1652.6331888400002</v>
      </c>
      <c r="L124" s="4">
        <v>1989.0776642600008</v>
      </c>
      <c r="M124" s="4">
        <v>2374.4874093299986</v>
      </c>
      <c r="N124" s="4">
        <v>1864.3019299500011</v>
      </c>
      <c r="O124" s="4">
        <v>1981.9231373599998</v>
      </c>
      <c r="P124" s="4" t="s">
        <v>102</v>
      </c>
      <c r="Q124" s="4" t="s">
        <v>102</v>
      </c>
      <c r="R124" s="4" t="s">
        <v>102</v>
      </c>
      <c r="S124" s="4" t="s">
        <v>102</v>
      </c>
      <c r="T124" s="4" t="s">
        <v>102</v>
      </c>
      <c r="U124" s="4" t="s">
        <v>102</v>
      </c>
      <c r="V124" s="4">
        <v>2269.4210350000003</v>
      </c>
      <c r="W124" s="4">
        <v>1645.8837669999998</v>
      </c>
      <c r="X124" s="4">
        <v>1764.2017449999989</v>
      </c>
      <c r="Y124" s="4">
        <v>1978.8540520000024</v>
      </c>
      <c r="Z124" s="4">
        <v>1509.2082969999992</v>
      </c>
      <c r="AA124" s="125">
        <v>1985.9579830000021</v>
      </c>
      <c r="AB124" s="125" t="s">
        <v>102</v>
      </c>
      <c r="AC124" s="125">
        <v>1.8011058273381213E-2</v>
      </c>
      <c r="AD124" s="125">
        <v>-4.0840410839975382E-3</v>
      </c>
      <c r="AE124" s="125">
        <v>-0.11305537400605357</v>
      </c>
      <c r="AF124" s="125">
        <v>-0.16661842710786612</v>
      </c>
      <c r="AG124" s="125">
        <v>-0.19047002379036596</v>
      </c>
      <c r="AH124" s="4">
        <v>2.0358234706199583E-3</v>
      </c>
      <c r="AI124" s="4" t="s">
        <v>102</v>
      </c>
      <c r="AJ124" s="125">
        <v>12091.6928613</v>
      </c>
      <c r="AK124">
        <v>11153.526879000003</v>
      </c>
      <c r="AL124">
        <v>-7.7587645754933057E-2</v>
      </c>
      <c r="AM124" t="s">
        <v>779</v>
      </c>
      <c r="AN124">
        <v>1</v>
      </c>
      <c r="AO124">
        <v>1</v>
      </c>
      <c r="AP124">
        <v>1</v>
      </c>
      <c r="AQ124">
        <v>1</v>
      </c>
      <c r="AR124">
        <v>1</v>
      </c>
      <c r="AS124">
        <v>1</v>
      </c>
      <c r="AT124">
        <v>0</v>
      </c>
    </row>
    <row r="125" spans="1:46" x14ac:dyDescent="0.3">
      <c r="A125" t="s">
        <v>901</v>
      </c>
      <c r="B125" t="s">
        <v>1731</v>
      </c>
      <c r="C125" t="s">
        <v>49</v>
      </c>
      <c r="D125" t="s">
        <v>806</v>
      </c>
      <c r="E125" t="s">
        <v>1696</v>
      </c>
      <c r="F125" t="s">
        <v>5</v>
      </c>
      <c r="G125" t="s">
        <v>767</v>
      </c>
      <c r="H125" t="e">
        <v>#N/A</v>
      </c>
      <c r="I125" t="s">
        <v>2054</v>
      </c>
      <c r="J125" t="s">
        <v>102</v>
      </c>
      <c r="K125" t="s">
        <v>102</v>
      </c>
      <c r="L125" t="s">
        <v>102</v>
      </c>
      <c r="M125" t="s">
        <v>102</v>
      </c>
      <c r="N125" t="s">
        <v>102</v>
      </c>
      <c r="O125" t="s">
        <v>102</v>
      </c>
      <c r="P125" t="s">
        <v>102</v>
      </c>
      <c r="Q125" t="s">
        <v>102</v>
      </c>
      <c r="R125" t="s">
        <v>102</v>
      </c>
      <c r="S125" t="s">
        <v>102</v>
      </c>
      <c r="T125" t="s">
        <v>102</v>
      </c>
      <c r="U125" t="s">
        <v>102</v>
      </c>
      <c r="V125" t="s">
        <v>102</v>
      </c>
      <c r="W125" t="s">
        <v>102</v>
      </c>
      <c r="X125" t="s">
        <v>102</v>
      </c>
      <c r="Y125" t="s">
        <v>102</v>
      </c>
      <c r="Z125" t="s">
        <v>102</v>
      </c>
      <c r="AA125" t="s">
        <v>102</v>
      </c>
      <c r="AB125" t="s">
        <v>102</v>
      </c>
      <c r="AC125">
        <v>-0.245</v>
      </c>
      <c r="AD125">
        <v>-3.6000000000000004E-2</v>
      </c>
      <c r="AE125">
        <v>-0.13400000000000001</v>
      </c>
      <c r="AF125">
        <v>-0.81</v>
      </c>
      <c r="AG125">
        <v>-0.439</v>
      </c>
      <c r="AH125">
        <v>-0.34700000000000003</v>
      </c>
      <c r="AL125">
        <v>-0.1263088328063246</v>
      </c>
    </row>
    <row r="126" spans="1:46" x14ac:dyDescent="0.3">
      <c r="A126" t="s">
        <v>756</v>
      </c>
      <c r="B126" t="s">
        <v>841</v>
      </c>
      <c r="C126" t="s">
        <v>49</v>
      </c>
      <c r="D126" t="s">
        <v>808</v>
      </c>
      <c r="E126" t="s">
        <v>1696</v>
      </c>
      <c r="F126" t="s">
        <v>5</v>
      </c>
      <c r="G126" t="s">
        <v>767</v>
      </c>
      <c r="H126">
        <v>3.6000000000000004E-2</v>
      </c>
      <c r="I126" t="s">
        <v>1551</v>
      </c>
      <c r="J126" t="s">
        <v>102</v>
      </c>
      <c r="K126" t="s">
        <v>102</v>
      </c>
      <c r="L126" t="s">
        <v>102</v>
      </c>
      <c r="M126" t="s">
        <v>102</v>
      </c>
      <c r="N126" t="s">
        <v>102</v>
      </c>
      <c r="O126" t="s">
        <v>102</v>
      </c>
      <c r="P126" t="s">
        <v>102</v>
      </c>
      <c r="Q126" t="s">
        <v>102</v>
      </c>
      <c r="R126" t="s">
        <v>102</v>
      </c>
      <c r="S126" t="s">
        <v>102</v>
      </c>
      <c r="T126" t="s">
        <v>102</v>
      </c>
      <c r="U126" t="s">
        <v>102</v>
      </c>
      <c r="V126" t="s">
        <v>102</v>
      </c>
      <c r="W126" t="s">
        <v>102</v>
      </c>
      <c r="X126" t="s">
        <v>102</v>
      </c>
      <c r="Y126" t="s">
        <v>102</v>
      </c>
      <c r="Z126" t="s">
        <v>102</v>
      </c>
      <c r="AA126" t="s">
        <v>102</v>
      </c>
      <c r="AB126" t="s">
        <v>102</v>
      </c>
      <c r="AC126">
        <v>4.4000000000000004E-2</v>
      </c>
      <c r="AD126">
        <v>-2.8999999999999998E-2</v>
      </c>
      <c r="AE126">
        <v>-0.02</v>
      </c>
      <c r="AF126">
        <v>-0.25700000000000001</v>
      </c>
      <c r="AG126">
        <v>-0.30399999999999999</v>
      </c>
      <c r="AH126">
        <v>-0.23699999999999999</v>
      </c>
      <c r="AL126">
        <v>-0.17132327506549061</v>
      </c>
    </row>
    <row r="127" spans="1:46" x14ac:dyDescent="0.3">
      <c r="A127" t="s">
        <v>734</v>
      </c>
      <c r="B127" t="s">
        <v>823</v>
      </c>
      <c r="C127" t="s">
        <v>743</v>
      </c>
      <c r="D127" t="s">
        <v>804</v>
      </c>
      <c r="E127" t="s">
        <v>102</v>
      </c>
      <c r="F127" t="s">
        <v>5</v>
      </c>
      <c r="G127" t="s">
        <v>7</v>
      </c>
      <c r="H127" s="4">
        <v>6.0000000000000001E-3</v>
      </c>
      <c r="I127" s="4" t="s">
        <v>1477</v>
      </c>
      <c r="J127" s="4">
        <v>24050.441999999999</v>
      </c>
      <c r="K127" s="4">
        <v>27140.874</v>
      </c>
      <c r="L127" s="4">
        <v>21602.844000000001</v>
      </c>
      <c r="M127" s="4">
        <v>24247.617999999999</v>
      </c>
      <c r="N127" s="4">
        <v>22883.482</v>
      </c>
      <c r="O127" s="4">
        <v>23719.468000000001</v>
      </c>
      <c r="P127" s="4">
        <v>23325.116000000002</v>
      </c>
      <c r="Q127" s="4">
        <v>20685.371999999999</v>
      </c>
      <c r="R127" s="4">
        <v>23414.65</v>
      </c>
      <c r="S127" s="4">
        <v>22035.423999999999</v>
      </c>
      <c r="T127" s="4">
        <v>22662.162</v>
      </c>
      <c r="U127" s="4">
        <v>26889.374</v>
      </c>
      <c r="V127" s="4">
        <v>24783</v>
      </c>
      <c r="W127" s="4">
        <v>26599</v>
      </c>
      <c r="X127" s="4">
        <v>20172</v>
      </c>
      <c r="Y127" s="4">
        <v>16890</v>
      </c>
      <c r="Z127" s="4">
        <v>13138</v>
      </c>
      <c r="AA127" s="125">
        <v>18595</v>
      </c>
      <c r="AB127" s="125" t="s">
        <v>102</v>
      </c>
      <c r="AC127" s="125">
        <v>3.0459232308495659E-2</v>
      </c>
      <c r="AD127" s="125">
        <v>-1.9965237670680754E-2</v>
      </c>
      <c r="AE127" s="125">
        <v>-6.6234056960278051E-2</v>
      </c>
      <c r="AF127" s="125">
        <v>-0.3034367334556326</v>
      </c>
      <c r="AG127" s="125">
        <v>-0.42587408681947964</v>
      </c>
      <c r="AH127" s="4">
        <v>-0.21604481179763393</v>
      </c>
      <c r="AI127" s="4" t="s">
        <v>102</v>
      </c>
      <c r="AJ127" s="125">
        <v>143644.728</v>
      </c>
      <c r="AK127">
        <v>120177</v>
      </c>
      <c r="AL127">
        <v>-0.1633734027468102</v>
      </c>
      <c r="AM127" t="s">
        <v>779</v>
      </c>
      <c r="AN127">
        <v>1</v>
      </c>
      <c r="AO127">
        <v>1</v>
      </c>
      <c r="AP127">
        <v>1</v>
      </c>
      <c r="AQ127">
        <v>1</v>
      </c>
      <c r="AR127">
        <v>1</v>
      </c>
      <c r="AS127">
        <v>1</v>
      </c>
      <c r="AT127">
        <v>0</v>
      </c>
    </row>
    <row r="128" spans="1:46" x14ac:dyDescent="0.3">
      <c r="A128" t="s">
        <v>946</v>
      </c>
      <c r="B128" t="s">
        <v>1742</v>
      </c>
      <c r="C128" t="s">
        <v>49</v>
      </c>
      <c r="D128" t="s">
        <v>804</v>
      </c>
      <c r="E128" t="s">
        <v>1696</v>
      </c>
      <c r="F128" t="s">
        <v>5</v>
      </c>
      <c r="G128" t="s">
        <v>767</v>
      </c>
      <c r="H128" s="4" t="e">
        <v>#N/A</v>
      </c>
      <c r="I128" s="4" t="s">
        <v>2055</v>
      </c>
      <c r="J128" s="4" t="s">
        <v>102</v>
      </c>
      <c r="K128" s="4" t="s">
        <v>102</v>
      </c>
      <c r="L128" s="4" t="s">
        <v>102</v>
      </c>
      <c r="M128" s="4" t="s">
        <v>102</v>
      </c>
      <c r="N128" s="4" t="s">
        <v>102</v>
      </c>
      <c r="O128" s="4" t="s">
        <v>102</v>
      </c>
      <c r="P128" s="4" t="s">
        <v>102</v>
      </c>
      <c r="Q128" s="4" t="s">
        <v>102</v>
      </c>
      <c r="R128" s="4" t="s">
        <v>102</v>
      </c>
      <c r="S128" s="4" t="s">
        <v>102</v>
      </c>
      <c r="T128" s="4" t="s">
        <v>102</v>
      </c>
      <c r="U128" s="4" t="s">
        <v>102</v>
      </c>
      <c r="V128" s="4" t="s">
        <v>102</v>
      </c>
      <c r="W128" s="4" t="s">
        <v>102</v>
      </c>
      <c r="X128" s="4" t="s">
        <v>102</v>
      </c>
      <c r="Y128" s="4" t="s">
        <v>102</v>
      </c>
      <c r="Z128" s="4" t="s">
        <v>102</v>
      </c>
      <c r="AA128" s="125" t="s">
        <v>102</v>
      </c>
      <c r="AB128" s="125" t="s">
        <v>102</v>
      </c>
      <c r="AC128" s="125">
        <v>0.13500000000000001</v>
      </c>
      <c r="AD128" s="125">
        <v>-2.5000000000000001E-2</v>
      </c>
      <c r="AE128" s="125">
        <v>-0.01</v>
      </c>
      <c r="AF128" s="125">
        <v>-0.39799999999999996</v>
      </c>
      <c r="AG128" s="125">
        <v>-0.29799999999999999</v>
      </c>
      <c r="AH128" s="4">
        <v>-0.34200000000000003</v>
      </c>
      <c r="AI128" s="4"/>
      <c r="AJ128" s="125"/>
      <c r="AL128">
        <v>-7.6950477358934954E-2</v>
      </c>
    </row>
    <row r="129" spans="1:46" x14ac:dyDescent="0.3">
      <c r="A129" t="s">
        <v>1748</v>
      </c>
      <c r="B129" t="s">
        <v>1747</v>
      </c>
      <c r="C129" t="s">
        <v>46</v>
      </c>
      <c r="D129" t="s">
        <v>806</v>
      </c>
      <c r="E129" t="s">
        <v>1689</v>
      </c>
      <c r="F129" t="s">
        <v>5</v>
      </c>
      <c r="G129" t="s">
        <v>7</v>
      </c>
      <c r="H129">
        <v>0.11</v>
      </c>
      <c r="I129" t="s">
        <v>2060</v>
      </c>
      <c r="J129">
        <v>449303.58</v>
      </c>
      <c r="K129">
        <v>381856.65</v>
      </c>
      <c r="L129">
        <v>448735.26000000007</v>
      </c>
      <c r="M129">
        <v>1009074.3600000001</v>
      </c>
      <c r="N129">
        <v>390342.60000000003</v>
      </c>
      <c r="O129">
        <v>403118.7</v>
      </c>
      <c r="P129">
        <v>771111.45000000007</v>
      </c>
      <c r="Q129">
        <v>416437.59</v>
      </c>
      <c r="R129">
        <v>458050.38000000006</v>
      </c>
      <c r="S129">
        <v>431202.81000000006</v>
      </c>
      <c r="T129">
        <v>686088.78</v>
      </c>
      <c r="U129">
        <v>383728.11000000004</v>
      </c>
      <c r="V129">
        <v>396570</v>
      </c>
      <c r="W129">
        <v>357948</v>
      </c>
      <c r="X129">
        <v>341650</v>
      </c>
      <c r="Y129">
        <v>494285</v>
      </c>
      <c r="Z129">
        <v>401115</v>
      </c>
      <c r="AA129">
        <v>325687</v>
      </c>
      <c r="AB129">
        <v>515786</v>
      </c>
      <c r="AC129">
        <v>-0.11736737107681183</v>
      </c>
      <c r="AD129">
        <v>-6.2611584739980367E-2</v>
      </c>
      <c r="AE129">
        <v>-0.23863794434161481</v>
      </c>
      <c r="AF129">
        <v>-0.51015998464176615</v>
      </c>
      <c r="AG129">
        <v>2.7597295299052586E-2</v>
      </c>
      <c r="AH129">
        <v>-0.19208163749287743</v>
      </c>
      <c r="AJ129">
        <v>3853542.6000000006</v>
      </c>
      <c r="AK129">
        <v>2833041</v>
      </c>
      <c r="AL129">
        <v>-0.26482167343887686</v>
      </c>
      <c r="AM129" t="s">
        <v>779</v>
      </c>
      <c r="AN129">
        <v>1</v>
      </c>
      <c r="AO129">
        <v>1</v>
      </c>
      <c r="AP129">
        <v>1</v>
      </c>
      <c r="AQ129">
        <v>1</v>
      </c>
      <c r="AR129">
        <v>1</v>
      </c>
      <c r="AS129">
        <v>1</v>
      </c>
      <c r="AT129">
        <v>1</v>
      </c>
    </row>
    <row r="130" spans="1:46" x14ac:dyDescent="0.3">
      <c r="A130" t="s">
        <v>757</v>
      </c>
      <c r="B130" t="s">
        <v>842</v>
      </c>
      <c r="C130" t="s">
        <v>49</v>
      </c>
      <c r="D130" t="s">
        <v>808</v>
      </c>
      <c r="E130" t="s">
        <v>1696</v>
      </c>
      <c r="F130" t="s">
        <v>5</v>
      </c>
      <c r="G130" t="s">
        <v>767</v>
      </c>
      <c r="H130" s="4">
        <v>3.5000000000000003E-2</v>
      </c>
      <c r="I130" s="4" t="s">
        <v>1552</v>
      </c>
      <c r="J130" s="4" t="s">
        <v>102</v>
      </c>
      <c r="K130" s="4" t="s">
        <v>102</v>
      </c>
      <c r="L130" s="4" t="s">
        <v>102</v>
      </c>
      <c r="M130" s="4" t="s">
        <v>102</v>
      </c>
      <c r="N130" s="4" t="s">
        <v>102</v>
      </c>
      <c r="O130" s="4" t="s">
        <v>102</v>
      </c>
      <c r="P130" s="4" t="s">
        <v>102</v>
      </c>
      <c r="Q130" s="4" t="s">
        <v>102</v>
      </c>
      <c r="R130" s="4" t="s">
        <v>102</v>
      </c>
      <c r="S130" s="4" t="s">
        <v>102</v>
      </c>
      <c r="T130" s="4" t="s">
        <v>102</v>
      </c>
      <c r="U130" s="4" t="s">
        <v>102</v>
      </c>
      <c r="V130" s="4" t="s">
        <v>102</v>
      </c>
      <c r="W130" s="4" t="s">
        <v>102</v>
      </c>
      <c r="X130" s="4" t="s">
        <v>102</v>
      </c>
      <c r="Y130" s="4" t="s">
        <v>102</v>
      </c>
      <c r="Z130" s="4" t="s">
        <v>102</v>
      </c>
      <c r="AA130" s="125" t="s">
        <v>102</v>
      </c>
      <c r="AB130" s="125" t="s">
        <v>102</v>
      </c>
      <c r="AC130" s="125">
        <v>9.5000000000000001E-2</v>
      </c>
      <c r="AD130" s="125">
        <v>7.2000000000000008E-2</v>
      </c>
      <c r="AE130" s="125">
        <v>6.9999999999999993E-3</v>
      </c>
      <c r="AF130" s="125">
        <v>-0.26</v>
      </c>
      <c r="AG130" s="125">
        <v>-0.19399999999999998</v>
      </c>
      <c r="AH130" s="4">
        <v>-0.152</v>
      </c>
      <c r="AI130" s="4"/>
      <c r="AJ130" s="125"/>
      <c r="AL130">
        <v>-0.12734902115411301</v>
      </c>
    </row>
    <row r="131" spans="1:46" x14ac:dyDescent="0.3">
      <c r="A131" t="s">
        <v>758</v>
      </c>
      <c r="B131" t="s">
        <v>843</v>
      </c>
      <c r="C131" t="s">
        <v>49</v>
      </c>
      <c r="D131" t="s">
        <v>808</v>
      </c>
      <c r="E131" t="s">
        <v>1696</v>
      </c>
      <c r="F131" t="s">
        <v>5</v>
      </c>
      <c r="G131" t="s">
        <v>767</v>
      </c>
      <c r="H131" s="4">
        <v>1.4999999999999999E-2</v>
      </c>
      <c r="I131" s="4" t="s">
        <v>1553</v>
      </c>
      <c r="J131" s="4" t="s">
        <v>102</v>
      </c>
      <c r="K131" s="4" t="s">
        <v>102</v>
      </c>
      <c r="L131" s="4" t="s">
        <v>102</v>
      </c>
      <c r="M131" s="4" t="s">
        <v>102</v>
      </c>
      <c r="N131" s="4" t="s">
        <v>102</v>
      </c>
      <c r="O131" s="4" t="s">
        <v>102</v>
      </c>
      <c r="P131" s="4" t="s">
        <v>102</v>
      </c>
      <c r="Q131" s="4" t="s">
        <v>102</v>
      </c>
      <c r="R131" s="4" t="s">
        <v>102</v>
      </c>
      <c r="S131" s="4" t="s">
        <v>102</v>
      </c>
      <c r="T131" s="4" t="s">
        <v>102</v>
      </c>
      <c r="U131" s="4" t="s">
        <v>102</v>
      </c>
      <c r="V131" s="4" t="s">
        <v>102</v>
      </c>
      <c r="W131" s="4" t="s">
        <v>102</v>
      </c>
      <c r="X131" s="4" t="s">
        <v>102</v>
      </c>
      <c r="Y131" s="4" t="s">
        <v>102</v>
      </c>
      <c r="Z131" s="4" t="s">
        <v>102</v>
      </c>
      <c r="AA131" s="125" t="s">
        <v>102</v>
      </c>
      <c r="AB131" s="125" t="s">
        <v>102</v>
      </c>
      <c r="AC131" s="125">
        <v>-4.2999999999999997E-2</v>
      </c>
      <c r="AD131" s="125">
        <v>0.14000000000000001</v>
      </c>
      <c r="AE131" s="125">
        <v>2.7000000000000003E-2</v>
      </c>
      <c r="AF131" s="125">
        <v>-0.24100000000000002</v>
      </c>
      <c r="AG131" s="125">
        <v>-0.30399999999999999</v>
      </c>
      <c r="AH131" s="4">
        <v>-0.36599999999999999</v>
      </c>
      <c r="AI131" s="4"/>
      <c r="AJ131" s="125"/>
      <c r="AL131">
        <v>-0.17571701735794762</v>
      </c>
    </row>
    <row r="132" spans="1:46" x14ac:dyDescent="0.3">
      <c r="A132" t="s">
        <v>646</v>
      </c>
      <c r="B132" t="s">
        <v>836</v>
      </c>
      <c r="C132" t="s">
        <v>647</v>
      </c>
      <c r="D132" t="s">
        <v>804</v>
      </c>
      <c r="E132" t="s">
        <v>102</v>
      </c>
      <c r="F132" t="s">
        <v>5</v>
      </c>
      <c r="G132" t="s">
        <v>7</v>
      </c>
      <c r="H132" s="4">
        <v>3.0000000000000001E-3</v>
      </c>
      <c r="I132" s="4" t="s">
        <v>1518</v>
      </c>
      <c r="J132" s="4">
        <v>48844.093999999997</v>
      </c>
      <c r="K132" s="4">
        <v>54986.465999999993</v>
      </c>
      <c r="L132" s="4">
        <v>70707.487999999998</v>
      </c>
      <c r="M132" s="4">
        <v>50552.202999999994</v>
      </c>
      <c r="N132" s="4">
        <v>52136.942999999992</v>
      </c>
      <c r="O132" s="4">
        <v>80405.494999999995</v>
      </c>
      <c r="P132" s="4">
        <v>53257.293999999994</v>
      </c>
      <c r="Q132" s="4">
        <v>50956.801163999997</v>
      </c>
      <c r="R132" s="4">
        <v>72611.181999999986</v>
      </c>
      <c r="S132" s="4">
        <v>49567.256999999998</v>
      </c>
      <c r="T132" s="4">
        <v>50787.907999999996</v>
      </c>
      <c r="U132" s="4">
        <v>78330.287999999986</v>
      </c>
      <c r="V132" s="4">
        <v>51037</v>
      </c>
      <c r="W132" s="4">
        <v>58477</v>
      </c>
      <c r="X132" s="4">
        <v>67613</v>
      </c>
      <c r="Y132" s="4">
        <v>38648</v>
      </c>
      <c r="Z132" s="4">
        <v>41572</v>
      </c>
      <c r="AA132" s="125">
        <v>64987</v>
      </c>
      <c r="AB132" s="125">
        <v>53015</v>
      </c>
      <c r="AC132" s="125">
        <v>4.4896031851875538E-2</v>
      </c>
      <c r="AD132" s="125">
        <v>6.3479875211474898E-2</v>
      </c>
      <c r="AE132" s="125">
        <v>-4.3764643427864354E-2</v>
      </c>
      <c r="AF132" s="125">
        <v>-0.23548336755966887</v>
      </c>
      <c r="AG132" s="125">
        <v>-0.20263832883335706</v>
      </c>
      <c r="AH132" s="4">
        <v>-0.19175921993888598</v>
      </c>
      <c r="AI132" s="4">
        <v>-4.5494988911752524E-3</v>
      </c>
      <c r="AJ132" s="125">
        <v>410889.98299999995</v>
      </c>
      <c r="AK132">
        <v>375349</v>
      </c>
      <c r="AL132">
        <v>-8.6497564969842441E-2</v>
      </c>
      <c r="AM132" t="s">
        <v>779</v>
      </c>
      <c r="AN132">
        <v>1</v>
      </c>
      <c r="AO132">
        <v>1</v>
      </c>
      <c r="AP132">
        <v>1</v>
      </c>
      <c r="AQ132">
        <v>1</v>
      </c>
      <c r="AR132">
        <v>1</v>
      </c>
      <c r="AS132">
        <v>1</v>
      </c>
      <c r="AT132">
        <v>1</v>
      </c>
    </row>
    <row r="133" spans="1:46" x14ac:dyDescent="0.3">
      <c r="A133" t="s">
        <v>1686</v>
      </c>
      <c r="B133" t="s">
        <v>1761</v>
      </c>
      <c r="C133" t="s">
        <v>49</v>
      </c>
      <c r="D133" t="s">
        <v>808</v>
      </c>
      <c r="E133" t="s">
        <v>1941</v>
      </c>
      <c r="F133" t="s">
        <v>5</v>
      </c>
      <c r="G133" t="s">
        <v>7</v>
      </c>
      <c r="H133">
        <v>1.7999999999999999E-2</v>
      </c>
      <c r="I133" t="s">
        <v>1974</v>
      </c>
      <c r="J133">
        <v>33.665260000000004</v>
      </c>
      <c r="K133">
        <v>35.925220000000003</v>
      </c>
      <c r="L133">
        <v>35.385680000000001</v>
      </c>
      <c r="M133">
        <v>52.834200000000003</v>
      </c>
      <c r="N133">
        <v>43.203919999999997</v>
      </c>
      <c r="O133">
        <v>28.178239999999999</v>
      </c>
      <c r="P133">
        <v>40.078659999999999</v>
      </c>
      <c r="Q133">
        <v>33.929940000000002</v>
      </c>
      <c r="R133">
        <v>34.815600000000003</v>
      </c>
      <c r="S133">
        <v>36.556379999999997</v>
      </c>
      <c r="T133">
        <v>35.996479999999998</v>
      </c>
      <c r="U133">
        <v>32.077180000000006</v>
      </c>
      <c r="V133">
        <v>32.47</v>
      </c>
      <c r="W133">
        <v>24.12</v>
      </c>
      <c r="X133">
        <v>29.18</v>
      </c>
      <c r="Y133">
        <v>21.6</v>
      </c>
      <c r="Z133">
        <v>17.420000000000002</v>
      </c>
      <c r="AA133">
        <v>34</v>
      </c>
      <c r="AB133" t="s">
        <v>102</v>
      </c>
      <c r="AC133">
        <v>-3.5504255722367942E-2</v>
      </c>
      <c r="AD133">
        <v>-0.32860536414251607</v>
      </c>
      <c r="AE133">
        <v>-0.17537263661458535</v>
      </c>
      <c r="AF133">
        <v>-0.59117389872468973</v>
      </c>
      <c r="AG133">
        <v>-0.59679584630283544</v>
      </c>
      <c r="AH133">
        <v>0.2066048127917145</v>
      </c>
      <c r="AI133" t="s">
        <v>102</v>
      </c>
      <c r="AJ133">
        <v>229.19252000000003</v>
      </c>
      <c r="AK133">
        <v>158.79000000000002</v>
      </c>
      <c r="AL133">
        <v>-0.30717634240419367</v>
      </c>
      <c r="AM133" t="s">
        <v>779</v>
      </c>
      <c r="AN133">
        <v>1</v>
      </c>
      <c r="AO133">
        <v>1</v>
      </c>
      <c r="AP133">
        <v>1</v>
      </c>
      <c r="AQ133">
        <v>1</v>
      </c>
      <c r="AR133">
        <v>1</v>
      </c>
      <c r="AS133">
        <v>1</v>
      </c>
      <c r="AT133">
        <v>0</v>
      </c>
    </row>
    <row r="134" spans="1:46" x14ac:dyDescent="0.3">
      <c r="A134" t="s">
        <v>790</v>
      </c>
      <c r="B134" t="s">
        <v>844</v>
      </c>
      <c r="C134" t="s">
        <v>49</v>
      </c>
      <c r="D134" t="s">
        <v>808</v>
      </c>
      <c r="E134" t="s">
        <v>1696</v>
      </c>
      <c r="F134" t="s">
        <v>5</v>
      </c>
      <c r="G134" t="s">
        <v>767</v>
      </c>
      <c r="H134" s="4">
        <v>3.5000000000000003E-2</v>
      </c>
      <c r="I134" s="4" t="s">
        <v>1554</v>
      </c>
      <c r="J134" s="4"/>
      <c r="K134" s="4"/>
      <c r="L134" s="4"/>
      <c r="M134" s="4"/>
      <c r="N134" s="4"/>
      <c r="O134" s="4"/>
      <c r="P134" s="4"/>
      <c r="Q134" s="4"/>
      <c r="R134" s="4"/>
      <c r="S134" s="4"/>
      <c r="T134" s="4"/>
      <c r="U134" s="4"/>
      <c r="V134" s="4"/>
      <c r="W134" s="4"/>
      <c r="X134" s="4"/>
      <c r="Y134" s="4"/>
      <c r="Z134" s="4"/>
      <c r="AA134" s="125"/>
      <c r="AB134" s="125"/>
      <c r="AC134" s="125">
        <v>0.04</v>
      </c>
      <c r="AD134" s="125">
        <v>3.3000000000000002E-2</v>
      </c>
      <c r="AE134" s="125">
        <v>-0.156</v>
      </c>
      <c r="AF134" s="125">
        <v>-0.49399999999999999</v>
      </c>
      <c r="AG134" s="125">
        <v>-0.39100000000000001</v>
      </c>
      <c r="AH134" s="4" t="e">
        <v>#N/A</v>
      </c>
      <c r="AI134" s="4"/>
      <c r="AJ134" s="125"/>
      <c r="AL134" t="e">
        <v>#N/A</v>
      </c>
    </row>
    <row r="135" spans="1:46" x14ac:dyDescent="0.3">
      <c r="A135" t="s">
        <v>759</v>
      </c>
      <c r="B135" t="s">
        <v>845</v>
      </c>
      <c r="C135" t="s">
        <v>49</v>
      </c>
      <c r="D135" t="s">
        <v>808</v>
      </c>
      <c r="E135" t="s">
        <v>1696</v>
      </c>
      <c r="F135" t="s">
        <v>5</v>
      </c>
      <c r="G135" t="s">
        <v>767</v>
      </c>
      <c r="H135" s="4">
        <v>0</v>
      </c>
      <c r="I135" s="4" t="s">
        <v>1555</v>
      </c>
      <c r="J135" s="4" t="s">
        <v>102</v>
      </c>
      <c r="K135" s="4" t="s">
        <v>102</v>
      </c>
      <c r="L135" s="4" t="s">
        <v>102</v>
      </c>
      <c r="M135" s="4" t="s">
        <v>102</v>
      </c>
      <c r="N135" s="4" t="s">
        <v>102</v>
      </c>
      <c r="O135" s="4" t="s">
        <v>102</v>
      </c>
      <c r="P135" s="4" t="s">
        <v>102</v>
      </c>
      <c r="Q135" s="4" t="s">
        <v>102</v>
      </c>
      <c r="R135" s="4" t="s">
        <v>102</v>
      </c>
      <c r="S135" s="4" t="s">
        <v>102</v>
      </c>
      <c r="T135" s="4" t="s">
        <v>102</v>
      </c>
      <c r="U135" s="4" t="s">
        <v>102</v>
      </c>
      <c r="V135" s="4" t="s">
        <v>102</v>
      </c>
      <c r="W135" s="4" t="s">
        <v>102</v>
      </c>
      <c r="X135" s="4" t="s">
        <v>102</v>
      </c>
      <c r="Y135" s="4" t="s">
        <v>102</v>
      </c>
      <c r="Z135" s="4" t="s">
        <v>102</v>
      </c>
      <c r="AA135" s="125" t="s">
        <v>102</v>
      </c>
      <c r="AB135" s="125" t="s">
        <v>102</v>
      </c>
      <c r="AC135" s="125">
        <v>5.2000000000000005E-2</v>
      </c>
      <c r="AD135" s="125">
        <v>-7.5999999999999998E-2</v>
      </c>
      <c r="AE135" s="125">
        <v>6.0999999999999999E-2</v>
      </c>
      <c r="AF135" s="125">
        <v>-0.35600000000000004</v>
      </c>
      <c r="AG135" s="125">
        <v>-0.35299999999999998</v>
      </c>
      <c r="AH135" s="4">
        <v>-0.26400000000000001</v>
      </c>
      <c r="AI135" s="4"/>
      <c r="AJ135" s="125"/>
      <c r="AL135">
        <v>-0.1181434981358781</v>
      </c>
    </row>
    <row r="136" spans="1:46" x14ac:dyDescent="0.3">
      <c r="A136" t="s">
        <v>786</v>
      </c>
      <c r="B136" t="s">
        <v>818</v>
      </c>
      <c r="C136" t="s">
        <v>42</v>
      </c>
      <c r="D136" t="s">
        <v>806</v>
      </c>
      <c r="E136" t="s">
        <v>1696</v>
      </c>
      <c r="F136" t="s">
        <v>5</v>
      </c>
      <c r="G136" t="s">
        <v>7</v>
      </c>
      <c r="H136" s="4">
        <v>5.9000000000000004E-2</v>
      </c>
      <c r="I136" s="4" t="s">
        <v>1468</v>
      </c>
      <c r="J136" s="4">
        <v>56837.87493000002</v>
      </c>
      <c r="K136" s="4">
        <v>57681.611999999994</v>
      </c>
      <c r="L136" s="4">
        <v>59658.764999999999</v>
      </c>
      <c r="M136" s="4">
        <v>86690.798999999999</v>
      </c>
      <c r="N136" s="4">
        <v>70013.667000000001</v>
      </c>
      <c r="O136" s="4" t="s">
        <v>102</v>
      </c>
      <c r="P136" s="4">
        <v>41352.890999999996</v>
      </c>
      <c r="Q136" s="4" t="s">
        <v>102</v>
      </c>
      <c r="R136" s="4" t="s">
        <v>102</v>
      </c>
      <c r="S136" s="4" t="s">
        <v>102</v>
      </c>
      <c r="T136" s="4" t="s">
        <v>102</v>
      </c>
      <c r="U136" s="4" t="s">
        <v>102</v>
      </c>
      <c r="V136" s="4">
        <v>63003.099999999977</v>
      </c>
      <c r="W136" s="4">
        <v>56184</v>
      </c>
      <c r="X136" s="4">
        <v>51551</v>
      </c>
      <c r="Y136" s="4">
        <v>70854</v>
      </c>
      <c r="Z136" s="4">
        <v>56017</v>
      </c>
      <c r="AA136" s="125" t="s">
        <v>102</v>
      </c>
      <c r="AB136" s="125">
        <v>38620</v>
      </c>
      <c r="AC136" s="125">
        <v>0.10847036553693959</v>
      </c>
      <c r="AD136" s="125">
        <v>-2.5963421410622051E-2</v>
      </c>
      <c r="AE136" s="125">
        <v>-0.13590232717690351</v>
      </c>
      <c r="AF136" s="125">
        <v>-0.18268142851007751</v>
      </c>
      <c r="AG136" s="125">
        <v>-0.19991335405985808</v>
      </c>
      <c r="AH136" s="4" t="s">
        <v>102</v>
      </c>
      <c r="AI136" s="4">
        <v>-6.6087060273488402E-2</v>
      </c>
      <c r="AJ136" s="125">
        <v>372235.60893000005</v>
      </c>
      <c r="AK136">
        <v>336229.1</v>
      </c>
      <c r="AL136">
        <v>-9.6730425747019802E-2</v>
      </c>
      <c r="AM136" t="s">
        <v>779</v>
      </c>
      <c r="AN136">
        <v>1</v>
      </c>
      <c r="AO136">
        <v>1</v>
      </c>
      <c r="AP136">
        <v>1</v>
      </c>
      <c r="AQ136">
        <v>1</v>
      </c>
      <c r="AR136">
        <v>1</v>
      </c>
      <c r="AS136">
        <v>0</v>
      </c>
      <c r="AT136">
        <v>1</v>
      </c>
    </row>
    <row r="137" spans="1:46" x14ac:dyDescent="0.3">
      <c r="A137" t="s">
        <v>761</v>
      </c>
      <c r="B137" t="s">
        <v>838</v>
      </c>
      <c r="C137" t="s">
        <v>647</v>
      </c>
      <c r="D137" t="s">
        <v>804</v>
      </c>
      <c r="E137" t="s">
        <v>102</v>
      </c>
      <c r="F137" t="s">
        <v>5</v>
      </c>
      <c r="G137" t="s">
        <v>7</v>
      </c>
      <c r="H137" s="4">
        <v>-3.0000000000000001E-3</v>
      </c>
      <c r="I137" s="4" t="s">
        <v>1524</v>
      </c>
      <c r="J137" s="4">
        <v>13497.386</v>
      </c>
      <c r="K137" s="4">
        <v>20294.932000000001</v>
      </c>
      <c r="L137" s="4">
        <v>9479.4760000000006</v>
      </c>
      <c r="M137" s="4">
        <v>20824.339</v>
      </c>
      <c r="N137" s="4">
        <v>14439.550999999999</v>
      </c>
      <c r="O137" s="4">
        <v>8658.9449999999997</v>
      </c>
      <c r="P137" s="4">
        <v>32618.848999999998</v>
      </c>
      <c r="Q137" s="4">
        <v>17810.407999999999</v>
      </c>
      <c r="R137" s="4">
        <v>11150.448</v>
      </c>
      <c r="S137" s="4">
        <v>33786.336000000003</v>
      </c>
      <c r="T137" s="4">
        <v>14698.771000000001</v>
      </c>
      <c r="U137" s="4">
        <v>14910.135</v>
      </c>
      <c r="V137" s="4">
        <v>14770</v>
      </c>
      <c r="W137" s="4">
        <v>21214</v>
      </c>
      <c r="X137" s="4">
        <v>11019</v>
      </c>
      <c r="Y137" s="4">
        <v>14213</v>
      </c>
      <c r="Z137" s="4">
        <v>10482</v>
      </c>
      <c r="AA137" s="125">
        <v>6103</v>
      </c>
      <c r="AB137" s="125" t="s">
        <v>102</v>
      </c>
      <c r="AC137" s="125">
        <v>9.4285960259267942E-2</v>
      </c>
      <c r="AD137" s="125">
        <v>4.5285591496438585E-2</v>
      </c>
      <c r="AE137" s="125">
        <v>0.16240602328651915</v>
      </c>
      <c r="AF137" s="125">
        <v>-0.31748133758291197</v>
      </c>
      <c r="AG137" s="125">
        <v>-0.27407715101390617</v>
      </c>
      <c r="AH137" s="4">
        <v>-0.2951797245507391</v>
      </c>
      <c r="AI137" s="4" t="s">
        <v>102</v>
      </c>
      <c r="AJ137" s="125">
        <v>87194.629000000015</v>
      </c>
      <c r="AK137">
        <v>77801</v>
      </c>
      <c r="AL137">
        <v>-0.10773173884368513</v>
      </c>
      <c r="AM137" t="s">
        <v>779</v>
      </c>
      <c r="AN137">
        <v>1</v>
      </c>
      <c r="AO137">
        <v>1</v>
      </c>
      <c r="AP137">
        <v>1</v>
      </c>
      <c r="AQ137">
        <v>1</v>
      </c>
      <c r="AR137">
        <v>1</v>
      </c>
      <c r="AS137">
        <v>1</v>
      </c>
      <c r="AT137">
        <v>0</v>
      </c>
    </row>
    <row r="138" spans="1:46" x14ac:dyDescent="0.3">
      <c r="A138" t="s">
        <v>649</v>
      </c>
      <c r="B138" t="s">
        <v>835</v>
      </c>
      <c r="C138" t="s">
        <v>647</v>
      </c>
      <c r="D138" t="s">
        <v>804</v>
      </c>
      <c r="E138" t="s">
        <v>102</v>
      </c>
      <c r="F138" t="s">
        <v>5</v>
      </c>
      <c r="G138" t="s">
        <v>7</v>
      </c>
      <c r="H138" s="4">
        <v>3.0000000000000001E-3</v>
      </c>
      <c r="I138" s="4" t="s">
        <v>1532</v>
      </c>
      <c r="J138" s="4">
        <v>32256.479999999996</v>
      </c>
      <c r="K138" s="4">
        <v>24995.762999999999</v>
      </c>
      <c r="L138" s="4">
        <v>35635.587</v>
      </c>
      <c r="M138" s="4">
        <v>31032.819999999996</v>
      </c>
      <c r="N138" s="4">
        <v>35533.280999999995</v>
      </c>
      <c r="O138" s="4">
        <v>41277.461999999992</v>
      </c>
      <c r="P138" s="4">
        <v>34584.442999999999</v>
      </c>
      <c r="Q138" s="4">
        <v>27313.695999999996</v>
      </c>
      <c r="R138" s="4">
        <v>46682.628999999994</v>
      </c>
      <c r="S138" s="4">
        <v>33217.353999999999</v>
      </c>
      <c r="T138" s="4">
        <v>30708.850999999995</v>
      </c>
      <c r="U138" s="4">
        <v>49377.689999999995</v>
      </c>
      <c r="V138" s="4">
        <v>34304</v>
      </c>
      <c r="W138" s="4">
        <v>24658</v>
      </c>
      <c r="X138" s="4">
        <v>33772</v>
      </c>
      <c r="Y138" s="4">
        <v>26049</v>
      </c>
      <c r="Z138" s="4">
        <v>29077</v>
      </c>
      <c r="AA138" s="125">
        <v>40420</v>
      </c>
      <c r="AB138" s="125" t="s">
        <v>102</v>
      </c>
      <c r="AC138" s="125">
        <v>6.3476237952808379E-2</v>
      </c>
      <c r="AD138" s="125">
        <v>-1.3512810151064363E-2</v>
      </c>
      <c r="AE138" s="125">
        <v>-5.2295672862074635E-2</v>
      </c>
      <c r="AF138" s="125">
        <v>-0.16059836005880215</v>
      </c>
      <c r="AG138" s="125">
        <v>-0.18169673101676134</v>
      </c>
      <c r="AH138" s="4">
        <v>-2.077312796024117E-2</v>
      </c>
      <c r="AI138" s="4" t="s">
        <v>102</v>
      </c>
      <c r="AJ138" s="125">
        <v>200731.39299999998</v>
      </c>
      <c r="AK138">
        <v>188280</v>
      </c>
      <c r="AL138">
        <v>-6.2030123011202254E-2</v>
      </c>
      <c r="AM138" t="s">
        <v>779</v>
      </c>
      <c r="AN138">
        <v>1</v>
      </c>
      <c r="AO138">
        <v>1</v>
      </c>
      <c r="AP138">
        <v>1</v>
      </c>
      <c r="AQ138">
        <v>1</v>
      </c>
      <c r="AR138">
        <v>1</v>
      </c>
      <c r="AS138">
        <v>1</v>
      </c>
      <c r="AT138">
        <v>0</v>
      </c>
    </row>
    <row r="139" spans="1:46" x14ac:dyDescent="0.3">
      <c r="A139" t="s">
        <v>789</v>
      </c>
      <c r="B139" t="s">
        <v>839</v>
      </c>
      <c r="C139" t="s">
        <v>647</v>
      </c>
      <c r="D139" t="s">
        <v>804</v>
      </c>
      <c r="E139" t="s">
        <v>102</v>
      </c>
      <c r="F139" t="s">
        <v>5</v>
      </c>
      <c r="G139" t="s">
        <v>7</v>
      </c>
      <c r="H139" s="4">
        <v>1.2E-2</v>
      </c>
      <c r="I139" s="4" t="s">
        <v>1540</v>
      </c>
      <c r="J139" s="4">
        <v>67664.612333872821</v>
      </c>
      <c r="K139" s="4">
        <v>43286.106814382118</v>
      </c>
      <c r="L139" s="4">
        <v>32420.450038477637</v>
      </c>
      <c r="M139" s="4">
        <v>47994.025919571242</v>
      </c>
      <c r="N139" s="4">
        <v>35065.598050603949</v>
      </c>
      <c r="O139" s="4">
        <v>31058.391785639025</v>
      </c>
      <c r="P139" s="4">
        <v>55594.672440142196</v>
      </c>
      <c r="Q139" s="4">
        <v>38003.936840324583</v>
      </c>
      <c r="R139" s="4">
        <v>32240.559250249164</v>
      </c>
      <c r="S139" s="4">
        <v>44570.446019445553</v>
      </c>
      <c r="T139" s="4">
        <v>36591.975855978024</v>
      </c>
      <c r="U139" s="4">
        <v>35455.593153674658</v>
      </c>
      <c r="V139" s="4">
        <v>68255.215026450562</v>
      </c>
      <c r="W139" s="4">
        <v>41642.905098175223</v>
      </c>
      <c r="X139" s="4">
        <v>30178.975707092301</v>
      </c>
      <c r="Y139" s="4">
        <v>25821.096006423613</v>
      </c>
      <c r="Z139" s="4">
        <v>18039.847216623439</v>
      </c>
      <c r="AA139" s="125">
        <v>24612.481274954269</v>
      </c>
      <c r="AB139" s="125">
        <v>39664.101149848575</v>
      </c>
      <c r="AC139" s="125">
        <v>8.7283835997400017E-3</v>
      </c>
      <c r="AD139" s="125">
        <v>-3.7961411573769199E-2</v>
      </c>
      <c r="AE139" s="125">
        <v>-6.9137668623510215E-2</v>
      </c>
      <c r="AF139" s="125">
        <v>-0.46199353957730482</v>
      </c>
      <c r="AG139" s="125">
        <v>-0.4855400101663821</v>
      </c>
      <c r="AH139" s="4">
        <v>-0.2075416703856913</v>
      </c>
      <c r="AI139" s="4">
        <v>-0.28654852328603586</v>
      </c>
      <c r="AJ139" s="125">
        <v>313083.85738268902</v>
      </c>
      <c r="AK139">
        <v>248214.62147956798</v>
      </c>
      <c r="AL139">
        <v>-0.20719444447060711</v>
      </c>
      <c r="AM139" t="s">
        <v>779</v>
      </c>
      <c r="AN139">
        <v>1</v>
      </c>
      <c r="AO139">
        <v>1</v>
      </c>
      <c r="AP139">
        <v>1</v>
      </c>
      <c r="AQ139">
        <v>1</v>
      </c>
      <c r="AR139">
        <v>1</v>
      </c>
      <c r="AS139">
        <v>1</v>
      </c>
      <c r="AT139">
        <v>1</v>
      </c>
    </row>
    <row r="140" spans="1:46" x14ac:dyDescent="0.3">
      <c r="A140" t="s">
        <v>50</v>
      </c>
      <c r="B140" t="s">
        <v>830</v>
      </c>
      <c r="C140" t="s">
        <v>46</v>
      </c>
      <c r="D140" t="s">
        <v>806</v>
      </c>
      <c r="E140" t="s">
        <v>1940</v>
      </c>
      <c r="F140" t="s">
        <v>5</v>
      </c>
      <c r="G140">
        <v>0</v>
      </c>
      <c r="H140">
        <v>9.6999999999999989E-2</v>
      </c>
      <c r="I140" t="s">
        <v>1499</v>
      </c>
      <c r="J140">
        <v>3399469577.6766744</v>
      </c>
      <c r="K140">
        <v>2830812649.1337357</v>
      </c>
      <c r="L140">
        <v>3325953716.5210776</v>
      </c>
      <c r="M140">
        <v>4136022772.5541821</v>
      </c>
      <c r="N140">
        <v>3577339483.2181749</v>
      </c>
      <c r="O140">
        <v>3335516948.6998639</v>
      </c>
      <c r="P140">
        <v>3789662833.7004423</v>
      </c>
      <c r="Q140">
        <v>3614807004.6548352</v>
      </c>
      <c r="R140">
        <v>3801367481.0108933</v>
      </c>
      <c r="S140" t="s">
        <v>102</v>
      </c>
      <c r="T140" t="s">
        <v>102</v>
      </c>
      <c r="U140" t="s">
        <v>102</v>
      </c>
      <c r="V140">
        <v>3724815660.9989095</v>
      </c>
      <c r="W140">
        <v>2251120040.9399996</v>
      </c>
      <c r="X140">
        <v>2810905461.3684864</v>
      </c>
      <c r="Y140">
        <v>3615065271.4992766</v>
      </c>
      <c r="Z140">
        <v>3005187829.95223</v>
      </c>
      <c r="AA140">
        <v>2588999336.9789095</v>
      </c>
      <c r="AB140" t="s">
        <v>102</v>
      </c>
      <c r="AC140">
        <v>9.5704955107905068E-2</v>
      </c>
      <c r="AD140">
        <v>-0.204779573940059</v>
      </c>
      <c r="AE140">
        <v>-0.15485731283456577</v>
      </c>
      <c r="AF140">
        <v>-0.12595614910823871</v>
      </c>
      <c r="AG140">
        <v>-0.15993775708176214</v>
      </c>
      <c r="AH140">
        <v>-0.22380866990105872</v>
      </c>
      <c r="AI140" t="s">
        <v>102</v>
      </c>
      <c r="AJ140">
        <v>20605115147.803707</v>
      </c>
      <c r="AK140">
        <v>17996093601.737812</v>
      </c>
      <c r="AL140">
        <v>-0.12662009056251208</v>
      </c>
      <c r="AM140" t="s">
        <v>779</v>
      </c>
      <c r="AN140">
        <v>1</v>
      </c>
      <c r="AO140">
        <v>1</v>
      </c>
      <c r="AP140">
        <v>1</v>
      </c>
      <c r="AQ140">
        <v>1</v>
      </c>
      <c r="AR140">
        <v>1</v>
      </c>
      <c r="AS140">
        <v>1</v>
      </c>
      <c r="AT140">
        <v>0</v>
      </c>
    </row>
    <row r="141" spans="1:46" x14ac:dyDescent="0.3">
      <c r="A141" t="s">
        <v>1670</v>
      </c>
      <c r="B141" t="s">
        <v>1784</v>
      </c>
      <c r="C141" t="s">
        <v>49</v>
      </c>
      <c r="D141" t="s">
        <v>808</v>
      </c>
      <c r="E141" t="s">
        <v>1941</v>
      </c>
      <c r="F141" t="s">
        <v>5</v>
      </c>
      <c r="G141" t="s">
        <v>7</v>
      </c>
      <c r="H141">
        <v>2E-3</v>
      </c>
      <c r="I141" t="s">
        <v>1989</v>
      </c>
      <c r="J141">
        <v>62.685120000000005</v>
      </c>
      <c r="K141">
        <v>56.452680000000001</v>
      </c>
      <c r="L141">
        <v>65.079900000000009</v>
      </c>
      <c r="M141">
        <v>66.77328</v>
      </c>
      <c r="N141">
        <v>65.400539999999992</v>
      </c>
      <c r="O141">
        <v>57.955680000000001</v>
      </c>
      <c r="P141">
        <v>62.745239999999995</v>
      </c>
      <c r="Q141">
        <v>57.324420000000003</v>
      </c>
      <c r="R141">
        <v>53.206200000000003</v>
      </c>
      <c r="S141">
        <v>60.691139999999997</v>
      </c>
      <c r="T141">
        <v>62.254260000000002</v>
      </c>
      <c r="U141">
        <v>65.981699999999989</v>
      </c>
      <c r="V141">
        <v>63.17</v>
      </c>
      <c r="W141">
        <v>60.33</v>
      </c>
      <c r="X141">
        <v>65.260000000000005</v>
      </c>
      <c r="Y141">
        <v>43.82</v>
      </c>
      <c r="Z141">
        <v>43.49</v>
      </c>
      <c r="AA141">
        <v>48.64</v>
      </c>
      <c r="AB141" t="s">
        <v>102</v>
      </c>
      <c r="AC141">
        <v>7.7351690480930218E-3</v>
      </c>
      <c r="AD141">
        <v>6.868265598727992E-2</v>
      </c>
      <c r="AE141">
        <v>2.7673674974914822E-3</v>
      </c>
      <c r="AF141">
        <v>-0.3437494758382395</v>
      </c>
      <c r="AG141">
        <v>-0.33502078117397799</v>
      </c>
      <c r="AH141">
        <v>-0.16073799841534084</v>
      </c>
      <c r="AI141" t="s">
        <v>102</v>
      </c>
      <c r="AJ141">
        <v>374.34720000000004</v>
      </c>
      <c r="AK141">
        <v>324.70999999999998</v>
      </c>
      <c r="AL141">
        <v>-0.13259669098633584</v>
      </c>
      <c r="AM141" t="s">
        <v>779</v>
      </c>
      <c r="AN141">
        <v>1</v>
      </c>
      <c r="AO141">
        <v>1</v>
      </c>
      <c r="AP141">
        <v>1</v>
      </c>
      <c r="AQ141">
        <v>1</v>
      </c>
      <c r="AR141">
        <v>1</v>
      </c>
      <c r="AS141">
        <v>1</v>
      </c>
      <c r="AT141">
        <v>0</v>
      </c>
    </row>
    <row r="142" spans="1:46" x14ac:dyDescent="0.3">
      <c r="A142" t="s">
        <v>762</v>
      </c>
      <c r="B142" t="s">
        <v>847</v>
      </c>
      <c r="C142" t="s">
        <v>49</v>
      </c>
      <c r="D142" t="s">
        <v>806</v>
      </c>
      <c r="E142" t="s">
        <v>1696</v>
      </c>
      <c r="F142" t="s">
        <v>5</v>
      </c>
      <c r="G142" t="s">
        <v>767</v>
      </c>
      <c r="H142" s="4">
        <v>1.8000000000000002E-2</v>
      </c>
      <c r="I142" s="4" t="s">
        <v>1556</v>
      </c>
      <c r="J142" s="4" t="s">
        <v>102</v>
      </c>
      <c r="K142" s="4" t="s">
        <v>102</v>
      </c>
      <c r="L142" s="4" t="s">
        <v>102</v>
      </c>
      <c r="M142" s="4" t="s">
        <v>102</v>
      </c>
      <c r="N142" s="4" t="s">
        <v>102</v>
      </c>
      <c r="O142" s="4" t="s">
        <v>102</v>
      </c>
      <c r="P142" s="4" t="s">
        <v>102</v>
      </c>
      <c r="Q142" s="4" t="s">
        <v>102</v>
      </c>
      <c r="R142" s="4" t="s">
        <v>102</v>
      </c>
      <c r="S142" s="4" t="s">
        <v>102</v>
      </c>
      <c r="T142" s="4" t="s">
        <v>102</v>
      </c>
      <c r="U142" s="4" t="s">
        <v>102</v>
      </c>
      <c r="V142" s="4" t="s">
        <v>102</v>
      </c>
      <c r="W142" s="4" t="s">
        <v>102</v>
      </c>
      <c r="X142" s="4" t="s">
        <v>102</v>
      </c>
      <c r="Y142" s="4" t="s">
        <v>102</v>
      </c>
      <c r="Z142" s="4" t="s">
        <v>102</v>
      </c>
      <c r="AA142" s="125" t="s">
        <v>102</v>
      </c>
      <c r="AB142" s="125" t="s">
        <v>102</v>
      </c>
      <c r="AC142" s="125">
        <v>8.1000000000000003E-2</v>
      </c>
      <c r="AD142" s="125">
        <v>7.400000000000001E-2</v>
      </c>
      <c r="AE142" s="125">
        <v>-0.29499999999999998</v>
      </c>
      <c r="AF142" s="125">
        <v>9.6000000000000002E-2</v>
      </c>
      <c r="AG142" s="125">
        <v>-0.25700000000000001</v>
      </c>
      <c r="AH142" s="4">
        <v>-0.18600000000000003</v>
      </c>
      <c r="AI142" s="4"/>
      <c r="AJ142" s="125"/>
      <c r="AL142">
        <v>-0.26193629033396604</v>
      </c>
    </row>
    <row r="143" spans="1:46" x14ac:dyDescent="0.3">
      <c r="A143" t="s">
        <v>1054</v>
      </c>
      <c r="B143" t="s">
        <v>1792</v>
      </c>
      <c r="C143" t="s">
        <v>49</v>
      </c>
      <c r="D143" t="s">
        <v>806</v>
      </c>
      <c r="E143" t="s">
        <v>1940</v>
      </c>
      <c r="F143" t="s">
        <v>5</v>
      </c>
      <c r="G143" t="s">
        <v>767</v>
      </c>
      <c r="H143" s="4" t="e">
        <v>#N/A</v>
      </c>
      <c r="I143" s="4" t="s">
        <v>2056</v>
      </c>
      <c r="J143" s="4"/>
      <c r="K143" s="4"/>
      <c r="L143" s="4"/>
      <c r="M143" s="4"/>
      <c r="N143" s="4"/>
      <c r="O143" s="4"/>
      <c r="P143" s="4"/>
      <c r="Q143" s="4"/>
      <c r="R143" s="4"/>
      <c r="S143" s="4"/>
      <c r="T143" s="4"/>
      <c r="U143" s="4"/>
      <c r="V143" s="4"/>
      <c r="W143" s="4"/>
      <c r="X143" s="4"/>
      <c r="Y143" s="4"/>
      <c r="Z143" s="4"/>
      <c r="AA143" s="126"/>
      <c r="AB143" s="126"/>
      <c r="AC143" s="126">
        <v>4.4000000000000004E-2</v>
      </c>
      <c r="AD143" s="126">
        <v>-1.2E-2</v>
      </c>
      <c r="AE143" s="126">
        <v>-0.14000000000000001</v>
      </c>
      <c r="AF143" s="126">
        <v>-0.36499999999999999</v>
      </c>
      <c r="AG143" s="126">
        <v>-0.42100000000000004</v>
      </c>
      <c r="AH143" s="4">
        <v>-0.47899999999999998</v>
      </c>
      <c r="AI143" s="4"/>
      <c r="AJ143" s="2"/>
      <c r="AL143">
        <v>-0.37231418454661402</v>
      </c>
    </row>
    <row r="144" spans="1:46" x14ac:dyDescent="0.3">
      <c r="A144" t="s">
        <v>11</v>
      </c>
      <c r="B144" t="s">
        <v>805</v>
      </c>
      <c r="C144" t="s">
        <v>45</v>
      </c>
      <c r="D144" t="s">
        <v>806</v>
      </c>
      <c r="E144" t="s">
        <v>1696</v>
      </c>
      <c r="F144" t="s">
        <v>5</v>
      </c>
      <c r="G144" t="s">
        <v>8</v>
      </c>
      <c r="H144" s="4">
        <v>2.8999999999999998E-2</v>
      </c>
      <c r="I144" s="4" t="s">
        <v>1419</v>
      </c>
      <c r="J144" s="4">
        <v>92367.464699999997</v>
      </c>
      <c r="K144" s="4">
        <v>90010.951799999995</v>
      </c>
      <c r="L144" s="4">
        <v>105683.13630000006</v>
      </c>
      <c r="M144" s="4">
        <v>161008.35029999987</v>
      </c>
      <c r="N144" s="4">
        <v>136767.78569999998</v>
      </c>
      <c r="O144" s="4">
        <v>123086.09879999995</v>
      </c>
      <c r="P144" s="4">
        <v>125336.43109467911</v>
      </c>
      <c r="Q144" s="4">
        <v>112578.55600532114</v>
      </c>
      <c r="R144" s="4">
        <v>122557.91309999989</v>
      </c>
      <c r="S144" s="4">
        <v>138538.4889000002</v>
      </c>
      <c r="T144" s="4">
        <v>142601.59829999995</v>
      </c>
      <c r="U144" s="4">
        <v>239607.79499999975</v>
      </c>
      <c r="V144" s="4">
        <v>84650</v>
      </c>
      <c r="W144" s="4">
        <v>93306</v>
      </c>
      <c r="X144" s="4">
        <v>101929.50000000006</v>
      </c>
      <c r="Y144" s="4">
        <v>154446.03248899983</v>
      </c>
      <c r="Z144" s="4">
        <v>91678.467511000112</v>
      </c>
      <c r="AA144" s="125">
        <v>98917.899999999907</v>
      </c>
      <c r="AB144" s="125">
        <v>86062.100000000093</v>
      </c>
      <c r="AC144" s="125">
        <v>-8.3551764953877714E-2</v>
      </c>
      <c r="AD144" s="125">
        <v>3.6607192059488973E-2</v>
      </c>
      <c r="AE144" s="125">
        <v>-3.5517835970959886E-2</v>
      </c>
      <c r="AF144" s="125">
        <v>-4.0757624053490163E-2</v>
      </c>
      <c r="AG144" s="125">
        <v>-0.32967791324708035</v>
      </c>
      <c r="AH144" s="4">
        <v>-0.19635197667017174</v>
      </c>
      <c r="AI144" s="4">
        <v>-0.31335127984465422</v>
      </c>
      <c r="AJ144" s="125">
        <v>834260.21869467897</v>
      </c>
      <c r="AK144">
        <v>710990</v>
      </c>
      <c r="AL144">
        <v>-0.14775991463137617</v>
      </c>
      <c r="AM144" t="s">
        <v>779</v>
      </c>
      <c r="AN144">
        <v>1</v>
      </c>
      <c r="AO144">
        <v>1</v>
      </c>
      <c r="AP144">
        <v>1</v>
      </c>
      <c r="AQ144">
        <v>1</v>
      </c>
      <c r="AR144">
        <v>1</v>
      </c>
      <c r="AS144">
        <v>1</v>
      </c>
      <c r="AT144">
        <v>1</v>
      </c>
    </row>
    <row r="145" spans="1:46" x14ac:dyDescent="0.3">
      <c r="A145" t="s">
        <v>17</v>
      </c>
      <c r="B145" t="s">
        <v>827</v>
      </c>
      <c r="C145" t="s">
        <v>43</v>
      </c>
      <c r="D145" t="s">
        <v>806</v>
      </c>
      <c r="E145" t="s">
        <v>1696</v>
      </c>
      <c r="F145" t="s">
        <v>5</v>
      </c>
      <c r="G145" t="s">
        <v>8</v>
      </c>
      <c r="H145">
        <v>3.3000000000000002E-2</v>
      </c>
      <c r="I145" t="s">
        <v>1491</v>
      </c>
      <c r="J145">
        <v>857.85484999999994</v>
      </c>
      <c r="K145">
        <v>772.66333999999995</v>
      </c>
      <c r="L145">
        <v>2306.7509799999998</v>
      </c>
      <c r="M145">
        <v>740.10317999999995</v>
      </c>
      <c r="N145">
        <v>452.92917999999992</v>
      </c>
      <c r="O145">
        <v>1407.9583399999999</v>
      </c>
      <c r="P145">
        <v>902.49077999999986</v>
      </c>
      <c r="Q145">
        <v>681.91428999999994</v>
      </c>
      <c r="R145">
        <v>2097.8473899999999</v>
      </c>
      <c r="S145">
        <v>792.11472999999989</v>
      </c>
      <c r="T145">
        <v>695.8288</v>
      </c>
      <c r="U145">
        <v>1597.3175699999999</v>
      </c>
      <c r="V145">
        <v>932.84</v>
      </c>
      <c r="W145">
        <v>1168.6099999999999</v>
      </c>
      <c r="X145">
        <v>2421.38</v>
      </c>
      <c r="Y145">
        <v>215.18</v>
      </c>
      <c r="Z145">
        <v>125.15</v>
      </c>
      <c r="AA145">
        <v>1016.1</v>
      </c>
      <c r="AB145">
        <v>683.48</v>
      </c>
      <c r="AC145">
        <v>8.7410067099346817E-2</v>
      </c>
      <c r="AD145">
        <v>0.51244395780444296</v>
      </c>
      <c r="AE145">
        <v>4.9692845475674326E-2</v>
      </c>
      <c r="AF145">
        <v>-0.70925675525404452</v>
      </c>
      <c r="AG145">
        <v>-0.72368748686052853</v>
      </c>
      <c r="AH145">
        <v>-0.27831671496757487</v>
      </c>
      <c r="AI145">
        <v>-0.24267370354742004</v>
      </c>
      <c r="AJ145">
        <v>7440.75065</v>
      </c>
      <c r="AK145">
        <v>6562.74</v>
      </c>
      <c r="AL145">
        <v>-0.11800027864124168</v>
      </c>
      <c r="AM145" t="s">
        <v>779</v>
      </c>
      <c r="AN145">
        <v>1</v>
      </c>
      <c r="AO145">
        <v>1</v>
      </c>
      <c r="AP145">
        <v>1</v>
      </c>
      <c r="AQ145">
        <v>1</v>
      </c>
      <c r="AR145">
        <v>1</v>
      </c>
      <c r="AS145">
        <v>1</v>
      </c>
      <c r="AT145">
        <v>1</v>
      </c>
    </row>
    <row r="146" spans="1:46" x14ac:dyDescent="0.3">
      <c r="A146" t="s">
        <v>763</v>
      </c>
      <c r="B146" t="s">
        <v>837</v>
      </c>
      <c r="C146" t="s">
        <v>647</v>
      </c>
      <c r="D146" t="s">
        <v>804</v>
      </c>
      <c r="E146" t="s">
        <v>102</v>
      </c>
      <c r="F146" t="s">
        <v>5</v>
      </c>
      <c r="G146" t="s">
        <v>7</v>
      </c>
      <c r="H146">
        <v>2E-3</v>
      </c>
      <c r="I146" t="s">
        <v>1542</v>
      </c>
      <c r="J146">
        <v>34579.432642006774</v>
      </c>
      <c r="K146">
        <v>28994.082071935267</v>
      </c>
      <c r="L146">
        <v>28780.120284679604</v>
      </c>
      <c r="M146">
        <v>30423.943660612356</v>
      </c>
      <c r="N146">
        <v>34188.28549620074</v>
      </c>
      <c r="O146">
        <v>32719.095103136173</v>
      </c>
      <c r="P146">
        <v>46555.314594990734</v>
      </c>
      <c r="Q146">
        <v>41479.48122244345</v>
      </c>
      <c r="R146">
        <v>28094.938664284862</v>
      </c>
      <c r="S146">
        <v>39144.941739676775</v>
      </c>
      <c r="T146">
        <v>42361.609085100354</v>
      </c>
      <c r="U146">
        <v>94343.072857020685</v>
      </c>
      <c r="V146">
        <v>35919.440772209971</v>
      </c>
      <c r="W146">
        <v>31558.544911859964</v>
      </c>
      <c r="X146">
        <v>27453.239751790017</v>
      </c>
      <c r="Y146">
        <v>24159.512161620009</v>
      </c>
      <c r="Z146">
        <v>24648.264899110018</v>
      </c>
      <c r="AA146">
        <v>26159.823393510003</v>
      </c>
      <c r="AB146">
        <v>43801.16734255998</v>
      </c>
      <c r="AC146">
        <v>3.875159387593214E-2</v>
      </c>
      <c r="AD146">
        <v>8.84478023329789E-2</v>
      </c>
      <c r="AE146">
        <v>-4.610406488106026E-2</v>
      </c>
      <c r="AF146">
        <v>-0.20590465091816637</v>
      </c>
      <c r="AG146">
        <v>-0.27904355128164826</v>
      </c>
      <c r="AH146">
        <v>-0.20047228350754279</v>
      </c>
      <c r="AI146">
        <v>-5.915860039590614E-2</v>
      </c>
      <c r="AJ146">
        <v>236240.27385356167</v>
      </c>
      <c r="AK146">
        <v>213699.99323266</v>
      </c>
      <c r="AL146">
        <v>-9.5412523246877545E-2</v>
      </c>
      <c r="AM146" t="s">
        <v>779</v>
      </c>
      <c r="AN146">
        <v>1</v>
      </c>
      <c r="AO146">
        <v>1</v>
      </c>
      <c r="AP146">
        <v>1</v>
      </c>
      <c r="AQ146">
        <v>1</v>
      </c>
      <c r="AR146">
        <v>1</v>
      </c>
      <c r="AS146">
        <v>1</v>
      </c>
      <c r="AT146">
        <v>1</v>
      </c>
    </row>
    <row r="147" spans="1:46" x14ac:dyDescent="0.3">
      <c r="A147" t="s">
        <v>6</v>
      </c>
      <c r="B147" t="s">
        <v>819</v>
      </c>
      <c r="C147" t="s">
        <v>42</v>
      </c>
      <c r="D147" t="s">
        <v>808</v>
      </c>
      <c r="E147" t="s">
        <v>1696</v>
      </c>
      <c r="F147" t="s">
        <v>5</v>
      </c>
      <c r="G147" t="s">
        <v>7</v>
      </c>
      <c r="H147" s="4">
        <v>2E-3</v>
      </c>
      <c r="I147" s="4" t="s">
        <v>1469</v>
      </c>
      <c r="J147" s="4">
        <v>489.5772</v>
      </c>
      <c r="K147" s="4">
        <v>280.25939999999991</v>
      </c>
      <c r="L147" s="4">
        <v>280.35959999999994</v>
      </c>
      <c r="M147" s="4">
        <v>553.50479999999993</v>
      </c>
      <c r="N147" s="4">
        <v>311.32139999999998</v>
      </c>
      <c r="O147" s="4">
        <v>263.82659999999998</v>
      </c>
      <c r="P147" s="4">
        <v>489.47699999999998</v>
      </c>
      <c r="Q147" s="4" t="s">
        <v>102</v>
      </c>
      <c r="R147" s="4" t="s">
        <v>102</v>
      </c>
      <c r="S147" s="4" t="s">
        <v>102</v>
      </c>
      <c r="T147" s="4" t="s">
        <v>102</v>
      </c>
      <c r="U147" s="4" t="s">
        <v>102</v>
      </c>
      <c r="V147" s="4">
        <v>505.1</v>
      </c>
      <c r="W147" s="4">
        <v>380</v>
      </c>
      <c r="X147" s="4">
        <v>279.69999999999993</v>
      </c>
      <c r="Y147" s="4">
        <v>385.1</v>
      </c>
      <c r="Z147" s="4" t="s">
        <v>102</v>
      </c>
      <c r="AA147" s="125" t="s">
        <v>102</v>
      </c>
      <c r="AB147" s="125" t="s">
        <v>102</v>
      </c>
      <c r="AC147" s="125">
        <v>3.1706541889614179E-2</v>
      </c>
      <c r="AD147" s="125">
        <v>0.35588672494125129</v>
      </c>
      <c r="AE147" s="125">
        <v>-2.3526927560176712E-3</v>
      </c>
      <c r="AF147" s="125">
        <v>-0.30425174271298089</v>
      </c>
      <c r="AG147" s="125" t="s">
        <v>102</v>
      </c>
      <c r="AH147" s="4" t="s">
        <v>102</v>
      </c>
      <c r="AI147" s="4" t="s">
        <v>102</v>
      </c>
      <c r="AJ147" s="125">
        <v>1603.7009999999998</v>
      </c>
      <c r="AK147">
        <v>1549.9</v>
      </c>
      <c r="AL147">
        <v>-3.3548024226460985E-2</v>
      </c>
      <c r="AM147" t="s">
        <v>779</v>
      </c>
      <c r="AN147">
        <v>1</v>
      </c>
      <c r="AO147">
        <v>1</v>
      </c>
      <c r="AP147">
        <v>1</v>
      </c>
      <c r="AQ147">
        <v>1</v>
      </c>
      <c r="AR147">
        <v>0</v>
      </c>
      <c r="AS147">
        <v>0</v>
      </c>
      <c r="AT147">
        <v>0</v>
      </c>
    </row>
    <row r="148" spans="1:46" x14ac:dyDescent="0.3">
      <c r="A148" t="s">
        <v>12</v>
      </c>
      <c r="B148" t="s">
        <v>831</v>
      </c>
      <c r="C148" t="s">
        <v>46</v>
      </c>
      <c r="D148" t="s">
        <v>806</v>
      </c>
      <c r="E148" t="s">
        <v>1941</v>
      </c>
      <c r="F148" t="s">
        <v>5</v>
      </c>
      <c r="G148">
        <v>0</v>
      </c>
      <c r="H148" s="4">
        <v>5.0999999999999997E-2</v>
      </c>
      <c r="I148" s="4" t="s">
        <v>1502</v>
      </c>
      <c r="J148" s="4" t="s">
        <v>102</v>
      </c>
      <c r="K148" s="4" t="s">
        <v>102</v>
      </c>
      <c r="L148" s="4">
        <v>370298.82999999996</v>
      </c>
      <c r="M148" s="4" t="s">
        <v>102</v>
      </c>
      <c r="N148" s="4" t="s">
        <v>102</v>
      </c>
      <c r="O148" s="4">
        <v>463221.94399999996</v>
      </c>
      <c r="P148" s="4" t="s">
        <v>102</v>
      </c>
      <c r="Q148" s="4" t="s">
        <v>102</v>
      </c>
      <c r="R148" s="4">
        <v>414108.71399999998</v>
      </c>
      <c r="S148" s="4" t="s">
        <v>102</v>
      </c>
      <c r="T148" s="4" t="s">
        <v>102</v>
      </c>
      <c r="U148" s="4">
        <v>428928.86499999999</v>
      </c>
      <c r="V148" s="4" t="s">
        <v>102</v>
      </c>
      <c r="W148" s="4" t="s">
        <v>102</v>
      </c>
      <c r="X148" s="4">
        <v>363435</v>
      </c>
      <c r="Y148" s="4" t="s">
        <v>102</v>
      </c>
      <c r="Z148" s="4" t="s">
        <v>102</v>
      </c>
      <c r="AA148" s="125">
        <v>349294</v>
      </c>
      <c r="AB148" s="125" t="s">
        <v>102</v>
      </c>
      <c r="AC148" s="125" t="s">
        <v>102</v>
      </c>
      <c r="AD148" s="125" t="s">
        <v>102</v>
      </c>
      <c r="AE148" s="125">
        <v>-1.8535921380037734E-2</v>
      </c>
      <c r="AF148" s="125" t="s">
        <v>102</v>
      </c>
      <c r="AG148" s="125" t="s">
        <v>102</v>
      </c>
      <c r="AH148" s="4">
        <v>-0.24594677664925124</v>
      </c>
      <c r="AI148" s="4" t="s">
        <v>102</v>
      </c>
      <c r="AJ148" s="125">
        <v>833520.77399999998</v>
      </c>
      <c r="AK148">
        <v>712729</v>
      </c>
      <c r="AL148">
        <v>-0.14491753267327681</v>
      </c>
      <c r="AM148" t="s">
        <v>779</v>
      </c>
      <c r="AN148">
        <v>0</v>
      </c>
      <c r="AO148">
        <v>0</v>
      </c>
      <c r="AP148">
        <v>1</v>
      </c>
      <c r="AQ148">
        <v>0</v>
      </c>
      <c r="AR148">
        <v>0</v>
      </c>
      <c r="AS148">
        <v>1</v>
      </c>
      <c r="AT148">
        <v>0</v>
      </c>
    </row>
    <row r="149" spans="1:46" x14ac:dyDescent="0.3">
      <c r="A149" t="s">
        <v>1672</v>
      </c>
      <c r="B149" t="s">
        <v>1814</v>
      </c>
      <c r="C149" t="s">
        <v>49</v>
      </c>
      <c r="D149" t="s">
        <v>804</v>
      </c>
      <c r="E149" t="s">
        <v>1696</v>
      </c>
      <c r="F149" t="s">
        <v>5</v>
      </c>
      <c r="G149" t="s">
        <v>7</v>
      </c>
      <c r="H149">
        <v>8.9999999999999993E-3</v>
      </c>
      <c r="I149" t="s">
        <v>2018</v>
      </c>
      <c r="J149">
        <v>36.919310000000003</v>
      </c>
      <c r="K149">
        <v>41.217649999999999</v>
      </c>
      <c r="L149">
        <v>56.160939999999989</v>
      </c>
      <c r="M149">
        <v>40.82414</v>
      </c>
      <c r="N149">
        <v>41.278189999999995</v>
      </c>
      <c r="O149">
        <v>49.330009999999994</v>
      </c>
      <c r="P149">
        <v>44.365729999999992</v>
      </c>
      <c r="Q149">
        <v>36.919310000000003</v>
      </c>
      <c r="R149">
        <v>46.868049999999997</v>
      </c>
      <c r="S149">
        <v>46.373639999999995</v>
      </c>
      <c r="T149">
        <v>56.12057999999999</v>
      </c>
      <c r="U149">
        <v>63.365199999999987</v>
      </c>
      <c r="V149">
        <v>43.89</v>
      </c>
      <c r="W149">
        <v>43.47</v>
      </c>
      <c r="X149">
        <v>55.39</v>
      </c>
      <c r="Y149">
        <v>9.92</v>
      </c>
      <c r="Z149">
        <v>36.51</v>
      </c>
      <c r="AA149">
        <v>35.42</v>
      </c>
      <c r="AB149" t="s">
        <v>102</v>
      </c>
      <c r="AC149">
        <v>0.18880878326274236</v>
      </c>
      <c r="AD149">
        <v>5.464527938880552E-2</v>
      </c>
      <c r="AE149">
        <v>-1.3727334335927942E-2</v>
      </c>
      <c r="AF149">
        <v>-0.75700651624259563</v>
      </c>
      <c r="AG149">
        <v>-0.1155135435928755</v>
      </c>
      <c r="AH149">
        <v>-0.28197865761632712</v>
      </c>
      <c r="AI149" t="s">
        <v>102</v>
      </c>
      <c r="AJ149">
        <v>265.73023999999998</v>
      </c>
      <c r="AK149">
        <v>224.59999999999997</v>
      </c>
      <c r="AL149">
        <v>-0.15478193223323028</v>
      </c>
      <c r="AM149" t="s">
        <v>779</v>
      </c>
      <c r="AN149">
        <v>1</v>
      </c>
      <c r="AO149">
        <v>1</v>
      </c>
      <c r="AP149">
        <v>1</v>
      </c>
      <c r="AQ149">
        <v>1</v>
      </c>
      <c r="AR149">
        <v>1</v>
      </c>
      <c r="AS149">
        <v>1</v>
      </c>
      <c r="AT149">
        <v>0</v>
      </c>
    </row>
    <row r="150" spans="1:46" x14ac:dyDescent="0.3">
      <c r="A150" t="s">
        <v>36</v>
      </c>
      <c r="B150" t="s">
        <v>820</v>
      </c>
      <c r="C150" t="s">
        <v>42</v>
      </c>
      <c r="D150" t="s">
        <v>808</v>
      </c>
      <c r="E150" t="s">
        <v>1696</v>
      </c>
      <c r="F150" t="s">
        <v>5</v>
      </c>
      <c r="G150" t="s">
        <v>8</v>
      </c>
      <c r="H150" s="4">
        <v>0.17</v>
      </c>
      <c r="I150" s="4" t="s">
        <v>1470</v>
      </c>
      <c r="J150" s="4">
        <v>1592.37</v>
      </c>
      <c r="K150" s="4">
        <v>955.89</v>
      </c>
      <c r="L150" s="4">
        <v>941.84999999999991</v>
      </c>
      <c r="M150" s="4">
        <v>1317.4199999999998</v>
      </c>
      <c r="N150" s="4">
        <v>1460.1599999999999</v>
      </c>
      <c r="O150" s="4">
        <v>1893.06</v>
      </c>
      <c r="P150" s="4">
        <v>1634.49</v>
      </c>
      <c r="Q150" s="4" t="s">
        <v>102</v>
      </c>
      <c r="R150" s="4" t="s">
        <v>102</v>
      </c>
      <c r="S150" s="4" t="s">
        <v>102</v>
      </c>
      <c r="T150" s="4" t="s">
        <v>102</v>
      </c>
      <c r="U150" s="4" t="s">
        <v>102</v>
      </c>
      <c r="V150" s="4">
        <v>1218</v>
      </c>
      <c r="W150" s="4">
        <v>784</v>
      </c>
      <c r="X150" s="4">
        <v>609</v>
      </c>
      <c r="Y150" s="4">
        <v>674</v>
      </c>
      <c r="Z150" s="4" t="s">
        <v>102</v>
      </c>
      <c r="AA150" s="125" t="s">
        <v>102</v>
      </c>
      <c r="AB150" s="125" t="s">
        <v>102</v>
      </c>
      <c r="AC150" s="125">
        <v>-0.23510239454398155</v>
      </c>
      <c r="AD150" s="125">
        <v>-0.17982194603981627</v>
      </c>
      <c r="AE150" s="125">
        <v>-0.35340022296544027</v>
      </c>
      <c r="AF150" s="125">
        <v>-0.48839398217728586</v>
      </c>
      <c r="AG150" s="125" t="s">
        <v>102</v>
      </c>
      <c r="AH150" s="4" t="s">
        <v>102</v>
      </c>
      <c r="AI150" s="4" t="s">
        <v>102</v>
      </c>
      <c r="AJ150" s="125">
        <v>4807.53</v>
      </c>
      <c r="AK150">
        <v>3285</v>
      </c>
      <c r="AL150">
        <v>-0.31669693168841379</v>
      </c>
      <c r="AM150" t="s">
        <v>779</v>
      </c>
      <c r="AN150">
        <v>1</v>
      </c>
      <c r="AO150">
        <v>1</v>
      </c>
      <c r="AP150">
        <v>1</v>
      </c>
      <c r="AQ150">
        <v>1</v>
      </c>
      <c r="AR150">
        <v>0</v>
      </c>
      <c r="AS150">
        <v>0</v>
      </c>
      <c r="AT150">
        <v>0</v>
      </c>
    </row>
    <row r="151" spans="1:46" x14ac:dyDescent="0.3">
      <c r="A151" t="s">
        <v>1685</v>
      </c>
      <c r="B151" t="s">
        <v>1823</v>
      </c>
      <c r="C151" t="s">
        <v>49</v>
      </c>
      <c r="D151" t="s">
        <v>808</v>
      </c>
      <c r="E151" t="s">
        <v>1941</v>
      </c>
      <c r="F151" t="s">
        <v>5</v>
      </c>
      <c r="G151" t="s">
        <v>7</v>
      </c>
      <c r="H151">
        <v>2E-3</v>
      </c>
      <c r="I151" t="s">
        <v>2031</v>
      </c>
      <c r="J151">
        <v>96.482580000000013</v>
      </c>
      <c r="K151">
        <v>63.917580000000001</v>
      </c>
      <c r="L151">
        <v>120.38028</v>
      </c>
      <c r="M151">
        <v>98.486580000000004</v>
      </c>
      <c r="N151">
        <v>86.432520000000011</v>
      </c>
      <c r="O151">
        <v>103.53666</v>
      </c>
      <c r="P151">
        <v>77.805300000000003</v>
      </c>
      <c r="Q151">
        <v>74.839379999999991</v>
      </c>
      <c r="R151">
        <v>108.28613999999999</v>
      </c>
      <c r="S151">
        <v>82.855379999999997</v>
      </c>
      <c r="T151">
        <v>75.260220000000004</v>
      </c>
      <c r="U151">
        <v>77.41452000000001</v>
      </c>
      <c r="V151">
        <v>93.6</v>
      </c>
      <c r="W151">
        <v>75.02</v>
      </c>
      <c r="X151">
        <v>99.37</v>
      </c>
      <c r="Y151">
        <v>49.49</v>
      </c>
      <c r="Z151">
        <v>66.02</v>
      </c>
      <c r="AA151">
        <v>57.47</v>
      </c>
      <c r="AB151" t="s">
        <v>102</v>
      </c>
      <c r="AC151">
        <v>-2.9876688620889057E-2</v>
      </c>
      <c r="AD151">
        <v>0.17369900424890922</v>
      </c>
      <c r="AE151">
        <v>-0.17453257294301022</v>
      </c>
      <c r="AF151">
        <v>-0.49749498865733788</v>
      </c>
      <c r="AG151">
        <v>-0.2361671278356805</v>
      </c>
      <c r="AH151">
        <v>-0.44493090659868689</v>
      </c>
      <c r="AI151" t="s">
        <v>102</v>
      </c>
      <c r="AJ151">
        <v>569.23620000000005</v>
      </c>
      <c r="AK151">
        <v>440.97</v>
      </c>
      <c r="AL151">
        <v>-0.22533036374004325</v>
      </c>
      <c r="AM151" t="s">
        <v>779</v>
      </c>
      <c r="AN151">
        <v>1</v>
      </c>
      <c r="AO151">
        <v>1</v>
      </c>
      <c r="AP151">
        <v>1</v>
      </c>
      <c r="AQ151">
        <v>1</v>
      </c>
      <c r="AR151">
        <v>1</v>
      </c>
      <c r="AS151">
        <v>1</v>
      </c>
      <c r="AT151">
        <v>0</v>
      </c>
    </row>
    <row r="152" spans="1:46" x14ac:dyDescent="0.3">
      <c r="A152" t="s">
        <v>23</v>
      </c>
      <c r="B152" t="s">
        <v>829</v>
      </c>
      <c r="C152" t="s">
        <v>43</v>
      </c>
      <c r="D152" t="s">
        <v>806</v>
      </c>
      <c r="E152" t="s">
        <v>1696</v>
      </c>
      <c r="F152" t="s">
        <v>5</v>
      </c>
      <c r="G152" t="s">
        <v>8</v>
      </c>
      <c r="H152">
        <v>4.7E-2</v>
      </c>
      <c r="I152" t="s">
        <v>1493</v>
      </c>
      <c r="J152" t="s">
        <v>102</v>
      </c>
      <c r="K152" t="s">
        <v>102</v>
      </c>
      <c r="L152" t="s">
        <v>102</v>
      </c>
      <c r="M152">
        <v>577.45190999999988</v>
      </c>
      <c r="N152" t="s">
        <v>102</v>
      </c>
      <c r="O152" t="s">
        <v>102</v>
      </c>
      <c r="P152" t="s">
        <v>102</v>
      </c>
      <c r="Q152" t="s">
        <v>102</v>
      </c>
      <c r="R152" t="s">
        <v>102</v>
      </c>
      <c r="S152" t="s">
        <v>102</v>
      </c>
      <c r="T152" t="s">
        <v>102</v>
      </c>
      <c r="U152" t="s">
        <v>102</v>
      </c>
      <c r="V152" t="s">
        <v>102</v>
      </c>
      <c r="W152" t="s">
        <v>102</v>
      </c>
      <c r="X152" t="s">
        <v>102</v>
      </c>
      <c r="Y152">
        <v>408.48399999999998</v>
      </c>
      <c r="Z152" t="s">
        <v>102</v>
      </c>
      <c r="AA152" t="s">
        <v>102</v>
      </c>
      <c r="AB152" t="s">
        <v>102</v>
      </c>
      <c r="AC152" t="s">
        <v>102</v>
      </c>
      <c r="AD152" t="s">
        <v>102</v>
      </c>
      <c r="AE152" t="s">
        <v>102</v>
      </c>
      <c r="AF152">
        <v>-0.29260949193154445</v>
      </c>
      <c r="AG152" t="s">
        <v>102</v>
      </c>
      <c r="AH152" t="s">
        <v>102</v>
      </c>
      <c r="AI152" t="s">
        <v>102</v>
      </c>
      <c r="AJ152">
        <v>577.45190999999988</v>
      </c>
      <c r="AK152">
        <v>408.48399999999998</v>
      </c>
      <c r="AL152">
        <v>-0.29260949193154445</v>
      </c>
      <c r="AM152" t="s">
        <v>779</v>
      </c>
      <c r="AN152">
        <v>0</v>
      </c>
      <c r="AO152">
        <v>0</v>
      </c>
      <c r="AP152">
        <v>0</v>
      </c>
      <c r="AQ152">
        <v>1</v>
      </c>
      <c r="AR152">
        <v>0</v>
      </c>
      <c r="AS152">
        <v>0</v>
      </c>
      <c r="AT152">
        <v>0</v>
      </c>
    </row>
    <row r="153" spans="1:46" x14ac:dyDescent="0.3">
      <c r="A153" t="s">
        <v>15</v>
      </c>
      <c r="B153" t="s">
        <v>821</v>
      </c>
      <c r="C153" t="s">
        <v>42</v>
      </c>
      <c r="D153" t="s">
        <v>806</v>
      </c>
      <c r="E153" t="s">
        <v>1696</v>
      </c>
      <c r="F153" t="s">
        <v>5</v>
      </c>
      <c r="G153" t="s">
        <v>7</v>
      </c>
      <c r="H153" s="4">
        <v>3.0000000000000001E-3</v>
      </c>
      <c r="I153" s="4" t="s">
        <v>1475</v>
      </c>
      <c r="J153" s="4">
        <v>18417.085999999999</v>
      </c>
      <c r="K153" s="4">
        <v>31776.042999999998</v>
      </c>
      <c r="L153" s="4">
        <v>59837.976999999992</v>
      </c>
      <c r="M153" s="4">
        <v>75981.261999999988</v>
      </c>
      <c r="N153" s="4">
        <v>90005.207999999984</v>
      </c>
      <c r="O153" s="4">
        <v>111136.41199999998</v>
      </c>
      <c r="P153" s="4">
        <v>127680.89699999998</v>
      </c>
      <c r="Q153" s="4" t="s">
        <v>102</v>
      </c>
      <c r="R153" s="4" t="s">
        <v>102</v>
      </c>
      <c r="S153" s="4" t="s">
        <v>102</v>
      </c>
      <c r="T153" s="4" t="s">
        <v>102</v>
      </c>
      <c r="U153" s="4" t="s">
        <v>102</v>
      </c>
      <c r="V153" s="4">
        <v>19922</v>
      </c>
      <c r="W153" s="4">
        <v>35043</v>
      </c>
      <c r="X153" s="4">
        <v>61904</v>
      </c>
      <c r="Y153" s="4">
        <v>72703</v>
      </c>
      <c r="Z153" s="4">
        <v>82618</v>
      </c>
      <c r="AA153" s="125">
        <v>102593</v>
      </c>
      <c r="AB153" s="125">
        <v>116892</v>
      </c>
      <c r="AC153" s="125">
        <v>8.1712926789829873E-2</v>
      </c>
      <c r="AD153" s="125">
        <v>0.10281195175875116</v>
      </c>
      <c r="AE153" s="125">
        <v>3.4526952674219062E-2</v>
      </c>
      <c r="AF153" s="125">
        <v>-4.3145663992787964E-2</v>
      </c>
      <c r="AG153" s="125">
        <v>-8.2075339462578487E-2</v>
      </c>
      <c r="AH153" s="4">
        <v>-7.6873203356609923E-2</v>
      </c>
      <c r="AI153" s="4">
        <v>-8.4498912942317317E-2</v>
      </c>
      <c r="AJ153" s="125">
        <v>514834.88500000001</v>
      </c>
      <c r="AK153">
        <v>491675</v>
      </c>
      <c r="AL153">
        <v>-4.498507322401047E-2</v>
      </c>
      <c r="AM153" t="s">
        <v>780</v>
      </c>
      <c r="AN153">
        <v>1</v>
      </c>
      <c r="AO153">
        <v>1</v>
      </c>
      <c r="AP153">
        <v>1</v>
      </c>
      <c r="AQ153">
        <v>1</v>
      </c>
      <c r="AR153">
        <v>1</v>
      </c>
      <c r="AS153">
        <v>1</v>
      </c>
      <c r="AT153">
        <v>1</v>
      </c>
    </row>
    <row r="154" spans="1:46" x14ac:dyDescent="0.3">
      <c r="A154" t="s">
        <v>32</v>
      </c>
      <c r="B154" t="s">
        <v>813</v>
      </c>
      <c r="C154" t="s">
        <v>44</v>
      </c>
      <c r="D154" t="s">
        <v>806</v>
      </c>
      <c r="E154" t="s">
        <v>1941</v>
      </c>
      <c r="F154" t="s">
        <v>5</v>
      </c>
      <c r="G154" t="s">
        <v>7</v>
      </c>
      <c r="H154" s="4">
        <v>2.7999999999999997E-2</v>
      </c>
      <c r="I154" s="4" t="s">
        <v>1445</v>
      </c>
      <c r="J154" s="4">
        <v>4348.1315999999997</v>
      </c>
      <c r="K154" s="4">
        <v>4322.4315999999981</v>
      </c>
      <c r="L154" s="4">
        <v>5853.3292000000056</v>
      </c>
      <c r="M154" s="4">
        <v>5151.7192000000014</v>
      </c>
      <c r="N154" s="4">
        <v>4967.5015999999969</v>
      </c>
      <c r="O154" s="4">
        <v>5649.1683999999996</v>
      </c>
      <c r="P154" s="4">
        <v>5707.7644000000073</v>
      </c>
      <c r="Q154" s="4">
        <v>4991.0427999999984</v>
      </c>
      <c r="R154" s="4">
        <v>5555.3119999999926</v>
      </c>
      <c r="S154" s="4">
        <v>5818.6855999999971</v>
      </c>
      <c r="T154" s="4">
        <v>5858.7776000000122</v>
      </c>
      <c r="U154" s="4">
        <v>6487.9135999999971</v>
      </c>
      <c r="V154" s="4">
        <v>4717</v>
      </c>
      <c r="W154" s="4">
        <v>4848.8999999999996</v>
      </c>
      <c r="X154" s="4">
        <v>5462.1999999999989</v>
      </c>
      <c r="Y154" s="4">
        <v>3843.1000000000022</v>
      </c>
      <c r="Z154" s="4">
        <v>4380.4000000000015</v>
      </c>
      <c r="AA154" s="125">
        <v>5785.2999999999993</v>
      </c>
      <c r="AB154" s="125">
        <v>5022.4000000000087</v>
      </c>
      <c r="AC154" s="125">
        <v>8.4833770900586428E-2</v>
      </c>
      <c r="AD154" s="125">
        <v>0.12179912806486094</v>
      </c>
      <c r="AE154" s="125">
        <v>-6.682166449821518E-2</v>
      </c>
      <c r="AF154" s="125">
        <v>-0.25401601857492523</v>
      </c>
      <c r="AG154" s="125">
        <v>-0.11818850747828562</v>
      </c>
      <c r="AH154" s="4">
        <v>2.4097635326289744E-2</v>
      </c>
      <c r="AI154" s="4">
        <v>-0.12007580410992397</v>
      </c>
      <c r="AJ154" s="125">
        <v>36000.046000000002</v>
      </c>
      <c r="AK154">
        <v>34059.30000000001</v>
      </c>
      <c r="AL154">
        <v>-5.3909542226695813E-2</v>
      </c>
      <c r="AM154" t="s">
        <v>779</v>
      </c>
      <c r="AN154">
        <v>1</v>
      </c>
      <c r="AO154">
        <v>1</v>
      </c>
      <c r="AP154">
        <v>1</v>
      </c>
      <c r="AQ154">
        <v>1</v>
      </c>
      <c r="AR154">
        <v>1</v>
      </c>
      <c r="AS154">
        <v>1</v>
      </c>
      <c r="AT154">
        <v>1</v>
      </c>
    </row>
    <row r="155" spans="1:46" x14ac:dyDescent="0.3">
      <c r="A155" t="s">
        <v>1149</v>
      </c>
      <c r="B155" t="s">
        <v>1834</v>
      </c>
      <c r="C155" t="s">
        <v>43</v>
      </c>
      <c r="D155" t="s">
        <v>808</v>
      </c>
      <c r="E155" t="s">
        <v>1689</v>
      </c>
      <c r="F155" t="s">
        <v>5</v>
      </c>
      <c r="H155" s="4">
        <v>1.4999999999999999E-2</v>
      </c>
      <c r="I155" s="4" t="s">
        <v>2061</v>
      </c>
      <c r="J155" s="4">
        <v>1855289442.5799999</v>
      </c>
      <c r="K155" s="4">
        <v>1106748457.5349998</v>
      </c>
      <c r="L155" s="4">
        <v>997706172.18999994</v>
      </c>
      <c r="M155" s="4">
        <v>1128222008.655</v>
      </c>
      <c r="N155" s="4">
        <v>949835323.21999991</v>
      </c>
      <c r="O155" s="4">
        <v>1149615230.645</v>
      </c>
      <c r="P155" s="4">
        <v>1965249795.4249997</v>
      </c>
      <c r="Q155" s="4">
        <v>742660986.51499999</v>
      </c>
      <c r="R155" s="4">
        <v>0</v>
      </c>
      <c r="S155" s="4">
        <v>0</v>
      </c>
      <c r="T155" s="4">
        <v>0</v>
      </c>
      <c r="U155" s="4">
        <v>0</v>
      </c>
      <c r="V155" s="4">
        <v>1615917977</v>
      </c>
      <c r="W155" s="4">
        <v>1185894069</v>
      </c>
      <c r="X155" s="4">
        <v>852591052</v>
      </c>
      <c r="Y155" s="4">
        <v>336008214</v>
      </c>
      <c r="Z155" s="4">
        <v>158074795</v>
      </c>
      <c r="AA155" s="125">
        <v>186505418</v>
      </c>
      <c r="AB155" s="125">
        <v>582715219</v>
      </c>
      <c r="AC155" s="125">
        <v>-0.12902108969429887</v>
      </c>
      <c r="AD155" s="125">
        <v>7.1511833539191758E-2</v>
      </c>
      <c r="AE155" s="125">
        <v>-0.14544875458820425</v>
      </c>
      <c r="AF155" s="125">
        <v>-0.70217899365341285</v>
      </c>
      <c r="AG155" s="125">
        <v>-0.83357663045830221</v>
      </c>
      <c r="AH155" s="4">
        <v>-0.83776709543473971</v>
      </c>
      <c r="AI155" s="4"/>
      <c r="AJ155" s="125">
        <v>9152666430.25</v>
      </c>
      <c r="AK155">
        <v>4917706744</v>
      </c>
      <c r="AL155">
        <v>-0.46270228665312829</v>
      </c>
      <c r="AM155" t="s">
        <v>779</v>
      </c>
      <c r="AN155">
        <v>1</v>
      </c>
      <c r="AO155">
        <v>1</v>
      </c>
      <c r="AP155">
        <v>1</v>
      </c>
      <c r="AQ155">
        <v>1</v>
      </c>
      <c r="AR155">
        <v>1</v>
      </c>
      <c r="AS155">
        <v>1</v>
      </c>
      <c r="AT155">
        <v>1</v>
      </c>
    </row>
    <row r="156" spans="1:46" x14ac:dyDescent="0.3">
      <c r="A156" t="s">
        <v>48</v>
      </c>
      <c r="B156" t="s">
        <v>817</v>
      </c>
      <c r="C156" t="s">
        <v>49</v>
      </c>
      <c r="D156" t="s">
        <v>808</v>
      </c>
      <c r="E156" t="s">
        <v>1696</v>
      </c>
      <c r="F156" t="s">
        <v>5</v>
      </c>
      <c r="G156" t="s">
        <v>7</v>
      </c>
      <c r="H156">
        <v>2.7000000000000003E-2</v>
      </c>
      <c r="I156" t="s">
        <v>1547</v>
      </c>
      <c r="J156">
        <v>327096.78358499997</v>
      </c>
      <c r="K156">
        <v>266254.00177999999</v>
      </c>
      <c r="L156">
        <v>287811.47635499999</v>
      </c>
      <c r="M156">
        <v>324066.82445799996</v>
      </c>
      <c r="N156">
        <v>259078.456507</v>
      </c>
      <c r="O156">
        <v>275532.37782200001</v>
      </c>
      <c r="P156">
        <v>271290.04108699999</v>
      </c>
      <c r="Q156">
        <v>250969.09915999995</v>
      </c>
      <c r="R156">
        <v>249437.50941199998</v>
      </c>
      <c r="S156">
        <v>246274.93788299998</v>
      </c>
      <c r="T156">
        <v>242592.243231</v>
      </c>
      <c r="U156">
        <v>288718.53405199997</v>
      </c>
      <c r="V156">
        <v>364600.679</v>
      </c>
      <c r="W156">
        <v>263752.94199999998</v>
      </c>
      <c r="X156">
        <v>376379.64399999997</v>
      </c>
      <c r="Y156">
        <v>273116.755</v>
      </c>
      <c r="Z156">
        <v>221602.18599999999</v>
      </c>
      <c r="AA156">
        <v>249386.01199999999</v>
      </c>
      <c r="AB156">
        <v>255377.8</v>
      </c>
      <c r="AC156">
        <v>0.11465687618189069</v>
      </c>
      <c r="AD156">
        <v>-9.3935105699052852E-3</v>
      </c>
      <c r="AE156">
        <v>0.30772979857049171</v>
      </c>
      <c r="AF156">
        <v>-0.15722087425398659</v>
      </c>
      <c r="AG156">
        <v>-0.14465220695024267</v>
      </c>
      <c r="AH156">
        <v>-9.4893986792692481E-2</v>
      </c>
      <c r="AI156">
        <v>-5.8653981632510815E-2</v>
      </c>
      <c r="AJ156">
        <v>2011129.9615939998</v>
      </c>
      <c r="AK156">
        <v>2004216.0179999999</v>
      </c>
      <c r="AL156">
        <v>-3.4378402818482801E-3</v>
      </c>
      <c r="AM156" t="s">
        <v>779</v>
      </c>
      <c r="AN156">
        <v>1</v>
      </c>
      <c r="AO156">
        <v>1</v>
      </c>
      <c r="AP156">
        <v>1</v>
      </c>
      <c r="AQ156">
        <v>1</v>
      </c>
      <c r="AR156">
        <v>1</v>
      </c>
      <c r="AS156">
        <v>1</v>
      </c>
      <c r="AT156">
        <v>1</v>
      </c>
    </row>
    <row r="157" spans="1:46" x14ac:dyDescent="0.3">
      <c r="A157" t="s">
        <v>785</v>
      </c>
      <c r="B157" t="s">
        <v>815</v>
      </c>
      <c r="C157" t="s">
        <v>44</v>
      </c>
      <c r="D157" t="s">
        <v>808</v>
      </c>
      <c r="E157" t="s">
        <v>1696</v>
      </c>
      <c r="F157" t="s">
        <v>5</v>
      </c>
      <c r="G157" t="s">
        <v>7</v>
      </c>
      <c r="H157" s="4">
        <v>-9.0000000000000011E-3</v>
      </c>
      <c r="I157" s="4" t="s">
        <v>1451</v>
      </c>
      <c r="J157" s="4">
        <v>8552.33</v>
      </c>
      <c r="K157" s="4">
        <v>8369.9860000000008</v>
      </c>
      <c r="L157" s="4">
        <v>9423.4189999999999</v>
      </c>
      <c r="M157" s="4">
        <v>10487.753000000001</v>
      </c>
      <c r="N157" s="4">
        <v>9104.3169999999991</v>
      </c>
      <c r="O157" s="4">
        <v>8704.9439999999995</v>
      </c>
      <c r="P157" s="4">
        <v>10440.184999999999</v>
      </c>
      <c r="Q157" s="4">
        <v>9927.8379999999997</v>
      </c>
      <c r="R157" s="4">
        <v>9546.3029999999999</v>
      </c>
      <c r="S157" s="4">
        <v>11270.643</v>
      </c>
      <c r="T157" s="4">
        <v>9124.1370000000006</v>
      </c>
      <c r="U157" s="4">
        <v>10726.584000000001</v>
      </c>
      <c r="V157" s="4">
        <v>9208</v>
      </c>
      <c r="W157" s="4">
        <v>8800</v>
      </c>
      <c r="X157" s="4">
        <v>8394</v>
      </c>
      <c r="Y157" s="4">
        <v>7354</v>
      </c>
      <c r="Z157" s="4">
        <v>6591</v>
      </c>
      <c r="AA157" s="125">
        <v>7449</v>
      </c>
      <c r="AB157" s="125">
        <v>10232</v>
      </c>
      <c r="AC157" s="125">
        <v>7.6665657195173723E-2</v>
      </c>
      <c r="AD157" s="125">
        <v>5.1375713173235797E-2</v>
      </c>
      <c r="AE157" s="125">
        <v>-0.10924049965304523</v>
      </c>
      <c r="AF157" s="125">
        <v>-0.29880118267468736</v>
      </c>
      <c r="AG157" s="125">
        <v>-0.27605772074939827</v>
      </c>
      <c r="AH157" s="4">
        <v>-0.14427938881628641</v>
      </c>
      <c r="AI157" s="4">
        <v>-1.9940738598022881E-2</v>
      </c>
      <c r="AJ157" s="125">
        <v>65082.933999999994</v>
      </c>
      <c r="AK157">
        <v>58028</v>
      </c>
      <c r="AL157">
        <v>-0.10839913885873667</v>
      </c>
      <c r="AM157" t="s">
        <v>779</v>
      </c>
      <c r="AN157">
        <v>1</v>
      </c>
      <c r="AO157">
        <v>1</v>
      </c>
      <c r="AP157">
        <v>1</v>
      </c>
      <c r="AQ157">
        <v>1</v>
      </c>
      <c r="AR157">
        <v>1</v>
      </c>
      <c r="AS157">
        <v>1</v>
      </c>
      <c r="AT157">
        <v>1</v>
      </c>
    </row>
    <row r="158" spans="1:46" x14ac:dyDescent="0.3">
      <c r="A158" t="s">
        <v>29</v>
      </c>
      <c r="B158" t="s">
        <v>814</v>
      </c>
      <c r="C158" t="s">
        <v>44</v>
      </c>
      <c r="D158" t="s">
        <v>808</v>
      </c>
      <c r="E158" t="s">
        <v>1696</v>
      </c>
      <c r="F158" t="s">
        <v>5</v>
      </c>
      <c r="G158" t="s">
        <v>7</v>
      </c>
      <c r="H158" s="4">
        <v>6.9999999999999993E-3</v>
      </c>
      <c r="I158" s="4" t="s">
        <v>1456</v>
      </c>
      <c r="J158" s="4">
        <v>72.93673853293997</v>
      </c>
      <c r="K158" s="4">
        <v>68.950204799079984</v>
      </c>
      <c r="L158" s="4">
        <v>99.400512328570002</v>
      </c>
      <c r="M158" s="4">
        <v>107.53936124964</v>
      </c>
      <c r="N158" s="4">
        <v>95.032790325209987</v>
      </c>
      <c r="O158" s="4">
        <v>90.015165767830013</v>
      </c>
      <c r="P158" s="4">
        <v>116.17101575014999</v>
      </c>
      <c r="Q158" s="4">
        <v>119.64881108007998</v>
      </c>
      <c r="R158" s="4">
        <v>115.30177286678997</v>
      </c>
      <c r="S158" s="4">
        <v>102.31219804777</v>
      </c>
      <c r="T158" s="4">
        <v>88.080870079649983</v>
      </c>
      <c r="U158" s="4">
        <v>105.56845286413001</v>
      </c>
      <c r="V158" s="4">
        <v>73.320205210000012</v>
      </c>
      <c r="W158" s="4">
        <v>69.683087399999991</v>
      </c>
      <c r="X158" s="4">
        <v>105.61373666</v>
      </c>
      <c r="Y158" s="4">
        <v>83.521974920000005</v>
      </c>
      <c r="Z158" s="4">
        <v>69.752758119999996</v>
      </c>
      <c r="AA158" s="125">
        <v>79.960950919999988</v>
      </c>
      <c r="AB158" s="125" t="s">
        <v>102</v>
      </c>
      <c r="AC158" s="125">
        <v>5.2575243255065405E-3</v>
      </c>
      <c r="AD158" s="125">
        <v>1.0629157709619828E-2</v>
      </c>
      <c r="AE158" s="125">
        <v>6.2506964862435371E-2</v>
      </c>
      <c r="AF158" s="125">
        <v>-0.22333577260038256</v>
      </c>
      <c r="AG158" s="125">
        <v>-0.26601378449164392</v>
      </c>
      <c r="AH158" s="4">
        <v>-0.1116946768032642</v>
      </c>
      <c r="AI158" s="4" t="s">
        <v>102</v>
      </c>
      <c r="AJ158" s="125">
        <v>533.87477300326987</v>
      </c>
      <c r="AK158">
        <v>481.85271323000006</v>
      </c>
      <c r="AL158">
        <v>-9.7442438571547149E-2</v>
      </c>
      <c r="AM158" t="s">
        <v>779</v>
      </c>
      <c r="AN158">
        <v>1</v>
      </c>
      <c r="AO158">
        <v>1</v>
      </c>
      <c r="AP158">
        <v>1</v>
      </c>
      <c r="AQ158">
        <v>1</v>
      </c>
      <c r="AR158">
        <v>1</v>
      </c>
      <c r="AS158">
        <v>1</v>
      </c>
      <c r="AT158">
        <v>0</v>
      </c>
    </row>
    <row r="159" spans="1:46" x14ac:dyDescent="0.3">
      <c r="A159" t="s">
        <v>1185</v>
      </c>
      <c r="B159" t="s">
        <v>1614</v>
      </c>
      <c r="C159" t="s">
        <v>46</v>
      </c>
      <c r="D159" t="s">
        <v>825</v>
      </c>
      <c r="E159" t="s">
        <v>1689</v>
      </c>
      <c r="F159" t="s">
        <v>5</v>
      </c>
      <c r="G159" t="s">
        <v>7</v>
      </c>
      <c r="H159">
        <v>5.1999999999999998E-2</v>
      </c>
      <c r="I159" t="s">
        <v>1942</v>
      </c>
      <c r="J159" t="s">
        <v>102</v>
      </c>
      <c r="K159" t="s">
        <v>102</v>
      </c>
      <c r="L159">
        <v>47567.337200000002</v>
      </c>
      <c r="M159" t="s">
        <v>102</v>
      </c>
      <c r="N159" t="s">
        <v>102</v>
      </c>
      <c r="O159">
        <v>54701.685599999997</v>
      </c>
      <c r="P159" t="s">
        <v>102</v>
      </c>
      <c r="Q159" t="s">
        <v>102</v>
      </c>
      <c r="R159" t="s">
        <v>102</v>
      </c>
      <c r="S159" t="s">
        <v>102</v>
      </c>
      <c r="T159" t="s">
        <v>102</v>
      </c>
      <c r="U159" t="s">
        <v>102</v>
      </c>
      <c r="V159" t="s">
        <v>102</v>
      </c>
      <c r="W159" t="s">
        <v>102</v>
      </c>
      <c r="X159">
        <v>50201.8</v>
      </c>
      <c r="Y159" t="s">
        <v>102</v>
      </c>
      <c r="Z159" t="s">
        <v>102</v>
      </c>
      <c r="AA159">
        <v>49685.8</v>
      </c>
      <c r="AB159" t="s">
        <v>102</v>
      </c>
      <c r="AC159" t="s">
        <v>102</v>
      </c>
      <c r="AD159" t="s">
        <v>102</v>
      </c>
      <c r="AE159">
        <v>5.5383861176067702E-2</v>
      </c>
      <c r="AF159" t="s">
        <v>102</v>
      </c>
      <c r="AG159" t="s">
        <v>102</v>
      </c>
      <c r="AH159">
        <v>-9.1695265785374527E-2</v>
      </c>
      <c r="AI159" t="s">
        <v>102</v>
      </c>
      <c r="AJ159">
        <v>102269.02280000001</v>
      </c>
      <c r="AK159">
        <v>99887.6</v>
      </c>
      <c r="AL159">
        <v>-2.3285866382601245E-2</v>
      </c>
      <c r="AM159" t="s">
        <v>779</v>
      </c>
      <c r="AN159">
        <v>0</v>
      </c>
      <c r="AO159">
        <v>0</v>
      </c>
      <c r="AP159">
        <v>1</v>
      </c>
      <c r="AQ159">
        <v>0</v>
      </c>
      <c r="AR159">
        <v>0</v>
      </c>
      <c r="AS159">
        <v>1</v>
      </c>
      <c r="AT159">
        <v>0</v>
      </c>
    </row>
    <row r="160" spans="1:46" x14ac:dyDescent="0.3">
      <c r="A160" t="s">
        <v>1671</v>
      </c>
      <c r="B160" t="s">
        <v>1938</v>
      </c>
      <c r="C160" t="s">
        <v>49</v>
      </c>
      <c r="D160" t="s">
        <v>804</v>
      </c>
      <c r="E160" t="s">
        <v>102</v>
      </c>
      <c r="F160" t="s">
        <v>5</v>
      </c>
      <c r="G160" t="s">
        <v>7</v>
      </c>
      <c r="H160">
        <v>8.9999999999999993E-3</v>
      </c>
      <c r="I160" t="s">
        <v>2003</v>
      </c>
      <c r="J160">
        <v>4.1570799999999997</v>
      </c>
      <c r="K160">
        <v>3.5718599999999996</v>
      </c>
      <c r="L160">
        <v>4.7523899999999992</v>
      </c>
      <c r="M160">
        <v>3.3599699999999997</v>
      </c>
      <c r="N160">
        <v>3.2691599999999998</v>
      </c>
      <c r="O160">
        <v>3.3599699999999997</v>
      </c>
      <c r="P160">
        <v>3.4104199999999993</v>
      </c>
      <c r="Q160">
        <v>3.7938399999999994</v>
      </c>
      <c r="R160">
        <v>3.8745599999999993</v>
      </c>
      <c r="S160">
        <v>3.3498799999999993</v>
      </c>
      <c r="T160">
        <v>3.4709599999999994</v>
      </c>
      <c r="U160">
        <v>3.3498799999999993</v>
      </c>
      <c r="V160">
        <v>3.93</v>
      </c>
      <c r="W160">
        <v>3.73</v>
      </c>
      <c r="X160">
        <v>4.96</v>
      </c>
      <c r="Y160">
        <v>1.28</v>
      </c>
      <c r="Z160">
        <v>3.63</v>
      </c>
      <c r="AA160">
        <v>3.33</v>
      </c>
      <c r="AB160" t="s">
        <v>102</v>
      </c>
      <c r="AC160">
        <v>-5.4624880926034507E-2</v>
      </c>
      <c r="AD160">
        <v>4.4273851718712495E-2</v>
      </c>
      <c r="AE160">
        <v>4.3685387773310012E-2</v>
      </c>
      <c r="AF160">
        <v>-0.61904421765670514</v>
      </c>
      <c r="AG160">
        <v>0.11037697757222041</v>
      </c>
      <c r="AH160">
        <v>-8.9197224975221829E-3</v>
      </c>
      <c r="AI160" t="s">
        <v>102</v>
      </c>
      <c r="AJ160">
        <v>22.47043</v>
      </c>
      <c r="AK160">
        <v>20.86</v>
      </c>
      <c r="AL160">
        <v>-7.1668855469165516E-2</v>
      </c>
      <c r="AM160" t="s">
        <v>779</v>
      </c>
      <c r="AN160">
        <v>1</v>
      </c>
      <c r="AO160">
        <v>1</v>
      </c>
      <c r="AP160">
        <v>1</v>
      </c>
      <c r="AQ160">
        <v>1</v>
      </c>
      <c r="AR160">
        <v>1</v>
      </c>
      <c r="AS160">
        <v>1</v>
      </c>
      <c r="AT160">
        <v>0</v>
      </c>
    </row>
    <row r="161" spans="1:46" x14ac:dyDescent="0.3">
      <c r="A161" t="s">
        <v>731</v>
      </c>
      <c r="B161" t="s">
        <v>807</v>
      </c>
      <c r="C161" t="s">
        <v>45</v>
      </c>
      <c r="D161" t="s">
        <v>808</v>
      </c>
      <c r="E161" t="s">
        <v>1696</v>
      </c>
      <c r="F161" t="s">
        <v>5</v>
      </c>
      <c r="G161" t="s">
        <v>7</v>
      </c>
      <c r="H161" s="4">
        <v>1E-3</v>
      </c>
      <c r="I161" s="4" t="s">
        <v>1428</v>
      </c>
      <c r="J161" s="4" t="s">
        <v>102</v>
      </c>
      <c r="K161" s="4" t="s">
        <v>102</v>
      </c>
      <c r="L161" s="4">
        <v>41815.42424707648</v>
      </c>
      <c r="M161" s="4" t="s">
        <v>102</v>
      </c>
      <c r="N161" s="4" t="s">
        <v>102</v>
      </c>
      <c r="O161" s="4">
        <v>43399.770939314789</v>
      </c>
      <c r="P161" s="4" t="s">
        <v>102</v>
      </c>
      <c r="Q161" s="4" t="s">
        <v>102</v>
      </c>
      <c r="R161" s="4">
        <v>46187.331479739449</v>
      </c>
      <c r="S161" s="4" t="s">
        <v>102</v>
      </c>
      <c r="T161" s="4" t="s">
        <v>102</v>
      </c>
      <c r="U161" s="4">
        <v>49344.12021116574</v>
      </c>
      <c r="V161" s="4" t="s">
        <v>102</v>
      </c>
      <c r="W161" s="4" t="s">
        <v>102</v>
      </c>
      <c r="X161" s="4">
        <v>38422.040705900006</v>
      </c>
      <c r="Y161" s="4" t="s">
        <v>102</v>
      </c>
      <c r="Z161" s="4" t="s">
        <v>102</v>
      </c>
      <c r="AA161" s="125">
        <v>26813.481182300013</v>
      </c>
      <c r="AB161" s="125" t="s">
        <v>102</v>
      </c>
      <c r="AC161" s="125" t="s">
        <v>102</v>
      </c>
      <c r="AD161" s="125" t="s">
        <v>102</v>
      </c>
      <c r="AE161" s="125">
        <v>-8.1151479442749447E-2</v>
      </c>
      <c r="AF161" s="125" t="s">
        <v>102</v>
      </c>
      <c r="AG161" s="125" t="s">
        <v>102</v>
      </c>
      <c r="AH161" s="4">
        <v>-0.38217459212416399</v>
      </c>
      <c r="AI161" s="4" t="s">
        <v>102</v>
      </c>
      <c r="AJ161" s="125">
        <v>85215.195186391269</v>
      </c>
      <c r="AK161">
        <v>65235.521888200019</v>
      </c>
      <c r="AL161">
        <v>-0.23446139217882084</v>
      </c>
      <c r="AM161" t="s">
        <v>780</v>
      </c>
      <c r="AN161">
        <v>0</v>
      </c>
      <c r="AO161">
        <v>0</v>
      </c>
      <c r="AP161">
        <v>1</v>
      </c>
      <c r="AQ161">
        <v>0</v>
      </c>
      <c r="AR161">
        <v>0</v>
      </c>
      <c r="AS161">
        <v>1</v>
      </c>
      <c r="AT161">
        <v>0</v>
      </c>
    </row>
    <row r="162" spans="1:46" x14ac:dyDescent="0.3">
      <c r="A162" t="s">
        <v>20</v>
      </c>
      <c r="B162" t="s">
        <v>832</v>
      </c>
      <c r="C162" t="s">
        <v>46</v>
      </c>
      <c r="D162" t="s">
        <v>806</v>
      </c>
      <c r="E162" t="s">
        <v>1941</v>
      </c>
      <c r="F162" t="s">
        <v>5</v>
      </c>
      <c r="G162" t="s">
        <v>8</v>
      </c>
      <c r="H162" s="4">
        <v>0.13400000000000001</v>
      </c>
      <c r="I162" s="4" t="s">
        <v>1503</v>
      </c>
      <c r="J162" s="4" t="s">
        <v>102</v>
      </c>
      <c r="K162" s="4" t="s">
        <v>102</v>
      </c>
      <c r="L162" s="4">
        <v>1187.1730331999997</v>
      </c>
      <c r="M162" s="4" t="s">
        <v>102</v>
      </c>
      <c r="N162" s="4" t="s">
        <v>102</v>
      </c>
      <c r="O162" s="4">
        <v>1588.2901523999999</v>
      </c>
      <c r="P162" s="4" t="s">
        <v>102</v>
      </c>
      <c r="Q162" s="4" t="s">
        <v>102</v>
      </c>
      <c r="R162" s="4">
        <v>1774.2211325999999</v>
      </c>
      <c r="S162" s="4" t="s">
        <v>102</v>
      </c>
      <c r="T162" s="4" t="s">
        <v>102</v>
      </c>
      <c r="U162" s="4">
        <v>1418.672556</v>
      </c>
      <c r="V162" s="4" t="s">
        <v>102</v>
      </c>
      <c r="W162" s="4" t="s">
        <v>102</v>
      </c>
      <c r="X162" s="4">
        <v>1190.2882</v>
      </c>
      <c r="Y162" s="4" t="s">
        <v>102</v>
      </c>
      <c r="Z162" s="4" t="s">
        <v>102</v>
      </c>
      <c r="AA162" s="125">
        <v>1288.3623</v>
      </c>
      <c r="AB162" s="125" t="s">
        <v>102</v>
      </c>
      <c r="AC162" s="125" t="s">
        <v>102</v>
      </c>
      <c r="AD162" s="125" t="s">
        <v>102</v>
      </c>
      <c r="AE162" s="125">
        <v>2.6240208570130325E-3</v>
      </c>
      <c r="AF162" s="125" t="s">
        <v>102</v>
      </c>
      <c r="AG162" s="125" t="s">
        <v>102</v>
      </c>
      <c r="AH162" s="4">
        <v>-0.18883694011877569</v>
      </c>
      <c r="AI162" s="4" t="s">
        <v>102</v>
      </c>
      <c r="AJ162" s="125">
        <v>2775.4631855999996</v>
      </c>
      <c r="AK162">
        <v>2478.6504999999997</v>
      </c>
      <c r="AL162">
        <v>-0.10694167630828616</v>
      </c>
      <c r="AM162" t="s">
        <v>779</v>
      </c>
      <c r="AN162">
        <v>0</v>
      </c>
      <c r="AO162">
        <v>0</v>
      </c>
      <c r="AP162">
        <v>1</v>
      </c>
      <c r="AQ162">
        <v>0</v>
      </c>
      <c r="AR162">
        <v>0</v>
      </c>
      <c r="AS162">
        <v>1</v>
      </c>
      <c r="AT162">
        <v>0</v>
      </c>
    </row>
    <row r="163" spans="1:46" x14ac:dyDescent="0.3">
      <c r="A163" t="s">
        <v>9</v>
      </c>
      <c r="B163" t="s">
        <v>828</v>
      </c>
      <c r="C163" t="s">
        <v>43</v>
      </c>
      <c r="D163" t="s">
        <v>806</v>
      </c>
      <c r="E163" t="s">
        <v>1941</v>
      </c>
      <c r="F163" t="s">
        <v>5</v>
      </c>
      <c r="G163" t="s">
        <v>8</v>
      </c>
      <c r="H163">
        <v>0.111</v>
      </c>
      <c r="I163" t="s">
        <v>1494</v>
      </c>
      <c r="J163">
        <v>302.63639999999998</v>
      </c>
      <c r="K163">
        <v>293.63729999999998</v>
      </c>
      <c r="L163">
        <v>412.06989999999996</v>
      </c>
      <c r="M163">
        <v>308.41360000000003</v>
      </c>
      <c r="N163">
        <v>366.74110000000002</v>
      </c>
      <c r="O163">
        <v>575.94240000000002</v>
      </c>
      <c r="P163">
        <v>307.74700000000001</v>
      </c>
      <c r="Q163">
        <v>324.41199999999998</v>
      </c>
      <c r="R163">
        <v>416.625</v>
      </c>
      <c r="S163">
        <v>355.52</v>
      </c>
      <c r="T163">
        <v>361.07499999999999</v>
      </c>
      <c r="U163">
        <v>514.39300000000003</v>
      </c>
      <c r="V163">
        <v>321</v>
      </c>
      <c r="W163">
        <v>318</v>
      </c>
      <c r="X163">
        <v>325</v>
      </c>
      <c r="Y163">
        <v>256.67899999999997</v>
      </c>
      <c r="Z163">
        <v>227</v>
      </c>
      <c r="AA163">
        <v>411</v>
      </c>
      <c r="AB163">
        <v>300</v>
      </c>
      <c r="AC163">
        <v>6.0678755100179692E-2</v>
      </c>
      <c r="AD163">
        <v>8.2968682793364529E-2</v>
      </c>
      <c r="AE163">
        <v>-0.21129885973229293</v>
      </c>
      <c r="AF163">
        <v>-0.16774422399012254</v>
      </c>
      <c r="AG163">
        <v>-0.38103474085669703</v>
      </c>
      <c r="AH163">
        <v>-0.28638697203053642</v>
      </c>
      <c r="AI163">
        <v>-2.5173275450288756E-2</v>
      </c>
      <c r="AJ163">
        <v>2567.1876999999999</v>
      </c>
      <c r="AK163">
        <v>2158.6790000000001</v>
      </c>
      <c r="AL163">
        <v>-0.15912693099924086</v>
      </c>
      <c r="AM163" t="s">
        <v>779</v>
      </c>
      <c r="AN163">
        <v>1</v>
      </c>
      <c r="AO163">
        <v>1</v>
      </c>
      <c r="AP163">
        <v>1</v>
      </c>
      <c r="AQ163">
        <v>1</v>
      </c>
      <c r="AR163">
        <v>1</v>
      </c>
      <c r="AS163">
        <v>1</v>
      </c>
      <c r="AT163">
        <v>1</v>
      </c>
    </row>
    <row r="164" spans="1:46" x14ac:dyDescent="0.3">
      <c r="A164" t="s">
        <v>764</v>
      </c>
      <c r="B164" t="s">
        <v>848</v>
      </c>
      <c r="C164" t="s">
        <v>49</v>
      </c>
      <c r="D164" t="s">
        <v>808</v>
      </c>
      <c r="E164" t="s">
        <v>1696</v>
      </c>
      <c r="F164" t="s">
        <v>5</v>
      </c>
      <c r="G164" t="s">
        <v>767</v>
      </c>
      <c r="H164" s="4">
        <v>-9.0000000000000011E-3</v>
      </c>
      <c r="I164" s="4" t="s">
        <v>1557</v>
      </c>
      <c r="J164" s="4"/>
      <c r="K164" s="4"/>
      <c r="L164" s="4"/>
      <c r="M164" s="4"/>
      <c r="N164" s="4"/>
      <c r="O164" s="4"/>
      <c r="P164" s="4"/>
      <c r="Q164" s="4"/>
      <c r="R164" s="4"/>
      <c r="S164" s="4"/>
      <c r="T164" s="4"/>
      <c r="U164" s="4"/>
      <c r="V164" s="4"/>
      <c r="W164" s="4"/>
      <c r="X164" s="4"/>
      <c r="Y164" s="4"/>
      <c r="Z164" s="4"/>
      <c r="AA164" s="125"/>
      <c r="AB164" s="125"/>
      <c r="AC164" s="125">
        <v>4.4999999999999998E-2</v>
      </c>
      <c r="AD164" s="125">
        <v>0.10300000000000001</v>
      </c>
      <c r="AE164" s="125">
        <v>-0.41899999999999998</v>
      </c>
      <c r="AF164" s="125">
        <v>-0.53799999999999992</v>
      </c>
      <c r="AG164" s="125">
        <v>-0.51900000000000002</v>
      </c>
      <c r="AH164" s="4">
        <v>-0.64</v>
      </c>
      <c r="AI164" s="4"/>
      <c r="AJ164" s="125"/>
      <c r="AL164">
        <v>-0.19174940726820083</v>
      </c>
    </row>
    <row r="165" spans="1:46" x14ac:dyDescent="0.3">
      <c r="A165" t="s">
        <v>765</v>
      </c>
      <c r="B165" t="s">
        <v>849</v>
      </c>
      <c r="C165" t="s">
        <v>49</v>
      </c>
      <c r="D165" t="s">
        <v>808</v>
      </c>
      <c r="E165" t="s">
        <v>1696</v>
      </c>
      <c r="F165" t="s">
        <v>5</v>
      </c>
      <c r="G165" t="s">
        <v>767</v>
      </c>
      <c r="H165" s="4">
        <v>1.7000000000000001E-2</v>
      </c>
      <c r="I165" s="4" t="s">
        <v>1558</v>
      </c>
      <c r="J165" s="4"/>
      <c r="K165" s="4"/>
      <c r="L165" s="4"/>
      <c r="M165" s="4"/>
      <c r="N165" s="4"/>
      <c r="O165" s="4"/>
      <c r="P165" s="4"/>
      <c r="Q165" s="4"/>
      <c r="R165" s="4"/>
      <c r="S165" s="4"/>
      <c r="T165" s="4"/>
      <c r="U165" s="4"/>
      <c r="V165" s="4"/>
      <c r="W165" s="4"/>
      <c r="X165" s="4"/>
      <c r="Y165" s="4"/>
      <c r="Z165" s="4"/>
      <c r="AA165" s="125"/>
      <c r="AB165" s="125"/>
      <c r="AC165" s="125">
        <v>0.04</v>
      </c>
      <c r="AD165" s="125">
        <v>-4.0000000000000001E-3</v>
      </c>
      <c r="AE165" s="125">
        <v>-0.159</v>
      </c>
      <c r="AF165" s="125">
        <v>-0.36599999999999999</v>
      </c>
      <c r="AG165" s="125">
        <v>-0.21</v>
      </c>
      <c r="AH165" s="4">
        <v>-0.38600000000000001</v>
      </c>
      <c r="AI165" s="4"/>
      <c r="AJ165" s="125"/>
      <c r="AL165" t="e">
        <v>#N/A</v>
      </c>
    </row>
    <row r="166" spans="1:46" x14ac:dyDescent="0.3">
      <c r="A166" t="s">
        <v>37</v>
      </c>
      <c r="B166" t="s">
        <v>809</v>
      </c>
      <c r="C166" t="s">
        <v>45</v>
      </c>
      <c r="D166" t="s">
        <v>806</v>
      </c>
      <c r="E166" t="s">
        <v>1696</v>
      </c>
      <c r="F166" t="s">
        <v>5</v>
      </c>
      <c r="G166" t="s">
        <v>7</v>
      </c>
      <c r="H166" s="4">
        <v>1.7000000000000001E-2</v>
      </c>
      <c r="I166" s="4" t="s">
        <v>1436</v>
      </c>
      <c r="J166" s="4">
        <v>237432.70412188451</v>
      </c>
      <c r="K166" s="4">
        <v>182979.46338624519</v>
      </c>
      <c r="L166" s="4">
        <v>200700.71514436952</v>
      </c>
      <c r="M166" s="4">
        <v>294526.92891547031</v>
      </c>
      <c r="N166" s="4">
        <v>268125.66491491761</v>
      </c>
      <c r="O166" s="4">
        <v>215091.08848123846</v>
      </c>
      <c r="P166" s="4">
        <v>239592.93696318049</v>
      </c>
      <c r="Q166" s="4">
        <v>264538.58240641031</v>
      </c>
      <c r="R166" s="4">
        <v>213474.10719969799</v>
      </c>
      <c r="S166" s="4">
        <v>241021.52294941698</v>
      </c>
      <c r="T166" s="4">
        <v>287764.06458520418</v>
      </c>
      <c r="U166" s="4">
        <v>219366.14720160942</v>
      </c>
      <c r="V166" s="4">
        <v>250768.07939658003</v>
      </c>
      <c r="W166" s="4">
        <v>187000.06916810997</v>
      </c>
      <c r="X166" s="4">
        <v>176338.05188735999</v>
      </c>
      <c r="Y166" s="4">
        <v>124930.40293191999</v>
      </c>
      <c r="Z166" s="4">
        <v>145194.45670092996</v>
      </c>
      <c r="AA166" s="125">
        <v>325454.35788181995</v>
      </c>
      <c r="AB166" s="125">
        <v>210482.22450633001</v>
      </c>
      <c r="AC166" s="125">
        <v>5.6164862898793785E-2</v>
      </c>
      <c r="AD166" s="125">
        <v>2.1972989249497473E-2</v>
      </c>
      <c r="AE166" s="125">
        <v>-0.12138802415071015</v>
      </c>
      <c r="AF166" s="125">
        <v>-0.57582689164638245</v>
      </c>
      <c r="AG166" s="125">
        <v>-0.45848355566035248</v>
      </c>
      <c r="AH166" s="4">
        <v>0.51310014831324835</v>
      </c>
      <c r="AI166" s="4">
        <v>-0.12150071210706882</v>
      </c>
      <c r="AJ166" s="125">
        <v>1638449.5019273064</v>
      </c>
      <c r="AK166">
        <v>1420167.6424730497</v>
      </c>
      <c r="AL166">
        <v>-0.13322464878990289</v>
      </c>
      <c r="AM166" t="s">
        <v>779</v>
      </c>
      <c r="AN166">
        <v>1</v>
      </c>
      <c r="AO166">
        <v>1</v>
      </c>
      <c r="AP166">
        <v>1</v>
      </c>
      <c r="AQ166">
        <v>1</v>
      </c>
      <c r="AR166">
        <v>1</v>
      </c>
      <c r="AS166">
        <v>1</v>
      </c>
      <c r="AT166">
        <v>1</v>
      </c>
    </row>
    <row r="167" spans="1:46" x14ac:dyDescent="0.3">
      <c r="A167" t="s">
        <v>1226</v>
      </c>
      <c r="B167" t="s">
        <v>1869</v>
      </c>
      <c r="C167" t="s">
        <v>49</v>
      </c>
      <c r="D167" t="s">
        <v>808</v>
      </c>
      <c r="E167" t="s">
        <v>1696</v>
      </c>
      <c r="F167" t="s">
        <v>5</v>
      </c>
      <c r="G167" t="s">
        <v>767</v>
      </c>
      <c r="H167" s="4" t="e">
        <v>#N/A</v>
      </c>
      <c r="I167" s="4" t="s">
        <v>2057</v>
      </c>
      <c r="J167" s="4"/>
      <c r="K167" s="4"/>
      <c r="L167" s="4"/>
      <c r="M167" s="4"/>
      <c r="N167" s="4"/>
      <c r="O167" s="4"/>
      <c r="P167" s="4"/>
      <c r="Q167" s="4"/>
      <c r="R167" s="4"/>
      <c r="S167" s="4"/>
      <c r="T167" s="4"/>
      <c r="U167" s="4"/>
      <c r="V167" s="4"/>
      <c r="W167" s="4"/>
      <c r="X167" s="4"/>
      <c r="Y167" s="4"/>
      <c r="Z167" s="4"/>
      <c r="AA167" s="125"/>
      <c r="AB167" s="125"/>
      <c r="AC167" s="125">
        <v>1.3000000000000001E-2</v>
      </c>
      <c r="AD167" s="125">
        <v>4.5999999999999999E-2</v>
      </c>
      <c r="AE167" s="125">
        <v>-0.1</v>
      </c>
      <c r="AF167" s="125">
        <v>-0.54700000000000004</v>
      </c>
      <c r="AG167" s="125">
        <v>-0.34</v>
      </c>
      <c r="AH167" s="4">
        <v>3.0000000000000001E-3</v>
      </c>
      <c r="AI167" s="4"/>
      <c r="AJ167" s="125"/>
      <c r="AL167">
        <v>-0.18748170319604454</v>
      </c>
    </row>
    <row r="168" spans="1:46" x14ac:dyDescent="0.3">
      <c r="A168" t="s">
        <v>66</v>
      </c>
      <c r="B168" t="s">
        <v>833</v>
      </c>
      <c r="C168" t="s">
        <v>46</v>
      </c>
      <c r="D168" t="s">
        <v>825</v>
      </c>
      <c r="E168" t="s">
        <v>1689</v>
      </c>
      <c r="F168" t="s">
        <v>5</v>
      </c>
      <c r="G168" t="s">
        <v>7</v>
      </c>
      <c r="H168" s="4">
        <v>0.154</v>
      </c>
      <c r="I168" s="4" t="s">
        <v>1508</v>
      </c>
      <c r="J168" s="4">
        <v>354523.32572454732</v>
      </c>
      <c r="K168" s="4">
        <v>363613.1727548372</v>
      </c>
      <c r="L168" s="4">
        <v>457383.29998882004</v>
      </c>
      <c r="M168" s="4">
        <v>408378.20414794219</v>
      </c>
      <c r="N168" s="4">
        <v>428705.40411099634</v>
      </c>
      <c r="O168" s="4">
        <v>418987.85770661803</v>
      </c>
      <c r="P168" s="4">
        <v>370445.76527401328</v>
      </c>
      <c r="Q168" s="4">
        <v>392041.60980593361</v>
      </c>
      <c r="R168" s="4">
        <v>423588.25737799762</v>
      </c>
      <c r="S168" s="4">
        <v>378060.6823639106</v>
      </c>
      <c r="T168" s="4">
        <v>402915.57761083369</v>
      </c>
      <c r="U168" s="4">
        <v>471951.08353279548</v>
      </c>
      <c r="V168" s="4">
        <v>354549.54599999997</v>
      </c>
      <c r="W168" s="4">
        <v>295084.74900000001</v>
      </c>
      <c r="X168" s="4">
        <v>375496.03399999999</v>
      </c>
      <c r="Y168" s="4">
        <v>289155.67599999998</v>
      </c>
      <c r="Z168" s="4">
        <v>292139.87099999998</v>
      </c>
      <c r="AA168" s="125">
        <v>407517.51199999999</v>
      </c>
      <c r="AB168" s="125">
        <v>364647.40599999996</v>
      </c>
      <c r="AC168" s="125">
        <v>7.3959239209619223E-5</v>
      </c>
      <c r="AD168" s="125">
        <v>-0.18846518467866905</v>
      </c>
      <c r="AE168" s="125">
        <v>-0.17903422794584248</v>
      </c>
      <c r="AF168" s="125">
        <v>-0.29194145754348771</v>
      </c>
      <c r="AG168" s="125">
        <v>-0.31855332776639805</v>
      </c>
      <c r="AH168" s="4">
        <v>-2.7376320090521003E-2</v>
      </c>
      <c r="AI168" s="4">
        <v>-1.565238374293294E-2</v>
      </c>
      <c r="AJ168" s="125">
        <v>2802037.0297077745</v>
      </c>
      <c r="AK168">
        <v>2378590.7939999998</v>
      </c>
      <c r="AL168">
        <v>-0.15112085644062173</v>
      </c>
      <c r="AM168" t="s">
        <v>779</v>
      </c>
      <c r="AN168">
        <v>1</v>
      </c>
      <c r="AO168">
        <v>1</v>
      </c>
      <c r="AP168">
        <v>1</v>
      </c>
      <c r="AQ168">
        <v>1</v>
      </c>
      <c r="AR168">
        <v>1</v>
      </c>
      <c r="AS168">
        <v>1</v>
      </c>
      <c r="AT168">
        <v>1</v>
      </c>
    </row>
    <row r="169" spans="1:46" x14ac:dyDescent="0.3">
      <c r="A169" t="s">
        <v>760</v>
      </c>
      <c r="B169" t="s">
        <v>846</v>
      </c>
      <c r="C169" t="s">
        <v>49</v>
      </c>
      <c r="D169" t="s">
        <v>806</v>
      </c>
      <c r="E169" t="s">
        <v>1696</v>
      </c>
      <c r="F169" t="s">
        <v>5</v>
      </c>
      <c r="G169" t="s">
        <v>767</v>
      </c>
      <c r="H169">
        <v>1E-3</v>
      </c>
      <c r="I169" t="s">
        <v>1559</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4.0999999999999995E-2</v>
      </c>
      <c r="AD169">
        <v>5.7000000000000002E-2</v>
      </c>
      <c r="AE169">
        <v>5.0000000000000001E-3</v>
      </c>
      <c r="AF169">
        <v>-0.30499999999999999</v>
      </c>
      <c r="AG169">
        <v>-0.29199999999999998</v>
      </c>
      <c r="AH169">
        <v>-2.2000000000000002E-2</v>
      </c>
      <c r="AL169">
        <v>-6.9628961223948807E-2</v>
      </c>
    </row>
    <row r="170" spans="1:46" x14ac:dyDescent="0.3">
      <c r="A170" t="s">
        <v>1335</v>
      </c>
      <c r="B170" t="s">
        <v>1911</v>
      </c>
      <c r="C170" t="s">
        <v>49</v>
      </c>
      <c r="D170" t="s">
        <v>804</v>
      </c>
      <c r="E170" t="s">
        <v>1696</v>
      </c>
      <c r="F170" t="s">
        <v>5</v>
      </c>
      <c r="G170" t="s">
        <v>767</v>
      </c>
      <c r="H170" s="4" t="e">
        <v>#N/A</v>
      </c>
      <c r="I170" s="4" t="s">
        <v>2058</v>
      </c>
      <c r="J170" s="4"/>
      <c r="K170" s="4"/>
      <c r="L170" s="4"/>
      <c r="M170" s="4"/>
      <c r="N170" s="4"/>
      <c r="O170" s="4"/>
      <c r="P170" s="4"/>
      <c r="Q170" s="4"/>
      <c r="R170" s="4"/>
      <c r="S170" s="4"/>
      <c r="T170" s="4"/>
      <c r="U170" s="4"/>
      <c r="V170" s="4"/>
      <c r="W170" s="4"/>
      <c r="X170" s="4"/>
      <c r="Y170" s="4"/>
      <c r="Z170" s="4"/>
      <c r="AA170" s="126"/>
      <c r="AB170" s="126"/>
      <c r="AC170" s="126">
        <v>-3.2000000000000001E-2</v>
      </c>
      <c r="AD170" s="126">
        <v>-0.13</v>
      </c>
      <c r="AE170" s="126">
        <v>-0.35200000000000004</v>
      </c>
      <c r="AF170" s="126">
        <v>-0.222</v>
      </c>
      <c r="AG170" s="126">
        <v>-0.11900000000000001</v>
      </c>
      <c r="AH170" s="4" t="e">
        <v>#N/A</v>
      </c>
      <c r="AI170" s="4"/>
      <c r="AJ170" s="2"/>
      <c r="AL170">
        <v>-5.518147169356425E-2</v>
      </c>
    </row>
    <row r="171" spans="1:46" x14ac:dyDescent="0.3">
      <c r="A171" t="s">
        <v>656</v>
      </c>
      <c r="B171" t="s">
        <v>816</v>
      </c>
      <c r="C171" t="s">
        <v>44</v>
      </c>
      <c r="D171" t="s">
        <v>808</v>
      </c>
      <c r="E171" t="s">
        <v>1696</v>
      </c>
      <c r="F171" t="s">
        <v>5</v>
      </c>
      <c r="G171" t="s">
        <v>730</v>
      </c>
      <c r="H171" s="4">
        <v>0.12</v>
      </c>
      <c r="I171" s="4" t="s">
        <v>1465</v>
      </c>
      <c r="J171" s="4">
        <v>62355802.880000003</v>
      </c>
      <c r="K171" s="4">
        <v>64399016.640000008</v>
      </c>
      <c r="L171" s="4">
        <v>46018744.800000004</v>
      </c>
      <c r="M171" s="4">
        <v>54623612.960000008</v>
      </c>
      <c r="N171" s="4">
        <v>67012867.040000007</v>
      </c>
      <c r="O171" s="4">
        <v>50261871.520000003</v>
      </c>
      <c r="P171" s="4">
        <v>65320595.200000003</v>
      </c>
      <c r="Q171" s="4">
        <v>74614895.040000007</v>
      </c>
      <c r="R171" s="4">
        <v>58920197.280000009</v>
      </c>
      <c r="S171" s="4">
        <v>61136486.880000003</v>
      </c>
      <c r="T171" s="4">
        <v>82166883.680000007</v>
      </c>
      <c r="U171" s="4">
        <v>67891910.24000001</v>
      </c>
      <c r="V171" s="4">
        <v>67416464</v>
      </c>
      <c r="W171" s="4">
        <v>71728728</v>
      </c>
      <c r="X171" s="4">
        <v>36954498</v>
      </c>
      <c r="Y171" s="4">
        <v>49124611</v>
      </c>
      <c r="Z171" s="4">
        <v>55281223</v>
      </c>
      <c r="AA171" s="125">
        <v>55442616</v>
      </c>
      <c r="AB171" s="125">
        <v>76013824</v>
      </c>
      <c r="AC171" s="125">
        <v>8.115782150602624E-2</v>
      </c>
      <c r="AD171" s="125">
        <v>0.1138171317269355</v>
      </c>
      <c r="AE171" s="125">
        <v>-0.19696857963844341</v>
      </c>
      <c r="AF171" s="125">
        <v>-0.1006707843369284</v>
      </c>
      <c r="AG171" s="125">
        <v>-0.17506554424835136</v>
      </c>
      <c r="AH171" s="4">
        <v>0.10307504124549949</v>
      </c>
      <c r="AI171" s="4">
        <v>0.16370378694895904</v>
      </c>
      <c r="AJ171" s="125">
        <v>409992511.04000002</v>
      </c>
      <c r="AK171">
        <v>411961964</v>
      </c>
      <c r="AL171">
        <v>4.8036315468402129E-3</v>
      </c>
      <c r="AM171" t="s">
        <v>779</v>
      </c>
      <c r="AN171">
        <v>1</v>
      </c>
      <c r="AO171">
        <v>1</v>
      </c>
      <c r="AP171">
        <v>1</v>
      </c>
      <c r="AQ171">
        <v>1</v>
      </c>
      <c r="AR171">
        <v>1</v>
      </c>
      <c r="AS171">
        <v>1</v>
      </c>
      <c r="AT171">
        <v>1</v>
      </c>
    </row>
    <row r="172" spans="1:46" x14ac:dyDescent="0.3">
      <c r="A172" t="s">
        <v>766</v>
      </c>
      <c r="B172" t="s">
        <v>850</v>
      </c>
      <c r="C172" t="s">
        <v>49</v>
      </c>
      <c r="D172" t="s">
        <v>804</v>
      </c>
      <c r="E172" t="s">
        <v>1696</v>
      </c>
      <c r="F172" t="s">
        <v>5</v>
      </c>
      <c r="G172" t="s">
        <v>767</v>
      </c>
      <c r="H172">
        <v>8.8000000000000009E-2</v>
      </c>
      <c r="I172" t="s">
        <v>1560</v>
      </c>
      <c r="AC172">
        <v>1.3000000000000001E-2</v>
      </c>
      <c r="AD172">
        <v>-3.4000000000000002E-2</v>
      </c>
      <c r="AE172">
        <v>2.8999999999999998E-2</v>
      </c>
      <c r="AF172">
        <v>-9.9000000000000005E-2</v>
      </c>
      <c r="AG172">
        <v>-0.192</v>
      </c>
      <c r="AH172">
        <v>-3.4000000000000002E-2</v>
      </c>
    </row>
    <row r="173" spans="1:46" x14ac:dyDescent="0.3">
      <c r="A173" t="s">
        <v>788</v>
      </c>
      <c r="B173" t="s">
        <v>736</v>
      </c>
      <c r="C173" t="s">
        <v>743</v>
      </c>
      <c r="D173" t="s">
        <v>804</v>
      </c>
      <c r="E173" t="s">
        <v>102</v>
      </c>
      <c r="F173" t="s">
        <v>5</v>
      </c>
      <c r="G173" t="s">
        <v>7</v>
      </c>
      <c r="H173">
        <v>6.0000000000000001E-3</v>
      </c>
      <c r="I173" t="s">
        <v>1484</v>
      </c>
      <c r="J173">
        <v>226265.49600000001</v>
      </c>
      <c r="K173">
        <v>72471.233999999997</v>
      </c>
      <c r="L173">
        <v>127144.31600000001</v>
      </c>
      <c r="M173">
        <v>402818.49599999998</v>
      </c>
      <c r="N173">
        <v>125733.90399999999</v>
      </c>
      <c r="O173">
        <v>214485.236</v>
      </c>
      <c r="P173">
        <v>158443.99400000001</v>
      </c>
      <c r="Q173">
        <v>132935.85800000001</v>
      </c>
      <c r="R173">
        <v>272020.38799999998</v>
      </c>
      <c r="S173">
        <v>156638.22399999999</v>
      </c>
      <c r="T173">
        <v>129219.694</v>
      </c>
      <c r="U173">
        <v>234106.26</v>
      </c>
      <c r="V173">
        <v>251245</v>
      </c>
      <c r="W173">
        <v>88032</v>
      </c>
      <c r="X173">
        <v>128902</v>
      </c>
      <c r="Y173">
        <v>102416</v>
      </c>
      <c r="Z173">
        <v>62106</v>
      </c>
      <c r="AA173">
        <v>114569</v>
      </c>
      <c r="AB173">
        <v>464959</v>
      </c>
      <c r="AC173">
        <v>0.11039908621330397</v>
      </c>
      <c r="AD173">
        <v>0.21471644873605994</v>
      </c>
      <c r="AE173">
        <v>1.3824322276427943E-2</v>
      </c>
      <c r="AF173">
        <v>-0.74575149597897306</v>
      </c>
      <c r="AG173">
        <v>-0.50605208281769409</v>
      </c>
      <c r="AH173">
        <v>-0.465842021872312</v>
      </c>
      <c r="AI173">
        <v>1.9345321855494251</v>
      </c>
      <c r="AJ173">
        <v>1327362.6759999997</v>
      </c>
      <c r="AK173">
        <v>1212229</v>
      </c>
      <c r="AL173">
        <v>-8.6738672166792014E-2</v>
      </c>
      <c r="AM173" t="s">
        <v>780</v>
      </c>
      <c r="AN173">
        <v>1</v>
      </c>
      <c r="AO173">
        <v>1</v>
      </c>
      <c r="AP173">
        <v>1</v>
      </c>
      <c r="AQ173">
        <v>1</v>
      </c>
      <c r="AR173">
        <v>1</v>
      </c>
      <c r="AS173">
        <v>1</v>
      </c>
      <c r="AT173">
        <v>1</v>
      </c>
    </row>
    <row r="174" spans="1:46" x14ac:dyDescent="0.3">
      <c r="A174" t="s">
        <v>10</v>
      </c>
      <c r="B174" t="s">
        <v>812</v>
      </c>
      <c r="C174" t="s">
        <v>44</v>
      </c>
      <c r="D174" t="s">
        <v>806</v>
      </c>
      <c r="E174" t="s">
        <v>1940</v>
      </c>
      <c r="F174" t="s">
        <v>5</v>
      </c>
      <c r="G174" t="s">
        <v>7</v>
      </c>
      <c r="H174" s="4">
        <v>1.3000000000000001E-2</v>
      </c>
      <c r="I174" s="4" t="s">
        <v>1467</v>
      </c>
      <c r="J174" s="4">
        <v>127.79087952879999</v>
      </c>
      <c r="K174" s="4">
        <v>100.34873911852999</v>
      </c>
      <c r="L174" s="4">
        <v>119.07191138885001</v>
      </c>
      <c r="M174" s="4">
        <v>163.7080498384</v>
      </c>
      <c r="N174" s="4">
        <v>138.37288379585999</v>
      </c>
      <c r="O174" s="4">
        <v>115.63966181062999</v>
      </c>
      <c r="P174" s="4">
        <v>180.82140100271997</v>
      </c>
      <c r="Q174" s="4">
        <v>151.45296658629999</v>
      </c>
      <c r="R174" s="4">
        <v>140.71781598649997</v>
      </c>
      <c r="S174" s="4">
        <v>165.85675672660997</v>
      </c>
      <c r="T174" s="4">
        <v>122.49362887698</v>
      </c>
      <c r="U174" s="4">
        <v>157.37502269198018</v>
      </c>
      <c r="V174" s="4">
        <v>139.14545901999998</v>
      </c>
      <c r="W174" s="4">
        <v>108.47626526000001</v>
      </c>
      <c r="X174" s="4">
        <v>104.82472519</v>
      </c>
      <c r="Y174" s="4">
        <v>90.637348749999987</v>
      </c>
      <c r="Z174" s="4">
        <v>116.11016671</v>
      </c>
      <c r="AA174" s="125">
        <v>124.73438337000002</v>
      </c>
      <c r="AB174" s="125" t="s">
        <v>102</v>
      </c>
      <c r="AC174" s="125">
        <v>8.8852815890049688E-2</v>
      </c>
      <c r="AD174" s="125">
        <v>8.0992807810668518E-2</v>
      </c>
      <c r="AE174" s="125">
        <v>-0.11965194841227798</v>
      </c>
      <c r="AF174" s="125">
        <v>-0.44634763629845808</v>
      </c>
      <c r="AG174" s="125">
        <v>-0.16088930486340036</v>
      </c>
      <c r="AH174" s="4">
        <v>7.8647078493392933E-2</v>
      </c>
      <c r="AI174" s="4" t="s">
        <v>102</v>
      </c>
      <c r="AJ174" s="125">
        <v>764.93212548106987</v>
      </c>
      <c r="AK174">
        <v>683.92834830000004</v>
      </c>
      <c r="AL174">
        <v>-0.10589668610156244</v>
      </c>
      <c r="AM174" t="s">
        <v>779</v>
      </c>
      <c r="AN174">
        <v>1</v>
      </c>
      <c r="AO174">
        <v>1</v>
      </c>
      <c r="AP174">
        <v>1</v>
      </c>
      <c r="AQ174">
        <v>1</v>
      </c>
      <c r="AR174">
        <v>1</v>
      </c>
      <c r="AS174">
        <v>1</v>
      </c>
      <c r="AT174">
        <v>0</v>
      </c>
    </row>
    <row r="175" spans="1:46" x14ac:dyDescent="0.3">
      <c r="A175" t="s">
        <v>47</v>
      </c>
      <c r="B175" t="s">
        <v>834</v>
      </c>
      <c r="C175" t="s">
        <v>46</v>
      </c>
      <c r="D175" t="s">
        <v>808</v>
      </c>
      <c r="E175" t="s">
        <v>1696</v>
      </c>
      <c r="F175" t="s">
        <v>5</v>
      </c>
      <c r="G175" t="s">
        <v>8</v>
      </c>
      <c r="H175" s="4">
        <v>2.4E-2</v>
      </c>
      <c r="I175" s="4" t="s">
        <v>1511</v>
      </c>
      <c r="J175" s="4">
        <v>77.611007999999998</v>
      </c>
      <c r="K175" s="4">
        <v>138.30246400000001</v>
      </c>
      <c r="L175" s="4">
        <v>137.95430400000001</v>
      </c>
      <c r="M175" s="4">
        <v>75.326464000000016</v>
      </c>
      <c r="N175" s="4">
        <v>99.822592</v>
      </c>
      <c r="O175" s="4">
        <v>150.709248</v>
      </c>
      <c r="P175" s="4">
        <v>76.385279999999995</v>
      </c>
      <c r="Q175" s="4">
        <v>121.12281600000001</v>
      </c>
      <c r="R175" s="4">
        <v>121.14534399999999</v>
      </c>
      <c r="S175" s="4">
        <v>86.133759999999995</v>
      </c>
      <c r="T175" s="4">
        <v>98.230271999999999</v>
      </c>
      <c r="U175" s="4">
        <v>164.58751999999998</v>
      </c>
      <c r="V175" s="4">
        <v>91.007999999999996</v>
      </c>
      <c r="W175" s="4">
        <v>144.77799999999999</v>
      </c>
      <c r="X175" s="4">
        <v>139.465</v>
      </c>
      <c r="Y175" s="4">
        <v>61.883000000000003</v>
      </c>
      <c r="Z175" s="4">
        <v>67.97</v>
      </c>
      <c r="AA175" s="125">
        <v>108.178</v>
      </c>
      <c r="AB175" s="125">
        <v>64.025999999999996</v>
      </c>
      <c r="AC175" s="125">
        <v>0.17261716276124126</v>
      </c>
      <c r="AD175" s="125">
        <v>4.6821551928387745E-2</v>
      </c>
      <c r="AE175" s="125">
        <v>1.0950698573347852E-2</v>
      </c>
      <c r="AF175" s="125">
        <v>-0.17846933582333044</v>
      </c>
      <c r="AG175" s="125">
        <v>-0.31909201476154819</v>
      </c>
      <c r="AH175" s="4">
        <v>-0.28220728697418757</v>
      </c>
      <c r="AI175" s="4">
        <v>-0.16180185501709229</v>
      </c>
      <c r="AJ175" s="125">
        <v>756.11135999999999</v>
      </c>
      <c r="AK175">
        <v>677.30799999999988</v>
      </c>
      <c r="AL175">
        <v>-0.10422189662644417</v>
      </c>
      <c r="AM175" t="s">
        <v>779</v>
      </c>
      <c r="AN175">
        <v>1</v>
      </c>
      <c r="AO175">
        <v>1</v>
      </c>
      <c r="AP175">
        <v>1</v>
      </c>
      <c r="AQ175">
        <v>1</v>
      </c>
      <c r="AR175">
        <v>1</v>
      </c>
      <c r="AS175">
        <v>1</v>
      </c>
      <c r="AT175">
        <v>1</v>
      </c>
    </row>
    <row r="176" spans="1:46" x14ac:dyDescent="0.3">
      <c r="A176" t="s">
        <v>1650</v>
      </c>
      <c r="B176" t="s">
        <v>1705</v>
      </c>
      <c r="C176" t="s">
        <v>49</v>
      </c>
      <c r="D176" t="s">
        <v>804</v>
      </c>
      <c r="E176" t="s">
        <v>102</v>
      </c>
      <c r="F176" t="s">
        <v>1655</v>
      </c>
      <c r="G176" t="s">
        <v>7</v>
      </c>
      <c r="H176">
        <v>8.9999999999999993E-3</v>
      </c>
      <c r="I176" t="s">
        <v>1949</v>
      </c>
      <c r="J176">
        <v>0.34305999999999998</v>
      </c>
      <c r="K176">
        <v>0.15134999999999998</v>
      </c>
      <c r="L176">
        <v>0.14126</v>
      </c>
      <c r="M176">
        <v>0.24215999999999996</v>
      </c>
      <c r="N176">
        <v>3.8745599999999993</v>
      </c>
      <c r="O176">
        <v>0.99890999999999985</v>
      </c>
      <c r="P176">
        <v>0.35314999999999996</v>
      </c>
      <c r="Q176">
        <v>0.7769299999999999</v>
      </c>
      <c r="R176">
        <v>0.59530999999999989</v>
      </c>
      <c r="S176">
        <v>0.26233999999999996</v>
      </c>
      <c r="T176">
        <v>0.27243000000000001</v>
      </c>
      <c r="U176">
        <v>0.51458999999999999</v>
      </c>
      <c r="V176">
        <v>0.23</v>
      </c>
      <c r="W176">
        <v>0.15</v>
      </c>
      <c r="X176">
        <v>0.16</v>
      </c>
      <c r="Y176">
        <v>0.34</v>
      </c>
      <c r="Z176">
        <v>1.1399999999999999</v>
      </c>
      <c r="AA176">
        <v>0.57999999999999996</v>
      </c>
      <c r="AB176" t="s">
        <v>102</v>
      </c>
      <c r="AC176">
        <v>-0.3295633416895003</v>
      </c>
      <c r="AD176">
        <v>-8.9197224975222349E-3</v>
      </c>
      <c r="AE176">
        <v>0.13266317428854599</v>
      </c>
      <c r="AF176">
        <v>0.40403039312851041</v>
      </c>
      <c r="AG176">
        <v>-0.7057730426164518</v>
      </c>
      <c r="AH176">
        <v>-0.4193671101500635</v>
      </c>
      <c r="AI176" t="s">
        <v>102</v>
      </c>
      <c r="AJ176">
        <v>5.7512999999999987</v>
      </c>
      <c r="AK176">
        <v>2.6</v>
      </c>
      <c r="AL176">
        <v>-0.54792829447255387</v>
      </c>
      <c r="AM176" t="s">
        <v>779</v>
      </c>
      <c r="AN176">
        <v>1</v>
      </c>
      <c r="AO176">
        <v>1</v>
      </c>
      <c r="AP176">
        <v>1</v>
      </c>
      <c r="AQ176">
        <v>1</v>
      </c>
      <c r="AR176">
        <v>1</v>
      </c>
      <c r="AS176">
        <v>1</v>
      </c>
      <c r="AT176">
        <v>0</v>
      </c>
    </row>
    <row r="177" spans="1:46" x14ac:dyDescent="0.3">
      <c r="A177" t="s">
        <v>1661</v>
      </c>
      <c r="B177" t="s">
        <v>1712</v>
      </c>
      <c r="C177" t="s">
        <v>49</v>
      </c>
      <c r="D177" t="s">
        <v>804</v>
      </c>
      <c r="E177" t="s">
        <v>1696</v>
      </c>
      <c r="F177" t="s">
        <v>1655</v>
      </c>
      <c r="G177" t="s">
        <v>7</v>
      </c>
      <c r="H177" s="4">
        <v>1.4E-2</v>
      </c>
      <c r="I177" s="4" t="s">
        <v>1962</v>
      </c>
      <c r="J177" s="4">
        <v>1.1255400000000002</v>
      </c>
      <c r="K177" s="4">
        <v>1.71366</v>
      </c>
      <c r="L177" s="4">
        <v>3.3157800000000002</v>
      </c>
      <c r="M177" s="4">
        <v>4.64412</v>
      </c>
      <c r="N177" s="4">
        <v>4.64412</v>
      </c>
      <c r="O177" s="4">
        <v>7.2906600000000008</v>
      </c>
      <c r="P177" s="4">
        <v>1.13568</v>
      </c>
      <c r="Q177" s="4">
        <v>1.13568</v>
      </c>
      <c r="R177" s="4">
        <v>0.59826000000000001</v>
      </c>
      <c r="S177" s="4">
        <v>0.97343999999999997</v>
      </c>
      <c r="T177" s="4">
        <v>0.67938000000000009</v>
      </c>
      <c r="U177" s="4">
        <v>1.73394</v>
      </c>
      <c r="V177" s="4">
        <v>1.84</v>
      </c>
      <c r="W177" s="4">
        <v>1.53</v>
      </c>
      <c r="X177" s="4">
        <v>2.71</v>
      </c>
      <c r="Y177" s="4">
        <v>1.71</v>
      </c>
      <c r="Z177" s="4">
        <v>3.12</v>
      </c>
      <c r="AA177" s="125">
        <v>1.7</v>
      </c>
      <c r="AB177" s="125" t="s">
        <v>102</v>
      </c>
      <c r="AC177" s="125">
        <v>0.6347708655400961</v>
      </c>
      <c r="AD177" s="125">
        <v>-0.10717411855327191</v>
      </c>
      <c r="AE177" s="125">
        <v>-0.18269607754434861</v>
      </c>
      <c r="AF177" s="125">
        <v>-0.63179246014314872</v>
      </c>
      <c r="AG177" s="125">
        <v>-0.32818273429627137</v>
      </c>
      <c r="AH177" s="4">
        <v>-0.76682495137614426</v>
      </c>
      <c r="AI177" s="4" t="s">
        <v>102</v>
      </c>
      <c r="AJ177" s="125">
        <v>22.733879999999999</v>
      </c>
      <c r="AK177">
        <v>12.61</v>
      </c>
      <c r="AL177">
        <v>-0.44532125620439628</v>
      </c>
      <c r="AM177" t="s">
        <v>779</v>
      </c>
      <c r="AN177">
        <v>1</v>
      </c>
      <c r="AO177">
        <v>1</v>
      </c>
      <c r="AP177">
        <v>1</v>
      </c>
      <c r="AQ177">
        <v>1</v>
      </c>
      <c r="AR177">
        <v>1</v>
      </c>
      <c r="AS177">
        <v>1</v>
      </c>
      <c r="AT177">
        <v>0</v>
      </c>
    </row>
    <row r="178" spans="1:46" x14ac:dyDescent="0.3">
      <c r="A178" t="s">
        <v>1686</v>
      </c>
      <c r="B178" t="s">
        <v>1761</v>
      </c>
      <c r="C178" t="s">
        <v>49</v>
      </c>
      <c r="D178" t="s">
        <v>808</v>
      </c>
      <c r="E178" t="s">
        <v>1941</v>
      </c>
      <c r="F178" t="s">
        <v>1655</v>
      </c>
      <c r="G178" t="s">
        <v>7</v>
      </c>
      <c r="H178">
        <v>1.7999999999999999E-2</v>
      </c>
      <c r="I178" t="s">
        <v>1977</v>
      </c>
      <c r="J178">
        <v>0.66170000000000007</v>
      </c>
      <c r="K178">
        <v>0.50900000000000001</v>
      </c>
      <c r="L178">
        <v>0.79404000000000008</v>
      </c>
      <c r="M178">
        <v>1.4964599999999999</v>
      </c>
      <c r="N178">
        <v>1.0281800000000001</v>
      </c>
      <c r="O178">
        <v>0.62097999999999998</v>
      </c>
      <c r="P178">
        <v>0.63116000000000005</v>
      </c>
      <c r="Q178">
        <v>0.75331999999999999</v>
      </c>
      <c r="R178">
        <v>0.74314000000000002</v>
      </c>
      <c r="S178">
        <v>1.36412</v>
      </c>
      <c r="T178">
        <v>1.9851000000000001</v>
      </c>
      <c r="U178">
        <v>0.93656000000000006</v>
      </c>
      <c r="V178">
        <v>0.78</v>
      </c>
      <c r="W178">
        <v>0.71</v>
      </c>
      <c r="X178">
        <v>0.5</v>
      </c>
      <c r="Y178">
        <v>0.23</v>
      </c>
      <c r="Z178">
        <v>0.36</v>
      </c>
      <c r="AA178">
        <v>0.52</v>
      </c>
      <c r="AB178" t="s">
        <v>102</v>
      </c>
      <c r="AC178">
        <v>0.17878192534381132</v>
      </c>
      <c r="AD178">
        <v>0.39489194499017671</v>
      </c>
      <c r="AE178">
        <v>-0.3703088005642034</v>
      </c>
      <c r="AF178">
        <v>-0.84630394397444642</v>
      </c>
      <c r="AG178">
        <v>-0.64986675484837286</v>
      </c>
      <c r="AH178">
        <v>-0.16261393281587164</v>
      </c>
      <c r="AI178" t="s">
        <v>102</v>
      </c>
      <c r="AJ178">
        <v>5.11036</v>
      </c>
      <c r="AK178">
        <v>3.1</v>
      </c>
      <c r="AL178">
        <v>-0.39338911544392174</v>
      </c>
      <c r="AM178" t="s">
        <v>779</v>
      </c>
      <c r="AN178">
        <v>1</v>
      </c>
      <c r="AO178">
        <v>1</v>
      </c>
      <c r="AP178">
        <v>1</v>
      </c>
      <c r="AQ178">
        <v>1</v>
      </c>
      <c r="AR178">
        <v>1</v>
      </c>
      <c r="AS178">
        <v>1</v>
      </c>
      <c r="AT178">
        <v>0</v>
      </c>
    </row>
    <row r="179" spans="1:46" x14ac:dyDescent="0.3">
      <c r="A179" t="s">
        <v>1670</v>
      </c>
      <c r="B179" t="s">
        <v>1784</v>
      </c>
      <c r="C179" t="s">
        <v>49</v>
      </c>
      <c r="D179" t="s">
        <v>808</v>
      </c>
      <c r="E179" t="s">
        <v>1941</v>
      </c>
      <c r="F179" t="s">
        <v>1655</v>
      </c>
      <c r="G179" t="s">
        <v>7</v>
      </c>
      <c r="H179">
        <v>2E-3</v>
      </c>
      <c r="I179" t="s">
        <v>1992</v>
      </c>
      <c r="J179">
        <v>1.76352</v>
      </c>
      <c r="K179">
        <v>2.1242399999999999</v>
      </c>
      <c r="L179">
        <v>3.7875599999999996</v>
      </c>
      <c r="M179">
        <v>2.7154199999999999</v>
      </c>
      <c r="N179">
        <v>4.4789399999999997</v>
      </c>
      <c r="O179">
        <v>5.4909600000000003</v>
      </c>
      <c r="P179">
        <v>2.7855599999999998</v>
      </c>
      <c r="Q179">
        <v>6.2625000000000002</v>
      </c>
      <c r="R179">
        <v>2.7354599999999998</v>
      </c>
      <c r="S179">
        <v>3.4569000000000001</v>
      </c>
      <c r="T179">
        <v>2.0140199999999999</v>
      </c>
      <c r="U179">
        <v>1.9438800000000001</v>
      </c>
      <c r="V179">
        <v>2.21</v>
      </c>
      <c r="W179">
        <v>2.5099999999999998</v>
      </c>
      <c r="X179">
        <v>3.35</v>
      </c>
      <c r="Y179">
        <v>1.53</v>
      </c>
      <c r="Z179">
        <v>6.27</v>
      </c>
      <c r="AA179">
        <v>5.72</v>
      </c>
      <c r="AB179" t="s">
        <v>102</v>
      </c>
      <c r="AC179">
        <v>0.25317546724732354</v>
      </c>
      <c r="AD179">
        <v>0.18159906601890555</v>
      </c>
      <c r="AE179">
        <v>-0.11552556263135094</v>
      </c>
      <c r="AF179">
        <v>-0.43655125174006226</v>
      </c>
      <c r="AG179">
        <v>0.39988479417004918</v>
      </c>
      <c r="AH179">
        <v>4.1712196045864375E-2</v>
      </c>
      <c r="AI179" t="s">
        <v>102</v>
      </c>
      <c r="AJ179">
        <v>20.36064</v>
      </c>
      <c r="AK179">
        <v>21.59</v>
      </c>
      <c r="AL179">
        <v>6.037924151696606E-2</v>
      </c>
      <c r="AM179" t="s">
        <v>779</v>
      </c>
      <c r="AN179">
        <v>1</v>
      </c>
      <c r="AO179">
        <v>1</v>
      </c>
      <c r="AP179">
        <v>1</v>
      </c>
      <c r="AQ179">
        <v>1</v>
      </c>
      <c r="AR179">
        <v>1</v>
      </c>
      <c r="AS179">
        <v>1</v>
      </c>
      <c r="AT179">
        <v>0</v>
      </c>
    </row>
    <row r="180" spans="1:46" x14ac:dyDescent="0.3">
      <c r="A180" t="s">
        <v>1672</v>
      </c>
      <c r="B180" t="s">
        <v>1814</v>
      </c>
      <c r="C180" t="s">
        <v>49</v>
      </c>
      <c r="D180" t="s">
        <v>804</v>
      </c>
      <c r="E180" t="s">
        <v>1696</v>
      </c>
      <c r="F180" t="s">
        <v>1655</v>
      </c>
      <c r="G180" t="s">
        <v>7</v>
      </c>
      <c r="H180">
        <v>8.9999999999999993E-3</v>
      </c>
      <c r="I180" t="s">
        <v>2021</v>
      </c>
      <c r="J180">
        <v>0.87782999999999989</v>
      </c>
      <c r="K180">
        <v>0.73656999999999995</v>
      </c>
      <c r="L180">
        <v>1.08972</v>
      </c>
      <c r="M180">
        <v>0.83746999999999983</v>
      </c>
      <c r="N180">
        <v>2.0079099999999999</v>
      </c>
      <c r="O180">
        <v>3.4911399999999997</v>
      </c>
      <c r="P180">
        <v>3.2691599999999998</v>
      </c>
      <c r="Q180">
        <v>0.49440999999999996</v>
      </c>
      <c r="R180">
        <v>0.44395999999999997</v>
      </c>
      <c r="S180">
        <v>0.68611999999999995</v>
      </c>
      <c r="T180">
        <v>0.23207</v>
      </c>
      <c r="U180">
        <v>1.6648499999999997</v>
      </c>
      <c r="V180">
        <v>0.8</v>
      </c>
      <c r="W180">
        <v>0.8</v>
      </c>
      <c r="X180">
        <v>0.62</v>
      </c>
      <c r="Y180">
        <v>0.11</v>
      </c>
      <c r="Z180">
        <v>0.37</v>
      </c>
      <c r="AA180">
        <v>0.92</v>
      </c>
      <c r="AB180" t="s">
        <v>102</v>
      </c>
      <c r="AC180">
        <v>-8.8661813790824939E-2</v>
      </c>
      <c r="AD180">
        <v>8.6115372605455154E-2</v>
      </c>
      <c r="AE180">
        <v>-0.43104650735968875</v>
      </c>
      <c r="AF180">
        <v>-0.86865201141533432</v>
      </c>
      <c r="AG180">
        <v>-0.8157287926251674</v>
      </c>
      <c r="AH180">
        <v>-0.73647576436350304</v>
      </c>
      <c r="AI180" t="s">
        <v>102</v>
      </c>
      <c r="AJ180">
        <v>9.0406399999999998</v>
      </c>
      <c r="AK180">
        <v>3.62</v>
      </c>
      <c r="AL180">
        <v>-0.59958587002690078</v>
      </c>
      <c r="AM180" t="s">
        <v>779</v>
      </c>
      <c r="AN180">
        <v>1</v>
      </c>
      <c r="AO180">
        <v>1</v>
      </c>
      <c r="AP180">
        <v>1</v>
      </c>
      <c r="AQ180">
        <v>1</v>
      </c>
      <c r="AR180">
        <v>1</v>
      </c>
      <c r="AS180">
        <v>1</v>
      </c>
      <c r="AT180">
        <v>0</v>
      </c>
    </row>
    <row r="181" spans="1:46" x14ac:dyDescent="0.3">
      <c r="A181" t="s">
        <v>1685</v>
      </c>
      <c r="B181" t="s">
        <v>1823</v>
      </c>
      <c r="C181" t="s">
        <v>49</v>
      </c>
      <c r="D181" t="s">
        <v>808</v>
      </c>
      <c r="E181" t="s">
        <v>1941</v>
      </c>
      <c r="F181" t="s">
        <v>1655</v>
      </c>
      <c r="G181" t="s">
        <v>7</v>
      </c>
      <c r="H181">
        <v>2E-3</v>
      </c>
      <c r="I181" t="s">
        <v>2034</v>
      </c>
      <c r="J181">
        <v>0.57113999999999998</v>
      </c>
      <c r="K181">
        <v>1.5531000000000001</v>
      </c>
      <c r="L181">
        <v>0.82163999999999993</v>
      </c>
      <c r="M181">
        <v>0.35069999999999996</v>
      </c>
      <c r="N181">
        <v>0.52104000000000006</v>
      </c>
      <c r="O181">
        <v>0.42083999999999999</v>
      </c>
      <c r="P181">
        <v>0.92183999999999999</v>
      </c>
      <c r="Q181">
        <v>0.19037999999999999</v>
      </c>
      <c r="R181">
        <v>0.28056000000000003</v>
      </c>
      <c r="S181">
        <v>0.55110000000000003</v>
      </c>
      <c r="T181">
        <v>1.03206</v>
      </c>
      <c r="U181">
        <v>0.70139999999999991</v>
      </c>
      <c r="V181">
        <v>1.82</v>
      </c>
      <c r="W181">
        <v>0.69</v>
      </c>
      <c r="X181">
        <v>0.28999999999999998</v>
      </c>
      <c r="Y181">
        <v>0.06</v>
      </c>
      <c r="Z181">
        <v>0.16</v>
      </c>
      <c r="AA181">
        <v>0.51</v>
      </c>
      <c r="AB181" t="s">
        <v>102</v>
      </c>
      <c r="AC181">
        <v>2.1866092376650212</v>
      </c>
      <c r="AD181">
        <v>-0.55572725516708521</v>
      </c>
      <c r="AE181">
        <v>-0.64704736867727952</v>
      </c>
      <c r="AF181">
        <v>-0.82891360136869119</v>
      </c>
      <c r="AG181">
        <v>-0.69292184861047135</v>
      </c>
      <c r="AH181">
        <v>0.21186199030510411</v>
      </c>
      <c r="AI181" t="s">
        <v>102</v>
      </c>
      <c r="AJ181">
        <v>4.2384599999999999</v>
      </c>
      <c r="AK181">
        <v>3.5300000000000002</v>
      </c>
      <c r="AL181">
        <v>-0.167150332903932</v>
      </c>
      <c r="AM181" t="s">
        <v>779</v>
      </c>
      <c r="AN181">
        <v>1</v>
      </c>
      <c r="AO181">
        <v>1</v>
      </c>
      <c r="AP181">
        <v>1</v>
      </c>
      <c r="AQ181">
        <v>1</v>
      </c>
      <c r="AR181">
        <v>1</v>
      </c>
      <c r="AS181">
        <v>1</v>
      </c>
      <c r="AT181">
        <v>0</v>
      </c>
    </row>
    <row r="182" spans="1:46" x14ac:dyDescent="0.3">
      <c r="A182" t="s">
        <v>1671</v>
      </c>
      <c r="B182" t="s">
        <v>1938</v>
      </c>
      <c r="C182" t="s">
        <v>49</v>
      </c>
      <c r="D182" t="s">
        <v>804</v>
      </c>
      <c r="E182" t="s">
        <v>102</v>
      </c>
      <c r="F182" t="s">
        <v>1655</v>
      </c>
      <c r="G182" t="s">
        <v>7</v>
      </c>
      <c r="H182">
        <v>8.9999999999999993E-3</v>
      </c>
      <c r="I182" t="s">
        <v>2006</v>
      </c>
      <c r="J182">
        <v>6.053999999999999E-2</v>
      </c>
      <c r="K182">
        <v>3.0269999999999995E-2</v>
      </c>
      <c r="L182">
        <v>3.0269999999999995E-2</v>
      </c>
      <c r="M182">
        <v>1.009E-2</v>
      </c>
      <c r="N182">
        <v>0</v>
      </c>
      <c r="O182">
        <v>0</v>
      </c>
      <c r="P182">
        <v>3.0269999999999995E-2</v>
      </c>
      <c r="Q182">
        <v>0.20179999999999998</v>
      </c>
      <c r="R182">
        <v>0.28251999999999999</v>
      </c>
      <c r="S182">
        <v>4.036E-2</v>
      </c>
      <c r="T182">
        <v>5.0449999999999995E-2</v>
      </c>
      <c r="U182">
        <v>1.009E-2</v>
      </c>
      <c r="V182">
        <v>0.02</v>
      </c>
      <c r="W182">
        <v>0.01</v>
      </c>
      <c r="X182">
        <v>0.01</v>
      </c>
      <c r="Y182">
        <v>0</v>
      </c>
      <c r="Z182">
        <v>0</v>
      </c>
      <c r="AA182">
        <v>0.01</v>
      </c>
      <c r="AB182" t="s">
        <v>102</v>
      </c>
      <c r="AC182">
        <v>-0.66963990749917413</v>
      </c>
      <c r="AD182">
        <v>-0.66963990749917413</v>
      </c>
      <c r="AE182">
        <v>-0.66963990749917413</v>
      </c>
      <c r="AF182">
        <v>-1</v>
      </c>
      <c r="AG182" t="e">
        <v>#DIV/0!</v>
      </c>
      <c r="AH182" t="e">
        <v>#DIV/0!</v>
      </c>
      <c r="AI182" t="s">
        <v>102</v>
      </c>
      <c r="AJ182">
        <v>0.13116999999999998</v>
      </c>
      <c r="AK182">
        <v>0.05</v>
      </c>
      <c r="AL182">
        <v>-0.61881527788366231</v>
      </c>
      <c r="AM182" t="s">
        <v>779</v>
      </c>
      <c r="AN182">
        <v>1</v>
      </c>
      <c r="AO182">
        <v>1</v>
      </c>
      <c r="AP182">
        <v>1</v>
      </c>
      <c r="AQ182">
        <v>1</v>
      </c>
      <c r="AR182">
        <v>1</v>
      </c>
      <c r="AS182">
        <v>1</v>
      </c>
      <c r="AT182">
        <v>0</v>
      </c>
    </row>
    <row r="183" spans="1:46" x14ac:dyDescent="0.3">
      <c r="A183" t="s">
        <v>1650</v>
      </c>
      <c r="B183" t="s">
        <v>1705</v>
      </c>
      <c r="C183" t="s">
        <v>49</v>
      </c>
      <c r="D183" t="s">
        <v>804</v>
      </c>
      <c r="E183" t="s">
        <v>102</v>
      </c>
      <c r="F183" t="s">
        <v>1656</v>
      </c>
      <c r="G183" t="s">
        <v>7</v>
      </c>
      <c r="H183">
        <v>8.9999999999999993E-3</v>
      </c>
      <c r="I183" t="s">
        <v>1950</v>
      </c>
      <c r="J183">
        <v>9.0910899999999994</v>
      </c>
      <c r="K183">
        <v>7.6885799999999991</v>
      </c>
      <c r="L183">
        <v>8.7984799999999996</v>
      </c>
      <c r="M183">
        <v>8.8791999999999991</v>
      </c>
      <c r="N183">
        <v>9.0709099999999996</v>
      </c>
      <c r="O183">
        <v>7.3959699999999993</v>
      </c>
      <c r="P183">
        <v>8.5563199999999995</v>
      </c>
      <c r="Q183">
        <v>7.2647999999999993</v>
      </c>
      <c r="R183">
        <v>6.114539999999999</v>
      </c>
      <c r="S183">
        <v>8.1829899999999984</v>
      </c>
      <c r="T183">
        <v>8.5664099999999994</v>
      </c>
      <c r="U183">
        <v>9.6359499999999993</v>
      </c>
      <c r="V183" t="s">
        <v>102</v>
      </c>
      <c r="W183">
        <v>7.61</v>
      </c>
      <c r="X183">
        <v>4.54</v>
      </c>
      <c r="Y183">
        <v>4.32</v>
      </c>
      <c r="Z183">
        <v>4.2300000000000004</v>
      </c>
      <c r="AA183">
        <v>5.77</v>
      </c>
      <c r="AB183" t="s">
        <v>102</v>
      </c>
      <c r="AC183" t="s">
        <v>102</v>
      </c>
      <c r="AD183">
        <v>-1.0220352782958462E-2</v>
      </c>
      <c r="AE183">
        <v>-0.48400178212600353</v>
      </c>
      <c r="AF183">
        <v>-0.51346968195332909</v>
      </c>
      <c r="AG183">
        <v>-0.53367412971796646</v>
      </c>
      <c r="AH183">
        <v>-0.21984540229341112</v>
      </c>
      <c r="AI183" t="s">
        <v>102</v>
      </c>
      <c r="AJ183">
        <v>41.833139999999993</v>
      </c>
      <c r="AK183">
        <v>26.47</v>
      </c>
      <c r="AL183">
        <v>-0.36724807174407653</v>
      </c>
      <c r="AM183" t="s">
        <v>779</v>
      </c>
      <c r="AN183">
        <v>0</v>
      </c>
      <c r="AO183">
        <v>1</v>
      </c>
      <c r="AP183">
        <v>1</v>
      </c>
      <c r="AQ183">
        <v>1</v>
      </c>
      <c r="AR183">
        <v>1</v>
      </c>
      <c r="AS183">
        <v>1</v>
      </c>
      <c r="AT183">
        <v>0</v>
      </c>
    </row>
    <row r="184" spans="1:46" x14ac:dyDescent="0.3">
      <c r="A184" t="s">
        <v>1661</v>
      </c>
      <c r="B184" t="s">
        <v>1712</v>
      </c>
      <c r="C184" t="s">
        <v>49</v>
      </c>
      <c r="D184" t="s">
        <v>804</v>
      </c>
      <c r="E184" t="s">
        <v>1696</v>
      </c>
      <c r="F184" t="s">
        <v>1656</v>
      </c>
      <c r="G184" t="s">
        <v>7</v>
      </c>
      <c r="H184" s="4">
        <v>1.4E-2</v>
      </c>
      <c r="I184" s="4" t="s">
        <v>1963</v>
      </c>
      <c r="J184" s="4">
        <v>18.272279999999999</v>
      </c>
      <c r="K184" s="4">
        <v>21.294</v>
      </c>
      <c r="L184" s="4">
        <v>22.27758</v>
      </c>
      <c r="M184" s="4">
        <v>24.123059999999999</v>
      </c>
      <c r="N184" s="4">
        <v>21.882119999999997</v>
      </c>
      <c r="O184" s="4">
        <v>19.529640000000001</v>
      </c>
      <c r="P184" s="4">
        <v>20.675460000000001</v>
      </c>
      <c r="Q184" s="4">
        <v>19.124040000000001</v>
      </c>
      <c r="R184" s="4">
        <v>19.326840000000001</v>
      </c>
      <c r="S184" s="4">
        <v>21.68946</v>
      </c>
      <c r="T184" s="4">
        <v>22.845420000000001</v>
      </c>
      <c r="U184" s="4">
        <v>31.545539999999999</v>
      </c>
      <c r="V184" s="4">
        <v>19.350000000000001</v>
      </c>
      <c r="W184" s="4">
        <v>21.41</v>
      </c>
      <c r="X184" s="4">
        <v>23.91</v>
      </c>
      <c r="Y184" s="4">
        <v>16.86</v>
      </c>
      <c r="Z184" s="4">
        <v>13.45</v>
      </c>
      <c r="AA184" s="125">
        <v>18.29</v>
      </c>
      <c r="AB184" s="125" t="s">
        <v>102</v>
      </c>
      <c r="AC184" s="125">
        <v>5.8981145210121724E-2</v>
      </c>
      <c r="AD184" s="125">
        <v>5.4475439090823545E-3</v>
      </c>
      <c r="AE184" s="125">
        <v>7.3276361256473979E-2</v>
      </c>
      <c r="AF184" s="125">
        <v>-0.30108369336228485</v>
      </c>
      <c r="AG184" s="125">
        <v>-0.38534291924182845</v>
      </c>
      <c r="AH184" s="4">
        <v>-6.3474800354742913E-2</v>
      </c>
      <c r="AI184" s="4" t="s">
        <v>102</v>
      </c>
      <c r="AJ184" s="125">
        <v>127.37868</v>
      </c>
      <c r="AK184">
        <v>113.27000000000001</v>
      </c>
      <c r="AL184">
        <v>-0.11076170674715731</v>
      </c>
      <c r="AM184" t="s">
        <v>779</v>
      </c>
      <c r="AN184">
        <v>1</v>
      </c>
      <c r="AO184">
        <v>1</v>
      </c>
      <c r="AP184">
        <v>1</v>
      </c>
      <c r="AQ184">
        <v>1</v>
      </c>
      <c r="AR184">
        <v>1</v>
      </c>
      <c r="AS184">
        <v>1</v>
      </c>
      <c r="AT184">
        <v>0</v>
      </c>
    </row>
    <row r="185" spans="1:46" x14ac:dyDescent="0.3">
      <c r="A185" t="s">
        <v>1686</v>
      </c>
      <c r="B185" t="s">
        <v>1761</v>
      </c>
      <c r="C185" t="s">
        <v>49</v>
      </c>
      <c r="D185" t="s">
        <v>808</v>
      </c>
      <c r="E185" t="s">
        <v>1941</v>
      </c>
      <c r="F185" t="s">
        <v>1656</v>
      </c>
      <c r="G185" t="s">
        <v>7</v>
      </c>
      <c r="H185" s="4">
        <v>1.7999999999999999E-2</v>
      </c>
      <c r="I185" s="4" t="s">
        <v>1978</v>
      </c>
      <c r="J185" s="4">
        <v>8.9889399999999995</v>
      </c>
      <c r="K185" s="4">
        <v>9.6404600000000009</v>
      </c>
      <c r="L185" s="4">
        <v>8.958400000000001</v>
      </c>
      <c r="M185" s="4">
        <v>10.129099999999999</v>
      </c>
      <c r="N185" s="4">
        <v>8.0320199999999993</v>
      </c>
      <c r="O185" s="4">
        <v>7.89968</v>
      </c>
      <c r="P185" s="4">
        <v>9.4775800000000014</v>
      </c>
      <c r="Q185" s="4">
        <v>8.4392199999999988</v>
      </c>
      <c r="R185" s="4">
        <v>8.9380399999999991</v>
      </c>
      <c r="S185" s="4">
        <v>8.9380399999999991</v>
      </c>
      <c r="T185" s="4">
        <v>7.6757200000000001</v>
      </c>
      <c r="U185" s="4">
        <v>8.4290399999999988</v>
      </c>
      <c r="V185" s="4">
        <v>7.8</v>
      </c>
      <c r="W185" s="4">
        <v>6.28</v>
      </c>
      <c r="X185" s="4">
        <v>6.39</v>
      </c>
      <c r="Y185" s="4">
        <v>4.82</v>
      </c>
      <c r="Z185" s="4">
        <v>3.71</v>
      </c>
      <c r="AA185" s="125">
        <v>4.5599999999999996</v>
      </c>
      <c r="AB185" s="125" t="s">
        <v>102</v>
      </c>
      <c r="AC185" s="125">
        <v>-0.13226698587375149</v>
      </c>
      <c r="AD185" s="125">
        <v>-0.34857880225632393</v>
      </c>
      <c r="AE185" s="125">
        <v>-0.28670298267547789</v>
      </c>
      <c r="AF185" s="125">
        <v>-0.52414330986958357</v>
      </c>
      <c r="AG185" s="125">
        <v>-0.5380987597142437</v>
      </c>
      <c r="AH185" s="4">
        <v>-0.42276142831102026</v>
      </c>
      <c r="AI185" s="4" t="s">
        <v>102</v>
      </c>
      <c r="AJ185" s="125">
        <v>53.648600000000002</v>
      </c>
      <c r="AK185">
        <v>33.56</v>
      </c>
      <c r="AL185">
        <v>-0.37444779546903367</v>
      </c>
      <c r="AM185" t="s">
        <v>779</v>
      </c>
      <c r="AN185">
        <v>1</v>
      </c>
      <c r="AO185">
        <v>1</v>
      </c>
      <c r="AP185">
        <v>1</v>
      </c>
      <c r="AQ185">
        <v>1</v>
      </c>
      <c r="AR185">
        <v>1</v>
      </c>
      <c r="AS185">
        <v>1</v>
      </c>
      <c r="AT185">
        <v>0</v>
      </c>
    </row>
    <row r="186" spans="1:46" x14ac:dyDescent="0.3">
      <c r="A186" t="s">
        <v>1670</v>
      </c>
      <c r="B186" t="s">
        <v>1784</v>
      </c>
      <c r="C186" t="s">
        <v>49</v>
      </c>
      <c r="D186" t="s">
        <v>808</v>
      </c>
      <c r="E186" t="s">
        <v>1941</v>
      </c>
      <c r="F186" t="s">
        <v>1656</v>
      </c>
      <c r="G186" t="s">
        <v>7</v>
      </c>
      <c r="H186">
        <v>2E-3</v>
      </c>
      <c r="I186" t="s">
        <v>1993</v>
      </c>
      <c r="J186">
        <v>20.781479999999998</v>
      </c>
      <c r="K186">
        <v>18.516960000000001</v>
      </c>
      <c r="L186">
        <v>19.288499999999999</v>
      </c>
      <c r="M186">
        <v>21.352619999999998</v>
      </c>
      <c r="N186">
        <v>21.532979999999998</v>
      </c>
      <c r="O186">
        <v>18.89772</v>
      </c>
      <c r="P186">
        <v>21.542999999999999</v>
      </c>
      <c r="Q186">
        <v>19.398720000000001</v>
      </c>
      <c r="R186">
        <v>17.434799999999999</v>
      </c>
      <c r="S186">
        <v>21.33258</v>
      </c>
      <c r="T186">
        <v>22.845600000000001</v>
      </c>
      <c r="U186">
        <v>24.128159999999998</v>
      </c>
      <c r="V186">
        <v>20.22</v>
      </c>
      <c r="W186">
        <v>19.55</v>
      </c>
      <c r="X186">
        <v>20.47</v>
      </c>
      <c r="Y186">
        <v>12.24</v>
      </c>
      <c r="Z186">
        <v>12.68</v>
      </c>
      <c r="AA186">
        <v>16.63</v>
      </c>
      <c r="AB186" t="s">
        <v>102</v>
      </c>
      <c r="AC186">
        <v>-2.7018287436698426E-2</v>
      </c>
      <c r="AD186">
        <v>5.5788855190052777E-2</v>
      </c>
      <c r="AE186">
        <v>6.1254115146330709E-2</v>
      </c>
      <c r="AF186">
        <v>-0.42676823734042935</v>
      </c>
      <c r="AG186">
        <v>-0.41113584835912165</v>
      </c>
      <c r="AH186">
        <v>-0.11999966133480656</v>
      </c>
      <c r="AI186" t="s">
        <v>102</v>
      </c>
      <c r="AJ186">
        <v>120.37026</v>
      </c>
      <c r="AK186">
        <v>101.78999999999999</v>
      </c>
      <c r="AL186">
        <v>-0.15435922461245835</v>
      </c>
      <c r="AM186" t="s">
        <v>779</v>
      </c>
      <c r="AN186">
        <v>1</v>
      </c>
      <c r="AO186">
        <v>1</v>
      </c>
      <c r="AP186">
        <v>1</v>
      </c>
      <c r="AQ186">
        <v>1</v>
      </c>
      <c r="AR186">
        <v>1</v>
      </c>
      <c r="AS186">
        <v>1</v>
      </c>
      <c r="AT186">
        <v>0</v>
      </c>
    </row>
    <row r="187" spans="1:46" x14ac:dyDescent="0.3">
      <c r="A187" t="s">
        <v>1672</v>
      </c>
      <c r="B187" t="s">
        <v>1814</v>
      </c>
      <c r="C187" t="s">
        <v>49</v>
      </c>
      <c r="D187" t="s">
        <v>804</v>
      </c>
      <c r="E187" t="s">
        <v>1696</v>
      </c>
      <c r="F187" t="s">
        <v>1656</v>
      </c>
      <c r="G187" t="s">
        <v>7</v>
      </c>
      <c r="H187">
        <v>8.9999999999999993E-3</v>
      </c>
      <c r="I187" t="s">
        <v>2022</v>
      </c>
      <c r="J187">
        <v>12.784029999999998</v>
      </c>
      <c r="K187">
        <v>11.563139999999999</v>
      </c>
      <c r="L187">
        <v>13.197719999999999</v>
      </c>
      <c r="M187">
        <v>12.642769999999999</v>
      </c>
      <c r="N187">
        <v>11.845659999999999</v>
      </c>
      <c r="O187">
        <v>12.864749999999999</v>
      </c>
      <c r="P187">
        <v>12.087819999999999</v>
      </c>
      <c r="Q187">
        <v>12.309799999999997</v>
      </c>
      <c r="R187">
        <v>10.92747</v>
      </c>
      <c r="S187">
        <v>17.385069999999999</v>
      </c>
      <c r="T187">
        <v>16.002739999999999</v>
      </c>
      <c r="U187">
        <v>19.120549999999998</v>
      </c>
      <c r="V187">
        <v>13.4</v>
      </c>
      <c r="W187">
        <v>12.07</v>
      </c>
      <c r="X187">
        <v>13.47</v>
      </c>
      <c r="Y187">
        <v>4.37</v>
      </c>
      <c r="Z187">
        <v>11.67</v>
      </c>
      <c r="AA187">
        <v>8.56</v>
      </c>
      <c r="AB187" t="s">
        <v>102</v>
      </c>
      <c r="AC187">
        <v>4.8182771786361787E-2</v>
      </c>
      <c r="AD187">
        <v>4.3834114263080919E-2</v>
      </c>
      <c r="AE187">
        <v>2.0630836235349902E-2</v>
      </c>
      <c r="AF187">
        <v>-0.65434790002507348</v>
      </c>
      <c r="AG187">
        <v>-1.4829059756906651E-2</v>
      </c>
      <c r="AH187">
        <v>-0.33461590781010114</v>
      </c>
      <c r="AI187" t="s">
        <v>102</v>
      </c>
      <c r="AJ187">
        <v>74.89806999999999</v>
      </c>
      <c r="AK187">
        <v>63.54</v>
      </c>
      <c r="AL187">
        <v>-0.15164703175929622</v>
      </c>
      <c r="AM187" t="s">
        <v>779</v>
      </c>
      <c r="AN187">
        <v>1</v>
      </c>
      <c r="AO187">
        <v>1</v>
      </c>
      <c r="AP187">
        <v>1</v>
      </c>
      <c r="AQ187">
        <v>1</v>
      </c>
      <c r="AR187">
        <v>1</v>
      </c>
      <c r="AS187">
        <v>1</v>
      </c>
      <c r="AT187">
        <v>0</v>
      </c>
    </row>
    <row r="188" spans="1:46" x14ac:dyDescent="0.3">
      <c r="A188" t="s">
        <v>1685</v>
      </c>
      <c r="B188" t="s">
        <v>1823</v>
      </c>
      <c r="C188" t="s">
        <v>49</v>
      </c>
      <c r="D188" t="s">
        <v>808</v>
      </c>
      <c r="E188" t="s">
        <v>1941</v>
      </c>
      <c r="F188" t="s">
        <v>1656</v>
      </c>
      <c r="G188" t="s">
        <v>7</v>
      </c>
      <c r="H188" s="4">
        <v>2E-3</v>
      </c>
      <c r="I188" s="4" t="s">
        <v>2035</v>
      </c>
      <c r="J188" s="4">
        <v>33.887639999999998</v>
      </c>
      <c r="K188" s="4">
        <v>16.462859999999999</v>
      </c>
      <c r="L188" s="4">
        <v>34.659180000000006</v>
      </c>
      <c r="M188" s="4">
        <v>37.284420000000004</v>
      </c>
      <c r="N188" s="4">
        <v>34.999859999999998</v>
      </c>
      <c r="O188" s="4">
        <v>26.963820000000002</v>
      </c>
      <c r="P188" s="4">
        <v>26.8035</v>
      </c>
      <c r="Q188" s="4">
        <v>25.430759999999999</v>
      </c>
      <c r="R188" s="4">
        <v>31.923719999999999</v>
      </c>
      <c r="S188" s="4">
        <v>34.70928</v>
      </c>
      <c r="T188" s="4">
        <v>25.53096</v>
      </c>
      <c r="U188" s="4">
        <v>26.663219999999999</v>
      </c>
      <c r="V188" s="4">
        <v>38.17</v>
      </c>
      <c r="W188" s="4">
        <v>26.14</v>
      </c>
      <c r="X188" s="4">
        <v>28.57</v>
      </c>
      <c r="Y188" s="4">
        <v>20.55</v>
      </c>
      <c r="Z188" s="4">
        <v>22.55</v>
      </c>
      <c r="AA188" s="125">
        <v>22.64</v>
      </c>
      <c r="AB188" s="125" t="s">
        <v>102</v>
      </c>
      <c r="AC188" s="125">
        <v>0.12636937833381151</v>
      </c>
      <c r="AD188" s="125">
        <v>0.58781645473508259</v>
      </c>
      <c r="AE188" s="125">
        <v>-0.17568736479051164</v>
      </c>
      <c r="AF188" s="125">
        <v>-0.44883144219489002</v>
      </c>
      <c r="AG188" s="125">
        <v>-0.35571170856111989</v>
      </c>
      <c r="AH188" s="4">
        <v>-0.16035635900254494</v>
      </c>
      <c r="AI188" s="4" t="s">
        <v>102</v>
      </c>
      <c r="AJ188" s="125">
        <v>184.25778000000003</v>
      </c>
      <c r="AK188">
        <v>158.62</v>
      </c>
      <c r="AL188">
        <v>-0.13914082759490545</v>
      </c>
      <c r="AM188" t="s">
        <v>779</v>
      </c>
      <c r="AN188">
        <v>1</v>
      </c>
      <c r="AO188">
        <v>1</v>
      </c>
      <c r="AP188">
        <v>1</v>
      </c>
      <c r="AQ188">
        <v>1</v>
      </c>
      <c r="AR188">
        <v>1</v>
      </c>
      <c r="AS188">
        <v>1</v>
      </c>
      <c r="AT188">
        <v>0</v>
      </c>
    </row>
    <row r="189" spans="1:46" x14ac:dyDescent="0.3">
      <c r="A189" t="s">
        <v>1671</v>
      </c>
      <c r="B189" t="s">
        <v>1938</v>
      </c>
      <c r="C189" t="s">
        <v>49</v>
      </c>
      <c r="D189" t="s">
        <v>804</v>
      </c>
      <c r="E189" t="s">
        <v>102</v>
      </c>
      <c r="F189" t="s">
        <v>1656</v>
      </c>
      <c r="G189" t="s">
        <v>7</v>
      </c>
      <c r="H189">
        <v>8.9999999999999993E-3</v>
      </c>
      <c r="I189" t="s">
        <v>2007</v>
      </c>
      <c r="J189">
        <v>1.8061099999999999</v>
      </c>
      <c r="K189">
        <v>1.3419699999999999</v>
      </c>
      <c r="L189">
        <v>1.82629</v>
      </c>
      <c r="M189">
        <v>1.29152</v>
      </c>
      <c r="N189">
        <v>1.33188</v>
      </c>
      <c r="O189">
        <v>1.5235899999999998</v>
      </c>
      <c r="P189">
        <v>1.4327799999999997</v>
      </c>
      <c r="Q189">
        <v>1.6446699999999996</v>
      </c>
      <c r="R189">
        <v>1.2007099999999997</v>
      </c>
      <c r="S189">
        <v>1.5134999999999998</v>
      </c>
      <c r="T189">
        <v>1.9271899999999997</v>
      </c>
      <c r="U189">
        <v>1.8161999999999998</v>
      </c>
      <c r="V189">
        <v>1.39</v>
      </c>
      <c r="W189">
        <v>1.57</v>
      </c>
      <c r="X189">
        <v>1.63</v>
      </c>
      <c r="Y189">
        <v>0.33</v>
      </c>
      <c r="Z189">
        <v>1.37</v>
      </c>
      <c r="AA189">
        <v>1.03</v>
      </c>
      <c r="AB189" t="s">
        <v>102</v>
      </c>
      <c r="AC189">
        <v>-0.23039017557070168</v>
      </c>
      <c r="AD189">
        <v>0.16992183133751143</v>
      </c>
      <c r="AE189">
        <v>-0.10748019208340411</v>
      </c>
      <c r="AF189">
        <v>-0.74448711595639239</v>
      </c>
      <c r="AG189">
        <v>2.8621197104844398E-2</v>
      </c>
      <c r="AH189">
        <v>-0.32396510872347534</v>
      </c>
      <c r="AI189" t="s">
        <v>102</v>
      </c>
      <c r="AJ189">
        <v>9.1213599999999992</v>
      </c>
      <c r="AK189">
        <v>7.32</v>
      </c>
      <c r="AL189">
        <v>-0.19748809388073699</v>
      </c>
      <c r="AM189" t="s">
        <v>779</v>
      </c>
      <c r="AN189">
        <v>1</v>
      </c>
      <c r="AO189">
        <v>1</v>
      </c>
      <c r="AP189">
        <v>1</v>
      </c>
      <c r="AQ189">
        <v>1</v>
      </c>
      <c r="AR189">
        <v>1</v>
      </c>
      <c r="AS189">
        <v>1</v>
      </c>
      <c r="AT189">
        <v>0</v>
      </c>
    </row>
    <row r="190" spans="1:46" x14ac:dyDescent="0.3">
      <c r="A190" t="s">
        <v>1674</v>
      </c>
      <c r="B190" t="s">
        <v>1922</v>
      </c>
      <c r="C190" t="s">
        <v>49</v>
      </c>
      <c r="D190" t="s">
        <v>808</v>
      </c>
      <c r="E190" t="s">
        <v>1941</v>
      </c>
      <c r="F190" t="s">
        <v>1679</v>
      </c>
      <c r="G190" t="s">
        <v>7</v>
      </c>
      <c r="H190">
        <v>8.9999999999999993E-3</v>
      </c>
      <c r="I190" t="s">
        <v>2049</v>
      </c>
      <c r="J190">
        <v>24.811309999999999</v>
      </c>
      <c r="K190">
        <v>22.904299999999996</v>
      </c>
      <c r="L190">
        <v>17.70795</v>
      </c>
      <c r="M190">
        <v>25.053469999999997</v>
      </c>
      <c r="N190">
        <v>21.441249999999997</v>
      </c>
      <c r="O190">
        <v>21.965929999999997</v>
      </c>
      <c r="P190">
        <v>25.174549999999996</v>
      </c>
      <c r="Q190">
        <v>17.304349999999996</v>
      </c>
      <c r="R190">
        <v>19.584689999999998</v>
      </c>
      <c r="S190">
        <v>21.239449999999998</v>
      </c>
      <c r="T190">
        <v>22.258539999999996</v>
      </c>
      <c r="U190">
        <v>42.892589999999991</v>
      </c>
      <c r="V190">
        <v>28.75</v>
      </c>
      <c r="W190">
        <v>23.48</v>
      </c>
      <c r="X190">
        <v>23.83</v>
      </c>
      <c r="Y190">
        <v>23.43</v>
      </c>
      <c r="Z190">
        <v>17.239999999999998</v>
      </c>
      <c r="AA190">
        <v>21.23</v>
      </c>
      <c r="AB190" t="s">
        <v>102</v>
      </c>
      <c r="AC190">
        <v>0.15874574941830968</v>
      </c>
      <c r="AD190">
        <v>2.5135018315338379E-2</v>
      </c>
      <c r="AE190">
        <v>0.34572324859738129</v>
      </c>
      <c r="AF190">
        <v>-6.4800205320859658E-2</v>
      </c>
      <c r="AG190">
        <v>-0.1959424007462251</v>
      </c>
      <c r="AH190">
        <v>-3.3503247984492182E-2</v>
      </c>
      <c r="AI190" t="s">
        <v>102</v>
      </c>
      <c r="AJ190">
        <v>133.88420999999997</v>
      </c>
      <c r="AK190">
        <v>137.96</v>
      </c>
      <c r="AL190">
        <v>3.0442648912818334E-2</v>
      </c>
      <c r="AM190" t="s">
        <v>779</v>
      </c>
      <c r="AN190">
        <v>1</v>
      </c>
      <c r="AO190">
        <v>1</v>
      </c>
      <c r="AP190">
        <v>1</v>
      </c>
      <c r="AQ190">
        <v>1</v>
      </c>
      <c r="AR190">
        <v>1</v>
      </c>
      <c r="AS190">
        <v>1</v>
      </c>
      <c r="AT190">
        <v>0</v>
      </c>
    </row>
    <row r="191" spans="1:46" x14ac:dyDescent="0.3">
      <c r="A191" t="s">
        <v>1650</v>
      </c>
      <c r="B191" t="s">
        <v>1705</v>
      </c>
      <c r="C191" t="s">
        <v>49</v>
      </c>
      <c r="D191" t="s">
        <v>804</v>
      </c>
      <c r="E191" t="s">
        <v>102</v>
      </c>
      <c r="F191" t="s">
        <v>1657</v>
      </c>
      <c r="G191" t="s">
        <v>7</v>
      </c>
      <c r="H191">
        <v>8.9999999999999993E-3</v>
      </c>
      <c r="I191" t="s">
        <v>1951</v>
      </c>
      <c r="J191">
        <v>4.1570799999999997</v>
      </c>
      <c r="K191">
        <v>4.1772599999999995</v>
      </c>
      <c r="L191">
        <v>3.24898</v>
      </c>
      <c r="M191">
        <v>4.389149999999999</v>
      </c>
      <c r="N191">
        <v>2.7041200000000001</v>
      </c>
      <c r="O191">
        <v>2.1088099999999996</v>
      </c>
      <c r="P191">
        <v>1.9675499999999997</v>
      </c>
      <c r="Q191">
        <v>2.0987199999999997</v>
      </c>
      <c r="R191">
        <v>1.6749399999999997</v>
      </c>
      <c r="S191">
        <v>0.63566999999999996</v>
      </c>
      <c r="T191">
        <v>0.61548999999999987</v>
      </c>
      <c r="U191">
        <v>2.6940299999999997</v>
      </c>
      <c r="V191">
        <v>6.94</v>
      </c>
      <c r="W191">
        <v>4.1399999999999997</v>
      </c>
      <c r="X191">
        <v>1.43</v>
      </c>
      <c r="Y191">
        <v>1.97</v>
      </c>
      <c r="Z191">
        <v>0.44</v>
      </c>
      <c r="AA191">
        <v>0.4</v>
      </c>
      <c r="AB191" t="s">
        <v>102</v>
      </c>
      <c r="AC191">
        <v>0.6694410499677661</v>
      </c>
      <c r="AD191">
        <v>-8.9197224975222644E-3</v>
      </c>
      <c r="AE191">
        <v>-0.55986186433896179</v>
      </c>
      <c r="AF191">
        <v>-0.55116594329198132</v>
      </c>
      <c r="AG191">
        <v>-0.83728532757422014</v>
      </c>
      <c r="AH191">
        <v>-0.81031956411435835</v>
      </c>
      <c r="AI191" t="s">
        <v>102</v>
      </c>
      <c r="AJ191">
        <v>20.785399999999996</v>
      </c>
      <c r="AK191">
        <v>15.32</v>
      </c>
      <c r="AL191">
        <v>-0.26294418197388536</v>
      </c>
      <c r="AM191" t="s">
        <v>779</v>
      </c>
      <c r="AN191">
        <v>1</v>
      </c>
      <c r="AO191">
        <v>1</v>
      </c>
      <c r="AP191">
        <v>1</v>
      </c>
      <c r="AQ191">
        <v>1</v>
      </c>
      <c r="AR191">
        <v>1</v>
      </c>
      <c r="AS191">
        <v>1</v>
      </c>
      <c r="AT191">
        <v>0</v>
      </c>
    </row>
    <row r="192" spans="1:46" x14ac:dyDescent="0.3">
      <c r="A192" t="s">
        <v>1685</v>
      </c>
      <c r="B192" t="s">
        <v>1823</v>
      </c>
      <c r="C192" t="s">
        <v>49</v>
      </c>
      <c r="D192" t="s">
        <v>808</v>
      </c>
      <c r="E192" t="s">
        <v>1941</v>
      </c>
      <c r="F192" t="s">
        <v>1657</v>
      </c>
      <c r="G192" t="s">
        <v>7</v>
      </c>
      <c r="H192">
        <v>2E-3</v>
      </c>
      <c r="I192" t="s">
        <v>2036</v>
      </c>
      <c r="J192">
        <v>1.0019999999999999E-2</v>
      </c>
      <c r="K192">
        <v>0</v>
      </c>
      <c r="L192">
        <v>1.0019999999999999E-2</v>
      </c>
      <c r="M192">
        <v>0</v>
      </c>
      <c r="N192">
        <v>0</v>
      </c>
      <c r="O192">
        <v>0.81162000000000001</v>
      </c>
      <c r="P192">
        <v>1.0019999999999999E-2</v>
      </c>
      <c r="Q192">
        <v>0</v>
      </c>
      <c r="R192">
        <v>1.0019999999999999E-2</v>
      </c>
      <c r="S192">
        <v>1.0019999999999999E-2</v>
      </c>
      <c r="T192">
        <v>1.0019999999999999E-2</v>
      </c>
      <c r="U192">
        <v>1.0019999999999999E-2</v>
      </c>
      <c r="V192">
        <v>0.01</v>
      </c>
      <c r="W192">
        <v>0</v>
      </c>
      <c r="X192">
        <v>0</v>
      </c>
      <c r="Y192">
        <v>0</v>
      </c>
      <c r="Z192">
        <v>0</v>
      </c>
      <c r="AA192">
        <v>0</v>
      </c>
      <c r="AB192" t="s">
        <v>102</v>
      </c>
      <c r="AC192">
        <v>-1.9960079840318549E-3</v>
      </c>
      <c r="AD192" t="e">
        <v>#DIV/0!</v>
      </c>
      <c r="AE192">
        <v>-1</v>
      </c>
      <c r="AF192" t="e">
        <v>#DIV/0!</v>
      </c>
      <c r="AG192" t="e">
        <v>#DIV/0!</v>
      </c>
      <c r="AH192">
        <v>-1</v>
      </c>
      <c r="AI192" t="s">
        <v>102</v>
      </c>
      <c r="AJ192">
        <v>0.83165999999999995</v>
      </c>
      <c r="AK192">
        <v>0.01</v>
      </c>
      <c r="AL192">
        <v>-0.98797585551787992</v>
      </c>
      <c r="AM192" t="s">
        <v>779</v>
      </c>
      <c r="AN192">
        <v>1</v>
      </c>
      <c r="AO192">
        <v>1</v>
      </c>
      <c r="AP192">
        <v>1</v>
      </c>
      <c r="AQ192">
        <v>1</v>
      </c>
      <c r="AR192">
        <v>1</v>
      </c>
      <c r="AS192">
        <v>1</v>
      </c>
      <c r="AT192">
        <v>0</v>
      </c>
    </row>
    <row r="193" spans="1:46" x14ac:dyDescent="0.3">
      <c r="A193" t="s">
        <v>1671</v>
      </c>
      <c r="B193" t="s">
        <v>1938</v>
      </c>
      <c r="C193" t="s">
        <v>49</v>
      </c>
      <c r="D193" t="s">
        <v>804</v>
      </c>
      <c r="E193" t="s">
        <v>102</v>
      </c>
      <c r="F193" t="s">
        <v>1657</v>
      </c>
      <c r="G193" t="s">
        <v>7</v>
      </c>
      <c r="H193">
        <v>8.9999999999999993E-3</v>
      </c>
      <c r="I193" t="s">
        <v>2008</v>
      </c>
      <c r="J193">
        <v>1.009E-2</v>
      </c>
      <c r="K193">
        <v>0</v>
      </c>
      <c r="L193">
        <v>0</v>
      </c>
      <c r="M193">
        <v>0</v>
      </c>
      <c r="N193">
        <v>0</v>
      </c>
      <c r="O193">
        <v>0</v>
      </c>
      <c r="P193">
        <v>0</v>
      </c>
      <c r="Q193">
        <v>0</v>
      </c>
      <c r="R193">
        <v>0</v>
      </c>
      <c r="S193">
        <v>0</v>
      </c>
      <c r="T193">
        <v>0</v>
      </c>
      <c r="U193">
        <v>1.009E-2</v>
      </c>
      <c r="V193">
        <v>0</v>
      </c>
      <c r="W193">
        <v>0</v>
      </c>
      <c r="X193">
        <v>0</v>
      </c>
      <c r="Y193">
        <v>0</v>
      </c>
      <c r="Z193">
        <v>0</v>
      </c>
      <c r="AA193">
        <v>0.02</v>
      </c>
      <c r="AB193" t="s">
        <v>102</v>
      </c>
      <c r="AC193">
        <v>-1</v>
      </c>
      <c r="AD193" t="e">
        <v>#DIV/0!</v>
      </c>
      <c r="AE193" t="e">
        <v>#DIV/0!</v>
      </c>
      <c r="AF193" t="e">
        <v>#DIV/0!</v>
      </c>
      <c r="AG193" t="e">
        <v>#DIV/0!</v>
      </c>
      <c r="AH193" t="e">
        <v>#DIV/0!</v>
      </c>
      <c r="AI193" t="s">
        <v>102</v>
      </c>
      <c r="AJ193">
        <v>1.009E-2</v>
      </c>
      <c r="AK193">
        <v>0.02</v>
      </c>
      <c r="AL193">
        <v>0.98216055500495547</v>
      </c>
      <c r="AM193" t="s">
        <v>779</v>
      </c>
      <c r="AN193">
        <v>1</v>
      </c>
      <c r="AO193">
        <v>1</v>
      </c>
      <c r="AP193">
        <v>1</v>
      </c>
      <c r="AQ193">
        <v>1</v>
      </c>
      <c r="AR193">
        <v>1</v>
      </c>
      <c r="AS193">
        <v>1</v>
      </c>
      <c r="AT193">
        <v>0</v>
      </c>
    </row>
    <row r="194" spans="1:46" x14ac:dyDescent="0.3">
      <c r="A194" t="s">
        <v>1650</v>
      </c>
      <c r="B194" t="s">
        <v>1705</v>
      </c>
      <c r="C194" t="s">
        <v>49</v>
      </c>
      <c r="D194" t="s">
        <v>804</v>
      </c>
      <c r="E194" t="s">
        <v>102</v>
      </c>
      <c r="F194" t="s">
        <v>1658</v>
      </c>
      <c r="G194" t="s">
        <v>7</v>
      </c>
      <c r="H194" s="4">
        <v>8.9999999999999993E-3</v>
      </c>
      <c r="I194" s="4" t="s">
        <v>1952</v>
      </c>
      <c r="J194" s="4">
        <v>3.7030299999999996</v>
      </c>
      <c r="K194" s="4">
        <v>2.0381799999999997</v>
      </c>
      <c r="L194" s="4">
        <v>1.7052099999999997</v>
      </c>
      <c r="M194" s="4">
        <v>1.5841299999999998</v>
      </c>
      <c r="N194" s="4">
        <v>1.1401699999999997</v>
      </c>
      <c r="O194" s="4">
        <v>0.94845999999999986</v>
      </c>
      <c r="P194" s="4">
        <v>1.3116999999999999</v>
      </c>
      <c r="Q194" s="4">
        <v>0.9585499999999999</v>
      </c>
      <c r="R194" s="4">
        <v>0.82737999999999989</v>
      </c>
      <c r="S194" s="4">
        <v>1.02918</v>
      </c>
      <c r="T194" s="4">
        <v>1.02918</v>
      </c>
      <c r="U194" s="4">
        <v>0.85764999999999991</v>
      </c>
      <c r="V194" s="4">
        <v>3.48</v>
      </c>
      <c r="W194" s="4">
        <v>2.02</v>
      </c>
      <c r="X194" s="4">
        <v>1.22</v>
      </c>
      <c r="Y194" s="4">
        <v>0.82</v>
      </c>
      <c r="Z194" s="4">
        <v>0.83</v>
      </c>
      <c r="AA194" s="125">
        <v>0.91</v>
      </c>
      <c r="AB194" s="125" t="s">
        <v>102</v>
      </c>
      <c r="AC194" s="125">
        <v>-6.0229055665225406E-2</v>
      </c>
      <c r="AD194" s="125">
        <v>-8.9197224975221239E-3</v>
      </c>
      <c r="AE194" s="125">
        <v>-0.28454559848933553</v>
      </c>
      <c r="AF194" s="125">
        <v>-0.48236571493501162</v>
      </c>
      <c r="AG194" s="125">
        <v>-0.27203838024154275</v>
      </c>
      <c r="AH194" s="4">
        <v>-4.0549944119941624E-2</v>
      </c>
      <c r="AI194" s="4" t="s">
        <v>102</v>
      </c>
      <c r="AJ194" s="125">
        <v>11.119179999999997</v>
      </c>
      <c r="AK194">
        <v>9.2799999999999994</v>
      </c>
      <c r="AL194">
        <v>-0.16540608210317648</v>
      </c>
      <c r="AM194" t="s">
        <v>779</v>
      </c>
      <c r="AN194">
        <v>1</v>
      </c>
      <c r="AO194">
        <v>1</v>
      </c>
      <c r="AP194">
        <v>1</v>
      </c>
      <c r="AQ194">
        <v>1</v>
      </c>
      <c r="AR194">
        <v>1</v>
      </c>
      <c r="AS194">
        <v>1</v>
      </c>
      <c r="AT194">
        <v>0</v>
      </c>
    </row>
    <row r="195" spans="1:46" x14ac:dyDescent="0.3">
      <c r="A195" t="s">
        <v>1686</v>
      </c>
      <c r="B195" t="s">
        <v>1761</v>
      </c>
      <c r="C195" t="s">
        <v>49</v>
      </c>
      <c r="D195" t="s">
        <v>808</v>
      </c>
      <c r="E195" t="s">
        <v>1941</v>
      </c>
      <c r="F195" t="s">
        <v>1658</v>
      </c>
      <c r="G195" t="s">
        <v>7</v>
      </c>
      <c r="H195">
        <v>1.7999999999999999E-2</v>
      </c>
      <c r="I195" t="s">
        <v>1979</v>
      </c>
      <c r="J195">
        <v>2.5042800000000001</v>
      </c>
      <c r="K195">
        <v>1.7916799999999999</v>
      </c>
      <c r="L195">
        <v>1.48628</v>
      </c>
      <c r="M195">
        <v>1.9240199999999998</v>
      </c>
      <c r="N195">
        <v>1.6186200000000002</v>
      </c>
      <c r="O195">
        <v>1.4252</v>
      </c>
      <c r="P195">
        <v>1.5575400000000001</v>
      </c>
      <c r="Q195">
        <v>3.3899400000000002</v>
      </c>
      <c r="R195">
        <v>1.2317799999999999</v>
      </c>
      <c r="S195">
        <v>2.6366199999999997</v>
      </c>
      <c r="T195">
        <v>1.2012399999999999</v>
      </c>
      <c r="U195">
        <v>1.56772</v>
      </c>
      <c r="V195">
        <v>2.8</v>
      </c>
      <c r="W195">
        <v>1.45</v>
      </c>
      <c r="X195">
        <v>1.36</v>
      </c>
      <c r="Y195">
        <v>0.63</v>
      </c>
      <c r="Z195">
        <v>1.36</v>
      </c>
      <c r="AA195">
        <v>1.49</v>
      </c>
      <c r="AB195" t="s">
        <v>102</v>
      </c>
      <c r="AC195">
        <v>0.11808583704697548</v>
      </c>
      <c r="AD195">
        <v>-0.19070369708876586</v>
      </c>
      <c r="AE195">
        <v>-8.4963802244529929E-2</v>
      </c>
      <c r="AF195">
        <v>-0.67256057629338561</v>
      </c>
      <c r="AG195">
        <v>-0.15977808256415962</v>
      </c>
      <c r="AH195">
        <v>4.5467302834689846E-2</v>
      </c>
      <c r="AI195" t="s">
        <v>102</v>
      </c>
      <c r="AJ195">
        <v>10.750080000000001</v>
      </c>
      <c r="AK195">
        <v>9.09</v>
      </c>
      <c r="AL195">
        <v>-0.15442489730308989</v>
      </c>
      <c r="AM195" t="s">
        <v>779</v>
      </c>
      <c r="AN195">
        <v>1</v>
      </c>
      <c r="AO195">
        <v>1</v>
      </c>
      <c r="AP195">
        <v>1</v>
      </c>
      <c r="AQ195">
        <v>1</v>
      </c>
      <c r="AR195">
        <v>1</v>
      </c>
      <c r="AS195">
        <v>1</v>
      </c>
      <c r="AT195">
        <v>0</v>
      </c>
    </row>
    <row r="196" spans="1:46" x14ac:dyDescent="0.3">
      <c r="A196" t="s">
        <v>1670</v>
      </c>
      <c r="B196" t="s">
        <v>1784</v>
      </c>
      <c r="C196" t="s">
        <v>49</v>
      </c>
      <c r="D196" t="s">
        <v>808</v>
      </c>
      <c r="E196" t="s">
        <v>1941</v>
      </c>
      <c r="F196" t="s">
        <v>1658</v>
      </c>
      <c r="G196" t="s">
        <v>7</v>
      </c>
      <c r="H196">
        <v>2E-3</v>
      </c>
      <c r="I196" t="s">
        <v>1994</v>
      </c>
      <c r="J196">
        <v>1.78356</v>
      </c>
      <c r="K196">
        <v>3.3567</v>
      </c>
      <c r="L196">
        <v>1.84368</v>
      </c>
      <c r="M196">
        <v>1.1122200000000002</v>
      </c>
      <c r="N196">
        <v>2.8256399999999999</v>
      </c>
      <c r="O196">
        <v>1.6933799999999999</v>
      </c>
      <c r="P196">
        <v>1.6533</v>
      </c>
      <c r="Q196">
        <v>0.62124000000000001</v>
      </c>
      <c r="R196">
        <v>0.55110000000000003</v>
      </c>
      <c r="S196">
        <v>2.1342599999999998</v>
      </c>
      <c r="T196">
        <v>0.56112000000000006</v>
      </c>
      <c r="U196">
        <v>0.70139999999999991</v>
      </c>
      <c r="V196">
        <v>1.95</v>
      </c>
      <c r="W196">
        <v>3.61</v>
      </c>
      <c r="X196">
        <v>1.59</v>
      </c>
      <c r="Y196">
        <v>0.26</v>
      </c>
      <c r="Z196">
        <v>2.38</v>
      </c>
      <c r="AA196">
        <v>2</v>
      </c>
      <c r="AB196" t="s">
        <v>102</v>
      </c>
      <c r="AC196">
        <v>9.3318980017493058E-2</v>
      </c>
      <c r="AD196">
        <v>7.5461018261983454E-2</v>
      </c>
      <c r="AE196">
        <v>-0.13759437646446232</v>
      </c>
      <c r="AF196">
        <v>-0.76623329916743099</v>
      </c>
      <c r="AG196">
        <v>-0.15771294290850923</v>
      </c>
      <c r="AH196">
        <v>0.18106981303664868</v>
      </c>
      <c r="AI196" t="s">
        <v>102</v>
      </c>
      <c r="AJ196">
        <v>12.615179999999999</v>
      </c>
      <c r="AK196">
        <v>11.79</v>
      </c>
      <c r="AL196">
        <v>-6.5411670701488178E-2</v>
      </c>
      <c r="AM196" t="s">
        <v>779</v>
      </c>
      <c r="AN196">
        <v>1</v>
      </c>
      <c r="AO196">
        <v>1</v>
      </c>
      <c r="AP196">
        <v>1</v>
      </c>
      <c r="AQ196">
        <v>1</v>
      </c>
      <c r="AR196">
        <v>1</v>
      </c>
      <c r="AS196">
        <v>1</v>
      </c>
      <c r="AT196">
        <v>0</v>
      </c>
    </row>
    <row r="197" spans="1:46" x14ac:dyDescent="0.3">
      <c r="A197" t="s">
        <v>1672</v>
      </c>
      <c r="B197" t="s">
        <v>1814</v>
      </c>
      <c r="C197" t="s">
        <v>49</v>
      </c>
      <c r="D197" t="s">
        <v>804</v>
      </c>
      <c r="E197" t="s">
        <v>1696</v>
      </c>
      <c r="F197" t="s">
        <v>1658</v>
      </c>
      <c r="G197" t="s">
        <v>7</v>
      </c>
      <c r="H197">
        <v>8.9999999999999993E-3</v>
      </c>
      <c r="I197" t="s">
        <v>2023</v>
      </c>
      <c r="J197">
        <v>1.9675499999999997</v>
      </c>
      <c r="K197">
        <v>1.4832299999999998</v>
      </c>
      <c r="L197">
        <v>0.57512999999999992</v>
      </c>
      <c r="M197">
        <v>0.46414</v>
      </c>
      <c r="N197">
        <v>0.46414</v>
      </c>
      <c r="O197">
        <v>0.28251999999999999</v>
      </c>
      <c r="P197">
        <v>0.38341999999999998</v>
      </c>
      <c r="Q197">
        <v>0.48431999999999992</v>
      </c>
      <c r="R197">
        <v>0.39350999999999997</v>
      </c>
      <c r="S197">
        <v>0.57512999999999992</v>
      </c>
      <c r="T197">
        <v>3.2691599999999998</v>
      </c>
      <c r="U197">
        <v>0.81728999999999996</v>
      </c>
      <c r="V197">
        <v>1.91</v>
      </c>
      <c r="W197">
        <v>1.46</v>
      </c>
      <c r="X197">
        <v>0.45</v>
      </c>
      <c r="Y197">
        <v>0.05</v>
      </c>
      <c r="Z197">
        <v>0.2</v>
      </c>
      <c r="AA197">
        <v>0.24</v>
      </c>
      <c r="AB197" t="s">
        <v>102</v>
      </c>
      <c r="AC197">
        <v>-2.9249574343726856E-2</v>
      </c>
      <c r="AD197">
        <v>-1.5661765201620697E-2</v>
      </c>
      <c r="AE197">
        <v>-0.21756820197172799</v>
      </c>
      <c r="AF197">
        <v>-0.89227388288016551</v>
      </c>
      <c r="AG197">
        <v>-0.56909553152066183</v>
      </c>
      <c r="AH197">
        <v>-0.15050261928359054</v>
      </c>
      <c r="AI197" t="s">
        <v>102</v>
      </c>
      <c r="AJ197">
        <v>5.2367100000000004</v>
      </c>
      <c r="AK197">
        <v>4.3100000000000005</v>
      </c>
      <c r="AL197">
        <v>-0.17696416261354933</v>
      </c>
      <c r="AM197" t="s">
        <v>779</v>
      </c>
      <c r="AN197">
        <v>1</v>
      </c>
      <c r="AO197">
        <v>1</v>
      </c>
      <c r="AP197">
        <v>1</v>
      </c>
      <c r="AQ197">
        <v>1</v>
      </c>
      <c r="AR197">
        <v>1</v>
      </c>
      <c r="AS197">
        <v>1</v>
      </c>
      <c r="AT197">
        <v>0</v>
      </c>
    </row>
    <row r="198" spans="1:46" x14ac:dyDescent="0.3">
      <c r="A198" t="s">
        <v>1685</v>
      </c>
      <c r="B198" t="s">
        <v>1823</v>
      </c>
      <c r="C198" t="s">
        <v>49</v>
      </c>
      <c r="D198" t="s">
        <v>808</v>
      </c>
      <c r="E198" t="s">
        <v>1941</v>
      </c>
      <c r="F198" t="s">
        <v>1658</v>
      </c>
      <c r="G198" t="s">
        <v>7</v>
      </c>
      <c r="H198">
        <v>2E-3</v>
      </c>
      <c r="I198" t="s">
        <v>2037</v>
      </c>
      <c r="J198">
        <v>2.2845599999999999</v>
      </c>
      <c r="K198">
        <v>0.52104000000000006</v>
      </c>
      <c r="L198">
        <v>2.1342599999999998</v>
      </c>
      <c r="M198">
        <v>2.004</v>
      </c>
      <c r="N198">
        <v>2.1543000000000001</v>
      </c>
      <c r="O198">
        <v>1.9338599999999999</v>
      </c>
      <c r="P198">
        <v>1.7535000000000001</v>
      </c>
      <c r="Q198">
        <v>2.1342599999999998</v>
      </c>
      <c r="R198">
        <v>2.0340599999999998</v>
      </c>
      <c r="S198">
        <v>2.3647199999999997</v>
      </c>
      <c r="T198">
        <v>5.4809399999999995</v>
      </c>
      <c r="U198">
        <v>3.73746</v>
      </c>
      <c r="V198">
        <v>2</v>
      </c>
      <c r="W198">
        <v>1.8</v>
      </c>
      <c r="X198">
        <v>1.1000000000000001</v>
      </c>
      <c r="Y198">
        <v>0.5</v>
      </c>
      <c r="Z198">
        <v>1.3</v>
      </c>
      <c r="AA198">
        <v>1.5</v>
      </c>
      <c r="AB198" t="s">
        <v>102</v>
      </c>
      <c r="AC198">
        <v>-0.12455790174037887</v>
      </c>
      <c r="AD198">
        <v>2.454629203132197</v>
      </c>
      <c r="AE198">
        <v>-0.48459887736264551</v>
      </c>
      <c r="AF198">
        <v>-0.75049900199600794</v>
      </c>
      <c r="AG198">
        <v>-0.39655572575778675</v>
      </c>
      <c r="AH198">
        <v>-0.22434922900313359</v>
      </c>
      <c r="AI198" t="s">
        <v>102</v>
      </c>
      <c r="AJ198">
        <v>11.032019999999999</v>
      </c>
      <c r="AK198">
        <v>8.1999999999999993</v>
      </c>
      <c r="AL198">
        <v>-0.25670910676376585</v>
      </c>
      <c r="AM198" t="s">
        <v>779</v>
      </c>
      <c r="AN198">
        <v>1</v>
      </c>
      <c r="AO198">
        <v>1</v>
      </c>
      <c r="AP198">
        <v>1</v>
      </c>
      <c r="AQ198">
        <v>1</v>
      </c>
      <c r="AR198">
        <v>1</v>
      </c>
      <c r="AS198">
        <v>1</v>
      </c>
      <c r="AT198">
        <v>0</v>
      </c>
    </row>
    <row r="199" spans="1:46" x14ac:dyDescent="0.3">
      <c r="A199" t="s">
        <v>1671</v>
      </c>
      <c r="B199" t="s">
        <v>1938</v>
      </c>
      <c r="C199" t="s">
        <v>49</v>
      </c>
      <c r="D199" t="s">
        <v>804</v>
      </c>
      <c r="E199" t="s">
        <v>102</v>
      </c>
      <c r="F199" t="s">
        <v>1658</v>
      </c>
      <c r="G199" t="s">
        <v>7</v>
      </c>
      <c r="H199">
        <v>8.9999999999999993E-3</v>
      </c>
      <c r="I199" t="s">
        <v>2009</v>
      </c>
      <c r="J199">
        <v>0.34305999999999998</v>
      </c>
      <c r="K199">
        <v>0.26233999999999996</v>
      </c>
      <c r="L199">
        <v>0.29260999999999993</v>
      </c>
      <c r="M199">
        <v>0.21188999999999997</v>
      </c>
      <c r="N199">
        <v>0.27243000000000001</v>
      </c>
      <c r="O199">
        <v>0.17152999999999999</v>
      </c>
      <c r="P199">
        <v>0.18161999999999998</v>
      </c>
      <c r="Q199">
        <v>0.20179999999999998</v>
      </c>
      <c r="R199">
        <v>0.59530999999999989</v>
      </c>
      <c r="S199">
        <v>0.29260999999999993</v>
      </c>
      <c r="T199">
        <v>0.10089999999999999</v>
      </c>
      <c r="U199">
        <v>9.0809999999999988E-2</v>
      </c>
      <c r="V199">
        <v>0.37</v>
      </c>
      <c r="W199">
        <v>0.16</v>
      </c>
      <c r="X199">
        <v>0.34</v>
      </c>
      <c r="Y199">
        <v>0</v>
      </c>
      <c r="Z199">
        <v>0.28000000000000003</v>
      </c>
      <c r="AA199">
        <v>0.28999999999999998</v>
      </c>
      <c r="AB199" t="s">
        <v>102</v>
      </c>
      <c r="AC199">
        <v>7.8528537282108152E-2</v>
      </c>
      <c r="AD199">
        <v>-0.39010444461385979</v>
      </c>
      <c r="AE199">
        <v>0.16195618741669837</v>
      </c>
      <c r="AF199">
        <v>-1</v>
      </c>
      <c r="AG199">
        <v>2.7786954447013987E-2</v>
      </c>
      <c r="AH199">
        <v>0.69066635573952073</v>
      </c>
      <c r="AI199" t="s">
        <v>102</v>
      </c>
      <c r="AJ199">
        <v>1.5538599999999998</v>
      </c>
      <c r="AK199">
        <v>1.4400000000000002</v>
      </c>
      <c r="AL199">
        <v>-7.327558467300764E-2</v>
      </c>
      <c r="AM199" t="s">
        <v>779</v>
      </c>
      <c r="AN199">
        <v>1</v>
      </c>
      <c r="AO199">
        <v>1</v>
      </c>
      <c r="AP199">
        <v>1</v>
      </c>
      <c r="AQ199">
        <v>1</v>
      </c>
      <c r="AR199">
        <v>1</v>
      </c>
      <c r="AS199">
        <v>1</v>
      </c>
      <c r="AT199">
        <v>0</v>
      </c>
    </row>
    <row r="200" spans="1:46" x14ac:dyDescent="0.3">
      <c r="A200" t="s">
        <v>1661</v>
      </c>
      <c r="B200" t="s">
        <v>1712</v>
      </c>
      <c r="C200" t="s">
        <v>49</v>
      </c>
      <c r="D200" t="s">
        <v>804</v>
      </c>
      <c r="E200" t="s">
        <v>1696</v>
      </c>
      <c r="F200" t="s">
        <v>1663</v>
      </c>
      <c r="G200" t="s">
        <v>7</v>
      </c>
      <c r="H200" s="4">
        <v>1.4E-2</v>
      </c>
      <c r="I200" s="4" t="s">
        <v>1964</v>
      </c>
      <c r="J200" s="4">
        <v>23.778299999999998</v>
      </c>
      <c r="K200" s="4">
        <v>15.63588</v>
      </c>
      <c r="L200" s="4">
        <v>20.969519999999999</v>
      </c>
      <c r="M200" s="4">
        <v>32.508839999999999</v>
      </c>
      <c r="N200" s="4">
        <v>25.096499999999999</v>
      </c>
      <c r="O200" s="4">
        <v>16.092179999999999</v>
      </c>
      <c r="P200" s="4">
        <v>26.181480000000001</v>
      </c>
      <c r="Q200" s="4">
        <v>16.112460000000002</v>
      </c>
      <c r="R200" s="4">
        <v>20.786999999999999</v>
      </c>
      <c r="S200" s="4">
        <v>9.3389400000000009</v>
      </c>
      <c r="T200" s="4">
        <v>19.76286</v>
      </c>
      <c r="U200" s="4">
        <v>29.831880000000002</v>
      </c>
      <c r="V200" s="4">
        <v>30.86</v>
      </c>
      <c r="W200" s="4">
        <v>20.62</v>
      </c>
      <c r="X200" s="4">
        <v>31.1</v>
      </c>
      <c r="Y200" s="4">
        <v>15.59</v>
      </c>
      <c r="Z200" s="4">
        <v>9.27</v>
      </c>
      <c r="AA200" s="125">
        <v>12.3</v>
      </c>
      <c r="AB200" s="125" t="s">
        <v>102</v>
      </c>
      <c r="AC200" s="125">
        <v>0.29782196372322672</v>
      </c>
      <c r="AD200" s="125">
        <v>0.31876171983924156</v>
      </c>
      <c r="AE200" s="125">
        <v>0.48310500192660599</v>
      </c>
      <c r="AF200" s="125">
        <v>-0.52043813313547949</v>
      </c>
      <c r="AG200" s="125">
        <v>-0.63062578447193829</v>
      </c>
      <c r="AH200" s="4">
        <v>-0.2356535907502898</v>
      </c>
      <c r="AI200" s="4" t="s">
        <v>102</v>
      </c>
      <c r="AJ200" s="125">
        <v>134.08121999999997</v>
      </c>
      <c r="AK200">
        <v>119.74000000000001</v>
      </c>
      <c r="AL200">
        <v>-0.10695919980441682</v>
      </c>
      <c r="AM200" t="s">
        <v>779</v>
      </c>
      <c r="AN200">
        <v>1</v>
      </c>
      <c r="AO200">
        <v>1</v>
      </c>
      <c r="AP200">
        <v>1</v>
      </c>
      <c r="AQ200">
        <v>1</v>
      </c>
      <c r="AR200">
        <v>1</v>
      </c>
      <c r="AS200">
        <v>1</v>
      </c>
      <c r="AT200">
        <v>0</v>
      </c>
    </row>
    <row r="201" spans="1:46" x14ac:dyDescent="0.3">
      <c r="A201" t="s">
        <v>1650</v>
      </c>
      <c r="B201" t="s">
        <v>1705</v>
      </c>
      <c r="C201" t="s">
        <v>49</v>
      </c>
      <c r="D201" t="s">
        <v>804</v>
      </c>
      <c r="E201" t="s">
        <v>102</v>
      </c>
      <c r="F201" t="s">
        <v>1659</v>
      </c>
      <c r="G201" t="s">
        <v>7</v>
      </c>
      <c r="H201" s="4">
        <v>8.9999999999999993E-3</v>
      </c>
      <c r="I201" s="4" t="s">
        <v>1953</v>
      </c>
      <c r="J201" s="4">
        <v>0.38341999999999998</v>
      </c>
      <c r="K201" s="4">
        <v>0.48431999999999992</v>
      </c>
      <c r="L201" s="4">
        <v>1.2208899999999998</v>
      </c>
      <c r="M201" s="4">
        <v>0.7264799999999999</v>
      </c>
      <c r="N201" s="4">
        <v>0.61548999999999987</v>
      </c>
      <c r="O201" s="4">
        <v>0.13116999999999998</v>
      </c>
      <c r="P201" s="4">
        <v>1.8464699999999998</v>
      </c>
      <c r="Q201" s="4">
        <v>0.32288</v>
      </c>
      <c r="R201" s="4">
        <v>0.78701999999999994</v>
      </c>
      <c r="S201" s="4">
        <v>0.80719999999999992</v>
      </c>
      <c r="T201" s="4">
        <v>0.34305999999999998</v>
      </c>
      <c r="U201" s="4">
        <v>0.38341999999999998</v>
      </c>
      <c r="V201" s="4">
        <v>0.56000000000000005</v>
      </c>
      <c r="W201" s="4">
        <v>0.48</v>
      </c>
      <c r="X201" s="4">
        <v>0.08</v>
      </c>
      <c r="Y201" s="4">
        <v>0.08</v>
      </c>
      <c r="Z201" s="4">
        <v>0.95</v>
      </c>
      <c r="AA201" s="125">
        <v>0.22</v>
      </c>
      <c r="AB201" s="125" t="s">
        <v>102</v>
      </c>
      <c r="AC201" s="125">
        <v>0.46053935631944104</v>
      </c>
      <c r="AD201" s="125">
        <v>-8.9197224975221673E-3</v>
      </c>
      <c r="AE201" s="125">
        <v>-0.93447403123950556</v>
      </c>
      <c r="AF201" s="125">
        <v>-0.88987996916639145</v>
      </c>
      <c r="AG201" s="125">
        <v>0.54348567807762949</v>
      </c>
      <c r="AH201" s="4">
        <v>0.67721277731188556</v>
      </c>
      <c r="AI201" s="4" t="s">
        <v>102</v>
      </c>
      <c r="AJ201" s="125">
        <v>3.5617699999999997</v>
      </c>
      <c r="AK201">
        <v>2.3700000000000006</v>
      </c>
      <c r="AL201">
        <v>-0.33460049357482352</v>
      </c>
      <c r="AM201" t="s">
        <v>779</v>
      </c>
      <c r="AN201">
        <v>1</v>
      </c>
      <c r="AO201">
        <v>1</v>
      </c>
      <c r="AP201">
        <v>1</v>
      </c>
      <c r="AQ201">
        <v>1</v>
      </c>
      <c r="AR201">
        <v>1</v>
      </c>
      <c r="AS201">
        <v>1</v>
      </c>
      <c r="AT201">
        <v>0</v>
      </c>
    </row>
    <row r="202" spans="1:46" x14ac:dyDescent="0.3">
      <c r="A202" t="s">
        <v>1661</v>
      </c>
      <c r="B202" t="s">
        <v>1712</v>
      </c>
      <c r="C202" t="s">
        <v>49</v>
      </c>
      <c r="D202" t="s">
        <v>804</v>
      </c>
      <c r="E202" t="s">
        <v>1696</v>
      </c>
      <c r="F202" t="s">
        <v>1659</v>
      </c>
      <c r="G202" t="s">
        <v>7</v>
      </c>
      <c r="H202" s="4">
        <v>1.4E-2</v>
      </c>
      <c r="I202" s="4" t="s">
        <v>1965</v>
      </c>
      <c r="J202" s="4">
        <v>2.0888400000000003</v>
      </c>
      <c r="K202" s="4">
        <v>2.7479399999999998</v>
      </c>
      <c r="L202" s="4">
        <v>5.6682600000000001</v>
      </c>
      <c r="M202" s="4">
        <v>3.0724199999999997</v>
      </c>
      <c r="N202" s="4">
        <v>3.1839600000000003</v>
      </c>
      <c r="O202" s="4">
        <v>5.6175600000000001</v>
      </c>
      <c r="P202" s="4">
        <v>6.1752599999999997</v>
      </c>
      <c r="Q202" s="4">
        <v>2.4741599999999999</v>
      </c>
      <c r="R202" s="4">
        <v>1.8961800000000002</v>
      </c>
      <c r="S202" s="4">
        <v>4.8773399999999993</v>
      </c>
      <c r="T202" s="4">
        <v>3.0926999999999998</v>
      </c>
      <c r="U202" s="4">
        <v>2.9507400000000001</v>
      </c>
      <c r="V202" s="4">
        <v>2.31</v>
      </c>
      <c r="W202" s="4">
        <v>3.02</v>
      </c>
      <c r="X202" s="4">
        <v>1.63</v>
      </c>
      <c r="Y202" s="4">
        <v>0.9</v>
      </c>
      <c r="Z202" s="4">
        <v>1.22</v>
      </c>
      <c r="AA202" s="125">
        <v>3.01</v>
      </c>
      <c r="AB202" s="125" t="s">
        <v>102</v>
      </c>
      <c r="AC202" s="125">
        <v>0.10587694605618418</v>
      </c>
      <c r="AD202" s="125">
        <v>9.9005072890965676E-2</v>
      </c>
      <c r="AE202" s="125">
        <v>-0.7124337980262021</v>
      </c>
      <c r="AF202" s="125">
        <v>-0.70707129884586095</v>
      </c>
      <c r="AG202" s="125">
        <v>-0.61682935715272813</v>
      </c>
      <c r="AH202" s="4">
        <v>-0.46418017787081939</v>
      </c>
      <c r="AI202" s="4" t="s">
        <v>102</v>
      </c>
      <c r="AJ202" s="125">
        <v>22.378980000000002</v>
      </c>
      <c r="AK202">
        <v>12.09</v>
      </c>
      <c r="AL202">
        <v>-0.45976090063085989</v>
      </c>
      <c r="AM202" t="s">
        <v>779</v>
      </c>
      <c r="AN202">
        <v>1</v>
      </c>
      <c r="AO202">
        <v>1</v>
      </c>
      <c r="AP202">
        <v>1</v>
      </c>
      <c r="AQ202">
        <v>1</v>
      </c>
      <c r="AR202">
        <v>1</v>
      </c>
      <c r="AS202">
        <v>1</v>
      </c>
      <c r="AT202">
        <v>0</v>
      </c>
    </row>
    <row r="203" spans="1:46" x14ac:dyDescent="0.3">
      <c r="A203" t="s">
        <v>1670</v>
      </c>
      <c r="B203" t="s">
        <v>1784</v>
      </c>
      <c r="C203" t="s">
        <v>49</v>
      </c>
      <c r="D203" t="s">
        <v>808</v>
      </c>
      <c r="E203" t="s">
        <v>1941</v>
      </c>
      <c r="F203" t="s">
        <v>1659</v>
      </c>
      <c r="G203" t="s">
        <v>7</v>
      </c>
      <c r="H203">
        <v>2E-3</v>
      </c>
      <c r="I203" t="s">
        <v>1995</v>
      </c>
      <c r="J203">
        <v>0.28056000000000003</v>
      </c>
      <c r="K203">
        <v>0.20040000000000002</v>
      </c>
      <c r="L203">
        <v>0.40080000000000005</v>
      </c>
      <c r="M203">
        <v>0.27054</v>
      </c>
      <c r="N203">
        <v>0.64127999999999996</v>
      </c>
      <c r="O203">
        <v>0.32063999999999998</v>
      </c>
      <c r="P203">
        <v>0.43086000000000002</v>
      </c>
      <c r="Q203">
        <v>1.2825599999999999</v>
      </c>
      <c r="R203">
        <v>0.43086000000000002</v>
      </c>
      <c r="S203">
        <v>0.35069999999999996</v>
      </c>
      <c r="T203">
        <v>0.51102000000000003</v>
      </c>
      <c r="U203">
        <v>0.53105999999999998</v>
      </c>
      <c r="V203">
        <v>0.25</v>
      </c>
      <c r="W203">
        <v>0.38</v>
      </c>
      <c r="X203">
        <v>0.15</v>
      </c>
      <c r="Y203">
        <v>0.11</v>
      </c>
      <c r="Z203">
        <v>0.9</v>
      </c>
      <c r="AA203">
        <v>0.37</v>
      </c>
      <c r="AB203" t="s">
        <v>102</v>
      </c>
      <c r="AC203">
        <v>-0.10892500712860004</v>
      </c>
      <c r="AD203">
        <v>0.89620758483033913</v>
      </c>
      <c r="AE203">
        <v>-0.62574850299401197</v>
      </c>
      <c r="AF203">
        <v>-0.59340578103053154</v>
      </c>
      <c r="AG203">
        <v>0.40344311377245523</v>
      </c>
      <c r="AH203">
        <v>0.15394211576846312</v>
      </c>
      <c r="AI203" t="s">
        <v>102</v>
      </c>
      <c r="AJ203">
        <v>2.11422</v>
      </c>
      <c r="AK203">
        <v>2.16</v>
      </c>
      <c r="AL203">
        <v>2.1653375713028992E-2</v>
      </c>
      <c r="AM203" t="s">
        <v>779</v>
      </c>
      <c r="AN203">
        <v>1</v>
      </c>
      <c r="AO203">
        <v>1</v>
      </c>
      <c r="AP203">
        <v>1</v>
      </c>
      <c r="AQ203">
        <v>1</v>
      </c>
      <c r="AR203">
        <v>1</v>
      </c>
      <c r="AS203">
        <v>1</v>
      </c>
      <c r="AT203">
        <v>0</v>
      </c>
    </row>
    <row r="204" spans="1:46" x14ac:dyDescent="0.3">
      <c r="A204" t="s">
        <v>1672</v>
      </c>
      <c r="B204" t="s">
        <v>1814</v>
      </c>
      <c r="C204" t="s">
        <v>49</v>
      </c>
      <c r="D204" t="s">
        <v>804</v>
      </c>
      <c r="E204" t="s">
        <v>1696</v>
      </c>
      <c r="F204" t="s">
        <v>1659</v>
      </c>
      <c r="G204" t="s">
        <v>7</v>
      </c>
      <c r="H204">
        <v>8.9999999999999993E-3</v>
      </c>
      <c r="I204" t="s">
        <v>2024</v>
      </c>
      <c r="J204">
        <v>1.7758399999999999</v>
      </c>
      <c r="K204">
        <v>1.2511599999999998</v>
      </c>
      <c r="L204">
        <v>2.6334899999999997</v>
      </c>
      <c r="M204">
        <v>1.8161999999999998</v>
      </c>
      <c r="N204">
        <v>1.8061099999999999</v>
      </c>
      <c r="O204">
        <v>1.4529599999999998</v>
      </c>
      <c r="P204">
        <v>3.7433899999999998</v>
      </c>
      <c r="Q204">
        <v>1.4428699999999999</v>
      </c>
      <c r="R204">
        <v>2.1693499999999997</v>
      </c>
      <c r="S204">
        <v>1.6345799999999999</v>
      </c>
      <c r="T204">
        <v>8.2536199999999997</v>
      </c>
      <c r="U204">
        <v>2.1592599999999997</v>
      </c>
      <c r="V204">
        <v>1.1399999999999999</v>
      </c>
      <c r="W204">
        <v>1.32</v>
      </c>
      <c r="X204">
        <v>3.66</v>
      </c>
      <c r="Y204">
        <v>0.14000000000000001</v>
      </c>
      <c r="Z204">
        <v>2.52</v>
      </c>
      <c r="AA204">
        <v>1.57</v>
      </c>
      <c r="AB204" t="s">
        <v>102</v>
      </c>
      <c r="AC204">
        <v>-0.3580502747995315</v>
      </c>
      <c r="AD204">
        <v>5.5020940567153877E-2</v>
      </c>
      <c r="AE204">
        <v>0.38979073396899194</v>
      </c>
      <c r="AF204">
        <v>-0.92291597841647388</v>
      </c>
      <c r="AG204">
        <v>0.39526385436103018</v>
      </c>
      <c r="AH204">
        <v>8.0552802554784905E-2</v>
      </c>
      <c r="AI204" t="s">
        <v>102</v>
      </c>
      <c r="AJ204">
        <v>10.735759999999999</v>
      </c>
      <c r="AK204">
        <v>10.35</v>
      </c>
      <c r="AL204">
        <v>-3.5932248858022112E-2</v>
      </c>
      <c r="AM204" t="s">
        <v>779</v>
      </c>
      <c r="AN204">
        <v>1</v>
      </c>
      <c r="AO204">
        <v>1</v>
      </c>
      <c r="AP204">
        <v>1</v>
      </c>
      <c r="AQ204">
        <v>1</v>
      </c>
      <c r="AR204">
        <v>1</v>
      </c>
      <c r="AS204">
        <v>1</v>
      </c>
      <c r="AT204">
        <v>0</v>
      </c>
    </row>
    <row r="205" spans="1:46" x14ac:dyDescent="0.3">
      <c r="A205" t="s">
        <v>1686</v>
      </c>
      <c r="B205" t="s">
        <v>1761</v>
      </c>
      <c r="C205" t="s">
        <v>49</v>
      </c>
      <c r="D205" t="s">
        <v>808</v>
      </c>
      <c r="E205" t="s">
        <v>1941</v>
      </c>
      <c r="F205" t="s">
        <v>1668</v>
      </c>
      <c r="G205" t="s">
        <v>7</v>
      </c>
      <c r="H205" s="4">
        <v>1.7999999999999999E-2</v>
      </c>
      <c r="I205" s="4" t="s">
        <v>1980</v>
      </c>
      <c r="J205" s="4">
        <v>14.41488</v>
      </c>
      <c r="K205" s="4">
        <v>12.877700000000001</v>
      </c>
      <c r="L205" s="4">
        <v>13.4885</v>
      </c>
      <c r="M205" s="4">
        <v>14.241820000000001</v>
      </c>
      <c r="N205" s="4">
        <v>13.72264</v>
      </c>
      <c r="O205" s="4">
        <v>18.273099999999999</v>
      </c>
      <c r="P205" s="4">
        <v>15.687380000000001</v>
      </c>
      <c r="Q205" s="4">
        <v>13.41724</v>
      </c>
      <c r="R205" s="4">
        <v>13.68192</v>
      </c>
      <c r="S205" s="4">
        <v>13.01004</v>
      </c>
      <c r="T205" s="4">
        <v>13.01004</v>
      </c>
      <c r="U205" s="4">
        <v>13.091479999999999</v>
      </c>
      <c r="V205" s="4">
        <v>11.67</v>
      </c>
      <c r="W205" s="4">
        <v>8.5</v>
      </c>
      <c r="X205" s="4">
        <v>12.41</v>
      </c>
      <c r="Y205" s="4">
        <v>9.39</v>
      </c>
      <c r="Z205" s="4">
        <v>6.93</v>
      </c>
      <c r="AA205" s="125">
        <v>11.09</v>
      </c>
      <c r="AB205" s="125" t="s">
        <v>102</v>
      </c>
      <c r="AC205" s="125">
        <v>-0.19041989943724819</v>
      </c>
      <c r="AD205" s="125">
        <v>-0.33994424470208195</v>
      </c>
      <c r="AE205" s="125">
        <v>-7.9957000407754761E-2</v>
      </c>
      <c r="AF205" s="125">
        <v>-0.34067415540991247</v>
      </c>
      <c r="AG205" s="125">
        <v>-0.49499513213200963</v>
      </c>
      <c r="AH205" s="4">
        <v>-0.39309695672874334</v>
      </c>
      <c r="AI205" s="4" t="s">
        <v>102</v>
      </c>
      <c r="AJ205" s="125">
        <v>87.018640000000005</v>
      </c>
      <c r="AK205">
        <v>59.989999999999995</v>
      </c>
      <c r="AL205">
        <v>-0.31060747444455589</v>
      </c>
      <c r="AM205" t="s">
        <v>779</v>
      </c>
      <c r="AN205">
        <v>1</v>
      </c>
      <c r="AO205">
        <v>1</v>
      </c>
      <c r="AP205">
        <v>1</v>
      </c>
      <c r="AQ205">
        <v>1</v>
      </c>
      <c r="AR205">
        <v>1</v>
      </c>
      <c r="AS205">
        <v>1</v>
      </c>
      <c r="AT205">
        <v>0</v>
      </c>
    </row>
    <row r="206" spans="1:46" x14ac:dyDescent="0.3">
      <c r="A206" t="s">
        <v>1670</v>
      </c>
      <c r="B206" t="s">
        <v>1784</v>
      </c>
      <c r="C206" t="s">
        <v>49</v>
      </c>
      <c r="D206" t="s">
        <v>808</v>
      </c>
      <c r="E206" t="s">
        <v>1941</v>
      </c>
      <c r="F206" t="s">
        <v>1668</v>
      </c>
      <c r="G206" t="s">
        <v>7</v>
      </c>
      <c r="H206">
        <v>2E-3</v>
      </c>
      <c r="I206" t="s">
        <v>1996</v>
      </c>
      <c r="J206">
        <v>22.234380000000002</v>
      </c>
      <c r="K206">
        <v>19.769459999999999</v>
      </c>
      <c r="L206">
        <v>20.85162</v>
      </c>
      <c r="M206">
        <v>22.494899999999998</v>
      </c>
      <c r="N206">
        <v>21.6432</v>
      </c>
      <c r="O206">
        <v>18.797520000000002</v>
      </c>
      <c r="P206">
        <v>21.342600000000001</v>
      </c>
      <c r="Q206">
        <v>18.256439999999998</v>
      </c>
      <c r="R206">
        <v>18.977880000000003</v>
      </c>
      <c r="S206">
        <v>21.15222</v>
      </c>
      <c r="T206">
        <v>23.27646</v>
      </c>
      <c r="U206">
        <v>23.777460000000001</v>
      </c>
      <c r="V206">
        <v>22.41</v>
      </c>
      <c r="W206">
        <v>23.76</v>
      </c>
      <c r="X206">
        <v>23.39</v>
      </c>
      <c r="Y206">
        <v>15.44</v>
      </c>
      <c r="Z206">
        <v>12.76</v>
      </c>
      <c r="AA206">
        <v>13.33</v>
      </c>
      <c r="AB206" t="s">
        <v>102</v>
      </c>
      <c r="AC206">
        <v>7.898578687599949E-3</v>
      </c>
      <c r="AD206">
        <v>0.20185376838821106</v>
      </c>
      <c r="AE206">
        <v>0.12173538554798141</v>
      </c>
      <c r="AF206">
        <v>-0.31362219880950787</v>
      </c>
      <c r="AG206">
        <v>-0.41043838249427073</v>
      </c>
      <c r="AH206">
        <v>-0.29086390119547695</v>
      </c>
      <c r="AI206" t="s">
        <v>102</v>
      </c>
      <c r="AJ206">
        <v>125.79108000000001</v>
      </c>
      <c r="AK206">
        <v>111.09</v>
      </c>
      <c r="AL206">
        <v>-0.11686901805756023</v>
      </c>
      <c r="AM206" t="s">
        <v>779</v>
      </c>
      <c r="AN206">
        <v>1</v>
      </c>
      <c r="AO206">
        <v>1</v>
      </c>
      <c r="AP206">
        <v>1</v>
      </c>
      <c r="AQ206">
        <v>1</v>
      </c>
      <c r="AR206">
        <v>1</v>
      </c>
      <c r="AS206">
        <v>1</v>
      </c>
      <c r="AT206">
        <v>0</v>
      </c>
    </row>
    <row r="207" spans="1:46" x14ac:dyDescent="0.3">
      <c r="A207" t="s">
        <v>1672</v>
      </c>
      <c r="B207" t="s">
        <v>1814</v>
      </c>
      <c r="C207" t="s">
        <v>49</v>
      </c>
      <c r="D207" t="s">
        <v>804</v>
      </c>
      <c r="E207" t="s">
        <v>1696</v>
      </c>
      <c r="F207" t="s">
        <v>1668</v>
      </c>
      <c r="G207" t="s">
        <v>7</v>
      </c>
      <c r="H207">
        <v>8.9999999999999993E-3</v>
      </c>
      <c r="I207" t="s">
        <v>2025</v>
      </c>
      <c r="J207">
        <v>14.156269999999997</v>
      </c>
      <c r="K207">
        <v>11.684219999999998</v>
      </c>
      <c r="L207">
        <v>13.611409999999999</v>
      </c>
      <c r="M207">
        <v>12.75376</v>
      </c>
      <c r="N207">
        <v>13.934289999999999</v>
      </c>
      <c r="O207">
        <v>10.725669999999999</v>
      </c>
      <c r="P207">
        <v>13.036279999999998</v>
      </c>
      <c r="Q207">
        <v>11.209989999999998</v>
      </c>
      <c r="R207">
        <v>10.584409999999998</v>
      </c>
      <c r="S207">
        <v>12.360249999999999</v>
      </c>
      <c r="T207">
        <v>12.723489999999998</v>
      </c>
      <c r="U207">
        <v>16.19445</v>
      </c>
      <c r="V207">
        <v>15.55</v>
      </c>
      <c r="W207">
        <v>14.01</v>
      </c>
      <c r="X207">
        <v>13.76</v>
      </c>
      <c r="Y207">
        <v>4.16</v>
      </c>
      <c r="Z207">
        <v>10.91</v>
      </c>
      <c r="AA207">
        <v>8.09</v>
      </c>
      <c r="AB207" t="s">
        <v>102</v>
      </c>
      <c r="AC207">
        <v>9.8453194238313016E-2</v>
      </c>
      <c r="AD207">
        <v>0.19905308184885273</v>
      </c>
      <c r="AE207">
        <v>1.0916576607419837E-2</v>
      </c>
      <c r="AF207">
        <v>-0.67382168082196936</v>
      </c>
      <c r="AG207">
        <v>-0.21703940423229307</v>
      </c>
      <c r="AH207">
        <v>-0.24573476528738994</v>
      </c>
      <c r="AI207" t="s">
        <v>102</v>
      </c>
      <c r="AJ207">
        <v>76.865619999999993</v>
      </c>
      <c r="AK207">
        <v>66.48</v>
      </c>
      <c r="AL207">
        <v>-0.13511398203774314</v>
      </c>
      <c r="AM207" t="s">
        <v>779</v>
      </c>
      <c r="AN207">
        <v>1</v>
      </c>
      <c r="AO207">
        <v>1</v>
      </c>
      <c r="AP207">
        <v>1</v>
      </c>
      <c r="AQ207">
        <v>1</v>
      </c>
      <c r="AR207">
        <v>1</v>
      </c>
      <c r="AS207">
        <v>1</v>
      </c>
      <c r="AT207">
        <v>0</v>
      </c>
    </row>
    <row r="208" spans="1:46" x14ac:dyDescent="0.3">
      <c r="A208" t="s">
        <v>1685</v>
      </c>
      <c r="B208" t="s">
        <v>1823</v>
      </c>
      <c r="C208" t="s">
        <v>49</v>
      </c>
      <c r="D208" t="s">
        <v>808</v>
      </c>
      <c r="E208" t="s">
        <v>1941</v>
      </c>
      <c r="F208" t="s">
        <v>1668</v>
      </c>
      <c r="G208" t="s">
        <v>7</v>
      </c>
      <c r="H208">
        <v>2E-3</v>
      </c>
      <c r="I208" t="s">
        <v>2038</v>
      </c>
      <c r="J208">
        <v>32.855579999999996</v>
      </c>
      <c r="K208">
        <v>27.725340000000003</v>
      </c>
      <c r="L208">
        <v>29.208299999999998</v>
      </c>
      <c r="M208">
        <v>32.214300000000001</v>
      </c>
      <c r="N208">
        <v>30.65118</v>
      </c>
      <c r="O208">
        <v>26.292479999999998</v>
      </c>
      <c r="P208">
        <v>29.62914</v>
      </c>
      <c r="Q208">
        <v>27.765420000000002</v>
      </c>
      <c r="R208">
        <v>25.320540000000001</v>
      </c>
      <c r="S208">
        <v>26.623139999999999</v>
      </c>
      <c r="T208">
        <v>25.53096</v>
      </c>
      <c r="U208">
        <v>28.52694</v>
      </c>
      <c r="V208">
        <v>31.86</v>
      </c>
      <c r="W208">
        <v>29.91</v>
      </c>
      <c r="X208">
        <v>25.6</v>
      </c>
      <c r="Y208">
        <v>14.1</v>
      </c>
      <c r="Z208">
        <v>17.86</v>
      </c>
      <c r="AA208">
        <v>15.78</v>
      </c>
      <c r="AB208" t="s">
        <v>102</v>
      </c>
      <c r="AC208">
        <v>-3.0301702176616482E-2</v>
      </c>
      <c r="AD208">
        <v>7.8796508897636494E-2</v>
      </c>
      <c r="AE208">
        <v>-0.12353680289506738</v>
      </c>
      <c r="AF208">
        <v>-0.56230618079548522</v>
      </c>
      <c r="AG208">
        <v>-0.41731443944409319</v>
      </c>
      <c r="AH208">
        <v>-0.39982839199649478</v>
      </c>
      <c r="AI208" t="s">
        <v>102</v>
      </c>
      <c r="AJ208">
        <v>178.94718</v>
      </c>
      <c r="AK208">
        <v>135.10999999999999</v>
      </c>
      <c r="AL208">
        <v>-0.2449727344124675</v>
      </c>
      <c r="AM208" t="s">
        <v>779</v>
      </c>
      <c r="AN208">
        <v>1</v>
      </c>
      <c r="AO208">
        <v>1</v>
      </c>
      <c r="AP208">
        <v>1</v>
      </c>
      <c r="AQ208">
        <v>1</v>
      </c>
      <c r="AR208">
        <v>1</v>
      </c>
      <c r="AS208">
        <v>1</v>
      </c>
      <c r="AT208">
        <v>0</v>
      </c>
    </row>
    <row r="209" spans="1:46" x14ac:dyDescent="0.3">
      <c r="A209" t="s">
        <v>1674</v>
      </c>
      <c r="B209" t="s">
        <v>1922</v>
      </c>
      <c r="C209" t="s">
        <v>49</v>
      </c>
      <c r="D209" t="s">
        <v>808</v>
      </c>
      <c r="E209" t="s">
        <v>1941</v>
      </c>
      <c r="F209" t="s">
        <v>1680</v>
      </c>
      <c r="G209" t="s">
        <v>7</v>
      </c>
      <c r="H209" s="4">
        <v>8.9999999999999993E-3</v>
      </c>
      <c r="I209" s="4" t="s">
        <v>2050</v>
      </c>
      <c r="J209" s="4">
        <v>10.55414</v>
      </c>
      <c r="K209" s="4">
        <v>9.7166700000000006</v>
      </c>
      <c r="L209" s="4">
        <v>7.163899999999999</v>
      </c>
      <c r="M209" s="4">
        <v>18.85821</v>
      </c>
      <c r="N209" s="4">
        <v>11.038459999999999</v>
      </c>
      <c r="O209" s="4">
        <v>8.4957799999999999</v>
      </c>
      <c r="P209" s="4">
        <v>15.427609999999998</v>
      </c>
      <c r="Q209" s="4">
        <v>7.6280399999999986</v>
      </c>
      <c r="R209" s="4">
        <v>8.7682099999999981</v>
      </c>
      <c r="S209" s="4">
        <v>14.539689999999998</v>
      </c>
      <c r="T209" s="4">
        <v>10.513779999999999</v>
      </c>
      <c r="U209" s="4">
        <v>18.848119999999998</v>
      </c>
      <c r="V209" s="4">
        <v>10.25</v>
      </c>
      <c r="W209" s="4">
        <v>9.31</v>
      </c>
      <c r="X209" s="4">
        <v>8.4</v>
      </c>
      <c r="Y209" s="4">
        <v>19.97</v>
      </c>
      <c r="Z209" s="4">
        <v>10.31</v>
      </c>
      <c r="AA209" s="125">
        <v>8.4600000000000009</v>
      </c>
      <c r="AB209" s="125" t="s">
        <v>102</v>
      </c>
      <c r="AC209" s="125">
        <v>-2.8817127686386602E-2</v>
      </c>
      <c r="AD209" s="125">
        <v>-4.1852815830937973E-2</v>
      </c>
      <c r="AE209" s="125">
        <v>0.17254568042546678</v>
      </c>
      <c r="AF209" s="125">
        <v>5.8955224276323111E-2</v>
      </c>
      <c r="AG209" s="125">
        <v>-6.5992901183679467E-2</v>
      </c>
      <c r="AH209" s="4">
        <v>-4.2115026519047149E-3</v>
      </c>
      <c r="AI209" s="4" t="s">
        <v>102</v>
      </c>
      <c r="AJ209" s="125">
        <v>65.827159999999992</v>
      </c>
      <c r="AK209">
        <v>66.7</v>
      </c>
      <c r="AL209">
        <v>1.32595724925701E-2</v>
      </c>
      <c r="AM209" t="s">
        <v>779</v>
      </c>
      <c r="AN209">
        <v>1</v>
      </c>
      <c r="AO209">
        <v>1</v>
      </c>
      <c r="AP209">
        <v>1</v>
      </c>
      <c r="AQ209">
        <v>1</v>
      </c>
      <c r="AR209">
        <v>1</v>
      </c>
      <c r="AS209">
        <v>1</v>
      </c>
      <c r="AT209">
        <v>0</v>
      </c>
    </row>
    <row r="210" spans="1:46" x14ac:dyDescent="0.3">
      <c r="A210" t="s">
        <v>1661</v>
      </c>
      <c r="B210" t="s">
        <v>1712</v>
      </c>
      <c r="C210" t="s">
        <v>49</v>
      </c>
      <c r="D210" t="s">
        <v>804</v>
      </c>
      <c r="E210" t="s">
        <v>1696</v>
      </c>
      <c r="F210" t="s">
        <v>1664</v>
      </c>
      <c r="G210" t="s">
        <v>7</v>
      </c>
      <c r="H210" s="4">
        <v>1.4E-2</v>
      </c>
      <c r="I210" s="4" t="s">
        <v>1966</v>
      </c>
      <c r="J210" s="4">
        <v>9.8864999999999998</v>
      </c>
      <c r="K210" s="4">
        <v>2.2308000000000003</v>
      </c>
      <c r="L210" s="4">
        <v>8.6798400000000004</v>
      </c>
      <c r="M210" s="4">
        <v>10.4442</v>
      </c>
      <c r="N210" s="4">
        <v>10.4442</v>
      </c>
      <c r="O210" s="4">
        <v>4.6035599999999999</v>
      </c>
      <c r="P210" s="4">
        <v>6.5301600000000004</v>
      </c>
      <c r="Q210" s="4">
        <v>2.2510800000000004</v>
      </c>
      <c r="R210" s="4">
        <v>2.8087800000000001</v>
      </c>
      <c r="S210" s="4">
        <v>12.88794</v>
      </c>
      <c r="T210" s="4">
        <v>2.6059799999999997</v>
      </c>
      <c r="U210" s="4">
        <v>6.2462400000000002</v>
      </c>
      <c r="V210" s="4">
        <v>13.72</v>
      </c>
      <c r="W210" s="4">
        <v>4.75</v>
      </c>
      <c r="X210" s="4">
        <v>21.77</v>
      </c>
      <c r="Y210" s="4">
        <v>3.96</v>
      </c>
      <c r="Z210" s="4">
        <v>5.67</v>
      </c>
      <c r="AA210" s="125">
        <v>4.57</v>
      </c>
      <c r="AB210" s="125" t="s">
        <v>102</v>
      </c>
      <c r="AC210" s="125">
        <v>0.38775097354979021</v>
      </c>
      <c r="AD210" s="125">
        <v>1.1292809754348212</v>
      </c>
      <c r="AE210" s="125">
        <v>1.5081107485852272</v>
      </c>
      <c r="AF210" s="125">
        <v>-0.62084218992359397</v>
      </c>
      <c r="AG210" s="125">
        <v>-0.45711495375423683</v>
      </c>
      <c r="AH210" s="4">
        <v>-7.2900103398238734E-3</v>
      </c>
      <c r="AI210" s="4" t="s">
        <v>102</v>
      </c>
      <c r="AJ210" s="125">
        <v>46.289100000000005</v>
      </c>
      <c r="AK210">
        <v>54.44</v>
      </c>
      <c r="AL210">
        <v>0.17608681093389139</v>
      </c>
      <c r="AM210" t="s">
        <v>779</v>
      </c>
      <c r="AN210">
        <v>1</v>
      </c>
      <c r="AO210">
        <v>1</v>
      </c>
      <c r="AP210">
        <v>1</v>
      </c>
      <c r="AQ210">
        <v>1</v>
      </c>
      <c r="AR210">
        <v>1</v>
      </c>
      <c r="AS210">
        <v>1</v>
      </c>
      <c r="AT210">
        <v>0</v>
      </c>
    </row>
    <row r="211" spans="1:46" x14ac:dyDescent="0.3">
      <c r="A211" t="s">
        <v>1686</v>
      </c>
      <c r="B211" t="s">
        <v>1761</v>
      </c>
      <c r="C211" t="s">
        <v>49</v>
      </c>
      <c r="D211" t="s">
        <v>808</v>
      </c>
      <c r="E211" t="s">
        <v>1941</v>
      </c>
      <c r="F211" t="s">
        <v>1664</v>
      </c>
      <c r="G211" t="s">
        <v>7</v>
      </c>
      <c r="H211" s="4">
        <v>1.7999999999999999E-2</v>
      </c>
      <c r="I211" s="4" t="s">
        <v>1981</v>
      </c>
      <c r="J211" s="4">
        <v>0.83475999999999995</v>
      </c>
      <c r="K211" s="4">
        <v>3.4917400000000001</v>
      </c>
      <c r="L211" s="4">
        <v>3.1659799999999998</v>
      </c>
      <c r="M211" s="4">
        <v>17.448520000000002</v>
      </c>
      <c r="N211" s="4">
        <v>11.920780000000001</v>
      </c>
      <c r="O211" s="4">
        <v>3.54264</v>
      </c>
      <c r="P211" s="4">
        <v>4.2654200000000007</v>
      </c>
      <c r="Q211" s="4">
        <v>1.2725</v>
      </c>
      <c r="R211" s="4">
        <v>3.9294799999999999</v>
      </c>
      <c r="S211" s="4">
        <v>3.1150800000000003</v>
      </c>
      <c r="T211" s="4">
        <v>6.9325799999999997</v>
      </c>
      <c r="U211" s="4">
        <v>1.3743000000000001</v>
      </c>
      <c r="V211" s="4">
        <v>1.27</v>
      </c>
      <c r="W211" s="4">
        <v>2.15</v>
      </c>
      <c r="X211" s="4">
        <v>2.2999999999999998</v>
      </c>
      <c r="Y211" s="4">
        <v>1.59</v>
      </c>
      <c r="Z211" s="4">
        <v>0.82</v>
      </c>
      <c r="AA211" s="125">
        <v>10.19</v>
      </c>
      <c r="AB211" s="125" t="s">
        <v>102</v>
      </c>
      <c r="AC211" s="125">
        <v>0.52139537112463474</v>
      </c>
      <c r="AD211" s="125">
        <v>-0.38426114200942801</v>
      </c>
      <c r="AE211" s="125">
        <v>-0.27352668052230272</v>
      </c>
      <c r="AF211" s="125">
        <v>-0.90887479281910444</v>
      </c>
      <c r="AG211" s="125">
        <v>-0.93121255488315358</v>
      </c>
      <c r="AH211" s="4">
        <v>1.8763859720434475</v>
      </c>
      <c r="AI211" s="4" t="s">
        <v>102</v>
      </c>
      <c r="AJ211" s="125">
        <v>40.404420000000002</v>
      </c>
      <c r="AK211">
        <v>18.32</v>
      </c>
      <c r="AL211">
        <v>-0.54658425984087877</v>
      </c>
      <c r="AM211" t="s">
        <v>779</v>
      </c>
      <c r="AN211">
        <v>1</v>
      </c>
      <c r="AO211">
        <v>1</v>
      </c>
      <c r="AP211">
        <v>1</v>
      </c>
      <c r="AQ211">
        <v>1</v>
      </c>
      <c r="AR211">
        <v>1</v>
      </c>
      <c r="AS211">
        <v>1</v>
      </c>
      <c r="AT211">
        <v>0</v>
      </c>
    </row>
    <row r="212" spans="1:46" x14ac:dyDescent="0.3">
      <c r="A212" t="s">
        <v>1685</v>
      </c>
      <c r="B212" t="s">
        <v>1823</v>
      </c>
      <c r="C212" t="s">
        <v>49</v>
      </c>
      <c r="D212" t="s">
        <v>808</v>
      </c>
      <c r="E212" t="s">
        <v>1941</v>
      </c>
      <c r="F212" t="s">
        <v>1664</v>
      </c>
      <c r="G212" t="s">
        <v>7</v>
      </c>
      <c r="H212">
        <v>2E-3</v>
      </c>
      <c r="I212" t="s">
        <v>2039</v>
      </c>
      <c r="J212">
        <v>5.0400600000000004</v>
      </c>
      <c r="K212">
        <v>4.0079999999999998E-2</v>
      </c>
      <c r="L212">
        <v>28.326540000000001</v>
      </c>
      <c r="M212">
        <v>2.5250400000000002</v>
      </c>
      <c r="N212">
        <v>0.38075999999999999</v>
      </c>
      <c r="O212">
        <v>25.39068</v>
      </c>
      <c r="P212">
        <v>0.39078000000000002</v>
      </c>
      <c r="Q212">
        <v>1.5030000000000001</v>
      </c>
      <c r="R212">
        <v>31.653179999999999</v>
      </c>
      <c r="S212">
        <v>0.74148000000000003</v>
      </c>
      <c r="T212">
        <v>0.86172000000000004</v>
      </c>
      <c r="U212">
        <v>2.1943799999999998</v>
      </c>
      <c r="V212">
        <v>0.52</v>
      </c>
      <c r="W212">
        <v>0.08</v>
      </c>
      <c r="X212">
        <v>26.8</v>
      </c>
      <c r="Y212">
        <v>1.32</v>
      </c>
      <c r="Z212">
        <v>0.49</v>
      </c>
      <c r="AA212">
        <v>3.98</v>
      </c>
      <c r="AB212" t="s">
        <v>102</v>
      </c>
      <c r="AC212">
        <v>-0.89682662507986022</v>
      </c>
      <c r="AD212">
        <v>0.99600798403193624</v>
      </c>
      <c r="AE212">
        <v>-5.3890803465583885E-2</v>
      </c>
      <c r="AF212">
        <v>-0.47723600418211198</v>
      </c>
      <c r="AG212">
        <v>0.28689988444164305</v>
      </c>
      <c r="AH212">
        <v>-0.84324957031477688</v>
      </c>
      <c r="AI212" t="s">
        <v>102</v>
      </c>
      <c r="AJ212">
        <v>61.703159999999997</v>
      </c>
      <c r="AK212">
        <v>33.19</v>
      </c>
      <c r="AL212">
        <v>-0.46210210303653815</v>
      </c>
      <c r="AM212" t="s">
        <v>779</v>
      </c>
      <c r="AN212">
        <v>1</v>
      </c>
      <c r="AO212">
        <v>1</v>
      </c>
      <c r="AP212">
        <v>1</v>
      </c>
      <c r="AQ212">
        <v>1</v>
      </c>
      <c r="AR212">
        <v>1</v>
      </c>
      <c r="AS212">
        <v>1</v>
      </c>
      <c r="AT212">
        <v>0</v>
      </c>
    </row>
    <row r="213" spans="1:46" x14ac:dyDescent="0.3">
      <c r="A213" t="s">
        <v>1661</v>
      </c>
      <c r="B213" t="s">
        <v>1712</v>
      </c>
      <c r="C213" t="s">
        <v>49</v>
      </c>
      <c r="D213" t="s">
        <v>804</v>
      </c>
      <c r="E213" t="s">
        <v>1696</v>
      </c>
      <c r="F213" t="s">
        <v>1665</v>
      </c>
      <c r="G213" t="s">
        <v>7</v>
      </c>
      <c r="H213">
        <v>1.4E-2</v>
      </c>
      <c r="I213" t="s">
        <v>1967</v>
      </c>
      <c r="J213">
        <v>0.23322000000000001</v>
      </c>
      <c r="K213">
        <v>0</v>
      </c>
      <c r="L213">
        <v>1.014E-2</v>
      </c>
      <c r="M213">
        <v>3.0419999999999999E-2</v>
      </c>
      <c r="N213">
        <v>2.0279999999999999E-2</v>
      </c>
      <c r="O213">
        <v>2.0279999999999999E-2</v>
      </c>
      <c r="P213">
        <v>0.1014</v>
      </c>
      <c r="Q213">
        <v>9.1259999999999994E-2</v>
      </c>
      <c r="R213">
        <v>8.1119999999999998E-2</v>
      </c>
      <c r="S213">
        <v>0</v>
      </c>
      <c r="T213">
        <v>1.014E-2</v>
      </c>
      <c r="U213">
        <v>0</v>
      </c>
      <c r="V213">
        <v>7.0000000000000007E-2</v>
      </c>
      <c r="W213">
        <v>0.01</v>
      </c>
      <c r="X213">
        <v>0</v>
      </c>
      <c r="Y213">
        <v>0.11</v>
      </c>
      <c r="Z213">
        <v>0.01</v>
      </c>
      <c r="AA213">
        <v>0.06</v>
      </c>
      <c r="AB213" t="s">
        <v>102</v>
      </c>
      <c r="AC213">
        <v>-0.69985421490438215</v>
      </c>
      <c r="AD213" t="e">
        <v>#DIV/0!</v>
      </c>
      <c r="AE213">
        <v>-1</v>
      </c>
      <c r="AF213">
        <v>2.6160420775805391</v>
      </c>
      <c r="AG213">
        <v>-0.50690335305719914</v>
      </c>
      <c r="AH213">
        <v>1.9585798816568047</v>
      </c>
      <c r="AI213" t="s">
        <v>102</v>
      </c>
      <c r="AJ213">
        <v>0.31434000000000006</v>
      </c>
      <c r="AK213">
        <v>0.26</v>
      </c>
      <c r="AL213">
        <v>-0.17287014061207623</v>
      </c>
      <c r="AM213" t="s">
        <v>779</v>
      </c>
      <c r="AN213">
        <v>1</v>
      </c>
      <c r="AO213">
        <v>1</v>
      </c>
      <c r="AP213">
        <v>1</v>
      </c>
      <c r="AQ213">
        <v>1</v>
      </c>
      <c r="AR213">
        <v>1</v>
      </c>
      <c r="AS213">
        <v>1</v>
      </c>
      <c r="AT213">
        <v>0</v>
      </c>
    </row>
    <row r="214" spans="1:46" x14ac:dyDescent="0.3">
      <c r="A214" t="s">
        <v>1686</v>
      </c>
      <c r="B214" t="s">
        <v>1761</v>
      </c>
      <c r="C214" t="s">
        <v>49</v>
      </c>
      <c r="D214" t="s">
        <v>808</v>
      </c>
      <c r="E214" t="s">
        <v>1941</v>
      </c>
      <c r="F214" t="s">
        <v>1665</v>
      </c>
      <c r="G214" t="s">
        <v>7</v>
      </c>
      <c r="H214" s="4">
        <v>1.7999999999999999E-2</v>
      </c>
      <c r="I214" s="4" t="s">
        <v>1982</v>
      </c>
      <c r="J214" s="4">
        <v>2.6875200000000001</v>
      </c>
      <c r="K214" s="4">
        <v>2.1276199999999998</v>
      </c>
      <c r="L214" s="4">
        <v>3.3186799999999996</v>
      </c>
      <c r="M214" s="4">
        <v>2.8911199999999999</v>
      </c>
      <c r="N214" s="4">
        <v>2.3108599999999999</v>
      </c>
      <c r="O214" s="4">
        <v>2.2497799999999999</v>
      </c>
      <c r="P214" s="4">
        <v>2.1174400000000002</v>
      </c>
      <c r="Q214" s="4">
        <v>2.6366199999999997</v>
      </c>
      <c r="R214" s="4">
        <v>2.0054599999999998</v>
      </c>
      <c r="S214" s="4">
        <v>2.1683399999999997</v>
      </c>
      <c r="T214" s="4">
        <v>2.4533800000000001</v>
      </c>
      <c r="U214" s="4">
        <v>2.1174400000000002</v>
      </c>
      <c r="V214" s="4">
        <v>2.2999999999999998</v>
      </c>
      <c r="W214" s="4">
        <v>2.09</v>
      </c>
      <c r="X214" s="4">
        <v>2.77</v>
      </c>
      <c r="Y214" s="4">
        <v>2.38</v>
      </c>
      <c r="Z214" s="4">
        <v>2.16</v>
      </c>
      <c r="AA214" s="126">
        <v>2.75</v>
      </c>
      <c r="AB214" s="126" t="s">
        <v>102</v>
      </c>
      <c r="AC214" s="126">
        <v>-0.14419241531225824</v>
      </c>
      <c r="AD214" s="126">
        <v>-1.7681728880157167E-2</v>
      </c>
      <c r="AE214" s="126">
        <v>-0.16533079417117638</v>
      </c>
      <c r="AF214" s="126">
        <v>-0.17678961786435707</v>
      </c>
      <c r="AG214" s="126">
        <v>-6.5283054793453421E-2</v>
      </c>
      <c r="AH214" s="4">
        <v>0.22234174008125246</v>
      </c>
      <c r="AI214" s="4" t="s">
        <v>102</v>
      </c>
      <c r="AJ214" s="2">
        <v>15.58558</v>
      </c>
      <c r="AK214">
        <v>14.45</v>
      </c>
      <c r="AL214">
        <v>-7.286093940681071E-2</v>
      </c>
      <c r="AM214" t="s">
        <v>779</v>
      </c>
      <c r="AN214">
        <v>1</v>
      </c>
      <c r="AO214">
        <v>1</v>
      </c>
      <c r="AP214">
        <v>1</v>
      </c>
      <c r="AQ214">
        <v>1</v>
      </c>
      <c r="AR214">
        <v>1</v>
      </c>
      <c r="AS214">
        <v>1</v>
      </c>
      <c r="AT214">
        <v>0</v>
      </c>
    </row>
    <row r="215" spans="1:46" x14ac:dyDescent="0.3">
      <c r="A215" t="s">
        <v>1670</v>
      </c>
      <c r="B215" t="s">
        <v>1784</v>
      </c>
      <c r="C215" t="s">
        <v>49</v>
      </c>
      <c r="D215" t="s">
        <v>808</v>
      </c>
      <c r="E215" t="s">
        <v>1941</v>
      </c>
      <c r="F215" t="s">
        <v>1665</v>
      </c>
      <c r="G215" t="s">
        <v>7</v>
      </c>
      <c r="H215">
        <v>2E-3</v>
      </c>
      <c r="I215" t="s">
        <v>1997</v>
      </c>
      <c r="J215">
        <v>8.6071799999999996</v>
      </c>
      <c r="K215">
        <v>5.1302399999999997</v>
      </c>
      <c r="L215">
        <v>6.6232200000000008</v>
      </c>
      <c r="M215">
        <v>6.2424600000000003</v>
      </c>
      <c r="N215">
        <v>5.8717200000000007</v>
      </c>
      <c r="O215">
        <v>5.6713200000000006</v>
      </c>
      <c r="P215">
        <v>5.8917599999999997</v>
      </c>
      <c r="Q215">
        <v>5.0300399999999996</v>
      </c>
      <c r="R215">
        <v>4.6593</v>
      </c>
      <c r="S215">
        <v>5.2103999999999999</v>
      </c>
      <c r="T215">
        <v>5.9318400000000002</v>
      </c>
      <c r="U215">
        <v>6.1121999999999996</v>
      </c>
      <c r="V215">
        <v>7.95</v>
      </c>
      <c r="W215">
        <v>5.26</v>
      </c>
      <c r="X215">
        <v>6.7</v>
      </c>
      <c r="Y215">
        <v>5.33</v>
      </c>
      <c r="Z215">
        <v>4.59</v>
      </c>
      <c r="AA215">
        <v>5.42</v>
      </c>
      <c r="AB215" t="s">
        <v>102</v>
      </c>
      <c r="AC215">
        <v>-7.6352533582427634E-2</v>
      </c>
      <c r="AD215">
        <v>2.529316367265471E-2</v>
      </c>
      <c r="AE215">
        <v>1.1592548639483422E-2</v>
      </c>
      <c r="AF215">
        <v>-0.14616993941491019</v>
      </c>
      <c r="AG215">
        <v>-0.21828697553698076</v>
      </c>
      <c r="AH215">
        <v>-4.4314198458207374E-2</v>
      </c>
      <c r="AI215" t="s">
        <v>102</v>
      </c>
      <c r="AJ215">
        <v>38.146140000000003</v>
      </c>
      <c r="AK215">
        <v>35.25</v>
      </c>
      <c r="AL215">
        <v>-7.5922229614844447E-2</v>
      </c>
      <c r="AM215" t="s">
        <v>779</v>
      </c>
      <c r="AN215">
        <v>1</v>
      </c>
      <c r="AO215">
        <v>1</v>
      </c>
      <c r="AP215">
        <v>1</v>
      </c>
      <c r="AQ215">
        <v>1</v>
      </c>
      <c r="AR215">
        <v>1</v>
      </c>
      <c r="AS215">
        <v>1</v>
      </c>
      <c r="AT215">
        <v>0</v>
      </c>
    </row>
    <row r="216" spans="1:46" x14ac:dyDescent="0.3">
      <c r="A216" t="s">
        <v>1685</v>
      </c>
      <c r="B216" t="s">
        <v>1823</v>
      </c>
      <c r="C216" t="s">
        <v>49</v>
      </c>
      <c r="D216" t="s">
        <v>808</v>
      </c>
      <c r="E216" t="s">
        <v>1941</v>
      </c>
      <c r="F216" t="s">
        <v>1665</v>
      </c>
      <c r="G216" t="s">
        <v>7</v>
      </c>
      <c r="H216">
        <v>2E-3</v>
      </c>
      <c r="I216" t="s">
        <v>2040</v>
      </c>
      <c r="J216">
        <v>11.30256</v>
      </c>
      <c r="K216">
        <v>9.3085799999999992</v>
      </c>
      <c r="L216">
        <v>12.525</v>
      </c>
      <c r="M216">
        <v>10.25046</v>
      </c>
      <c r="N216">
        <v>9.4388400000000008</v>
      </c>
      <c r="O216">
        <v>9.4989600000000003</v>
      </c>
      <c r="P216">
        <v>9.1582800000000013</v>
      </c>
      <c r="Q216">
        <v>11.032019999999999</v>
      </c>
      <c r="R216">
        <v>8.7675000000000001</v>
      </c>
      <c r="S216">
        <v>9.2384400000000007</v>
      </c>
      <c r="T216">
        <v>8.8576800000000002</v>
      </c>
      <c r="U216">
        <v>9.2484599999999997</v>
      </c>
      <c r="V216">
        <v>10.56</v>
      </c>
      <c r="W216">
        <v>9.99</v>
      </c>
      <c r="X216">
        <v>10.49</v>
      </c>
      <c r="Y216">
        <v>7.6</v>
      </c>
      <c r="Z216">
        <v>11.52</v>
      </c>
      <c r="AA216">
        <v>6.89</v>
      </c>
      <c r="AB216" t="s">
        <v>102</v>
      </c>
      <c r="AC216">
        <v>-6.5698390453136218E-2</v>
      </c>
      <c r="AD216">
        <v>7.3203431672714966E-2</v>
      </c>
      <c r="AE216">
        <v>-0.16247504990019962</v>
      </c>
      <c r="AF216">
        <v>-0.25856985930387522</v>
      </c>
      <c r="AG216">
        <v>0.22048895838895444</v>
      </c>
      <c r="AH216">
        <v>-0.27465743618248739</v>
      </c>
      <c r="AI216" t="s">
        <v>102</v>
      </c>
      <c r="AJ216">
        <v>62.324399999999997</v>
      </c>
      <c r="AK216">
        <v>57.05</v>
      </c>
      <c r="AL216">
        <v>-8.4628171310112896E-2</v>
      </c>
      <c r="AM216" t="s">
        <v>779</v>
      </c>
      <c r="AN216">
        <v>1</v>
      </c>
      <c r="AO216">
        <v>1</v>
      </c>
      <c r="AP216">
        <v>1</v>
      </c>
      <c r="AQ216">
        <v>1</v>
      </c>
      <c r="AR216">
        <v>1</v>
      </c>
      <c r="AS216">
        <v>1</v>
      </c>
      <c r="AT216">
        <v>0</v>
      </c>
    </row>
    <row r="217" spans="1:46" x14ac:dyDescent="0.3">
      <c r="A217" t="s">
        <v>1671</v>
      </c>
      <c r="B217" t="s">
        <v>1938</v>
      </c>
      <c r="C217" t="s">
        <v>49</v>
      </c>
      <c r="D217" t="s">
        <v>804</v>
      </c>
      <c r="E217" t="s">
        <v>102</v>
      </c>
      <c r="F217" t="s">
        <v>1665</v>
      </c>
      <c r="G217" t="s">
        <v>7</v>
      </c>
      <c r="H217">
        <v>8.9999999999999993E-3</v>
      </c>
      <c r="I217" t="s">
        <v>2010</v>
      </c>
      <c r="J217">
        <v>1.2309799999999997</v>
      </c>
      <c r="K217">
        <v>1.32179</v>
      </c>
      <c r="L217">
        <v>1.2309799999999997</v>
      </c>
      <c r="M217">
        <v>1.09981</v>
      </c>
      <c r="N217">
        <v>1.1906199999999998</v>
      </c>
      <c r="O217">
        <v>1.33188</v>
      </c>
      <c r="P217">
        <v>0.96863999999999983</v>
      </c>
      <c r="Q217">
        <v>1.1805299999999999</v>
      </c>
      <c r="R217">
        <v>1.1401699999999997</v>
      </c>
      <c r="S217">
        <v>1.1401699999999997</v>
      </c>
      <c r="T217">
        <v>1.1704399999999997</v>
      </c>
      <c r="U217">
        <v>1.2511599999999998</v>
      </c>
      <c r="V217">
        <v>1.34</v>
      </c>
      <c r="W217">
        <v>1.24</v>
      </c>
      <c r="X217">
        <v>1.2</v>
      </c>
      <c r="Y217">
        <v>0.82</v>
      </c>
      <c r="Z217">
        <v>1.41</v>
      </c>
      <c r="AA217">
        <v>1.1599999999999999</v>
      </c>
      <c r="AB217" t="s">
        <v>102</v>
      </c>
      <c r="AC217">
        <v>8.8563583486328257E-2</v>
      </c>
      <c r="AD217">
        <v>-6.1878210608341741E-2</v>
      </c>
      <c r="AE217">
        <v>-2.5166940161497175E-2</v>
      </c>
      <c r="AF217">
        <v>-0.25441667197061313</v>
      </c>
      <c r="AG217">
        <v>0.18425694176143537</v>
      </c>
      <c r="AH217">
        <v>-0.1290506652250954</v>
      </c>
      <c r="AI217" t="s">
        <v>102</v>
      </c>
      <c r="AJ217">
        <v>7.4060599999999992</v>
      </c>
      <c r="AK217">
        <v>7.1700000000000008</v>
      </c>
      <c r="AL217">
        <v>-3.1873897862020883E-2</v>
      </c>
      <c r="AM217" t="s">
        <v>779</v>
      </c>
      <c r="AN217">
        <v>1</v>
      </c>
      <c r="AO217">
        <v>1</v>
      </c>
      <c r="AP217">
        <v>1</v>
      </c>
      <c r="AQ217">
        <v>1</v>
      </c>
      <c r="AR217">
        <v>1</v>
      </c>
      <c r="AS217">
        <v>1</v>
      </c>
      <c r="AT217">
        <v>0</v>
      </c>
    </row>
    <row r="218" spans="1:46" x14ac:dyDescent="0.3">
      <c r="A218" t="s">
        <v>1674</v>
      </c>
      <c r="B218" t="s">
        <v>1922</v>
      </c>
      <c r="C218" t="s">
        <v>49</v>
      </c>
      <c r="D218" t="s">
        <v>808</v>
      </c>
      <c r="E218" t="s">
        <v>1941</v>
      </c>
      <c r="F218" t="s">
        <v>1681</v>
      </c>
      <c r="G218" t="s">
        <v>7</v>
      </c>
      <c r="H218" s="4">
        <v>8.9999999999999993E-3</v>
      </c>
      <c r="I218" s="4" t="s">
        <v>2051</v>
      </c>
      <c r="J218" s="4">
        <v>4.4194199999999997</v>
      </c>
      <c r="K218" s="4">
        <v>4.8633799999999994</v>
      </c>
      <c r="L218" s="4">
        <v>5.70085</v>
      </c>
      <c r="M218" s="4">
        <v>3.9653699999999996</v>
      </c>
      <c r="N218" s="4">
        <v>5.7412099999999997</v>
      </c>
      <c r="O218" s="4">
        <v>6.4172399999999996</v>
      </c>
      <c r="P218" s="4">
        <v>5.7109399999999999</v>
      </c>
      <c r="Q218" s="4">
        <v>4.5909499999999994</v>
      </c>
      <c r="R218" s="4">
        <v>5.1963499999999998</v>
      </c>
      <c r="S218" s="4">
        <v>4.4900500000000001</v>
      </c>
      <c r="T218" s="4">
        <v>6.5988599999999993</v>
      </c>
      <c r="U218" s="4">
        <v>8.5462299999999995</v>
      </c>
      <c r="V218" s="4">
        <v>4.6500000000000004</v>
      </c>
      <c r="W218" s="4">
        <v>4.78</v>
      </c>
      <c r="X218" s="4">
        <v>5.03</v>
      </c>
      <c r="Y218" s="4">
        <v>4.8099999999999996</v>
      </c>
      <c r="Z218" s="4">
        <v>4.78</v>
      </c>
      <c r="AA218" s="126">
        <v>3.81</v>
      </c>
      <c r="AB218" s="126" t="s">
        <v>102</v>
      </c>
      <c r="AC218" s="126">
        <v>5.2174267211534703E-2</v>
      </c>
      <c r="AD218" s="126">
        <v>-1.714445509090368E-2</v>
      </c>
      <c r="AE218" s="126">
        <v>-0.11767543436505078</v>
      </c>
      <c r="AF218" s="126">
        <v>0.21300156101448289</v>
      </c>
      <c r="AG218" s="126">
        <v>-0.1674228951736654</v>
      </c>
      <c r="AH218" s="4">
        <v>-0.40628681489238361</v>
      </c>
      <c r="AI218" s="4" t="s">
        <v>102</v>
      </c>
      <c r="AJ218" s="2">
        <v>31.107469999999996</v>
      </c>
      <c r="AK218">
        <v>27.86</v>
      </c>
      <c r="AL218">
        <v>-0.10439518225043685</v>
      </c>
      <c r="AM218" t="s">
        <v>779</v>
      </c>
      <c r="AN218">
        <v>1</v>
      </c>
      <c r="AO218">
        <v>1</v>
      </c>
      <c r="AP218">
        <v>1</v>
      </c>
      <c r="AQ218">
        <v>1</v>
      </c>
      <c r="AR218">
        <v>1</v>
      </c>
      <c r="AS218">
        <v>1</v>
      </c>
      <c r="AT218">
        <v>0</v>
      </c>
    </row>
    <row r="219" spans="1:46" x14ac:dyDescent="0.3">
      <c r="A219" t="s">
        <v>1661</v>
      </c>
      <c r="B219" t="s">
        <v>1712</v>
      </c>
      <c r="C219" t="s">
        <v>49</v>
      </c>
      <c r="D219" t="s">
        <v>804</v>
      </c>
      <c r="E219" t="s">
        <v>1696</v>
      </c>
      <c r="F219" t="s">
        <v>1666</v>
      </c>
      <c r="G219" t="s">
        <v>7</v>
      </c>
      <c r="H219" s="4">
        <v>1.4E-2</v>
      </c>
      <c r="I219" s="4" t="s">
        <v>1968</v>
      </c>
      <c r="J219" s="4">
        <v>2.37276</v>
      </c>
      <c r="K219" s="4">
        <v>5.9217599999999999</v>
      </c>
      <c r="L219" s="4">
        <v>6.1651199999999999</v>
      </c>
      <c r="M219" s="4">
        <v>6.5403000000000002</v>
      </c>
      <c r="N219" s="4">
        <v>4.9990199999999998</v>
      </c>
      <c r="O219" s="4">
        <v>4.93818</v>
      </c>
      <c r="P219" s="4">
        <v>3.8836200000000001</v>
      </c>
      <c r="Q219" s="42">
        <v>5.0902799999999999</v>
      </c>
      <c r="R219" s="4">
        <v>5.5465799999999996</v>
      </c>
      <c r="S219" s="4">
        <v>5.0193000000000003</v>
      </c>
      <c r="T219" s="4">
        <v>5.6986800000000004</v>
      </c>
      <c r="U219" s="4">
        <v>8.8725000000000005</v>
      </c>
      <c r="V219" s="4">
        <v>3.57</v>
      </c>
      <c r="W219" s="4">
        <v>6.17</v>
      </c>
      <c r="X219" s="4">
        <v>5.63</v>
      </c>
      <c r="Y219" s="4">
        <v>6.34</v>
      </c>
      <c r="Z219" s="4">
        <v>3.3</v>
      </c>
      <c r="AA219" s="125">
        <v>7.22</v>
      </c>
      <c r="AB219" s="125" t="s">
        <v>102</v>
      </c>
      <c r="AC219" s="125">
        <v>0.50457694836393052</v>
      </c>
      <c r="AD219" s="125">
        <v>4.1919969738726325E-2</v>
      </c>
      <c r="AE219" s="125">
        <v>-8.6797986089484067E-2</v>
      </c>
      <c r="AF219" s="125">
        <v>-3.0625506475238193E-2</v>
      </c>
      <c r="AG219" s="125">
        <v>-0.33987061464046953</v>
      </c>
      <c r="AH219" s="4">
        <v>0.46207712153060432</v>
      </c>
      <c r="AI219" s="4" t="s">
        <v>102</v>
      </c>
      <c r="AJ219" s="125">
        <v>30.937140000000003</v>
      </c>
      <c r="AK219">
        <v>32.230000000000004</v>
      </c>
      <c r="AL219">
        <v>4.1789900423891829E-2</v>
      </c>
      <c r="AM219" t="s">
        <v>779</v>
      </c>
      <c r="AN219">
        <v>1</v>
      </c>
      <c r="AO219">
        <v>1</v>
      </c>
      <c r="AP219">
        <v>1</v>
      </c>
      <c r="AQ219">
        <v>1</v>
      </c>
      <c r="AR219">
        <v>1</v>
      </c>
      <c r="AS219">
        <v>1</v>
      </c>
      <c r="AT219">
        <v>0</v>
      </c>
    </row>
    <row r="220" spans="1:46" x14ac:dyDescent="0.3">
      <c r="A220" t="s">
        <v>1685</v>
      </c>
      <c r="B220" t="s">
        <v>1823</v>
      </c>
      <c r="C220" t="s">
        <v>49</v>
      </c>
      <c r="D220" t="s">
        <v>808</v>
      </c>
      <c r="E220" t="s">
        <v>1941</v>
      </c>
      <c r="F220" t="s">
        <v>1666</v>
      </c>
      <c r="G220" t="s">
        <v>7</v>
      </c>
      <c r="H220" s="4">
        <v>2E-3</v>
      </c>
      <c r="I220" s="4" t="s">
        <v>2041</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125">
        <v>0</v>
      </c>
      <c r="AB220" s="125" t="s">
        <v>102</v>
      </c>
      <c r="AC220" s="125" t="e">
        <v>#DIV/0!</v>
      </c>
      <c r="AD220" s="125" t="e">
        <v>#DIV/0!</v>
      </c>
      <c r="AE220" s="125" t="e">
        <v>#DIV/0!</v>
      </c>
      <c r="AF220" s="125" t="e">
        <v>#DIV/0!</v>
      </c>
      <c r="AG220" s="125" t="e">
        <v>#DIV/0!</v>
      </c>
      <c r="AH220" s="4" t="e">
        <v>#DIV/0!</v>
      </c>
      <c r="AI220" s="4" t="s">
        <v>102</v>
      </c>
      <c r="AJ220" s="125">
        <v>0</v>
      </c>
      <c r="AK220">
        <v>0</v>
      </c>
      <c r="AL220" t="e">
        <v>#DIV/0!</v>
      </c>
      <c r="AM220" t="s">
        <v>779</v>
      </c>
      <c r="AN220">
        <v>1</v>
      </c>
      <c r="AO220">
        <v>1</v>
      </c>
      <c r="AP220">
        <v>1</v>
      </c>
      <c r="AQ220">
        <v>1</v>
      </c>
      <c r="AR220">
        <v>1</v>
      </c>
      <c r="AS220">
        <v>1</v>
      </c>
      <c r="AT220">
        <v>0</v>
      </c>
    </row>
    <row r="221" spans="1:46" x14ac:dyDescent="0.3">
      <c r="A221" t="s">
        <v>1671</v>
      </c>
      <c r="B221" t="s">
        <v>1938</v>
      </c>
      <c r="C221" t="s">
        <v>49</v>
      </c>
      <c r="D221" t="s">
        <v>804</v>
      </c>
      <c r="E221" t="s">
        <v>102</v>
      </c>
      <c r="F221" t="s">
        <v>1666</v>
      </c>
      <c r="G221" t="s">
        <v>7</v>
      </c>
      <c r="H221">
        <v>8.9999999999999993E-3</v>
      </c>
      <c r="I221" t="s">
        <v>2011</v>
      </c>
      <c r="J221">
        <v>1.13008</v>
      </c>
      <c r="K221">
        <v>0.80719999999999992</v>
      </c>
      <c r="L221">
        <v>1.1401699999999997</v>
      </c>
      <c r="M221">
        <v>0.82737999999999989</v>
      </c>
      <c r="N221">
        <v>0.79710999999999999</v>
      </c>
      <c r="O221">
        <v>1.0796299999999999</v>
      </c>
      <c r="P221">
        <v>0.89800999999999997</v>
      </c>
      <c r="Q221">
        <v>0.98881999999999992</v>
      </c>
      <c r="R221">
        <v>0.78701999999999994</v>
      </c>
      <c r="S221">
        <v>0.97872999999999988</v>
      </c>
      <c r="T221">
        <v>1.2208899999999998</v>
      </c>
      <c r="U221">
        <v>1.0796299999999999</v>
      </c>
      <c r="V221">
        <v>0.72</v>
      </c>
      <c r="W221">
        <v>0.98</v>
      </c>
      <c r="X221">
        <v>0.96</v>
      </c>
      <c r="Y221">
        <v>0.21</v>
      </c>
      <c r="Z221">
        <v>0.75</v>
      </c>
      <c r="AA221">
        <v>0.55000000000000004</v>
      </c>
      <c r="AB221" t="s">
        <v>102</v>
      </c>
      <c r="AC221">
        <v>-0.36287696446269291</v>
      </c>
      <c r="AD221">
        <v>0.21407333994053529</v>
      </c>
      <c r="AE221">
        <v>-0.1580202952191338</v>
      </c>
      <c r="AF221">
        <v>-0.746186758200585</v>
      </c>
      <c r="AG221">
        <v>-5.9101002371065456E-2</v>
      </c>
      <c r="AH221">
        <v>-0.49056621249872634</v>
      </c>
      <c r="AI221" t="s">
        <v>102</v>
      </c>
      <c r="AJ221">
        <v>5.7815699999999994</v>
      </c>
      <c r="AK221">
        <v>4.17</v>
      </c>
      <c r="AL221">
        <v>-0.27874262527306592</v>
      </c>
      <c r="AM221" t="s">
        <v>779</v>
      </c>
      <c r="AN221">
        <v>1</v>
      </c>
      <c r="AO221">
        <v>1</v>
      </c>
      <c r="AP221">
        <v>1</v>
      </c>
      <c r="AQ221">
        <v>1</v>
      </c>
      <c r="AR221">
        <v>1</v>
      </c>
      <c r="AS221">
        <v>1</v>
      </c>
      <c r="AT221">
        <v>0</v>
      </c>
    </row>
    <row r="222" spans="1:46" x14ac:dyDescent="0.3">
      <c r="A222" t="s">
        <v>1686</v>
      </c>
      <c r="B222" t="s">
        <v>1761</v>
      </c>
      <c r="C222" t="s">
        <v>49</v>
      </c>
      <c r="D222" t="s">
        <v>808</v>
      </c>
      <c r="E222" t="s">
        <v>1941</v>
      </c>
      <c r="F222" t="s">
        <v>1669</v>
      </c>
      <c r="G222" t="s">
        <v>7</v>
      </c>
      <c r="H222">
        <v>1.7999999999999999E-2</v>
      </c>
      <c r="I222" t="s">
        <v>1983</v>
      </c>
      <c r="J222">
        <v>2.6773400000000001</v>
      </c>
      <c r="K222">
        <v>2.55518</v>
      </c>
      <c r="L222">
        <v>2.5857200000000002</v>
      </c>
      <c r="M222">
        <v>3.2067000000000001</v>
      </c>
      <c r="N222">
        <v>1.8425800000000001</v>
      </c>
      <c r="O222">
        <v>2.7587799999999998</v>
      </c>
      <c r="P222">
        <v>2.72824</v>
      </c>
      <c r="Q222">
        <v>2.66716</v>
      </c>
      <c r="R222">
        <v>2.7689600000000003</v>
      </c>
      <c r="S222">
        <v>2.3312200000000001</v>
      </c>
      <c r="T222">
        <v>2.2396000000000003</v>
      </c>
      <c r="U222">
        <v>2.2294200000000002</v>
      </c>
      <c r="V222">
        <v>2.15</v>
      </c>
      <c r="W222">
        <v>1.47</v>
      </c>
      <c r="X222">
        <v>1.74</v>
      </c>
      <c r="Y222">
        <v>0.8</v>
      </c>
      <c r="Z222">
        <v>1.0900000000000001</v>
      </c>
      <c r="AA222">
        <v>1.28</v>
      </c>
      <c r="AB222" t="s">
        <v>102</v>
      </c>
      <c r="AC222">
        <v>-0.19696415098567988</v>
      </c>
      <c r="AD222">
        <v>-0.42469806432423551</v>
      </c>
      <c r="AE222">
        <v>-0.32707331033522585</v>
      </c>
      <c r="AF222">
        <v>-0.75052234384257954</v>
      </c>
      <c r="AG222">
        <v>-0.4084381682206471</v>
      </c>
      <c r="AH222">
        <v>-0.53602679445262036</v>
      </c>
      <c r="AI222" t="s">
        <v>102</v>
      </c>
      <c r="AJ222">
        <v>15.626300000000001</v>
      </c>
      <c r="AK222">
        <v>8.5299999999999994</v>
      </c>
      <c r="AL222">
        <v>-0.4541254167653252</v>
      </c>
      <c r="AM222" t="s">
        <v>779</v>
      </c>
      <c r="AN222">
        <v>1</v>
      </c>
      <c r="AO222">
        <v>1</v>
      </c>
      <c r="AP222">
        <v>1</v>
      </c>
      <c r="AQ222">
        <v>1</v>
      </c>
      <c r="AR222">
        <v>1</v>
      </c>
      <c r="AS222">
        <v>1</v>
      </c>
      <c r="AT222">
        <v>0</v>
      </c>
    </row>
    <row r="223" spans="1:46" x14ac:dyDescent="0.3">
      <c r="A223" t="s">
        <v>1670</v>
      </c>
      <c r="B223" t="s">
        <v>1784</v>
      </c>
      <c r="C223" t="s">
        <v>49</v>
      </c>
      <c r="D223" t="s">
        <v>808</v>
      </c>
      <c r="E223" t="s">
        <v>1941</v>
      </c>
      <c r="F223" t="s">
        <v>1669</v>
      </c>
      <c r="G223" t="s">
        <v>7</v>
      </c>
      <c r="H223">
        <v>2E-3</v>
      </c>
      <c r="I223" t="s">
        <v>1998</v>
      </c>
      <c r="J223">
        <v>5.0801400000000001</v>
      </c>
      <c r="K223">
        <v>4.6392600000000002</v>
      </c>
      <c r="L223">
        <v>5.1603000000000003</v>
      </c>
      <c r="M223">
        <v>5.0701199999999993</v>
      </c>
      <c r="N223">
        <v>5.5811400000000004</v>
      </c>
      <c r="O223">
        <v>4.5791400000000007</v>
      </c>
      <c r="P223">
        <v>5.7013800000000003</v>
      </c>
      <c r="Q223">
        <v>4.5590999999999999</v>
      </c>
      <c r="R223">
        <v>4.3186199999999992</v>
      </c>
      <c r="S223">
        <v>5.63124</v>
      </c>
      <c r="T223">
        <v>6.7434600000000007</v>
      </c>
      <c r="U223">
        <v>6.3426600000000004</v>
      </c>
      <c r="V223">
        <v>4.9400000000000004</v>
      </c>
      <c r="W223">
        <v>4.93</v>
      </c>
      <c r="X223">
        <v>5.12</v>
      </c>
      <c r="Y223">
        <v>3.26</v>
      </c>
      <c r="Z223">
        <v>3.44</v>
      </c>
      <c r="AA223">
        <v>3.51</v>
      </c>
      <c r="AB223" t="s">
        <v>102</v>
      </c>
      <c r="AC223">
        <v>-2.7585853933159266E-2</v>
      </c>
      <c r="AD223">
        <v>6.2669477459767198E-2</v>
      </c>
      <c r="AE223">
        <v>-7.8096234715036381E-3</v>
      </c>
      <c r="AF223">
        <v>-0.35701719091461342</v>
      </c>
      <c r="AG223">
        <v>-0.38363846812658353</v>
      </c>
      <c r="AH223">
        <v>-0.23348052254353452</v>
      </c>
      <c r="AI223" t="s">
        <v>102</v>
      </c>
      <c r="AJ223">
        <v>30.110100000000003</v>
      </c>
      <c r="AK223">
        <v>25.200000000000003</v>
      </c>
      <c r="AL223">
        <v>-0.16307152749409665</v>
      </c>
      <c r="AM223" t="s">
        <v>779</v>
      </c>
      <c r="AN223">
        <v>1</v>
      </c>
      <c r="AO223">
        <v>1</v>
      </c>
      <c r="AP223">
        <v>1</v>
      </c>
      <c r="AQ223">
        <v>1</v>
      </c>
      <c r="AR223">
        <v>1</v>
      </c>
      <c r="AS223">
        <v>1</v>
      </c>
      <c r="AT223">
        <v>0</v>
      </c>
    </row>
    <row r="224" spans="1:46" x14ac:dyDescent="0.3">
      <c r="A224" t="s">
        <v>1672</v>
      </c>
      <c r="B224" t="s">
        <v>1814</v>
      </c>
      <c r="C224" t="s">
        <v>49</v>
      </c>
      <c r="D224" t="s">
        <v>804</v>
      </c>
      <c r="E224" t="s">
        <v>1696</v>
      </c>
      <c r="F224" t="s">
        <v>1669</v>
      </c>
      <c r="G224" t="s">
        <v>7</v>
      </c>
      <c r="H224">
        <v>8.9999999999999993E-3</v>
      </c>
      <c r="I224" t="s">
        <v>2026</v>
      </c>
      <c r="J224">
        <v>3.6828499999999997</v>
      </c>
      <c r="K224">
        <v>3.6727599999999998</v>
      </c>
      <c r="L224">
        <v>3.9048299999999996</v>
      </c>
      <c r="M224">
        <v>3.5415899999999993</v>
      </c>
      <c r="N224">
        <v>3.9149199999999995</v>
      </c>
      <c r="O224">
        <v>3.3196099999999995</v>
      </c>
      <c r="P224">
        <v>3.8140199999999993</v>
      </c>
      <c r="Q224">
        <v>3.9552799999999997</v>
      </c>
      <c r="R224">
        <v>2.9866399999999995</v>
      </c>
      <c r="S224">
        <v>5.1358099999999993</v>
      </c>
      <c r="T224">
        <v>4.7322100000000002</v>
      </c>
      <c r="U224">
        <v>4.9340099999999989</v>
      </c>
      <c r="V224">
        <v>3.71</v>
      </c>
      <c r="W224">
        <v>3.42</v>
      </c>
      <c r="X224">
        <v>3.93</v>
      </c>
      <c r="Y224">
        <v>1.4</v>
      </c>
      <c r="Z224">
        <v>3.48</v>
      </c>
      <c r="AA224">
        <v>2.5099999999999998</v>
      </c>
      <c r="AB224" t="s">
        <v>102</v>
      </c>
      <c r="AC224">
        <v>7.3720080915595891E-3</v>
      </c>
      <c r="AD224">
        <v>-6.8820178830089604E-2</v>
      </c>
      <c r="AE224">
        <v>6.4458632001906831E-3</v>
      </c>
      <c r="AF224">
        <v>-0.60469732521268693</v>
      </c>
      <c r="AG224">
        <v>-0.11109294698231371</v>
      </c>
      <c r="AH224">
        <v>-0.24388708312120996</v>
      </c>
      <c r="AI224" t="s">
        <v>102</v>
      </c>
      <c r="AJ224">
        <v>22.036559999999998</v>
      </c>
      <c r="AK224">
        <v>18.450000000000003</v>
      </c>
      <c r="AL224">
        <v>-0.16275498535161548</v>
      </c>
      <c r="AM224" t="s">
        <v>779</v>
      </c>
      <c r="AN224">
        <v>1</v>
      </c>
      <c r="AO224">
        <v>1</v>
      </c>
      <c r="AP224">
        <v>1</v>
      </c>
      <c r="AQ224">
        <v>1</v>
      </c>
      <c r="AR224">
        <v>1</v>
      </c>
      <c r="AS224">
        <v>1</v>
      </c>
      <c r="AT224">
        <v>0</v>
      </c>
    </row>
    <row r="225" spans="1:46" x14ac:dyDescent="0.3">
      <c r="A225" t="s">
        <v>1685</v>
      </c>
      <c r="B225" t="s">
        <v>1823</v>
      </c>
      <c r="C225" t="s">
        <v>49</v>
      </c>
      <c r="D225" t="s">
        <v>808</v>
      </c>
      <c r="E225" t="s">
        <v>1941</v>
      </c>
      <c r="F225" t="s">
        <v>1669</v>
      </c>
      <c r="G225" t="s">
        <v>7</v>
      </c>
      <c r="H225">
        <v>2E-3</v>
      </c>
      <c r="I225" t="s">
        <v>2042</v>
      </c>
      <c r="J225">
        <v>6.5330399999999997</v>
      </c>
      <c r="K225">
        <v>4.76952</v>
      </c>
      <c r="L225">
        <v>6.9037799999999994</v>
      </c>
      <c r="M225">
        <v>6.6132</v>
      </c>
      <c r="N225">
        <v>7.0140000000000002</v>
      </c>
      <c r="O225">
        <v>5.8817399999999997</v>
      </c>
      <c r="P225">
        <v>7.0741199999999997</v>
      </c>
      <c r="Q225">
        <v>5.7715199999999998</v>
      </c>
      <c r="R225">
        <v>6.5831400000000002</v>
      </c>
      <c r="S225">
        <v>7.0039800000000003</v>
      </c>
      <c r="T225">
        <v>6.6532799999999996</v>
      </c>
      <c r="U225">
        <v>7.0841400000000005</v>
      </c>
      <c r="V225">
        <v>7.31</v>
      </c>
      <c r="W225">
        <v>5.55</v>
      </c>
      <c r="X225">
        <v>6.55</v>
      </c>
      <c r="Y225">
        <v>4.79</v>
      </c>
      <c r="Z225">
        <v>4.0999999999999996</v>
      </c>
      <c r="AA225">
        <v>4.55</v>
      </c>
      <c r="AB225" t="s">
        <v>102</v>
      </c>
      <c r="AC225">
        <v>0.11892778859458995</v>
      </c>
      <c r="AD225">
        <v>0.16363910833794593</v>
      </c>
      <c r="AE225">
        <v>-5.1244390754050614E-2</v>
      </c>
      <c r="AF225">
        <v>-0.27569104215810802</v>
      </c>
      <c r="AG225">
        <v>-0.41545480467636164</v>
      </c>
      <c r="AH225">
        <v>-0.22641939290074026</v>
      </c>
      <c r="AI225" t="s">
        <v>102</v>
      </c>
      <c r="AJ225">
        <v>37.715279999999993</v>
      </c>
      <c r="AK225">
        <v>32.849999999999994</v>
      </c>
      <c r="AL225">
        <v>-0.12900023544833816</v>
      </c>
      <c r="AM225" t="s">
        <v>779</v>
      </c>
      <c r="AN225">
        <v>1</v>
      </c>
      <c r="AO225">
        <v>1</v>
      </c>
      <c r="AP225">
        <v>1</v>
      </c>
      <c r="AQ225">
        <v>1</v>
      </c>
      <c r="AR225">
        <v>1</v>
      </c>
      <c r="AS225">
        <v>1</v>
      </c>
      <c r="AT225">
        <v>0</v>
      </c>
    </row>
    <row r="226" spans="1:46" x14ac:dyDescent="0.3">
      <c r="A226" t="s">
        <v>1671</v>
      </c>
      <c r="B226" t="s">
        <v>1938</v>
      </c>
      <c r="C226" t="s">
        <v>49</v>
      </c>
      <c r="D226" t="s">
        <v>804</v>
      </c>
      <c r="E226" t="s">
        <v>102</v>
      </c>
      <c r="F226" t="s">
        <v>1669</v>
      </c>
      <c r="G226" t="s">
        <v>7</v>
      </c>
      <c r="H226">
        <v>8.9999999999999993E-3</v>
      </c>
      <c r="I226" t="s">
        <v>2012</v>
      </c>
      <c r="J226">
        <v>0</v>
      </c>
      <c r="K226">
        <v>0</v>
      </c>
      <c r="L226">
        <v>0</v>
      </c>
      <c r="M226">
        <v>0</v>
      </c>
      <c r="N226">
        <v>0</v>
      </c>
      <c r="O226">
        <v>0</v>
      </c>
      <c r="P226">
        <v>0</v>
      </c>
      <c r="Q226">
        <v>0</v>
      </c>
      <c r="R226">
        <v>0</v>
      </c>
      <c r="S226">
        <v>0</v>
      </c>
      <c r="T226">
        <v>0</v>
      </c>
      <c r="U226">
        <v>0</v>
      </c>
      <c r="V226">
        <v>0</v>
      </c>
      <c r="W226">
        <v>0</v>
      </c>
      <c r="X226">
        <v>0</v>
      </c>
      <c r="Y226">
        <v>0</v>
      </c>
      <c r="Z226">
        <v>0</v>
      </c>
      <c r="AA226">
        <v>0</v>
      </c>
      <c r="AB226" t="s">
        <v>102</v>
      </c>
      <c r="AC226" t="e">
        <v>#DIV/0!</v>
      </c>
      <c r="AD226" t="e">
        <v>#DIV/0!</v>
      </c>
      <c r="AE226" t="e">
        <v>#DIV/0!</v>
      </c>
      <c r="AF226" t="e">
        <v>#DIV/0!</v>
      </c>
      <c r="AG226" t="e">
        <v>#DIV/0!</v>
      </c>
      <c r="AH226" t="e">
        <v>#DIV/0!</v>
      </c>
      <c r="AI226" t="s">
        <v>102</v>
      </c>
      <c r="AJ226">
        <v>0</v>
      </c>
      <c r="AK226">
        <v>0</v>
      </c>
      <c r="AL226" t="e">
        <v>#DIV/0!</v>
      </c>
      <c r="AM226" t="s">
        <v>779</v>
      </c>
      <c r="AN226">
        <v>1</v>
      </c>
      <c r="AO226">
        <v>1</v>
      </c>
      <c r="AP226">
        <v>1</v>
      </c>
      <c r="AQ226">
        <v>1</v>
      </c>
      <c r="AR226">
        <v>1</v>
      </c>
      <c r="AS226">
        <v>1</v>
      </c>
      <c r="AT226">
        <v>0</v>
      </c>
    </row>
    <row r="227" spans="1:46" x14ac:dyDescent="0.3">
      <c r="A227" t="s">
        <v>1674</v>
      </c>
      <c r="B227" t="s">
        <v>1922</v>
      </c>
      <c r="C227" t="s">
        <v>49</v>
      </c>
      <c r="D227" t="s">
        <v>808</v>
      </c>
      <c r="E227" t="s">
        <v>1941</v>
      </c>
      <c r="F227" t="s">
        <v>1682</v>
      </c>
      <c r="G227" t="s">
        <v>7</v>
      </c>
      <c r="H227" s="4">
        <v>8.9999999999999993E-3</v>
      </c>
      <c r="I227" s="4" t="s">
        <v>2052</v>
      </c>
      <c r="J227" s="4">
        <v>1.6345799999999999</v>
      </c>
      <c r="K227" s="4">
        <v>3.2792499999999998</v>
      </c>
      <c r="L227" s="4">
        <v>1.2107999999999999</v>
      </c>
      <c r="M227" s="4">
        <v>1.4731399999999999</v>
      </c>
      <c r="N227" s="4">
        <v>2.9664599999999997</v>
      </c>
      <c r="O227" s="4">
        <v>0.99890999999999985</v>
      </c>
      <c r="P227" s="4">
        <v>1.82629</v>
      </c>
      <c r="Q227" s="4">
        <v>1.4529599999999998</v>
      </c>
      <c r="R227" s="4">
        <v>1.5437699999999999</v>
      </c>
      <c r="S227" s="4">
        <v>2.1491699999999998</v>
      </c>
      <c r="T227" s="4">
        <v>1.5235899999999998</v>
      </c>
      <c r="U227" s="4">
        <v>7.3051599999999999</v>
      </c>
      <c r="V227" s="4">
        <v>1.1200000000000001</v>
      </c>
      <c r="W227" s="4">
        <v>4.7</v>
      </c>
      <c r="X227" s="4">
        <v>3.42</v>
      </c>
      <c r="Y227" s="4">
        <v>0.67</v>
      </c>
      <c r="Z227" s="4">
        <v>0.39</v>
      </c>
      <c r="AA227" s="125">
        <v>0.92</v>
      </c>
      <c r="AB227" s="125" t="s">
        <v>102</v>
      </c>
      <c r="AC227" s="125">
        <v>-0.31480869703532394</v>
      </c>
      <c r="AD227" s="125">
        <v>0.43325455515742944</v>
      </c>
      <c r="AE227" s="125">
        <v>1.8245787908820617</v>
      </c>
      <c r="AF227" s="125">
        <v>-0.54518918772146563</v>
      </c>
      <c r="AG227" s="125">
        <v>-0.86853016727007948</v>
      </c>
      <c r="AH227" s="4">
        <v>-7.8996105755273077E-2</v>
      </c>
      <c r="AI227" s="4" t="s">
        <v>102</v>
      </c>
      <c r="AJ227" s="125">
        <v>11.563139999999999</v>
      </c>
      <c r="AK227">
        <v>11.22</v>
      </c>
      <c r="AL227">
        <v>-2.96753304033332E-2</v>
      </c>
      <c r="AM227" t="s">
        <v>779</v>
      </c>
      <c r="AN227">
        <v>1</v>
      </c>
      <c r="AO227">
        <v>1</v>
      </c>
      <c r="AP227">
        <v>1</v>
      </c>
      <c r="AQ227">
        <v>1</v>
      </c>
      <c r="AR227">
        <v>1</v>
      </c>
      <c r="AS227">
        <v>1</v>
      </c>
      <c r="AT227">
        <v>0</v>
      </c>
    </row>
    <row r="228" spans="1:46" x14ac:dyDescent="0.3">
      <c r="A228" t="s">
        <v>1650</v>
      </c>
      <c r="B228" t="s">
        <v>1705</v>
      </c>
      <c r="C228" t="s">
        <v>49</v>
      </c>
      <c r="D228" t="s">
        <v>804</v>
      </c>
      <c r="E228" t="s">
        <v>102</v>
      </c>
      <c r="F228" t="s">
        <v>776</v>
      </c>
      <c r="G228" t="s">
        <v>7</v>
      </c>
      <c r="H228" s="4">
        <v>8.9999999999999993E-3</v>
      </c>
      <c r="I228" s="4" t="s">
        <v>1944</v>
      </c>
      <c r="J228" s="4">
        <v>24.831489999999995</v>
      </c>
      <c r="K228" s="4">
        <v>19.725949999999997</v>
      </c>
      <c r="L228" s="4">
        <v>21.643049999999999</v>
      </c>
      <c r="M228" s="4">
        <v>21.098189999999999</v>
      </c>
      <c r="N228" s="4">
        <v>22.985019999999999</v>
      </c>
      <c r="O228" s="4">
        <v>17.596959999999999</v>
      </c>
      <c r="P228" s="4">
        <v>24.942479999999996</v>
      </c>
      <c r="Q228" s="4">
        <v>16.21463</v>
      </c>
      <c r="R228" s="4">
        <v>15.811029999999999</v>
      </c>
      <c r="S228" s="4">
        <v>16.204539999999998</v>
      </c>
      <c r="T228" s="4">
        <v>15.508329999999997</v>
      </c>
      <c r="U228" s="4">
        <v>19.61496</v>
      </c>
      <c r="V228" s="4">
        <v>24.19</v>
      </c>
      <c r="W228" s="4">
        <v>19.55</v>
      </c>
      <c r="X228" s="4">
        <v>10.41</v>
      </c>
      <c r="Y228" s="4">
        <v>11.88</v>
      </c>
      <c r="Z228" s="4">
        <v>11.45</v>
      </c>
      <c r="AA228" s="125">
        <v>12.29</v>
      </c>
      <c r="AB228" s="125" t="s">
        <v>102</v>
      </c>
      <c r="AC228" s="125">
        <v>-2.5833729671477387E-2</v>
      </c>
      <c r="AD228" s="125">
        <v>-8.9197224975221343E-3</v>
      </c>
      <c r="AE228" s="125">
        <v>-0.51901418700229396</v>
      </c>
      <c r="AF228" s="125">
        <v>-0.43691852239457502</v>
      </c>
      <c r="AG228" s="125">
        <v>-0.50184946543444386</v>
      </c>
      <c r="AH228" s="4">
        <v>-0.30158390994808199</v>
      </c>
      <c r="AI228" s="4" t="s">
        <v>102</v>
      </c>
      <c r="AJ228" s="125">
        <v>127.88065999999998</v>
      </c>
      <c r="AK228">
        <v>89.77000000000001</v>
      </c>
      <c r="AL228">
        <v>-0.29801738589713234</v>
      </c>
      <c r="AM228" t="s">
        <v>779</v>
      </c>
      <c r="AN228">
        <v>1</v>
      </c>
      <c r="AO228">
        <v>1</v>
      </c>
      <c r="AP228">
        <v>1</v>
      </c>
      <c r="AQ228">
        <v>1</v>
      </c>
      <c r="AR228">
        <v>1</v>
      </c>
      <c r="AS228">
        <v>1</v>
      </c>
      <c r="AT228">
        <v>0</v>
      </c>
    </row>
    <row r="229" spans="1:46" x14ac:dyDescent="0.3">
      <c r="A229" t="s">
        <v>1661</v>
      </c>
      <c r="B229" t="s">
        <v>1712</v>
      </c>
      <c r="C229" t="s">
        <v>49</v>
      </c>
      <c r="D229" t="s">
        <v>804</v>
      </c>
      <c r="E229" t="s">
        <v>1696</v>
      </c>
      <c r="F229" t="s">
        <v>776</v>
      </c>
      <c r="G229" t="s">
        <v>7</v>
      </c>
      <c r="H229" s="4">
        <v>1.4E-2</v>
      </c>
      <c r="I229" s="4" t="s">
        <v>1956</v>
      </c>
      <c r="J229" s="4">
        <v>71.527560000000008</v>
      </c>
      <c r="K229" s="4">
        <v>53.19444</v>
      </c>
      <c r="L229" s="4">
        <v>73.433880000000002</v>
      </c>
      <c r="M229" s="4">
        <v>88.79598</v>
      </c>
      <c r="N229" s="4">
        <v>84.668999999999997</v>
      </c>
      <c r="O229" s="4">
        <v>68.029260000000008</v>
      </c>
      <c r="P229" s="4">
        <v>77.489879999999999</v>
      </c>
      <c r="Q229" s="4">
        <v>60.25188</v>
      </c>
      <c r="R229" s="4">
        <v>64.551239999999993</v>
      </c>
      <c r="S229" s="4">
        <v>68.546399999999991</v>
      </c>
      <c r="T229" s="4">
        <v>62.462400000000002</v>
      </c>
      <c r="U229" s="4">
        <v>84.912359999999993</v>
      </c>
      <c r="V229" s="4">
        <v>94.18</v>
      </c>
      <c r="W229" s="4">
        <v>59.22</v>
      </c>
      <c r="X229" s="4">
        <v>93.55</v>
      </c>
      <c r="Y229" s="4">
        <v>50.5</v>
      </c>
      <c r="Z229" s="4">
        <v>45.28</v>
      </c>
      <c r="AA229" s="126">
        <v>50.9</v>
      </c>
      <c r="AB229" s="126" t="s">
        <v>102</v>
      </c>
      <c r="AC229" s="126">
        <v>0.3166952710256018</v>
      </c>
      <c r="AD229" s="126">
        <v>0.11327424445111178</v>
      </c>
      <c r="AE229" s="126">
        <v>0.27393513729629965</v>
      </c>
      <c r="AF229" s="126">
        <v>-0.43128056022355965</v>
      </c>
      <c r="AG229" s="126">
        <v>-0.46521158865700546</v>
      </c>
      <c r="AH229" s="4">
        <v>-0.25179253750518538</v>
      </c>
      <c r="AI229" s="4" t="s">
        <v>102</v>
      </c>
      <c r="AJ229" s="2">
        <v>439.65012000000002</v>
      </c>
      <c r="AK229">
        <v>393.63</v>
      </c>
      <c r="AL229">
        <v>-0.10467441701141812</v>
      </c>
      <c r="AM229" t="s">
        <v>779</v>
      </c>
      <c r="AN229">
        <v>1</v>
      </c>
      <c r="AO229">
        <v>1</v>
      </c>
      <c r="AP229">
        <v>1</v>
      </c>
      <c r="AQ229">
        <v>1</v>
      </c>
      <c r="AR229">
        <v>1</v>
      </c>
      <c r="AS229">
        <v>1</v>
      </c>
      <c r="AT229">
        <v>0</v>
      </c>
    </row>
    <row r="230" spans="1:46" x14ac:dyDescent="0.3">
      <c r="A230" t="s">
        <v>1686</v>
      </c>
      <c r="B230" t="s">
        <v>1761</v>
      </c>
      <c r="C230" t="s">
        <v>49</v>
      </c>
      <c r="D230" t="s">
        <v>808</v>
      </c>
      <c r="E230" t="s">
        <v>1941</v>
      </c>
      <c r="F230" t="s">
        <v>776</v>
      </c>
      <c r="G230" t="s">
        <v>7</v>
      </c>
      <c r="H230">
        <v>1.7999999999999999E-2</v>
      </c>
      <c r="I230" t="s">
        <v>1971</v>
      </c>
      <c r="J230">
        <v>43.712919999999997</v>
      </c>
      <c r="K230">
        <v>48.375360000000001</v>
      </c>
      <c r="L230">
        <v>49.128679999999996</v>
      </c>
      <c r="M230">
        <v>63.044739999999997</v>
      </c>
      <c r="N230">
        <v>55.358840000000001</v>
      </c>
      <c r="O230">
        <v>116.3065</v>
      </c>
      <c r="P230">
        <v>49.596960000000003</v>
      </c>
      <c r="Q230">
        <v>43.804540000000003</v>
      </c>
      <c r="R230">
        <v>41.147560000000006</v>
      </c>
      <c r="S230">
        <v>40.811620000000005</v>
      </c>
      <c r="T230">
        <v>41.218820000000001</v>
      </c>
      <c r="U230">
        <v>33.461659999999995</v>
      </c>
      <c r="V230">
        <v>42.76</v>
      </c>
      <c r="W230">
        <v>27.84</v>
      </c>
      <c r="X230">
        <v>43.11</v>
      </c>
      <c r="Y230">
        <v>29.63</v>
      </c>
      <c r="Z230">
        <v>88.53</v>
      </c>
      <c r="AA230">
        <v>44.53</v>
      </c>
      <c r="AB230" t="s">
        <v>102</v>
      </c>
      <c r="AC230">
        <v>-2.1799504585829521E-2</v>
      </c>
      <c r="AD230">
        <v>-0.42450040681867796</v>
      </c>
      <c r="AE230">
        <v>-0.12250848180736786</v>
      </c>
      <c r="AF230">
        <v>-0.53001630270820366</v>
      </c>
      <c r="AG230">
        <v>0.59920258444721741</v>
      </c>
      <c r="AH230">
        <v>-0.61713231848606909</v>
      </c>
      <c r="AI230" t="s">
        <v>102</v>
      </c>
      <c r="AJ230">
        <v>375.92704000000003</v>
      </c>
      <c r="AK230">
        <v>276.39999999999998</v>
      </c>
      <c r="AL230">
        <v>-0.26475094741788208</v>
      </c>
      <c r="AM230" t="s">
        <v>779</v>
      </c>
      <c r="AN230">
        <v>1</v>
      </c>
      <c r="AO230">
        <v>1</v>
      </c>
      <c r="AP230">
        <v>1</v>
      </c>
      <c r="AQ230">
        <v>1</v>
      </c>
      <c r="AR230">
        <v>1</v>
      </c>
      <c r="AS230">
        <v>1</v>
      </c>
      <c r="AT230">
        <v>0</v>
      </c>
    </row>
    <row r="231" spans="1:46" x14ac:dyDescent="0.3">
      <c r="A231" t="s">
        <v>1670</v>
      </c>
      <c r="B231" t="s">
        <v>1784</v>
      </c>
      <c r="C231" t="s">
        <v>49</v>
      </c>
      <c r="D231" t="s">
        <v>808</v>
      </c>
      <c r="E231" t="s">
        <v>1941</v>
      </c>
      <c r="F231" t="s">
        <v>776</v>
      </c>
      <c r="G231" t="s">
        <v>7</v>
      </c>
      <c r="H231">
        <v>2E-3</v>
      </c>
      <c r="I231" t="s">
        <v>1986</v>
      </c>
      <c r="J231">
        <v>65.741219999999998</v>
      </c>
      <c r="K231">
        <v>59.909579999999998</v>
      </c>
      <c r="L231">
        <v>68.055840000000003</v>
      </c>
      <c r="M231">
        <v>71.041800000000009</v>
      </c>
      <c r="N231">
        <v>68.687100000000001</v>
      </c>
      <c r="O231">
        <v>60.881519999999995</v>
      </c>
      <c r="P231">
        <v>66.422580000000011</v>
      </c>
      <c r="Q231">
        <v>59.288340000000005</v>
      </c>
      <c r="R231">
        <v>55.751280000000001</v>
      </c>
      <c r="S231">
        <v>64.24824000000001</v>
      </c>
      <c r="T231">
        <v>64.669080000000008</v>
      </c>
      <c r="U231">
        <v>68.84742</v>
      </c>
      <c r="V231">
        <v>71.34</v>
      </c>
      <c r="W231">
        <v>65.72</v>
      </c>
      <c r="X231">
        <v>68.86</v>
      </c>
      <c r="Y231">
        <v>44.59</v>
      </c>
      <c r="Z231">
        <v>45.94</v>
      </c>
      <c r="AA231">
        <v>52.03</v>
      </c>
      <c r="AB231" t="s">
        <v>102</v>
      </c>
      <c r="AC231">
        <v>8.5163919988098871E-2</v>
      </c>
      <c r="AD231">
        <v>9.6986491976742292E-2</v>
      </c>
      <c r="AE231">
        <v>1.1816179184622451E-2</v>
      </c>
      <c r="AF231">
        <v>-0.37234135396344126</v>
      </c>
      <c r="AG231">
        <v>-0.33116989944254455</v>
      </c>
      <c r="AH231">
        <v>-0.14538927411799171</v>
      </c>
      <c r="AI231" t="s">
        <v>102</v>
      </c>
      <c r="AJ231">
        <v>394.31705999999997</v>
      </c>
      <c r="AK231">
        <v>348.48</v>
      </c>
      <c r="AL231">
        <v>-0.11624417163183341</v>
      </c>
      <c r="AM231" t="s">
        <v>779</v>
      </c>
      <c r="AN231">
        <v>1</v>
      </c>
      <c r="AO231">
        <v>1</v>
      </c>
      <c r="AP231">
        <v>1</v>
      </c>
      <c r="AQ231">
        <v>1</v>
      </c>
      <c r="AR231">
        <v>1</v>
      </c>
      <c r="AS231">
        <v>1</v>
      </c>
      <c r="AT231">
        <v>0</v>
      </c>
    </row>
    <row r="232" spans="1:46" x14ac:dyDescent="0.3">
      <c r="A232" t="s">
        <v>1672</v>
      </c>
      <c r="B232" t="s">
        <v>1814</v>
      </c>
      <c r="C232" t="s">
        <v>49</v>
      </c>
      <c r="D232" t="s">
        <v>804</v>
      </c>
      <c r="E232" t="s">
        <v>1696</v>
      </c>
      <c r="F232" t="s">
        <v>776</v>
      </c>
      <c r="G232" t="s">
        <v>7</v>
      </c>
      <c r="H232">
        <v>8.9999999999999993E-3</v>
      </c>
      <c r="I232" t="s">
        <v>2015</v>
      </c>
      <c r="J232">
        <v>62.638719999999992</v>
      </c>
      <c r="K232">
        <v>112.50349999999999</v>
      </c>
      <c r="L232">
        <v>81.597830000000002</v>
      </c>
      <c r="M232">
        <v>168.73506999999998</v>
      </c>
      <c r="N232">
        <v>67.693809999999999</v>
      </c>
      <c r="O232">
        <v>91.082429999999988</v>
      </c>
      <c r="P232">
        <v>107.48876999999999</v>
      </c>
      <c r="Q232">
        <v>63.728439999999992</v>
      </c>
      <c r="R232">
        <v>84.423029999999997</v>
      </c>
      <c r="S232">
        <v>80.881439999999984</v>
      </c>
      <c r="T232">
        <v>83.989159999999984</v>
      </c>
      <c r="U232">
        <v>111.08080999999999</v>
      </c>
      <c r="V232">
        <v>73.56</v>
      </c>
      <c r="W232">
        <v>71.709999999999994</v>
      </c>
      <c r="X232">
        <v>82.27</v>
      </c>
      <c r="Y232">
        <v>21.47</v>
      </c>
      <c r="Z232">
        <v>67.03</v>
      </c>
      <c r="AA232">
        <v>64.25</v>
      </c>
      <c r="AB232" t="s">
        <v>102</v>
      </c>
      <c r="AC232">
        <v>0.17435349892207266</v>
      </c>
      <c r="AD232">
        <v>-0.36259760807441543</v>
      </c>
      <c r="AE232">
        <v>8.2375965145150814E-3</v>
      </c>
      <c r="AF232">
        <v>-0.87275911285069552</v>
      </c>
      <c r="AG232">
        <v>-9.806066463093125E-3</v>
      </c>
      <c r="AH232">
        <v>-0.29459501684353384</v>
      </c>
      <c r="AI232" t="s">
        <v>102</v>
      </c>
      <c r="AJ232">
        <v>584.25135999999998</v>
      </c>
      <c r="AK232">
        <v>380.28999999999996</v>
      </c>
      <c r="AL232">
        <v>-0.34909864822565412</v>
      </c>
      <c r="AM232" t="s">
        <v>779</v>
      </c>
      <c r="AN232">
        <v>1</v>
      </c>
      <c r="AO232">
        <v>1</v>
      </c>
      <c r="AP232">
        <v>1</v>
      </c>
      <c r="AQ232">
        <v>1</v>
      </c>
      <c r="AR232">
        <v>1</v>
      </c>
      <c r="AS232">
        <v>1</v>
      </c>
      <c r="AT232">
        <v>0</v>
      </c>
    </row>
    <row r="233" spans="1:46" x14ac:dyDescent="0.3">
      <c r="A233" t="s">
        <v>1685</v>
      </c>
      <c r="B233" t="s">
        <v>1823</v>
      </c>
      <c r="C233" t="s">
        <v>49</v>
      </c>
      <c r="D233" t="s">
        <v>808</v>
      </c>
      <c r="E233" t="s">
        <v>1941</v>
      </c>
      <c r="F233" t="s">
        <v>776</v>
      </c>
      <c r="G233" t="s">
        <v>7</v>
      </c>
      <c r="H233">
        <v>2E-3</v>
      </c>
      <c r="I233" t="s">
        <v>2028</v>
      </c>
      <c r="J233">
        <v>109.46850000000001</v>
      </c>
      <c r="K233">
        <v>73.526759999999996</v>
      </c>
      <c r="L233">
        <v>125.17986000000001</v>
      </c>
      <c r="M233">
        <v>104.93946000000001</v>
      </c>
      <c r="N233">
        <v>99.789180000000002</v>
      </c>
      <c r="O233">
        <v>107.60478000000001</v>
      </c>
      <c r="P233">
        <v>86.282219999999995</v>
      </c>
      <c r="Q233">
        <v>77.354399999999998</v>
      </c>
      <c r="R233">
        <v>112.04364</v>
      </c>
      <c r="S233">
        <v>87.304259999999999</v>
      </c>
      <c r="T233">
        <v>79.719120000000004</v>
      </c>
      <c r="U233">
        <v>84.508679999999998</v>
      </c>
      <c r="V233">
        <v>102.8</v>
      </c>
      <c r="W233">
        <v>91.16</v>
      </c>
      <c r="X233">
        <v>108.34</v>
      </c>
      <c r="Y233">
        <v>53.29</v>
      </c>
      <c r="Z233">
        <v>70.42</v>
      </c>
      <c r="AA233">
        <v>59.47</v>
      </c>
      <c r="AB233" t="s">
        <v>102</v>
      </c>
      <c r="AC233">
        <v>-6.091706746689695E-2</v>
      </c>
      <c r="AD233">
        <v>0.23982071289418985</v>
      </c>
      <c r="AE233">
        <v>-0.13452531421588107</v>
      </c>
      <c r="AF233">
        <v>-0.49218339793248417</v>
      </c>
      <c r="AG233">
        <v>-0.29431226912577096</v>
      </c>
      <c r="AH233">
        <v>-0.44732938443812631</v>
      </c>
      <c r="AI233" t="s">
        <v>102</v>
      </c>
      <c r="AJ233">
        <v>620.50854000000004</v>
      </c>
      <c r="AK233">
        <v>485.48</v>
      </c>
      <c r="AL233">
        <v>-0.21760947883166928</v>
      </c>
      <c r="AM233" t="s">
        <v>779</v>
      </c>
      <c r="AN233">
        <v>1</v>
      </c>
      <c r="AO233">
        <v>1</v>
      </c>
      <c r="AP233">
        <v>1</v>
      </c>
      <c r="AQ233">
        <v>1</v>
      </c>
      <c r="AR233">
        <v>1</v>
      </c>
      <c r="AS233">
        <v>1</v>
      </c>
      <c r="AT233">
        <v>0</v>
      </c>
    </row>
    <row r="234" spans="1:46" x14ac:dyDescent="0.3">
      <c r="A234" t="s">
        <v>48</v>
      </c>
      <c r="B234" t="s">
        <v>817</v>
      </c>
      <c r="C234" t="s">
        <v>49</v>
      </c>
      <c r="D234" t="s">
        <v>808</v>
      </c>
      <c r="E234" t="s">
        <v>1696</v>
      </c>
      <c r="F234" t="s">
        <v>776</v>
      </c>
      <c r="G234" t="s">
        <v>7</v>
      </c>
      <c r="H234" s="4">
        <v>2.7000000000000003E-2</v>
      </c>
      <c r="I234" s="4" t="s">
        <v>1548</v>
      </c>
      <c r="J234" s="4">
        <v>458035.02235659998</v>
      </c>
      <c r="K234" s="4">
        <v>417456.33114769997</v>
      </c>
      <c r="L234" s="4">
        <v>454858.92431329994</v>
      </c>
      <c r="M234" s="4">
        <v>504229.75892769994</v>
      </c>
      <c r="N234" s="4">
        <v>424242.4476745</v>
      </c>
      <c r="O234" s="4">
        <v>434483.9847803</v>
      </c>
      <c r="P234" s="4">
        <v>438783.76953320001</v>
      </c>
      <c r="Q234" s="4">
        <v>439371.73206549999</v>
      </c>
      <c r="R234" s="4">
        <v>512151.03611619998</v>
      </c>
      <c r="S234" s="4">
        <v>401842.20632139995</v>
      </c>
      <c r="T234" s="4">
        <v>486664.31386949995</v>
      </c>
      <c r="U234" s="4">
        <v>558259.32455149991</v>
      </c>
      <c r="V234" s="4">
        <v>540290.00650000002</v>
      </c>
      <c r="W234" s="4">
        <v>394830.12809999997</v>
      </c>
      <c r="X234" s="4">
        <v>527806.92700000003</v>
      </c>
      <c r="Y234" s="4">
        <v>406332.29210000002</v>
      </c>
      <c r="Z234" s="4">
        <v>326882.92859999998</v>
      </c>
      <c r="AA234" s="125">
        <v>406897.96340000001</v>
      </c>
      <c r="AB234" s="125">
        <v>395152.92920000001</v>
      </c>
      <c r="AC234" s="125">
        <v>0.17958230294311642</v>
      </c>
      <c r="AD234" s="125">
        <v>-5.4200167441453007E-2</v>
      </c>
      <c r="AE234" s="125">
        <v>0.16037500593580661</v>
      </c>
      <c r="AF234" s="125">
        <v>-0.19415249713918045</v>
      </c>
      <c r="AG234" s="125">
        <v>-0.22949028228594207</v>
      </c>
      <c r="AH234" s="4">
        <v>-6.3491457330122458E-2</v>
      </c>
      <c r="AI234" s="4">
        <v>-9.9435857391937402E-2</v>
      </c>
      <c r="AJ234" s="125">
        <v>3132090.2387333</v>
      </c>
      <c r="AK234">
        <v>2998193.1749</v>
      </c>
      <c r="AL234">
        <v>-4.2750065811466384E-2</v>
      </c>
      <c r="AM234" t="s">
        <v>779</v>
      </c>
      <c r="AN234">
        <v>1</v>
      </c>
      <c r="AO234">
        <v>1</v>
      </c>
      <c r="AP234">
        <v>1</v>
      </c>
      <c r="AQ234">
        <v>1</v>
      </c>
      <c r="AR234">
        <v>1</v>
      </c>
      <c r="AS234">
        <v>1</v>
      </c>
      <c r="AT234">
        <v>1</v>
      </c>
    </row>
    <row r="235" spans="1:46" x14ac:dyDescent="0.3">
      <c r="A235" t="s">
        <v>1671</v>
      </c>
      <c r="B235" t="s">
        <v>1938</v>
      </c>
      <c r="C235" t="s">
        <v>49</v>
      </c>
      <c r="D235" t="s">
        <v>804</v>
      </c>
      <c r="E235" t="s">
        <v>102</v>
      </c>
      <c r="F235" t="s">
        <v>776</v>
      </c>
      <c r="G235" t="s">
        <v>7</v>
      </c>
      <c r="H235">
        <v>8.9999999999999993E-3</v>
      </c>
      <c r="I235" t="s">
        <v>2001</v>
      </c>
      <c r="J235">
        <v>4.5102299999999991</v>
      </c>
      <c r="K235">
        <v>3.9250099999999999</v>
      </c>
      <c r="L235">
        <v>5.3981499999999993</v>
      </c>
      <c r="M235">
        <v>3.8140199999999993</v>
      </c>
      <c r="N235">
        <v>3.7534799999999997</v>
      </c>
      <c r="O235">
        <v>4.0057299999999998</v>
      </c>
      <c r="P235">
        <v>3.8039299999999998</v>
      </c>
      <c r="Q235">
        <v>5.0651799999999989</v>
      </c>
      <c r="R235">
        <v>4.3286099999999994</v>
      </c>
      <c r="S235">
        <v>5.3476999999999997</v>
      </c>
      <c r="T235">
        <v>4.10663</v>
      </c>
      <c r="U235">
        <v>4.10663</v>
      </c>
      <c r="V235">
        <v>4.5199999999999996</v>
      </c>
      <c r="W235">
        <v>4.72</v>
      </c>
      <c r="X235">
        <v>7.19</v>
      </c>
      <c r="Y235">
        <v>1.34</v>
      </c>
      <c r="Z235">
        <v>3.85</v>
      </c>
      <c r="AA235">
        <v>3.84</v>
      </c>
      <c r="AB235" t="s">
        <v>102</v>
      </c>
      <c r="AC235">
        <v>2.1661866468008291E-3</v>
      </c>
      <c r="AD235">
        <v>0.20254470689246648</v>
      </c>
      <c r="AE235">
        <v>0.33193779350333008</v>
      </c>
      <c r="AF235">
        <v>-0.64866466353086771</v>
      </c>
      <c r="AG235">
        <v>2.5714803329177294E-2</v>
      </c>
      <c r="AH235">
        <v>-4.1373232843951023E-2</v>
      </c>
      <c r="AI235" t="s">
        <v>102</v>
      </c>
      <c r="AJ235">
        <v>25.406619999999997</v>
      </c>
      <c r="AK235">
        <v>25.46</v>
      </c>
      <c r="AL235">
        <v>2.101027212592789E-3</v>
      </c>
      <c r="AM235" t="s">
        <v>779</v>
      </c>
      <c r="AN235">
        <v>1</v>
      </c>
      <c r="AO235">
        <v>1</v>
      </c>
      <c r="AP235">
        <v>1</v>
      </c>
      <c r="AQ235">
        <v>1</v>
      </c>
      <c r="AR235">
        <v>1</v>
      </c>
      <c r="AS235">
        <v>1</v>
      </c>
      <c r="AT235">
        <v>0</v>
      </c>
    </row>
    <row r="236" spans="1:46" x14ac:dyDescent="0.3">
      <c r="A236" t="s">
        <v>1674</v>
      </c>
      <c r="B236" t="s">
        <v>1922</v>
      </c>
      <c r="C236" t="s">
        <v>49</v>
      </c>
      <c r="D236" t="s">
        <v>808</v>
      </c>
      <c r="E236" t="s">
        <v>1941</v>
      </c>
      <c r="F236" t="s">
        <v>776</v>
      </c>
      <c r="G236" t="s">
        <v>7</v>
      </c>
      <c r="H236" s="4">
        <v>8.9999999999999993E-3</v>
      </c>
      <c r="I236" s="4" t="s">
        <v>2045</v>
      </c>
      <c r="J236" s="4">
        <v>48.381549999999997</v>
      </c>
      <c r="K236" s="4">
        <v>47.523899999999998</v>
      </c>
      <c r="L236" s="4">
        <v>39.340910000000001</v>
      </c>
      <c r="M236" s="4">
        <v>56.756249999999994</v>
      </c>
      <c r="N236" s="4">
        <v>49.854689999999991</v>
      </c>
      <c r="O236" s="4">
        <v>43.820869999999992</v>
      </c>
      <c r="P236" s="4">
        <v>55.363829999999993</v>
      </c>
      <c r="Q236" s="4">
        <v>36.233189999999993</v>
      </c>
      <c r="R236" s="4">
        <v>41.671699999999994</v>
      </c>
      <c r="S236" s="4">
        <v>48.815419999999996</v>
      </c>
      <c r="T236" s="4">
        <v>47.856869999999994</v>
      </c>
      <c r="U236" s="4">
        <v>90.174329999999998</v>
      </c>
      <c r="V236" s="4">
        <v>51.64</v>
      </c>
      <c r="W236" s="4">
        <v>48.78</v>
      </c>
      <c r="X236" s="4">
        <v>46.7</v>
      </c>
      <c r="Y236" s="4">
        <v>55</v>
      </c>
      <c r="Z236" s="4">
        <v>40.619999999999997</v>
      </c>
      <c r="AA236" s="125">
        <v>40.090000000000003</v>
      </c>
      <c r="AB236" s="125" t="s">
        <v>102</v>
      </c>
      <c r="AC236" s="125">
        <v>6.7349020442710156E-2</v>
      </c>
      <c r="AD236" s="125">
        <v>2.643091160447698E-2</v>
      </c>
      <c r="AE236" s="125">
        <v>0.18705947574674814</v>
      </c>
      <c r="AF236" s="125">
        <v>-3.0943728664243927E-2</v>
      </c>
      <c r="AG236" s="125">
        <v>-0.18523212159176991</v>
      </c>
      <c r="AH236" s="4">
        <v>-8.5139112938652048E-2</v>
      </c>
      <c r="AI236" s="4" t="s">
        <v>102</v>
      </c>
      <c r="AJ236" s="125">
        <v>285.67817000000002</v>
      </c>
      <c r="AK236">
        <v>282.83000000000004</v>
      </c>
      <c r="AL236">
        <v>-9.9698552395514912E-3</v>
      </c>
      <c r="AM236" t="s">
        <v>779</v>
      </c>
      <c r="AN236">
        <v>1</v>
      </c>
      <c r="AO236">
        <v>1</v>
      </c>
      <c r="AP236">
        <v>1</v>
      </c>
      <c r="AQ236">
        <v>1</v>
      </c>
      <c r="AR236">
        <v>1</v>
      </c>
      <c r="AS236">
        <v>1</v>
      </c>
      <c r="AT236">
        <v>0</v>
      </c>
    </row>
    <row r="237" spans="1:46" x14ac:dyDescent="0.3">
      <c r="A237" t="s">
        <v>1674</v>
      </c>
      <c r="B237" t="s">
        <v>1922</v>
      </c>
      <c r="C237" t="s">
        <v>49</v>
      </c>
      <c r="D237" t="s">
        <v>808</v>
      </c>
      <c r="E237" t="s">
        <v>1941</v>
      </c>
      <c r="F237" t="s">
        <v>1683</v>
      </c>
      <c r="G237" t="s">
        <v>7</v>
      </c>
      <c r="H237" s="4">
        <v>8.9999999999999993E-3</v>
      </c>
      <c r="I237" s="4" t="s">
        <v>2053</v>
      </c>
      <c r="J237" s="4">
        <v>17.233719999999998</v>
      </c>
      <c r="K237" s="4">
        <v>15.821119999999999</v>
      </c>
      <c r="L237" s="4">
        <v>12.188719999999998</v>
      </c>
      <c r="M237" s="4">
        <v>17.940020000000001</v>
      </c>
      <c r="N237" s="4">
        <v>16.335709999999999</v>
      </c>
      <c r="O237" s="4">
        <v>13.813209999999998</v>
      </c>
      <c r="P237" s="4">
        <v>12.299709999999997</v>
      </c>
      <c r="Q237" s="4">
        <v>11.42188</v>
      </c>
      <c r="R237" s="4">
        <v>13.904019999999997</v>
      </c>
      <c r="S237" s="4">
        <v>14.025099999999998</v>
      </c>
      <c r="T237" s="4">
        <v>14.559869999999998</v>
      </c>
      <c r="U237" s="4">
        <v>31.551429999999996</v>
      </c>
      <c r="V237" s="4">
        <v>18.649999999999999</v>
      </c>
      <c r="W237" s="4">
        <v>16.53</v>
      </c>
      <c r="X237" s="4">
        <v>15.96</v>
      </c>
      <c r="Y237" s="4">
        <v>15.97</v>
      </c>
      <c r="Z237" s="4">
        <v>10.99</v>
      </c>
      <c r="AA237" s="125">
        <v>12.55</v>
      </c>
      <c r="AB237" s="125" t="s">
        <v>102</v>
      </c>
      <c r="AC237" s="125">
        <v>8.2180747975480667E-2</v>
      </c>
      <c r="AD237" s="125">
        <v>4.4805930300762679E-2</v>
      </c>
      <c r="AE237" s="125">
        <v>0.30940738650161814</v>
      </c>
      <c r="AF237" s="125">
        <v>-0.10981147178208273</v>
      </c>
      <c r="AG237" s="125">
        <v>-0.32724075047855278</v>
      </c>
      <c r="AH237" s="4">
        <v>-9.1449416898751079E-2</v>
      </c>
      <c r="AI237" s="4" t="s">
        <v>102</v>
      </c>
      <c r="AJ237" s="125">
        <v>93.332499999999982</v>
      </c>
      <c r="AK237">
        <v>90.649999999999991</v>
      </c>
      <c r="AL237">
        <v>-2.8741328047571756E-2</v>
      </c>
      <c r="AM237" t="s">
        <v>779</v>
      </c>
      <c r="AN237">
        <v>1</v>
      </c>
      <c r="AO237">
        <v>1</v>
      </c>
      <c r="AP237">
        <v>1</v>
      </c>
      <c r="AQ237">
        <v>1</v>
      </c>
      <c r="AR237">
        <v>1</v>
      </c>
      <c r="AS237">
        <v>1</v>
      </c>
      <c r="AT237">
        <v>0</v>
      </c>
    </row>
    <row r="238" spans="1:46" x14ac:dyDescent="0.3">
      <c r="A238" t="s">
        <v>1650</v>
      </c>
      <c r="B238" t="s">
        <v>1705</v>
      </c>
      <c r="C238" t="s">
        <v>49</v>
      </c>
      <c r="D238" t="s">
        <v>804</v>
      </c>
      <c r="E238" t="s">
        <v>102</v>
      </c>
      <c r="F238" t="s">
        <v>18</v>
      </c>
      <c r="G238" t="s">
        <v>7</v>
      </c>
      <c r="H238" s="4">
        <v>8.9999999999999993E-3</v>
      </c>
      <c r="I238" s="4" t="s">
        <v>1947</v>
      </c>
      <c r="J238" s="4">
        <v>10.14045</v>
      </c>
      <c r="K238" s="4">
        <v>8.2031700000000001</v>
      </c>
      <c r="L238" s="4">
        <v>7.6683999999999992</v>
      </c>
      <c r="M238" s="4">
        <v>8.2031700000000001</v>
      </c>
      <c r="N238" s="4">
        <v>5.852199999999999</v>
      </c>
      <c r="O238" s="4">
        <v>4.3487899999999993</v>
      </c>
      <c r="P238" s="4">
        <v>10.422969999999999</v>
      </c>
      <c r="Q238" s="4">
        <v>4.3084299999999995</v>
      </c>
      <c r="R238" s="4">
        <v>4.5606799999999987</v>
      </c>
      <c r="S238" s="4">
        <v>3.2994299999999996</v>
      </c>
      <c r="T238" s="4">
        <v>2.8857399999999997</v>
      </c>
      <c r="U238" s="4">
        <v>4.923919999999999</v>
      </c>
      <c r="V238" s="4">
        <v>12.2</v>
      </c>
      <c r="W238" s="4">
        <v>8.1300000000000008</v>
      </c>
      <c r="X238" s="4">
        <v>2.88</v>
      </c>
      <c r="Y238" s="4">
        <v>4.05</v>
      </c>
      <c r="Z238" s="4">
        <v>2.97</v>
      </c>
      <c r="AA238" s="125">
        <v>2.2599999999999998</v>
      </c>
      <c r="AB238" s="125" t="s">
        <v>102</v>
      </c>
      <c r="AC238" s="125">
        <v>0.20310242642091819</v>
      </c>
      <c r="AD238" s="125">
        <v>-8.9197224975222124E-3</v>
      </c>
      <c r="AE238" s="125">
        <v>-0.62443273694642942</v>
      </c>
      <c r="AF238" s="125">
        <v>-0.5062884226463672</v>
      </c>
      <c r="AG238" s="125">
        <v>-0.49249854755476563</v>
      </c>
      <c r="AH238" s="4">
        <v>-0.48031521411703021</v>
      </c>
      <c r="AI238" s="4" t="s">
        <v>102</v>
      </c>
      <c r="AJ238" s="125">
        <v>44.416179999999997</v>
      </c>
      <c r="AK238">
        <v>32.489999999999995</v>
      </c>
      <c r="AL238">
        <v>-0.26850980881291464</v>
      </c>
      <c r="AM238" t="s">
        <v>779</v>
      </c>
      <c r="AN238">
        <v>1</v>
      </c>
      <c r="AO238">
        <v>1</v>
      </c>
      <c r="AP238">
        <v>1</v>
      </c>
      <c r="AQ238">
        <v>1</v>
      </c>
      <c r="AR238">
        <v>1</v>
      </c>
      <c r="AS238">
        <v>1</v>
      </c>
      <c r="AT238">
        <v>0</v>
      </c>
    </row>
    <row r="239" spans="1:46" x14ac:dyDescent="0.3">
      <c r="A239" t="s">
        <v>1661</v>
      </c>
      <c r="B239" t="s">
        <v>1712</v>
      </c>
      <c r="C239" t="s">
        <v>49</v>
      </c>
      <c r="D239" t="s">
        <v>804</v>
      </c>
      <c r="E239" t="s">
        <v>1696</v>
      </c>
      <c r="F239" t="s">
        <v>18</v>
      </c>
      <c r="G239" t="s">
        <v>7</v>
      </c>
      <c r="H239" s="4">
        <v>1.4E-2</v>
      </c>
      <c r="I239" s="4" t="s">
        <v>1960</v>
      </c>
      <c r="J239" s="4">
        <v>26.810160000000003</v>
      </c>
      <c r="K239" s="4">
        <v>19.1646</v>
      </c>
      <c r="L239" s="4">
        <v>27.317160000000001</v>
      </c>
      <c r="M239" s="4">
        <v>36.39246</v>
      </c>
      <c r="N239" s="4">
        <v>29.507400000000001</v>
      </c>
      <c r="O239" s="4">
        <v>22.419540000000001</v>
      </c>
      <c r="P239" s="4">
        <v>33.320039999999999</v>
      </c>
      <c r="Q239" s="4">
        <v>19.266000000000002</v>
      </c>
      <c r="R239" s="4">
        <v>23.66676</v>
      </c>
      <c r="S239" s="4">
        <v>15.027480000000001</v>
      </c>
      <c r="T239" s="4">
        <v>23.524799999999999</v>
      </c>
      <c r="U239" s="4">
        <v>33.421440000000004</v>
      </c>
      <c r="V239" s="4">
        <v>35.270000000000003</v>
      </c>
      <c r="W239" s="4">
        <v>24.6</v>
      </c>
      <c r="X239" s="4">
        <v>35.369999999999997</v>
      </c>
      <c r="Y239" s="4">
        <v>17.02</v>
      </c>
      <c r="Z239" s="4">
        <v>11.79</v>
      </c>
      <c r="AA239" s="125">
        <v>16.86</v>
      </c>
      <c r="AB239" s="125" t="s">
        <v>102</v>
      </c>
      <c r="AC239" s="125">
        <v>0.31554604672258574</v>
      </c>
      <c r="AD239" s="125">
        <v>0.28361666823205289</v>
      </c>
      <c r="AE239" s="125">
        <v>0.29479052727296673</v>
      </c>
      <c r="AF239" s="125">
        <v>-0.53232070599239512</v>
      </c>
      <c r="AG239" s="125">
        <v>-0.60043921185872018</v>
      </c>
      <c r="AH239" s="4">
        <v>-0.24797743397054542</v>
      </c>
      <c r="AI239" s="4" t="s">
        <v>102</v>
      </c>
      <c r="AJ239" s="125">
        <v>161.61132000000001</v>
      </c>
      <c r="AK239">
        <v>140.91000000000003</v>
      </c>
      <c r="AL239">
        <v>-0.12809325485368217</v>
      </c>
      <c r="AM239" t="s">
        <v>779</v>
      </c>
      <c r="AN239">
        <v>1</v>
      </c>
      <c r="AO239">
        <v>1</v>
      </c>
      <c r="AP239">
        <v>1</v>
      </c>
      <c r="AQ239">
        <v>1</v>
      </c>
      <c r="AR239">
        <v>1</v>
      </c>
      <c r="AS239">
        <v>1</v>
      </c>
      <c r="AT239">
        <v>0</v>
      </c>
    </row>
    <row r="240" spans="1:46" x14ac:dyDescent="0.3">
      <c r="A240" t="s">
        <v>26</v>
      </c>
      <c r="B240" t="s">
        <v>811</v>
      </c>
      <c r="C240" t="s">
        <v>44</v>
      </c>
      <c r="D240" t="s">
        <v>808</v>
      </c>
      <c r="E240" t="s">
        <v>1696</v>
      </c>
      <c r="F240" t="s">
        <v>18</v>
      </c>
      <c r="G240" t="s">
        <v>7</v>
      </c>
      <c r="H240">
        <v>0.01</v>
      </c>
      <c r="I240" t="s">
        <v>1444</v>
      </c>
      <c r="J240">
        <v>1367.9066401</v>
      </c>
      <c r="K240">
        <v>850.29124722000017</v>
      </c>
      <c r="L240">
        <v>751.85816726999985</v>
      </c>
      <c r="M240">
        <v>866.00546453000004</v>
      </c>
      <c r="N240">
        <v>858.23896044999992</v>
      </c>
      <c r="O240">
        <v>910.22814586000015</v>
      </c>
      <c r="P240" t="s">
        <v>102</v>
      </c>
      <c r="Q240" t="s">
        <v>102</v>
      </c>
      <c r="R240" t="s">
        <v>102</v>
      </c>
      <c r="S240" t="s">
        <v>102</v>
      </c>
      <c r="T240" t="s">
        <v>102</v>
      </c>
      <c r="U240" t="s">
        <v>102</v>
      </c>
      <c r="V240">
        <v>1329.420157</v>
      </c>
      <c r="W240">
        <v>822.46636799999987</v>
      </c>
      <c r="X240">
        <v>789.04061499999989</v>
      </c>
      <c r="Y240">
        <v>787.32919600000014</v>
      </c>
      <c r="Z240">
        <v>696.70691800000031</v>
      </c>
      <c r="AA240">
        <v>781.54329499999949</v>
      </c>
      <c r="AB240" t="s">
        <v>102</v>
      </c>
      <c r="AC240">
        <v>-2.813531418868356E-2</v>
      </c>
      <c r="AD240">
        <v>-3.272393936897839E-2</v>
      </c>
      <c r="AE240">
        <v>4.945407172340717E-2</v>
      </c>
      <c r="AF240">
        <v>-9.0849621338936037E-2</v>
      </c>
      <c r="AG240">
        <v>-0.18821336468493996</v>
      </c>
      <c r="AH240">
        <v>-0.14137647956207383</v>
      </c>
      <c r="AI240" t="s">
        <v>102</v>
      </c>
      <c r="AJ240">
        <v>5604.5286254299999</v>
      </c>
      <c r="AK240">
        <v>5206.5065489999997</v>
      </c>
      <c r="AL240">
        <v>-7.1017939782484829E-2</v>
      </c>
      <c r="AM240" t="s">
        <v>779</v>
      </c>
      <c r="AN240">
        <v>1</v>
      </c>
      <c r="AO240">
        <v>1</v>
      </c>
      <c r="AP240">
        <v>1</v>
      </c>
      <c r="AQ240">
        <v>1</v>
      </c>
      <c r="AR240">
        <v>1</v>
      </c>
      <c r="AS240">
        <v>1</v>
      </c>
      <c r="AT240">
        <v>0</v>
      </c>
    </row>
    <row r="241" spans="1:46" x14ac:dyDescent="0.3">
      <c r="A241" t="s">
        <v>646</v>
      </c>
      <c r="B241" t="s">
        <v>836</v>
      </c>
      <c r="C241" t="s">
        <v>647</v>
      </c>
      <c r="D241" t="s">
        <v>804</v>
      </c>
      <c r="E241" t="s">
        <v>102</v>
      </c>
      <c r="F241" t="s">
        <v>18</v>
      </c>
      <c r="G241" t="s">
        <v>7</v>
      </c>
      <c r="H241" s="4">
        <v>3.0000000000000001E-3</v>
      </c>
      <c r="I241" s="4" t="s">
        <v>1519</v>
      </c>
      <c r="J241" s="4">
        <v>19309.755999999998</v>
      </c>
      <c r="K241" s="4">
        <v>25011.810999999998</v>
      </c>
      <c r="L241" s="4">
        <v>16261.638999999997</v>
      </c>
      <c r="M241" s="4">
        <v>18349.884999999998</v>
      </c>
      <c r="N241" s="4">
        <v>20961.696999999996</v>
      </c>
      <c r="O241" s="4">
        <v>19965.717999999997</v>
      </c>
      <c r="P241" s="4">
        <v>19073.047999999999</v>
      </c>
      <c r="Q241" s="4">
        <v>21189.377999999997</v>
      </c>
      <c r="R241" s="4">
        <v>20977.744999999999</v>
      </c>
      <c r="S241" s="4">
        <v>19462.212</v>
      </c>
      <c r="T241" s="4">
        <v>22061.987999999998</v>
      </c>
      <c r="U241" s="4">
        <v>21359.887999999999</v>
      </c>
      <c r="V241" s="4">
        <v>19384</v>
      </c>
      <c r="W241" s="4">
        <v>26214</v>
      </c>
      <c r="X241" s="4">
        <v>14461</v>
      </c>
      <c r="Y241" s="4">
        <v>11423</v>
      </c>
      <c r="Z241" s="4">
        <v>16505</v>
      </c>
      <c r="AA241" s="125">
        <v>16334</v>
      </c>
      <c r="AB241" s="125">
        <v>19945</v>
      </c>
      <c r="AC241" s="125">
        <v>3.8448958132874609E-3</v>
      </c>
      <c r="AD241" s="125">
        <v>4.8064852241207254E-2</v>
      </c>
      <c r="AE241" s="125">
        <v>-0.11072924445069759</v>
      </c>
      <c r="AF241" s="125">
        <v>-0.37748928671760063</v>
      </c>
      <c r="AG241" s="125">
        <v>-0.21261145984506871</v>
      </c>
      <c r="AH241" s="4">
        <v>-0.18189769083185475</v>
      </c>
      <c r="AI241" s="4">
        <v>4.571644762808761E-2</v>
      </c>
      <c r="AJ241" s="125">
        <v>138933.55399999997</v>
      </c>
      <c r="AK241">
        <v>124266</v>
      </c>
      <c r="AL241">
        <v>-0.10557243788638689</v>
      </c>
      <c r="AM241" t="s">
        <v>779</v>
      </c>
      <c r="AN241">
        <v>1</v>
      </c>
      <c r="AO241">
        <v>1</v>
      </c>
      <c r="AP241">
        <v>1</v>
      </c>
      <c r="AQ241">
        <v>1</v>
      </c>
      <c r="AR241">
        <v>1</v>
      </c>
      <c r="AS241">
        <v>1</v>
      </c>
      <c r="AT241">
        <v>1</v>
      </c>
    </row>
    <row r="242" spans="1:46" x14ac:dyDescent="0.3">
      <c r="A242" t="s">
        <v>1686</v>
      </c>
      <c r="B242" t="s">
        <v>1761</v>
      </c>
      <c r="C242" t="s">
        <v>49</v>
      </c>
      <c r="D242" t="s">
        <v>808</v>
      </c>
      <c r="E242" t="s">
        <v>1941</v>
      </c>
      <c r="F242" t="s">
        <v>18</v>
      </c>
      <c r="G242" t="s">
        <v>7</v>
      </c>
      <c r="H242" s="4">
        <v>1.7999999999999999E-2</v>
      </c>
      <c r="I242" s="4" t="s">
        <v>1975</v>
      </c>
      <c r="J242" s="4">
        <v>20.645040000000002</v>
      </c>
      <c r="K242" s="4">
        <v>20.44144</v>
      </c>
      <c r="L242" s="4">
        <v>19.67794</v>
      </c>
      <c r="M242" s="4">
        <v>21.388180000000002</v>
      </c>
      <c r="N242" s="4">
        <v>21.296560000000003</v>
      </c>
      <c r="O242" s="4">
        <v>23.587060000000001</v>
      </c>
      <c r="P242" s="4">
        <v>23.63796</v>
      </c>
      <c r="Q242" s="4">
        <v>21.235479999999999</v>
      </c>
      <c r="R242" s="4">
        <v>19.341999999999999</v>
      </c>
      <c r="S242" s="4">
        <v>21.031880000000001</v>
      </c>
      <c r="T242" s="4">
        <v>17.061680000000003</v>
      </c>
      <c r="U242" s="4">
        <v>19.209660000000003</v>
      </c>
      <c r="V242" s="4">
        <v>20.43</v>
      </c>
      <c r="W242" s="4">
        <v>13.14</v>
      </c>
      <c r="X242" s="4">
        <v>17.579999999999998</v>
      </c>
      <c r="Y242" s="4">
        <v>13.14</v>
      </c>
      <c r="Z242" s="4">
        <v>10.8</v>
      </c>
      <c r="AA242" s="125">
        <v>16.39</v>
      </c>
      <c r="AB242" s="125" t="s">
        <v>102</v>
      </c>
      <c r="AC242" s="125">
        <v>-1.0416061194359607E-2</v>
      </c>
      <c r="AD242" s="125">
        <v>-0.35718814330105902</v>
      </c>
      <c r="AE242" s="125">
        <v>-0.10661380205448341</v>
      </c>
      <c r="AF242" s="125">
        <v>-0.38564197608211642</v>
      </c>
      <c r="AG242" s="125">
        <v>-0.49287584473736606</v>
      </c>
      <c r="AH242" s="4">
        <v>-0.30512747243615779</v>
      </c>
      <c r="AI242" s="4" t="s">
        <v>102</v>
      </c>
      <c r="AJ242" s="125">
        <v>127.03622000000001</v>
      </c>
      <c r="AK242">
        <v>91.47999999999999</v>
      </c>
      <c r="AL242">
        <v>-0.27989041235641315</v>
      </c>
      <c r="AM242" t="s">
        <v>779</v>
      </c>
      <c r="AN242">
        <v>1</v>
      </c>
      <c r="AO242">
        <v>1</v>
      </c>
      <c r="AP242">
        <v>1</v>
      </c>
      <c r="AQ242">
        <v>1</v>
      </c>
      <c r="AR242">
        <v>1</v>
      </c>
      <c r="AS242">
        <v>1</v>
      </c>
      <c r="AT242">
        <v>0</v>
      </c>
    </row>
    <row r="243" spans="1:46" x14ac:dyDescent="0.3">
      <c r="A243" t="s">
        <v>761</v>
      </c>
      <c r="B243" t="s">
        <v>838</v>
      </c>
      <c r="C243" t="s">
        <v>647</v>
      </c>
      <c r="D243" t="s">
        <v>804</v>
      </c>
      <c r="E243" t="s">
        <v>102</v>
      </c>
      <c r="F243" t="s">
        <v>18</v>
      </c>
      <c r="G243" t="s">
        <v>7</v>
      </c>
      <c r="H243" s="4">
        <v>-3.0000000000000001E-3</v>
      </c>
      <c r="I243" s="4" t="s">
        <v>1525</v>
      </c>
      <c r="J243" s="4">
        <v>3355.902</v>
      </c>
      <c r="K243" s="4">
        <v>13000.88</v>
      </c>
      <c r="L243" s="4">
        <v>3291.0970000000002</v>
      </c>
      <c r="M243" s="4">
        <v>6757.6660000000002</v>
      </c>
      <c r="N243" s="4">
        <v>5698.8519999999999</v>
      </c>
      <c r="O243" s="4">
        <v>3255.2049999999999</v>
      </c>
      <c r="P243" s="4">
        <v>10157.436</v>
      </c>
      <c r="Q243" s="4">
        <v>4219.3040000000001</v>
      </c>
      <c r="R243" s="4">
        <v>4157.49</v>
      </c>
      <c r="S243" s="4">
        <v>9962.0239999999994</v>
      </c>
      <c r="T243" s="4">
        <v>4300.0609999999997</v>
      </c>
      <c r="U243" s="4">
        <v>3167.4690000000001</v>
      </c>
      <c r="V243" s="4">
        <v>3201</v>
      </c>
      <c r="W243" s="4">
        <v>13429</v>
      </c>
      <c r="X243" s="4">
        <v>3832</v>
      </c>
      <c r="Y243" s="4">
        <v>4796</v>
      </c>
      <c r="Z243" s="4">
        <v>4035</v>
      </c>
      <c r="AA243" s="125">
        <v>2226</v>
      </c>
      <c r="AB243" s="125" t="s">
        <v>102</v>
      </c>
      <c r="AC243" s="125">
        <v>-4.6158082089405486E-2</v>
      </c>
      <c r="AD243" s="125">
        <v>3.2930078579296237E-2</v>
      </c>
      <c r="AE243" s="125">
        <v>0.16435340556659367</v>
      </c>
      <c r="AF243" s="125">
        <v>-0.29028750459108221</v>
      </c>
      <c r="AG243" s="125">
        <v>-0.29196266195367065</v>
      </c>
      <c r="AH243" s="4">
        <v>-0.31617209976023014</v>
      </c>
      <c r="AI243" s="4" t="s">
        <v>102</v>
      </c>
      <c r="AJ243" s="125">
        <v>35359.601999999999</v>
      </c>
      <c r="AK243">
        <v>31519</v>
      </c>
      <c r="AL243">
        <v>-0.10861553249383291</v>
      </c>
      <c r="AM243" t="s">
        <v>779</v>
      </c>
      <c r="AN243">
        <v>1</v>
      </c>
      <c r="AO243">
        <v>1</v>
      </c>
      <c r="AP243">
        <v>1</v>
      </c>
      <c r="AQ243">
        <v>1</v>
      </c>
      <c r="AR243">
        <v>1</v>
      </c>
      <c r="AS243">
        <v>1</v>
      </c>
      <c r="AT243">
        <v>0</v>
      </c>
    </row>
    <row r="244" spans="1:46" x14ac:dyDescent="0.3">
      <c r="A244" t="s">
        <v>649</v>
      </c>
      <c r="B244" t="s">
        <v>835</v>
      </c>
      <c r="C244" t="s">
        <v>647</v>
      </c>
      <c r="D244" t="s">
        <v>804</v>
      </c>
      <c r="E244" t="s">
        <v>102</v>
      </c>
      <c r="F244" t="s">
        <v>18</v>
      </c>
      <c r="G244" t="s">
        <v>7</v>
      </c>
      <c r="H244" s="4">
        <v>3.0000000000000001E-3</v>
      </c>
      <c r="I244" s="4" t="s">
        <v>1533</v>
      </c>
      <c r="J244" s="4">
        <v>17497.334999999999</v>
      </c>
      <c r="K244" s="4">
        <v>26330.755999999998</v>
      </c>
      <c r="L244" s="4">
        <v>34631.583999999995</v>
      </c>
      <c r="M244" s="4">
        <v>45260.374999999993</v>
      </c>
      <c r="N244" s="4">
        <v>56077.729999999996</v>
      </c>
      <c r="O244" s="4">
        <v>65126.795999999995</v>
      </c>
      <c r="P244" s="4">
        <v>76676.340999999986</v>
      </c>
      <c r="Q244" s="4">
        <v>87079.456999999995</v>
      </c>
      <c r="R244" s="4">
        <v>97343.155999999988</v>
      </c>
      <c r="S244" s="4">
        <v>106804.45499999999</v>
      </c>
      <c r="T244" s="4">
        <v>118989.90199999999</v>
      </c>
      <c r="U244" s="4">
        <v>129363.93099999998</v>
      </c>
      <c r="V244" s="4">
        <v>15417</v>
      </c>
      <c r="W244" s="4">
        <v>22571</v>
      </c>
      <c r="X244" s="4">
        <v>26271</v>
      </c>
      <c r="Y244" s="4" t="s">
        <v>102</v>
      </c>
      <c r="Z244" s="4" t="s">
        <v>102</v>
      </c>
      <c r="AA244" s="125" t="s">
        <v>102</v>
      </c>
      <c r="AB244" s="125" t="s">
        <v>102</v>
      </c>
      <c r="AC244" s="125">
        <v>-0.11889439163163985</v>
      </c>
      <c r="AD244" s="125">
        <v>-0.14278951960209565</v>
      </c>
      <c r="AE244" s="125">
        <v>-0.24141500429203575</v>
      </c>
      <c r="AF244" s="125" t="s">
        <v>102</v>
      </c>
      <c r="AG244" s="125" t="s">
        <v>102</v>
      </c>
      <c r="AH244" s="4" t="s">
        <v>102</v>
      </c>
      <c r="AI244" s="4" t="s">
        <v>102</v>
      </c>
      <c r="AJ244" s="125">
        <v>78459.674999999988</v>
      </c>
      <c r="AK244">
        <v>64259</v>
      </c>
      <c r="AL244">
        <v>-0.18099329368876421</v>
      </c>
      <c r="AM244" t="s">
        <v>779</v>
      </c>
      <c r="AN244">
        <v>1</v>
      </c>
      <c r="AO244">
        <v>1</v>
      </c>
      <c r="AP244">
        <v>1</v>
      </c>
      <c r="AQ244">
        <v>0</v>
      </c>
      <c r="AR244">
        <v>0</v>
      </c>
      <c r="AS244">
        <v>0</v>
      </c>
      <c r="AT244">
        <v>0</v>
      </c>
    </row>
    <row r="245" spans="1:46" x14ac:dyDescent="0.3">
      <c r="A245" t="s">
        <v>789</v>
      </c>
      <c r="B245" t="s">
        <v>839</v>
      </c>
      <c r="C245" t="s">
        <v>647</v>
      </c>
      <c r="D245" t="s">
        <v>804</v>
      </c>
      <c r="E245" t="s">
        <v>102</v>
      </c>
      <c r="F245" t="s">
        <v>18</v>
      </c>
      <c r="G245" t="s">
        <v>7</v>
      </c>
      <c r="H245">
        <v>1.2E-2</v>
      </c>
      <c r="I245" t="s">
        <v>1541</v>
      </c>
      <c r="J245">
        <v>13865.58361838056</v>
      </c>
      <c r="K245">
        <v>13533.908512992561</v>
      </c>
      <c r="L245">
        <v>8029.6709015613242</v>
      </c>
      <c r="M245">
        <v>13197.810716780356</v>
      </c>
      <c r="N245">
        <v>11126.417623998157</v>
      </c>
      <c r="O245">
        <v>8215.5833511307574</v>
      </c>
      <c r="P245">
        <v>13803.435495173282</v>
      </c>
      <c r="Q245">
        <v>12595.201313969123</v>
      </c>
      <c r="R245">
        <v>8353.0564554522789</v>
      </c>
      <c r="S245">
        <v>13732.019956230841</v>
      </c>
      <c r="T245">
        <v>13187.655924422761</v>
      </c>
      <c r="U245">
        <v>7713.8994583780832</v>
      </c>
      <c r="V245">
        <v>14475.835533709998</v>
      </c>
      <c r="W245">
        <v>12585.952441919997</v>
      </c>
      <c r="X245">
        <v>2362.4941326699991</v>
      </c>
      <c r="Y245">
        <v>897.14781126000105</v>
      </c>
      <c r="Z245">
        <v>635.08354797000197</v>
      </c>
      <c r="AA245">
        <v>1078.3740494099995</v>
      </c>
      <c r="AB245">
        <v>10743.814671836666</v>
      </c>
      <c r="AC245">
        <v>4.4011989118184172E-2</v>
      </c>
      <c r="AD245">
        <v>-7.0043038207515979E-2</v>
      </c>
      <c r="AE245">
        <v>-0.70577945701228861</v>
      </c>
      <c r="AF245">
        <v>-0.93202298240879278</v>
      </c>
      <c r="AG245">
        <v>-0.94292111176914539</v>
      </c>
      <c r="AH245">
        <v>-0.8687404164353616</v>
      </c>
      <c r="AI245">
        <v>-0.22165647272423517</v>
      </c>
      <c r="AJ245">
        <v>81772.410220017002</v>
      </c>
      <c r="AK245">
        <v>42778.70218877666</v>
      </c>
      <c r="AL245">
        <v>-0.47685653298372638</v>
      </c>
      <c r="AM245" t="s">
        <v>779</v>
      </c>
      <c r="AN245">
        <v>1</v>
      </c>
      <c r="AO245">
        <v>1</v>
      </c>
      <c r="AP245">
        <v>1</v>
      </c>
      <c r="AQ245">
        <v>1</v>
      </c>
      <c r="AR245">
        <v>1</v>
      </c>
      <c r="AS245">
        <v>1</v>
      </c>
      <c r="AT245">
        <v>1</v>
      </c>
    </row>
    <row r="246" spans="1:46" x14ac:dyDescent="0.3">
      <c r="A246" t="s">
        <v>50</v>
      </c>
      <c r="B246" t="s">
        <v>830</v>
      </c>
      <c r="C246" t="s">
        <v>46</v>
      </c>
      <c r="D246" t="s">
        <v>806</v>
      </c>
      <c r="E246" t="s">
        <v>1940</v>
      </c>
      <c r="F246" t="s">
        <v>18</v>
      </c>
      <c r="G246">
        <v>0</v>
      </c>
      <c r="H246">
        <v>9.6999999999999989E-2</v>
      </c>
      <c r="I246" t="s">
        <v>1500</v>
      </c>
      <c r="J246">
        <v>1173968399.8192396</v>
      </c>
      <c r="K246">
        <v>1144481720.9516652</v>
      </c>
      <c r="L246">
        <v>1224471631.7363372</v>
      </c>
      <c r="M246">
        <v>1283260416.0123663</v>
      </c>
      <c r="N246">
        <v>1139033637.0743115</v>
      </c>
      <c r="O246">
        <v>929182600.4393636</v>
      </c>
      <c r="P246">
        <v>1145145056.1151857</v>
      </c>
      <c r="Q246">
        <v>1212450120.4068606</v>
      </c>
      <c r="R246">
        <v>1160212749.396477</v>
      </c>
      <c r="S246" t="s">
        <v>102</v>
      </c>
      <c r="T246" t="s">
        <v>102</v>
      </c>
      <c r="U246" t="s">
        <v>102</v>
      </c>
      <c r="V246">
        <v>1164122873.3588381</v>
      </c>
      <c r="W246">
        <v>718092589.94757569</v>
      </c>
      <c r="X246">
        <v>724700591.39252365</v>
      </c>
      <c r="Y246">
        <v>890218250.85957944</v>
      </c>
      <c r="Z246">
        <v>1086830663.2332373</v>
      </c>
      <c r="AA246">
        <v>727430642.12965751</v>
      </c>
      <c r="AB246" t="s">
        <v>102</v>
      </c>
      <c r="AC246">
        <v>-8.3865344773483581E-3</v>
      </c>
      <c r="AD246">
        <v>-0.37256089214735227</v>
      </c>
      <c r="AE246">
        <v>-0.40815240418034293</v>
      </c>
      <c r="AF246">
        <v>-0.30628402485454614</v>
      </c>
      <c r="AG246">
        <v>-4.5830932592264138E-2</v>
      </c>
      <c r="AH246">
        <v>-0.21712842902386223</v>
      </c>
      <c r="AI246" t="s">
        <v>102</v>
      </c>
      <c r="AJ246">
        <v>6894398406.0332823</v>
      </c>
      <c r="AK246">
        <v>5311395610.9214115</v>
      </c>
      <c r="AL246">
        <v>-0.22960709577308244</v>
      </c>
      <c r="AM246" t="s">
        <v>779</v>
      </c>
      <c r="AN246">
        <v>1</v>
      </c>
      <c r="AO246">
        <v>1</v>
      </c>
      <c r="AP246">
        <v>1</v>
      </c>
      <c r="AQ246">
        <v>1</v>
      </c>
      <c r="AR246">
        <v>1</v>
      </c>
      <c r="AS246">
        <v>1</v>
      </c>
      <c r="AT246">
        <v>0</v>
      </c>
    </row>
    <row r="247" spans="1:46" x14ac:dyDescent="0.3">
      <c r="A247" t="s">
        <v>1670</v>
      </c>
      <c r="B247" t="s">
        <v>1784</v>
      </c>
      <c r="C247" t="s">
        <v>49</v>
      </c>
      <c r="D247" t="s">
        <v>808</v>
      </c>
      <c r="E247" t="s">
        <v>1941</v>
      </c>
      <c r="F247" t="s">
        <v>18</v>
      </c>
      <c r="G247" t="s">
        <v>7</v>
      </c>
      <c r="H247">
        <v>2E-3</v>
      </c>
      <c r="I247" t="s">
        <v>1990</v>
      </c>
      <c r="J247">
        <v>25.691279999999999</v>
      </c>
      <c r="K247">
        <v>25.190280000000001</v>
      </c>
      <c r="L247">
        <v>27.144179999999999</v>
      </c>
      <c r="M247">
        <v>27.2544</v>
      </c>
      <c r="N247">
        <v>27.02394</v>
      </c>
      <c r="O247">
        <v>22.895700000000001</v>
      </c>
      <c r="P247">
        <v>25.3506</v>
      </c>
      <c r="Q247">
        <v>21.5931</v>
      </c>
      <c r="R247">
        <v>21.412739999999999</v>
      </c>
      <c r="S247">
        <v>24.9498</v>
      </c>
      <c r="T247">
        <v>25.7013</v>
      </c>
      <c r="U247">
        <v>24.128159999999998</v>
      </c>
      <c r="V247">
        <v>26.46</v>
      </c>
      <c r="W247">
        <v>28.61</v>
      </c>
      <c r="X247">
        <v>27.87</v>
      </c>
      <c r="Y247">
        <v>19.03</v>
      </c>
      <c r="Z247">
        <v>17.190000000000001</v>
      </c>
      <c r="AA247">
        <v>16.690000000000001</v>
      </c>
      <c r="AB247" t="s">
        <v>102</v>
      </c>
      <c r="AC247">
        <v>2.9921436378413293E-2</v>
      </c>
      <c r="AD247">
        <v>0.1357555374533351</v>
      </c>
      <c r="AE247">
        <v>2.6739433646549734E-2</v>
      </c>
      <c r="AF247">
        <v>-0.30176411882118115</v>
      </c>
      <c r="AG247">
        <v>-0.36389734435467214</v>
      </c>
      <c r="AH247">
        <v>-0.27104216075507626</v>
      </c>
      <c r="AI247" t="s">
        <v>102</v>
      </c>
      <c r="AJ247">
        <v>155.19978</v>
      </c>
      <c r="AK247">
        <v>135.85</v>
      </c>
      <c r="AL247">
        <v>-0.12467659425805894</v>
      </c>
      <c r="AM247" t="s">
        <v>779</v>
      </c>
      <c r="AN247">
        <v>1</v>
      </c>
      <c r="AO247">
        <v>1</v>
      </c>
      <c r="AP247">
        <v>1</v>
      </c>
      <c r="AQ247">
        <v>1</v>
      </c>
      <c r="AR247">
        <v>1</v>
      </c>
      <c r="AS247">
        <v>1</v>
      </c>
      <c r="AT247">
        <v>0</v>
      </c>
    </row>
    <row r="248" spans="1:46" x14ac:dyDescent="0.3">
      <c r="A248" t="s">
        <v>11</v>
      </c>
      <c r="B248" t="s">
        <v>805</v>
      </c>
      <c r="C248" t="s">
        <v>45</v>
      </c>
      <c r="D248" t="s">
        <v>806</v>
      </c>
      <c r="E248" t="s">
        <v>1696</v>
      </c>
      <c r="F248" t="s">
        <v>18</v>
      </c>
      <c r="G248" t="s">
        <v>8</v>
      </c>
      <c r="H248">
        <v>2.8999999999999998E-2</v>
      </c>
      <c r="I248" t="s">
        <v>1420</v>
      </c>
      <c r="J248">
        <v>30106.996499999997</v>
      </c>
      <c r="K248">
        <v>28997.322899999996</v>
      </c>
      <c r="L248">
        <v>33441.162300000004</v>
      </c>
      <c r="M248">
        <v>41100.317999999999</v>
      </c>
      <c r="N248">
        <v>44687.103299999995</v>
      </c>
      <c r="O248">
        <v>40145.405999999995</v>
      </c>
      <c r="P248">
        <v>38150.123792844002</v>
      </c>
      <c r="Q248">
        <v>39737.664507156005</v>
      </c>
      <c r="R248">
        <v>49420.091699999983</v>
      </c>
      <c r="S248">
        <v>53464.164600000018</v>
      </c>
      <c r="T248">
        <v>54706.373399999975</v>
      </c>
      <c r="U248">
        <v>94407.662999999986</v>
      </c>
      <c r="V248">
        <v>30460</v>
      </c>
      <c r="W248">
        <v>25490</v>
      </c>
      <c r="X248">
        <v>36024.5</v>
      </c>
      <c r="Y248">
        <v>40847.600000000006</v>
      </c>
      <c r="Z248">
        <v>27167.899999999994</v>
      </c>
      <c r="AA248">
        <v>29530</v>
      </c>
      <c r="AB248">
        <v>29970</v>
      </c>
      <c r="AC248">
        <v>1.1724965657069198E-2</v>
      </c>
      <c r="AD248">
        <v>-0.120953334626625</v>
      </c>
      <c r="AE248">
        <v>7.7250236604365752E-2</v>
      </c>
      <c r="AF248">
        <v>-6.1488088729628196E-3</v>
      </c>
      <c r="AG248">
        <v>-0.39204159603694883</v>
      </c>
      <c r="AH248">
        <v>-0.26442392935321157</v>
      </c>
      <c r="AI248">
        <v>-0.21441932501352423</v>
      </c>
      <c r="AJ248">
        <v>256628.43279284399</v>
      </c>
      <c r="AK248">
        <v>219490</v>
      </c>
      <c r="AL248">
        <v>-0.14471675016159621</v>
      </c>
      <c r="AM248" t="s">
        <v>779</v>
      </c>
      <c r="AN248">
        <v>1</v>
      </c>
      <c r="AO248">
        <v>1</v>
      </c>
      <c r="AP248">
        <v>1</v>
      </c>
      <c r="AQ248">
        <v>1</v>
      </c>
      <c r="AR248">
        <v>1</v>
      </c>
      <c r="AS248">
        <v>1</v>
      </c>
      <c r="AT248">
        <v>1</v>
      </c>
    </row>
    <row r="249" spans="1:46" x14ac:dyDescent="0.3">
      <c r="A249" t="s">
        <v>17</v>
      </c>
      <c r="B249" t="s">
        <v>827</v>
      </c>
      <c r="C249" t="s">
        <v>43</v>
      </c>
      <c r="D249" t="s">
        <v>806</v>
      </c>
      <c r="E249" t="s">
        <v>1696</v>
      </c>
      <c r="F249" t="s">
        <v>18</v>
      </c>
      <c r="G249" t="s">
        <v>8</v>
      </c>
      <c r="H249">
        <v>3.3000000000000002E-2</v>
      </c>
      <c r="I249" t="s">
        <v>1492</v>
      </c>
      <c r="J249">
        <v>1058.8559899999998</v>
      </c>
      <c r="K249">
        <v>1004.56151</v>
      </c>
      <c r="L249">
        <v>1100.9404099999999</v>
      </c>
      <c r="M249">
        <v>1176.2254499999999</v>
      </c>
      <c r="N249">
        <v>1035.9853699999999</v>
      </c>
      <c r="O249">
        <v>1032.36987</v>
      </c>
      <c r="P249">
        <v>1054.51739</v>
      </c>
      <c r="Q249">
        <v>1014.4266599999999</v>
      </c>
      <c r="R249">
        <v>949.50260999999989</v>
      </c>
      <c r="S249">
        <v>985.27539999999988</v>
      </c>
      <c r="T249">
        <v>1069.06203</v>
      </c>
      <c r="U249">
        <v>1065.8907199999999</v>
      </c>
      <c r="V249">
        <v>1108.18</v>
      </c>
      <c r="W249">
        <v>1053.6600000000001</v>
      </c>
      <c r="X249">
        <v>975.97</v>
      </c>
      <c r="Y249">
        <v>321.72000000000003</v>
      </c>
      <c r="Z249">
        <v>621.51</v>
      </c>
      <c r="AA249">
        <v>909.17</v>
      </c>
      <c r="AB249">
        <v>874.22</v>
      </c>
      <c r="AC249">
        <v>4.6582359136486805E-2</v>
      </c>
      <c r="AD249">
        <v>4.8875543718572376E-2</v>
      </c>
      <c r="AE249">
        <v>-0.11351241980481025</v>
      </c>
      <c r="AF249">
        <v>-0.72648100753133671</v>
      </c>
      <c r="AG249">
        <v>-0.40007840072104489</v>
      </c>
      <c r="AH249">
        <v>-0.11933694849114497</v>
      </c>
      <c r="AI249">
        <v>-0.17097621310920244</v>
      </c>
      <c r="AJ249">
        <v>7463.4559899999995</v>
      </c>
      <c r="AK249">
        <v>5864.4300000000012</v>
      </c>
      <c r="AL249">
        <v>-0.21424739318386446</v>
      </c>
      <c r="AM249" t="s">
        <v>779</v>
      </c>
      <c r="AN249">
        <v>1</v>
      </c>
      <c r="AO249">
        <v>1</v>
      </c>
      <c r="AP249">
        <v>1</v>
      </c>
      <c r="AQ249">
        <v>1</v>
      </c>
      <c r="AR249">
        <v>1</v>
      </c>
      <c r="AS249">
        <v>1</v>
      </c>
      <c r="AT249">
        <v>1</v>
      </c>
    </row>
    <row r="250" spans="1:46" x14ac:dyDescent="0.3">
      <c r="A250" t="s">
        <v>1672</v>
      </c>
      <c r="B250" t="s">
        <v>1814</v>
      </c>
      <c r="C250" t="s">
        <v>49</v>
      </c>
      <c r="D250" t="s">
        <v>804</v>
      </c>
      <c r="E250" t="s">
        <v>1696</v>
      </c>
      <c r="F250" t="s">
        <v>18</v>
      </c>
      <c r="G250" t="s">
        <v>7</v>
      </c>
      <c r="H250">
        <v>8.9999999999999993E-3</v>
      </c>
      <c r="I250" t="s">
        <v>2019</v>
      </c>
      <c r="J250">
        <v>18.60596</v>
      </c>
      <c r="K250">
        <v>15.306529999999999</v>
      </c>
      <c r="L250">
        <v>20.492789999999996</v>
      </c>
      <c r="M250">
        <v>16.083459999999999</v>
      </c>
      <c r="N250">
        <v>17.304349999999996</v>
      </c>
      <c r="O250">
        <v>15.195539999999999</v>
      </c>
      <c r="P250">
        <v>19.665409999999998</v>
      </c>
      <c r="Q250">
        <v>14.146179999999998</v>
      </c>
      <c r="R250">
        <v>16.103639999999999</v>
      </c>
      <c r="S250">
        <v>15.760579999999997</v>
      </c>
      <c r="T250">
        <v>24.791129999999999</v>
      </c>
      <c r="U250">
        <v>20.704679999999996</v>
      </c>
      <c r="V250">
        <v>19.350000000000001</v>
      </c>
      <c r="W250">
        <v>17.79</v>
      </c>
      <c r="X250">
        <v>22.15</v>
      </c>
      <c r="Y250">
        <v>4.79</v>
      </c>
      <c r="Z250">
        <v>14.81</v>
      </c>
      <c r="AA250">
        <v>12.1</v>
      </c>
      <c r="AB250" t="s">
        <v>102</v>
      </c>
      <c r="AC250">
        <v>3.9989336750159726E-2</v>
      </c>
      <c r="AD250">
        <v>0.16224905318187732</v>
      </c>
      <c r="AE250">
        <v>8.0867954046276919E-2</v>
      </c>
      <c r="AF250">
        <v>-0.70217851134022158</v>
      </c>
      <c r="AG250">
        <v>-0.14414583616258317</v>
      </c>
      <c r="AH250">
        <v>-0.20371372126294951</v>
      </c>
      <c r="AI250" t="s">
        <v>102</v>
      </c>
      <c r="AJ250">
        <v>102.98862999999999</v>
      </c>
      <c r="AK250">
        <v>90.99</v>
      </c>
      <c r="AL250">
        <v>-0.11650441412804494</v>
      </c>
      <c r="AM250" t="s">
        <v>779</v>
      </c>
      <c r="AN250">
        <v>1</v>
      </c>
      <c r="AO250">
        <v>1</v>
      </c>
      <c r="AP250">
        <v>1</v>
      </c>
      <c r="AQ250">
        <v>1</v>
      </c>
      <c r="AR250">
        <v>1</v>
      </c>
      <c r="AS250">
        <v>1</v>
      </c>
      <c r="AT250">
        <v>0</v>
      </c>
    </row>
    <row r="251" spans="1:46" x14ac:dyDescent="0.3">
      <c r="A251" t="s">
        <v>1685</v>
      </c>
      <c r="B251" t="s">
        <v>1823</v>
      </c>
      <c r="C251" t="s">
        <v>49</v>
      </c>
      <c r="D251" t="s">
        <v>808</v>
      </c>
      <c r="E251" t="s">
        <v>1941</v>
      </c>
      <c r="F251" t="s">
        <v>18</v>
      </c>
      <c r="G251" t="s">
        <v>7</v>
      </c>
      <c r="H251">
        <v>2E-3</v>
      </c>
      <c r="I251" t="s">
        <v>2032</v>
      </c>
      <c r="J251">
        <v>39.689219999999999</v>
      </c>
      <c r="K251">
        <v>32.204279999999997</v>
      </c>
      <c r="L251">
        <v>35.741340000000001</v>
      </c>
      <c r="M251">
        <v>39.08802</v>
      </c>
      <c r="N251">
        <v>37.284420000000004</v>
      </c>
      <c r="O251">
        <v>32.935739999999996</v>
      </c>
      <c r="P251">
        <v>37.434719999999999</v>
      </c>
      <c r="Q251">
        <v>35.130120000000005</v>
      </c>
      <c r="R251">
        <v>31.983840000000001</v>
      </c>
      <c r="S251">
        <v>33.486840000000001</v>
      </c>
      <c r="T251">
        <v>35.741340000000001</v>
      </c>
      <c r="U251">
        <v>36.272400000000005</v>
      </c>
      <c r="V251">
        <v>37.86</v>
      </c>
      <c r="W251">
        <v>35.96</v>
      </c>
      <c r="X251">
        <v>32.54</v>
      </c>
      <c r="Y251">
        <v>17.21</v>
      </c>
      <c r="Z251">
        <v>22.46</v>
      </c>
      <c r="AA251">
        <v>20.45</v>
      </c>
      <c r="AB251" t="s">
        <v>102</v>
      </c>
      <c r="AC251">
        <v>-4.608858526320244E-2</v>
      </c>
      <c r="AD251">
        <v>0.11662176580255805</v>
      </c>
      <c r="AE251">
        <v>-8.9569669184199632E-2</v>
      </c>
      <c r="AF251">
        <v>-0.55971164566534704</v>
      </c>
      <c r="AG251">
        <v>-0.39760361030156838</v>
      </c>
      <c r="AH251">
        <v>-0.37909395689910103</v>
      </c>
      <c r="AI251" t="s">
        <v>102</v>
      </c>
      <c r="AJ251">
        <v>216.94301999999999</v>
      </c>
      <c r="AK251">
        <v>166.48</v>
      </c>
      <c r="AL251">
        <v>-0.23260955803049116</v>
      </c>
      <c r="AM251" t="s">
        <v>779</v>
      </c>
      <c r="AN251">
        <v>1</v>
      </c>
      <c r="AO251">
        <v>1</v>
      </c>
      <c r="AP251">
        <v>1</v>
      </c>
      <c r="AQ251">
        <v>1</v>
      </c>
      <c r="AR251">
        <v>1</v>
      </c>
      <c r="AS251">
        <v>1</v>
      </c>
      <c r="AT251">
        <v>0</v>
      </c>
    </row>
    <row r="252" spans="1:46" x14ac:dyDescent="0.3">
      <c r="A252" t="s">
        <v>15</v>
      </c>
      <c r="B252" t="s">
        <v>821</v>
      </c>
      <c r="C252" t="s">
        <v>42</v>
      </c>
      <c r="D252" t="s">
        <v>806</v>
      </c>
      <c r="E252" s="14" t="s">
        <v>1696</v>
      </c>
      <c r="F252" t="s">
        <v>18</v>
      </c>
      <c r="G252" t="s">
        <v>7</v>
      </c>
      <c r="H252" s="4">
        <v>3.0000000000000001E-3</v>
      </c>
      <c r="I252" s="4" t="s">
        <v>1476</v>
      </c>
      <c r="J252" s="4">
        <v>5532.5479999999998</v>
      </c>
      <c r="K252" s="4">
        <v>10583.655999999999</v>
      </c>
      <c r="L252" s="4">
        <v>15909.585999999998</v>
      </c>
      <c r="M252" s="4">
        <v>21684.859999999997</v>
      </c>
      <c r="N252" s="4">
        <v>27254.518999999997</v>
      </c>
      <c r="O252" s="4">
        <v>32429.998999999996</v>
      </c>
      <c r="P252" s="4">
        <v>38292.533999999992</v>
      </c>
      <c r="Q252" s="4" t="s">
        <v>102</v>
      </c>
      <c r="R252" s="4" t="s">
        <v>102</v>
      </c>
      <c r="S252" s="4" t="s">
        <v>102</v>
      </c>
      <c r="T252" s="4" t="s">
        <v>102</v>
      </c>
      <c r="U252" s="4" t="s">
        <v>102</v>
      </c>
      <c r="V252" s="4">
        <v>6853</v>
      </c>
      <c r="W252" s="4">
        <v>12435</v>
      </c>
      <c r="X252" s="4">
        <v>17631</v>
      </c>
      <c r="Y252" s="4">
        <v>22178</v>
      </c>
      <c r="Z252" s="4">
        <v>25770</v>
      </c>
      <c r="AA252" s="125">
        <v>29888</v>
      </c>
      <c r="AB252" s="125">
        <v>34876</v>
      </c>
      <c r="AC252" s="125">
        <v>0.23866977746962165</v>
      </c>
      <c r="AD252" s="125">
        <v>0.17492480859166257</v>
      </c>
      <c r="AE252" s="125">
        <v>0.10819979853655542</v>
      </c>
      <c r="AF252" s="125">
        <v>2.2741212071463828E-2</v>
      </c>
      <c r="AG252" s="125">
        <v>-5.4468728653769186E-2</v>
      </c>
      <c r="AH252" s="4">
        <v>-7.8384183730625348E-2</v>
      </c>
      <c r="AI252" s="4">
        <v>-8.9221935534482863E-2</v>
      </c>
      <c r="AJ252" s="125">
        <v>151687.70199999999</v>
      </c>
      <c r="AK252">
        <v>149631</v>
      </c>
      <c r="AL252">
        <v>-1.3558791997521264E-2</v>
      </c>
      <c r="AM252" t="s">
        <v>779</v>
      </c>
      <c r="AN252">
        <v>1</v>
      </c>
      <c r="AO252">
        <v>1</v>
      </c>
      <c r="AP252">
        <v>1</v>
      </c>
      <c r="AQ252">
        <v>1</v>
      </c>
      <c r="AR252">
        <v>1</v>
      </c>
      <c r="AS252">
        <v>1</v>
      </c>
      <c r="AT252">
        <v>1</v>
      </c>
    </row>
    <row r="253" spans="1:46" x14ac:dyDescent="0.3">
      <c r="A253" t="s">
        <v>48</v>
      </c>
      <c r="B253" t="s">
        <v>817</v>
      </c>
      <c r="C253" t="s">
        <v>49</v>
      </c>
      <c r="D253" t="s">
        <v>808</v>
      </c>
      <c r="E253" t="s">
        <v>1696</v>
      </c>
      <c r="F253" t="s">
        <v>18</v>
      </c>
      <c r="G253" t="s">
        <v>7</v>
      </c>
      <c r="H253">
        <v>2.7000000000000003E-2</v>
      </c>
      <c r="I253" t="s">
        <v>1549</v>
      </c>
      <c r="J253">
        <v>93112.731113999995</v>
      </c>
      <c r="K253">
        <v>77043.421298999994</v>
      </c>
      <c r="L253">
        <v>79834.556710999997</v>
      </c>
      <c r="M253">
        <v>68618.331287999987</v>
      </c>
      <c r="N253">
        <v>90686.587394000002</v>
      </c>
      <c r="O253">
        <v>81541.265364000006</v>
      </c>
      <c r="P253">
        <v>95623.039537999983</v>
      </c>
      <c r="Q253">
        <v>69261.851541999989</v>
      </c>
      <c r="R253">
        <v>74243.904540000003</v>
      </c>
      <c r="S253">
        <v>76169.311816000001</v>
      </c>
      <c r="T253">
        <v>72135.185979999995</v>
      </c>
      <c r="U253">
        <v>80256.395933999986</v>
      </c>
      <c r="V253">
        <v>113122.951</v>
      </c>
      <c r="W253">
        <v>84759.994999999995</v>
      </c>
      <c r="X253">
        <v>99874.915999999997</v>
      </c>
      <c r="Y253">
        <v>73902.589000000007</v>
      </c>
      <c r="Z253">
        <v>57704.824999999997</v>
      </c>
      <c r="AA253">
        <v>60433.084000000003</v>
      </c>
      <c r="AB253" t="s">
        <v>102</v>
      </c>
      <c r="AC253">
        <v>0.21490315713649347</v>
      </c>
      <c r="AD253">
        <v>0.10015876204475048</v>
      </c>
      <c r="AE253">
        <v>0.25102361827530184</v>
      </c>
      <c r="AF253">
        <v>7.7009417349735737E-2</v>
      </c>
      <c r="AG253">
        <v>-0.36368953052237296</v>
      </c>
      <c r="AH253">
        <v>-0.25886502091638064</v>
      </c>
      <c r="AI253" t="s">
        <v>102</v>
      </c>
      <c r="AJ253">
        <v>490836.89316999994</v>
      </c>
      <c r="AK253">
        <v>489798.36</v>
      </c>
      <c r="AL253">
        <v>-2.1158417071967298E-3</v>
      </c>
      <c r="AM253" t="s">
        <v>780</v>
      </c>
      <c r="AN253">
        <v>1</v>
      </c>
      <c r="AO253">
        <v>1</v>
      </c>
      <c r="AP253">
        <v>1</v>
      </c>
      <c r="AQ253">
        <v>1</v>
      </c>
      <c r="AR253">
        <v>1</v>
      </c>
      <c r="AS253">
        <v>1</v>
      </c>
      <c r="AT253">
        <v>0</v>
      </c>
    </row>
    <row r="254" spans="1:46" x14ac:dyDescent="0.3">
      <c r="A254" t="s">
        <v>785</v>
      </c>
      <c r="B254" t="s">
        <v>815</v>
      </c>
      <c r="C254" t="s">
        <v>44</v>
      </c>
      <c r="D254" t="s">
        <v>808</v>
      </c>
      <c r="E254" t="s">
        <v>1696</v>
      </c>
      <c r="F254" t="s">
        <v>18</v>
      </c>
      <c r="G254" t="s">
        <v>7</v>
      </c>
      <c r="H254">
        <v>-9.0000000000000011E-3</v>
      </c>
      <c r="I254" t="s">
        <v>1452</v>
      </c>
      <c r="J254">
        <v>4127.5150000000003</v>
      </c>
      <c r="K254">
        <v>3672.6460000000002</v>
      </c>
      <c r="L254">
        <v>4214.723</v>
      </c>
      <c r="M254">
        <v>4810.3140000000003</v>
      </c>
      <c r="N254">
        <v>3692.4659999999999</v>
      </c>
      <c r="O254">
        <v>3333.7240000000002</v>
      </c>
      <c r="P254">
        <v>4919.3239999999996</v>
      </c>
      <c r="Q254">
        <v>4257.3360000000002</v>
      </c>
      <c r="R254">
        <v>4426.7969999999996</v>
      </c>
      <c r="S254">
        <v>5466.3559999999998</v>
      </c>
      <c r="T254">
        <v>3868.864</v>
      </c>
      <c r="U254">
        <v>4800.4039999999995</v>
      </c>
      <c r="V254">
        <v>4424</v>
      </c>
      <c r="W254">
        <v>3791</v>
      </c>
      <c r="X254">
        <v>3536</v>
      </c>
      <c r="Y254">
        <v>2744</v>
      </c>
      <c r="Z254">
        <v>2493</v>
      </c>
      <c r="AA254">
        <v>3111</v>
      </c>
      <c r="AB254">
        <v>5026</v>
      </c>
      <c r="AC254">
        <v>7.1831356154974518E-2</v>
      </c>
      <c r="AD254">
        <v>3.2225812125644508E-2</v>
      </c>
      <c r="AE254">
        <v>-0.16103620570082541</v>
      </c>
      <c r="AF254">
        <v>-0.42955906828535523</v>
      </c>
      <c r="AG254">
        <v>-0.32484144742294174</v>
      </c>
      <c r="AH254">
        <v>-6.6809369941842861E-2</v>
      </c>
      <c r="AI254">
        <v>2.1685093317699831E-2</v>
      </c>
      <c r="AJ254">
        <v>28770.712</v>
      </c>
      <c r="AK254">
        <v>25125</v>
      </c>
      <c r="AL254">
        <v>-0.12671608544133353</v>
      </c>
      <c r="AM254" t="s">
        <v>779</v>
      </c>
      <c r="AN254">
        <v>1</v>
      </c>
      <c r="AO254">
        <v>1</v>
      </c>
      <c r="AP254">
        <v>1</v>
      </c>
      <c r="AQ254">
        <v>1</v>
      </c>
      <c r="AR254">
        <v>1</v>
      </c>
      <c r="AS254">
        <v>1</v>
      </c>
      <c r="AT254">
        <v>1</v>
      </c>
    </row>
    <row r="255" spans="1:46" x14ac:dyDescent="0.3">
      <c r="A255" t="s">
        <v>29</v>
      </c>
      <c r="B255" t="s">
        <v>814</v>
      </c>
      <c r="C255" t="s">
        <v>44</v>
      </c>
      <c r="D255" t="s">
        <v>808</v>
      </c>
      <c r="E255" t="s">
        <v>1696</v>
      </c>
      <c r="F255" t="s">
        <v>18</v>
      </c>
      <c r="G255" t="s">
        <v>7</v>
      </c>
      <c r="H255" s="4">
        <v>6.9999999999999993E-3</v>
      </c>
      <c r="I255" s="4" t="s">
        <v>1457</v>
      </c>
      <c r="J255" s="4">
        <v>50.196153742259995</v>
      </c>
      <c r="K255" s="4">
        <v>39.231073957799993</v>
      </c>
      <c r="L255" s="4">
        <v>50.851705707259995</v>
      </c>
      <c r="M255" s="4">
        <v>55.528838329219994</v>
      </c>
      <c r="N255" s="4">
        <v>56.823340253019992</v>
      </c>
      <c r="O255" s="4">
        <v>53.179757840609987</v>
      </c>
      <c r="P255" s="4">
        <v>72.127866306579989</v>
      </c>
      <c r="Q255" s="4">
        <v>72.192150407260002</v>
      </c>
      <c r="R255" s="4">
        <v>71.312024079369991</v>
      </c>
      <c r="S255" s="4">
        <v>66.370315429319987</v>
      </c>
      <c r="T255" s="4">
        <v>55.147994433579989</v>
      </c>
      <c r="U255" s="4">
        <v>57.637835718429997</v>
      </c>
      <c r="V255" s="4">
        <v>47.781207189999996</v>
      </c>
      <c r="W255" s="4">
        <v>40.097544820000003</v>
      </c>
      <c r="X255" s="4">
        <v>54.96385222</v>
      </c>
      <c r="Y255" s="4">
        <v>35.570662579999997</v>
      </c>
      <c r="Z255" s="4">
        <v>38.250745619999996</v>
      </c>
      <c r="AA255" s="125">
        <v>42.474174049999995</v>
      </c>
      <c r="AB255" s="125" t="s">
        <v>102</v>
      </c>
      <c r="AC255" s="125">
        <v>-4.8110191164444975E-2</v>
      </c>
      <c r="AD255" s="125">
        <v>2.2086340616931727E-2</v>
      </c>
      <c r="AE255" s="125">
        <v>8.086545879921038E-2</v>
      </c>
      <c r="AF255" s="125">
        <v>-0.35942001219063402</v>
      </c>
      <c r="AG255" s="125">
        <v>-0.32684799151758626</v>
      </c>
      <c r="AH255" s="4">
        <v>-0.20130937456873527</v>
      </c>
      <c r="AI255" s="4" t="s">
        <v>102</v>
      </c>
      <c r="AJ255" s="125">
        <v>305.81086983016991</v>
      </c>
      <c r="AK255">
        <v>259.13818648</v>
      </c>
      <c r="AL255">
        <v>-0.15261943885804086</v>
      </c>
      <c r="AM255" t="s">
        <v>779</v>
      </c>
      <c r="AN255">
        <v>1</v>
      </c>
      <c r="AO255">
        <v>1</v>
      </c>
      <c r="AP255">
        <v>1</v>
      </c>
      <c r="AQ255">
        <v>1</v>
      </c>
      <c r="AR255">
        <v>1</v>
      </c>
      <c r="AS255">
        <v>1</v>
      </c>
      <c r="AT255">
        <v>0</v>
      </c>
    </row>
    <row r="256" spans="1:46" x14ac:dyDescent="0.3">
      <c r="A256" t="s">
        <v>1671</v>
      </c>
      <c r="B256" t="s">
        <v>1938</v>
      </c>
      <c r="C256" t="s">
        <v>49</v>
      </c>
      <c r="D256" t="s">
        <v>804</v>
      </c>
      <c r="E256" t="s">
        <v>102</v>
      </c>
      <c r="F256" t="s">
        <v>18</v>
      </c>
      <c r="G256" t="s">
        <v>7</v>
      </c>
      <c r="H256">
        <v>8.9999999999999993E-3</v>
      </c>
      <c r="I256" t="s">
        <v>2004</v>
      </c>
      <c r="J256">
        <v>0.92827999999999999</v>
      </c>
      <c r="K256">
        <v>0.35314999999999996</v>
      </c>
      <c r="L256">
        <v>1.1098999999999999</v>
      </c>
      <c r="M256">
        <v>0.34305999999999998</v>
      </c>
      <c r="N256">
        <v>0.34305999999999998</v>
      </c>
      <c r="O256">
        <v>0.23207</v>
      </c>
      <c r="P256">
        <v>0.28251999999999999</v>
      </c>
      <c r="Q256">
        <v>0.27243000000000001</v>
      </c>
      <c r="R256">
        <v>0.66593999999999998</v>
      </c>
      <c r="S256">
        <v>0.45404999999999995</v>
      </c>
      <c r="T256">
        <v>0.15134999999999998</v>
      </c>
      <c r="U256">
        <v>0.14126</v>
      </c>
      <c r="V256">
        <v>0.91</v>
      </c>
      <c r="W256">
        <v>0.25</v>
      </c>
      <c r="X256">
        <v>1.06</v>
      </c>
      <c r="Y256">
        <v>0.01</v>
      </c>
      <c r="Z256">
        <v>0.36</v>
      </c>
      <c r="AA256">
        <v>0.34</v>
      </c>
      <c r="AB256" t="s">
        <v>102</v>
      </c>
      <c r="AC256">
        <v>-1.9692334209505714E-2</v>
      </c>
      <c r="AD256">
        <v>-0.29208551606965871</v>
      </c>
      <c r="AE256">
        <v>-4.4959005315794068E-2</v>
      </c>
      <c r="AF256">
        <v>-0.97085058007345648</v>
      </c>
      <c r="AG256">
        <v>4.9379117355564661E-2</v>
      </c>
      <c r="AH256">
        <v>0.46507519282974974</v>
      </c>
      <c r="AI256" t="s">
        <v>102</v>
      </c>
      <c r="AJ256">
        <v>3.30952</v>
      </c>
      <c r="AK256">
        <v>2.9299999999999997</v>
      </c>
      <c r="AL256">
        <v>-0.11467523991394532</v>
      </c>
      <c r="AM256" t="s">
        <v>779</v>
      </c>
      <c r="AN256">
        <v>1</v>
      </c>
      <c r="AO256">
        <v>1</v>
      </c>
      <c r="AP256">
        <v>1</v>
      </c>
      <c r="AQ256">
        <v>1</v>
      </c>
      <c r="AR256">
        <v>1</v>
      </c>
      <c r="AS256">
        <v>1</v>
      </c>
      <c r="AT256">
        <v>0</v>
      </c>
    </row>
    <row r="257" spans="1:46" x14ac:dyDescent="0.3">
      <c r="A257" t="s">
        <v>731</v>
      </c>
      <c r="B257" t="s">
        <v>807</v>
      </c>
      <c r="C257" t="s">
        <v>45</v>
      </c>
      <c r="D257" t="s">
        <v>808</v>
      </c>
      <c r="E257" t="s">
        <v>1696</v>
      </c>
      <c r="F257" t="s">
        <v>18</v>
      </c>
      <c r="G257" t="s">
        <v>7</v>
      </c>
      <c r="H257" s="4">
        <v>1E-3</v>
      </c>
      <c r="I257" s="4" t="s">
        <v>1429</v>
      </c>
      <c r="J257" s="4" t="s">
        <v>102</v>
      </c>
      <c r="K257" s="4" t="s">
        <v>102</v>
      </c>
      <c r="L257" s="4">
        <v>6599.0602308230591</v>
      </c>
      <c r="M257" s="4" t="s">
        <v>102</v>
      </c>
      <c r="N257" s="4" t="s">
        <v>102</v>
      </c>
      <c r="O257" s="4">
        <v>7205.0118887646904</v>
      </c>
      <c r="P257" s="4" t="s">
        <v>102</v>
      </c>
      <c r="Q257" s="4" t="s">
        <v>102</v>
      </c>
      <c r="R257" s="4">
        <v>6569.1394811942891</v>
      </c>
      <c r="S257" s="4" t="s">
        <v>102</v>
      </c>
      <c r="T257" s="4" t="s">
        <v>102</v>
      </c>
      <c r="U257" s="4">
        <v>7323.1375386569325</v>
      </c>
      <c r="V257" s="4" t="s">
        <v>102</v>
      </c>
      <c r="W257" s="4" t="s">
        <v>102</v>
      </c>
      <c r="X257" s="4">
        <v>6302.0869384800008</v>
      </c>
      <c r="Y257" s="4" t="s">
        <v>102</v>
      </c>
      <c r="Z257" s="4" t="s">
        <v>102</v>
      </c>
      <c r="AA257" s="125">
        <v>6060.7733656300006</v>
      </c>
      <c r="AB257" s="125" t="s">
        <v>102</v>
      </c>
      <c r="AC257" s="125" t="s">
        <v>102</v>
      </c>
      <c r="AD257" s="125" t="s">
        <v>102</v>
      </c>
      <c r="AE257" s="125">
        <v>-4.5002361238642423E-2</v>
      </c>
      <c r="AF257" s="125" t="s">
        <v>102</v>
      </c>
      <c r="AG257" s="125" t="s">
        <v>102</v>
      </c>
      <c r="AH257" s="4">
        <v>-0.15881146912734256</v>
      </c>
      <c r="AI257" s="4" t="s">
        <v>102</v>
      </c>
      <c r="AJ257" s="125">
        <v>13804.072119587749</v>
      </c>
      <c r="AK257">
        <v>12362.860304110001</v>
      </c>
      <c r="AL257">
        <v>-0.10440483090730102</v>
      </c>
      <c r="AM257" t="s">
        <v>780</v>
      </c>
      <c r="AN257">
        <v>0</v>
      </c>
      <c r="AO257">
        <v>0</v>
      </c>
      <c r="AP257">
        <v>1</v>
      </c>
      <c r="AQ257">
        <v>0</v>
      </c>
      <c r="AR257">
        <v>0</v>
      </c>
      <c r="AS257">
        <v>1</v>
      </c>
      <c r="AT257">
        <v>0</v>
      </c>
    </row>
    <row r="258" spans="1:46" x14ac:dyDescent="0.3">
      <c r="A258" t="s">
        <v>20</v>
      </c>
      <c r="B258" t="s">
        <v>832</v>
      </c>
      <c r="C258" t="s">
        <v>46</v>
      </c>
      <c r="D258" t="s">
        <v>806</v>
      </c>
      <c r="E258" t="s">
        <v>1941</v>
      </c>
      <c r="F258" t="s">
        <v>18</v>
      </c>
      <c r="G258" t="s">
        <v>8</v>
      </c>
      <c r="H258" s="4">
        <v>0.13400000000000001</v>
      </c>
      <c r="I258" s="4" t="s">
        <v>1504</v>
      </c>
      <c r="J258" s="4" t="s">
        <v>102</v>
      </c>
      <c r="K258" s="4" t="s">
        <v>102</v>
      </c>
      <c r="L258" s="4">
        <v>332.3066796</v>
      </c>
      <c r="M258" s="4" t="s">
        <v>102</v>
      </c>
      <c r="N258" s="4" t="s">
        <v>102</v>
      </c>
      <c r="O258" s="4">
        <v>353.74336199999993</v>
      </c>
      <c r="P258" s="4" t="s">
        <v>102</v>
      </c>
      <c r="Q258" s="4" t="s">
        <v>102</v>
      </c>
      <c r="R258" s="4">
        <v>311.98165740000002</v>
      </c>
      <c r="S258" s="4" t="s">
        <v>102</v>
      </c>
      <c r="T258" s="4" t="s">
        <v>102</v>
      </c>
      <c r="U258" s="4">
        <v>349.81960859999992</v>
      </c>
      <c r="V258" s="4" t="s">
        <v>102</v>
      </c>
      <c r="W258" s="4" t="s">
        <v>102</v>
      </c>
      <c r="X258" s="4">
        <v>325.91430000000003</v>
      </c>
      <c r="Y258" s="4" t="s">
        <v>102</v>
      </c>
      <c r="Z258" s="4" t="s">
        <v>102</v>
      </c>
      <c r="AA258" s="125">
        <v>327.19540000000001</v>
      </c>
      <c r="AB258" s="125" t="s">
        <v>102</v>
      </c>
      <c r="AC258" s="125" t="s">
        <v>102</v>
      </c>
      <c r="AD258" s="125" t="s">
        <v>102</v>
      </c>
      <c r="AE258" s="125">
        <v>-1.9236386122886619E-2</v>
      </c>
      <c r="AF258" s="125" t="s">
        <v>102</v>
      </c>
      <c r="AG258" s="125" t="s">
        <v>102</v>
      </c>
      <c r="AH258" s="4">
        <v>-7.5048650665563391E-2</v>
      </c>
      <c r="AI258" s="4" t="s">
        <v>102</v>
      </c>
      <c r="AJ258" s="125">
        <v>686.05004159999999</v>
      </c>
      <c r="AK258">
        <v>653.10969999999998</v>
      </c>
      <c r="AL258">
        <v>-4.8014488160625764E-2</v>
      </c>
      <c r="AM258" t="s">
        <v>779</v>
      </c>
      <c r="AN258">
        <v>0</v>
      </c>
      <c r="AO258">
        <v>0</v>
      </c>
      <c r="AP258">
        <v>1</v>
      </c>
      <c r="AQ258">
        <v>0</v>
      </c>
      <c r="AR258">
        <v>0</v>
      </c>
      <c r="AS258">
        <v>1</v>
      </c>
      <c r="AT258">
        <v>0</v>
      </c>
    </row>
    <row r="259" spans="1:46" x14ac:dyDescent="0.3">
      <c r="A259" t="s">
        <v>37</v>
      </c>
      <c r="B259" t="s">
        <v>809</v>
      </c>
      <c r="C259" t="s">
        <v>45</v>
      </c>
      <c r="D259" t="s">
        <v>806</v>
      </c>
      <c r="E259" t="s">
        <v>1696</v>
      </c>
      <c r="F259" t="s">
        <v>18</v>
      </c>
      <c r="G259" t="s">
        <v>7</v>
      </c>
      <c r="H259" s="4">
        <v>1.7000000000000001E-2</v>
      </c>
      <c r="I259" s="4" t="s">
        <v>1437</v>
      </c>
      <c r="J259" s="4">
        <v>75150.019275267608</v>
      </c>
      <c r="K259" s="4">
        <v>59528.220887736352</v>
      </c>
      <c r="L259" s="4">
        <v>64559.616492745532</v>
      </c>
      <c r="M259" s="4">
        <v>67870.711880946081</v>
      </c>
      <c r="N259" s="4">
        <v>71829.731680120341</v>
      </c>
      <c r="O259" s="4">
        <v>69131.901974379274</v>
      </c>
      <c r="P259" s="4">
        <v>70900.185601468969</v>
      </c>
      <c r="Q259" s="4">
        <v>68074.621739759794</v>
      </c>
      <c r="R259" s="4">
        <v>75600.746177282548</v>
      </c>
      <c r="S259" s="4">
        <v>74849.438530544488</v>
      </c>
      <c r="T259" s="4">
        <v>76775.184260677881</v>
      </c>
      <c r="U259" s="4">
        <v>72673.994795633364</v>
      </c>
      <c r="V259" s="4">
        <v>82365.27695775</v>
      </c>
      <c r="W259" s="4">
        <v>61994.28917122</v>
      </c>
      <c r="X259" s="4">
        <v>50389.861737200008</v>
      </c>
      <c r="Y259" s="4">
        <v>35266.977115429989</v>
      </c>
      <c r="Z259" s="4">
        <v>35639.540849370002</v>
      </c>
      <c r="AA259" s="125">
        <v>64598.485397790042</v>
      </c>
      <c r="AB259" s="125">
        <v>58601.202901679972</v>
      </c>
      <c r="AC259" s="125">
        <v>9.6011388314533444E-2</v>
      </c>
      <c r="AD259" s="125">
        <v>4.1426876978809438E-2</v>
      </c>
      <c r="AE259" s="125">
        <v>-0.21948325478571823</v>
      </c>
      <c r="AF259" s="125">
        <v>-0.48038003229886872</v>
      </c>
      <c r="AG259" s="125">
        <v>-0.5038330226808625</v>
      </c>
      <c r="AH259" s="4">
        <v>-6.5576332302695009E-2</v>
      </c>
      <c r="AI259" s="4">
        <v>-0.17346897748507695</v>
      </c>
      <c r="AJ259" s="125">
        <v>478970.38779266411</v>
      </c>
      <c r="AK259">
        <v>388855.63413044001</v>
      </c>
      <c r="AL259">
        <v>-0.18814264087915353</v>
      </c>
      <c r="AM259" t="s">
        <v>779</v>
      </c>
      <c r="AN259">
        <v>1</v>
      </c>
      <c r="AO259">
        <v>1</v>
      </c>
      <c r="AP259">
        <v>1</v>
      </c>
      <c r="AQ259">
        <v>1</v>
      </c>
      <c r="AR259">
        <v>1</v>
      </c>
      <c r="AS259">
        <v>1</v>
      </c>
      <c r="AT259">
        <v>1</v>
      </c>
    </row>
    <row r="260" spans="1:46" x14ac:dyDescent="0.3">
      <c r="A260" t="s">
        <v>66</v>
      </c>
      <c r="B260" t="s">
        <v>833</v>
      </c>
      <c r="C260" t="s">
        <v>46</v>
      </c>
      <c r="D260" t="s">
        <v>825</v>
      </c>
      <c r="E260" t="s">
        <v>1689</v>
      </c>
      <c r="F260" t="s">
        <v>18</v>
      </c>
      <c r="G260" t="s">
        <v>7</v>
      </c>
      <c r="H260" s="4">
        <v>0.154</v>
      </c>
      <c r="I260" s="4" t="s">
        <v>1509</v>
      </c>
      <c r="J260" s="4">
        <v>99028.307842087306</v>
      </c>
      <c r="K260" s="4">
        <v>83426.413990515328</v>
      </c>
      <c r="L260" s="4">
        <v>97532.009425959914</v>
      </c>
      <c r="M260" s="4">
        <v>92173.465968187636</v>
      </c>
      <c r="N260" s="4">
        <v>119070.71047380325</v>
      </c>
      <c r="O260" s="4">
        <v>93785.33584310778</v>
      </c>
      <c r="P260" s="4">
        <v>95667.238161999994</v>
      </c>
      <c r="Q260" s="4">
        <v>101745.19344800001</v>
      </c>
      <c r="R260" s="4">
        <v>99226.206474000006</v>
      </c>
      <c r="S260" s="4">
        <v>92736.198177999977</v>
      </c>
      <c r="T260" s="4">
        <v>110872.84299799998</v>
      </c>
      <c r="U260" s="4">
        <v>104147.64488599998</v>
      </c>
      <c r="V260" s="4">
        <v>85830</v>
      </c>
      <c r="W260" s="4">
        <v>75150</v>
      </c>
      <c r="X260" s="4">
        <v>85280</v>
      </c>
      <c r="Y260" s="4">
        <v>69130</v>
      </c>
      <c r="Z260" s="4">
        <v>75270</v>
      </c>
      <c r="AA260" s="125">
        <v>74470</v>
      </c>
      <c r="AB260" s="125">
        <v>92760</v>
      </c>
      <c r="AC260" s="125">
        <v>-0.13327813157358617</v>
      </c>
      <c r="AD260" s="125">
        <v>-9.9206157793816543E-2</v>
      </c>
      <c r="AE260" s="125">
        <v>-0.12562039373607758</v>
      </c>
      <c r="AF260" s="125">
        <v>-0.25000107922751608</v>
      </c>
      <c r="AG260" s="125">
        <v>-0.36785461596317465</v>
      </c>
      <c r="AH260" s="4">
        <v>-0.20595262222465294</v>
      </c>
      <c r="AI260" s="4">
        <v>-3.0389067541355855E-2</v>
      </c>
      <c r="AJ260" s="125">
        <v>680683.48170566116</v>
      </c>
      <c r="AK260">
        <v>557890</v>
      </c>
      <c r="AL260">
        <v>-0.18039732857621937</v>
      </c>
      <c r="AM260" t="s">
        <v>779</v>
      </c>
      <c r="AN260">
        <v>1</v>
      </c>
      <c r="AO260">
        <v>1</v>
      </c>
      <c r="AP260">
        <v>1</v>
      </c>
      <c r="AQ260">
        <v>1</v>
      </c>
      <c r="AR260">
        <v>1</v>
      </c>
      <c r="AS260">
        <v>1</v>
      </c>
      <c r="AT260">
        <v>1</v>
      </c>
    </row>
    <row r="261" spans="1:46" x14ac:dyDescent="0.3">
      <c r="A261" t="s">
        <v>656</v>
      </c>
      <c r="B261" t="s">
        <v>816</v>
      </c>
      <c r="C261" t="s">
        <v>44</v>
      </c>
      <c r="D261" t="s">
        <v>808</v>
      </c>
      <c r="E261" t="s">
        <v>1696</v>
      </c>
      <c r="F261" t="s">
        <v>18</v>
      </c>
      <c r="G261" t="s">
        <v>730</v>
      </c>
      <c r="H261" s="4">
        <v>0.12</v>
      </c>
      <c r="I261" s="4" t="s">
        <v>1466</v>
      </c>
      <c r="J261" s="4">
        <v>17892516.32</v>
      </c>
      <c r="K261" s="4">
        <v>13710996.320000002</v>
      </c>
      <c r="L261" s="4">
        <v>13494566.4</v>
      </c>
      <c r="M261" s="4">
        <v>16234296.960000001</v>
      </c>
      <c r="N261" s="4">
        <v>15974814.240000002</v>
      </c>
      <c r="O261" s="4">
        <v>15736079.520000001</v>
      </c>
      <c r="P261" s="4">
        <v>18287850.560000002</v>
      </c>
      <c r="Q261" s="4">
        <v>16899305.920000002</v>
      </c>
      <c r="R261" s="4">
        <v>17663625.280000001</v>
      </c>
      <c r="S261" s="4">
        <v>18672861.760000002</v>
      </c>
      <c r="T261" s="4">
        <v>16404263.680000002</v>
      </c>
      <c r="U261" s="4">
        <v>21445184.32</v>
      </c>
      <c r="V261" s="4">
        <v>19642880</v>
      </c>
      <c r="W261" s="4">
        <v>14587408</v>
      </c>
      <c r="X261" s="4">
        <v>4729688</v>
      </c>
      <c r="Y261" s="4">
        <v>16877461</v>
      </c>
      <c r="Z261" s="4">
        <v>9565415</v>
      </c>
      <c r="AA261" s="125">
        <v>18419702</v>
      </c>
      <c r="AB261" s="125">
        <v>21467089</v>
      </c>
      <c r="AC261" s="125">
        <v>9.7826580045841174E-2</v>
      </c>
      <c r="AD261" s="125">
        <v>6.3920349735751197E-2</v>
      </c>
      <c r="AE261" s="125">
        <v>-0.64951167308347157</v>
      </c>
      <c r="AF261" s="125">
        <v>3.961760965594651E-2</v>
      </c>
      <c r="AG261" s="125">
        <v>-0.40121901536427512</v>
      </c>
      <c r="AH261" s="4">
        <v>0.17053945848387517</v>
      </c>
      <c r="AI261" s="4">
        <v>0.17384429239343024</v>
      </c>
      <c r="AJ261" s="125">
        <v>111331120.32000001</v>
      </c>
      <c r="AK261">
        <v>105289643</v>
      </c>
      <c r="AL261">
        <v>-5.4265845009328365E-2</v>
      </c>
      <c r="AM261" t="s">
        <v>779</v>
      </c>
      <c r="AN261">
        <v>1</v>
      </c>
      <c r="AO261">
        <v>1</v>
      </c>
      <c r="AP261">
        <v>1</v>
      </c>
      <c r="AQ261">
        <v>1</v>
      </c>
      <c r="AR261">
        <v>1</v>
      </c>
      <c r="AS261">
        <v>1</v>
      </c>
      <c r="AT261">
        <v>1</v>
      </c>
    </row>
    <row r="262" spans="1:46" x14ac:dyDescent="0.3">
      <c r="A262" t="s">
        <v>47</v>
      </c>
      <c r="B262" t="s">
        <v>834</v>
      </c>
      <c r="C262" t="s">
        <v>46</v>
      </c>
      <c r="D262" t="s">
        <v>808</v>
      </c>
      <c r="E262" t="s">
        <v>1696</v>
      </c>
      <c r="F262" t="s">
        <v>18</v>
      </c>
      <c r="G262" t="s">
        <v>8</v>
      </c>
      <c r="H262" s="4">
        <v>2.4E-2</v>
      </c>
      <c r="I262" s="4" t="s">
        <v>1512</v>
      </c>
      <c r="J262" s="4">
        <v>36.023408873154565</v>
      </c>
      <c r="K262" s="4">
        <v>30.591909202237339</v>
      </c>
      <c r="L262" s="4">
        <v>32.049108380323844</v>
      </c>
      <c r="M262" s="4">
        <v>32.876546088847363</v>
      </c>
      <c r="N262" s="4">
        <v>33.575458140252159</v>
      </c>
      <c r="O262" s="4">
        <v>31.843420265820161</v>
      </c>
      <c r="P262" s="4">
        <v>34.015442258790401</v>
      </c>
      <c r="Q262" s="4">
        <v>32.837236883896324</v>
      </c>
      <c r="R262" s="4">
        <v>34.696464092078081</v>
      </c>
      <c r="S262" s="4">
        <v>33.370284639057921</v>
      </c>
      <c r="T262" s="4">
        <v>35.024573387622397</v>
      </c>
      <c r="U262" s="4">
        <v>35.444737767014395</v>
      </c>
      <c r="V262" s="4">
        <v>37.954856541609999</v>
      </c>
      <c r="W262" s="4">
        <v>32.000073457699997</v>
      </c>
      <c r="X262" s="4">
        <v>32.759804053910003</v>
      </c>
      <c r="Y262" s="4">
        <v>30.729928097919998</v>
      </c>
      <c r="Z262" s="4">
        <v>23.628213569529997</v>
      </c>
      <c r="AA262" s="125" t="s">
        <v>102</v>
      </c>
      <c r="AB262" s="125" t="s">
        <v>102</v>
      </c>
      <c r="AC262" s="125">
        <v>5.3616460209427619E-2</v>
      </c>
      <c r="AD262" s="125">
        <v>4.6030610451722714E-2</v>
      </c>
      <c r="AE262" s="125">
        <v>2.2175208906044998E-2</v>
      </c>
      <c r="AF262" s="125">
        <v>-6.5293294043912861E-2</v>
      </c>
      <c r="AG262" s="125">
        <v>-0.2962653414637057</v>
      </c>
      <c r="AH262" s="4" t="s">
        <v>102</v>
      </c>
      <c r="AI262" s="4" t="s">
        <v>102</v>
      </c>
      <c r="AJ262" s="125">
        <v>165.11643068481527</v>
      </c>
      <c r="AK262">
        <v>157.07287572067</v>
      </c>
      <c r="AL262">
        <v>-4.8714443079861149E-2</v>
      </c>
      <c r="AM262" t="s">
        <v>779</v>
      </c>
      <c r="AN262">
        <v>1</v>
      </c>
      <c r="AO262">
        <v>1</v>
      </c>
      <c r="AP262">
        <v>1</v>
      </c>
      <c r="AQ262">
        <v>1</v>
      </c>
      <c r="AR262">
        <v>1</v>
      </c>
      <c r="AS262">
        <v>0</v>
      </c>
      <c r="AT262">
        <v>0</v>
      </c>
    </row>
    <row r="263" spans="1:46" x14ac:dyDescent="0.3">
      <c r="A263" t="s">
        <v>50</v>
      </c>
      <c r="B263" t="s">
        <v>830</v>
      </c>
      <c r="C263" t="s">
        <v>46</v>
      </c>
      <c r="D263" t="s">
        <v>806</v>
      </c>
      <c r="E263" t="s">
        <v>1940</v>
      </c>
      <c r="F263" t="s">
        <v>653</v>
      </c>
      <c r="G263">
        <v>0</v>
      </c>
      <c r="H263">
        <v>9.6999999999999989E-2</v>
      </c>
      <c r="I263" t="s">
        <v>1501</v>
      </c>
      <c r="J263">
        <v>833975965.43222225</v>
      </c>
      <c r="K263">
        <v>799626158.97907376</v>
      </c>
      <c r="L263">
        <v>879228912.50577748</v>
      </c>
      <c r="M263">
        <v>865648841.62889659</v>
      </c>
      <c r="N263">
        <v>793609561.00846195</v>
      </c>
      <c r="O263">
        <v>642531555.70599937</v>
      </c>
      <c r="P263">
        <v>777103887.49291766</v>
      </c>
      <c r="Q263">
        <v>829800115.73470795</v>
      </c>
      <c r="R263">
        <v>818052178.20210469</v>
      </c>
      <c r="S263" t="s">
        <v>102</v>
      </c>
      <c r="T263" t="s">
        <v>102</v>
      </c>
      <c r="U263" t="s">
        <v>102</v>
      </c>
      <c r="V263">
        <v>795727333.95906687</v>
      </c>
      <c r="W263">
        <v>483354035.95968252</v>
      </c>
      <c r="X263">
        <v>538615955.1047008</v>
      </c>
      <c r="Y263">
        <v>605530850.10999072</v>
      </c>
      <c r="Z263">
        <v>739195122.77678013</v>
      </c>
      <c r="AA263">
        <v>480710480.49468678</v>
      </c>
      <c r="AB263" t="s">
        <v>102</v>
      </c>
      <c r="AC263">
        <v>-4.5862990132254443E-2</v>
      </c>
      <c r="AD263">
        <v>-0.39552498310359563</v>
      </c>
      <c r="AE263">
        <v>-0.38739963228727248</v>
      </c>
      <c r="AF263">
        <v>-0.30048904244986951</v>
      </c>
      <c r="AG263">
        <v>-6.8565754377424418E-2</v>
      </c>
      <c r="AH263">
        <v>-0.25184922635201501</v>
      </c>
      <c r="AI263" t="s">
        <v>102</v>
      </c>
      <c r="AJ263">
        <v>4814620995.2604313</v>
      </c>
      <c r="AK263">
        <v>3643133778.4049077</v>
      </c>
      <c r="AL263">
        <v>-0.24331867825291942</v>
      </c>
      <c r="AM263" t="s">
        <v>779</v>
      </c>
      <c r="AN263">
        <v>1</v>
      </c>
      <c r="AO263">
        <v>1</v>
      </c>
      <c r="AP263">
        <v>1</v>
      </c>
      <c r="AQ263">
        <v>1</v>
      </c>
      <c r="AR263">
        <v>1</v>
      </c>
      <c r="AS263">
        <v>1</v>
      </c>
      <c r="AT263">
        <v>0</v>
      </c>
    </row>
    <row r="264" spans="1:46" x14ac:dyDescent="0.3">
      <c r="H264" t="e">
        <v>#N/A</v>
      </c>
    </row>
  </sheetData>
  <sortState xmlns:xlrd2="http://schemas.microsoft.com/office/spreadsheetml/2017/richdata2" ref="A2:AU264">
    <sortCondition ref="F2:F264"/>
    <sortCondition ref="B2:B264"/>
    <sortCondition ref="A2:A26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E4A-A09D-460D-9273-37F453730A54}">
  <dimension ref="A1:AI153"/>
  <sheetViews>
    <sheetView topLeftCell="A88" zoomScale="70" zoomScaleNormal="70" workbookViewId="0">
      <selection activeCell="T109" sqref="T109"/>
    </sheetView>
  </sheetViews>
  <sheetFormatPr defaultRowHeight="14.4" x14ac:dyDescent="0.3"/>
  <cols>
    <col min="1" max="2" width="18.5546875" customWidth="1"/>
    <col min="3" max="3" width="17.33203125" customWidth="1"/>
    <col min="4" max="4" width="12.109375" customWidth="1"/>
    <col min="5" max="13" width="17.88671875" bestFit="1" customWidth="1"/>
    <col min="14" max="15" width="12.6640625" bestFit="1" customWidth="1"/>
    <col min="16" max="16" width="17.33203125" bestFit="1" customWidth="1"/>
    <col min="17" max="17" width="16" bestFit="1" customWidth="1"/>
    <col min="18" max="18" width="15" bestFit="1" customWidth="1"/>
    <col min="19" max="19" width="15.5546875" bestFit="1" customWidth="1"/>
    <col min="20" max="20" width="15" bestFit="1" customWidth="1"/>
    <col min="21" max="21" width="16" bestFit="1" customWidth="1"/>
    <col min="22" max="22" width="17.88671875" bestFit="1" customWidth="1"/>
    <col min="23" max="23" width="11.109375" bestFit="1" customWidth="1"/>
    <col min="24" max="25" width="18.5546875" customWidth="1"/>
    <col min="26" max="26" width="17.33203125" customWidth="1"/>
    <col min="27" max="33" width="9.44140625" style="55" bestFit="1" customWidth="1"/>
    <col min="34" max="34" width="9" style="55" bestFit="1" customWidth="1"/>
  </cols>
  <sheetData>
    <row r="1" spans="1:34" x14ac:dyDescent="0.3">
      <c r="A1" t="s">
        <v>33</v>
      </c>
      <c r="B1" t="s">
        <v>41</v>
      </c>
      <c r="C1" t="s">
        <v>34</v>
      </c>
      <c r="D1" t="s">
        <v>40</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t="s">
        <v>33</v>
      </c>
      <c r="Y1" t="s">
        <v>41</v>
      </c>
      <c r="Z1" t="s">
        <v>34</v>
      </c>
      <c r="AA1" s="1">
        <v>43831</v>
      </c>
      <c r="AB1" s="1">
        <v>43862</v>
      </c>
      <c r="AC1" s="1">
        <v>43891</v>
      </c>
      <c r="AD1" s="1">
        <v>43922</v>
      </c>
      <c r="AE1" s="1">
        <v>43952</v>
      </c>
      <c r="AF1" s="1">
        <v>43983</v>
      </c>
      <c r="AG1" s="1">
        <v>44013</v>
      </c>
      <c r="AH1" s="55" t="s">
        <v>732</v>
      </c>
    </row>
    <row r="2" spans="1:34" x14ac:dyDescent="0.3">
      <c r="A2" t="s">
        <v>646</v>
      </c>
      <c r="B2" t="s">
        <v>647</v>
      </c>
      <c r="C2" t="s">
        <v>648</v>
      </c>
      <c r="D2" t="s">
        <v>7</v>
      </c>
      <c r="E2">
        <v>-40</v>
      </c>
      <c r="F2">
        <v>149</v>
      </c>
      <c r="G2">
        <v>11</v>
      </c>
      <c r="H2">
        <v>1781</v>
      </c>
      <c r="I2">
        <v>331</v>
      </c>
      <c r="J2">
        <v>0</v>
      </c>
      <c r="K2">
        <v>1928</v>
      </c>
      <c r="L2">
        <v>292</v>
      </c>
      <c r="M2">
        <v>0</v>
      </c>
      <c r="N2">
        <v>1634</v>
      </c>
      <c r="O2">
        <v>272</v>
      </c>
      <c r="P2">
        <v>1753</v>
      </c>
      <c r="Q2">
        <v>69</v>
      </c>
      <c r="R2">
        <v>170</v>
      </c>
      <c r="S2">
        <v>6</v>
      </c>
      <c r="T2">
        <v>975</v>
      </c>
      <c r="U2">
        <v>197</v>
      </c>
      <c r="V2">
        <v>-2</v>
      </c>
      <c r="W2">
        <v>650</v>
      </c>
      <c r="X2" t="s">
        <v>646</v>
      </c>
      <c r="Y2" t="s">
        <v>647</v>
      </c>
      <c r="Z2" t="s">
        <v>648</v>
      </c>
      <c r="AB2" s="55">
        <v>0.14093959731543623</v>
      </c>
      <c r="AC2" s="55">
        <v>-0.45454545454545453</v>
      </c>
      <c r="AD2" s="55">
        <v>-0.45255474452554745</v>
      </c>
      <c r="AE2" s="55">
        <v>-0.40483383685800606</v>
      </c>
      <c r="AG2" s="55">
        <v>-0.66286307053941906</v>
      </c>
      <c r="AH2" s="55">
        <v>-0.50360576923076927</v>
      </c>
    </row>
    <row r="4" spans="1:34" x14ac:dyDescent="0.3">
      <c r="A4" t="s">
        <v>26</v>
      </c>
      <c r="B4" t="s">
        <v>44</v>
      </c>
      <c r="C4" t="s">
        <v>31</v>
      </c>
      <c r="E4">
        <v>15.015991</v>
      </c>
      <c r="F4">
        <v>42.265121999999998</v>
      </c>
      <c r="G4">
        <v>444.45039099999997</v>
      </c>
      <c r="H4">
        <v>543.63510800000006</v>
      </c>
      <c r="I4">
        <v>149.74710000000005</v>
      </c>
      <c r="J4">
        <v>110.74313199999983</v>
      </c>
      <c r="Q4">
        <v>15.547233</v>
      </c>
      <c r="R4">
        <v>58.912698999999996</v>
      </c>
      <c r="S4">
        <v>209.65257000000003</v>
      </c>
      <c r="T4">
        <v>275.06692000000004</v>
      </c>
      <c r="U4">
        <v>103.55908299999999</v>
      </c>
      <c r="V4">
        <v>388.93352400000003</v>
      </c>
      <c r="X4" t="s">
        <v>26</v>
      </c>
      <c r="Y4" t="s">
        <v>44</v>
      </c>
      <c r="Z4" t="s">
        <v>31</v>
      </c>
      <c r="AA4" s="55">
        <v>3.5378417581630191E-2</v>
      </c>
      <c r="AB4" s="55">
        <v>0.3938845130980575</v>
      </c>
      <c r="AC4" s="55">
        <v>-0.52828802888824544</v>
      </c>
      <c r="AD4" s="55">
        <v>-0.49402289154584916</v>
      </c>
      <c r="AE4" s="55">
        <v>-0.30844014341513154</v>
      </c>
      <c r="AF4" s="55">
        <v>2.5120329087315376</v>
      </c>
      <c r="AG4" s="55" t="s">
        <v>102</v>
      </c>
      <c r="AH4" s="55">
        <v>-0.19464983176976777</v>
      </c>
    </row>
    <row r="5" spans="1:34" x14ac:dyDescent="0.3">
      <c r="A5" t="s">
        <v>649</v>
      </c>
      <c r="B5" t="s">
        <v>647</v>
      </c>
      <c r="C5" t="s">
        <v>31</v>
      </c>
      <c r="D5" t="s">
        <v>7</v>
      </c>
      <c r="E5">
        <v>-228</v>
      </c>
      <c r="F5">
        <v>-464</v>
      </c>
      <c r="G5">
        <v>8829</v>
      </c>
      <c r="H5">
        <v>7189</v>
      </c>
      <c r="I5">
        <v>4754</v>
      </c>
      <c r="J5">
        <v>11847</v>
      </c>
      <c r="K5">
        <v>8071</v>
      </c>
      <c r="L5">
        <v>6686</v>
      </c>
      <c r="M5">
        <v>18031</v>
      </c>
      <c r="N5">
        <v>16729</v>
      </c>
      <c r="O5">
        <v>15214</v>
      </c>
      <c r="P5">
        <v>33466</v>
      </c>
      <c r="Q5">
        <v>-575</v>
      </c>
      <c r="R5">
        <v>-1470</v>
      </c>
      <c r="S5">
        <v>6073</v>
      </c>
      <c r="X5" t="s">
        <v>649</v>
      </c>
      <c r="Y5" t="s">
        <v>647</v>
      </c>
      <c r="Z5" t="s">
        <v>31</v>
      </c>
      <c r="AA5" s="55">
        <v>1.5219298245614035</v>
      </c>
      <c r="AB5" s="55">
        <v>2.1681034482758621</v>
      </c>
      <c r="AC5" s="55">
        <v>-0.31215313172499715</v>
      </c>
      <c r="AD5" s="55" t="s">
        <v>102</v>
      </c>
      <c r="AE5" s="55" t="s">
        <v>102</v>
      </c>
      <c r="AF5" s="55" t="s">
        <v>102</v>
      </c>
      <c r="AG5" s="55" t="s">
        <v>102</v>
      </c>
      <c r="AH5" s="55">
        <v>-0.89929496474823745</v>
      </c>
    </row>
    <row r="6" spans="1:34" x14ac:dyDescent="0.3">
      <c r="A6" t="s">
        <v>646</v>
      </c>
      <c r="B6" t="s">
        <v>647</v>
      </c>
      <c r="C6" t="s">
        <v>31</v>
      </c>
      <c r="D6" t="s">
        <v>7</v>
      </c>
      <c r="E6">
        <v>327</v>
      </c>
      <c r="F6">
        <v>-33</v>
      </c>
      <c r="G6">
        <v>8899</v>
      </c>
      <c r="H6">
        <v>-43</v>
      </c>
      <c r="I6">
        <v>-38</v>
      </c>
      <c r="J6">
        <v>8166</v>
      </c>
      <c r="K6">
        <v>-39</v>
      </c>
      <c r="L6">
        <v>71</v>
      </c>
      <c r="M6">
        <v>7574</v>
      </c>
      <c r="N6">
        <v>-144</v>
      </c>
      <c r="O6">
        <v>-622</v>
      </c>
      <c r="P6">
        <v>7893</v>
      </c>
      <c r="Q6">
        <v>1071</v>
      </c>
      <c r="R6">
        <v>11</v>
      </c>
      <c r="S6">
        <v>7412</v>
      </c>
      <c r="T6">
        <v>-2481</v>
      </c>
      <c r="U6">
        <v>-225</v>
      </c>
      <c r="V6">
        <v>5054</v>
      </c>
      <c r="W6">
        <v>-262</v>
      </c>
      <c r="X6" t="s">
        <v>646</v>
      </c>
      <c r="Y6" t="s">
        <v>647</v>
      </c>
      <c r="Z6" t="s">
        <v>31</v>
      </c>
      <c r="AC6" s="55">
        <v>-0.16709742667715474</v>
      </c>
      <c r="AF6" s="55">
        <v>-0.38109233406808718</v>
      </c>
      <c r="AH6" s="55">
        <v>-0.38627530599222692</v>
      </c>
    </row>
    <row r="7" spans="1:34" x14ac:dyDescent="0.3">
      <c r="A7" t="s">
        <v>50</v>
      </c>
      <c r="B7" t="s">
        <v>46</v>
      </c>
      <c r="C7" t="s">
        <v>31</v>
      </c>
      <c r="E7">
        <v>548050187.92363715</v>
      </c>
      <c r="F7">
        <v>459187328.07417703</v>
      </c>
      <c r="G7">
        <v>736590121.01738334</v>
      </c>
      <c r="H7">
        <v>989701752.60732853</v>
      </c>
      <c r="I7">
        <v>527876341.62899542</v>
      </c>
      <c r="J7">
        <v>1023803685.2005321</v>
      </c>
      <c r="K7">
        <v>616162431.78889632</v>
      </c>
      <c r="L7">
        <v>458600303.34100044</v>
      </c>
      <c r="M7">
        <v>1124422309.7119532</v>
      </c>
      <c r="Q7">
        <v>932845129.68993473</v>
      </c>
      <c r="R7">
        <v>241344058.50716695</v>
      </c>
      <c r="S7">
        <v>824012763.85914683</v>
      </c>
      <c r="T7">
        <v>879712344.67092001</v>
      </c>
      <c r="U7">
        <v>645144413.20775032</v>
      </c>
      <c r="V7">
        <v>1016766715.6895386</v>
      </c>
      <c r="X7" t="s">
        <v>50</v>
      </c>
      <c r="Y7" t="s">
        <v>46</v>
      </c>
      <c r="Z7" t="s">
        <v>31</v>
      </c>
      <c r="AA7" s="55">
        <v>0.70211624819278995</v>
      </c>
      <c r="AB7" s="55">
        <v>-0.47441045570800183</v>
      </c>
      <c r="AC7" s="55">
        <v>0.11868560322396768</v>
      </c>
      <c r="AD7" s="55">
        <v>-0.11113389225253563</v>
      </c>
      <c r="AE7" s="55">
        <v>0.22215064842056098</v>
      </c>
      <c r="AF7" s="55">
        <v>-6.873358254825144E-3</v>
      </c>
      <c r="AG7" s="55" t="s">
        <v>102</v>
      </c>
      <c r="AH7" s="55">
        <v>-7.3764332478925762E-2</v>
      </c>
    </row>
    <row r="8" spans="1:34" x14ac:dyDescent="0.3">
      <c r="A8" t="s">
        <v>17</v>
      </c>
      <c r="B8" t="s">
        <v>43</v>
      </c>
      <c r="C8" t="s">
        <v>31</v>
      </c>
      <c r="D8" t="s">
        <v>8</v>
      </c>
      <c r="E8">
        <v>272.08</v>
      </c>
      <c r="F8">
        <v>206.76</v>
      </c>
      <c r="G8">
        <v>1882.07</v>
      </c>
      <c r="H8">
        <v>123.76</v>
      </c>
      <c r="I8">
        <v>-112.5</v>
      </c>
      <c r="J8">
        <v>695.14</v>
      </c>
      <c r="K8">
        <v>177.41</v>
      </c>
      <c r="L8">
        <v>227.85</v>
      </c>
      <c r="M8">
        <v>1381.61</v>
      </c>
      <c r="N8">
        <v>234.29</v>
      </c>
      <c r="O8">
        <v>158.46</v>
      </c>
      <c r="P8">
        <v>809.31</v>
      </c>
      <c r="Q8">
        <v>237.16</v>
      </c>
      <c r="R8">
        <v>253.05</v>
      </c>
      <c r="S8">
        <v>1383.22</v>
      </c>
      <c r="T8">
        <v>195.14</v>
      </c>
      <c r="U8">
        <v>-25.33</v>
      </c>
      <c r="V8">
        <v>372.31</v>
      </c>
      <c r="W8">
        <v>-4.88</v>
      </c>
      <c r="X8" t="s">
        <v>17</v>
      </c>
      <c r="Y8" t="s">
        <v>43</v>
      </c>
      <c r="Z8" t="s">
        <v>31</v>
      </c>
      <c r="AA8" s="55">
        <v>-0.12834460452807994</v>
      </c>
      <c r="AB8" s="55">
        <v>0.22388276262333151</v>
      </c>
      <c r="AC8" s="55">
        <v>-0.26505390341485702</v>
      </c>
      <c r="AD8" s="55">
        <v>0.57676147382029719</v>
      </c>
      <c r="AE8" s="55">
        <v>-0.77484444444444445</v>
      </c>
      <c r="AF8" s="55">
        <v>-0.46441004689702792</v>
      </c>
      <c r="AG8" s="55">
        <v>-1.0275069049095316</v>
      </c>
      <c r="AH8" s="55">
        <v>-0.25704837397371721</v>
      </c>
    </row>
    <row r="9" spans="1:34" x14ac:dyDescent="0.3">
      <c r="A9" t="s">
        <v>731</v>
      </c>
      <c r="B9" t="s">
        <v>45</v>
      </c>
      <c r="C9" t="s">
        <v>31</v>
      </c>
      <c r="D9" t="s">
        <v>7</v>
      </c>
      <c r="E9" s="49"/>
      <c r="G9">
        <v>20026.434641659998</v>
      </c>
      <c r="J9">
        <v>20526.491955979996</v>
      </c>
      <c r="M9">
        <v>18735.481503129999</v>
      </c>
      <c r="P9" s="49">
        <v>25245.122632960007</v>
      </c>
      <c r="S9">
        <v>15911.466028209999</v>
      </c>
      <c r="V9" s="49">
        <v>9234.2873638800011</v>
      </c>
      <c r="X9" t="s">
        <v>731</v>
      </c>
      <c r="Y9" t="s">
        <v>45</v>
      </c>
      <c r="Z9" t="s">
        <v>31</v>
      </c>
      <c r="AA9" s="55" t="s">
        <v>102</v>
      </c>
      <c r="AB9" s="55" t="s">
        <v>102</v>
      </c>
      <c r="AC9" s="55">
        <v>-0.20547684533370877</v>
      </c>
      <c r="AD9" s="55" t="s">
        <v>102</v>
      </c>
      <c r="AE9" s="55" t="s">
        <v>102</v>
      </c>
      <c r="AF9" s="55">
        <v>-0.55012832277023493</v>
      </c>
      <c r="AG9" s="55" t="s">
        <v>102</v>
      </c>
      <c r="AH9" s="55">
        <v>-0.37992752923648726</v>
      </c>
    </row>
    <row r="10" spans="1:34" x14ac:dyDescent="0.3">
      <c r="A10" t="s">
        <v>29</v>
      </c>
      <c r="B10" t="s">
        <v>44</v>
      </c>
      <c r="C10" t="s">
        <v>31</v>
      </c>
      <c r="D10" t="s">
        <v>7</v>
      </c>
      <c r="E10" s="49">
        <v>0.93684312999999997</v>
      </c>
      <c r="F10" s="49">
        <v>1.9625503200000001</v>
      </c>
      <c r="G10" s="49">
        <v>22.465664230000002</v>
      </c>
      <c r="H10" s="49">
        <v>20.408432980000001</v>
      </c>
      <c r="I10" s="49">
        <v>4.7817447</v>
      </c>
      <c r="J10" s="49">
        <v>3.6788150000000002</v>
      </c>
      <c r="K10" s="49">
        <v>3.8907105499999997</v>
      </c>
      <c r="L10" s="49">
        <v>3.0929942400000003</v>
      </c>
      <c r="M10" s="49">
        <v>2.24277835</v>
      </c>
      <c r="N10" s="49">
        <v>0.69001725000000003</v>
      </c>
      <c r="O10" s="49">
        <v>0.87965771999999998</v>
      </c>
      <c r="P10" s="49">
        <v>7.7857646100000002</v>
      </c>
      <c r="Q10" s="49">
        <v>0.67373959999999999</v>
      </c>
      <c r="R10" s="49">
        <v>2.4024030199999999</v>
      </c>
      <c r="S10" s="49">
        <v>21.201257989999998</v>
      </c>
      <c r="T10" s="49">
        <v>24.40183257</v>
      </c>
      <c r="U10" s="49">
        <v>4.6910044699999993</v>
      </c>
      <c r="V10" s="49">
        <v>6.3268936900000003</v>
      </c>
      <c r="X10" t="s">
        <v>29</v>
      </c>
      <c r="Y10" t="s">
        <v>44</v>
      </c>
      <c r="Z10" t="s">
        <v>31</v>
      </c>
      <c r="AA10" s="55">
        <v>-0.28084053944015153</v>
      </c>
      <c r="AB10" s="55">
        <v>0.22412301764573347</v>
      </c>
      <c r="AC10" s="55">
        <v>-5.6281720720794508E-2</v>
      </c>
      <c r="AD10" s="55">
        <v>0.19567399387858336</v>
      </c>
      <c r="AE10" s="55">
        <v>-1.8976385334834093E-2</v>
      </c>
      <c r="AF10" s="55">
        <v>0.71981838988913549</v>
      </c>
      <c r="AG10" s="55" t="s">
        <v>102</v>
      </c>
      <c r="AH10" s="55">
        <v>2.7051645553168649E-2</v>
      </c>
    </row>
    <row r="11" spans="1:34" x14ac:dyDescent="0.3">
      <c r="A11" t="s">
        <v>15</v>
      </c>
      <c r="B11" t="s">
        <v>42</v>
      </c>
      <c r="C11" t="s">
        <v>31</v>
      </c>
      <c r="D11" t="s">
        <v>7</v>
      </c>
      <c r="E11" s="4">
        <v>1597</v>
      </c>
      <c r="F11" s="4">
        <v>2256</v>
      </c>
      <c r="G11" s="4">
        <v>14904</v>
      </c>
      <c r="H11" s="4">
        <v>15765</v>
      </c>
      <c r="I11" s="4">
        <v>16936</v>
      </c>
      <c r="J11" s="4">
        <v>25496</v>
      </c>
      <c r="K11" s="4">
        <v>27337</v>
      </c>
      <c r="L11" s="4"/>
      <c r="M11" s="4"/>
      <c r="N11" s="4"/>
      <c r="O11" s="4"/>
      <c r="P11" s="4"/>
      <c r="Q11" s="4">
        <v>1784</v>
      </c>
      <c r="R11" s="4">
        <v>2451</v>
      </c>
      <c r="S11" s="4">
        <v>14628</v>
      </c>
      <c r="T11" s="4">
        <v>15448</v>
      </c>
      <c r="U11" s="4">
        <v>16485</v>
      </c>
      <c r="V11" s="4">
        <v>25671</v>
      </c>
      <c r="W11" s="4">
        <v>27542</v>
      </c>
      <c r="X11" t="s">
        <v>15</v>
      </c>
      <c r="Y11" t="s">
        <v>42</v>
      </c>
      <c r="Z11" t="s">
        <v>31</v>
      </c>
      <c r="AA11" s="55">
        <v>0.11709455228553538</v>
      </c>
      <c r="AB11" s="55">
        <v>8.6436170212765964E-2</v>
      </c>
      <c r="AC11" s="55">
        <v>-1.8518518518518517E-2</v>
      </c>
      <c r="AD11" s="55">
        <v>-2.0107833809070726E-2</v>
      </c>
      <c r="AE11" s="55">
        <v>-2.6629664619744923E-2</v>
      </c>
      <c r="AF11" s="55">
        <v>6.8638217759648575E-3</v>
      </c>
      <c r="AG11" s="55">
        <v>7.4989940373852287E-3</v>
      </c>
      <c r="AH11" s="55">
        <v>-2.7039725383781917E-3</v>
      </c>
    </row>
    <row r="12" spans="1:34" x14ac:dyDescent="0.3">
      <c r="A12" t="s">
        <v>37</v>
      </c>
      <c r="B12" t="s">
        <v>45</v>
      </c>
      <c r="C12" t="s">
        <v>31</v>
      </c>
      <c r="D12" t="s">
        <v>7</v>
      </c>
      <c r="E12">
        <v>50156.115913640009</v>
      </c>
      <c r="F12">
        <v>18505.108752080003</v>
      </c>
      <c r="G12">
        <v>22915.48894979</v>
      </c>
      <c r="H12">
        <v>103082.71762619</v>
      </c>
      <c r="I12">
        <v>74695.281282650016</v>
      </c>
      <c r="J12">
        <v>20784.429607449998</v>
      </c>
      <c r="K12">
        <v>50144.459435850004</v>
      </c>
      <c r="L12">
        <v>76572.580671279997</v>
      </c>
      <c r="M12">
        <v>17385.14105305</v>
      </c>
      <c r="N12">
        <v>46015.268849439999</v>
      </c>
      <c r="O12">
        <v>83863.275812560008</v>
      </c>
      <c r="P12">
        <v>23209.737278940003</v>
      </c>
      <c r="Q12">
        <v>49907.353736089994</v>
      </c>
      <c r="R12">
        <v>17569.226611890001</v>
      </c>
      <c r="S12">
        <v>15573.365463980001</v>
      </c>
      <c r="T12">
        <v>31306.159274069996</v>
      </c>
      <c r="U12">
        <v>35368.419812740001</v>
      </c>
      <c r="V12">
        <v>114626.52712126999</v>
      </c>
      <c r="W12">
        <v>33341.517651610004</v>
      </c>
      <c r="X12" t="s">
        <v>37</v>
      </c>
      <c r="Y12" t="s">
        <v>45</v>
      </c>
      <c r="Z12" t="s">
        <v>31</v>
      </c>
      <c r="AA12" s="55">
        <v>-4.959757609188483E-3</v>
      </c>
      <c r="AB12" s="55">
        <v>-5.0574257775426887E-2</v>
      </c>
      <c r="AC12" s="55">
        <v>-0.32040003605846185</v>
      </c>
      <c r="AD12" s="55">
        <v>-0.69630060212812905</v>
      </c>
      <c r="AE12" s="55">
        <v>-0.52649726722489409</v>
      </c>
      <c r="AG12" s="55">
        <v>-0.33509069542839659</v>
      </c>
      <c r="AH12" s="55">
        <v>-0.125163339343382</v>
      </c>
    </row>
    <row r="13" spans="1:34" x14ac:dyDescent="0.3">
      <c r="A13" t="s">
        <v>656</v>
      </c>
      <c r="B13" t="s">
        <v>44</v>
      </c>
      <c r="C13" t="s">
        <v>31</v>
      </c>
      <c r="D13" t="s">
        <v>730</v>
      </c>
      <c r="E13">
        <v>1078531</v>
      </c>
      <c r="F13">
        <v>18190775</v>
      </c>
      <c r="G13">
        <v>1419946</v>
      </c>
      <c r="H13">
        <v>1984446</v>
      </c>
      <c r="I13">
        <v>13699235</v>
      </c>
      <c r="J13">
        <v>148125</v>
      </c>
      <c r="K13">
        <v>819991</v>
      </c>
      <c r="L13">
        <v>17385993</v>
      </c>
      <c r="M13">
        <v>713923</v>
      </c>
      <c r="N13">
        <v>460882</v>
      </c>
      <c r="O13">
        <v>21774250</v>
      </c>
      <c r="P13">
        <v>1152886</v>
      </c>
      <c r="Q13">
        <v>518594</v>
      </c>
      <c r="R13">
        <v>25600604</v>
      </c>
      <c r="S13">
        <v>949902</v>
      </c>
      <c r="T13">
        <v>899854</v>
      </c>
      <c r="U13">
        <v>19413148</v>
      </c>
      <c r="V13">
        <v>1918632</v>
      </c>
      <c r="W13">
        <v>632679</v>
      </c>
      <c r="X13" t="s">
        <v>656</v>
      </c>
      <c r="Y13" t="s">
        <v>44</v>
      </c>
      <c r="Z13" t="s">
        <v>31</v>
      </c>
      <c r="AA13" s="55">
        <v>-0.51916634755978275</v>
      </c>
      <c r="AB13" s="55">
        <v>0.40733992916739392</v>
      </c>
      <c r="AC13" s="55">
        <v>-0.33102948985383951</v>
      </c>
      <c r="AD13" s="55">
        <v>-0.54654649206881922</v>
      </c>
      <c r="AE13" s="55">
        <v>0.41709723207171789</v>
      </c>
      <c r="AG13" s="55">
        <v>-0.22843177547070639</v>
      </c>
      <c r="AH13" s="55">
        <v>0.33722576995627518</v>
      </c>
    </row>
    <row r="14" spans="1:34" x14ac:dyDescent="0.3">
      <c r="A14" t="s">
        <v>771</v>
      </c>
      <c r="B14" t="s">
        <v>647</v>
      </c>
      <c r="C14" t="s">
        <v>31</v>
      </c>
      <c r="D14" t="s">
        <v>7</v>
      </c>
      <c r="E14">
        <v>9747.6305407639193</v>
      </c>
      <c r="F14">
        <v>2016.3765012739318</v>
      </c>
      <c r="G14">
        <v>2172.8957862989255</v>
      </c>
      <c r="H14">
        <v>7283.8479861799997</v>
      </c>
      <c r="I14">
        <v>2188.2976095799995</v>
      </c>
      <c r="J14">
        <v>2808.2483290201276</v>
      </c>
      <c r="K14">
        <v>9139.8445649713885</v>
      </c>
      <c r="L14">
        <v>2127.8002619000004</v>
      </c>
      <c r="M14">
        <v>3957.0703694700005</v>
      </c>
      <c r="N14">
        <v>8498.9179784199987</v>
      </c>
      <c r="O14">
        <v>2141.7034732099996</v>
      </c>
      <c r="P14">
        <v>6105.0129877300014</v>
      </c>
      <c r="Q14">
        <v>8575.0247469599981</v>
      </c>
      <c r="R14">
        <v>1877.8936652300001</v>
      </c>
      <c r="S14">
        <v>6523.9253242733339</v>
      </c>
      <c r="T14">
        <v>3265</v>
      </c>
      <c r="U14">
        <v>836.72504832333323</v>
      </c>
      <c r="V14">
        <v>4743.66</v>
      </c>
      <c r="W14">
        <v>2960.9350127633329</v>
      </c>
      <c r="X14" t="s">
        <v>771</v>
      </c>
      <c r="Y14" t="s">
        <v>647</v>
      </c>
      <c r="Z14" t="s">
        <v>31</v>
      </c>
      <c r="AA14" s="55">
        <v>-0.12029649553295692</v>
      </c>
      <c r="AB14" s="55">
        <v>-6.8679056692259238E-2</v>
      </c>
      <c r="AC14" s="55">
        <v>2.0024105920815831</v>
      </c>
      <c r="AD14" s="55">
        <v>-0.55174792140159379</v>
      </c>
      <c r="AE14" s="55">
        <v>-0.61763653871379676</v>
      </c>
      <c r="AF14" s="55">
        <v>0.68918822134764302</v>
      </c>
      <c r="AG14" s="55">
        <v>-0.67604098825584324</v>
      </c>
      <c r="AH14" s="55">
        <v>-0.18593068544190047</v>
      </c>
    </row>
    <row r="15" spans="1:34" x14ac:dyDescent="0.3">
      <c r="E15" s="13"/>
      <c r="F15" s="4"/>
      <c r="G15" s="4"/>
      <c r="H15" s="4"/>
      <c r="I15" s="4"/>
      <c r="J15" s="4"/>
      <c r="K15" s="4"/>
      <c r="L15" s="4"/>
      <c r="M15" s="4"/>
      <c r="N15" s="4"/>
      <c r="O15" s="4"/>
      <c r="P15" s="13"/>
      <c r="Q15" s="13"/>
      <c r="R15" s="13"/>
      <c r="S15" s="13"/>
      <c r="T15" s="13"/>
      <c r="U15" s="13"/>
      <c r="V15" s="13"/>
      <c r="W15" s="4"/>
      <c r="AA15" s="55">
        <f t="shared" ref="AA15:AH15" si="0">AVERAGE(AA4:AA14)</f>
        <v>0.14699014421679993</v>
      </c>
      <c r="AB15" s="55">
        <f t="shared" si="0"/>
        <v>0.32334511898305068</v>
      </c>
      <c r="AC15" s="55">
        <f t="shared" si="0"/>
        <v>-7.5639005350024132E-3</v>
      </c>
      <c r="AD15" s="55">
        <f t="shared" si="0"/>
        <v>-0.20592802068838961</v>
      </c>
      <c r="AE15" s="55">
        <f t="shared" si="0"/>
        <v>-0.20422207040757087</v>
      </c>
      <c r="AF15" s="55">
        <f t="shared" si="0"/>
        <v>0.31567490996926323</v>
      </c>
      <c r="AG15" s="55">
        <f t="shared" si="0"/>
        <v>-0.45191427400541845</v>
      </c>
      <c r="AH15" s="55">
        <f t="shared" si="0"/>
        <v>-0.19458917454668898</v>
      </c>
    </row>
    <row r="16" spans="1:34" x14ac:dyDescent="0.3">
      <c r="E16" s="13"/>
      <c r="F16" s="4"/>
      <c r="G16" s="4"/>
      <c r="H16" s="4"/>
      <c r="I16" s="4"/>
      <c r="J16" s="4"/>
      <c r="K16" s="4"/>
      <c r="L16" s="4"/>
      <c r="M16" s="4"/>
      <c r="N16" s="4"/>
      <c r="O16" s="4"/>
      <c r="P16" s="13"/>
      <c r="Q16" s="13"/>
      <c r="R16" s="13"/>
      <c r="S16" s="13"/>
      <c r="T16" s="13"/>
      <c r="U16" s="13"/>
      <c r="V16" s="13"/>
      <c r="W16" s="4"/>
      <c r="AA16" s="55">
        <f t="shared" ref="AA16:AH16" si="1">_xlfn.STDEV.P(AA4:AA14)</f>
        <v>0.57822705551592934</v>
      </c>
      <c r="AB16" s="55">
        <f t="shared" si="1"/>
        <v>0.7008677538173731</v>
      </c>
      <c r="AC16" s="55">
        <f t="shared" si="1"/>
        <v>0.65752815783892893</v>
      </c>
      <c r="AD16" s="55">
        <f t="shared" si="1"/>
        <v>0.41480091031321492</v>
      </c>
      <c r="AE16" s="55">
        <f t="shared" si="1"/>
        <v>0.39448233848413122</v>
      </c>
      <c r="AF16" s="55">
        <f t="shared" si="1"/>
        <v>0.94669600773596729</v>
      </c>
      <c r="AG16" s="55">
        <f t="shared" si="1"/>
        <v>0.36226851569200391</v>
      </c>
      <c r="AH16" s="55">
        <f t="shared" si="1"/>
        <v>0.29539966182854149</v>
      </c>
    </row>
    <row r="17" spans="1:34" x14ac:dyDescent="0.3">
      <c r="E17" s="13"/>
      <c r="F17" s="4"/>
      <c r="G17" s="4"/>
      <c r="H17" s="4"/>
      <c r="I17" s="4"/>
      <c r="J17" s="4"/>
      <c r="K17" s="4"/>
      <c r="L17" s="4"/>
      <c r="M17" s="4"/>
      <c r="N17" s="4"/>
      <c r="O17" s="4"/>
      <c r="P17" s="13"/>
      <c r="Q17" s="13"/>
      <c r="R17" s="13"/>
      <c r="S17" s="13"/>
      <c r="T17" s="13"/>
      <c r="U17" s="13"/>
      <c r="V17" s="13"/>
      <c r="W17" s="4"/>
    </row>
    <row r="18" spans="1:34" x14ac:dyDescent="0.3">
      <c r="A18" t="s">
        <v>26</v>
      </c>
      <c r="B18" t="s">
        <v>44</v>
      </c>
      <c r="C18" t="s">
        <v>28</v>
      </c>
      <c r="E18" s="4">
        <v>19.889932000000002</v>
      </c>
      <c r="F18" s="4">
        <v>19.992852999999997</v>
      </c>
      <c r="G18" s="4">
        <v>19.155000999999999</v>
      </c>
      <c r="H18" s="4">
        <v>17.863203999999996</v>
      </c>
      <c r="I18" s="4">
        <v>19.756533000000005</v>
      </c>
      <c r="J18" s="4">
        <v>18.103406000000007</v>
      </c>
      <c r="K18" s="4"/>
      <c r="L18" s="4"/>
      <c r="M18" s="4"/>
      <c r="N18" s="4"/>
      <c r="O18" s="4"/>
      <c r="P18" s="4"/>
      <c r="Q18" s="4">
        <v>21.404095999999999</v>
      </c>
      <c r="R18" s="4">
        <v>18.234368999999997</v>
      </c>
      <c r="S18" s="4">
        <v>15.004243000000002</v>
      </c>
      <c r="T18" s="4">
        <v>14.745950000000008</v>
      </c>
      <c r="U18" s="4">
        <v>17.390895</v>
      </c>
      <c r="V18" s="4">
        <v>17.427650999999997</v>
      </c>
      <c r="W18" s="4"/>
      <c r="X18" t="s">
        <v>26</v>
      </c>
      <c r="Y18" t="s">
        <v>44</v>
      </c>
      <c r="Z18" t="s">
        <v>28</v>
      </c>
      <c r="AA18" s="55">
        <v>7.6127158202451237E-2</v>
      </c>
      <c r="AB18" s="55">
        <v>-8.7955630944718075E-2</v>
      </c>
      <c r="AC18" s="55">
        <v>-0.21669317584478312</v>
      </c>
      <c r="AD18" s="55">
        <v>-0.17450699213869969</v>
      </c>
      <c r="AE18" s="55">
        <v>-0.11973953122240646</v>
      </c>
      <c r="AF18" s="55">
        <v>-3.7327506216234069E-2</v>
      </c>
      <c r="AG18" s="55" t="s">
        <v>102</v>
      </c>
      <c r="AH18" s="55">
        <v>-9.19627009990482E-2</v>
      </c>
    </row>
    <row r="19" spans="1:34" x14ac:dyDescent="0.3">
      <c r="A19" t="s">
        <v>50</v>
      </c>
      <c r="B19" t="s">
        <v>46</v>
      </c>
      <c r="C19" t="s">
        <v>28</v>
      </c>
      <c r="E19">
        <v>514048559.67000002</v>
      </c>
      <c r="F19">
        <v>454132444.82999998</v>
      </c>
      <c r="G19">
        <v>473928536.41999996</v>
      </c>
      <c r="H19">
        <v>447133058.36000007</v>
      </c>
      <c r="I19">
        <v>466428001.18000001</v>
      </c>
      <c r="J19">
        <v>414642019.41000003</v>
      </c>
      <c r="K19">
        <v>448640042.58999991</v>
      </c>
      <c r="L19">
        <v>423520424.54000002</v>
      </c>
      <c r="M19">
        <v>396233343.38000005</v>
      </c>
      <c r="Q19">
        <v>424259550.57999998</v>
      </c>
      <c r="R19">
        <v>182509890.73000002</v>
      </c>
      <c r="S19">
        <v>222935656.41</v>
      </c>
      <c r="T19">
        <v>304276695.82000005</v>
      </c>
      <c r="U19">
        <v>521651634.33999991</v>
      </c>
      <c r="V19">
        <v>341600000</v>
      </c>
      <c r="X19" t="s">
        <v>50</v>
      </c>
      <c r="Y19" t="s">
        <v>46</v>
      </c>
      <c r="Z19" t="s">
        <v>28</v>
      </c>
      <c r="AA19" s="55">
        <v>-0.17467028630065851</v>
      </c>
      <c r="AB19" s="55">
        <v>-0.59811307734614561</v>
      </c>
      <c r="AC19" s="55">
        <v>-0.52960069023479883</v>
      </c>
      <c r="AD19" s="55">
        <v>-0.31949407423367504</v>
      </c>
      <c r="AE19" s="55">
        <v>0.11839690803359051</v>
      </c>
      <c r="AF19" s="55">
        <v>-0.17615681959569016</v>
      </c>
      <c r="AG19" s="55" t="s">
        <v>102</v>
      </c>
      <c r="AH19" s="55">
        <v>-0.37953936037267888</v>
      </c>
    </row>
    <row r="20" spans="1:34" x14ac:dyDescent="0.3">
      <c r="A20" t="s">
        <v>17</v>
      </c>
      <c r="B20" t="s">
        <v>43</v>
      </c>
      <c r="C20" t="s">
        <v>28</v>
      </c>
      <c r="D20" t="s">
        <v>8</v>
      </c>
      <c r="E20" s="8">
        <v>104.54</v>
      </c>
      <c r="F20" s="8">
        <v>91.88</v>
      </c>
      <c r="G20" s="8">
        <v>12.41</v>
      </c>
      <c r="H20" s="8">
        <v>131.05000000000001</v>
      </c>
      <c r="I20" s="8">
        <v>151.24</v>
      </c>
      <c r="J20" s="8">
        <v>112.51</v>
      </c>
      <c r="K20" s="8">
        <v>122.39</v>
      </c>
      <c r="L20" s="8">
        <v>103.12</v>
      </c>
      <c r="M20" s="8">
        <v>98.07</v>
      </c>
      <c r="N20" s="8">
        <v>-73.790000000000006</v>
      </c>
      <c r="O20" s="8">
        <v>114.74</v>
      </c>
      <c r="P20" s="8">
        <v>92.21</v>
      </c>
      <c r="Q20" s="8">
        <v>106.06</v>
      </c>
      <c r="R20" s="8">
        <v>92.12</v>
      </c>
      <c r="S20" s="8">
        <v>41.99</v>
      </c>
      <c r="T20" s="8">
        <v>39.340000000000003</v>
      </c>
      <c r="U20" s="8">
        <v>56.33</v>
      </c>
      <c r="V20" s="8">
        <v>58.49</v>
      </c>
      <c r="W20" s="4">
        <v>83.31</v>
      </c>
      <c r="X20" t="s">
        <v>17</v>
      </c>
      <c r="Y20" t="s">
        <v>43</v>
      </c>
      <c r="Z20" t="s">
        <v>28</v>
      </c>
      <c r="AA20" s="55">
        <v>1.4539889037688884E-2</v>
      </c>
      <c r="AB20" s="55">
        <v>2.6121027427079791E-3</v>
      </c>
      <c r="AC20" s="55">
        <v>2.3835616438356166</v>
      </c>
      <c r="AD20" s="55">
        <v>-0.69980923311713084</v>
      </c>
      <c r="AE20" s="55">
        <v>-0.62754562285109761</v>
      </c>
      <c r="AF20" s="55">
        <v>-0.48013509910230201</v>
      </c>
      <c r="AG20" s="55">
        <v>-0.31930713293569735</v>
      </c>
      <c r="AH20" s="55">
        <v>-0.34211178755406185</v>
      </c>
    </row>
    <row r="21" spans="1:34" x14ac:dyDescent="0.3">
      <c r="A21" t="s">
        <v>48</v>
      </c>
      <c r="B21" t="s">
        <v>49</v>
      </c>
      <c r="C21" t="s">
        <v>28</v>
      </c>
      <c r="D21" t="s">
        <v>7</v>
      </c>
      <c r="E21" s="4">
        <v>6272.1589999999997</v>
      </c>
      <c r="F21" s="4">
        <v>5540.5780000000004</v>
      </c>
      <c r="G21" s="4">
        <v>5023.4459999999999</v>
      </c>
      <c r="H21" s="4">
        <v>5187.2179999999998</v>
      </c>
      <c r="I21" s="4">
        <v>5363.9179999999997</v>
      </c>
      <c r="J21" s="4">
        <v>4572.4610000000002</v>
      </c>
      <c r="K21" s="4">
        <v>5630.9750000000004</v>
      </c>
      <c r="L21" s="4">
        <v>5653.1639999999998</v>
      </c>
      <c r="M21" s="4">
        <v>5890.87</v>
      </c>
      <c r="N21" s="4">
        <v>5770.4380000000001</v>
      </c>
      <c r="O21" s="4">
        <v>4974.1499999999996</v>
      </c>
      <c r="P21" s="4">
        <v>4861.2430000000004</v>
      </c>
      <c r="Q21" s="4">
        <v>5336.7889999999998</v>
      </c>
      <c r="R21" s="4">
        <v>4885.3630000000003</v>
      </c>
      <c r="S21" s="4">
        <v>4342.2340000000004</v>
      </c>
      <c r="T21" s="4">
        <v>4287.01</v>
      </c>
      <c r="U21" s="4">
        <v>4503.268</v>
      </c>
      <c r="V21" s="4">
        <v>4148.1480000000001</v>
      </c>
      <c r="W21" s="6"/>
      <c r="X21" t="s">
        <v>48</v>
      </c>
      <c r="Y21" t="s">
        <v>49</v>
      </c>
      <c r="Z21" t="s">
        <v>28</v>
      </c>
      <c r="AA21" s="55">
        <v>-0.14913046687751377</v>
      </c>
      <c r="AB21" s="55">
        <v>-0.11825751753697901</v>
      </c>
      <c r="AC21" s="55">
        <v>-0.13560651393485659</v>
      </c>
      <c r="AD21" s="55">
        <v>-0.17354350636506885</v>
      </c>
      <c r="AE21" s="55">
        <v>-0.16045174441518303</v>
      </c>
      <c r="AF21" s="55">
        <v>-9.2797511012122372E-2</v>
      </c>
      <c r="AG21" s="55" t="s">
        <v>102</v>
      </c>
      <c r="AH21" s="55">
        <v>-0.26836234068722487</v>
      </c>
    </row>
    <row r="22" spans="1:34" x14ac:dyDescent="0.3">
      <c r="A22" t="s">
        <v>66</v>
      </c>
      <c r="B22" t="s">
        <v>46</v>
      </c>
      <c r="C22" t="s">
        <v>28</v>
      </c>
      <c r="D22" t="s">
        <v>7</v>
      </c>
      <c r="E22">
        <v>53862.350615090007</v>
      </c>
      <c r="F22">
        <v>63666.543117139998</v>
      </c>
      <c r="G22">
        <v>55064.144943910003</v>
      </c>
      <c r="H22">
        <v>51967.705049790005</v>
      </c>
      <c r="I22">
        <v>64890.582894890002</v>
      </c>
      <c r="J22">
        <v>52521.654979969993</v>
      </c>
      <c r="K22">
        <v>57862.718950039998</v>
      </c>
      <c r="L22">
        <v>62263.78914605001</v>
      </c>
      <c r="M22">
        <v>48066.831833169999</v>
      </c>
      <c r="N22">
        <v>57503.654645940005</v>
      </c>
      <c r="O22">
        <v>86186.947685959996</v>
      </c>
      <c r="P22">
        <v>57218.169763900005</v>
      </c>
      <c r="Q22">
        <v>59404.399350489999</v>
      </c>
      <c r="R22">
        <v>47281.940867229998</v>
      </c>
      <c r="S22">
        <v>49238.080399220002</v>
      </c>
      <c r="T22">
        <v>43106.829837860001</v>
      </c>
      <c r="U22">
        <v>50575.698100483001</v>
      </c>
      <c r="V22">
        <v>49153.62578183</v>
      </c>
      <c r="W22">
        <v>59706.764000000003</v>
      </c>
      <c r="X22" t="s">
        <v>66</v>
      </c>
      <c r="Y22" t="s">
        <v>46</v>
      </c>
      <c r="Z22" t="s">
        <v>28</v>
      </c>
      <c r="AA22" s="55">
        <v>0.1028928123654399</v>
      </c>
      <c r="AB22" s="55">
        <v>-0.25735027296462426</v>
      </c>
      <c r="AC22" s="55">
        <v>-0.10580504883213217</v>
      </c>
      <c r="AD22" s="55">
        <v>-0.17050734111580343</v>
      </c>
      <c r="AE22" s="55">
        <v>-0.22060034223447031</v>
      </c>
      <c r="AF22" s="55">
        <v>-6.412648648304109E-2</v>
      </c>
      <c r="AG22" s="55">
        <v>3.1869312113594173E-2</v>
      </c>
      <c r="AH22" s="55">
        <v>-0.10346340298459172</v>
      </c>
    </row>
    <row r="23" spans="1:34" x14ac:dyDescent="0.3">
      <c r="A23" t="s">
        <v>771</v>
      </c>
      <c r="B23" t="s">
        <v>647</v>
      </c>
      <c r="C23" t="s">
        <v>28</v>
      </c>
      <c r="D23" t="s">
        <v>7</v>
      </c>
      <c r="E23">
        <v>263.2</v>
      </c>
      <c r="F23">
        <v>300.3</v>
      </c>
      <c r="G23">
        <v>270.24570428999942</v>
      </c>
      <c r="H23">
        <v>260.60000000000002</v>
      </c>
      <c r="I23">
        <v>258.3</v>
      </c>
      <c r="J23">
        <v>269.89999999999998</v>
      </c>
      <c r="K23">
        <v>265.60000000000002</v>
      </c>
      <c r="L23">
        <v>290.8</v>
      </c>
      <c r="M23">
        <v>301</v>
      </c>
      <c r="N23">
        <v>316.2</v>
      </c>
      <c r="O23">
        <v>308.7</v>
      </c>
      <c r="P23">
        <v>263</v>
      </c>
      <c r="Q23">
        <v>237.8</v>
      </c>
      <c r="R23">
        <v>276</v>
      </c>
      <c r="S23">
        <v>233.5</v>
      </c>
      <c r="T23">
        <v>208.2</v>
      </c>
      <c r="U23">
        <v>194.4</v>
      </c>
      <c r="V23">
        <v>192.9</v>
      </c>
      <c r="W23">
        <v>208.7</v>
      </c>
      <c r="X23" t="s">
        <v>771</v>
      </c>
      <c r="Y23" t="s">
        <v>647</v>
      </c>
      <c r="Z23" t="s">
        <v>770</v>
      </c>
      <c r="AA23" s="55">
        <v>-9.6504559270516641E-2</v>
      </c>
      <c r="AB23" s="55">
        <v>-8.0919080919080955E-2</v>
      </c>
      <c r="AC23" s="55">
        <v>-0.13597146488059539</v>
      </c>
      <c r="AD23" s="55">
        <v>-0.20107444359171156</v>
      </c>
      <c r="AE23" s="55">
        <v>-0.24738675958188155</v>
      </c>
      <c r="AF23" s="55">
        <v>-0.28529084846239339</v>
      </c>
      <c r="AG23" s="55">
        <v>-0.21423192771084348</v>
      </c>
      <c r="AH23" s="55">
        <v>-0.17829434641887879</v>
      </c>
    </row>
    <row r="24" spans="1:34" x14ac:dyDescent="0.3">
      <c r="A24" t="s">
        <v>731</v>
      </c>
      <c r="B24" t="s">
        <v>45</v>
      </c>
      <c r="C24" t="s">
        <v>28</v>
      </c>
      <c r="D24" t="s">
        <v>7</v>
      </c>
      <c r="G24">
        <v>974.46281728000008</v>
      </c>
      <c r="J24">
        <v>1046.98642752</v>
      </c>
      <c r="M24">
        <v>919.3550436999999</v>
      </c>
      <c r="P24">
        <v>917.8188717200012</v>
      </c>
      <c r="S24">
        <v>828.24820186000011</v>
      </c>
      <c r="V24">
        <v>575.10877689999984</v>
      </c>
      <c r="X24" t="s">
        <v>731</v>
      </c>
      <c r="Y24" t="s">
        <v>45</v>
      </c>
      <c r="Z24" t="s">
        <v>770</v>
      </c>
      <c r="AA24" s="55" t="s">
        <v>102</v>
      </c>
      <c r="AB24" s="55" t="s">
        <v>102</v>
      </c>
      <c r="AC24" s="55">
        <v>-0.15004637717027122</v>
      </c>
      <c r="AD24" s="55" t="s">
        <v>102</v>
      </c>
      <c r="AE24" s="55" t="s">
        <v>102</v>
      </c>
      <c r="AF24" s="55">
        <v>-0.45070082879463702</v>
      </c>
      <c r="AG24" s="55" t="s">
        <v>102</v>
      </c>
      <c r="AH24" s="55">
        <v>-0.30576689849126215</v>
      </c>
    </row>
    <row r="25" spans="1:34" x14ac:dyDescent="0.3">
      <c r="A25" t="s">
        <v>37</v>
      </c>
      <c r="B25" t="s">
        <v>45</v>
      </c>
      <c r="C25" t="s">
        <v>28</v>
      </c>
      <c r="D25" t="s">
        <v>7</v>
      </c>
      <c r="E25" s="4">
        <v>7107.1299999999992</v>
      </c>
      <c r="F25" s="4">
        <v>5413.24</v>
      </c>
      <c r="G25" s="4">
        <v>5996.48</v>
      </c>
      <c r="H25" s="4">
        <v>6233.45</v>
      </c>
      <c r="I25" s="4">
        <v>6744.7800000000007</v>
      </c>
      <c r="J25" s="4">
        <v>5315.1699999999992</v>
      </c>
      <c r="K25" s="4">
        <v>6378.53</v>
      </c>
      <c r="L25" s="4">
        <v>6288.0700000000006</v>
      </c>
      <c r="M25" s="4">
        <v>6980.1600000000008</v>
      </c>
      <c r="N25" s="4">
        <v>6488.5</v>
      </c>
      <c r="O25" s="4">
        <v>5877.13</v>
      </c>
      <c r="P25" s="13">
        <v>4989.79</v>
      </c>
      <c r="Q25" s="104">
        <v>6769.7396357500002</v>
      </c>
      <c r="R25" s="104">
        <v>4737.4307099999996</v>
      </c>
      <c r="S25" s="104">
        <v>5460.0565182699956</v>
      </c>
      <c r="T25" s="104">
        <v>4957.383683100009</v>
      </c>
      <c r="U25" s="104">
        <v>6546.6037997999938</v>
      </c>
      <c r="V25" s="16">
        <v>7459.1253141799507</v>
      </c>
      <c r="W25" s="16">
        <v>4908.9328695300237</v>
      </c>
      <c r="X25" t="s">
        <v>37</v>
      </c>
      <c r="Y25" t="s">
        <v>45</v>
      </c>
      <c r="Z25" t="s">
        <v>770</v>
      </c>
      <c r="AA25" s="55">
        <v>-4.7472096929421448E-2</v>
      </c>
      <c r="AB25" s="55">
        <v>-0.12484377008963211</v>
      </c>
      <c r="AC25" s="55">
        <v>-8.9456394706561845E-2</v>
      </c>
      <c r="AD25" s="55">
        <v>-0.20471268990687194</v>
      </c>
      <c r="AE25" s="55">
        <v>-2.9382159269836353E-2</v>
      </c>
      <c r="AF25" s="55">
        <v>0.40336533246913114</v>
      </c>
      <c r="AG25" s="55">
        <v>-0.23039746312551262</v>
      </c>
      <c r="AH25" s="55">
        <v>-5.4400876092587536E-2</v>
      </c>
    </row>
    <row r="26" spans="1:34" x14ac:dyDescent="0.3">
      <c r="A26" t="s">
        <v>656</v>
      </c>
      <c r="B26" t="s">
        <v>44</v>
      </c>
      <c r="C26" t="s">
        <v>28</v>
      </c>
      <c r="D26" t="s">
        <v>730</v>
      </c>
      <c r="E26">
        <v>1091143</v>
      </c>
      <c r="F26">
        <v>1135731</v>
      </c>
      <c r="G26">
        <v>1324995</v>
      </c>
      <c r="H26">
        <v>1275489</v>
      </c>
      <c r="I26">
        <v>1684746</v>
      </c>
      <c r="J26">
        <v>1207645</v>
      </c>
      <c r="K26">
        <v>1771700</v>
      </c>
      <c r="L26">
        <v>1305707</v>
      </c>
      <c r="M26">
        <v>1660818</v>
      </c>
      <c r="N26">
        <v>1725983</v>
      </c>
      <c r="O26">
        <v>1450354</v>
      </c>
      <c r="P26">
        <v>1825992</v>
      </c>
      <c r="Q26">
        <v>1528878</v>
      </c>
      <c r="R26">
        <v>1677077</v>
      </c>
      <c r="S26">
        <v>1845251</v>
      </c>
      <c r="T26">
        <v>1199895</v>
      </c>
      <c r="U26">
        <v>1453391</v>
      </c>
      <c r="V26">
        <v>3213158</v>
      </c>
      <c r="W26">
        <v>2476426</v>
      </c>
      <c r="X26" t="s">
        <v>656</v>
      </c>
      <c r="Y26" t="s">
        <v>44</v>
      </c>
      <c r="Z26" t="s">
        <v>770</v>
      </c>
      <c r="AA26" s="55">
        <v>0.40117106557069054</v>
      </c>
      <c r="AB26" s="55">
        <v>0.47664984049920273</v>
      </c>
      <c r="AC26" s="55">
        <v>0.39264751942460158</v>
      </c>
      <c r="AD26" s="55">
        <v>-5.9266681249309089E-2</v>
      </c>
      <c r="AE26" s="55">
        <v>-0.13732337100073244</v>
      </c>
      <c r="AF26" s="55">
        <v>1.6606809120229868</v>
      </c>
      <c r="AG26" s="55">
        <v>0.39776824518823728</v>
      </c>
      <c r="AH26" s="55">
        <v>0.41117294103355556</v>
      </c>
    </row>
    <row r="27" spans="1:34" x14ac:dyDescent="0.3">
      <c r="AA27" s="55">
        <f t="shared" ref="AA27:AH27" si="2">AVERAGE(AA18:AA26)</f>
        <v>1.5869189474770021E-2</v>
      </c>
      <c r="AB27" s="55">
        <f t="shared" si="2"/>
        <v>-9.8522175819908658E-2</v>
      </c>
      <c r="AC27" s="55">
        <f t="shared" si="2"/>
        <v>0.15700327751735765</v>
      </c>
      <c r="AD27" s="55">
        <f t="shared" si="2"/>
        <v>-0.2503643702147838</v>
      </c>
      <c r="AE27" s="55">
        <f t="shared" si="2"/>
        <v>-0.17800407781775215</v>
      </c>
      <c r="AF27" s="55">
        <f t="shared" si="2"/>
        <v>5.3056793869521966E-2</v>
      </c>
      <c r="AG27" s="55">
        <f t="shared" si="2"/>
        <v>-6.6859793294044387E-2</v>
      </c>
      <c r="AH27" s="55">
        <f t="shared" si="2"/>
        <v>-0.14585875250741984</v>
      </c>
    </row>
    <row r="28" spans="1:34" x14ac:dyDescent="0.3">
      <c r="AA28" s="55">
        <f t="shared" ref="AA28:AH28" si="3">_xlfn.STDEV.P(AA18:AA26)</f>
        <v>0.17314502335269608</v>
      </c>
      <c r="AB28" s="55">
        <f t="shared" si="3"/>
        <v>0.27779764551865332</v>
      </c>
      <c r="AC28" s="55">
        <f t="shared" si="3"/>
        <v>0.8178365214098795</v>
      </c>
      <c r="AD28" s="55">
        <f t="shared" si="3"/>
        <v>0.18229249583572685</v>
      </c>
      <c r="AE28" s="55">
        <f t="shared" si="3"/>
        <v>0.20125101856061764</v>
      </c>
      <c r="AF28" s="55">
        <f t="shared" si="3"/>
        <v>0.61962618152001347</v>
      </c>
      <c r="AG28" s="55">
        <f t="shared" si="3"/>
        <v>0.25993053885494205</v>
      </c>
      <c r="AH28" s="55">
        <f t="shared" si="3"/>
        <v>0.22561094661075173</v>
      </c>
    </row>
    <row r="30" spans="1:34" x14ac:dyDescent="0.3">
      <c r="A30" t="s">
        <v>731</v>
      </c>
      <c r="B30" t="s">
        <v>45</v>
      </c>
      <c r="C30" t="s">
        <v>27</v>
      </c>
      <c r="D30" t="s">
        <v>7</v>
      </c>
      <c r="E30" s="8"/>
      <c r="F30" s="8"/>
      <c r="G30" s="8">
        <v>2493.45589023</v>
      </c>
      <c r="H30" s="8"/>
      <c r="I30" s="8"/>
      <c r="J30" s="8">
        <v>2702.9442178300005</v>
      </c>
      <c r="K30" s="8"/>
      <c r="L30" s="8"/>
      <c r="M30" s="8">
        <v>2685.6253808899987</v>
      </c>
      <c r="N30" s="8"/>
      <c r="O30" s="8"/>
      <c r="P30" s="8">
        <v>2628.7446760300027</v>
      </c>
      <c r="Q30" s="9"/>
      <c r="R30" s="9"/>
      <c r="S30" s="9">
        <v>2385.3002350100001</v>
      </c>
      <c r="T30" s="9"/>
      <c r="U30" s="9"/>
      <c r="V30" s="9">
        <v>1319.1438400199997</v>
      </c>
      <c r="W30" s="4"/>
      <c r="X30" t="s">
        <v>731</v>
      </c>
      <c r="Y30" t="s">
        <v>45</v>
      </c>
      <c r="Z30" t="s">
        <v>27</v>
      </c>
      <c r="AA30" s="55" t="s">
        <v>102</v>
      </c>
      <c r="AB30" s="55" t="s">
        <v>102</v>
      </c>
      <c r="AC30" s="55">
        <v>-4.3375804498399825E-2</v>
      </c>
      <c r="AD30" s="55" t="s">
        <v>102</v>
      </c>
      <c r="AE30" s="55" t="s">
        <v>102</v>
      </c>
      <c r="AF30" s="55">
        <v>-0.51196039070349542</v>
      </c>
      <c r="AG30" s="55" t="s">
        <v>102</v>
      </c>
      <c r="AH30" s="55">
        <v>-0.28711338657619279</v>
      </c>
    </row>
    <row r="31" spans="1:34" x14ac:dyDescent="0.3">
      <c r="A31" t="s">
        <v>37</v>
      </c>
      <c r="B31" t="s">
        <v>45</v>
      </c>
      <c r="C31" t="s">
        <v>27</v>
      </c>
      <c r="D31" t="s">
        <v>7</v>
      </c>
      <c r="E31">
        <v>32058.989788580002</v>
      </c>
      <c r="F31">
        <v>37771.634399090006</v>
      </c>
      <c r="G31">
        <v>39114.963611790001</v>
      </c>
      <c r="H31">
        <v>38893.113671310006</v>
      </c>
      <c r="I31">
        <v>42167.546270630002</v>
      </c>
      <c r="J31">
        <v>37861.305548650009</v>
      </c>
      <c r="K31">
        <v>37753.893502679995</v>
      </c>
      <c r="L31">
        <v>36958.172372690002</v>
      </c>
      <c r="M31">
        <v>36654.264774340001</v>
      </c>
      <c r="N31">
        <v>39097.743647439995</v>
      </c>
      <c r="O31">
        <v>37279.168773230005</v>
      </c>
      <c r="P31">
        <v>31451.558607780004</v>
      </c>
      <c r="Q31">
        <v>31796.086796979998</v>
      </c>
      <c r="R31">
        <v>35379.827910250002</v>
      </c>
      <c r="S31">
        <v>36728.167476709998</v>
      </c>
      <c r="T31">
        <v>15591.467602820001</v>
      </c>
      <c r="U31">
        <v>23044.904053600003</v>
      </c>
      <c r="V31">
        <v>42232.75288036</v>
      </c>
      <c r="W31">
        <v>45120.153455710002</v>
      </c>
      <c r="X31" t="s">
        <v>37</v>
      </c>
      <c r="Y31" t="s">
        <v>45</v>
      </c>
      <c r="Z31" t="s">
        <v>27</v>
      </c>
      <c r="AA31" s="55">
        <v>-8.2006012458213651E-3</v>
      </c>
      <c r="AB31" s="55">
        <v>-6.3322822188960598E-2</v>
      </c>
      <c r="AC31" s="55">
        <v>-6.1020026984265868E-2</v>
      </c>
      <c r="AD31" s="55">
        <v>-0.59912009785112053</v>
      </c>
      <c r="AE31" s="55">
        <v>-0.45349193653103442</v>
      </c>
      <c r="AF31" s="55">
        <v>0.11545949798516286</v>
      </c>
      <c r="AG31" s="55">
        <v>0.1951125902420397</v>
      </c>
      <c r="AH31" s="55">
        <v>-0.13450753712737432</v>
      </c>
    </row>
    <row r="32" spans="1:34" x14ac:dyDescent="0.3">
      <c r="A32" t="s">
        <v>656</v>
      </c>
      <c r="B32" t="s">
        <v>44</v>
      </c>
      <c r="C32" t="s">
        <v>27</v>
      </c>
      <c r="D32" t="s">
        <v>730</v>
      </c>
      <c r="E32">
        <v>10582453</v>
      </c>
      <c r="F32">
        <v>10513902</v>
      </c>
      <c r="G32">
        <v>9317250</v>
      </c>
      <c r="H32">
        <v>10544051</v>
      </c>
      <c r="I32">
        <v>11698426</v>
      </c>
      <c r="J32">
        <v>12147462</v>
      </c>
      <c r="K32">
        <v>12198439</v>
      </c>
      <c r="L32">
        <v>13876156</v>
      </c>
      <c r="M32">
        <v>15493553</v>
      </c>
      <c r="N32">
        <v>12656289</v>
      </c>
      <c r="O32">
        <v>13989616</v>
      </c>
      <c r="P32">
        <v>14116550</v>
      </c>
      <c r="Q32">
        <v>12929533</v>
      </c>
      <c r="R32">
        <v>11851488</v>
      </c>
      <c r="S32">
        <v>13359689</v>
      </c>
      <c r="T32">
        <v>12941927</v>
      </c>
      <c r="U32">
        <v>11167509</v>
      </c>
      <c r="V32">
        <v>15237175</v>
      </c>
      <c r="W32">
        <v>22018012</v>
      </c>
      <c r="X32" t="s">
        <v>656</v>
      </c>
      <c r="Y32" t="s">
        <v>44</v>
      </c>
      <c r="Z32" t="s">
        <v>27</v>
      </c>
      <c r="AA32" s="55">
        <v>0.22178978730167759</v>
      </c>
      <c r="AB32" s="55">
        <v>0.12722070264683843</v>
      </c>
      <c r="AC32" s="55">
        <v>0.43386610856207575</v>
      </c>
      <c r="AD32" s="55">
        <v>0.22741506087176552</v>
      </c>
      <c r="AE32" s="55">
        <v>-4.538362682295892E-2</v>
      </c>
      <c r="AF32" s="55">
        <v>0.25435049724790249</v>
      </c>
      <c r="AG32" s="55">
        <v>0.8049860314094287</v>
      </c>
      <c r="AH32" s="55">
        <v>0.29224377247531402</v>
      </c>
    </row>
    <row r="33" spans="1:35" x14ac:dyDescent="0.3">
      <c r="A33" t="s">
        <v>771</v>
      </c>
      <c r="B33" t="s">
        <v>647</v>
      </c>
      <c r="C33" t="s">
        <v>27</v>
      </c>
      <c r="D33" t="s">
        <v>7</v>
      </c>
      <c r="E33">
        <v>5052.5510118900002</v>
      </c>
      <c r="F33">
        <v>5918.40149174</v>
      </c>
      <c r="G33">
        <v>4278.4619767434742</v>
      </c>
      <c r="H33">
        <v>5432.5451957800005</v>
      </c>
      <c r="I33">
        <v>6005.5430215999995</v>
      </c>
      <c r="J33">
        <v>4745.7450991599999</v>
      </c>
      <c r="K33">
        <v>5667.0897701699996</v>
      </c>
      <c r="L33">
        <v>6326.850148569999</v>
      </c>
      <c r="M33">
        <v>4890.9484103599998</v>
      </c>
      <c r="N33">
        <v>5518.4828375000006</v>
      </c>
      <c r="O33">
        <v>6302.2037982599995</v>
      </c>
      <c r="P33">
        <v>4998.9500258499993</v>
      </c>
      <c r="Q33">
        <v>5589.5527825999989</v>
      </c>
      <c r="R33">
        <v>5511.5487644199993</v>
      </c>
      <c r="S33">
        <v>3839.5337546400006</v>
      </c>
      <c r="T33">
        <v>4346.5883436899994</v>
      </c>
      <c r="U33">
        <v>3841.1935303999999</v>
      </c>
      <c r="V33">
        <v>3898.5734558300005</v>
      </c>
      <c r="W33">
        <v>4914.2063423899999</v>
      </c>
      <c r="X33" t="s">
        <v>771</v>
      </c>
      <c r="Y33" t="s">
        <v>647</v>
      </c>
      <c r="Z33" t="s">
        <v>27</v>
      </c>
      <c r="AA33" s="55">
        <v>0.10628329520004653</v>
      </c>
      <c r="AB33" s="55">
        <v>-6.8743684910160877E-2</v>
      </c>
      <c r="AC33" s="55">
        <v>-0.10259018883172623</v>
      </c>
      <c r="AD33" s="55">
        <v>-0.19989835573454079</v>
      </c>
      <c r="AE33" s="55">
        <v>-0.36039197178598725</v>
      </c>
      <c r="AF33" s="55">
        <v>-0.17851183020342776</v>
      </c>
      <c r="AG33" s="55">
        <v>-0.13285186194560933</v>
      </c>
      <c r="AH33" s="55">
        <v>-0.13905912806817206</v>
      </c>
    </row>
    <row r="34" spans="1:35" ht="15" thickBot="1" x14ac:dyDescent="0.35">
      <c r="A34" t="s">
        <v>736</v>
      </c>
      <c r="B34" t="s">
        <v>743</v>
      </c>
      <c r="C34" t="s">
        <v>27</v>
      </c>
      <c r="D34" t="s">
        <v>7</v>
      </c>
      <c r="E34">
        <v>6776</v>
      </c>
      <c r="F34">
        <v>5353</v>
      </c>
      <c r="G34">
        <v>7841</v>
      </c>
      <c r="H34">
        <v>7093</v>
      </c>
      <c r="I34">
        <v>7593</v>
      </c>
      <c r="J34">
        <v>7110</v>
      </c>
      <c r="K34">
        <v>7868</v>
      </c>
      <c r="L34">
        <v>7866</v>
      </c>
      <c r="M34">
        <v>11986</v>
      </c>
      <c r="N34">
        <v>6036</v>
      </c>
      <c r="O34">
        <v>7513</v>
      </c>
      <c r="P34">
        <v>7017</v>
      </c>
      <c r="Q34">
        <v>6308</v>
      </c>
      <c r="R34">
        <v>6685</v>
      </c>
      <c r="S34">
        <v>6415</v>
      </c>
      <c r="T34">
        <v>353</v>
      </c>
      <c r="U34">
        <v>2701</v>
      </c>
      <c r="V34">
        <v>3678</v>
      </c>
      <c r="W34">
        <v>6226</v>
      </c>
      <c r="X34" t="s">
        <v>736</v>
      </c>
      <c r="Y34" t="s">
        <v>743</v>
      </c>
      <c r="Z34" t="s">
        <v>27</v>
      </c>
      <c r="AA34" s="55">
        <v>-6.9067296340023607E-2</v>
      </c>
      <c r="AB34" s="55">
        <v>0.24883243041285261</v>
      </c>
      <c r="AC34" s="55">
        <v>-0.1818645580920801</v>
      </c>
      <c r="AD34" s="55">
        <v>-0.95023262371352035</v>
      </c>
      <c r="AE34" s="55">
        <v>-0.64427762412748579</v>
      </c>
      <c r="AF34" s="55">
        <v>-0.48270042194092827</v>
      </c>
      <c r="AG34" s="55">
        <v>-0.2086934417895272</v>
      </c>
      <c r="AH34" s="55">
        <v>-0.34790667687472299</v>
      </c>
    </row>
    <row r="35" spans="1:35" ht="15" thickBot="1" x14ac:dyDescent="0.35">
      <c r="A35" t="s">
        <v>26</v>
      </c>
      <c r="B35" t="s">
        <v>44</v>
      </c>
      <c r="C35" t="s">
        <v>27</v>
      </c>
      <c r="E35" s="50">
        <v>408.534313</v>
      </c>
      <c r="F35">
        <v>446.05014300000005</v>
      </c>
      <c r="G35">
        <v>421.929799</v>
      </c>
      <c r="H35">
        <v>441.06885999999986</v>
      </c>
      <c r="I35">
        <v>487.90484900000001</v>
      </c>
      <c r="J35">
        <v>643.55908200000022</v>
      </c>
      <c r="P35" s="48"/>
      <c r="Q35">
        <v>489.034786</v>
      </c>
      <c r="R35">
        <v>430.99581300000006</v>
      </c>
      <c r="S35">
        <v>400.59517900000003</v>
      </c>
      <c r="T35">
        <v>419.91345799999999</v>
      </c>
      <c r="U35">
        <v>356.50997699999971</v>
      </c>
      <c r="V35" s="48">
        <v>449.31587500000023</v>
      </c>
      <c r="X35" t="s">
        <v>26</v>
      </c>
      <c r="Y35" t="s">
        <v>44</v>
      </c>
      <c r="Z35" t="s">
        <v>27</v>
      </c>
      <c r="AA35" s="55">
        <v>0.19704702992720222</v>
      </c>
      <c r="AB35" s="55">
        <v>-3.3750308650837023E-2</v>
      </c>
      <c r="AC35" s="55">
        <v>-5.0564383104877528E-2</v>
      </c>
      <c r="AD35" s="55">
        <v>-4.7963943770593723E-2</v>
      </c>
      <c r="AE35" s="55">
        <v>-0.26930429625633889</v>
      </c>
      <c r="AF35" s="55">
        <v>-0.30182653377580632</v>
      </c>
      <c r="AG35" s="55" t="s">
        <v>102</v>
      </c>
      <c r="AH35" s="55">
        <v>-0.10623971914572593</v>
      </c>
    </row>
    <row r="36" spans="1:35" ht="15" thickBot="1" x14ac:dyDescent="0.35">
      <c r="A36" t="s">
        <v>649</v>
      </c>
      <c r="B36" t="s">
        <v>647</v>
      </c>
      <c r="C36" t="s">
        <v>27</v>
      </c>
      <c r="D36" t="s">
        <v>7</v>
      </c>
      <c r="E36" s="45">
        <v>1256</v>
      </c>
      <c r="F36" s="4">
        <v>1188</v>
      </c>
      <c r="G36" s="4">
        <v>2260</v>
      </c>
      <c r="H36" s="4">
        <v>3292</v>
      </c>
      <c r="I36" s="4">
        <v>4343</v>
      </c>
      <c r="J36" s="4">
        <v>5398</v>
      </c>
      <c r="K36" s="4">
        <v>6521</v>
      </c>
      <c r="L36" s="4">
        <v>7800</v>
      </c>
      <c r="M36" s="4">
        <v>8579</v>
      </c>
      <c r="N36" s="4">
        <v>9659</v>
      </c>
      <c r="O36" s="4">
        <v>11264</v>
      </c>
      <c r="P36" s="47">
        <v>13378</v>
      </c>
      <c r="Q36" s="4">
        <v>132</v>
      </c>
      <c r="R36" s="4">
        <v>974</v>
      </c>
      <c r="S36" s="4">
        <v>2279</v>
      </c>
      <c r="T36" s="4"/>
      <c r="U36" s="4"/>
      <c r="V36" s="47"/>
      <c r="W36" s="4"/>
      <c r="X36" t="s">
        <v>649</v>
      </c>
      <c r="Y36" t="s">
        <v>647</v>
      </c>
      <c r="Z36" t="s">
        <v>27</v>
      </c>
      <c r="AA36" s="55">
        <v>-0.89490445859872614</v>
      </c>
      <c r="AB36" s="55">
        <v>-0.18013468013468015</v>
      </c>
      <c r="AC36" s="55">
        <v>8.407079646017699E-3</v>
      </c>
      <c r="AD36" s="55" t="s">
        <v>102</v>
      </c>
      <c r="AE36" s="55" t="s">
        <v>102</v>
      </c>
      <c r="AF36" s="55" t="s">
        <v>102</v>
      </c>
      <c r="AG36" s="55" t="s">
        <v>102</v>
      </c>
      <c r="AH36" s="55">
        <v>-0.8604584054744826</v>
      </c>
    </row>
    <row r="37" spans="1:35" ht="15" thickBot="1" x14ac:dyDescent="0.35">
      <c r="A37" t="s">
        <v>50</v>
      </c>
      <c r="B37" t="s">
        <v>46</v>
      </c>
      <c r="C37" t="s">
        <v>27</v>
      </c>
      <c r="E37" s="45">
        <v>314701555.82293576</v>
      </c>
      <c r="F37" s="4">
        <v>246445575.00826323</v>
      </c>
      <c r="G37" s="5">
        <v>371190721.5644784</v>
      </c>
      <c r="H37" s="4">
        <v>342809047.24918276</v>
      </c>
      <c r="I37" s="4">
        <v>352277835.62888652</v>
      </c>
      <c r="J37" s="5">
        <v>253858533.08161956</v>
      </c>
      <c r="K37" s="4">
        <v>391058974.84116137</v>
      </c>
      <c r="L37" s="4">
        <v>333488325.13738275</v>
      </c>
      <c r="M37" s="5">
        <v>281317646.99708527</v>
      </c>
      <c r="N37" s="4"/>
      <c r="O37" s="4"/>
      <c r="P37" s="110"/>
      <c r="Q37" s="4">
        <v>421506011.68116194</v>
      </c>
      <c r="R37" s="4">
        <v>352831675.75242406</v>
      </c>
      <c r="S37" s="5">
        <v>243613396.44747642</v>
      </c>
      <c r="T37" s="4">
        <v>245834676.20042044</v>
      </c>
      <c r="U37" s="4">
        <v>110464387.38676277</v>
      </c>
      <c r="V37" s="47">
        <v>34528186.040343031</v>
      </c>
      <c r="W37" s="4"/>
      <c r="X37" t="s">
        <v>50</v>
      </c>
      <c r="Y37" t="s">
        <v>46</v>
      </c>
      <c r="Z37" t="s">
        <v>27</v>
      </c>
      <c r="AA37" s="55">
        <v>0.33938331057479371</v>
      </c>
      <c r="AB37" s="55">
        <v>0.43168192709726577</v>
      </c>
      <c r="AC37" s="55">
        <v>-0.3436975056361718</v>
      </c>
      <c r="AD37" s="55">
        <v>-0.28288159786597789</v>
      </c>
      <c r="AE37" s="55">
        <v>-0.68642822166327411</v>
      </c>
      <c r="AF37" s="55">
        <v>-0.86398650610164174</v>
      </c>
      <c r="AG37" s="55" t="s">
        <v>102</v>
      </c>
      <c r="AH37" s="55">
        <v>-0.38003250270661443</v>
      </c>
      <c r="AI37" s="54"/>
    </row>
    <row r="38" spans="1:35" x14ac:dyDescent="0.3">
      <c r="A38" t="s">
        <v>48</v>
      </c>
      <c r="B38" t="s">
        <v>49</v>
      </c>
      <c r="C38" t="s">
        <v>27</v>
      </c>
      <c r="D38" t="s">
        <v>7</v>
      </c>
      <c r="E38" s="4">
        <v>46313.563999999998</v>
      </c>
      <c r="F38" s="4">
        <v>41462.627</v>
      </c>
      <c r="G38" s="4">
        <v>36538.712</v>
      </c>
      <c r="H38" s="4">
        <v>35127.689000000006</v>
      </c>
      <c r="I38" s="4">
        <v>37103.393000000004</v>
      </c>
      <c r="J38" s="4">
        <v>37163.161</v>
      </c>
      <c r="K38" s="4">
        <v>37355.074000000001</v>
      </c>
      <c r="L38" s="4">
        <v>45985.859000000004</v>
      </c>
      <c r="M38" s="4">
        <v>35394.451000000001</v>
      </c>
      <c r="N38" s="4">
        <v>39992.569000000003</v>
      </c>
      <c r="O38" s="4">
        <v>38017.377999999997</v>
      </c>
      <c r="P38" s="4">
        <v>40538.491000000002</v>
      </c>
      <c r="Q38" s="4">
        <v>63363.135000000002</v>
      </c>
      <c r="R38" s="4">
        <v>34460.490000000005</v>
      </c>
      <c r="S38" s="4">
        <v>36266.333000000006</v>
      </c>
      <c r="T38" s="4">
        <v>35533.521000000001</v>
      </c>
      <c r="U38" s="4">
        <v>28053.291000000001</v>
      </c>
      <c r="V38" s="4">
        <v>32423.23</v>
      </c>
      <c r="W38" s="4"/>
      <c r="X38" t="s">
        <v>48</v>
      </c>
      <c r="Y38" t="s">
        <v>49</v>
      </c>
      <c r="Z38" t="s">
        <v>27</v>
      </c>
      <c r="AA38" s="55">
        <v>0.36813342631113433</v>
      </c>
      <c r="AB38" s="55">
        <v>-0.16887827681540765</v>
      </c>
      <c r="AC38" s="55">
        <v>-7.454532059039014E-3</v>
      </c>
      <c r="AD38" s="55">
        <v>1.1553051497352838E-2</v>
      </c>
      <c r="AE38" s="55">
        <v>-0.24391575185590175</v>
      </c>
      <c r="AF38" s="55">
        <v>-0.12754380608258808</v>
      </c>
      <c r="AG38" s="55" t="s">
        <v>102</v>
      </c>
      <c r="AH38" s="55">
        <v>-0.15112367098837315</v>
      </c>
    </row>
    <row r="39" spans="1:35" x14ac:dyDescent="0.3">
      <c r="A39" t="s">
        <v>15</v>
      </c>
      <c r="B39" t="s">
        <v>42</v>
      </c>
      <c r="C39" t="s">
        <v>27</v>
      </c>
      <c r="D39" t="s">
        <v>7</v>
      </c>
      <c r="E39" s="4">
        <v>2625</v>
      </c>
      <c r="F39" s="4">
        <v>4528</v>
      </c>
      <c r="G39" s="4">
        <v>7233</v>
      </c>
      <c r="H39" s="4">
        <v>9611</v>
      </c>
      <c r="I39" s="4">
        <v>11354</v>
      </c>
      <c r="J39" s="4">
        <v>13530</v>
      </c>
      <c r="K39" s="4">
        <v>16330</v>
      </c>
      <c r="L39" s="4"/>
      <c r="M39" s="4"/>
      <c r="N39" s="4"/>
      <c r="O39" s="4"/>
      <c r="P39" s="4"/>
      <c r="Q39" s="4">
        <v>2268</v>
      </c>
      <c r="R39" s="4">
        <v>4779</v>
      </c>
      <c r="S39" s="4">
        <v>7002</v>
      </c>
      <c r="T39" s="4">
        <v>8392</v>
      </c>
      <c r="U39" s="4">
        <v>9681</v>
      </c>
      <c r="V39" s="4">
        <v>11591</v>
      </c>
      <c r="W39">
        <v>13669</v>
      </c>
      <c r="X39" t="s">
        <v>15</v>
      </c>
      <c r="Y39" t="s">
        <v>42</v>
      </c>
      <c r="Z39" t="s">
        <v>27</v>
      </c>
      <c r="AA39" s="55">
        <v>-0.13600000000000001</v>
      </c>
      <c r="AB39" s="55">
        <v>5.5432862190812719E-2</v>
      </c>
      <c r="AC39" s="55">
        <v>-3.1936955620074661E-2</v>
      </c>
      <c r="AD39" s="55">
        <v>-0.12683383622932057</v>
      </c>
      <c r="AE39" s="55">
        <v>-0.14734895191122072</v>
      </c>
      <c r="AF39" s="55">
        <v>-0.14331116038433112</v>
      </c>
      <c r="AG39" s="55">
        <v>-0.16295162278015921</v>
      </c>
      <c r="AH39" s="55">
        <v>-0.12005643219702197</v>
      </c>
    </row>
    <row r="40" spans="1:35" x14ac:dyDescent="0.3">
      <c r="A40" t="s">
        <v>66</v>
      </c>
      <c r="B40" t="s">
        <v>46</v>
      </c>
      <c r="C40" t="s">
        <v>27</v>
      </c>
      <c r="D40" t="s">
        <v>7</v>
      </c>
      <c r="E40">
        <v>39223.355473409996</v>
      </c>
      <c r="F40">
        <v>54674.476113559998</v>
      </c>
      <c r="G40">
        <v>63446.393801200007</v>
      </c>
      <c r="H40">
        <v>51457.290589180004</v>
      </c>
      <c r="I40">
        <v>64740.498296359998</v>
      </c>
      <c r="J40">
        <v>23244.33736867</v>
      </c>
      <c r="K40">
        <v>46231.41026140999</v>
      </c>
      <c r="L40">
        <v>39731.412472609998</v>
      </c>
      <c r="M40">
        <v>49070.135776880001</v>
      </c>
      <c r="N40">
        <v>54884.266548090003</v>
      </c>
      <c r="O40">
        <v>53541.18098374</v>
      </c>
      <c r="P40">
        <v>62585.112332110002</v>
      </c>
      <c r="Q40">
        <v>59775.600649510001</v>
      </c>
      <c r="R40">
        <v>44758.059132770002</v>
      </c>
      <c r="S40">
        <v>53681.919600779998</v>
      </c>
      <c r="T40">
        <v>36883.170162139999</v>
      </c>
      <c r="U40">
        <v>39914.301899516999</v>
      </c>
      <c r="V40">
        <v>66296.374218170007</v>
      </c>
      <c r="W40">
        <v>51793.235999999997</v>
      </c>
      <c r="X40" t="s">
        <v>66</v>
      </c>
      <c r="Y40" t="s">
        <v>46</v>
      </c>
      <c r="Z40" t="s">
        <v>27</v>
      </c>
      <c r="AA40" s="55">
        <v>0.52397978010914004</v>
      </c>
      <c r="AB40" s="55">
        <v>-0.18137196157478302</v>
      </c>
      <c r="AC40" s="55">
        <v>-0.15390116940319035</v>
      </c>
      <c r="AD40" s="55">
        <v>-0.28322751276190444</v>
      </c>
      <c r="AE40" s="55">
        <v>-0.38347243302325401</v>
      </c>
      <c r="AF40" s="55">
        <v>1.8521516086549286</v>
      </c>
      <c r="AG40" s="55">
        <v>0.12030404668906546</v>
      </c>
      <c r="AH40" s="55">
        <v>2.940051763828384E-2</v>
      </c>
    </row>
    <row r="41" spans="1:35" x14ac:dyDescent="0.3">
      <c r="AA41" s="55">
        <f>AVERAGE(AA31:AA40)</f>
        <v>6.4844427323942327E-2</v>
      </c>
      <c r="AB41" s="55">
        <f t="shared" ref="AB41:AH41" si="4">AVERAGE(AB31:AB40)</f>
        <v>1.6696618807294016E-2</v>
      </c>
      <c r="AC41" s="55">
        <f t="shared" si="4"/>
        <v>-4.9075613152333206E-2</v>
      </c>
      <c r="AD41" s="55">
        <f t="shared" si="4"/>
        <v>-0.25013220617309551</v>
      </c>
      <c r="AE41" s="55">
        <f t="shared" si="4"/>
        <v>-0.35933497933082842</v>
      </c>
      <c r="AF41" s="55">
        <f t="shared" si="4"/>
        <v>1.3786816155474538E-2</v>
      </c>
      <c r="AG41" s="55">
        <f t="shared" si="4"/>
        <v>0.10265095697087302</v>
      </c>
      <c r="AH41" s="55">
        <f t="shared" si="4"/>
        <v>-0.19177397824688897</v>
      </c>
    </row>
    <row r="42" spans="1:35" x14ac:dyDescent="0.3">
      <c r="AA42" s="55">
        <f>_xlfn.STDEV.P(AA30:AA40)</f>
        <v>0.37506159165865449</v>
      </c>
      <c r="AB42" s="55">
        <f t="shared" ref="AB42:AH42" si="5">_xlfn.STDEV.P(AB30:AB40)</f>
        <v>0.19195721512256705</v>
      </c>
      <c r="AC42" s="55">
        <f t="shared" si="5"/>
        <v>0.18015765944861015</v>
      </c>
      <c r="AD42" s="55">
        <f t="shared" si="5"/>
        <v>0.32816484095991183</v>
      </c>
      <c r="AE42" s="55">
        <f t="shared" si="5"/>
        <v>0.20071046477304541</v>
      </c>
      <c r="AF42" s="55">
        <f t="shared" si="5"/>
        <v>0.69962795113410448</v>
      </c>
      <c r="AG42" s="55">
        <f t="shared" si="5"/>
        <v>0.34762934876049373</v>
      </c>
      <c r="AH42" s="55">
        <f t="shared" si="5"/>
        <v>0.27279403399368807</v>
      </c>
    </row>
    <row r="44" spans="1:35" x14ac:dyDescent="0.3">
      <c r="A44" t="s">
        <v>649</v>
      </c>
      <c r="B44" t="s">
        <v>647</v>
      </c>
      <c r="C44" t="s">
        <v>16</v>
      </c>
      <c r="D44" t="s">
        <v>7</v>
      </c>
      <c r="E44" s="4">
        <v>-3161</v>
      </c>
      <c r="F44" s="4">
        <v>2839</v>
      </c>
      <c r="G44" s="4">
        <v>19460</v>
      </c>
      <c r="H44" s="4">
        <v>25453</v>
      </c>
      <c r="I44" s="4">
        <v>30360</v>
      </c>
      <c r="J44" s="4">
        <v>44216</v>
      </c>
      <c r="K44" s="4">
        <v>40292</v>
      </c>
      <c r="L44" s="4">
        <v>45905</v>
      </c>
      <c r="M44" s="4">
        <v>67332</v>
      </c>
      <c r="N44" s="4">
        <v>73594</v>
      </c>
      <c r="O44" s="4">
        <v>79908</v>
      </c>
      <c r="P44" s="13">
        <v>105209</v>
      </c>
      <c r="Q44" s="13">
        <v>1429</v>
      </c>
      <c r="R44" s="13">
        <v>7160</v>
      </c>
      <c r="S44" s="13">
        <v>21212</v>
      </c>
      <c r="T44" s="13"/>
      <c r="U44" s="13"/>
      <c r="V44" s="4"/>
      <c r="W44" s="4"/>
      <c r="X44" t="s">
        <v>649</v>
      </c>
      <c r="Y44" t="s">
        <v>647</v>
      </c>
      <c r="Z44" t="s">
        <v>16</v>
      </c>
      <c r="AC44" s="55">
        <v>9.0030832476875641E-2</v>
      </c>
      <c r="AH44" s="55">
        <v>-0.81311183439003132</v>
      </c>
    </row>
    <row r="45" spans="1:35" ht="15" thickBot="1" x14ac:dyDescent="0.35">
      <c r="A45" t="s">
        <v>646</v>
      </c>
      <c r="B45" t="s">
        <v>647</v>
      </c>
      <c r="C45" t="s">
        <v>16</v>
      </c>
      <c r="D45" t="s">
        <v>7</v>
      </c>
      <c r="E45">
        <v>22716</v>
      </c>
      <c r="F45">
        <v>18355</v>
      </c>
      <c r="G45">
        <v>41924</v>
      </c>
      <c r="H45">
        <v>20309</v>
      </c>
      <c r="I45">
        <v>19581</v>
      </c>
      <c r="J45">
        <v>48733</v>
      </c>
      <c r="K45">
        <v>21403</v>
      </c>
      <c r="L45">
        <v>18228.387999999999</v>
      </c>
      <c r="M45">
        <v>40248</v>
      </c>
      <c r="N45">
        <v>17560</v>
      </c>
      <c r="O45">
        <v>17839</v>
      </c>
      <c r="P45" s="46">
        <v>37349</v>
      </c>
      <c r="Q45" s="48">
        <v>25542</v>
      </c>
      <c r="R45" s="48">
        <v>19517</v>
      </c>
      <c r="S45" s="48">
        <v>41261</v>
      </c>
      <c r="T45" s="48">
        <v>16251</v>
      </c>
      <c r="U45" s="48">
        <v>15507</v>
      </c>
      <c r="V45">
        <v>38170</v>
      </c>
      <c r="W45">
        <v>21773</v>
      </c>
      <c r="X45" t="s">
        <v>646</v>
      </c>
      <c r="Y45" t="s">
        <v>647</v>
      </c>
      <c r="Z45" t="s">
        <v>16</v>
      </c>
      <c r="AA45" s="55">
        <v>0.12440570522979398</v>
      </c>
      <c r="AB45" s="55">
        <v>6.3307000817216019E-2</v>
      </c>
      <c r="AC45" s="55">
        <v>-1.5814330693636105E-2</v>
      </c>
      <c r="AD45" s="55">
        <v>-0.19981289083657491</v>
      </c>
      <c r="AE45" s="55">
        <v>-0.20805883254174964</v>
      </c>
      <c r="AF45" s="55">
        <v>-0.21675250856709005</v>
      </c>
      <c r="AG45" s="55">
        <v>1.7287296173433629E-2</v>
      </c>
      <c r="AH45" s="55">
        <v>-7.7711751571072574E-2</v>
      </c>
    </row>
    <row r="46" spans="1:35" ht="15" thickBot="1" x14ac:dyDescent="0.35">
      <c r="A46" t="s">
        <v>17</v>
      </c>
      <c r="B46" t="s">
        <v>43</v>
      </c>
      <c r="C46" t="s">
        <v>16</v>
      </c>
      <c r="D46" t="s">
        <v>8</v>
      </c>
      <c r="E46">
        <v>547.04</v>
      </c>
      <c r="F46">
        <v>514.64</v>
      </c>
      <c r="G46">
        <v>2894.13</v>
      </c>
      <c r="H46">
        <v>520.91999999999996</v>
      </c>
      <c r="I46">
        <v>95.9</v>
      </c>
      <c r="J46">
        <v>1058.8499999999999</v>
      </c>
      <c r="K46">
        <v>495.66</v>
      </c>
      <c r="L46">
        <v>595.33000000000004</v>
      </c>
      <c r="M46">
        <v>1856.65</v>
      </c>
      <c r="N46">
        <v>548.19000000000005</v>
      </c>
      <c r="O46">
        <v>393.81</v>
      </c>
      <c r="P46" s="46">
        <v>1306.54</v>
      </c>
      <c r="Q46" s="48">
        <v>584.91</v>
      </c>
      <c r="R46" s="48">
        <v>611.77</v>
      </c>
      <c r="S46" s="48">
        <v>2303.64</v>
      </c>
      <c r="T46" s="48">
        <v>464.92</v>
      </c>
      <c r="U46" s="48">
        <v>62.15</v>
      </c>
      <c r="V46">
        <v>636.28</v>
      </c>
      <c r="W46">
        <v>286.33</v>
      </c>
      <c r="X46" t="s">
        <v>17</v>
      </c>
      <c r="Y46" t="s">
        <v>43</v>
      </c>
      <c r="Z46" t="s">
        <v>16</v>
      </c>
      <c r="AA46" s="55">
        <v>6.9227113190991535E-2</v>
      </c>
      <c r="AB46" s="55">
        <v>0.18873387222135862</v>
      </c>
      <c r="AC46" s="55">
        <v>-0.20403022670025198</v>
      </c>
      <c r="AD46" s="55">
        <v>-0.10750211164862157</v>
      </c>
      <c r="AE46" s="55">
        <v>-0.35192909280500528</v>
      </c>
      <c r="AF46" s="55">
        <v>-0.39908391179109409</v>
      </c>
      <c r="AG46" s="55">
        <v>-0.42232578783843772</v>
      </c>
      <c r="AH46" s="55">
        <v>-0.19211899842340791</v>
      </c>
    </row>
    <row r="47" spans="1:35" x14ac:dyDescent="0.3">
      <c r="A47" t="s">
        <v>731</v>
      </c>
      <c r="B47" t="s">
        <v>45</v>
      </c>
      <c r="C47" t="s">
        <v>16</v>
      </c>
      <c r="D47" t="s">
        <v>7</v>
      </c>
      <c r="E47" s="109"/>
      <c r="F47" s="109"/>
      <c r="G47" s="109">
        <v>28045.210545179998</v>
      </c>
      <c r="H47" s="109"/>
      <c r="I47" s="109"/>
      <c r="J47" s="109">
        <v>28624.681915219997</v>
      </c>
      <c r="K47" s="109"/>
      <c r="L47" s="109"/>
      <c r="M47" s="109">
        <v>32252.25782526</v>
      </c>
      <c r="N47" s="109"/>
      <c r="O47" s="109"/>
      <c r="P47" s="109">
        <v>34291.60166077</v>
      </c>
      <c r="Q47" s="109"/>
      <c r="R47" s="109"/>
      <c r="S47" s="109">
        <v>25652.899812689997</v>
      </c>
      <c r="T47" s="109"/>
      <c r="U47" s="109"/>
      <c r="V47" s="109">
        <v>16742.545455380001</v>
      </c>
      <c r="W47" s="4"/>
      <c r="X47" t="s">
        <v>731</v>
      </c>
      <c r="Y47" t="s">
        <v>45</v>
      </c>
      <c r="Z47" t="s">
        <v>16</v>
      </c>
      <c r="AA47" s="55" t="s">
        <v>102</v>
      </c>
      <c r="AB47" s="55" t="s">
        <v>102</v>
      </c>
      <c r="AC47" s="55">
        <v>-8.5301935196245363E-2</v>
      </c>
      <c r="AD47" s="55" t="s">
        <v>102</v>
      </c>
      <c r="AE47" s="55" t="s">
        <v>102</v>
      </c>
      <c r="AF47" s="55">
        <v>-0.41510108287079894</v>
      </c>
      <c r="AG47" s="55" t="s">
        <v>102</v>
      </c>
      <c r="AH47" s="55">
        <v>-0.25188767037637749</v>
      </c>
    </row>
    <row r="48" spans="1:35" x14ac:dyDescent="0.3">
      <c r="A48" t="s">
        <v>48</v>
      </c>
      <c r="B48" t="s">
        <v>49</v>
      </c>
      <c r="C48" t="s">
        <v>16</v>
      </c>
      <c r="D48" t="s">
        <v>7</v>
      </c>
      <c r="E48" s="12">
        <v>172098.31700000001</v>
      </c>
      <c r="F48" s="12">
        <v>134703.62899999999</v>
      </c>
      <c r="G48" s="12">
        <v>157493.07399999999</v>
      </c>
      <c r="H48" s="12">
        <v>204444.076</v>
      </c>
      <c r="I48" s="12">
        <v>118176.21799999999</v>
      </c>
      <c r="J48" s="12">
        <v>140435.46299999999</v>
      </c>
      <c r="K48" s="12">
        <v>124202.462</v>
      </c>
      <c r="L48" s="12">
        <v>121501.22900000001</v>
      </c>
      <c r="M48" s="12">
        <v>125932.50199999999</v>
      </c>
      <c r="N48" s="12">
        <v>115814.618</v>
      </c>
      <c r="O48" s="12">
        <v>119818.997</v>
      </c>
      <c r="P48" s="12">
        <v>153209.49600000001</v>
      </c>
      <c r="Q48" s="12">
        <v>178972.66500000001</v>
      </c>
      <c r="R48" s="12">
        <v>135828.826</v>
      </c>
      <c r="S48" s="12">
        <v>227795.39199999999</v>
      </c>
      <c r="T48" s="12">
        <v>154114.861</v>
      </c>
      <c r="U48" s="12">
        <v>124189.389</v>
      </c>
      <c r="V48" s="49">
        <v>147545.80900000001</v>
      </c>
      <c r="X48" t="s">
        <v>48</v>
      </c>
      <c r="Y48" t="s">
        <v>49</v>
      </c>
      <c r="Z48" t="s">
        <v>16</v>
      </c>
      <c r="AA48" s="55">
        <v>3.9944306951008694E-2</v>
      </c>
      <c r="AB48" s="55">
        <v>8.3531305604247295E-3</v>
      </c>
      <c r="AC48" s="55">
        <v>0.44638355334914603</v>
      </c>
      <c r="AD48" s="55">
        <v>-0.24617595180405225</v>
      </c>
      <c r="AE48" s="55">
        <v>5.0883088846183942E-2</v>
      </c>
      <c r="AF48" s="55">
        <v>5.0630701448963929E-2</v>
      </c>
      <c r="AG48" s="55" t="s">
        <v>102</v>
      </c>
      <c r="AH48" s="55">
        <v>-7.9031944287511258E-2</v>
      </c>
    </row>
    <row r="49" spans="1:34" x14ac:dyDescent="0.3">
      <c r="A49" t="s">
        <v>29</v>
      </c>
      <c r="B49" t="s">
        <v>44</v>
      </c>
      <c r="C49" t="s">
        <v>16</v>
      </c>
      <c r="D49" t="s">
        <v>7</v>
      </c>
      <c r="E49">
        <v>5.1777569399999992</v>
      </c>
      <c r="F49">
        <v>11.32421147</v>
      </c>
      <c r="G49">
        <v>31.510625810000004</v>
      </c>
      <c r="H49">
        <v>31.17553478</v>
      </c>
      <c r="I49">
        <v>14.99245711</v>
      </c>
      <c r="J49">
        <v>13.804608029999999</v>
      </c>
      <c r="K49">
        <v>14.877457219999998</v>
      </c>
      <c r="L49">
        <v>13.570199089999999</v>
      </c>
      <c r="M49">
        <v>12.574796459999998</v>
      </c>
      <c r="N49">
        <v>11.514918160000001</v>
      </c>
      <c r="O49">
        <v>10.867521620000002</v>
      </c>
      <c r="P49">
        <v>26.426813550000002</v>
      </c>
      <c r="Q49">
        <v>4.9914947199999995</v>
      </c>
      <c r="R49">
        <v>11.917337059999999</v>
      </c>
      <c r="S49">
        <v>31.18955407</v>
      </c>
      <c r="T49">
        <v>31.36191732</v>
      </c>
      <c r="U49">
        <v>14.795601969999998</v>
      </c>
      <c r="V49">
        <v>16.563665159999999</v>
      </c>
      <c r="X49" t="s">
        <v>29</v>
      </c>
      <c r="Y49" t="s">
        <v>44</v>
      </c>
      <c r="Z49" t="s">
        <v>16</v>
      </c>
      <c r="AA49" s="55">
        <v>-3.5973534902934187E-2</v>
      </c>
      <c r="AB49" s="55">
        <v>5.2376767386524234E-2</v>
      </c>
      <c r="AC49" s="55">
        <v>-1.0189316516148374E-2</v>
      </c>
      <c r="AD49" s="55">
        <v>5.9784873400013034E-3</v>
      </c>
      <c r="AE49" s="55">
        <v>-1.3130278683185243E-2</v>
      </c>
      <c r="AF49" s="55">
        <v>0.19986493814268774</v>
      </c>
      <c r="AG49" s="55" t="s">
        <v>102</v>
      </c>
      <c r="AH49" s="55">
        <v>-9.8020683476157125E-2</v>
      </c>
    </row>
    <row r="50" spans="1:34" x14ac:dyDescent="0.3">
      <c r="A50" t="s">
        <v>15</v>
      </c>
      <c r="B50" t="s">
        <v>42</v>
      </c>
      <c r="C50" t="s">
        <v>16</v>
      </c>
      <c r="D50" t="s">
        <v>7</v>
      </c>
      <c r="E50" s="49">
        <v>6250</v>
      </c>
      <c r="F50">
        <v>10693</v>
      </c>
      <c r="G50">
        <v>28783</v>
      </c>
      <c r="H50">
        <v>34973</v>
      </c>
      <c r="I50">
        <v>39666</v>
      </c>
      <c r="J50">
        <v>51408</v>
      </c>
      <c r="K50">
        <v>57251</v>
      </c>
      <c r="P50" s="49"/>
      <c r="Q50">
        <v>6523</v>
      </c>
      <c r="R50">
        <v>11412</v>
      </c>
      <c r="S50">
        <v>29072</v>
      </c>
      <c r="T50">
        <v>32961</v>
      </c>
      <c r="U50">
        <v>37145</v>
      </c>
      <c r="V50" s="49">
        <v>49818</v>
      </c>
      <c r="W50">
        <v>55362</v>
      </c>
      <c r="X50" t="s">
        <v>15</v>
      </c>
      <c r="Y50" t="s">
        <v>42</v>
      </c>
      <c r="Z50" t="s">
        <v>16</v>
      </c>
      <c r="AA50" s="55">
        <v>4.3679999999999997E-2</v>
      </c>
      <c r="AB50" s="55">
        <v>6.7240250631254092E-2</v>
      </c>
      <c r="AC50" s="55">
        <v>1.0040648994197965E-2</v>
      </c>
      <c r="AD50" s="55">
        <v>-5.7530094644439998E-2</v>
      </c>
      <c r="AE50" s="55">
        <v>-6.3555690011596833E-2</v>
      </c>
      <c r="AF50" s="55">
        <v>-3.092903828197946E-2</v>
      </c>
      <c r="AG50" s="55">
        <v>-3.2995056854902095E-2</v>
      </c>
      <c r="AH50" s="55">
        <v>-2.9389932932793069E-2</v>
      </c>
    </row>
    <row r="51" spans="1:34" x14ac:dyDescent="0.3">
      <c r="A51" t="s">
        <v>37</v>
      </c>
      <c r="B51" t="s">
        <v>45</v>
      </c>
      <c r="C51" t="s">
        <v>16</v>
      </c>
      <c r="D51" t="s">
        <v>7</v>
      </c>
      <c r="E51" s="51">
        <v>89590.436615020008</v>
      </c>
      <c r="F51" s="44">
        <v>59300.632084720004</v>
      </c>
      <c r="G51" s="44">
        <v>66577.357303500001</v>
      </c>
      <c r="H51" s="44">
        <v>148858.01189897</v>
      </c>
      <c r="I51" s="44">
        <v>123935.91096388</v>
      </c>
      <c r="J51" s="44">
        <v>77917.109405669995</v>
      </c>
      <c r="K51" s="44">
        <v>89868.800173280004</v>
      </c>
      <c r="L51" s="44">
        <v>127891.89870138001</v>
      </c>
      <c r="M51" s="44">
        <v>68596.739446830004</v>
      </c>
      <c r="N51" s="44">
        <v>83250.063795770009</v>
      </c>
      <c r="O51" s="44">
        <v>137364.86218438001</v>
      </c>
      <c r="P51" s="51">
        <v>82392.768041070012</v>
      </c>
      <c r="Q51" s="44">
        <v>95727.892326009998</v>
      </c>
      <c r="R51" s="44">
        <v>65184.987964990003</v>
      </c>
      <c r="S51" s="44">
        <v>71404.008106359994</v>
      </c>
      <c r="T51" s="44">
        <v>61185.20437118</v>
      </c>
      <c r="U51" s="44">
        <v>64379.387197899996</v>
      </c>
      <c r="V51" s="51">
        <v>187630.01909310001</v>
      </c>
      <c r="W51" s="44">
        <v>69780.629186790015</v>
      </c>
      <c r="X51" t="s">
        <v>37</v>
      </c>
      <c r="Y51" t="s">
        <v>45</v>
      </c>
      <c r="Z51" t="s">
        <v>16</v>
      </c>
      <c r="AA51" s="55">
        <v>6.8505701533337932E-2</v>
      </c>
      <c r="AB51" s="55">
        <v>9.9229226964449524E-2</v>
      </c>
      <c r="AC51" s="55">
        <v>7.2496881798074217E-2</v>
      </c>
      <c r="AD51" s="55">
        <v>-0.5889693568344414</v>
      </c>
      <c r="AE51" s="55">
        <v>-0.48054291369462088</v>
      </c>
      <c r="AF51" s="55">
        <v>1.4080721233666076</v>
      </c>
      <c r="AG51" s="55">
        <v>-0.22352775321087073</v>
      </c>
      <c r="AH51" s="55">
        <v>-6.2123677144285024E-2</v>
      </c>
    </row>
    <row r="52" spans="1:34" x14ac:dyDescent="0.3">
      <c r="A52" t="s">
        <v>66</v>
      </c>
      <c r="B52" t="s">
        <v>46</v>
      </c>
      <c r="C52" t="s">
        <v>16</v>
      </c>
      <c r="D52" t="s">
        <v>7</v>
      </c>
      <c r="E52">
        <v>128313.78947689</v>
      </c>
      <c r="F52">
        <v>124455.13221152002</v>
      </c>
      <c r="G52">
        <v>193319.00247054006</v>
      </c>
      <c r="H52">
        <v>170582.57644054003</v>
      </c>
      <c r="I52">
        <v>138683.21138864002</v>
      </c>
      <c r="J52">
        <v>206038.61931818005</v>
      </c>
      <c r="K52">
        <v>134015.51300000001</v>
      </c>
      <c r="L52">
        <v>149561.48499999999</v>
      </c>
      <c r="M52">
        <v>183939.33300000001</v>
      </c>
      <c r="N52">
        <v>134860.33199999999</v>
      </c>
      <c r="O52">
        <v>113341.83199999991</v>
      </c>
      <c r="P52">
        <v>198917.20199999999</v>
      </c>
      <c r="Q52">
        <v>149539.546</v>
      </c>
      <c r="R52">
        <v>127894.74900000001</v>
      </c>
      <c r="S52">
        <v>187296.03399999999</v>
      </c>
      <c r="T52">
        <v>140035.67599999998</v>
      </c>
      <c r="U52">
        <v>126379.871</v>
      </c>
      <c r="V52">
        <v>217597.51199999999</v>
      </c>
      <c r="W52">
        <v>160387.40599999999</v>
      </c>
      <c r="X52" t="s">
        <v>66</v>
      </c>
      <c r="Y52" t="s">
        <v>46</v>
      </c>
      <c r="Z52" t="s">
        <v>16</v>
      </c>
      <c r="AA52" s="55">
        <v>0.16542069725820757</v>
      </c>
      <c r="AB52" s="55">
        <v>2.7637404158103583E-2</v>
      </c>
      <c r="AC52" s="55">
        <v>-3.1155594605646254E-2</v>
      </c>
      <c r="AD52" s="55">
        <v>-0.17907397741285602</v>
      </c>
      <c r="AE52" s="55">
        <v>-8.8715427523246876E-2</v>
      </c>
      <c r="AF52" s="55">
        <v>5.6100612205956614E-2</v>
      </c>
      <c r="AG52" s="55">
        <v>0.19678239040878784</v>
      </c>
      <c r="AH52" s="55">
        <v>1.2527708072403082E-2</v>
      </c>
    </row>
    <row r="53" spans="1:34" x14ac:dyDescent="0.3">
      <c r="A53" t="s">
        <v>656</v>
      </c>
      <c r="B53" t="s">
        <v>44</v>
      </c>
      <c r="C53" t="s">
        <v>16</v>
      </c>
      <c r="D53" t="s">
        <v>730</v>
      </c>
      <c r="E53" s="44">
        <v>15703257</v>
      </c>
      <c r="F53" s="44">
        <v>28012506</v>
      </c>
      <c r="G53" s="44">
        <v>12896585</v>
      </c>
      <c r="H53" s="44">
        <v>16232050</v>
      </c>
      <c r="I53" s="44">
        <v>26310755</v>
      </c>
      <c r="J53" s="44">
        <v>12116687</v>
      </c>
      <c r="K53" s="44">
        <v>17454659</v>
      </c>
      <c r="L53" s="44">
        <v>30149845</v>
      </c>
      <c r="M53" s="44">
        <v>13512830</v>
      </c>
      <c r="N53" s="44">
        <v>16278473</v>
      </c>
      <c r="O53" s="44">
        <v>36140446</v>
      </c>
      <c r="P53" s="44">
        <v>16724908</v>
      </c>
      <c r="Q53" s="44">
        <v>17840508</v>
      </c>
      <c r="R53" s="44">
        <v>36047444</v>
      </c>
      <c r="S53" s="44">
        <v>10525606</v>
      </c>
      <c r="T53" s="44">
        <v>13012975</v>
      </c>
      <c r="U53" s="44">
        <v>28444808</v>
      </c>
      <c r="V53" s="44">
        <v>11143818</v>
      </c>
      <c r="W53" s="44">
        <v>17123092</v>
      </c>
      <c r="X53" t="s">
        <v>656</v>
      </c>
      <c r="Y53" t="s">
        <v>44</v>
      </c>
      <c r="Z53" t="s">
        <v>16</v>
      </c>
      <c r="AA53" s="55">
        <v>0.13610240219592662</v>
      </c>
      <c r="AB53" s="55">
        <v>0.28683395908955805</v>
      </c>
      <c r="AC53" s="55">
        <v>-0.18384549087995</v>
      </c>
      <c r="AD53" s="55">
        <v>-0.19831598596603633</v>
      </c>
      <c r="AE53" s="55">
        <v>8.1109531064387924E-2</v>
      </c>
      <c r="AF53" s="55">
        <v>-8.029166718592301E-2</v>
      </c>
      <c r="AG53" s="55">
        <v>-1.8995902469363623E-2</v>
      </c>
      <c r="AH53" s="55">
        <v>4.2040699017224105E-2</v>
      </c>
    </row>
    <row r="54" spans="1:34" x14ac:dyDescent="0.3">
      <c r="A54" t="s">
        <v>771</v>
      </c>
      <c r="B54" t="s">
        <v>647</v>
      </c>
      <c r="C54" t="s">
        <v>16</v>
      </c>
      <c r="D54" t="s">
        <v>7</v>
      </c>
      <c r="E54">
        <v>44892.139591185012</v>
      </c>
      <c r="F54">
        <v>21405.36106554011</v>
      </c>
      <c r="G54">
        <v>17503.836065168311</v>
      </c>
      <c r="H54">
        <v>25634.999701371587</v>
      </c>
      <c r="I54">
        <v>15547.338700980825</v>
      </c>
      <c r="J54">
        <v>15849.343103707615</v>
      </c>
      <c r="K54">
        <v>31983.550137469319</v>
      </c>
      <c r="L54">
        <v>16419.727674897997</v>
      </c>
      <c r="M54">
        <v>16473.680137014708</v>
      </c>
      <c r="N54">
        <v>21446.080659622006</v>
      </c>
      <c r="O54">
        <v>14514.24149894919</v>
      </c>
      <c r="P54">
        <v>19813.047744139025</v>
      </c>
      <c r="Q54">
        <v>45082.099987520567</v>
      </c>
      <c r="R54">
        <v>21412.668353415229</v>
      </c>
      <c r="S54">
        <v>21299.516994162303</v>
      </c>
      <c r="T54">
        <v>17851.984495353609</v>
      </c>
      <c r="U54">
        <v>12143.753045273439</v>
      </c>
      <c r="V54">
        <v>17600.859216936482</v>
      </c>
      <c r="W54">
        <v>21465.685806921905</v>
      </c>
      <c r="X54" t="s">
        <v>771</v>
      </c>
      <c r="Y54" t="s">
        <v>647</v>
      </c>
      <c r="Z54" t="s">
        <v>16</v>
      </c>
      <c r="AA54" s="55">
        <v>4.2314845775997569E-3</v>
      </c>
      <c r="AB54" s="55">
        <v>3.4137652958738784E-4</v>
      </c>
      <c r="AC54" s="55">
        <v>0.21684851908246514</v>
      </c>
      <c r="AD54" s="55">
        <v>-0.30360894467268329</v>
      </c>
      <c r="AE54" s="55">
        <v>-0.21891757304371751</v>
      </c>
      <c r="AF54" s="55">
        <v>0.11051032852075346</v>
      </c>
      <c r="AG54" s="55">
        <v>-0.32885230955726652</v>
      </c>
      <c r="AH54" s="55">
        <v>-9.2352258911261392E-2</v>
      </c>
    </row>
    <row r="55" spans="1:34" x14ac:dyDescent="0.3">
      <c r="AA55" s="55">
        <f t="shared" ref="AA55:AH55" si="6">AVERAGE(AA44:AA54)</f>
        <v>6.8393764003770216E-2</v>
      </c>
      <c r="AB55" s="55">
        <f t="shared" si="6"/>
        <v>8.822810981760848E-2</v>
      </c>
      <c r="AC55" s="55">
        <f t="shared" si="6"/>
        <v>2.7769412828080087E-2</v>
      </c>
      <c r="AD55" s="55">
        <f t="shared" si="6"/>
        <v>-0.20833453627552273</v>
      </c>
      <c r="AE55" s="55">
        <f t="shared" si="6"/>
        <v>-0.14365079871028341</v>
      </c>
      <c r="AF55" s="55">
        <f t="shared" si="6"/>
        <v>6.8302049498808387E-2</v>
      </c>
      <c r="AG55" s="55">
        <f t="shared" si="6"/>
        <v>-0.11608958904980275</v>
      </c>
      <c r="AH55" s="55">
        <f t="shared" si="6"/>
        <v>-0.14919821312938816</v>
      </c>
    </row>
    <row r="56" spans="1:34" x14ac:dyDescent="0.3">
      <c r="AA56" s="55">
        <f t="shared" ref="AA56:AH56" si="7">_xlfn.STDEV.P(AA44:AA54)</f>
        <v>6.107027185815226E-2</v>
      </c>
      <c r="AB56" s="55">
        <f t="shared" si="7"/>
        <v>8.8058636205093174E-2</v>
      </c>
      <c r="AC56" s="55">
        <f t="shared" si="7"/>
        <v>0.17458774335431976</v>
      </c>
      <c r="AD56" s="55">
        <f t="shared" si="7"/>
        <v>0.16167884899317775</v>
      </c>
      <c r="AE56" s="55">
        <f t="shared" si="7"/>
        <v>0.17686121172374752</v>
      </c>
      <c r="AF56" s="55">
        <f t="shared" si="7"/>
        <v>0.48783671065450512</v>
      </c>
      <c r="AG56" s="55">
        <f t="shared" si="7"/>
        <v>0.20092702943435856</v>
      </c>
      <c r="AH56" s="55">
        <f t="shared" si="7"/>
        <v>0.2243609977419361</v>
      </c>
    </row>
    <row r="58" spans="1:34" x14ac:dyDescent="0.3">
      <c r="A58" t="s">
        <v>731</v>
      </c>
      <c r="B58" t="s">
        <v>45</v>
      </c>
      <c r="C58" t="s">
        <v>657</v>
      </c>
      <c r="D58" t="s">
        <v>7</v>
      </c>
      <c r="E58" s="4"/>
      <c r="F58" s="4"/>
      <c r="G58" s="4">
        <v>21914.14789488</v>
      </c>
      <c r="H58" s="4"/>
      <c r="I58" s="4"/>
      <c r="J58" s="4">
        <v>18729.48474878</v>
      </c>
      <c r="K58" s="4"/>
      <c r="L58" s="4"/>
      <c r="M58" s="4">
        <v>22634.114704860003</v>
      </c>
      <c r="N58" s="4"/>
      <c r="O58" s="4"/>
      <c r="P58" s="4">
        <v>20570.927731390017</v>
      </c>
      <c r="Q58" s="4"/>
      <c r="R58" s="4"/>
      <c r="S58" s="4">
        <v>6899.4964358799971</v>
      </c>
      <c r="T58" s="4"/>
      <c r="U58" s="4"/>
      <c r="V58" s="4">
        <v>29635.928709250002</v>
      </c>
      <c r="X58" t="s">
        <v>731</v>
      </c>
      <c r="Y58" t="s">
        <v>45</v>
      </c>
      <c r="Z58" t="s">
        <v>650</v>
      </c>
      <c r="AA58" s="55" t="s">
        <v>102</v>
      </c>
      <c r="AB58" s="55" t="s">
        <v>102</v>
      </c>
      <c r="AC58" s="55">
        <v>-0.68515789575865782</v>
      </c>
      <c r="AD58" s="55" t="s">
        <v>102</v>
      </c>
      <c r="AE58" s="55" t="s">
        <v>102</v>
      </c>
      <c r="AF58" s="55">
        <v>0.58231414834732309</v>
      </c>
      <c r="AG58" s="55" t="s">
        <v>102</v>
      </c>
      <c r="AH58" s="55">
        <v>-0.10107874791971475</v>
      </c>
    </row>
    <row r="59" spans="1:34" x14ac:dyDescent="0.3">
      <c r="A59" t="s">
        <v>656</v>
      </c>
      <c r="B59" t="s">
        <v>44</v>
      </c>
      <c r="C59" t="s">
        <v>657</v>
      </c>
      <c r="D59" t="s">
        <v>730</v>
      </c>
      <c r="E59">
        <v>41275709</v>
      </c>
      <c r="F59">
        <v>9463262</v>
      </c>
      <c r="G59">
        <v>13281576</v>
      </c>
      <c r="H59">
        <v>8898631</v>
      </c>
      <c r="I59">
        <v>11717969</v>
      </c>
      <c r="J59">
        <v>10604034</v>
      </c>
      <c r="K59">
        <v>35111398</v>
      </c>
      <c r="L59">
        <v>27667908</v>
      </c>
      <c r="M59">
        <v>10494717</v>
      </c>
      <c r="N59">
        <v>10796640</v>
      </c>
      <c r="O59">
        <v>9925673</v>
      </c>
      <c r="P59">
        <v>12182351</v>
      </c>
      <c r="Q59">
        <v>54753732</v>
      </c>
      <c r="R59">
        <v>14407307</v>
      </c>
      <c r="S59">
        <v>10488215</v>
      </c>
      <c r="T59">
        <v>16120125</v>
      </c>
      <c r="U59">
        <v>12863975</v>
      </c>
      <c r="V59">
        <v>10829771</v>
      </c>
      <c r="W59">
        <v>10515310</v>
      </c>
      <c r="X59" t="s">
        <v>656</v>
      </c>
      <c r="Y59" t="s">
        <v>44</v>
      </c>
      <c r="Z59" t="s">
        <v>650</v>
      </c>
      <c r="AA59" s="55">
        <v>0.32653643817481126</v>
      </c>
      <c r="AB59" s="55">
        <v>0.52244617130963933</v>
      </c>
      <c r="AC59" s="55">
        <v>-0.21031848931181057</v>
      </c>
      <c r="AD59" s="55">
        <v>0.81152864974398875</v>
      </c>
      <c r="AE59" s="55">
        <v>9.7799029848943966E-2</v>
      </c>
      <c r="AF59" s="55">
        <v>2.1287841966557256E-2</v>
      </c>
      <c r="AG59" s="55">
        <v>-0.70051576983633634</v>
      </c>
      <c r="AH59" s="55">
        <v>-2.8702462419251404E-3</v>
      </c>
    </row>
    <row r="60" spans="1:34" x14ac:dyDescent="0.3">
      <c r="A60" t="s">
        <v>649</v>
      </c>
      <c r="B60" t="s">
        <v>647</v>
      </c>
      <c r="C60" t="s">
        <v>657</v>
      </c>
      <c r="D60" t="s">
        <v>7</v>
      </c>
      <c r="E60" s="13">
        <v>385</v>
      </c>
      <c r="F60" s="4">
        <v>733</v>
      </c>
      <c r="G60" s="4">
        <v>1346</v>
      </c>
      <c r="H60" s="4">
        <v>1853</v>
      </c>
      <c r="I60" s="4">
        <v>2720</v>
      </c>
      <c r="J60" s="4">
        <v>7500</v>
      </c>
      <c r="K60" s="4">
        <v>7969</v>
      </c>
      <c r="L60" s="4">
        <v>8399</v>
      </c>
      <c r="M60" s="4">
        <v>9338</v>
      </c>
      <c r="N60" s="4">
        <v>9879</v>
      </c>
      <c r="O60" s="4">
        <v>10434</v>
      </c>
      <c r="P60" s="13">
        <v>13967</v>
      </c>
      <c r="Q60" s="4">
        <v>458</v>
      </c>
      <c r="R60" s="4">
        <v>2890</v>
      </c>
      <c r="S60" s="4">
        <v>3352</v>
      </c>
      <c r="T60" s="4"/>
      <c r="U60" s="4"/>
      <c r="V60" s="13"/>
      <c r="W60" s="4"/>
      <c r="X60" t="s">
        <v>649</v>
      </c>
      <c r="Y60" t="s">
        <v>647</v>
      </c>
      <c r="Z60" t="s">
        <v>650</v>
      </c>
      <c r="AA60" s="55">
        <v>0.18961038961038962</v>
      </c>
      <c r="AB60" s="55">
        <v>2.942701227830832</v>
      </c>
      <c r="AC60" s="55">
        <v>1.4903417533432393</v>
      </c>
      <c r="AD60" s="55" t="s">
        <v>102</v>
      </c>
      <c r="AE60" s="55" t="s">
        <v>102</v>
      </c>
      <c r="AF60" s="55" t="s">
        <v>102</v>
      </c>
      <c r="AG60" s="55" t="s">
        <v>102</v>
      </c>
      <c r="AH60" s="55">
        <v>-0.70230160845996625</v>
      </c>
    </row>
    <row r="61" spans="1:34" x14ac:dyDescent="0.3">
      <c r="E61" s="13"/>
      <c r="F61" s="4"/>
      <c r="G61" s="4"/>
      <c r="H61" s="4"/>
      <c r="I61" s="4"/>
      <c r="J61" s="4"/>
      <c r="K61" s="4"/>
      <c r="L61" s="4"/>
      <c r="M61" s="4"/>
      <c r="N61" s="4"/>
      <c r="O61" s="4"/>
      <c r="P61" s="13"/>
      <c r="Q61" s="4"/>
      <c r="R61" s="4"/>
      <c r="S61" s="4"/>
      <c r="T61" s="4"/>
      <c r="U61" s="4"/>
      <c r="V61" s="13"/>
      <c r="W61" s="4"/>
      <c r="AA61" s="55">
        <f>AVERAGE(AA58:AA60)</f>
        <v>0.25807341389260041</v>
      </c>
      <c r="AB61" s="55">
        <f t="shared" ref="AB61:AH61" si="8">AVERAGE(AB58:AB60)</f>
        <v>1.7325736995702357</v>
      </c>
      <c r="AC61" s="55">
        <f t="shared" si="8"/>
        <v>0.19828845609092363</v>
      </c>
      <c r="AD61" s="55">
        <f t="shared" si="8"/>
        <v>0.81152864974398875</v>
      </c>
      <c r="AE61" s="55">
        <f t="shared" si="8"/>
        <v>9.7799029848943966E-2</v>
      </c>
      <c r="AF61" s="55">
        <f t="shared" si="8"/>
        <v>0.3018009951569402</v>
      </c>
      <c r="AG61" s="55">
        <f t="shared" si="8"/>
        <v>-0.70051576983633634</v>
      </c>
      <c r="AH61" s="55">
        <f t="shared" si="8"/>
        <v>-0.26875020087386869</v>
      </c>
    </row>
    <row r="62" spans="1:34" x14ac:dyDescent="0.3">
      <c r="E62" s="13"/>
      <c r="F62" s="4"/>
      <c r="G62" s="4"/>
      <c r="H62" s="4"/>
      <c r="I62" s="4"/>
      <c r="J62" s="4"/>
      <c r="K62" s="4"/>
      <c r="L62" s="4"/>
      <c r="M62" s="4"/>
      <c r="N62" s="4"/>
      <c r="O62" s="4"/>
      <c r="P62" s="13"/>
      <c r="Q62" s="4"/>
      <c r="R62" s="4"/>
      <c r="S62" s="4"/>
      <c r="T62" s="4"/>
      <c r="U62" s="4"/>
      <c r="V62" s="13"/>
      <c r="W62" s="4"/>
      <c r="AA62" s="55">
        <f>_xlfn.STDEV.P(AA58:AA60)</f>
        <v>6.8463024282210905E-2</v>
      </c>
      <c r="AB62" s="55">
        <f t="shared" ref="AB62:AH62" si="9">_xlfn.STDEV.P(AB58:AB60)</f>
        <v>1.2101275282605963</v>
      </c>
      <c r="AC62" s="55">
        <f t="shared" si="9"/>
        <v>0.93395910248937364</v>
      </c>
      <c r="AD62" s="55">
        <f t="shared" si="9"/>
        <v>0</v>
      </c>
      <c r="AE62" s="55">
        <f t="shared" si="9"/>
        <v>0</v>
      </c>
      <c r="AF62" s="55">
        <f t="shared" si="9"/>
        <v>0.28051315319038289</v>
      </c>
      <c r="AG62" s="55">
        <f t="shared" si="9"/>
        <v>0</v>
      </c>
      <c r="AH62" s="55">
        <f t="shared" si="9"/>
        <v>0.30917777487540937</v>
      </c>
    </row>
    <row r="63" spans="1:34" x14ac:dyDescent="0.3">
      <c r="E63" s="13"/>
      <c r="F63" s="4"/>
      <c r="G63" s="4"/>
      <c r="H63" s="4"/>
      <c r="I63" s="4"/>
      <c r="J63" s="4"/>
      <c r="K63" s="4"/>
      <c r="L63" s="4"/>
      <c r="M63" s="4"/>
      <c r="N63" s="4"/>
      <c r="O63" s="4"/>
      <c r="P63" s="13"/>
      <c r="Q63" s="4"/>
      <c r="R63" s="4"/>
      <c r="S63" s="4"/>
      <c r="T63" s="4"/>
      <c r="U63" s="4"/>
      <c r="V63" s="13"/>
      <c r="W63" s="4"/>
    </row>
    <row r="64" spans="1:34" x14ac:dyDescent="0.3">
      <c r="A64" t="s">
        <v>649</v>
      </c>
      <c r="B64" t="s">
        <v>647</v>
      </c>
      <c r="C64" t="s">
        <v>94</v>
      </c>
      <c r="D64" t="s">
        <v>7</v>
      </c>
      <c r="E64" s="49">
        <v>3213</v>
      </c>
      <c r="F64">
        <v>5357</v>
      </c>
      <c r="G64">
        <v>7627</v>
      </c>
      <c r="H64">
        <v>12408</v>
      </c>
      <c r="I64">
        <v>15517</v>
      </c>
      <c r="J64">
        <v>20641</v>
      </c>
      <c r="K64">
        <v>25531</v>
      </c>
      <c r="L64">
        <v>28702</v>
      </c>
      <c r="M64">
        <v>27105</v>
      </c>
      <c r="N64">
        <v>33211</v>
      </c>
      <c r="O64">
        <v>30552</v>
      </c>
      <c r="P64" s="49">
        <v>33726</v>
      </c>
      <c r="Q64" s="49">
        <v>3459</v>
      </c>
      <c r="R64" s="49">
        <v>6137</v>
      </c>
      <c r="S64" s="49">
        <v>8101</v>
      </c>
      <c r="T64" s="49"/>
      <c r="U64" s="49"/>
      <c r="V64" s="49"/>
      <c r="X64" t="s">
        <v>649</v>
      </c>
      <c r="Y64" t="s">
        <v>647</v>
      </c>
      <c r="Z64" t="s">
        <v>94</v>
      </c>
      <c r="AA64" s="55">
        <v>7.6563958916900099E-2</v>
      </c>
      <c r="AB64" s="55">
        <v>0.14560388277020719</v>
      </c>
      <c r="AC64" s="55">
        <v>6.2147633407630784E-2</v>
      </c>
      <c r="AD64" s="55" t="s">
        <v>102</v>
      </c>
      <c r="AE64" s="55" t="s">
        <v>102</v>
      </c>
      <c r="AF64" s="55" t="s">
        <v>102</v>
      </c>
      <c r="AG64" s="55" t="s">
        <v>102</v>
      </c>
      <c r="AH64" s="55">
        <v>-0.80400691075818986</v>
      </c>
    </row>
    <row r="65" spans="1:34" x14ac:dyDescent="0.3">
      <c r="A65" t="s">
        <v>646</v>
      </c>
      <c r="B65" t="s">
        <v>647</v>
      </c>
      <c r="C65" t="s">
        <v>94</v>
      </c>
      <c r="D65" t="s">
        <v>7</v>
      </c>
      <c r="E65" s="49">
        <v>6770</v>
      </c>
      <c r="F65">
        <v>11381</v>
      </c>
      <c r="G65">
        <v>12348</v>
      </c>
      <c r="H65">
        <v>10016</v>
      </c>
      <c r="I65">
        <v>11170</v>
      </c>
      <c r="J65">
        <v>11526</v>
      </c>
      <c r="K65">
        <v>10751</v>
      </c>
      <c r="L65">
        <v>11158</v>
      </c>
      <c r="M65">
        <v>11231</v>
      </c>
      <c r="N65">
        <v>10821</v>
      </c>
      <c r="O65">
        <v>10529</v>
      </c>
      <c r="P65" s="49">
        <v>17698</v>
      </c>
      <c r="Q65">
        <v>6042</v>
      </c>
      <c r="R65">
        <v>12576</v>
      </c>
      <c r="S65">
        <v>11885</v>
      </c>
      <c r="T65">
        <v>9999</v>
      </c>
      <c r="U65">
        <v>9363</v>
      </c>
      <c r="V65" s="49">
        <v>10485</v>
      </c>
      <c r="W65">
        <v>10647</v>
      </c>
      <c r="X65" t="s">
        <v>646</v>
      </c>
      <c r="Y65" t="s">
        <v>647</v>
      </c>
      <c r="Z65" t="s">
        <v>94</v>
      </c>
      <c r="AA65" s="55">
        <v>-0.10753323485967503</v>
      </c>
      <c r="AB65" s="55">
        <v>0.10499956067129426</v>
      </c>
      <c r="AC65" s="55">
        <v>-3.7495950761256884E-2</v>
      </c>
      <c r="AD65" s="55">
        <v>-1.6972843450479233E-3</v>
      </c>
      <c r="AE65" s="55">
        <v>-0.16177260519247985</v>
      </c>
      <c r="AF65" s="55">
        <v>-9.0317542946382098E-2</v>
      </c>
      <c r="AG65" s="55">
        <v>-9.673518742442563E-3</v>
      </c>
      <c r="AH65" s="55">
        <v>-4.0088153376057978E-2</v>
      </c>
    </row>
    <row r="66" spans="1:34" x14ac:dyDescent="0.3">
      <c r="A66" t="s">
        <v>731</v>
      </c>
      <c r="B66" t="s">
        <v>45</v>
      </c>
      <c r="C66" t="s">
        <v>94</v>
      </c>
      <c r="D66" t="s">
        <v>7</v>
      </c>
      <c r="E66" s="4"/>
      <c r="F66" s="4"/>
      <c r="G66" s="4">
        <v>3668.0535807300021</v>
      </c>
      <c r="H66" s="4"/>
      <c r="I66" s="4"/>
      <c r="J66" s="4">
        <v>3783.9878895299989</v>
      </c>
      <c r="K66" s="4"/>
      <c r="L66" s="4"/>
      <c r="M66" s="4">
        <v>3721.3751353100033</v>
      </c>
      <c r="N66" s="4"/>
      <c r="O66" s="4"/>
      <c r="P66" s="4">
        <v>4140.8384603199684</v>
      </c>
      <c r="Q66" s="4"/>
      <c r="R66" s="4"/>
      <c r="S66" s="4">
        <v>3253.5055178600055</v>
      </c>
      <c r="T66" s="4"/>
      <c r="U66" s="4"/>
      <c r="V66" s="4">
        <v>2115.9097443700102</v>
      </c>
      <c r="W66" s="4"/>
      <c r="X66" t="s">
        <v>731</v>
      </c>
      <c r="Y66" t="s">
        <v>45</v>
      </c>
      <c r="Z66" t="s">
        <v>94</v>
      </c>
      <c r="AA66" s="55" t="s">
        <v>102</v>
      </c>
      <c r="AB66" s="55" t="s">
        <v>102</v>
      </c>
      <c r="AC66" s="55">
        <v>-0.11301581444933385</v>
      </c>
      <c r="AD66" s="55" t="s">
        <v>102</v>
      </c>
      <c r="AE66" s="55" t="s">
        <v>102</v>
      </c>
      <c r="AF66" s="55">
        <v>-0.44082544496916376</v>
      </c>
      <c r="AG66" s="55" t="s">
        <v>102</v>
      </c>
      <c r="AH66" s="55">
        <v>-0.27947056069688286</v>
      </c>
    </row>
    <row r="67" spans="1:34" x14ac:dyDescent="0.3">
      <c r="A67" t="s">
        <v>48</v>
      </c>
      <c r="B67" t="s">
        <v>49</v>
      </c>
      <c r="C67" t="s">
        <v>94</v>
      </c>
      <c r="D67" t="s">
        <v>7</v>
      </c>
      <c r="E67" s="13">
        <v>3148.529</v>
      </c>
      <c r="F67" s="4">
        <v>2529.364</v>
      </c>
      <c r="G67" s="4">
        <v>3453.9370000000004</v>
      </c>
      <c r="H67" s="4">
        <v>3973.723</v>
      </c>
      <c r="I67" s="4">
        <v>3321.2860000000001</v>
      </c>
      <c r="J67" s="4">
        <v>6719.9660000000003</v>
      </c>
      <c r="K67" s="4">
        <v>3860.1730000000002</v>
      </c>
      <c r="L67" s="4">
        <v>3789.8789999999999</v>
      </c>
      <c r="M67" s="4">
        <v>3369.9090000000001</v>
      </c>
      <c r="N67" s="4">
        <v>4055.893</v>
      </c>
      <c r="O67" s="4">
        <v>3165.1849999999999</v>
      </c>
      <c r="P67" s="13">
        <v>4372.4009999999998</v>
      </c>
      <c r="Q67" s="4">
        <v>3805.1350000000002</v>
      </c>
      <c r="R67" s="4">
        <v>3818.2629999999999</v>
      </c>
      <c r="S67" s="4">
        <v>8100.7669999999998</v>
      </c>
      <c r="T67" s="4">
        <v>5278.7709999999997</v>
      </c>
      <c r="U67" s="4">
        <v>7151.4090000000006</v>
      </c>
      <c r="V67" s="13">
        <v>4835.7370000000001</v>
      </c>
      <c r="W67" s="4"/>
      <c r="X67" t="s">
        <v>48</v>
      </c>
      <c r="Y67" t="s">
        <v>49</v>
      </c>
      <c r="Z67" t="s">
        <v>94</v>
      </c>
      <c r="AA67" s="55">
        <v>0.20854373582075955</v>
      </c>
      <c r="AB67" s="55">
        <v>0.50957434358993003</v>
      </c>
      <c r="AC67" s="55">
        <v>1.3453719624880245</v>
      </c>
      <c r="AD67" s="55">
        <v>0.3284194696006742</v>
      </c>
      <c r="AE67" s="55">
        <v>1.1532048128345467</v>
      </c>
      <c r="AF67" s="55">
        <v>-0.28039263889132776</v>
      </c>
      <c r="AG67" s="55" t="s">
        <v>102</v>
      </c>
      <c r="AH67" s="55">
        <v>0.22153918887185389</v>
      </c>
    </row>
    <row r="68" spans="1:34" x14ac:dyDescent="0.3">
      <c r="A68" t="s">
        <v>37</v>
      </c>
      <c r="B68" t="s">
        <v>45</v>
      </c>
      <c r="C68" t="s">
        <v>94</v>
      </c>
      <c r="D68" t="s">
        <v>7</v>
      </c>
      <c r="E68">
        <v>30813.438529160005</v>
      </c>
      <c r="F68">
        <v>18902.14592377</v>
      </c>
      <c r="G68">
        <v>22176.586156119996</v>
      </c>
      <c r="H68">
        <v>28882.8944735</v>
      </c>
      <c r="I68">
        <v>20166.446378860001</v>
      </c>
      <c r="J68">
        <v>22425.772476219998</v>
      </c>
      <c r="K68">
        <v>31871.688184130002</v>
      </c>
      <c r="L68">
        <v>22041.761253019995</v>
      </c>
      <c r="M68">
        <v>23337.529016209999</v>
      </c>
      <c r="N68">
        <v>34558.072516350003</v>
      </c>
      <c r="O68">
        <v>26940.864926879996</v>
      </c>
      <c r="P68">
        <v>25405.954546800003</v>
      </c>
      <c r="Q68">
        <v>34109.08368009</v>
      </c>
      <c r="R68">
        <v>19703.533411650002</v>
      </c>
      <c r="S68">
        <v>12355.958048819999</v>
      </c>
      <c r="T68">
        <v>7929.3701593899996</v>
      </c>
      <c r="U68">
        <v>15584.020800260001</v>
      </c>
      <c r="V68">
        <v>23533.975196389998</v>
      </c>
      <c r="W68">
        <v>32071.306092620001</v>
      </c>
      <c r="X68" t="s">
        <v>37</v>
      </c>
      <c r="Y68" t="s">
        <v>45</v>
      </c>
      <c r="Z68" t="s">
        <v>94</v>
      </c>
      <c r="AA68" s="55">
        <v>0.10695479986146929</v>
      </c>
      <c r="AB68" s="55">
        <v>4.2396640630746239E-2</v>
      </c>
      <c r="AC68" s="55">
        <v>-0.44283768647546468</v>
      </c>
      <c r="AD68" s="55">
        <v>-0.72546483640463455</v>
      </c>
      <c r="AE68" s="55">
        <v>-0.22723019675909018</v>
      </c>
      <c r="AF68" s="55">
        <v>4.9416479247041512E-2</v>
      </c>
      <c r="AG68" s="55">
        <v>6.2631733636687647E-3</v>
      </c>
      <c r="AH68" s="55">
        <v>-0.17091931303802019</v>
      </c>
    </row>
    <row r="69" spans="1:34" x14ac:dyDescent="0.3">
      <c r="A69" t="s">
        <v>656</v>
      </c>
      <c r="B69" t="s">
        <v>44</v>
      </c>
      <c r="C69" t="s">
        <v>94</v>
      </c>
      <c r="D69" t="s">
        <v>730</v>
      </c>
      <c r="E69" s="49">
        <v>12322510</v>
      </c>
      <c r="F69">
        <v>5595022</v>
      </c>
      <c r="G69">
        <v>5500615</v>
      </c>
      <c r="H69">
        <v>6224585</v>
      </c>
      <c r="I69">
        <v>5875763</v>
      </c>
      <c r="J69">
        <v>5354806</v>
      </c>
      <c r="K69">
        <v>10568724</v>
      </c>
      <c r="L69">
        <v>6200068</v>
      </c>
      <c r="M69">
        <v>6169024</v>
      </c>
      <c r="N69">
        <v>7253206</v>
      </c>
      <c r="O69">
        <v>7136209</v>
      </c>
      <c r="P69" s="49">
        <v>8802841</v>
      </c>
      <c r="Q69" s="49">
        <v>15474665</v>
      </c>
      <c r="R69" s="49">
        <v>7565311</v>
      </c>
      <c r="S69" s="49">
        <v>6494264</v>
      </c>
      <c r="T69" s="49">
        <v>5092353</v>
      </c>
      <c r="U69" s="49">
        <v>4650100</v>
      </c>
      <c r="V69" s="49">
        <v>7428763</v>
      </c>
      <c r="W69">
        <v>12929205</v>
      </c>
      <c r="X69" t="s">
        <v>656</v>
      </c>
      <c r="Y69" t="s">
        <v>44</v>
      </c>
      <c r="Z69" t="s">
        <v>94</v>
      </c>
      <c r="AA69" s="55">
        <v>0.25580462097413598</v>
      </c>
      <c r="AB69" s="55">
        <v>0.35215035794318594</v>
      </c>
      <c r="AC69" s="55">
        <v>0.18064325534508413</v>
      </c>
      <c r="AD69" s="55">
        <v>-0.18189678508687729</v>
      </c>
      <c r="AE69" s="55">
        <v>-0.20859639845922989</v>
      </c>
      <c r="AF69" s="55">
        <v>0.3873075887343071</v>
      </c>
      <c r="AG69" s="55">
        <v>0.22334588357118607</v>
      </c>
      <c r="AH69" s="55">
        <v>0.15925959368823447</v>
      </c>
    </row>
    <row r="70" spans="1:34" x14ac:dyDescent="0.3">
      <c r="A70" t="s">
        <v>771</v>
      </c>
      <c r="B70" t="s">
        <v>647</v>
      </c>
      <c r="C70" t="s">
        <v>94</v>
      </c>
      <c r="D70" t="s">
        <v>7</v>
      </c>
      <c r="E70" s="4">
        <v>2953.2049655932319</v>
      </c>
      <c r="F70" s="4">
        <v>1775.3428788755753</v>
      </c>
      <c r="G70" s="4">
        <v>2049.0166657708546</v>
      </c>
      <c r="H70" s="4">
        <v>3055.4669633137137</v>
      </c>
      <c r="I70" s="4">
        <v>1844.1349044999999</v>
      </c>
      <c r="J70" s="4">
        <v>1706.9568905200001</v>
      </c>
      <c r="K70" s="4">
        <v>3379.4487731600002</v>
      </c>
      <c r="L70" s="4">
        <v>2070.0683488200002</v>
      </c>
      <c r="M70" s="4">
        <v>1938.62322614</v>
      </c>
      <c r="N70" s="4">
        <v>3191.9895297700009</v>
      </c>
      <c r="O70" s="4">
        <v>2001.6530541299996</v>
      </c>
      <c r="P70" s="4">
        <v>2337.74303564</v>
      </c>
      <c r="Q70" s="4">
        <v>2869.92672262</v>
      </c>
      <c r="R70" s="4">
        <v>1856.7355384199998</v>
      </c>
      <c r="S70" s="4">
        <v>2443.9308256200002</v>
      </c>
      <c r="T70" s="4">
        <v>2517.1753561200003</v>
      </c>
      <c r="U70" s="4">
        <v>1225.4170929799998</v>
      </c>
      <c r="V70" s="4">
        <v>1841.7745527777881</v>
      </c>
      <c r="W70" s="4">
        <v>2331.6943287000004</v>
      </c>
      <c r="X70" t="s">
        <v>771</v>
      </c>
      <c r="Y70" t="s">
        <v>647</v>
      </c>
      <c r="Z70" t="s">
        <v>94</v>
      </c>
      <c r="AA70" s="55">
        <v>-2.8199276360251969E-2</v>
      </c>
      <c r="AB70" s="55">
        <v>4.5846163303381197E-2</v>
      </c>
      <c r="AC70" s="55">
        <v>0.19273350307308312</v>
      </c>
      <c r="AD70" s="55">
        <v>-0.17617327029120472</v>
      </c>
      <c r="AE70" s="55">
        <v>-0.33550572141453666</v>
      </c>
      <c r="AF70" s="55">
        <v>7.8981292970273981E-2</v>
      </c>
      <c r="AG70" s="55">
        <v>-0.31003708438529831</v>
      </c>
      <c r="AH70" s="55">
        <v>-0.10003343084163999</v>
      </c>
    </row>
    <row r="71" spans="1:34" x14ac:dyDescent="0.3">
      <c r="E71" s="4"/>
      <c r="F71" s="4"/>
      <c r="G71" s="4"/>
      <c r="H71" s="4"/>
      <c r="I71" s="4"/>
      <c r="J71" s="4"/>
      <c r="K71" s="4"/>
      <c r="L71" s="4"/>
      <c r="M71" s="4"/>
      <c r="N71" s="4"/>
      <c r="O71" s="4"/>
      <c r="P71" s="13"/>
      <c r="Q71" s="13"/>
      <c r="R71" s="13"/>
      <c r="S71" s="13"/>
      <c r="T71" s="13"/>
      <c r="U71" s="13"/>
      <c r="V71" s="4"/>
      <c r="W71" s="4"/>
      <c r="AA71" s="55">
        <f t="shared" ref="AA71:AH71" si="10">AVERAGE(AA64:AA70)</f>
        <v>8.5355767392222989E-2</v>
      </c>
      <c r="AB71" s="55">
        <f t="shared" si="10"/>
        <v>0.20009515815145748</v>
      </c>
      <c r="AC71" s="55">
        <f t="shared" si="10"/>
        <v>0.16964955751825242</v>
      </c>
      <c r="AD71" s="55">
        <f t="shared" si="10"/>
        <v>-0.15136254130541804</v>
      </c>
      <c r="AE71" s="55">
        <f t="shared" si="10"/>
        <v>4.4019978201842017E-2</v>
      </c>
      <c r="AF71" s="55">
        <f t="shared" si="10"/>
        <v>-4.9305044309208512E-2</v>
      </c>
      <c r="AG71" s="55">
        <f t="shared" si="10"/>
        <v>-2.2525386548221511E-2</v>
      </c>
      <c r="AH71" s="55">
        <f t="shared" si="10"/>
        <v>-0.14481708373581467</v>
      </c>
    </row>
    <row r="72" spans="1:34" x14ac:dyDescent="0.3">
      <c r="E72" s="4"/>
      <c r="F72" s="4"/>
      <c r="G72" s="4"/>
      <c r="H72" s="4"/>
      <c r="I72" s="4"/>
      <c r="J72" s="4"/>
      <c r="K72" s="4"/>
      <c r="L72" s="4"/>
      <c r="M72" s="4"/>
      <c r="N72" s="4"/>
      <c r="O72" s="4"/>
      <c r="P72" s="13"/>
      <c r="Q72" s="13"/>
      <c r="R72" s="13"/>
      <c r="S72" s="13"/>
      <c r="T72" s="13"/>
      <c r="U72" s="13"/>
      <c r="V72" s="4"/>
      <c r="W72" s="4"/>
      <c r="AA72" s="55">
        <f t="shared" ref="AA72:AH72" si="11">_xlfn.STDEV.P(AA64:AA70)</f>
        <v>0.12574631638353737</v>
      </c>
      <c r="AB72" s="55">
        <f t="shared" si="11"/>
        <v>0.17299913130611347</v>
      </c>
      <c r="AC72" s="55">
        <f t="shared" si="11"/>
        <v>0.51995647693335778</v>
      </c>
      <c r="AD72" s="55">
        <f t="shared" si="11"/>
        <v>0.34168167193585514</v>
      </c>
      <c r="AE72" s="55">
        <f t="shared" si="11"/>
        <v>0.55750749458680737</v>
      </c>
      <c r="AF72" s="55">
        <f t="shared" si="11"/>
        <v>0.26620970443937297</v>
      </c>
      <c r="AG72" s="55">
        <f t="shared" si="11"/>
        <v>0.18980885750616788</v>
      </c>
      <c r="AH72" s="55">
        <f t="shared" si="11"/>
        <v>0.3146420601107407</v>
      </c>
    </row>
    <row r="73" spans="1:34" x14ac:dyDescent="0.3">
      <c r="E73" s="4"/>
      <c r="F73" s="4"/>
      <c r="G73" s="4"/>
      <c r="H73" s="4"/>
      <c r="I73" s="4"/>
      <c r="J73" s="4"/>
      <c r="K73" s="4"/>
      <c r="L73" s="4"/>
      <c r="M73" s="4"/>
      <c r="N73" s="4"/>
      <c r="O73" s="4"/>
      <c r="P73" s="13"/>
      <c r="Q73" s="13"/>
      <c r="R73" s="13"/>
      <c r="S73" s="13"/>
      <c r="T73" s="13"/>
      <c r="U73" s="13"/>
      <c r="V73" s="4"/>
      <c r="W73" s="4"/>
    </row>
    <row r="74" spans="1:34" x14ac:dyDescent="0.3">
      <c r="A74" t="s">
        <v>26</v>
      </c>
      <c r="B74" t="s">
        <v>44</v>
      </c>
      <c r="C74" t="s">
        <v>30</v>
      </c>
      <c r="E74">
        <v>364.907802</v>
      </c>
      <c r="F74">
        <v>279.90688600000004</v>
      </c>
      <c r="G74">
        <v>272.195516</v>
      </c>
      <c r="H74">
        <v>442.33306600000003</v>
      </c>
      <c r="I74">
        <v>335.63787000000002</v>
      </c>
      <c r="J74">
        <v>288.66475999999989</v>
      </c>
      <c r="Q74">
        <v>365.65475199999997</v>
      </c>
      <c r="R74">
        <v>308.46935000000002</v>
      </c>
      <c r="S74">
        <v>323.68955700000004</v>
      </c>
      <c r="T74">
        <v>428.93461300000001</v>
      </c>
      <c r="U74">
        <v>326.69604600000002</v>
      </c>
      <c r="V74">
        <v>318.89282100000014</v>
      </c>
      <c r="X74" t="s">
        <v>26</v>
      </c>
      <c r="Y74" t="s">
        <v>44</v>
      </c>
      <c r="Z74" t="s">
        <v>30</v>
      </c>
      <c r="AA74" s="55">
        <v>2.0469554114931469E-3</v>
      </c>
      <c r="AB74" s="55">
        <v>0.10204273431129512</v>
      </c>
      <c r="AC74" s="55">
        <v>0.18918034270630688</v>
      </c>
      <c r="AD74" s="55">
        <v>-3.0290416950199281E-2</v>
      </c>
      <c r="AE74" s="55">
        <v>-2.6641284548731037E-2</v>
      </c>
      <c r="AF74" s="55">
        <v>0.1047168383144526</v>
      </c>
      <c r="AG74" s="55" t="s">
        <v>102</v>
      </c>
      <c r="AH74" s="55">
        <v>4.4711225425868709E-2</v>
      </c>
    </row>
    <row r="75" spans="1:34" x14ac:dyDescent="0.3">
      <c r="A75" t="s">
        <v>649</v>
      </c>
      <c r="B75" t="s">
        <v>647</v>
      </c>
      <c r="C75" t="s">
        <v>30</v>
      </c>
      <c r="D75" t="s">
        <v>7</v>
      </c>
      <c r="E75">
        <v>-2933</v>
      </c>
      <c r="F75">
        <v>3303</v>
      </c>
      <c r="G75">
        <v>10631</v>
      </c>
      <c r="H75">
        <v>18264</v>
      </c>
      <c r="I75">
        <v>25606</v>
      </c>
      <c r="J75">
        <v>32369</v>
      </c>
      <c r="K75">
        <v>32221</v>
      </c>
      <c r="L75">
        <v>39219</v>
      </c>
      <c r="M75">
        <v>49301</v>
      </c>
      <c r="N75">
        <v>56865</v>
      </c>
      <c r="O75">
        <v>64694</v>
      </c>
      <c r="P75">
        <v>71743</v>
      </c>
      <c r="Q75">
        <v>2004</v>
      </c>
      <c r="R75">
        <v>8630</v>
      </c>
      <c r="S75">
        <v>15139</v>
      </c>
      <c r="X75" t="s">
        <v>649</v>
      </c>
      <c r="Y75" t="s">
        <v>647</v>
      </c>
      <c r="Z75" t="s">
        <v>30</v>
      </c>
      <c r="AC75" s="55">
        <v>0.42404289342488949</v>
      </c>
      <c r="AD75" s="55" t="s">
        <v>102</v>
      </c>
      <c r="AE75" s="55" t="s">
        <v>102</v>
      </c>
      <c r="AF75" s="55" t="s">
        <v>102</v>
      </c>
      <c r="AG75" s="55" t="s">
        <v>102</v>
      </c>
      <c r="AH75" s="55">
        <v>-0.78425594964046841</v>
      </c>
    </row>
    <row r="76" spans="1:34" x14ac:dyDescent="0.3">
      <c r="A76" t="s">
        <v>646</v>
      </c>
      <c r="B76" t="s">
        <v>647</v>
      </c>
      <c r="C76" t="s">
        <v>30</v>
      </c>
      <c r="D76" t="s">
        <v>7</v>
      </c>
      <c r="E76">
        <v>22389</v>
      </c>
      <c r="F76">
        <v>18388</v>
      </c>
      <c r="G76">
        <v>33025</v>
      </c>
      <c r="H76">
        <v>20352</v>
      </c>
      <c r="I76">
        <v>19619</v>
      </c>
      <c r="J76">
        <v>40567</v>
      </c>
      <c r="K76">
        <v>21442</v>
      </c>
      <c r="L76">
        <v>18157.387999999999</v>
      </c>
      <c r="M76">
        <v>32674</v>
      </c>
      <c r="N76">
        <v>17704</v>
      </c>
      <c r="O76">
        <v>18461</v>
      </c>
      <c r="P76">
        <v>29456</v>
      </c>
      <c r="Q76">
        <v>24471</v>
      </c>
      <c r="R76">
        <v>19506</v>
      </c>
      <c r="S76">
        <v>33849</v>
      </c>
      <c r="T76">
        <v>18732</v>
      </c>
      <c r="U76">
        <v>15732</v>
      </c>
      <c r="V76">
        <v>33116</v>
      </c>
      <c r="W76">
        <v>22035</v>
      </c>
      <c r="X76" t="s">
        <v>646</v>
      </c>
      <c r="Y76" t="s">
        <v>647</v>
      </c>
      <c r="Z76" t="s">
        <v>30</v>
      </c>
      <c r="AA76" s="55">
        <v>9.2992094332038061E-2</v>
      </c>
      <c r="AB76" s="55">
        <v>6.0800522079617142E-2</v>
      </c>
      <c r="AC76" s="55">
        <v>2.4950794852384557E-2</v>
      </c>
      <c r="AD76" s="55">
        <v>-7.9599056603773588E-2</v>
      </c>
      <c r="AE76" s="55">
        <v>-0.1981242672919109</v>
      </c>
      <c r="AF76" s="55">
        <v>-0.1836714570956689</v>
      </c>
      <c r="AG76" s="55">
        <v>2.7656002238597144E-2</v>
      </c>
      <c r="AH76" s="55">
        <v>-4.7450819765391221E-2</v>
      </c>
    </row>
    <row r="77" spans="1:34" x14ac:dyDescent="0.3">
      <c r="A77" t="s">
        <v>50</v>
      </c>
      <c r="B77" t="s">
        <v>46</v>
      </c>
      <c r="C77" t="s">
        <v>30</v>
      </c>
      <c r="E77" s="13">
        <v>891307994.05636251</v>
      </c>
      <c r="F77" s="4">
        <v>528344050.31082404</v>
      </c>
      <c r="G77" s="4">
        <v>490473228.93550408</v>
      </c>
      <c r="H77" s="4">
        <v>1009359119.6989501</v>
      </c>
      <c r="I77" s="4">
        <v>1050216966.5817485</v>
      </c>
      <c r="J77" s="4">
        <v>670382584.83190846</v>
      </c>
      <c r="K77" s="4">
        <v>1162590793.4920058</v>
      </c>
      <c r="L77" s="4">
        <v>1129674149.1261904</v>
      </c>
      <c r="M77" s="4">
        <v>779051560.91901278</v>
      </c>
      <c r="N77" s="4"/>
      <c r="O77" s="4"/>
      <c r="P77" s="13"/>
      <c r="Q77" s="4">
        <v>981476175.38897467</v>
      </c>
      <c r="R77" s="4">
        <v>877723531.98283291</v>
      </c>
      <c r="S77" s="4">
        <v>931448063.93933952</v>
      </c>
      <c r="T77" s="4">
        <v>1499232353.2872896</v>
      </c>
      <c r="U77" s="4">
        <v>793348727.34308803</v>
      </c>
      <c r="V77" s="13">
        <v>678995312.23343229</v>
      </c>
      <c r="W77" s="4"/>
      <c r="X77" t="s">
        <v>50</v>
      </c>
      <c r="Y77" t="s">
        <v>46</v>
      </c>
      <c r="Z77" t="s">
        <v>30</v>
      </c>
      <c r="AA77" s="55">
        <v>0.10116388715673329</v>
      </c>
      <c r="AB77" s="55">
        <v>0.66127267159811765</v>
      </c>
      <c r="AC77" s="55">
        <v>0.89908033504887264</v>
      </c>
      <c r="AD77" s="55">
        <v>0.48533096301190443</v>
      </c>
      <c r="AE77" s="55">
        <v>-0.24458587835875142</v>
      </c>
      <c r="AF77" s="55">
        <v>1.2847480821243859E-2</v>
      </c>
      <c r="AG77" s="55" t="s">
        <v>102</v>
      </c>
      <c r="AH77" s="55">
        <v>-6.9710220819535059E-3</v>
      </c>
    </row>
    <row r="78" spans="1:34" x14ac:dyDescent="0.3">
      <c r="A78" t="s">
        <v>17</v>
      </c>
      <c r="B78" t="s">
        <v>43</v>
      </c>
      <c r="C78" t="s">
        <v>30</v>
      </c>
      <c r="D78" t="s">
        <v>8</v>
      </c>
      <c r="E78">
        <v>274.95999999999998</v>
      </c>
      <c r="F78">
        <v>307.88</v>
      </c>
      <c r="G78">
        <v>1012.06</v>
      </c>
      <c r="H78">
        <v>397.16</v>
      </c>
      <c r="I78">
        <v>208.4</v>
      </c>
      <c r="J78">
        <v>363.71</v>
      </c>
      <c r="K78">
        <v>318.25</v>
      </c>
      <c r="L78">
        <v>367.48</v>
      </c>
      <c r="M78">
        <v>475.04</v>
      </c>
      <c r="N78">
        <v>313.89999999999998</v>
      </c>
      <c r="O78">
        <v>235.35</v>
      </c>
      <c r="P78" s="49">
        <v>497.23</v>
      </c>
      <c r="Q78" s="49">
        <v>347.75</v>
      </c>
      <c r="R78" s="49">
        <v>358.72</v>
      </c>
      <c r="S78" s="49">
        <v>920.42</v>
      </c>
      <c r="T78" s="49">
        <v>269.77999999999997</v>
      </c>
      <c r="U78" s="49">
        <v>87.48</v>
      </c>
      <c r="V78">
        <v>263.97000000000003</v>
      </c>
      <c r="W78">
        <v>291.20999999999998</v>
      </c>
      <c r="X78" t="s">
        <v>17</v>
      </c>
      <c r="Y78" t="s">
        <v>43</v>
      </c>
      <c r="Z78" t="s">
        <v>30</v>
      </c>
      <c r="AA78" s="55">
        <v>0.26472941518766374</v>
      </c>
      <c r="AB78" s="55">
        <v>0.16512927114460191</v>
      </c>
      <c r="AC78" s="55">
        <v>-9.0547991225816638E-2</v>
      </c>
      <c r="AD78" s="55">
        <v>-0.32072716285627972</v>
      </c>
      <c r="AE78" s="55">
        <v>-0.58023032629558535</v>
      </c>
      <c r="AF78" s="55">
        <v>-0.27422946853262203</v>
      </c>
      <c r="AG78" s="55">
        <v>-8.4964650432050343E-2</v>
      </c>
      <c r="AH78" s="55">
        <v>-0.11902845525634714</v>
      </c>
    </row>
    <row r="79" spans="1:34" x14ac:dyDescent="0.3">
      <c r="A79" t="s">
        <v>731</v>
      </c>
      <c r="B79" t="s">
        <v>45</v>
      </c>
      <c r="C79" t="s">
        <v>30</v>
      </c>
      <c r="D79" t="s">
        <v>7</v>
      </c>
      <c r="G79">
        <v>8018.7759035199997</v>
      </c>
      <c r="J79">
        <v>8098.1899592400005</v>
      </c>
      <c r="M79">
        <v>13516.776322129999</v>
      </c>
      <c r="P79">
        <v>9046.4790278099972</v>
      </c>
      <c r="S79">
        <v>9741.4337844799993</v>
      </c>
      <c r="V79">
        <v>7508.258091499998</v>
      </c>
      <c r="X79" t="s">
        <v>731</v>
      </c>
      <c r="Y79" t="s">
        <v>45</v>
      </c>
      <c r="Z79" t="s">
        <v>30</v>
      </c>
      <c r="AA79" s="55" t="s">
        <v>102</v>
      </c>
      <c r="AB79" s="55" t="s">
        <v>102</v>
      </c>
      <c r="AC79" s="55">
        <v>0.21482803630960742</v>
      </c>
      <c r="AD79" s="55" t="s">
        <v>102</v>
      </c>
      <c r="AE79" s="55" t="s">
        <v>102</v>
      </c>
      <c r="AF79" s="55">
        <v>-7.2847373389518064E-2</v>
      </c>
      <c r="AG79" s="55" t="s">
        <v>102</v>
      </c>
      <c r="AH79" s="55">
        <v>7.0281591638614929E-2</v>
      </c>
    </row>
    <row r="80" spans="1:34" x14ac:dyDescent="0.3">
      <c r="A80" t="s">
        <v>29</v>
      </c>
      <c r="B80" t="s">
        <v>44</v>
      </c>
      <c r="C80" t="s">
        <v>30</v>
      </c>
      <c r="D80" t="s">
        <v>7</v>
      </c>
      <c r="E80">
        <v>4.2409138099999995</v>
      </c>
      <c r="F80">
        <v>9.3616611499999998</v>
      </c>
      <c r="G80">
        <v>9.0449615800000007</v>
      </c>
      <c r="H80">
        <v>10.767101800000001</v>
      </c>
      <c r="I80">
        <v>10.210712409999999</v>
      </c>
      <c r="J80">
        <v>10.125793029999999</v>
      </c>
      <c r="K80">
        <v>10.98674667</v>
      </c>
      <c r="L80">
        <v>10.47720485</v>
      </c>
      <c r="M80">
        <v>10.33201811</v>
      </c>
      <c r="N80">
        <v>10.82490091</v>
      </c>
      <c r="O80">
        <v>9.9878639000000007</v>
      </c>
      <c r="P80">
        <v>18.641048940000001</v>
      </c>
      <c r="Q80">
        <v>4.3177551200000002</v>
      </c>
      <c r="R80">
        <v>9.51493404</v>
      </c>
      <c r="S80">
        <v>9.9882960799999996</v>
      </c>
      <c r="T80">
        <v>6.96008475</v>
      </c>
      <c r="U80">
        <v>10.104597500000001</v>
      </c>
      <c r="V80">
        <v>10.236771470000001</v>
      </c>
      <c r="X80" t="s">
        <v>29</v>
      </c>
      <c r="Y80" t="s">
        <v>44</v>
      </c>
      <c r="Z80" t="s">
        <v>30</v>
      </c>
      <c r="AA80" s="55">
        <v>1.8119045432805136E-2</v>
      </c>
      <c r="AB80" s="55">
        <v>1.6372403096431259E-2</v>
      </c>
      <c r="AC80" s="55">
        <v>0.10429392006328442</v>
      </c>
      <c r="AD80" s="55">
        <v>-0.35357862502981074</v>
      </c>
      <c r="AE80" s="55">
        <v>-1.0392507960176574E-2</v>
      </c>
      <c r="AF80" s="55">
        <v>1.0959975151694565E-2</v>
      </c>
      <c r="AG80" s="55" t="s">
        <v>102</v>
      </c>
      <c r="AH80" s="55">
        <v>-0.21031657651118274</v>
      </c>
    </row>
    <row r="81" spans="1:34" x14ac:dyDescent="0.3">
      <c r="A81" t="s">
        <v>15</v>
      </c>
      <c r="B81" t="s">
        <v>42</v>
      </c>
      <c r="C81" t="s">
        <v>30</v>
      </c>
      <c r="D81" t="s">
        <v>7</v>
      </c>
      <c r="E81" s="13">
        <v>4510</v>
      </c>
      <c r="F81" s="4">
        <v>8132</v>
      </c>
      <c r="G81" s="4">
        <v>11490</v>
      </c>
      <c r="H81" s="4">
        <v>16636</v>
      </c>
      <c r="I81" s="4">
        <v>19945</v>
      </c>
      <c r="J81" s="4">
        <v>22789</v>
      </c>
      <c r="K81" s="4">
        <v>26477</v>
      </c>
      <c r="L81" s="4"/>
      <c r="M81" s="4"/>
      <c r="N81" s="4"/>
      <c r="O81" s="4"/>
      <c r="P81" s="13"/>
      <c r="Q81" s="4">
        <v>4613</v>
      </c>
      <c r="R81" s="4">
        <v>8660</v>
      </c>
      <c r="S81" s="4">
        <v>11961</v>
      </c>
      <c r="T81" s="4">
        <v>14960</v>
      </c>
      <c r="U81" s="4">
        <v>18034</v>
      </c>
      <c r="V81" s="13">
        <v>21261</v>
      </c>
      <c r="W81" s="4">
        <v>24798</v>
      </c>
      <c r="X81" t="s">
        <v>15</v>
      </c>
      <c r="Y81" t="s">
        <v>42</v>
      </c>
      <c r="Z81" t="s">
        <v>30</v>
      </c>
      <c r="AA81" s="55">
        <v>2.2838137472283814E-2</v>
      </c>
      <c r="AB81" s="55">
        <v>6.4928676832267579E-2</v>
      </c>
      <c r="AC81" s="55">
        <v>4.0992167101827674E-2</v>
      </c>
      <c r="AD81" s="55">
        <v>-0.10074537148352969</v>
      </c>
      <c r="AE81" s="55">
        <v>-9.5813487089496108E-2</v>
      </c>
      <c r="AF81" s="55">
        <v>-6.7049892491991753E-2</v>
      </c>
      <c r="AG81" s="55">
        <v>-6.3413528723042636E-2</v>
      </c>
      <c r="AH81" s="55">
        <v>-5.1755335109429985E-2</v>
      </c>
    </row>
    <row r="82" spans="1:34" x14ac:dyDescent="0.3">
      <c r="A82" t="s">
        <v>37</v>
      </c>
      <c r="B82" t="s">
        <v>45</v>
      </c>
      <c r="C82" t="s">
        <v>30</v>
      </c>
      <c r="D82" t="s">
        <v>7</v>
      </c>
      <c r="E82">
        <v>39434.320701380006</v>
      </c>
      <c r="F82">
        <v>40795.523332639998</v>
      </c>
      <c r="G82">
        <v>43661.868353709993</v>
      </c>
      <c r="H82">
        <v>45775.294272779996</v>
      </c>
      <c r="I82">
        <v>49240.629681229999</v>
      </c>
      <c r="J82">
        <v>57132.679798220001</v>
      </c>
      <c r="K82">
        <v>39724.34073743</v>
      </c>
      <c r="L82">
        <v>51319.318030099996</v>
      </c>
      <c r="M82">
        <v>51211.598393779997</v>
      </c>
      <c r="N82">
        <v>37234.794946330003</v>
      </c>
      <c r="O82">
        <v>53501.586371820005</v>
      </c>
      <c r="P82">
        <v>59183.030762130002</v>
      </c>
      <c r="Q82">
        <v>45820.538589920005</v>
      </c>
      <c r="R82">
        <v>47615.76135310001</v>
      </c>
      <c r="S82">
        <v>55830.642642380008</v>
      </c>
      <c r="T82">
        <v>29879.04509711</v>
      </c>
      <c r="U82">
        <v>29010.967385159995</v>
      </c>
      <c r="V82">
        <v>73003.491971830008</v>
      </c>
      <c r="W82">
        <v>36439.111535180004</v>
      </c>
      <c r="X82" t="s">
        <v>37</v>
      </c>
      <c r="Y82" t="s">
        <v>45</v>
      </c>
      <c r="Z82" t="s">
        <v>30</v>
      </c>
      <c r="AA82" s="55">
        <v>0.16194568018301156</v>
      </c>
      <c r="AB82" s="55">
        <v>0.16718104005797182</v>
      </c>
      <c r="AC82" s="55">
        <v>0.27870484584144051</v>
      </c>
      <c r="AD82" s="55">
        <v>-0.34726700129861549</v>
      </c>
      <c r="AE82" s="55">
        <v>-0.4108327295371963</v>
      </c>
      <c r="AF82" s="55">
        <v>0.27778868818445429</v>
      </c>
      <c r="AG82" s="55">
        <v>-8.2700660130893278E-2</v>
      </c>
      <c r="AH82" s="55">
        <v>5.8109787062158632E-3</v>
      </c>
    </row>
    <row r="83" spans="1:34" x14ac:dyDescent="0.3">
      <c r="A83" t="s">
        <v>47</v>
      </c>
      <c r="B83" t="s">
        <v>46</v>
      </c>
      <c r="C83" t="s">
        <v>30</v>
      </c>
      <c r="D83" t="s">
        <v>8</v>
      </c>
      <c r="E83">
        <v>41.782274831999999</v>
      </c>
      <c r="F83">
        <v>39.688065387000002</v>
      </c>
      <c r="G83">
        <v>44.302593463000001</v>
      </c>
      <c r="H83">
        <v>44.296731579000003</v>
      </c>
      <c r="I83">
        <v>40.997229689000001</v>
      </c>
      <c r="J83">
        <v>41.027937842</v>
      </c>
      <c r="K83">
        <v>41.101466762999998</v>
      </c>
      <c r="L83">
        <v>41.635415686000002</v>
      </c>
      <c r="M83">
        <v>42.402182922999998</v>
      </c>
      <c r="N83">
        <v>43.698245362999998</v>
      </c>
      <c r="O83">
        <v>42.086554014999997</v>
      </c>
      <c r="P83">
        <v>46.004117272999999</v>
      </c>
      <c r="Q83">
        <v>45.298877206999997</v>
      </c>
      <c r="R83">
        <v>42.198090297999997</v>
      </c>
      <c r="S83">
        <v>47.495467329</v>
      </c>
      <c r="T83">
        <v>41.692107039</v>
      </c>
      <c r="U83">
        <v>37.255109591999997</v>
      </c>
      <c r="X83" t="s">
        <v>47</v>
      </c>
      <c r="Y83" t="s">
        <v>46</v>
      </c>
      <c r="Z83" t="s">
        <v>30</v>
      </c>
      <c r="AA83" s="55">
        <v>8.4164933315376125E-2</v>
      </c>
      <c r="AB83" s="55">
        <v>6.3243821197244962E-2</v>
      </c>
      <c r="AC83" s="55">
        <v>7.2069682978414734E-2</v>
      </c>
      <c r="AD83" s="55">
        <v>-5.8799474524544648E-2</v>
      </c>
      <c r="AE83" s="55">
        <v>-9.1277389359897543E-2</v>
      </c>
      <c r="AF83" s="55" t="s">
        <v>102</v>
      </c>
      <c r="AG83" s="55" t="s">
        <v>102</v>
      </c>
      <c r="AH83" s="55">
        <v>-0.27031940106437952</v>
      </c>
    </row>
    <row r="84" spans="1:34" x14ac:dyDescent="0.3">
      <c r="A84" t="s">
        <v>656</v>
      </c>
      <c r="B84" t="s">
        <v>44</v>
      </c>
      <c r="C84" t="s">
        <v>30</v>
      </c>
      <c r="D84" t="s">
        <v>730</v>
      </c>
      <c r="E84" s="8">
        <v>14624726</v>
      </c>
      <c r="F84" s="8">
        <v>9821731</v>
      </c>
      <c r="G84" s="8">
        <v>11476639</v>
      </c>
      <c r="H84" s="8">
        <v>14247604</v>
      </c>
      <c r="I84" s="8">
        <v>12611520</v>
      </c>
      <c r="J84" s="8">
        <v>11968562</v>
      </c>
      <c r="K84" s="8">
        <v>16634668</v>
      </c>
      <c r="L84" s="8">
        <v>12763852</v>
      </c>
      <c r="M84" s="8">
        <v>12798907</v>
      </c>
      <c r="N84" s="8">
        <v>15817591</v>
      </c>
      <c r="O84" s="8">
        <v>14366196</v>
      </c>
      <c r="P84" s="8">
        <v>15572022</v>
      </c>
      <c r="Q84" s="9">
        <v>17321914</v>
      </c>
      <c r="R84" s="9">
        <v>10446840</v>
      </c>
      <c r="S84" s="9">
        <v>9575704</v>
      </c>
      <c r="T84" s="9">
        <v>12113121</v>
      </c>
      <c r="U84" s="9">
        <v>9031660</v>
      </c>
      <c r="V84" s="9">
        <v>9225186</v>
      </c>
      <c r="W84" s="4">
        <v>16490413</v>
      </c>
      <c r="X84" t="s">
        <v>656</v>
      </c>
      <c r="Y84" t="s">
        <v>44</v>
      </c>
      <c r="Z84" t="s">
        <v>30</v>
      </c>
      <c r="AA84" s="55">
        <v>0.18442656635071317</v>
      </c>
      <c r="AB84" s="55">
        <v>6.3645501999596607E-2</v>
      </c>
      <c r="AC84" s="55">
        <v>-0.16563516548703849</v>
      </c>
      <c r="AD84" s="55">
        <v>-0.14981347039123211</v>
      </c>
      <c r="AE84" s="55">
        <v>-0.28385634721270714</v>
      </c>
      <c r="AF84" s="55">
        <v>-0.22921517221534216</v>
      </c>
      <c r="AG84" s="55">
        <v>-8.6719494491864814E-3</v>
      </c>
      <c r="AH84" s="55">
        <v>-7.8575002913483488E-2</v>
      </c>
    </row>
    <row r="85" spans="1:34" x14ac:dyDescent="0.3">
      <c r="A85" t="s">
        <v>771</v>
      </c>
      <c r="B85" t="s">
        <v>647</v>
      </c>
      <c r="C85" t="s">
        <v>30</v>
      </c>
      <c r="D85" t="s">
        <v>7</v>
      </c>
      <c r="E85" s="49">
        <v>35144.509050421097</v>
      </c>
      <c r="F85" s="49">
        <v>19388.984564266178</v>
      </c>
      <c r="G85" s="49">
        <v>15330.940278869384</v>
      </c>
      <c r="H85" s="49">
        <v>18351.151715191587</v>
      </c>
      <c r="I85" s="49">
        <v>13359.041091400826</v>
      </c>
      <c r="J85" s="49">
        <v>13041.094774687488</v>
      </c>
      <c r="K85" s="49">
        <v>22843.705572497929</v>
      </c>
      <c r="L85" s="49">
        <v>14291.927412997997</v>
      </c>
      <c r="M85" s="49">
        <v>12516.609767544705</v>
      </c>
      <c r="N85" s="49">
        <v>12947.162681202009</v>
      </c>
      <c r="O85" s="49">
        <v>12372.53802573919</v>
      </c>
      <c r="P85" s="49">
        <v>13708.034756409023</v>
      </c>
      <c r="Q85" s="49">
        <v>36507.075240560567</v>
      </c>
      <c r="R85" s="49">
        <v>19534.774688185229</v>
      </c>
      <c r="S85" s="49">
        <v>14775.591669888969</v>
      </c>
      <c r="T85" s="49">
        <v>14586.984495353607</v>
      </c>
      <c r="U85" s="49">
        <v>11307.027996950106</v>
      </c>
      <c r="V85" s="49">
        <v>12857.199216936482</v>
      </c>
      <c r="W85">
        <v>18504.750794158572</v>
      </c>
      <c r="X85" t="s">
        <v>771</v>
      </c>
      <c r="Y85" t="s">
        <v>647</v>
      </c>
      <c r="Z85" t="s">
        <v>30</v>
      </c>
      <c r="AA85" s="55">
        <v>3.8770386241123049E-2</v>
      </c>
      <c r="AB85" s="55">
        <v>7.5192243016037651E-3</v>
      </c>
      <c r="AC85" s="55">
        <v>-3.62240409836996E-2</v>
      </c>
      <c r="AD85" s="55">
        <v>-0.20511885456877887</v>
      </c>
      <c r="AE85" s="55">
        <v>-0.15360481941863285</v>
      </c>
      <c r="AF85" s="55">
        <v>-1.4101236202036019E-2</v>
      </c>
      <c r="AG85" s="55">
        <v>-0.18994093425731798</v>
      </c>
      <c r="AH85" s="55">
        <v>-6.8282133476875811E-2</v>
      </c>
    </row>
    <row r="86" spans="1:34" x14ac:dyDescent="0.3">
      <c r="E86" s="49"/>
      <c r="P86" s="49"/>
      <c r="Q86" s="49"/>
      <c r="R86" s="49"/>
      <c r="S86" s="49"/>
      <c r="T86" s="49"/>
      <c r="U86" s="49"/>
      <c r="V86" s="49"/>
      <c r="AA86" s="55">
        <f t="shared" ref="AA86:AH86" si="12">AVERAGE(AA74:AA85)</f>
        <v>9.7119710108324125E-2</v>
      </c>
      <c r="AB86" s="55">
        <f t="shared" si="12"/>
        <v>0.13721358666187478</v>
      </c>
      <c r="AC86" s="55">
        <f t="shared" si="12"/>
        <v>0.16297798505253944</v>
      </c>
      <c r="AD86" s="55">
        <f t="shared" si="12"/>
        <v>-0.11606084706948598</v>
      </c>
      <c r="AE86" s="55">
        <f t="shared" si="12"/>
        <v>-0.20953590370730851</v>
      </c>
      <c r="AF86" s="55">
        <f t="shared" si="12"/>
        <v>-4.3480161745533361E-2</v>
      </c>
      <c r="AG86" s="55">
        <f t="shared" si="12"/>
        <v>-6.7005953458982262E-2</v>
      </c>
      <c r="AH86" s="55">
        <f t="shared" si="12"/>
        <v>-0.12634590833740103</v>
      </c>
    </row>
    <row r="87" spans="1:34" x14ac:dyDescent="0.3">
      <c r="E87" s="49"/>
      <c r="P87" s="49"/>
      <c r="Q87" s="49"/>
      <c r="R87" s="49"/>
      <c r="S87" s="49"/>
      <c r="T87" s="49"/>
      <c r="U87" s="49"/>
      <c r="V87" s="49"/>
      <c r="AA87" s="55">
        <f t="shared" ref="AA87:AH87" si="13">_xlfn.STDEV.P(AA74:AA85)</f>
        <v>8.0200657687732033E-2</v>
      </c>
      <c r="AB87" s="55">
        <f t="shared" si="13"/>
        <v>0.18191297926417857</v>
      </c>
      <c r="AC87" s="55">
        <f t="shared" si="13"/>
        <v>0.27147021140162553</v>
      </c>
      <c r="AD87" s="55">
        <f t="shared" si="13"/>
        <v>0.23123611663344376</v>
      </c>
      <c r="AE87" s="55">
        <f t="shared" si="13"/>
        <v>0.16969729100738359</v>
      </c>
      <c r="AF87" s="55">
        <f t="shared" si="13"/>
        <v>0.1552385194360022</v>
      </c>
      <c r="AG87" s="55">
        <f t="shared" si="13"/>
        <v>6.8384325097402901E-2</v>
      </c>
      <c r="AH87" s="55">
        <f t="shared" si="13"/>
        <v>0.21942329340788905</v>
      </c>
    </row>
    <row r="88" spans="1:34" x14ac:dyDescent="0.3">
      <c r="E88" s="49"/>
      <c r="P88" s="49"/>
      <c r="Q88" s="49"/>
      <c r="R88" s="49"/>
      <c r="S88" s="49"/>
      <c r="T88" s="49"/>
      <c r="U88" s="49"/>
      <c r="V88" s="49"/>
    </row>
    <row r="89" spans="1:34" x14ac:dyDescent="0.3">
      <c r="A89" t="s">
        <v>24</v>
      </c>
      <c r="B89" t="s">
        <v>43</v>
      </c>
      <c r="C89" t="s">
        <v>5</v>
      </c>
      <c r="D89" t="s">
        <v>7</v>
      </c>
      <c r="E89" s="44">
        <v>7557.6127797500003</v>
      </c>
      <c r="F89" s="44">
        <v>6179.7281201200003</v>
      </c>
      <c r="G89" s="44">
        <v>6575.6168281499995</v>
      </c>
      <c r="H89" s="44">
        <v>7891.0157486199996</v>
      </c>
      <c r="I89" s="44">
        <v>6300.5220751000006</v>
      </c>
      <c r="J89" s="44">
        <v>7226.8229863900006</v>
      </c>
      <c r="K89" s="44">
        <v>7857.4383252200005</v>
      </c>
      <c r="L89" s="44">
        <v>5166.5619972600007</v>
      </c>
      <c r="M89" s="44">
        <v>5540.6783396199999</v>
      </c>
      <c r="N89" s="44">
        <v>8310.5000990900007</v>
      </c>
      <c r="O89" s="44">
        <v>6955.7480062799996</v>
      </c>
      <c r="P89" s="44">
        <v>9041.8224448600013</v>
      </c>
      <c r="Q89" s="44">
        <v>6207.4693353299999</v>
      </c>
      <c r="R89" s="44">
        <v>5847.0623510699997</v>
      </c>
      <c r="S89" s="44">
        <v>6878.9673810499999</v>
      </c>
      <c r="T89" s="44">
        <v>5502.4986671800007</v>
      </c>
      <c r="U89" s="44">
        <v>4552.9122758500007</v>
      </c>
      <c r="V89" s="44">
        <v>4146.1602439799999</v>
      </c>
      <c r="W89" s="44">
        <v>4636.0922550100004</v>
      </c>
      <c r="X89" t="s">
        <v>24</v>
      </c>
      <c r="Y89" t="s">
        <v>43</v>
      </c>
      <c r="Z89" t="s">
        <v>5</v>
      </c>
      <c r="AA89" s="55">
        <v>-0.17864681398306068</v>
      </c>
      <c r="AB89" s="55">
        <v>-5.3831780716518111E-2</v>
      </c>
      <c r="AC89" s="55">
        <v>4.6132638325482506E-2</v>
      </c>
      <c r="AD89" s="55">
        <v>-0.30268816557078965</v>
      </c>
      <c r="AE89" s="55">
        <v>-0.2773753949941144</v>
      </c>
      <c r="AF89" s="55">
        <v>-0.42628174900806276</v>
      </c>
      <c r="AG89" s="55">
        <v>-0.4099740827580477</v>
      </c>
      <c r="AH89" s="55">
        <v>-0.23831197032112197</v>
      </c>
    </row>
    <row r="90" spans="1:34" x14ac:dyDescent="0.3">
      <c r="A90" t="s">
        <v>25</v>
      </c>
      <c r="B90" t="s">
        <v>44</v>
      </c>
      <c r="C90" t="s">
        <v>5</v>
      </c>
      <c r="D90" t="s">
        <v>7</v>
      </c>
      <c r="E90">
        <v>33029.509999999995</v>
      </c>
      <c r="F90">
        <v>64590.200000000004</v>
      </c>
      <c r="G90">
        <v>101552.48</v>
      </c>
      <c r="H90">
        <v>140450.43999999997</v>
      </c>
      <c r="I90">
        <v>176917.68000000002</v>
      </c>
      <c r="J90">
        <v>212210.83</v>
      </c>
      <c r="K90">
        <v>249803.00999999998</v>
      </c>
      <c r="L90">
        <v>288460.67</v>
      </c>
      <c r="M90">
        <v>323397.12</v>
      </c>
      <c r="N90">
        <v>361019.97600000002</v>
      </c>
      <c r="O90">
        <v>394409.36</v>
      </c>
      <c r="P90">
        <v>426270.68000000005</v>
      </c>
      <c r="Q90">
        <v>34315.479999999996</v>
      </c>
      <c r="R90">
        <v>66979.11</v>
      </c>
      <c r="S90">
        <v>97001.31</v>
      </c>
      <c r="T90">
        <v>123391.11600000001</v>
      </c>
      <c r="U90">
        <v>149689.83000000002</v>
      </c>
      <c r="V90">
        <v>182354.54</v>
      </c>
      <c r="W90">
        <v>219122.66</v>
      </c>
      <c r="X90" t="s">
        <v>25</v>
      </c>
      <c r="Y90" t="s">
        <v>44</v>
      </c>
      <c r="Z90" t="s">
        <v>5</v>
      </c>
      <c r="AA90" s="55">
        <v>3.893397146975542E-2</v>
      </c>
      <c r="AB90" s="55">
        <v>3.6985641784666963E-2</v>
      </c>
      <c r="AC90" s="55">
        <v>-4.4815941471837997E-2</v>
      </c>
      <c r="AD90" s="55">
        <v>-0.1214615205192662</v>
      </c>
      <c r="AE90" s="55">
        <v>-0.15390123813515982</v>
      </c>
      <c r="AF90" s="55">
        <v>-0.14069164142093965</v>
      </c>
      <c r="AG90" s="55">
        <v>-0.12281817580981101</v>
      </c>
      <c r="AH90" s="55">
        <v>-0.10801661205974133</v>
      </c>
    </row>
    <row r="91" spans="1:34" x14ac:dyDescent="0.3">
      <c r="A91" t="s">
        <v>755</v>
      </c>
      <c r="B91" t="s">
        <v>49</v>
      </c>
      <c r="C91" t="s">
        <v>5</v>
      </c>
      <c r="D91" t="s">
        <v>767</v>
      </c>
      <c r="E91" s="4"/>
      <c r="F91" s="4"/>
      <c r="G91" s="4"/>
      <c r="H91" s="4"/>
      <c r="I91" s="4"/>
      <c r="J91" s="4"/>
      <c r="K91" s="4"/>
      <c r="L91" s="4"/>
      <c r="M91" s="4"/>
      <c r="N91" s="4"/>
      <c r="O91" s="4"/>
      <c r="P91" s="4"/>
      <c r="Q91" s="4"/>
      <c r="R91" s="4"/>
      <c r="S91" s="4"/>
      <c r="T91" s="4"/>
      <c r="U91" s="4"/>
      <c r="V91" s="4"/>
      <c r="W91" s="4"/>
      <c r="X91" t="s">
        <v>755</v>
      </c>
      <c r="Y91" t="s">
        <v>49</v>
      </c>
      <c r="Z91" t="s">
        <v>5</v>
      </c>
      <c r="AA91" s="55">
        <v>0.44500000000000001</v>
      </c>
      <c r="AB91" s="55">
        <v>0.42700000000000005</v>
      </c>
      <c r="AC91" s="55">
        <v>0.36200000000000004</v>
      </c>
      <c r="AD91" s="55">
        <v>0.115</v>
      </c>
      <c r="AE91" s="55">
        <v>0.14499999999999999</v>
      </c>
    </row>
    <row r="92" spans="1:34" x14ac:dyDescent="0.3">
      <c r="A92" t="s">
        <v>21</v>
      </c>
      <c r="B92" t="s">
        <v>45</v>
      </c>
      <c r="C92" t="s">
        <v>5</v>
      </c>
      <c r="D92" t="s">
        <v>7</v>
      </c>
      <c r="E92">
        <v>31008</v>
      </c>
      <c r="F92">
        <v>45091</v>
      </c>
      <c r="G92">
        <v>34365</v>
      </c>
      <c r="H92">
        <v>43880</v>
      </c>
      <c r="I92">
        <v>49580</v>
      </c>
      <c r="J92">
        <v>26889</v>
      </c>
      <c r="K92">
        <v>38243</v>
      </c>
      <c r="L92">
        <v>34484</v>
      </c>
      <c r="M92">
        <v>29029</v>
      </c>
      <c r="N92">
        <v>41189</v>
      </c>
      <c r="O92">
        <v>40390</v>
      </c>
      <c r="P92">
        <v>36591</v>
      </c>
      <c r="Q92">
        <v>32523</v>
      </c>
      <c r="R92">
        <v>44971</v>
      </c>
      <c r="S92">
        <v>34191</v>
      </c>
      <c r="T92">
        <v>41665</v>
      </c>
      <c r="U92">
        <v>41376</v>
      </c>
      <c r="V92">
        <v>17394</v>
      </c>
      <c r="X92" t="s">
        <v>21</v>
      </c>
      <c r="Y92" t="s">
        <v>45</v>
      </c>
      <c r="Z92" t="s">
        <v>5</v>
      </c>
      <c r="AA92" s="55">
        <v>4.8858359133126937E-2</v>
      </c>
      <c r="AB92" s="55">
        <v>-2.6612849570867799E-3</v>
      </c>
      <c r="AC92" s="55">
        <v>-5.0632911392405064E-3</v>
      </c>
      <c r="AD92" s="55">
        <v>-5.0478577939835914E-2</v>
      </c>
      <c r="AE92" s="55">
        <v>-0.16546994755949979</v>
      </c>
      <c r="AF92" s="55">
        <v>-0.35311837554390269</v>
      </c>
      <c r="AG92" s="55" t="s">
        <v>102</v>
      </c>
      <c r="AH92" s="55">
        <v>-0.21161393910561371</v>
      </c>
    </row>
    <row r="93" spans="1:34" x14ac:dyDescent="0.3">
      <c r="A93" t="s">
        <v>22</v>
      </c>
      <c r="B93" t="s">
        <v>43</v>
      </c>
      <c r="C93" t="s">
        <v>5</v>
      </c>
      <c r="D93" t="s">
        <v>8</v>
      </c>
      <c r="E93" s="4">
        <v>185.68552500000001</v>
      </c>
      <c r="F93" s="4">
        <v>165.158131</v>
      </c>
      <c r="G93" s="4">
        <v>196.66675699999999</v>
      </c>
      <c r="H93" s="4">
        <v>193.08431099999999</v>
      </c>
      <c r="I93" s="4">
        <v>201.86512999999999</v>
      </c>
      <c r="J93" s="4">
        <v>297.39547399999998</v>
      </c>
      <c r="K93" s="4">
        <v>155.45435199999997</v>
      </c>
      <c r="L93" s="4">
        <v>140.31863799999999</v>
      </c>
      <c r="M93" s="4">
        <v>175.86048300000002</v>
      </c>
      <c r="N93" s="4">
        <v>174.39976600000003</v>
      </c>
      <c r="O93" s="4">
        <v>182.05535400000002</v>
      </c>
      <c r="P93" s="4">
        <v>213.49143800000002</v>
      </c>
      <c r="Q93" s="4">
        <v>198.82450800000001</v>
      </c>
      <c r="R93" s="4">
        <v>185.729017</v>
      </c>
      <c r="S93" s="4">
        <v>200.62768299999999</v>
      </c>
      <c r="T93" s="4">
        <v>87.354761000000011</v>
      </c>
      <c r="U93" s="4">
        <v>131.44726600000001</v>
      </c>
      <c r="V93" s="4">
        <v>292.14613900000001</v>
      </c>
      <c r="W93" s="4"/>
      <c r="X93" t="s">
        <v>22</v>
      </c>
      <c r="Y93" t="s">
        <v>43</v>
      </c>
      <c r="Z93" t="s">
        <v>5</v>
      </c>
      <c r="AA93" s="55">
        <v>7.0759328170572233E-2</v>
      </c>
      <c r="AB93" s="55">
        <v>0.12455266886012413</v>
      </c>
      <c r="AC93" s="55">
        <v>2.014029244403517E-2</v>
      </c>
      <c r="AD93" s="55">
        <v>-0.54758229424450744</v>
      </c>
      <c r="AE93" s="55">
        <v>-0.3488361957312785</v>
      </c>
      <c r="AF93" s="55">
        <v>-1.7651025180026696E-2</v>
      </c>
      <c r="AG93" s="55" t="s">
        <v>102</v>
      </c>
      <c r="AH93" s="55">
        <v>-0.21441856979018434</v>
      </c>
    </row>
    <row r="94" spans="1:34" x14ac:dyDescent="0.3">
      <c r="A94" t="s">
        <v>756</v>
      </c>
      <c r="B94" t="s">
        <v>49</v>
      </c>
      <c r="C94" t="s">
        <v>5</v>
      </c>
      <c r="D94" t="s">
        <v>767</v>
      </c>
      <c r="X94" t="s">
        <v>756</v>
      </c>
      <c r="Y94" t="s">
        <v>49</v>
      </c>
      <c r="Z94" t="s">
        <v>5</v>
      </c>
      <c r="AA94" s="55">
        <v>9.0999999999999998E-2</v>
      </c>
      <c r="AB94" s="55">
        <v>-6.9999999999999993E-3</v>
      </c>
      <c r="AC94" s="55">
        <v>-5.0000000000000001E-3</v>
      </c>
      <c r="AD94" s="55">
        <v>-0.27100000000000002</v>
      </c>
    </row>
    <row r="95" spans="1:34" x14ac:dyDescent="0.3">
      <c r="A95" t="s">
        <v>26</v>
      </c>
      <c r="B95" t="s">
        <v>44</v>
      </c>
      <c r="C95" t="s">
        <v>5</v>
      </c>
      <c r="E95">
        <v>2207.1975560000001</v>
      </c>
      <c r="F95">
        <v>1636.2704840000001</v>
      </c>
      <c r="G95">
        <v>1969.3838260000007</v>
      </c>
      <c r="H95">
        <v>2350.9776329999986</v>
      </c>
      <c r="I95">
        <v>1845.843495000001</v>
      </c>
      <c r="J95">
        <v>1962.3001359999998</v>
      </c>
      <c r="Q95">
        <v>2269.4210350000003</v>
      </c>
      <c r="R95">
        <v>1645.8837669999998</v>
      </c>
      <c r="S95">
        <v>1764.2017449999989</v>
      </c>
      <c r="T95">
        <v>1978.8540520000024</v>
      </c>
      <c r="U95">
        <v>1509.2082969999992</v>
      </c>
      <c r="V95">
        <v>1985.9579830000021</v>
      </c>
      <c r="X95" t="s">
        <v>26</v>
      </c>
      <c r="Y95" t="s">
        <v>44</v>
      </c>
      <c r="Z95" t="s">
        <v>5</v>
      </c>
      <c r="AA95" s="55">
        <v>2.8191168856114945E-2</v>
      </c>
      <c r="AB95" s="55">
        <v>5.8751185051625502E-3</v>
      </c>
      <c r="AC95" s="55">
        <v>-0.10418592774611407</v>
      </c>
      <c r="AD95" s="55">
        <v>-0.15828461137894476</v>
      </c>
      <c r="AE95" s="55">
        <v>-0.18237472402826957</v>
      </c>
      <c r="AF95" s="55">
        <v>1.2056181705326153E-2</v>
      </c>
      <c r="AG95" s="55" t="s">
        <v>102</v>
      </c>
      <c r="AH95" s="55">
        <v>-6.8363522212482403E-2</v>
      </c>
    </row>
    <row r="96" spans="1:34" x14ac:dyDescent="0.3">
      <c r="A96" t="s">
        <v>734</v>
      </c>
      <c r="B96" t="s">
        <v>743</v>
      </c>
      <c r="C96" t="s">
        <v>5</v>
      </c>
      <c r="D96" t="s">
        <v>7</v>
      </c>
      <c r="E96">
        <v>23907</v>
      </c>
      <c r="F96">
        <v>26979</v>
      </c>
      <c r="G96">
        <v>21474</v>
      </c>
      <c r="H96">
        <v>24103</v>
      </c>
      <c r="I96">
        <v>22747</v>
      </c>
      <c r="J96">
        <v>23578</v>
      </c>
      <c r="K96">
        <v>23186</v>
      </c>
      <c r="L96">
        <v>20562</v>
      </c>
      <c r="M96">
        <v>23275</v>
      </c>
      <c r="N96">
        <v>21904</v>
      </c>
      <c r="O96">
        <v>22527</v>
      </c>
      <c r="P96">
        <v>26729</v>
      </c>
      <c r="Q96">
        <v>24783</v>
      </c>
      <c r="R96">
        <v>26599</v>
      </c>
      <c r="S96">
        <v>20172</v>
      </c>
      <c r="T96">
        <v>16890</v>
      </c>
      <c r="U96">
        <v>13138</v>
      </c>
      <c r="V96">
        <v>18595</v>
      </c>
      <c r="X96" t="s">
        <v>734</v>
      </c>
      <c r="Y96" t="s">
        <v>743</v>
      </c>
      <c r="Z96" t="s">
        <v>5</v>
      </c>
      <c r="AA96" s="55">
        <v>3.6641987702346591E-2</v>
      </c>
      <c r="AB96" s="55">
        <v>-1.4085029096704844E-2</v>
      </c>
      <c r="AC96" s="55">
        <v>-6.0631461302039676E-2</v>
      </c>
      <c r="AD96" s="55">
        <v>-0.29925735385636643</v>
      </c>
      <c r="AE96" s="55">
        <v>-0.42242933134039656</v>
      </c>
      <c r="AF96" s="55">
        <v>-0.21134108066841972</v>
      </c>
      <c r="AG96" s="55" t="s">
        <v>102</v>
      </c>
      <c r="AH96" s="55">
        <v>-0.27592875992625349</v>
      </c>
    </row>
    <row r="97" spans="1:34" x14ac:dyDescent="0.3">
      <c r="A97" t="s">
        <v>757</v>
      </c>
      <c r="B97" t="s">
        <v>49</v>
      </c>
      <c r="C97" t="s">
        <v>5</v>
      </c>
      <c r="D97" t="s">
        <v>767</v>
      </c>
      <c r="E97" s="49"/>
      <c r="F97" s="49"/>
      <c r="G97" s="49"/>
      <c r="H97" s="49"/>
      <c r="I97" s="49"/>
      <c r="J97" s="49"/>
      <c r="K97" s="49"/>
      <c r="L97" s="49"/>
      <c r="M97" s="49"/>
      <c r="N97" s="49"/>
      <c r="O97" s="49"/>
      <c r="P97" s="49"/>
      <c r="Q97" s="49"/>
      <c r="R97" s="49"/>
      <c r="S97" s="49"/>
      <c r="T97" s="49"/>
      <c r="U97" s="49"/>
      <c r="V97" s="49"/>
      <c r="X97" t="s">
        <v>757</v>
      </c>
      <c r="Y97" t="s">
        <v>49</v>
      </c>
      <c r="Z97" t="s">
        <v>5</v>
      </c>
      <c r="AA97" s="55">
        <v>0.13300000000000001</v>
      </c>
      <c r="AB97" s="55">
        <v>8.3000000000000004E-2</v>
      </c>
      <c r="AC97" s="55">
        <v>-1.3999999999999999E-2</v>
      </c>
      <c r="AD97" s="55">
        <v>-0.29499999999999998</v>
      </c>
    </row>
    <row r="98" spans="1:34" x14ac:dyDescent="0.3">
      <c r="A98" t="s">
        <v>758</v>
      </c>
      <c r="B98" t="s">
        <v>49</v>
      </c>
      <c r="C98" t="s">
        <v>5</v>
      </c>
      <c r="D98" t="s">
        <v>767</v>
      </c>
      <c r="E98" s="4"/>
      <c r="F98" s="4"/>
      <c r="G98" s="4"/>
      <c r="H98" s="4"/>
      <c r="I98" s="4"/>
      <c r="J98" s="4"/>
      <c r="K98" s="4"/>
      <c r="L98" s="4"/>
      <c r="M98" s="4"/>
      <c r="N98" s="4"/>
      <c r="O98" s="4"/>
      <c r="P98" s="13"/>
      <c r="Q98" s="13"/>
      <c r="R98" s="13"/>
      <c r="S98" s="13"/>
      <c r="T98" s="13"/>
      <c r="U98" s="13"/>
      <c r="V98" s="4"/>
      <c r="W98" s="4"/>
      <c r="X98" t="s">
        <v>758</v>
      </c>
      <c r="Y98" t="s">
        <v>49</v>
      </c>
      <c r="Z98" t="s">
        <v>5</v>
      </c>
      <c r="AA98" s="55">
        <v>-2.7000000000000003E-2</v>
      </c>
      <c r="AB98" s="55">
        <v>0.161</v>
      </c>
      <c r="AC98" s="55">
        <v>4.5999999999999999E-2</v>
      </c>
      <c r="AD98" s="55">
        <v>-0.23399999999999999</v>
      </c>
    </row>
    <row r="99" spans="1:34" x14ac:dyDescent="0.3">
      <c r="A99" t="s">
        <v>769</v>
      </c>
      <c r="B99" t="s">
        <v>49</v>
      </c>
      <c r="C99" t="s">
        <v>5</v>
      </c>
      <c r="D99" t="s">
        <v>767</v>
      </c>
      <c r="X99" t="s">
        <v>769</v>
      </c>
      <c r="Y99" t="s">
        <v>49</v>
      </c>
      <c r="Z99" t="s">
        <v>5</v>
      </c>
      <c r="AA99" s="55">
        <v>8.3000000000000004E-2</v>
      </c>
      <c r="AB99" s="55">
        <v>7.0999999999999994E-2</v>
      </c>
      <c r="AC99" s="55">
        <v>-0.13500000000000001</v>
      </c>
    </row>
    <row r="100" spans="1:34" x14ac:dyDescent="0.3">
      <c r="A100" t="s">
        <v>759</v>
      </c>
      <c r="B100" t="s">
        <v>49</v>
      </c>
      <c r="C100" t="s">
        <v>5</v>
      </c>
      <c r="D100" t="s">
        <v>767</v>
      </c>
      <c r="E100" s="4"/>
      <c r="F100" s="4"/>
      <c r="G100" s="4"/>
      <c r="H100" s="4"/>
      <c r="I100" s="4"/>
      <c r="J100" s="4"/>
      <c r="K100" s="4"/>
      <c r="L100" s="4"/>
      <c r="M100" s="4"/>
      <c r="N100" s="4"/>
      <c r="O100" s="4"/>
      <c r="P100" s="13"/>
      <c r="Q100" s="13"/>
      <c r="R100" s="13"/>
      <c r="S100" s="13"/>
      <c r="T100" s="13"/>
      <c r="U100" s="13"/>
      <c r="V100" s="4"/>
      <c r="W100" s="4"/>
      <c r="X100" t="s">
        <v>759</v>
      </c>
      <c r="Y100" t="s">
        <v>49</v>
      </c>
      <c r="Z100" t="s">
        <v>5</v>
      </c>
      <c r="AA100" s="55">
        <v>4.9000000000000002E-2</v>
      </c>
      <c r="AB100" s="55">
        <v>-7.8E-2</v>
      </c>
      <c r="AC100" s="55">
        <v>6.3E-2</v>
      </c>
      <c r="AD100" s="55">
        <v>-0.34899999999999998</v>
      </c>
      <c r="AE100" s="55">
        <v>-0.34799999999999998</v>
      </c>
    </row>
    <row r="101" spans="1:34" x14ac:dyDescent="0.3">
      <c r="A101" t="s">
        <v>19</v>
      </c>
      <c r="B101" t="s">
        <v>42</v>
      </c>
      <c r="C101" t="s">
        <v>5</v>
      </c>
      <c r="D101" t="s">
        <v>7</v>
      </c>
      <c r="E101">
        <v>53671.270000000019</v>
      </c>
      <c r="F101">
        <v>54468</v>
      </c>
      <c r="G101">
        <v>56335</v>
      </c>
      <c r="H101">
        <v>81861</v>
      </c>
      <c r="I101">
        <v>66113</v>
      </c>
      <c r="K101">
        <v>39049</v>
      </c>
      <c r="Q101">
        <v>63003.099999999977</v>
      </c>
      <c r="R101">
        <v>56184</v>
      </c>
      <c r="S101">
        <v>51551</v>
      </c>
      <c r="T101">
        <v>70854</v>
      </c>
      <c r="U101">
        <v>56017</v>
      </c>
      <c r="W101">
        <v>38620</v>
      </c>
      <c r="X101" t="s">
        <v>19</v>
      </c>
      <c r="Y101" t="s">
        <v>42</v>
      </c>
      <c r="Z101" t="s">
        <v>5</v>
      </c>
      <c r="AA101" s="55">
        <v>0.17387011710361902</v>
      </c>
      <c r="AB101" s="55">
        <v>3.1504736726151138E-2</v>
      </c>
      <c r="AC101" s="55">
        <v>-8.4920564480340813E-2</v>
      </c>
      <c r="AD101" s="55">
        <v>-0.1344596327921721</v>
      </c>
      <c r="AE101" s="55">
        <v>-0.15270824194938967</v>
      </c>
      <c r="AF101" s="55" t="s">
        <v>102</v>
      </c>
      <c r="AG101" s="55">
        <v>-1.0986196829624317E-2</v>
      </c>
      <c r="AH101" s="55">
        <v>-4.3437520866093898E-2</v>
      </c>
    </row>
    <row r="102" spans="1:34" x14ac:dyDescent="0.3">
      <c r="A102" t="s">
        <v>760</v>
      </c>
      <c r="B102" t="s">
        <v>49</v>
      </c>
      <c r="C102" t="s">
        <v>5</v>
      </c>
      <c r="D102" t="s">
        <v>767</v>
      </c>
      <c r="E102" s="4"/>
      <c r="F102" s="4"/>
      <c r="G102" s="4"/>
      <c r="H102" s="4"/>
      <c r="I102" s="4"/>
      <c r="J102" s="4"/>
      <c r="K102" s="4"/>
      <c r="L102" s="4"/>
      <c r="M102" s="4"/>
      <c r="N102" s="4"/>
      <c r="O102" s="4"/>
      <c r="P102" s="4"/>
      <c r="Q102" s="4"/>
      <c r="R102" s="4"/>
      <c r="S102" s="4"/>
      <c r="T102" s="4"/>
      <c r="U102" s="4"/>
      <c r="V102" s="4"/>
      <c r="W102" s="4"/>
      <c r="X102" t="s">
        <v>760</v>
      </c>
      <c r="Y102" t="s">
        <v>49</v>
      </c>
      <c r="Z102" t="s">
        <v>5</v>
      </c>
      <c r="AA102" s="55">
        <v>0.04</v>
      </c>
      <c r="AB102" s="55">
        <v>5.2999999999999999E-2</v>
      </c>
      <c r="AC102" s="55">
        <v>0</v>
      </c>
      <c r="AD102" s="55">
        <v>-0.312</v>
      </c>
    </row>
    <row r="103" spans="1:34" x14ac:dyDescent="0.3">
      <c r="A103" t="s">
        <v>649</v>
      </c>
      <c r="B103" t="s">
        <v>647</v>
      </c>
      <c r="C103" t="s">
        <v>5</v>
      </c>
      <c r="D103" t="s">
        <v>7</v>
      </c>
      <c r="E103">
        <v>32160</v>
      </c>
      <c r="F103">
        <v>24921</v>
      </c>
      <c r="G103">
        <v>35529</v>
      </c>
      <c r="H103">
        <v>30940</v>
      </c>
      <c r="I103">
        <v>35427</v>
      </c>
      <c r="J103">
        <v>41154</v>
      </c>
      <c r="K103">
        <v>34481</v>
      </c>
      <c r="L103">
        <v>27232</v>
      </c>
      <c r="M103">
        <v>46543</v>
      </c>
      <c r="N103">
        <v>33118</v>
      </c>
      <c r="O103">
        <v>30617</v>
      </c>
      <c r="P103">
        <v>49230</v>
      </c>
      <c r="Q103">
        <v>34304</v>
      </c>
      <c r="R103">
        <v>24658</v>
      </c>
      <c r="S103">
        <v>33772</v>
      </c>
      <c r="T103">
        <v>26049</v>
      </c>
      <c r="U103">
        <v>29077</v>
      </c>
      <c r="V103">
        <v>40420</v>
      </c>
      <c r="X103" t="s">
        <v>649</v>
      </c>
      <c r="Y103" t="s">
        <v>647</v>
      </c>
      <c r="Z103" t="s">
        <v>5</v>
      </c>
      <c r="AA103" s="55">
        <v>6.6666666666666666E-2</v>
      </c>
      <c r="AB103" s="55">
        <v>-1.0553348581517595E-2</v>
      </c>
      <c r="AC103" s="55">
        <v>-4.9452559880660871E-2</v>
      </c>
      <c r="AD103" s="55">
        <v>-0.15808015513897866</v>
      </c>
      <c r="AE103" s="55">
        <v>-0.17924182120981172</v>
      </c>
      <c r="AF103" s="55">
        <v>-1.7835447344122079E-2</v>
      </c>
      <c r="AG103" s="55" t="s">
        <v>102</v>
      </c>
      <c r="AH103" s="55">
        <v>-0.19748350468006751</v>
      </c>
    </row>
    <row r="104" spans="1:34" x14ac:dyDescent="0.3">
      <c r="A104" t="s">
        <v>646</v>
      </c>
      <c r="B104" t="s">
        <v>647</v>
      </c>
      <c r="C104" t="s">
        <v>5</v>
      </c>
      <c r="D104" t="s">
        <v>7</v>
      </c>
      <c r="E104" s="51">
        <v>48698</v>
      </c>
      <c r="F104" s="44">
        <v>54822</v>
      </c>
      <c r="G104" s="44">
        <v>70496</v>
      </c>
      <c r="H104" s="44">
        <v>50401</v>
      </c>
      <c r="I104" s="44">
        <v>51981</v>
      </c>
      <c r="J104" s="44">
        <v>80165</v>
      </c>
      <c r="K104" s="44">
        <v>53098</v>
      </c>
      <c r="L104" s="44">
        <v>50804.387999999999</v>
      </c>
      <c r="M104" s="44">
        <v>72394</v>
      </c>
      <c r="N104" s="44">
        <v>49419</v>
      </c>
      <c r="O104" s="44">
        <v>50636</v>
      </c>
      <c r="P104" s="51">
        <v>78096</v>
      </c>
      <c r="Q104" s="44">
        <v>51037</v>
      </c>
      <c r="R104" s="44">
        <v>58477</v>
      </c>
      <c r="S104" s="44">
        <v>67613</v>
      </c>
      <c r="T104" s="44">
        <v>38648</v>
      </c>
      <c r="U104" s="44">
        <v>41572</v>
      </c>
      <c r="V104" s="51">
        <v>64987</v>
      </c>
      <c r="W104" s="44">
        <v>53015</v>
      </c>
      <c r="X104" t="s">
        <v>646</v>
      </c>
      <c r="Y104" t="s">
        <v>647</v>
      </c>
      <c r="Z104" t="s">
        <v>5</v>
      </c>
      <c r="AA104" s="55">
        <v>4.8030719947431105E-2</v>
      </c>
      <c r="AB104" s="55">
        <v>6.6670314837109196E-2</v>
      </c>
      <c r="AC104" s="55">
        <v>-4.0895937358147977E-2</v>
      </c>
      <c r="AD104" s="55">
        <v>-0.23318981766234798</v>
      </c>
      <c r="AE104" s="55">
        <v>-0.20024624381985726</v>
      </c>
      <c r="AF104" s="55">
        <v>-0.18933449759870269</v>
      </c>
      <c r="AG104" s="55">
        <v>-1.5631473878488832E-3</v>
      </c>
      <c r="AH104" s="55">
        <v>-8.3757057664752069E-2</v>
      </c>
    </row>
    <row r="105" spans="1:34" x14ac:dyDescent="0.3">
      <c r="A105" t="s">
        <v>50</v>
      </c>
      <c r="B105" t="s">
        <v>46</v>
      </c>
      <c r="C105" t="s">
        <v>5</v>
      </c>
      <c r="E105" s="13">
        <v>3098878375.2749996</v>
      </c>
      <c r="F105" s="4">
        <v>2580503782.2550006</v>
      </c>
      <c r="G105" s="4">
        <v>3031863005.0328875</v>
      </c>
      <c r="H105" s="4">
        <v>3770303347.8160276</v>
      </c>
      <c r="I105" s="4">
        <v>3261020495.1852098</v>
      </c>
      <c r="J105" s="4">
        <v>3040580627.8029752</v>
      </c>
      <c r="K105" s="4">
        <v>3454569584.0478053</v>
      </c>
      <c r="L105" s="4">
        <v>3295175027.0326667</v>
      </c>
      <c r="M105" s="4">
        <v>3465239271.6598845</v>
      </c>
      <c r="N105" s="4"/>
      <c r="O105" s="4"/>
      <c r="P105" s="13"/>
      <c r="Q105" s="4">
        <v>3724815660.9989095</v>
      </c>
      <c r="R105" s="4">
        <v>2251120040.9399996</v>
      </c>
      <c r="S105" s="4">
        <v>2810905461.3684864</v>
      </c>
      <c r="T105" s="4">
        <v>3615065271.4992766</v>
      </c>
      <c r="U105" s="4">
        <v>3005187829.95223</v>
      </c>
      <c r="V105" s="13">
        <v>2588999336.9789095</v>
      </c>
      <c r="W105" s="4"/>
      <c r="X105" t="s">
        <v>50</v>
      </c>
      <c r="Y105" t="s">
        <v>46</v>
      </c>
      <c r="Z105" t="s">
        <v>5</v>
      </c>
      <c r="AA105" s="55">
        <v>0.20198833575337177</v>
      </c>
      <c r="AB105" s="55">
        <v>-0.12764319261224472</v>
      </c>
      <c r="AC105" s="55">
        <v>-7.2878472179518636E-2</v>
      </c>
      <c r="AD105" s="55">
        <v>-4.1173895571737923E-2</v>
      </c>
      <c r="AE105" s="55">
        <v>-7.8451719518693105E-2</v>
      </c>
      <c r="AF105" s="55">
        <v>-0.14851811088146136</v>
      </c>
      <c r="AG105" s="55" t="s">
        <v>102</v>
      </c>
      <c r="AH105" s="55">
        <v>-0.19074013725091804</v>
      </c>
    </row>
    <row r="106" spans="1:34" x14ac:dyDescent="0.3">
      <c r="A106" t="s">
        <v>762</v>
      </c>
      <c r="B106" t="s">
        <v>49</v>
      </c>
      <c r="C106" t="s">
        <v>5</v>
      </c>
      <c r="D106" t="s">
        <v>767</v>
      </c>
      <c r="X106" t="s">
        <v>762</v>
      </c>
      <c r="Y106" t="s">
        <v>49</v>
      </c>
      <c r="Z106" t="s">
        <v>5</v>
      </c>
      <c r="AA106" s="55">
        <v>0.1</v>
      </c>
      <c r="AB106" s="55">
        <v>8.6999999999999994E-2</v>
      </c>
      <c r="AC106" s="55">
        <v>-0.28199999999999997</v>
      </c>
      <c r="AD106" s="55">
        <v>0.11599999999999999</v>
      </c>
      <c r="AE106" s="55">
        <v>-0.24299999999999999</v>
      </c>
    </row>
    <row r="107" spans="1:34" x14ac:dyDescent="0.3">
      <c r="A107" t="s">
        <v>17</v>
      </c>
      <c r="B107" t="s">
        <v>43</v>
      </c>
      <c r="C107" t="s">
        <v>5</v>
      </c>
      <c r="D107" t="s">
        <v>8</v>
      </c>
      <c r="E107" s="13">
        <v>830.45</v>
      </c>
      <c r="F107" s="13">
        <v>747.98</v>
      </c>
      <c r="G107" s="13">
        <v>2233.06</v>
      </c>
      <c r="H107" s="13">
        <v>716.46</v>
      </c>
      <c r="I107" s="13">
        <v>438.46</v>
      </c>
      <c r="J107" s="13">
        <v>1362.98</v>
      </c>
      <c r="K107" s="13">
        <v>873.66</v>
      </c>
      <c r="L107" s="13">
        <v>660.13</v>
      </c>
      <c r="M107" s="13">
        <v>2030.83</v>
      </c>
      <c r="N107" s="13">
        <v>766.81</v>
      </c>
      <c r="O107" s="13">
        <v>673.6</v>
      </c>
      <c r="P107" s="13">
        <v>1546.29</v>
      </c>
      <c r="Q107" s="13">
        <v>932.84</v>
      </c>
      <c r="R107" s="13">
        <v>1168.6099999999999</v>
      </c>
      <c r="S107" s="13">
        <v>2421.38</v>
      </c>
      <c r="T107" s="13">
        <v>215.18</v>
      </c>
      <c r="U107" s="13">
        <v>125.15</v>
      </c>
      <c r="V107" s="13">
        <v>1016.1</v>
      </c>
      <c r="W107">
        <v>683.48</v>
      </c>
      <c r="X107" t="s">
        <v>17</v>
      </c>
      <c r="Y107" t="s">
        <v>43</v>
      </c>
      <c r="Z107" t="s">
        <v>5</v>
      </c>
      <c r="AA107" s="55">
        <v>0.12329459931362512</v>
      </c>
      <c r="AB107" s="55">
        <v>0.56235460841198948</v>
      </c>
      <c r="AC107" s="55">
        <v>8.4332709376371509E-2</v>
      </c>
      <c r="AD107" s="55">
        <v>-0.69966222817742796</v>
      </c>
      <c r="AE107" s="55">
        <v>-0.71456917392692598</v>
      </c>
      <c r="AF107" s="55">
        <v>-0.25450116656150495</v>
      </c>
      <c r="AG107" s="55">
        <v>-0.217681935764485</v>
      </c>
      <c r="AH107" s="55">
        <v>-8.8894287836402575E-2</v>
      </c>
    </row>
    <row r="108" spans="1:34" x14ac:dyDescent="0.3">
      <c r="A108" t="s">
        <v>11</v>
      </c>
      <c r="B108" t="s">
        <v>45</v>
      </c>
      <c r="C108" t="s">
        <v>5</v>
      </c>
      <c r="D108" t="s">
        <v>8</v>
      </c>
      <c r="E108" s="49">
        <v>89764.3</v>
      </c>
      <c r="F108">
        <v>87474.2</v>
      </c>
      <c r="G108">
        <v>102704.70000000007</v>
      </c>
      <c r="H108">
        <v>156470.6999999999</v>
      </c>
      <c r="I108">
        <v>132913.29999999999</v>
      </c>
      <c r="J108">
        <v>119617.19999999995</v>
      </c>
      <c r="K108">
        <v>121804.11185100011</v>
      </c>
      <c r="L108">
        <v>109405.78814900015</v>
      </c>
      <c r="M108">
        <v>119103.89999999991</v>
      </c>
      <c r="N108">
        <v>134634.10000000021</v>
      </c>
      <c r="O108">
        <v>138582.69999999995</v>
      </c>
      <c r="P108" s="49">
        <v>232854.99999999977</v>
      </c>
      <c r="Q108">
        <v>84650</v>
      </c>
      <c r="R108">
        <v>93306</v>
      </c>
      <c r="S108">
        <v>101929.50000000006</v>
      </c>
      <c r="T108">
        <v>154446.03248899983</v>
      </c>
      <c r="U108">
        <v>91678.467511000112</v>
      </c>
      <c r="V108" s="49">
        <v>98917.899999999907</v>
      </c>
      <c r="W108">
        <v>86062.100000000093</v>
      </c>
      <c r="X108" t="s">
        <v>11</v>
      </c>
      <c r="Y108" t="s">
        <v>45</v>
      </c>
      <c r="Z108" t="s">
        <v>5</v>
      </c>
      <c r="AA108" s="55">
        <v>-5.6974766137540232E-2</v>
      </c>
      <c r="AB108" s="55">
        <v>6.6668800629214139E-2</v>
      </c>
      <c r="AC108" s="55">
        <v>-7.5478532141178651E-3</v>
      </c>
      <c r="AD108" s="55">
        <v>-1.2939595151041483E-2</v>
      </c>
      <c r="AE108" s="55">
        <v>-0.31023857273124572</v>
      </c>
      <c r="AF108" s="55">
        <v>-0.17304618399360672</v>
      </c>
      <c r="AG108" s="55">
        <v>-0.29343846696014925</v>
      </c>
      <c r="AH108" s="55">
        <v>-0.12304495215568612</v>
      </c>
    </row>
    <row r="109" spans="1:34" x14ac:dyDescent="0.3">
      <c r="A109" t="s">
        <v>763</v>
      </c>
      <c r="B109" t="s">
        <v>647</v>
      </c>
      <c r="C109" t="s">
        <v>5</v>
      </c>
      <c r="D109" t="s">
        <v>767</v>
      </c>
      <c r="X109" t="s">
        <v>763</v>
      </c>
      <c r="Y109" t="s">
        <v>647</v>
      </c>
      <c r="Z109" t="s">
        <v>5</v>
      </c>
      <c r="AA109" s="55">
        <v>4.0999999999999995E-2</v>
      </c>
      <c r="AB109" s="55">
        <v>9.0999999999999998E-2</v>
      </c>
      <c r="AC109" s="55">
        <v>-4.4000000000000004E-2</v>
      </c>
    </row>
    <row r="110" spans="1:34" x14ac:dyDescent="0.3">
      <c r="A110" t="s">
        <v>6</v>
      </c>
      <c r="B110" t="s">
        <v>42</v>
      </c>
      <c r="C110" t="s">
        <v>5</v>
      </c>
      <c r="D110" t="s">
        <v>7</v>
      </c>
      <c r="E110">
        <v>488.6</v>
      </c>
      <c r="F110">
        <v>279.69999999999993</v>
      </c>
      <c r="G110">
        <v>279.79999999999995</v>
      </c>
      <c r="H110">
        <v>552.4</v>
      </c>
      <c r="I110">
        <v>310.7</v>
      </c>
      <c r="J110">
        <v>263.3</v>
      </c>
      <c r="K110">
        <v>488.5</v>
      </c>
      <c r="Q110">
        <v>505.1</v>
      </c>
      <c r="R110">
        <v>380</v>
      </c>
      <c r="S110">
        <v>279.69999999999993</v>
      </c>
      <c r="T110">
        <v>385.1</v>
      </c>
      <c r="X110" t="s">
        <v>6</v>
      </c>
      <c r="Y110" t="s">
        <v>42</v>
      </c>
      <c r="Z110" t="s">
        <v>5</v>
      </c>
      <c r="AA110" s="55">
        <v>3.3769954973393364E-2</v>
      </c>
      <c r="AB110" s="55">
        <v>0.35859849839113367</v>
      </c>
      <c r="AC110" s="55">
        <v>-3.5739814152974537E-4</v>
      </c>
      <c r="AD110" s="55">
        <v>-0.3028602461984069</v>
      </c>
      <c r="AE110" s="55" t="s">
        <v>102</v>
      </c>
      <c r="AF110" s="55" t="s">
        <v>102</v>
      </c>
      <c r="AG110" s="55" t="s">
        <v>102</v>
      </c>
      <c r="AH110" s="55">
        <v>-0.41798723244461133</v>
      </c>
    </row>
    <row r="111" spans="1:34" x14ac:dyDescent="0.3">
      <c r="A111" t="s">
        <v>12</v>
      </c>
      <c r="B111" t="s">
        <v>46</v>
      </c>
      <c r="C111" t="s">
        <v>5</v>
      </c>
      <c r="G111">
        <v>352330</v>
      </c>
      <c r="J111">
        <v>440744</v>
      </c>
      <c r="M111">
        <v>394014</v>
      </c>
      <c r="P111">
        <v>408115</v>
      </c>
      <c r="S111">
        <v>363435</v>
      </c>
      <c r="V111">
        <v>349294</v>
      </c>
      <c r="X111" t="s">
        <v>12</v>
      </c>
      <c r="Y111" t="s">
        <v>46</v>
      </c>
      <c r="Z111" t="s">
        <v>5</v>
      </c>
      <c r="AA111" s="55" t="s">
        <v>102</v>
      </c>
      <c r="AB111" s="55" t="s">
        <v>102</v>
      </c>
      <c r="AC111" s="55">
        <v>3.1518746629580222E-2</v>
      </c>
      <c r="AD111" s="55" t="s">
        <v>102</v>
      </c>
      <c r="AE111" s="55" t="s">
        <v>102</v>
      </c>
      <c r="AF111" s="55">
        <v>-0.20749006225836314</v>
      </c>
      <c r="AG111" s="55" t="s">
        <v>102</v>
      </c>
      <c r="AH111" s="55">
        <v>-0.10130832683961395</v>
      </c>
    </row>
    <row r="112" spans="1:34" x14ac:dyDescent="0.3">
      <c r="A112" t="s">
        <v>10</v>
      </c>
      <c r="B112" t="s">
        <v>44</v>
      </c>
      <c r="C112" t="s">
        <v>5</v>
      </c>
      <c r="D112" t="s">
        <v>7</v>
      </c>
      <c r="E112" s="4">
        <v>126.1509176</v>
      </c>
      <c r="F112" s="4">
        <v>99.060946810000004</v>
      </c>
      <c r="G112" s="4">
        <v>117.54384145000002</v>
      </c>
      <c r="H112" s="4">
        <v>161.60715680000001</v>
      </c>
      <c r="I112" s="4">
        <v>136.59712121999999</v>
      </c>
      <c r="J112" s="4">
        <v>114.15563851</v>
      </c>
      <c r="K112" s="4">
        <v>178.50088943999998</v>
      </c>
      <c r="L112" s="4">
        <v>149.50934510000002</v>
      </c>
      <c r="M112" s="4">
        <v>138.91196049999999</v>
      </c>
      <c r="N112" s="4">
        <v>163.72828896999999</v>
      </c>
      <c r="O112" s="4">
        <v>120.92164746</v>
      </c>
      <c r="P112" s="4">
        <v>155.35540246000019</v>
      </c>
      <c r="Q112" s="4">
        <v>139.14545901999998</v>
      </c>
      <c r="R112" s="4">
        <v>108.47626526000001</v>
      </c>
      <c r="S112" s="4">
        <v>104.82472519</v>
      </c>
      <c r="T112" s="4">
        <v>90.637348749999987</v>
      </c>
      <c r="U112" s="4">
        <v>116.11016671</v>
      </c>
      <c r="V112" s="4">
        <v>124.73438337000002</v>
      </c>
      <c r="W112" s="4"/>
      <c r="X112" t="s">
        <v>10</v>
      </c>
      <c r="Y112" t="s">
        <v>44</v>
      </c>
      <c r="Z112" t="s">
        <v>5</v>
      </c>
      <c r="AA112" s="55">
        <v>0.10300790249662026</v>
      </c>
      <c r="AB112" s="55">
        <v>9.5045714312207069E-2</v>
      </c>
      <c r="AC112" s="55">
        <v>-0.10820742374163764</v>
      </c>
      <c r="AD112" s="55">
        <v>-0.4391501555703381</v>
      </c>
      <c r="AE112" s="55">
        <v>-0.14998086582662457</v>
      </c>
      <c r="AF112" s="55">
        <v>9.2669490513806893E-2</v>
      </c>
      <c r="AG112" s="55" t="s">
        <v>102</v>
      </c>
      <c r="AH112" s="55">
        <v>-0.26744188900492061</v>
      </c>
    </row>
    <row r="113" spans="1:34" x14ac:dyDescent="0.3">
      <c r="A113" t="s">
        <v>36</v>
      </c>
      <c r="B113" t="s">
        <v>42</v>
      </c>
      <c r="C113" t="s">
        <v>5</v>
      </c>
      <c r="D113" t="s">
        <v>8</v>
      </c>
      <c r="E113" s="13">
        <v>1361</v>
      </c>
      <c r="F113" s="13">
        <v>817</v>
      </c>
      <c r="G113" s="13">
        <v>805</v>
      </c>
      <c r="H113" s="13">
        <v>1126</v>
      </c>
      <c r="I113" s="13">
        <v>1248</v>
      </c>
      <c r="J113" s="13">
        <v>1618</v>
      </c>
      <c r="K113" s="13">
        <v>1397</v>
      </c>
      <c r="L113" s="13"/>
      <c r="M113" s="13"/>
      <c r="N113" s="13"/>
      <c r="O113" s="13"/>
      <c r="P113" s="13"/>
      <c r="Q113" s="13">
        <v>1218</v>
      </c>
      <c r="R113" s="13">
        <v>784</v>
      </c>
      <c r="S113" s="13">
        <v>609</v>
      </c>
      <c r="T113" s="13">
        <v>674</v>
      </c>
      <c r="U113" s="13"/>
      <c r="V113" s="13"/>
      <c r="X113" t="s">
        <v>36</v>
      </c>
      <c r="Y113" t="s">
        <v>42</v>
      </c>
      <c r="Z113" t="s">
        <v>5</v>
      </c>
      <c r="AA113" s="55">
        <v>-0.10506980161645849</v>
      </c>
      <c r="AB113" s="55">
        <v>-4.0391676866585069E-2</v>
      </c>
      <c r="AC113" s="55">
        <v>-0.24347826086956523</v>
      </c>
      <c r="AD113" s="55">
        <v>-0.40142095914742454</v>
      </c>
      <c r="AE113" s="55" t="s">
        <v>102</v>
      </c>
      <c r="AF113" s="55" t="s">
        <v>102</v>
      </c>
      <c r="AG113" s="55" t="s">
        <v>102</v>
      </c>
      <c r="AH113" s="55">
        <v>-0.60762064022933593</v>
      </c>
    </row>
    <row r="114" spans="1:34" x14ac:dyDescent="0.3">
      <c r="A114" t="s">
        <v>731</v>
      </c>
      <c r="B114" t="s">
        <v>45</v>
      </c>
      <c r="C114" t="s">
        <v>5</v>
      </c>
      <c r="D114" t="s">
        <v>7</v>
      </c>
      <c r="E114" s="13"/>
      <c r="F114" s="4"/>
      <c r="G114" s="4">
        <v>41773.650596480002</v>
      </c>
      <c r="H114" s="4"/>
      <c r="I114" s="4"/>
      <c r="J114" s="4">
        <v>43356.414524790001</v>
      </c>
      <c r="K114" s="4"/>
      <c r="L114" s="4"/>
      <c r="M114" s="4">
        <v>46141.190289450002</v>
      </c>
      <c r="N114" s="4"/>
      <c r="O114" s="4"/>
      <c r="P114" s="13">
        <v>49294.825385779965</v>
      </c>
      <c r="Q114" s="13"/>
      <c r="R114" s="13"/>
      <c r="S114" s="13">
        <v>38422.040705900006</v>
      </c>
      <c r="T114" s="13"/>
      <c r="U114" s="13"/>
      <c r="V114" s="13">
        <v>26813.481182300013</v>
      </c>
      <c r="X114" t="s">
        <v>731</v>
      </c>
      <c r="Y114" t="s">
        <v>45</v>
      </c>
      <c r="Z114" t="s">
        <v>5</v>
      </c>
      <c r="AA114" s="55" t="s">
        <v>102</v>
      </c>
      <c r="AB114" s="55" t="s">
        <v>102</v>
      </c>
      <c r="AC114" s="55">
        <v>-8.0232630922192238E-2</v>
      </c>
      <c r="AD114" s="55" t="s">
        <v>102</v>
      </c>
      <c r="AE114" s="55" t="s">
        <v>102</v>
      </c>
      <c r="AF114" s="55">
        <v>-0.38155676671628824</v>
      </c>
      <c r="AG114" s="55" t="s">
        <v>102</v>
      </c>
      <c r="AH114" s="55">
        <v>-0.2336958535709997</v>
      </c>
    </row>
    <row r="115" spans="1:34" x14ac:dyDescent="0.3">
      <c r="A115" t="s">
        <v>48</v>
      </c>
      <c r="B115" t="s">
        <v>49</v>
      </c>
      <c r="C115" t="s">
        <v>5</v>
      </c>
      <c r="D115" t="s">
        <v>7</v>
      </c>
      <c r="E115">
        <v>318497.35499999998</v>
      </c>
      <c r="F115">
        <v>259254.14</v>
      </c>
      <c r="G115">
        <v>280244.86499999999</v>
      </c>
      <c r="H115">
        <v>315547.054</v>
      </c>
      <c r="I115">
        <v>252267.24100000001</v>
      </c>
      <c r="J115">
        <v>268288.58600000001</v>
      </c>
      <c r="K115">
        <v>264157.78100000002</v>
      </c>
      <c r="L115">
        <v>244371.08</v>
      </c>
      <c r="M115">
        <v>242879.75599999999</v>
      </c>
      <c r="N115">
        <v>239800.329</v>
      </c>
      <c r="O115">
        <v>236214.45300000001</v>
      </c>
      <c r="P115">
        <v>281128.076</v>
      </c>
      <c r="Q115">
        <v>364600.679</v>
      </c>
      <c r="R115">
        <v>263752.94199999998</v>
      </c>
      <c r="S115">
        <v>376379.64399999997</v>
      </c>
      <c r="T115">
        <v>273116.755</v>
      </c>
      <c r="U115">
        <v>221602.18599999999</v>
      </c>
      <c r="V115">
        <v>249386.01199999999</v>
      </c>
      <c r="X115" t="s">
        <v>48</v>
      </c>
      <c r="Y115" t="s">
        <v>49</v>
      </c>
      <c r="Z115" t="s">
        <v>5</v>
      </c>
      <c r="AA115" s="55">
        <v>0.1447526118388017</v>
      </c>
      <c r="AB115" s="55">
        <v>1.7352864644707186E-2</v>
      </c>
      <c r="AC115" s="55">
        <v>0.34303850313189499</v>
      </c>
      <c r="AD115" s="55">
        <v>-0.13446583785884433</v>
      </c>
      <c r="AE115" s="55">
        <v>-0.12155781653789927</v>
      </c>
      <c r="AF115" s="55">
        <v>-7.0456124436095169E-2</v>
      </c>
      <c r="AG115" s="55" t="s">
        <v>102</v>
      </c>
      <c r="AH115" s="55">
        <v>-0.10694142885601256</v>
      </c>
    </row>
    <row r="116" spans="1:34" x14ac:dyDescent="0.3">
      <c r="A116" t="s">
        <v>32</v>
      </c>
      <c r="B116" t="s">
        <v>44</v>
      </c>
      <c r="C116" t="s">
        <v>5</v>
      </c>
      <c r="D116" t="s">
        <v>7</v>
      </c>
      <c r="E116" s="44">
        <v>4229.7</v>
      </c>
      <c r="F116" s="44">
        <v>4204.699999999998</v>
      </c>
      <c r="G116" s="44">
        <v>5693.9000000000051</v>
      </c>
      <c r="H116" s="44">
        <v>5011.4000000000015</v>
      </c>
      <c r="I116" s="44">
        <v>4832.1999999999971</v>
      </c>
      <c r="J116" s="44">
        <v>5495.2999999999993</v>
      </c>
      <c r="K116" s="44">
        <v>5552.3000000000065</v>
      </c>
      <c r="L116" s="44">
        <v>4855.0999999999985</v>
      </c>
      <c r="M116" s="44">
        <v>5403.9999999999927</v>
      </c>
      <c r="N116" s="44">
        <v>5660.1999999999971</v>
      </c>
      <c r="O116" s="44">
        <v>5699.2000000000116</v>
      </c>
      <c r="P116" s="44">
        <v>6311.1999999999971</v>
      </c>
      <c r="Q116" s="44">
        <v>4717</v>
      </c>
      <c r="R116" s="44">
        <v>4848.8999999999996</v>
      </c>
      <c r="S116" s="44">
        <v>5462.1999999999989</v>
      </c>
      <c r="T116" s="44">
        <v>3843.1000000000022</v>
      </c>
      <c r="U116" s="44">
        <v>4380.4000000000015</v>
      </c>
      <c r="V116" s="44">
        <v>5785.2999999999993</v>
      </c>
      <c r="W116" s="44">
        <v>5022.4000000000087</v>
      </c>
      <c r="X116" t="s">
        <v>32</v>
      </c>
      <c r="Y116" t="s">
        <v>44</v>
      </c>
      <c r="Z116" t="s">
        <v>5</v>
      </c>
      <c r="AA116" s="55">
        <v>0.11520911648580283</v>
      </c>
      <c r="AB116" s="55">
        <v>0.15320950365067709</v>
      </c>
      <c r="AC116" s="55">
        <v>-4.0692671104165155E-2</v>
      </c>
      <c r="AD116" s="55">
        <v>-0.23312846709502313</v>
      </c>
      <c r="AE116" s="55">
        <v>-9.3497785687677637E-2</v>
      </c>
      <c r="AF116" s="55">
        <v>5.2772369115425918E-2</v>
      </c>
      <c r="AG116" s="55">
        <v>-9.5437926625001751E-2</v>
      </c>
      <c r="AH116" s="55">
        <v>-2.7419009409043443E-2</v>
      </c>
    </row>
    <row r="117" spans="1:34" x14ac:dyDescent="0.3">
      <c r="A117" t="s">
        <v>29</v>
      </c>
      <c r="B117" t="s">
        <v>44</v>
      </c>
      <c r="C117" t="s">
        <v>5</v>
      </c>
      <c r="D117" t="s">
        <v>7</v>
      </c>
      <c r="E117" s="49">
        <v>72.429730419999984</v>
      </c>
      <c r="F117" s="49">
        <v>68.470908439999988</v>
      </c>
      <c r="G117" s="49">
        <v>98.709545510000012</v>
      </c>
      <c r="H117" s="49">
        <v>106.79181852000001</v>
      </c>
      <c r="I117" s="49">
        <v>94.372185029999997</v>
      </c>
      <c r="J117" s="49">
        <v>89.389439690000017</v>
      </c>
      <c r="K117" s="49">
        <v>115.36347145000001</v>
      </c>
      <c r="L117" s="49">
        <v>118.81709144</v>
      </c>
      <c r="M117" s="49">
        <v>114.50027096999999</v>
      </c>
      <c r="N117" s="49">
        <v>101.60099111000001</v>
      </c>
      <c r="O117" s="49">
        <v>87.468589949999995</v>
      </c>
      <c r="P117" s="49">
        <v>104.83461059000003</v>
      </c>
      <c r="Q117" s="49">
        <v>73.320205210000012</v>
      </c>
      <c r="R117" s="49">
        <v>69.683087399999991</v>
      </c>
      <c r="S117" s="49">
        <v>105.61373666</v>
      </c>
      <c r="T117" s="49">
        <v>83.521974920000005</v>
      </c>
      <c r="U117" s="49">
        <v>69.752758119999996</v>
      </c>
      <c r="V117" s="49">
        <v>79.960950919999988</v>
      </c>
      <c r="X117" t="s">
        <v>29</v>
      </c>
      <c r="Y117" t="s">
        <v>44</v>
      </c>
      <c r="Z117" t="s">
        <v>5</v>
      </c>
      <c r="AA117" s="55">
        <v>1.2294326995784883E-2</v>
      </c>
      <c r="AB117" s="55">
        <v>1.7703561813587104E-2</v>
      </c>
      <c r="AC117" s="55">
        <v>6.9944513616472304E-2</v>
      </c>
      <c r="AD117" s="55">
        <v>-0.21789912300858533</v>
      </c>
      <c r="AE117" s="55">
        <v>-0.26087588098308551</v>
      </c>
      <c r="AF117" s="55">
        <v>-0.10547653954088711</v>
      </c>
      <c r="AG117" s="55" t="s">
        <v>102</v>
      </c>
      <c r="AH117" s="55">
        <v>-0.25355153341871833</v>
      </c>
    </row>
    <row r="118" spans="1:34" x14ac:dyDescent="0.3">
      <c r="A118" t="s">
        <v>15</v>
      </c>
      <c r="B118" t="s">
        <v>42</v>
      </c>
      <c r="C118" t="s">
        <v>5</v>
      </c>
      <c r="D118" t="s">
        <v>7</v>
      </c>
      <c r="E118">
        <v>18362</v>
      </c>
      <c r="F118">
        <v>31681</v>
      </c>
      <c r="G118">
        <v>59659</v>
      </c>
      <c r="H118">
        <v>75754</v>
      </c>
      <c r="I118">
        <v>89736</v>
      </c>
      <c r="J118">
        <v>110804</v>
      </c>
      <c r="K118">
        <v>127299</v>
      </c>
      <c r="P118" s="49"/>
      <c r="Q118" s="49">
        <v>19922</v>
      </c>
      <c r="R118" s="49">
        <v>35043</v>
      </c>
      <c r="S118" s="49">
        <v>61904</v>
      </c>
      <c r="T118" s="49">
        <v>72703</v>
      </c>
      <c r="U118" s="49">
        <v>82618</v>
      </c>
      <c r="V118">
        <v>102593</v>
      </c>
      <c r="W118">
        <v>116892</v>
      </c>
      <c r="X118" t="s">
        <v>15</v>
      </c>
      <c r="Y118" t="s">
        <v>42</v>
      </c>
      <c r="Z118" t="s">
        <v>5</v>
      </c>
      <c r="AA118" s="55">
        <v>8.4958065570199331E-2</v>
      </c>
      <c r="AB118" s="55">
        <v>0.10612038761402734</v>
      </c>
      <c r="AC118" s="55">
        <v>3.7630533532241571E-2</v>
      </c>
      <c r="AD118" s="55">
        <v>-4.0275100984766478E-2</v>
      </c>
      <c r="AE118" s="55">
        <v>-7.9321565480966388E-2</v>
      </c>
      <c r="AF118" s="55">
        <v>-7.4103822966679903E-2</v>
      </c>
      <c r="AG118" s="55">
        <v>-8.1752409681144389E-2</v>
      </c>
      <c r="AH118" s="55">
        <v>-4.2120028443682483E-2</v>
      </c>
    </row>
    <row r="119" spans="1:34" x14ac:dyDescent="0.3">
      <c r="A119" t="s">
        <v>768</v>
      </c>
      <c r="B119" t="s">
        <v>44</v>
      </c>
      <c r="C119" t="s">
        <v>5</v>
      </c>
      <c r="D119" t="s">
        <v>7</v>
      </c>
      <c r="E119" s="49">
        <v>83</v>
      </c>
      <c r="F119">
        <v>87</v>
      </c>
      <c r="G119">
        <v>143</v>
      </c>
      <c r="H119">
        <v>110</v>
      </c>
      <c r="I119">
        <v>94</v>
      </c>
      <c r="J119">
        <v>160</v>
      </c>
      <c r="K119">
        <v>192</v>
      </c>
      <c r="L119">
        <v>165</v>
      </c>
      <c r="M119">
        <v>151</v>
      </c>
      <c r="N119">
        <v>186</v>
      </c>
      <c r="O119">
        <v>118</v>
      </c>
      <c r="P119" s="49">
        <v>126</v>
      </c>
      <c r="Q119">
        <v>102</v>
      </c>
      <c r="R119">
        <v>99</v>
      </c>
      <c r="S119">
        <v>63</v>
      </c>
      <c r="T119">
        <v>90</v>
      </c>
      <c r="U119">
        <v>60</v>
      </c>
      <c r="V119" s="49">
        <v>66</v>
      </c>
      <c r="W119">
        <v>67</v>
      </c>
      <c r="X119" t="s">
        <v>768</v>
      </c>
      <c r="Y119" t="s">
        <v>44</v>
      </c>
      <c r="Z119" t="s">
        <v>5</v>
      </c>
      <c r="AA119" s="55">
        <v>0.2289156626506024</v>
      </c>
      <c r="AB119" s="55">
        <v>0.13793103448275862</v>
      </c>
      <c r="AC119" s="55">
        <v>-0.55944055944055948</v>
      </c>
      <c r="AD119" s="55">
        <v>-0.18181818181818182</v>
      </c>
      <c r="AE119" s="55">
        <v>-0.36170212765957449</v>
      </c>
      <c r="AF119" s="55">
        <v>-0.58750000000000002</v>
      </c>
      <c r="AG119" s="55">
        <v>-0.65104166666666663</v>
      </c>
      <c r="AH119" s="55">
        <v>-0.3705408515535098</v>
      </c>
    </row>
    <row r="120" spans="1:34" x14ac:dyDescent="0.3">
      <c r="A120" t="s">
        <v>9</v>
      </c>
      <c r="B120" t="s">
        <v>43</v>
      </c>
      <c r="C120" t="s">
        <v>5</v>
      </c>
      <c r="D120" t="s">
        <v>8</v>
      </c>
      <c r="E120">
        <v>272.39999999999998</v>
      </c>
      <c r="F120">
        <v>264.3</v>
      </c>
      <c r="G120">
        <v>370.9</v>
      </c>
      <c r="H120">
        <v>277.60000000000002</v>
      </c>
      <c r="I120">
        <v>330.1</v>
      </c>
      <c r="J120">
        <v>518.4</v>
      </c>
      <c r="K120">
        <v>277</v>
      </c>
      <c r="L120">
        <v>292</v>
      </c>
      <c r="M120">
        <v>375</v>
      </c>
      <c r="N120">
        <v>320</v>
      </c>
      <c r="O120">
        <v>325</v>
      </c>
      <c r="P120">
        <v>463</v>
      </c>
      <c r="Q120">
        <v>321</v>
      </c>
      <c r="R120">
        <v>318</v>
      </c>
      <c r="S120">
        <v>325</v>
      </c>
      <c r="T120">
        <v>256.67899999999997</v>
      </c>
      <c r="U120">
        <v>227</v>
      </c>
      <c r="V120">
        <v>411</v>
      </c>
      <c r="W120">
        <v>300</v>
      </c>
      <c r="X120" t="s">
        <v>9</v>
      </c>
      <c r="Y120" t="s">
        <v>43</v>
      </c>
      <c r="Z120" t="s">
        <v>5</v>
      </c>
      <c r="AA120" s="55">
        <v>0.17841409691629967</v>
      </c>
      <c r="AB120" s="55">
        <v>0.20317820658342786</v>
      </c>
      <c r="AC120" s="55">
        <v>-0.12375303316257746</v>
      </c>
      <c r="AD120" s="55">
        <v>-7.5363832853026114E-2</v>
      </c>
      <c r="AE120" s="55">
        <v>-0.31232959709179042</v>
      </c>
      <c r="AF120" s="55">
        <v>-0.2071759259259259</v>
      </c>
      <c r="AG120" s="55">
        <v>8.3032490974729242E-2</v>
      </c>
      <c r="AH120" s="55">
        <v>-6.5790020340156741E-2</v>
      </c>
    </row>
    <row r="121" spans="1:34" x14ac:dyDescent="0.3">
      <c r="A121" t="s">
        <v>764</v>
      </c>
      <c r="B121" t="s">
        <v>49</v>
      </c>
      <c r="C121" t="s">
        <v>5</v>
      </c>
      <c r="D121" t="s">
        <v>767</v>
      </c>
      <c r="X121" t="s">
        <v>764</v>
      </c>
      <c r="Y121" t="s">
        <v>49</v>
      </c>
      <c r="Z121" t="s">
        <v>5</v>
      </c>
      <c r="AA121" s="55">
        <v>4.4999999999999998E-2</v>
      </c>
      <c r="AB121" s="55">
        <v>0.10300000000000001</v>
      </c>
      <c r="AC121" s="55">
        <v>-0.41899999999999998</v>
      </c>
      <c r="AD121" s="55">
        <v>-0.53799999999999992</v>
      </c>
    </row>
    <row r="122" spans="1:34" x14ac:dyDescent="0.3">
      <c r="A122" t="s">
        <v>765</v>
      </c>
      <c r="B122" t="s">
        <v>49</v>
      </c>
      <c r="C122" t="s">
        <v>5</v>
      </c>
      <c r="D122" t="s">
        <v>767</v>
      </c>
      <c r="X122" t="s">
        <v>765</v>
      </c>
      <c r="Y122" t="s">
        <v>49</v>
      </c>
      <c r="Z122" t="s">
        <v>5</v>
      </c>
      <c r="AA122" s="55">
        <v>0.06</v>
      </c>
      <c r="AB122" s="55">
        <v>1.3999999999999999E-2</v>
      </c>
      <c r="AC122" s="55">
        <v>-0.14400000000000002</v>
      </c>
      <c r="AD122" s="55">
        <v>-0.35299999999999998</v>
      </c>
      <c r="AE122" s="55">
        <v>-0.19500000000000001</v>
      </c>
    </row>
    <row r="123" spans="1:34" x14ac:dyDescent="0.3">
      <c r="A123" t="s">
        <v>37</v>
      </c>
      <c r="B123" t="s">
        <v>45</v>
      </c>
      <c r="C123" t="s">
        <v>5</v>
      </c>
      <c r="D123" t="s">
        <v>7</v>
      </c>
      <c r="E123" s="4">
        <v>233463.81919556001</v>
      </c>
      <c r="F123" s="4">
        <v>179920.80962265999</v>
      </c>
      <c r="G123" s="4">
        <v>197345.83593350003</v>
      </c>
      <c r="H123" s="4">
        <v>289603.66658354999</v>
      </c>
      <c r="I123" s="4">
        <v>263643.72164692002</v>
      </c>
      <c r="J123" s="4">
        <v>211495.66222344001</v>
      </c>
      <c r="K123" s="4">
        <v>235587.94195003001</v>
      </c>
      <c r="L123" s="4">
        <v>260116.60020295999</v>
      </c>
      <c r="M123" s="4">
        <v>209905.71012753001</v>
      </c>
      <c r="N123" s="4">
        <v>236992.64793452999</v>
      </c>
      <c r="O123" s="4">
        <v>282953.84914965997</v>
      </c>
      <c r="P123" s="4">
        <v>215699.25978526002</v>
      </c>
      <c r="Q123" s="4">
        <v>250768.07939658003</v>
      </c>
      <c r="R123" s="4">
        <v>187000.06916810997</v>
      </c>
      <c r="S123" s="4">
        <v>176338.05188735999</v>
      </c>
      <c r="T123" s="4">
        <v>124930.40293191999</v>
      </c>
      <c r="U123" s="4">
        <v>145194.45670092996</v>
      </c>
      <c r="V123" s="4">
        <v>325454.35788181995</v>
      </c>
      <c r="W123" s="4">
        <v>210482.22450633001</v>
      </c>
      <c r="X123" t="s">
        <v>37</v>
      </c>
      <c r="Y123" t="s">
        <v>45</v>
      </c>
      <c r="Z123" t="s">
        <v>5</v>
      </c>
      <c r="AA123" s="55">
        <v>7.4119665568073215E-2</v>
      </c>
      <c r="AB123" s="55">
        <v>3.934653006673882E-2</v>
      </c>
      <c r="AC123" s="55">
        <v>-0.10645162056127226</v>
      </c>
      <c r="AD123" s="55">
        <v>-0.56861594880437105</v>
      </c>
      <c r="AE123" s="55">
        <v>-0.4492777761065786</v>
      </c>
      <c r="AF123" s="55">
        <v>0.53882285083457337</v>
      </c>
      <c r="AG123" s="55">
        <v>-0.10656622421288912</v>
      </c>
      <c r="AH123" s="55">
        <v>-0.11848946781933115</v>
      </c>
    </row>
    <row r="124" spans="1:34" x14ac:dyDescent="0.3">
      <c r="A124" t="s">
        <v>66</v>
      </c>
      <c r="B124" t="s">
        <v>46</v>
      </c>
      <c r="C124" t="s">
        <v>5</v>
      </c>
      <c r="D124" t="s">
        <v>7</v>
      </c>
      <c r="E124" s="4">
        <v>307212.58728296997</v>
      </c>
      <c r="F124" s="4">
        <v>315089.40446693002</v>
      </c>
      <c r="G124" s="4">
        <v>396346.01385513006</v>
      </c>
      <c r="H124" s="4">
        <v>353880.59284917003</v>
      </c>
      <c r="I124" s="4">
        <v>371495.15087608004</v>
      </c>
      <c r="J124" s="4">
        <v>363074.40009239002</v>
      </c>
      <c r="K124" s="4">
        <v>321010.19521144999</v>
      </c>
      <c r="L124" s="4">
        <v>339724.09861866001</v>
      </c>
      <c r="M124" s="4">
        <v>367060.88161004998</v>
      </c>
      <c r="N124" s="4">
        <v>327608.91019403003</v>
      </c>
      <c r="O124" s="4">
        <v>349146.9476696999</v>
      </c>
      <c r="P124" s="4">
        <v>408969.74309601</v>
      </c>
      <c r="Q124" s="4">
        <v>354549.54599999997</v>
      </c>
      <c r="R124" s="4">
        <v>295084.74900000001</v>
      </c>
      <c r="S124" s="4">
        <v>375496.03399999999</v>
      </c>
      <c r="T124" s="4">
        <v>289155.67599999998</v>
      </c>
      <c r="U124" s="4">
        <v>292139.87099999998</v>
      </c>
      <c r="V124" s="4">
        <v>407517.51199999999</v>
      </c>
      <c r="W124" s="4">
        <v>364647.40599999996</v>
      </c>
      <c r="X124" t="s">
        <v>66</v>
      </c>
      <c r="Y124" t="s">
        <v>46</v>
      </c>
      <c r="Z124" t="s">
        <v>5</v>
      </c>
      <c r="AA124" s="55">
        <v>0.15408534896204784</v>
      </c>
      <c r="AB124" s="55">
        <v>-6.3488823119184204E-2</v>
      </c>
      <c r="AC124" s="55">
        <v>-5.2605499049502319E-2</v>
      </c>
      <c r="AD124" s="55">
        <v>-0.18290044200518485</v>
      </c>
      <c r="AE124" s="55">
        <v>-0.2136105402424234</v>
      </c>
      <c r="AF124" s="55">
        <v>0.12240772661553863</v>
      </c>
      <c r="AG124" s="55">
        <v>0.13593714916065536</v>
      </c>
      <c r="AH124" s="55">
        <v>-2.0393468332477432E-2</v>
      </c>
    </row>
    <row r="125" spans="1:34" x14ac:dyDescent="0.3">
      <c r="A125" t="s">
        <v>761</v>
      </c>
      <c r="B125" t="s">
        <v>647</v>
      </c>
      <c r="C125" t="s">
        <v>5</v>
      </c>
      <c r="D125" t="s">
        <v>767</v>
      </c>
      <c r="X125" t="s">
        <v>761</v>
      </c>
      <c r="Y125" t="s">
        <v>647</v>
      </c>
      <c r="Z125" t="s">
        <v>5</v>
      </c>
      <c r="AA125" s="55">
        <v>9.0999999999999998E-2</v>
      </c>
      <c r="AB125" s="55">
        <v>4.2000000000000003E-2</v>
      </c>
      <c r="AC125" s="55">
        <v>0.159</v>
      </c>
      <c r="AD125" s="55">
        <v>-0.32</v>
      </c>
      <c r="AE125" s="55">
        <v>-0.27600000000000002</v>
      </c>
    </row>
    <row r="126" spans="1:34" x14ac:dyDescent="0.3">
      <c r="A126" t="s">
        <v>23</v>
      </c>
      <c r="B126" t="s">
        <v>43</v>
      </c>
      <c r="C126" t="s">
        <v>5</v>
      </c>
      <c r="D126" t="s">
        <v>8</v>
      </c>
      <c r="E126" s="3"/>
      <c r="F126" s="3"/>
      <c r="G126" s="3"/>
      <c r="H126" s="3">
        <v>551.53</v>
      </c>
      <c r="I126" s="3"/>
      <c r="J126" s="3"/>
      <c r="K126" s="3"/>
      <c r="L126" s="3"/>
      <c r="M126" s="3"/>
      <c r="N126" s="3"/>
      <c r="O126" s="3"/>
      <c r="P126" s="3"/>
      <c r="Q126" s="3"/>
      <c r="R126" s="3"/>
      <c r="S126" s="3"/>
      <c r="T126" s="3">
        <v>408.48399999999998</v>
      </c>
      <c r="U126" s="3"/>
      <c r="V126" s="3"/>
      <c r="W126" s="3"/>
      <c r="X126" t="s">
        <v>23</v>
      </c>
      <c r="Y126" t="s">
        <v>43</v>
      </c>
      <c r="Z126" t="s">
        <v>5</v>
      </c>
      <c r="AA126" s="55" t="s">
        <v>102</v>
      </c>
      <c r="AB126" s="55" t="s">
        <v>102</v>
      </c>
      <c r="AC126" s="55" t="s">
        <v>102</v>
      </c>
      <c r="AD126" s="55">
        <v>-0.25936213805232716</v>
      </c>
      <c r="AE126" s="55" t="s">
        <v>102</v>
      </c>
      <c r="AF126" s="55" t="s">
        <v>102</v>
      </c>
      <c r="AG126" s="55" t="s">
        <v>102</v>
      </c>
      <c r="AH126" s="55">
        <v>-0.25936213805232716</v>
      </c>
    </row>
    <row r="127" spans="1:34" x14ac:dyDescent="0.3">
      <c r="A127" t="s">
        <v>656</v>
      </c>
      <c r="B127" t="s">
        <v>44</v>
      </c>
      <c r="C127" t="s">
        <v>5</v>
      </c>
      <c r="D127" t="s">
        <v>730</v>
      </c>
      <c r="E127" s="49">
        <v>55674824</v>
      </c>
      <c r="F127">
        <v>57499122</v>
      </c>
      <c r="G127">
        <v>41088165</v>
      </c>
      <c r="H127">
        <v>48771083</v>
      </c>
      <c r="I127">
        <v>59832917</v>
      </c>
      <c r="J127">
        <v>44876671</v>
      </c>
      <c r="K127">
        <v>58321960</v>
      </c>
      <c r="L127">
        <v>66620442</v>
      </c>
      <c r="M127">
        <v>52607319</v>
      </c>
      <c r="N127">
        <v>54586149</v>
      </c>
      <c r="O127">
        <v>73363289</v>
      </c>
      <c r="P127" s="49">
        <v>60617777</v>
      </c>
      <c r="Q127">
        <v>67416464</v>
      </c>
      <c r="R127">
        <v>71728728</v>
      </c>
      <c r="S127">
        <v>36954498</v>
      </c>
      <c r="T127">
        <v>49124611</v>
      </c>
      <c r="U127">
        <v>55281223</v>
      </c>
      <c r="V127" s="49">
        <v>55442616</v>
      </c>
      <c r="W127">
        <v>76013824</v>
      </c>
      <c r="X127" t="s">
        <v>656</v>
      </c>
      <c r="Y127" t="s">
        <v>44</v>
      </c>
      <c r="Z127" t="s">
        <v>5</v>
      </c>
      <c r="AA127" s="55">
        <v>0.21089676008674946</v>
      </c>
      <c r="AB127" s="55">
        <v>0.24747518753416792</v>
      </c>
      <c r="AC127" s="55">
        <v>-0.10060480919505653</v>
      </c>
      <c r="AD127" s="55">
        <v>7.2487215426403385E-3</v>
      </c>
      <c r="AE127" s="55">
        <v>-7.6073409558153421E-2</v>
      </c>
      <c r="AF127" s="55">
        <v>0.23544404619495951</v>
      </c>
      <c r="AG127" s="55">
        <v>0.30334824138283417</v>
      </c>
      <c r="AH127" s="55">
        <v>0.1253800673324611</v>
      </c>
    </row>
    <row r="128" spans="1:34" x14ac:dyDescent="0.3">
      <c r="A128" t="s">
        <v>0</v>
      </c>
      <c r="B128" t="s">
        <v>42</v>
      </c>
      <c r="C128" t="s">
        <v>5</v>
      </c>
      <c r="E128" s="4"/>
      <c r="F128" s="4"/>
      <c r="G128" s="4">
        <v>42359900000</v>
      </c>
      <c r="H128" s="4"/>
      <c r="I128" s="4"/>
      <c r="J128" s="4">
        <v>72329500000</v>
      </c>
      <c r="K128" s="4"/>
      <c r="L128" s="4"/>
      <c r="M128" s="4">
        <v>52091800000</v>
      </c>
      <c r="N128" s="4"/>
      <c r="O128" s="4"/>
      <c r="P128" s="4">
        <v>57849700000</v>
      </c>
      <c r="Q128" s="4"/>
      <c r="R128" s="4"/>
      <c r="S128" s="4">
        <v>3327291755.1199999</v>
      </c>
      <c r="T128" s="4"/>
      <c r="U128" s="4"/>
      <c r="V128" s="4"/>
      <c r="W128" s="4"/>
      <c r="X128" t="s">
        <v>0</v>
      </c>
      <c r="Y128" t="s">
        <v>42</v>
      </c>
      <c r="Z128" t="s">
        <v>5</v>
      </c>
      <c r="AA128" s="55" t="s">
        <v>102</v>
      </c>
      <c r="AB128" s="55" t="s">
        <v>102</v>
      </c>
      <c r="AC128" s="55">
        <v>-0.92145185056810797</v>
      </c>
      <c r="AD128" s="55" t="s">
        <v>102</v>
      </c>
      <c r="AE128" s="55" t="s">
        <v>102</v>
      </c>
      <c r="AF128" s="55" t="s">
        <v>102</v>
      </c>
      <c r="AG128" s="55" t="s">
        <v>102</v>
      </c>
      <c r="AH128" s="55">
        <v>-0.97098867240459885</v>
      </c>
    </row>
    <row r="129" spans="1:34" x14ac:dyDescent="0.3">
      <c r="A129" t="s">
        <v>771</v>
      </c>
      <c r="B129" t="s">
        <v>647</v>
      </c>
      <c r="C129" t="s">
        <v>5</v>
      </c>
      <c r="D129" t="s">
        <v>7</v>
      </c>
      <c r="E129" s="8">
        <v>66862.265152048247</v>
      </c>
      <c r="F129" s="8">
        <v>42772.832820535688</v>
      </c>
      <c r="G129" s="8">
        <v>32036.017824582643</v>
      </c>
      <c r="H129" s="8">
        <v>47424.9267979953</v>
      </c>
      <c r="I129" s="8">
        <v>34649.800445260822</v>
      </c>
      <c r="J129" s="8">
        <v>30690.110460117612</v>
      </c>
      <c r="K129" s="8">
        <v>54935.447075239324</v>
      </c>
      <c r="L129" s="8">
        <v>37553.297273048003</v>
      </c>
      <c r="M129" s="8">
        <v>31858.260128704707</v>
      </c>
      <c r="N129" s="8">
        <v>44041.942706962007</v>
      </c>
      <c r="O129" s="8">
        <v>36158.078909069191</v>
      </c>
      <c r="P129" s="8">
        <v>35035.17110046903</v>
      </c>
      <c r="Q129" s="9">
        <v>68255.215026450562</v>
      </c>
      <c r="R129" s="9">
        <v>41642.905098175223</v>
      </c>
      <c r="S129" s="9">
        <v>30178.975707092301</v>
      </c>
      <c r="T129" s="9">
        <v>25821.096006423613</v>
      </c>
      <c r="U129" s="9">
        <v>18039.847216623439</v>
      </c>
      <c r="V129" s="9">
        <v>24612.481274954269</v>
      </c>
      <c r="W129" s="10">
        <v>39664.101149848575</v>
      </c>
      <c r="X129" t="s">
        <v>771</v>
      </c>
      <c r="Y129" t="s">
        <v>647</v>
      </c>
      <c r="Z129" t="s">
        <v>5</v>
      </c>
      <c r="AA129" s="55">
        <v>2.0833124202936811E-2</v>
      </c>
      <c r="AB129" s="55">
        <v>-2.6416948512654408E-2</v>
      </c>
      <c r="AC129" s="55">
        <v>-5.7967320646992282E-2</v>
      </c>
      <c r="AD129" s="55">
        <v>-0.45553746205223244</v>
      </c>
      <c r="AE129" s="55">
        <v>-0.47936649028837874</v>
      </c>
      <c r="AF129" s="55">
        <v>-0.19803217043031954</v>
      </c>
      <c r="AG129" s="55">
        <v>-0.2779871055654683</v>
      </c>
      <c r="AH129" s="55">
        <v>-0.19768077780425425</v>
      </c>
    </row>
    <row r="130" spans="1:34" x14ac:dyDescent="0.3">
      <c r="A130" t="s">
        <v>766</v>
      </c>
      <c r="B130" t="s">
        <v>49</v>
      </c>
      <c r="C130" t="s">
        <v>5</v>
      </c>
      <c r="D130" t="s">
        <v>767</v>
      </c>
      <c r="X130" t="s">
        <v>766</v>
      </c>
      <c r="Y130" t="s">
        <v>49</v>
      </c>
      <c r="Z130" t="s">
        <v>5</v>
      </c>
      <c r="AA130" s="55">
        <v>0.10099999999999999</v>
      </c>
      <c r="AB130" s="55">
        <v>4.7E-2</v>
      </c>
      <c r="AC130" s="55">
        <v>0.12300000000000001</v>
      </c>
      <c r="AD130" s="55">
        <v>-1E-3</v>
      </c>
      <c r="AE130" s="55">
        <v>-0.10300000000000001</v>
      </c>
    </row>
    <row r="131" spans="1:34" x14ac:dyDescent="0.3">
      <c r="E131" s="4"/>
      <c r="F131" s="4"/>
      <c r="G131" s="4"/>
      <c r="H131" s="4"/>
      <c r="I131" s="4"/>
      <c r="J131" s="4"/>
      <c r="K131" s="4"/>
      <c r="L131" s="4"/>
      <c r="M131" s="4"/>
      <c r="N131" s="4"/>
      <c r="O131" s="4"/>
      <c r="P131" s="4"/>
      <c r="Q131" s="4"/>
      <c r="R131" s="4"/>
      <c r="S131" s="4"/>
      <c r="T131" s="4"/>
      <c r="U131" s="4"/>
      <c r="V131" s="4"/>
      <c r="W131" s="4"/>
      <c r="AA131" s="55">
        <f t="shared" ref="AA131:AH131" si="14">AVERAGE(AA89:AA130)</f>
        <v>8.1836855503339023E-2</v>
      </c>
      <c r="AB131" s="55">
        <f t="shared" si="14"/>
        <v>7.9618455115404052E-2</v>
      </c>
      <c r="AC131" s="55">
        <f t="shared" si="14"/>
        <v>-6.1534076807782875E-2</v>
      </c>
      <c r="AD131" s="55">
        <f t="shared" si="14"/>
        <v>-0.23477856815971593</v>
      </c>
      <c r="AE131" s="55">
        <f t="shared" si="14"/>
        <v>-0.23460125725544115</v>
      </c>
      <c r="AF131" s="55">
        <f t="shared" si="14"/>
        <v>-0.11291408439565322</v>
      </c>
      <c r="AG131" s="55">
        <f t="shared" si="14"/>
        <v>-0.12478067548163697</v>
      </c>
      <c r="AH131" s="55">
        <f t="shared" si="14"/>
        <v>-0.19930903810553277</v>
      </c>
    </row>
    <row r="132" spans="1:34" x14ac:dyDescent="0.3">
      <c r="E132" s="4"/>
      <c r="F132" s="4"/>
      <c r="G132" s="4"/>
      <c r="H132" s="4"/>
      <c r="I132" s="4"/>
      <c r="J132" s="4"/>
      <c r="K132" s="4"/>
      <c r="L132" s="4"/>
      <c r="M132" s="4"/>
      <c r="N132" s="4"/>
      <c r="O132" s="4"/>
      <c r="P132" s="4"/>
      <c r="Q132" s="4"/>
      <c r="R132" s="4"/>
      <c r="S132" s="4"/>
      <c r="T132" s="4"/>
      <c r="U132" s="4"/>
      <c r="V132" s="4"/>
      <c r="W132" s="4"/>
      <c r="AA132" s="55">
        <f t="shared" ref="AA132:AH132" si="15">_xlfn.STDEV.P(AA89:AA130)</f>
        <v>9.9850475153032872E-2</v>
      </c>
      <c r="AB132" s="55">
        <f t="shared" si="15"/>
        <v>0.13414906560677931</v>
      </c>
      <c r="AC132" s="55">
        <f t="shared" si="15"/>
        <v>0.20779975757962962</v>
      </c>
      <c r="AD132" s="55">
        <f t="shared" si="15"/>
        <v>0.1865647068826588</v>
      </c>
      <c r="AE132" s="55">
        <f t="shared" si="15"/>
        <v>0.15883692491841894</v>
      </c>
      <c r="AF132" s="55">
        <f t="shared" si="15"/>
        <v>0.22619195555152918</v>
      </c>
      <c r="AG132" s="55">
        <f t="shared" si="15"/>
        <v>0.23059991170677419</v>
      </c>
      <c r="AH132" s="55">
        <f t="shared" si="15"/>
        <v>0.20127975567955778</v>
      </c>
    </row>
    <row r="133" spans="1:34" x14ac:dyDescent="0.3">
      <c r="E133" s="4"/>
      <c r="F133" s="4"/>
      <c r="G133" s="4"/>
      <c r="H133" s="4"/>
      <c r="I133" s="4"/>
      <c r="J133" s="4"/>
      <c r="K133" s="4"/>
      <c r="L133" s="4"/>
      <c r="M133" s="4"/>
      <c r="N133" s="4"/>
      <c r="O133" s="4"/>
      <c r="P133" s="4"/>
      <c r="Q133" s="4"/>
      <c r="R133" s="4"/>
      <c r="S133" s="4"/>
      <c r="T133" s="4"/>
      <c r="U133" s="4"/>
      <c r="V133" s="4"/>
      <c r="W133" s="4"/>
    </row>
    <row r="134" spans="1:34" x14ac:dyDescent="0.3">
      <c r="A134" t="s">
        <v>26</v>
      </c>
      <c r="B134" t="s">
        <v>44</v>
      </c>
      <c r="C134" t="s">
        <v>18</v>
      </c>
      <c r="E134">
        <v>1354.36301</v>
      </c>
      <c r="F134">
        <v>841.87252200000012</v>
      </c>
      <c r="G134">
        <v>744.41402699999981</v>
      </c>
      <c r="H134">
        <v>857.43115299999999</v>
      </c>
      <c r="I134">
        <v>849.74154499999986</v>
      </c>
      <c r="J134">
        <v>901.21598600000016</v>
      </c>
      <c r="Q134">
        <v>1329.420157</v>
      </c>
      <c r="R134">
        <v>822.46636799999987</v>
      </c>
      <c r="S134">
        <v>789.04061499999989</v>
      </c>
      <c r="T134">
        <v>787.32919600000014</v>
      </c>
      <c r="U134">
        <v>696.70691800000031</v>
      </c>
      <c r="V134">
        <v>781.54329499999949</v>
      </c>
      <c r="X134" t="s">
        <v>26</v>
      </c>
      <c r="Y134" t="s">
        <v>44</v>
      </c>
      <c r="Z134" t="s">
        <v>18</v>
      </c>
      <c r="AA134" s="55">
        <v>-1.8416667330570416E-2</v>
      </c>
      <c r="AB134" s="55">
        <v>-2.3051178762668108E-2</v>
      </c>
      <c r="AC134" s="55">
        <v>5.9948612440641307E-2</v>
      </c>
      <c r="AD134" s="55">
        <v>-8.1758117552325343E-2</v>
      </c>
      <c r="AE134" s="55">
        <v>-0.18009549833178931</v>
      </c>
      <c r="AF134" s="55">
        <v>-0.13279024435769457</v>
      </c>
      <c r="AG134" s="55" t="s">
        <v>102</v>
      </c>
      <c r="AH134" s="55">
        <v>-6.1728119180309682E-2</v>
      </c>
    </row>
    <row r="135" spans="1:34" x14ac:dyDescent="0.3">
      <c r="A135" t="s">
        <v>649</v>
      </c>
      <c r="B135" t="s">
        <v>647</v>
      </c>
      <c r="C135" t="s">
        <v>18</v>
      </c>
      <c r="D135" t="s">
        <v>7</v>
      </c>
      <c r="E135">
        <v>17445</v>
      </c>
      <c r="F135">
        <v>26252</v>
      </c>
      <c r="G135">
        <v>34528</v>
      </c>
      <c r="H135">
        <v>45125</v>
      </c>
      <c r="I135">
        <v>55910</v>
      </c>
      <c r="J135">
        <v>64932</v>
      </c>
      <c r="K135">
        <v>76447</v>
      </c>
      <c r="L135">
        <v>86819</v>
      </c>
      <c r="M135">
        <v>97052</v>
      </c>
      <c r="N135">
        <v>106485</v>
      </c>
      <c r="O135">
        <v>118634</v>
      </c>
      <c r="P135">
        <v>128977</v>
      </c>
      <c r="Q135">
        <v>15417</v>
      </c>
      <c r="R135">
        <v>22571</v>
      </c>
      <c r="S135">
        <v>26271</v>
      </c>
      <c r="X135" t="s">
        <v>649</v>
      </c>
      <c r="Y135" t="s">
        <v>647</v>
      </c>
      <c r="Z135" t="s">
        <v>18</v>
      </c>
      <c r="AA135" s="55">
        <v>-0.11625107480653482</v>
      </c>
      <c r="AB135" s="55">
        <v>-0.14021788816090203</v>
      </c>
      <c r="AC135" s="55">
        <v>-0.23913924930491195</v>
      </c>
      <c r="AD135" s="55" t="s">
        <v>102</v>
      </c>
      <c r="AE135" s="55" t="s">
        <v>102</v>
      </c>
      <c r="AF135" s="55" t="s">
        <v>102</v>
      </c>
      <c r="AG135" s="55" t="s">
        <v>102</v>
      </c>
      <c r="AH135" s="55">
        <v>-0.79959081708712909</v>
      </c>
    </row>
    <row r="136" spans="1:34" x14ac:dyDescent="0.3">
      <c r="A136" t="s">
        <v>646</v>
      </c>
      <c r="B136" t="s">
        <v>647</v>
      </c>
      <c r="C136" t="s">
        <v>18</v>
      </c>
      <c r="D136" t="s">
        <v>7</v>
      </c>
      <c r="E136" s="4">
        <v>19252</v>
      </c>
      <c r="F136" s="4">
        <v>24937</v>
      </c>
      <c r="G136" s="4">
        <v>16213</v>
      </c>
      <c r="H136" s="4">
        <v>18295</v>
      </c>
      <c r="I136" s="4">
        <v>20899</v>
      </c>
      <c r="J136" s="4">
        <v>19906</v>
      </c>
      <c r="K136" s="4">
        <v>19016</v>
      </c>
      <c r="L136" s="4">
        <v>21126</v>
      </c>
      <c r="M136" s="4">
        <v>20915</v>
      </c>
      <c r="N136" s="4">
        <v>19404</v>
      </c>
      <c r="O136" s="4">
        <v>21996</v>
      </c>
      <c r="P136" s="4">
        <v>21296</v>
      </c>
      <c r="Q136" s="4">
        <v>19384</v>
      </c>
      <c r="R136" s="4">
        <v>26214</v>
      </c>
      <c r="S136" s="4">
        <v>14461</v>
      </c>
      <c r="T136" s="4">
        <v>11423</v>
      </c>
      <c r="U136" s="4">
        <v>16505</v>
      </c>
      <c r="V136" s="4">
        <v>16334</v>
      </c>
      <c r="W136" s="4">
        <v>19945</v>
      </c>
      <c r="X136" t="s">
        <v>646</v>
      </c>
      <c r="Y136" t="s">
        <v>647</v>
      </c>
      <c r="Z136" t="s">
        <v>18</v>
      </c>
      <c r="AA136" s="55">
        <v>6.8564305007271968E-3</v>
      </c>
      <c r="AB136" s="55">
        <v>5.1209046797930785E-2</v>
      </c>
      <c r="AC136" s="55">
        <v>-0.10806143218404983</v>
      </c>
      <c r="AD136" s="55">
        <v>-0.37562175457775349</v>
      </c>
      <c r="AE136" s="55">
        <v>-0.21024929422460406</v>
      </c>
      <c r="AF136" s="55">
        <v>-0.17944338390435044</v>
      </c>
      <c r="AG136" s="55">
        <v>4.8853596970971816E-2</v>
      </c>
      <c r="AH136" s="55">
        <v>-0.1028891552000462</v>
      </c>
    </row>
    <row r="137" spans="1:34" x14ac:dyDescent="0.3">
      <c r="A137" t="s">
        <v>50</v>
      </c>
      <c r="B137" t="s">
        <v>46</v>
      </c>
      <c r="C137" t="s">
        <v>18</v>
      </c>
      <c r="E137" s="13">
        <v>1070162625.1770643</v>
      </c>
      <c r="F137" s="13">
        <v>1043283246.0817368</v>
      </c>
      <c r="G137" s="13">
        <v>1116200211.2455215</v>
      </c>
      <c r="H137" s="52">
        <v>1169790716.5108171</v>
      </c>
      <c r="I137" s="13">
        <v>1038316897.9711136</v>
      </c>
      <c r="J137" s="13">
        <v>847021513.61838067</v>
      </c>
      <c r="K137" s="13">
        <v>1043887927.1788384</v>
      </c>
      <c r="L137" s="13">
        <v>1105241677.6726167</v>
      </c>
      <c r="M137" s="13">
        <v>1057623290.2429143</v>
      </c>
      <c r="N137" s="13"/>
      <c r="O137" s="13"/>
      <c r="P137" s="13"/>
      <c r="Q137" s="13">
        <v>1164122873.3588381</v>
      </c>
      <c r="R137" s="13">
        <v>718092589.94757569</v>
      </c>
      <c r="S137" s="13">
        <v>724700591.39252365</v>
      </c>
      <c r="T137" s="13">
        <v>890218250.85957944</v>
      </c>
      <c r="U137" s="13">
        <v>1086830663.2332373</v>
      </c>
      <c r="V137" s="13">
        <v>727430642.12965751</v>
      </c>
      <c r="W137" s="4"/>
      <c r="X137" t="s">
        <v>50</v>
      </c>
      <c r="Y137" t="s">
        <v>46</v>
      </c>
      <c r="Z137" t="s">
        <v>18</v>
      </c>
      <c r="AA137" s="55">
        <v>8.7799971678348923E-2</v>
      </c>
      <c r="AB137" s="55">
        <v>-0.31169929868564555</v>
      </c>
      <c r="AC137" s="55">
        <v>-0.35074318738583621</v>
      </c>
      <c r="AD137" s="55">
        <v>-0.23899357526543716</v>
      </c>
      <c r="AE137" s="55">
        <v>4.6723466946286159E-2</v>
      </c>
      <c r="AF137" s="55">
        <v>-0.14118988663917686</v>
      </c>
      <c r="AG137" s="55" t="s">
        <v>102</v>
      </c>
      <c r="AH137" s="55">
        <v>-0.27525723163094873</v>
      </c>
    </row>
    <row r="138" spans="1:34" x14ac:dyDescent="0.3">
      <c r="A138" t="s">
        <v>17</v>
      </c>
      <c r="B138" t="s">
        <v>43</v>
      </c>
      <c r="C138" t="s">
        <v>18</v>
      </c>
      <c r="D138" t="s">
        <v>8</v>
      </c>
      <c r="E138" s="12">
        <v>1025.03</v>
      </c>
      <c r="F138" s="12">
        <v>972.47</v>
      </c>
      <c r="G138" s="12">
        <v>1065.77</v>
      </c>
      <c r="H138" s="12">
        <v>1138.6500000000001</v>
      </c>
      <c r="I138" s="12">
        <v>1002.89</v>
      </c>
      <c r="J138" s="12">
        <v>999.39</v>
      </c>
      <c r="K138" s="12">
        <v>1020.83</v>
      </c>
      <c r="L138" s="12">
        <v>982.02</v>
      </c>
      <c r="M138" s="12">
        <v>919.17</v>
      </c>
      <c r="N138" s="12">
        <v>953.8</v>
      </c>
      <c r="O138" s="12">
        <v>1034.9100000000001</v>
      </c>
      <c r="P138" s="12">
        <v>1031.8399999999999</v>
      </c>
      <c r="Q138" s="12">
        <v>1108.18</v>
      </c>
      <c r="R138" s="12">
        <v>1053.6600000000001</v>
      </c>
      <c r="S138" s="12">
        <v>975.97</v>
      </c>
      <c r="T138" s="12">
        <v>321.72000000000003</v>
      </c>
      <c r="U138" s="12">
        <v>621.51</v>
      </c>
      <c r="V138" s="49">
        <v>909.17</v>
      </c>
      <c r="W138">
        <v>874.22</v>
      </c>
      <c r="X138" t="s">
        <v>17</v>
      </c>
      <c r="Y138" t="s">
        <v>43</v>
      </c>
      <c r="Z138" t="s">
        <v>18</v>
      </c>
      <c r="AA138" s="55">
        <v>8.1119576987990688E-2</v>
      </c>
      <c r="AB138" s="55">
        <v>8.3488436661285234E-2</v>
      </c>
      <c r="AC138" s="55">
        <v>-8.4258329658369019E-2</v>
      </c>
      <c r="AD138" s="55">
        <v>-0.71745488077987085</v>
      </c>
      <c r="AE138" s="55">
        <v>-0.38028098794483939</v>
      </c>
      <c r="AF138" s="55">
        <v>-9.0275067791352748E-2</v>
      </c>
      <c r="AG138" s="55">
        <v>-0.1436184281418062</v>
      </c>
      <c r="AH138" s="55">
        <v>-0.18831755715893211</v>
      </c>
    </row>
    <row r="139" spans="1:34" x14ac:dyDescent="0.3">
      <c r="A139" t="s">
        <v>11</v>
      </c>
      <c r="B139" t="s">
        <v>45</v>
      </c>
      <c r="C139" t="s">
        <v>18</v>
      </c>
      <c r="D139" t="s">
        <v>8</v>
      </c>
      <c r="E139" s="4">
        <v>29258.5</v>
      </c>
      <c r="F139" s="4">
        <v>28180.1</v>
      </c>
      <c r="G139" s="4">
        <v>32498.700000000004</v>
      </c>
      <c r="H139" s="4">
        <v>39942</v>
      </c>
      <c r="I139" s="4">
        <v>43427.7</v>
      </c>
      <c r="J139" s="4">
        <v>39014</v>
      </c>
      <c r="K139" s="4">
        <v>37074.950236000004</v>
      </c>
      <c r="L139" s="4">
        <v>38617.749764000007</v>
      </c>
      <c r="M139" s="4">
        <v>48027.299999999988</v>
      </c>
      <c r="N139" s="4">
        <v>51957.400000000023</v>
      </c>
      <c r="O139" s="4">
        <v>53164.599999999977</v>
      </c>
      <c r="P139" s="4">
        <v>91747</v>
      </c>
      <c r="Q139" s="4">
        <v>30460</v>
      </c>
      <c r="R139" s="4">
        <v>25490</v>
      </c>
      <c r="S139" s="4">
        <v>36024.5</v>
      </c>
      <c r="T139" s="4">
        <v>40847.600000000006</v>
      </c>
      <c r="U139" s="4">
        <v>27167.899999999994</v>
      </c>
      <c r="V139" s="4">
        <v>29530</v>
      </c>
      <c r="W139" s="4">
        <v>29970</v>
      </c>
      <c r="X139" t="s">
        <v>11</v>
      </c>
      <c r="Y139" t="s">
        <v>45</v>
      </c>
      <c r="Z139" t="s">
        <v>18</v>
      </c>
      <c r="AA139" s="55">
        <v>4.1064989661124117E-2</v>
      </c>
      <c r="AB139" s="55">
        <v>-9.5460981330797223E-2</v>
      </c>
      <c r="AC139" s="55">
        <v>0.10849049346589233</v>
      </c>
      <c r="AD139" s="55">
        <v>2.2672875669721242E-2</v>
      </c>
      <c r="AE139" s="55">
        <v>-0.37441080232202034</v>
      </c>
      <c r="AF139" s="55">
        <v>-0.24309222330445482</v>
      </c>
      <c r="AG139" s="55">
        <v>-0.19163748543891648</v>
      </c>
      <c r="AH139" s="55">
        <v>-0.11991353591628257</v>
      </c>
    </row>
    <row r="140" spans="1:34" x14ac:dyDescent="0.3">
      <c r="A140" t="s">
        <v>731</v>
      </c>
      <c r="B140" t="s">
        <v>45</v>
      </c>
      <c r="C140" t="s">
        <v>18</v>
      </c>
      <c r="D140" t="s">
        <v>7</v>
      </c>
      <c r="E140" s="13"/>
      <c r="F140" s="13"/>
      <c r="G140" s="13">
        <v>6592.4677630599999</v>
      </c>
      <c r="H140" s="13"/>
      <c r="I140" s="13"/>
      <c r="J140" s="13">
        <v>7197.8140746900008</v>
      </c>
      <c r="K140" s="13"/>
      <c r="L140" s="13"/>
      <c r="M140" s="13">
        <v>6562.5769042900001</v>
      </c>
      <c r="N140" s="13"/>
      <c r="O140" s="13"/>
      <c r="P140" s="13">
        <v>7315.8217169399932</v>
      </c>
      <c r="Q140" s="13"/>
      <c r="R140" s="13"/>
      <c r="S140" s="13">
        <v>6302.0869384800008</v>
      </c>
      <c r="T140" s="13"/>
      <c r="U140" s="13"/>
      <c r="V140" s="13">
        <v>6060.7733656300006</v>
      </c>
      <c r="W140" s="4"/>
      <c r="X140" t="s">
        <v>731</v>
      </c>
      <c r="Y140" t="s">
        <v>45</v>
      </c>
      <c r="Z140" t="s">
        <v>18</v>
      </c>
      <c r="AA140" s="55" t="s">
        <v>102</v>
      </c>
      <c r="AB140" s="55" t="s">
        <v>102</v>
      </c>
      <c r="AC140" s="55">
        <v>-4.4047363599881185E-2</v>
      </c>
      <c r="AD140" s="55" t="s">
        <v>102</v>
      </c>
      <c r="AE140" s="55" t="s">
        <v>102</v>
      </c>
      <c r="AF140" s="55">
        <v>-0.15797028059646995</v>
      </c>
      <c r="AG140" s="55" t="s">
        <v>102</v>
      </c>
      <c r="AH140" s="55">
        <v>-0.10350923573820846</v>
      </c>
    </row>
    <row r="141" spans="1:34" x14ac:dyDescent="0.3">
      <c r="A141" t="s">
        <v>48</v>
      </c>
      <c r="B141" t="s">
        <v>49</v>
      </c>
      <c r="C141" t="s">
        <v>18</v>
      </c>
      <c r="D141" t="s">
        <v>7</v>
      </c>
      <c r="E141" s="13">
        <v>90664.782000000007</v>
      </c>
      <c r="F141" s="13">
        <v>75017.937000000005</v>
      </c>
      <c r="G141" s="13">
        <v>77735.692999999999</v>
      </c>
      <c r="H141" s="13">
        <v>66814.343999999997</v>
      </c>
      <c r="I141" s="13">
        <v>88302.422000000006</v>
      </c>
      <c r="J141" s="13">
        <v>79397.532000000007</v>
      </c>
      <c r="K141" s="13">
        <v>93109.093999999997</v>
      </c>
      <c r="L141" s="13">
        <v>67440.945999999996</v>
      </c>
      <c r="M141" s="13">
        <v>72292.02</v>
      </c>
      <c r="N141" s="13">
        <v>74166.808000000005</v>
      </c>
      <c r="O141" s="13">
        <v>70238.740000000005</v>
      </c>
      <c r="P141" s="13">
        <v>78146.441999999995</v>
      </c>
      <c r="Q141" s="13">
        <v>113122.951</v>
      </c>
      <c r="R141" s="13">
        <v>84759.994999999995</v>
      </c>
      <c r="S141" s="13">
        <v>99874.915999999997</v>
      </c>
      <c r="T141" s="13">
        <v>73902.589000000007</v>
      </c>
      <c r="U141" s="13">
        <v>57704.824999999997</v>
      </c>
      <c r="V141" s="13">
        <v>60433.084000000003</v>
      </c>
      <c r="W141" s="4"/>
      <c r="X141" t="s">
        <v>48</v>
      </c>
      <c r="Y141" t="s">
        <v>49</v>
      </c>
      <c r="Z141" t="s">
        <v>18</v>
      </c>
      <c r="AA141" s="55">
        <v>0.24770554237917863</v>
      </c>
      <c r="AB141" s="55">
        <v>0.12986304861995857</v>
      </c>
      <c r="AC141" s="55">
        <v>0.28480125596873496</v>
      </c>
      <c r="AD141" s="55">
        <v>0.10608867161817843</v>
      </c>
      <c r="AE141" s="55">
        <v>-0.34650914784647702</v>
      </c>
      <c r="AF141" s="55">
        <v>-0.2388543764811229</v>
      </c>
      <c r="AG141" s="55" t="s">
        <v>102</v>
      </c>
      <c r="AH141" s="55">
        <v>-0.14227232302593387</v>
      </c>
    </row>
    <row r="142" spans="1:34" x14ac:dyDescent="0.3">
      <c r="A142" t="s">
        <v>29</v>
      </c>
      <c r="B142" t="s">
        <v>44</v>
      </c>
      <c r="C142" t="s">
        <v>18</v>
      </c>
      <c r="D142" t="s">
        <v>7</v>
      </c>
      <c r="E142">
        <v>49.84722318</v>
      </c>
      <c r="F142">
        <v>38.958365399999998</v>
      </c>
      <c r="G142">
        <v>50.498218180000002</v>
      </c>
      <c r="H142">
        <v>55.14283846</v>
      </c>
      <c r="I142">
        <v>56.428341859999996</v>
      </c>
      <c r="J142">
        <v>52.810087229999993</v>
      </c>
      <c r="K142">
        <v>71.626480939999993</v>
      </c>
      <c r="L142">
        <v>71.690318180000006</v>
      </c>
      <c r="M142">
        <v>70.816309910000001</v>
      </c>
      <c r="N142">
        <v>65.908952759999991</v>
      </c>
      <c r="O142">
        <v>54.764641939999997</v>
      </c>
      <c r="P142">
        <v>57.237175490000006</v>
      </c>
      <c r="Q142">
        <v>47.781207189999996</v>
      </c>
      <c r="R142">
        <v>40.097544820000003</v>
      </c>
      <c r="S142">
        <v>54.96385222</v>
      </c>
      <c r="T142">
        <v>35.570662579999997</v>
      </c>
      <c r="U142">
        <v>38.250745619999996</v>
      </c>
      <c r="V142">
        <v>42.474174049999995</v>
      </c>
      <c r="X142" t="s">
        <v>29</v>
      </c>
      <c r="Y142" t="s">
        <v>44</v>
      </c>
      <c r="Z142" t="s">
        <v>18</v>
      </c>
      <c r="AA142" s="55">
        <v>-4.1446962502596198E-2</v>
      </c>
      <c r="AB142" s="55">
        <v>2.9240945001250105E-2</v>
      </c>
      <c r="AC142" s="55">
        <v>8.8431517010804706E-2</v>
      </c>
      <c r="AD142" s="55">
        <v>-0.35493595227596852</v>
      </c>
      <c r="AE142" s="55">
        <v>-0.3221359274582094</v>
      </c>
      <c r="AF142" s="55">
        <v>-0.19571854019071652</v>
      </c>
      <c r="AG142" s="55" t="s">
        <v>102</v>
      </c>
      <c r="AH142" s="55">
        <v>-0.30953848114965538</v>
      </c>
    </row>
    <row r="143" spans="1:34" x14ac:dyDescent="0.3">
      <c r="A143" t="s">
        <v>15</v>
      </c>
      <c r="B143" t="s">
        <v>42</v>
      </c>
      <c r="C143" t="s">
        <v>18</v>
      </c>
      <c r="D143" t="s">
        <v>7</v>
      </c>
      <c r="E143">
        <v>5516</v>
      </c>
      <c r="F143">
        <v>10552</v>
      </c>
      <c r="G143">
        <v>15862</v>
      </c>
      <c r="H143">
        <v>21620</v>
      </c>
      <c r="I143">
        <v>27173</v>
      </c>
      <c r="J143">
        <v>32333</v>
      </c>
      <c r="K143">
        <v>38178</v>
      </c>
      <c r="Q143">
        <v>6853</v>
      </c>
      <c r="R143">
        <v>12435</v>
      </c>
      <c r="S143">
        <v>17631</v>
      </c>
      <c r="T143">
        <v>22178</v>
      </c>
      <c r="U143">
        <v>25770</v>
      </c>
      <c r="V143">
        <v>29888</v>
      </c>
      <c r="W143">
        <v>34876</v>
      </c>
      <c r="X143" t="s">
        <v>15</v>
      </c>
      <c r="Y143" t="s">
        <v>42</v>
      </c>
      <c r="Z143" t="s">
        <v>18</v>
      </c>
      <c r="AA143" s="55">
        <v>0.24238578680203046</v>
      </c>
      <c r="AB143" s="55">
        <v>0.17844958301743746</v>
      </c>
      <c r="AC143" s="55">
        <v>0.11152439793216493</v>
      </c>
      <c r="AD143" s="55">
        <v>2.5809435707678074E-2</v>
      </c>
      <c r="AE143" s="55">
        <v>-5.1632134839730615E-2</v>
      </c>
      <c r="AF143" s="55">
        <v>-7.5619336281817343E-2</v>
      </c>
      <c r="AG143" s="55">
        <v>-8.6489601341086492E-2</v>
      </c>
      <c r="AH143" s="55">
        <v>-1.0599468373513892E-2</v>
      </c>
    </row>
    <row r="144" spans="1:34" x14ac:dyDescent="0.3">
      <c r="A144" t="s">
        <v>20</v>
      </c>
      <c r="B144" t="s">
        <v>46</v>
      </c>
      <c r="C144" t="s">
        <v>18</v>
      </c>
      <c r="E144" s="4"/>
      <c r="F144" s="4"/>
      <c r="G144" s="4">
        <v>289038337447.65002</v>
      </c>
      <c r="H144" s="4"/>
      <c r="I144" s="4"/>
      <c r="J144" s="4">
        <v>311943065869.95398</v>
      </c>
      <c r="K144" s="4"/>
      <c r="L144" s="4"/>
      <c r="M144" s="4">
        <v>275116219968.75403</v>
      </c>
      <c r="N144" s="4"/>
      <c r="O144" s="4"/>
      <c r="P144" s="4">
        <v>308480000000</v>
      </c>
      <c r="Q144" s="4"/>
      <c r="R144" s="7"/>
      <c r="S144" s="7">
        <v>324579124652.33362</v>
      </c>
      <c r="T144" s="7"/>
      <c r="U144" s="4"/>
      <c r="V144" s="4">
        <v>327195289087.9978</v>
      </c>
      <c r="W144" s="4"/>
      <c r="X144" t="s">
        <v>20</v>
      </c>
      <c r="Y144" t="s">
        <v>46</v>
      </c>
      <c r="Z144" t="s">
        <v>18</v>
      </c>
      <c r="AA144" s="55" t="s">
        <v>102</v>
      </c>
      <c r="AB144" s="55" t="s">
        <v>102</v>
      </c>
      <c r="AC144" s="55">
        <v>0.12296219082397905</v>
      </c>
      <c r="AD144" s="55" t="s">
        <v>102</v>
      </c>
      <c r="AE144" s="55" t="s">
        <v>102</v>
      </c>
      <c r="AF144" s="55">
        <v>4.8894253108361534E-2</v>
      </c>
      <c r="AG144" s="55" t="s">
        <v>102</v>
      </c>
      <c r="AH144" s="55">
        <v>8.4516775631216248E-2</v>
      </c>
    </row>
    <row r="145" spans="1:34" x14ac:dyDescent="0.3">
      <c r="A145" t="s">
        <v>37</v>
      </c>
      <c r="B145" t="s">
        <v>45</v>
      </c>
      <c r="C145" t="s">
        <v>18</v>
      </c>
      <c r="D145" t="s">
        <v>7</v>
      </c>
      <c r="E145">
        <v>73893.824262800015</v>
      </c>
      <c r="F145">
        <v>58533.157215079998</v>
      </c>
      <c r="G145">
        <v>63480.448862090008</v>
      </c>
      <c r="H145">
        <v>66736.196539769997</v>
      </c>
      <c r="I145">
        <v>70629.038033549994</v>
      </c>
      <c r="J145">
        <v>67976.304792899988</v>
      </c>
      <c r="K145">
        <v>69715.030089940003</v>
      </c>
      <c r="L145">
        <v>66936.697875870013</v>
      </c>
      <c r="M145">
        <v>74337.01689015</v>
      </c>
      <c r="N145">
        <v>73598.267974970004</v>
      </c>
      <c r="O145">
        <v>75491.823265169995</v>
      </c>
      <c r="P145">
        <v>71459.188589609999</v>
      </c>
      <c r="Q145">
        <v>82365.27695775</v>
      </c>
      <c r="R145">
        <v>61994.28917122</v>
      </c>
      <c r="S145">
        <v>50389.861737200008</v>
      </c>
      <c r="T145">
        <v>35266.977115429989</v>
      </c>
      <c r="U145">
        <v>35639.540849370002</v>
      </c>
      <c r="V145">
        <v>64598.485397790042</v>
      </c>
      <c r="W145">
        <v>58601.202901679972</v>
      </c>
      <c r="X145" t="s">
        <v>37</v>
      </c>
      <c r="Y145" t="s">
        <v>45</v>
      </c>
      <c r="Z145" t="s">
        <v>18</v>
      </c>
      <c r="AA145" s="55">
        <v>0.11464358191588041</v>
      </c>
      <c r="AB145" s="55">
        <v>5.9131133887449082E-2</v>
      </c>
      <c r="AC145" s="55">
        <v>-0.2062144701170755</v>
      </c>
      <c r="AD145" s="55">
        <v>-0.47154649284794953</v>
      </c>
      <c r="AE145" s="55">
        <v>-0.49539818406643721</v>
      </c>
      <c r="AF145" s="55">
        <v>-4.9691129951841002E-2</v>
      </c>
      <c r="AG145" s="55">
        <v>-0.15941795010232343</v>
      </c>
      <c r="AH145" s="55">
        <v>-0.17434106577409939</v>
      </c>
    </row>
    <row r="146" spans="1:34" x14ac:dyDescent="0.3">
      <c r="A146" t="s">
        <v>66</v>
      </c>
      <c r="B146" t="s">
        <v>46</v>
      </c>
      <c r="C146" t="s">
        <v>18</v>
      </c>
      <c r="D146" t="s">
        <v>7</v>
      </c>
      <c r="E146" s="13">
        <v>85813.091717579999</v>
      </c>
      <c r="F146" s="4">
        <v>72293.253024709993</v>
      </c>
      <c r="G146" s="4">
        <v>84516.472639479995</v>
      </c>
      <c r="H146" s="4">
        <v>79873.020769659997</v>
      </c>
      <c r="I146" s="4">
        <v>103180.85829619</v>
      </c>
      <c r="J146" s="4">
        <v>81269.788425570005</v>
      </c>
      <c r="K146" s="4">
        <v>82900.553</v>
      </c>
      <c r="L146" s="4">
        <v>88167.412000000011</v>
      </c>
      <c r="M146" s="4">
        <v>85984.581000000006</v>
      </c>
      <c r="N146" s="4">
        <v>80360.656999999992</v>
      </c>
      <c r="O146" s="4">
        <v>96076.986999999994</v>
      </c>
      <c r="P146" s="13">
        <v>90249.258999999991</v>
      </c>
      <c r="Q146" s="4">
        <v>85830</v>
      </c>
      <c r="R146" s="4">
        <v>75150</v>
      </c>
      <c r="S146" s="4">
        <v>85280</v>
      </c>
      <c r="T146" s="4">
        <v>69130</v>
      </c>
      <c r="U146" s="4">
        <v>75270</v>
      </c>
      <c r="V146" s="13">
        <v>74470</v>
      </c>
      <c r="W146">
        <v>92760</v>
      </c>
      <c r="X146" t="s">
        <v>66</v>
      </c>
      <c r="Y146" t="s">
        <v>46</v>
      </c>
      <c r="Z146" t="s">
        <v>18</v>
      </c>
      <c r="AA146" s="55">
        <v>1.9703616408144688E-4</v>
      </c>
      <c r="AB146" s="55">
        <v>3.9516093905935655E-2</v>
      </c>
      <c r="AC146" s="55">
        <v>9.0340656285664792E-3</v>
      </c>
      <c r="AD146" s="55">
        <v>-0.13450124542855357</v>
      </c>
      <c r="AE146" s="55">
        <v>-0.27050422682150355</v>
      </c>
      <c r="AF146" s="55">
        <v>-8.3669326047249554E-2</v>
      </c>
      <c r="AG146" s="55">
        <v>0.11893101605727528</v>
      </c>
      <c r="AH146" s="55">
        <v>-5.4178517176957118E-2</v>
      </c>
    </row>
    <row r="147" spans="1:34" x14ac:dyDescent="0.3">
      <c r="A147" t="s">
        <v>47</v>
      </c>
      <c r="B147" t="s">
        <v>46</v>
      </c>
      <c r="C147" t="s">
        <v>18</v>
      </c>
      <c r="D147" t="s">
        <v>8</v>
      </c>
      <c r="E147" s="4">
        <v>35.179110227690003</v>
      </c>
      <c r="F147" s="4">
        <v>29.874911330309899</v>
      </c>
      <c r="G147" s="4">
        <v>31.29795740266</v>
      </c>
      <c r="H147" s="4">
        <v>32.106002039890001</v>
      </c>
      <c r="I147" s="4">
        <v>32.788533340089998</v>
      </c>
      <c r="J147" s="4">
        <v>31.097090103340001</v>
      </c>
      <c r="K147" s="4">
        <v>33.218205330849997</v>
      </c>
      <c r="L147" s="4">
        <v>32.067614144430003</v>
      </c>
      <c r="M147" s="4">
        <v>33.88326571492</v>
      </c>
      <c r="N147" s="4">
        <v>32.588168592830002</v>
      </c>
      <c r="O147" s="4">
        <v>34.203684948849997</v>
      </c>
      <c r="P147" s="4">
        <v>34.614001725599998</v>
      </c>
      <c r="Q147" s="4">
        <v>37.954856541609999</v>
      </c>
      <c r="R147" s="4">
        <v>32.000073457699997</v>
      </c>
      <c r="S147" s="4">
        <v>32.759804053910003</v>
      </c>
      <c r="T147" s="4">
        <v>30.729928097919998</v>
      </c>
      <c r="U147" s="4">
        <v>23.628213569529997</v>
      </c>
      <c r="V147" s="4"/>
      <c r="X147" t="s">
        <v>47</v>
      </c>
      <c r="Y147" t="s">
        <v>46</v>
      </c>
      <c r="Z147" s="14" t="s">
        <v>18</v>
      </c>
      <c r="AA147" s="55">
        <v>7.8903255254453936E-2</v>
      </c>
      <c r="AB147" s="55">
        <v>7.1135345102564126E-2</v>
      </c>
      <c r="AC147" s="55">
        <v>4.6707413919790212E-2</v>
      </c>
      <c r="AD147" s="55">
        <v>-4.2860333100966715E-2</v>
      </c>
      <c r="AE147" s="55">
        <v>-0.27937570965883457</v>
      </c>
      <c r="AF147" s="55" t="s">
        <v>102</v>
      </c>
      <c r="AG147" s="55" t="s">
        <v>102</v>
      </c>
      <c r="AH147" s="55">
        <v>-0.30363710116765741</v>
      </c>
    </row>
    <row r="148" spans="1:34" x14ac:dyDescent="0.3">
      <c r="A148" t="s">
        <v>656</v>
      </c>
      <c r="B148" t="s">
        <v>44</v>
      </c>
      <c r="C148" t="s">
        <v>18</v>
      </c>
      <c r="D148" t="s">
        <v>730</v>
      </c>
      <c r="E148" s="8">
        <v>15975461</v>
      </c>
      <c r="F148" s="8">
        <v>12241961</v>
      </c>
      <c r="G148" s="8">
        <v>12048720</v>
      </c>
      <c r="H148" s="8">
        <v>14494908</v>
      </c>
      <c r="I148" s="8">
        <v>14263227</v>
      </c>
      <c r="J148" s="8">
        <v>14050071</v>
      </c>
      <c r="K148" s="8">
        <v>16328438</v>
      </c>
      <c r="L148" s="8">
        <v>15088666</v>
      </c>
      <c r="M148" s="8">
        <v>15771094</v>
      </c>
      <c r="N148" s="8">
        <v>16672198</v>
      </c>
      <c r="O148" s="8">
        <v>14646664</v>
      </c>
      <c r="P148" s="8">
        <v>19147486</v>
      </c>
      <c r="Q148" s="8">
        <v>19642880</v>
      </c>
      <c r="R148" s="8">
        <v>14587408</v>
      </c>
      <c r="S148" s="8">
        <v>4729688</v>
      </c>
      <c r="T148" s="8">
        <v>16877461</v>
      </c>
      <c r="U148" s="8">
        <v>9565415</v>
      </c>
      <c r="V148" s="8">
        <v>18419702</v>
      </c>
      <c r="W148" s="8">
        <v>21467089</v>
      </c>
      <c r="X148" t="s">
        <v>656</v>
      </c>
      <c r="Y148" t="s">
        <v>44</v>
      </c>
      <c r="Z148" t="s">
        <v>18</v>
      </c>
      <c r="AA148" s="55">
        <v>0.22956576965134215</v>
      </c>
      <c r="AB148" s="55">
        <v>0.19159079170404153</v>
      </c>
      <c r="AC148" s="55">
        <v>-0.60745307385348812</v>
      </c>
      <c r="AD148" s="55">
        <v>0.16437172281466014</v>
      </c>
      <c r="AE148" s="55">
        <v>-0.32936529720798807</v>
      </c>
      <c r="AF148" s="55">
        <v>0.31100419350194031</v>
      </c>
      <c r="AG148" s="55">
        <v>0.31470560748064208</v>
      </c>
      <c r="AH148" s="55">
        <v>5.9222253589552312E-2</v>
      </c>
    </row>
    <row r="149" spans="1:34" x14ac:dyDescent="0.3">
      <c r="A149" t="s">
        <v>771</v>
      </c>
      <c r="B149" t="s">
        <v>647</v>
      </c>
      <c r="C149" t="s">
        <v>18</v>
      </c>
      <c r="D149" t="s">
        <v>7</v>
      </c>
      <c r="E149">
        <v>13701.16958338</v>
      </c>
      <c r="F149">
        <v>13373.42738438</v>
      </c>
      <c r="G149">
        <v>7934.4574126100042</v>
      </c>
      <c r="H149">
        <v>13041.314937529996</v>
      </c>
      <c r="I149">
        <v>10994.483818179997</v>
      </c>
      <c r="J149">
        <v>8118.1653667299979</v>
      </c>
      <c r="K149">
        <v>13639.758394440001</v>
      </c>
      <c r="L149">
        <v>12445.851100760003</v>
      </c>
      <c r="M149">
        <v>8254.0083551899988</v>
      </c>
      <c r="N149">
        <v>13569.189680070001</v>
      </c>
      <c r="O149">
        <v>13031.280557730001</v>
      </c>
      <c r="P149">
        <v>7622.4302948400027</v>
      </c>
      <c r="Q149">
        <v>14475.835533709998</v>
      </c>
      <c r="R149">
        <v>12585.952441919997</v>
      </c>
      <c r="S149">
        <v>2362.4941326699991</v>
      </c>
      <c r="T149">
        <v>897.14781126000105</v>
      </c>
      <c r="U149">
        <v>635.08354797000197</v>
      </c>
      <c r="V149">
        <v>1078.3740494099995</v>
      </c>
      <c r="W149">
        <v>10743.814671836666</v>
      </c>
      <c r="X149" t="s">
        <v>771</v>
      </c>
      <c r="Y149" t="s">
        <v>647</v>
      </c>
      <c r="Z149" t="s">
        <v>18</v>
      </c>
      <c r="AA149" s="55">
        <v>5.6540132987602382E-2</v>
      </c>
      <c r="AB149" s="55">
        <v>-5.888355466600613E-2</v>
      </c>
      <c r="AC149" s="55">
        <v>-0.70224881049643606</v>
      </c>
      <c r="AD149" s="55">
        <v>-0.93120725819769823</v>
      </c>
      <c r="AE149" s="55">
        <v>-0.94223616511037511</v>
      </c>
      <c r="AF149" s="55">
        <v>-0.86716530143258597</v>
      </c>
      <c r="AG149" s="55">
        <v>-0.21231635039692592</v>
      </c>
      <c r="AH149" s="55">
        <v>-0.470578811379531</v>
      </c>
    </row>
    <row r="150" spans="1:34" x14ac:dyDescent="0.3">
      <c r="AA150" s="55">
        <f>AVERAGE(AA134:AA149)</f>
        <v>7.2190526381647052E-2</v>
      </c>
      <c r="AB150" s="55">
        <f t="shared" ref="AB150:AH150" si="16">AVERAGE(AB134:AB149)</f>
        <v>1.4593680220845253E-2</v>
      </c>
      <c r="AC150" s="55">
        <f t="shared" si="16"/>
        <v>-9.4391623088092111E-2</v>
      </c>
      <c r="AD150" s="55">
        <f t="shared" si="16"/>
        <v>-0.23307206955509893</v>
      </c>
      <c r="AE150" s="55">
        <f t="shared" si="16"/>
        <v>-0.3181130699143479</v>
      </c>
      <c r="AF150" s="55">
        <f t="shared" si="16"/>
        <v>-0.14968433216918076</v>
      </c>
      <c r="AG150" s="55">
        <f t="shared" si="16"/>
        <v>-3.8873699364021158E-2</v>
      </c>
      <c r="AH150" s="55">
        <f t="shared" si="16"/>
        <v>-0.18578827442115228</v>
      </c>
    </row>
    <row r="151" spans="1:34" x14ac:dyDescent="0.3">
      <c r="AA151" s="55">
        <f>_xlfn.STDEV.P(AA134:AA149)</f>
        <v>0.10488372478374872</v>
      </c>
      <c r="AB151" s="55">
        <f t="shared" ref="AB151:AH151" si="17">_xlfn.STDEV.P(AB134:AB149)</f>
        <v>0.12898752588325132</v>
      </c>
      <c r="AC151" s="55">
        <f t="shared" si="17"/>
        <v>0.26186379502589668</v>
      </c>
      <c r="AD151" s="55">
        <f t="shared" si="17"/>
        <v>0.31480214716595722</v>
      </c>
      <c r="AE151" s="55">
        <f t="shared" si="17"/>
        <v>0.22659884652191237</v>
      </c>
      <c r="AF151" s="55">
        <f t="shared" si="17"/>
        <v>0.24052402945743079</v>
      </c>
      <c r="AG151" s="55">
        <f t="shared" si="17"/>
        <v>0.17277351837280172</v>
      </c>
      <c r="AH151" s="55">
        <f t="shared" si="17"/>
        <v>0.21088758431537838</v>
      </c>
    </row>
    <row r="153" spans="1:34" x14ac:dyDescent="0.3">
      <c r="A153" t="s">
        <v>50</v>
      </c>
      <c r="B153" t="s">
        <v>46</v>
      </c>
      <c r="C153" t="s">
        <v>653</v>
      </c>
      <c r="E153">
        <v>760233332.20804214</v>
      </c>
      <c r="F153">
        <v>728920837.72021306</v>
      </c>
      <c r="G153">
        <v>801484879.22131038</v>
      </c>
      <c r="H153">
        <v>789105598.56781828</v>
      </c>
      <c r="I153">
        <v>723436245.22193432</v>
      </c>
      <c r="J153">
        <v>585717006.11303496</v>
      </c>
      <c r="K153">
        <v>708390052.40922308</v>
      </c>
      <c r="L153">
        <v>756426723.55032635</v>
      </c>
      <c r="M153">
        <v>745717573.56618476</v>
      </c>
      <c r="Q153">
        <v>795727333.95906687</v>
      </c>
      <c r="R153">
        <v>483354035.95968252</v>
      </c>
      <c r="S153">
        <v>538615955.1047008</v>
      </c>
      <c r="T153">
        <v>605530850.10999072</v>
      </c>
      <c r="U153">
        <v>739195122.77678013</v>
      </c>
      <c r="V153">
        <v>480710480.49468678</v>
      </c>
      <c r="X153" t="s">
        <v>50</v>
      </c>
      <c r="Y153" t="s">
        <v>46</v>
      </c>
      <c r="Z153" t="s">
        <v>653</v>
      </c>
      <c r="AA153" s="55">
        <v>4.6688299824916894E-2</v>
      </c>
      <c r="AB153" s="55">
        <v>-0.33689090646464437</v>
      </c>
      <c r="AC153" s="55">
        <v>-0.32797739661913794</v>
      </c>
      <c r="AD153" s="55">
        <v>-0.23263647956750691</v>
      </c>
      <c r="AE153" s="55">
        <v>2.1783367447965416E-2</v>
      </c>
      <c r="AF153" s="55">
        <v>-0.17927860130816048</v>
      </c>
      <c r="AG153" s="55" t="s">
        <v>102</v>
      </c>
      <c r="AH153" s="55">
        <v>-0.28527997376324604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EA50-EF3A-48FC-B082-E51BEFF2CC46}">
  <dimension ref="A1:AI44"/>
  <sheetViews>
    <sheetView zoomScale="60" zoomScaleNormal="60" workbookViewId="0">
      <pane xSplit="3" ySplit="1" topLeftCell="L2" activePane="bottomRight" state="frozen"/>
      <selection pane="topRight" activeCell="D1" sqref="D1"/>
      <selection pane="bottomLeft" activeCell="A2" sqref="A2"/>
      <selection pane="bottomRight" activeCell="R37" sqref="R37"/>
    </sheetView>
  </sheetViews>
  <sheetFormatPr defaultRowHeight="14.4" x14ac:dyDescent="0.3"/>
  <cols>
    <col min="34" max="34" width="16" customWidth="1"/>
    <col min="35" max="35" width="13" customWidth="1"/>
  </cols>
  <sheetData>
    <row r="1" spans="1:35" x14ac:dyDescent="0.3">
      <c r="A1" t="s">
        <v>33</v>
      </c>
      <c r="B1" t="s">
        <v>41</v>
      </c>
      <c r="C1" t="s">
        <v>34</v>
      </c>
      <c r="D1" t="s">
        <v>40</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t="s">
        <v>33</v>
      </c>
      <c r="Y1" t="s">
        <v>41</v>
      </c>
      <c r="Z1" t="s">
        <v>34</v>
      </c>
      <c r="AA1" s="1">
        <v>43831</v>
      </c>
      <c r="AB1" s="1">
        <v>43862</v>
      </c>
      <c r="AC1" s="1">
        <v>43891</v>
      </c>
      <c r="AD1" s="1">
        <v>43922</v>
      </c>
      <c r="AE1" s="1">
        <v>43952</v>
      </c>
      <c r="AF1" s="1">
        <v>43983</v>
      </c>
      <c r="AG1" s="1">
        <v>44013</v>
      </c>
      <c r="AH1" s="2" t="s">
        <v>732</v>
      </c>
      <c r="AI1" t="s">
        <v>1417</v>
      </c>
    </row>
    <row r="2" spans="1:35" x14ac:dyDescent="0.3">
      <c r="A2" t="s">
        <v>21</v>
      </c>
      <c r="B2" t="s">
        <v>45</v>
      </c>
      <c r="C2" t="s">
        <v>5</v>
      </c>
      <c r="D2" t="s">
        <v>7</v>
      </c>
      <c r="E2">
        <v>31008</v>
      </c>
      <c r="F2">
        <v>45091</v>
      </c>
      <c r="G2">
        <v>34365</v>
      </c>
      <c r="H2">
        <v>43880</v>
      </c>
      <c r="I2">
        <v>49580</v>
      </c>
      <c r="J2">
        <v>26889</v>
      </c>
      <c r="K2">
        <v>38243</v>
      </c>
      <c r="L2">
        <v>34484</v>
      </c>
      <c r="M2">
        <v>29029</v>
      </c>
      <c r="N2">
        <v>41189</v>
      </c>
      <c r="O2">
        <v>40390</v>
      </c>
      <c r="P2">
        <v>36591</v>
      </c>
      <c r="Q2">
        <v>32523</v>
      </c>
      <c r="R2">
        <v>44971</v>
      </c>
      <c r="S2">
        <v>34191</v>
      </c>
      <c r="T2">
        <v>41665</v>
      </c>
      <c r="U2">
        <v>41376</v>
      </c>
      <c r="V2">
        <v>17394</v>
      </c>
      <c r="X2" t="s">
        <v>21</v>
      </c>
      <c r="Y2" t="s">
        <v>45</v>
      </c>
      <c r="Z2" t="s">
        <v>5</v>
      </c>
      <c r="AA2" s="55">
        <v>4.8858359133126937E-2</v>
      </c>
      <c r="AB2" s="55">
        <v>-2.6612849570867799E-3</v>
      </c>
      <c r="AC2" s="55">
        <v>-5.0632911392405064E-3</v>
      </c>
      <c r="AD2" s="55">
        <v>-5.0478577939835914E-2</v>
      </c>
      <c r="AE2" s="55">
        <v>-0.16546994755949979</v>
      </c>
      <c r="AF2" s="55">
        <v>-0.35311837554390269</v>
      </c>
      <c r="AG2" s="55" t="s">
        <v>102</v>
      </c>
      <c r="AH2" s="55" t="str">
        <f>VLOOKUP(AI2,Real!$I$2:$AR$142,30,FALSE)</f>
        <v/>
      </c>
      <c r="AI2" t="str">
        <f>A2&amp;C2</f>
        <v>AustraliaTax Revenue</v>
      </c>
    </row>
    <row r="3" spans="1:35" x14ac:dyDescent="0.3">
      <c r="A3" t="s">
        <v>37</v>
      </c>
      <c r="B3" t="s">
        <v>45</v>
      </c>
      <c r="C3" t="s">
        <v>5</v>
      </c>
      <c r="D3" t="s">
        <v>7</v>
      </c>
      <c r="E3">
        <v>233463.81919556001</v>
      </c>
      <c r="F3">
        <v>179920.80962265999</v>
      </c>
      <c r="G3">
        <v>197345.83593350003</v>
      </c>
      <c r="H3">
        <v>289603.66658354999</v>
      </c>
      <c r="I3">
        <v>263643.72164692002</v>
      </c>
      <c r="J3">
        <v>211495.66222344001</v>
      </c>
      <c r="K3">
        <v>235587.94195003001</v>
      </c>
      <c r="L3">
        <v>260116.60020295999</v>
      </c>
      <c r="M3">
        <v>209905.71012753001</v>
      </c>
      <c r="N3">
        <v>236992.64793452999</v>
      </c>
      <c r="O3">
        <v>282953.84914965997</v>
      </c>
      <c r="P3">
        <v>215699.25978526002</v>
      </c>
      <c r="Q3">
        <v>250768.07939658003</v>
      </c>
      <c r="R3">
        <v>187000.06916810997</v>
      </c>
      <c r="S3">
        <v>176338.05188735999</v>
      </c>
      <c r="T3">
        <v>124930.40293191999</v>
      </c>
      <c r="U3">
        <v>145194.45670092996</v>
      </c>
      <c r="V3">
        <v>325454.35788181995</v>
      </c>
      <c r="W3">
        <v>210482.22450633001</v>
      </c>
      <c r="X3" t="s">
        <v>37</v>
      </c>
      <c r="Y3" t="s">
        <v>45</v>
      </c>
      <c r="Z3" t="s">
        <v>5</v>
      </c>
      <c r="AA3" s="55">
        <v>7.4119665568073215E-2</v>
      </c>
      <c r="AB3" s="55">
        <v>3.934653006673882E-2</v>
      </c>
      <c r="AC3" s="55">
        <v>-0.10645162056127226</v>
      </c>
      <c r="AD3" s="55">
        <v>-0.56861594880437105</v>
      </c>
      <c r="AE3" s="55">
        <v>-0.4492777761065786</v>
      </c>
      <c r="AF3" s="55">
        <v>0.53882285083457337</v>
      </c>
      <c r="AG3" s="55">
        <v>-0.10656622421288912</v>
      </c>
      <c r="AH3" s="55">
        <f>VLOOKUP(AI3,Real!$I$2:$AR$142,30,FALSE)</f>
        <v>-0.1278297352670778</v>
      </c>
      <c r="AI3" t="str">
        <f t="shared" ref="AI3:AI41" si="0">A3&amp;C3</f>
        <v>PhilippinesTax Revenue</v>
      </c>
    </row>
    <row r="4" spans="1:35" x14ac:dyDescent="0.3">
      <c r="A4" t="s">
        <v>11</v>
      </c>
      <c r="B4" t="s">
        <v>45</v>
      </c>
      <c r="C4" t="s">
        <v>5</v>
      </c>
      <c r="D4" t="s">
        <v>8</v>
      </c>
      <c r="E4">
        <v>89764.3</v>
      </c>
      <c r="F4">
        <v>87474.2</v>
      </c>
      <c r="G4">
        <v>102704.70000000007</v>
      </c>
      <c r="H4">
        <v>156470.6999999999</v>
      </c>
      <c r="I4">
        <v>132913.29999999999</v>
      </c>
      <c r="J4">
        <v>119617.19999999995</v>
      </c>
      <c r="K4">
        <v>121804.11185100011</v>
      </c>
      <c r="L4">
        <v>109405.78814900015</v>
      </c>
      <c r="M4">
        <v>119103.89999999991</v>
      </c>
      <c r="N4">
        <v>134634.10000000021</v>
      </c>
      <c r="O4">
        <v>138582.69999999995</v>
      </c>
      <c r="P4">
        <v>232854.99999999977</v>
      </c>
      <c r="Q4">
        <v>84650</v>
      </c>
      <c r="R4">
        <v>93306</v>
      </c>
      <c r="S4">
        <v>101929.50000000006</v>
      </c>
      <c r="T4">
        <v>154446.03248899983</v>
      </c>
      <c r="U4">
        <v>91678.467511000112</v>
      </c>
      <c r="V4">
        <v>98917.899999999907</v>
      </c>
      <c r="W4">
        <v>86062.100000000093</v>
      </c>
      <c r="X4" t="s">
        <v>11</v>
      </c>
      <c r="Y4" t="s">
        <v>45</v>
      </c>
      <c r="Z4" t="s">
        <v>5</v>
      </c>
      <c r="AA4" s="55">
        <v>-5.6974766137540232E-2</v>
      </c>
      <c r="AB4" s="55">
        <v>6.6668800629214139E-2</v>
      </c>
      <c r="AC4" s="55">
        <v>-7.5478532141178651E-3</v>
      </c>
      <c r="AD4" s="55">
        <v>-1.2939595151041483E-2</v>
      </c>
      <c r="AE4" s="55">
        <v>-0.31023857273124572</v>
      </c>
      <c r="AF4" s="55">
        <v>-0.17304618399360672</v>
      </c>
      <c r="AG4" s="55">
        <v>-0.29343846696014925</v>
      </c>
      <c r="AH4" s="55">
        <f>VLOOKUP(AI4,Real!$I$2:$AR$142,30,FALSE)</f>
        <v>-0.30779480275109156</v>
      </c>
      <c r="AI4" t="str">
        <f t="shared" si="0"/>
        <v>IndonesiaTax Revenue</v>
      </c>
    </row>
    <row r="5" spans="1:35" x14ac:dyDescent="0.3">
      <c r="A5" t="s">
        <v>731</v>
      </c>
      <c r="B5" t="s">
        <v>45</v>
      </c>
      <c r="C5" t="s">
        <v>5</v>
      </c>
      <c r="D5" t="s">
        <v>7</v>
      </c>
      <c r="G5">
        <v>41773.650596480002</v>
      </c>
      <c r="J5">
        <v>43356.414524790001</v>
      </c>
      <c r="M5">
        <v>46141.190289450002</v>
      </c>
      <c r="P5">
        <v>49294.825385779965</v>
      </c>
      <c r="S5">
        <v>38422.040705900006</v>
      </c>
      <c r="V5">
        <v>26813.481182300013</v>
      </c>
      <c r="X5" t="s">
        <v>731</v>
      </c>
      <c r="Y5" t="s">
        <v>45</v>
      </c>
      <c r="Z5" t="s">
        <v>5</v>
      </c>
      <c r="AA5" s="55" t="s">
        <v>102</v>
      </c>
      <c r="AB5" s="55" t="s">
        <v>102</v>
      </c>
      <c r="AC5" s="55">
        <v>-8.0232630922192238E-2</v>
      </c>
      <c r="AD5" s="55" t="s">
        <v>102</v>
      </c>
      <c r="AE5" s="55" t="s">
        <v>102</v>
      </c>
      <c r="AF5" s="55">
        <v>-0.38155676671628824</v>
      </c>
      <c r="AG5" s="55" t="s">
        <v>102</v>
      </c>
      <c r="AH5" s="55" t="str">
        <f>VLOOKUP(AI5,Real!$I$2:$AR$142,30,FALSE)</f>
        <v/>
      </c>
      <c r="AI5" t="str">
        <f t="shared" si="0"/>
        <v>MalaysiaTax Revenue</v>
      </c>
    </row>
    <row r="6" spans="1:35" x14ac:dyDescent="0.3">
      <c r="AA6" s="55"/>
      <c r="AB6" s="55"/>
      <c r="AC6" s="55"/>
      <c r="AD6" s="55"/>
      <c r="AE6" s="55"/>
      <c r="AF6" s="55"/>
      <c r="AG6" s="55"/>
      <c r="AH6" s="55" t="e">
        <f>VLOOKUP(AI6,Real!$I$2:$AR$142,30,FALSE)</f>
        <v>#N/A</v>
      </c>
      <c r="AI6" t="str">
        <f t="shared" si="0"/>
        <v/>
      </c>
    </row>
    <row r="7" spans="1:35" x14ac:dyDescent="0.3">
      <c r="A7" t="s">
        <v>656</v>
      </c>
      <c r="B7" t="s">
        <v>44</v>
      </c>
      <c r="C7" t="s">
        <v>5</v>
      </c>
      <c r="D7" t="s">
        <v>730</v>
      </c>
      <c r="E7">
        <v>55674824</v>
      </c>
      <c r="F7">
        <v>57499122</v>
      </c>
      <c r="G7">
        <v>41088165</v>
      </c>
      <c r="H7">
        <v>48771083</v>
      </c>
      <c r="I7">
        <v>59832917</v>
      </c>
      <c r="J7">
        <v>44876671</v>
      </c>
      <c r="K7">
        <v>58321960</v>
      </c>
      <c r="L7">
        <v>66620442</v>
      </c>
      <c r="M7">
        <v>52607319</v>
      </c>
      <c r="N7">
        <v>54586149</v>
      </c>
      <c r="O7">
        <v>73363289</v>
      </c>
      <c r="P7">
        <v>60617777</v>
      </c>
      <c r="Q7">
        <v>67416464</v>
      </c>
      <c r="R7">
        <v>71728728</v>
      </c>
      <c r="S7">
        <v>36954498</v>
      </c>
      <c r="T7">
        <v>49124611</v>
      </c>
      <c r="U7">
        <v>55281223</v>
      </c>
      <c r="V7">
        <v>55442616</v>
      </c>
      <c r="W7">
        <v>76013824</v>
      </c>
      <c r="X7" t="s">
        <v>656</v>
      </c>
      <c r="Y7" t="s">
        <v>44</v>
      </c>
      <c r="Z7" t="s">
        <v>5</v>
      </c>
      <c r="AA7" s="55">
        <v>0.21089676008674946</v>
      </c>
      <c r="AB7" s="55">
        <v>0.24747518753416792</v>
      </c>
      <c r="AC7" s="55">
        <v>-0.10060480919505653</v>
      </c>
      <c r="AD7" s="55">
        <v>7.2487215426403385E-3</v>
      </c>
      <c r="AE7" s="55">
        <v>-7.6073409558153421E-2</v>
      </c>
      <c r="AF7" s="55">
        <v>0.23544404619495951</v>
      </c>
      <c r="AG7" s="55">
        <v>0.30334824138283417</v>
      </c>
      <c r="AH7" s="126" t="e">
        <f>VLOOKUP(AI7,Real!$I$2:$AR$142,30,FALSE)</f>
        <v>#N/A</v>
      </c>
      <c r="AI7" t="str">
        <f t="shared" ref="AI7:AI13" si="1">A7&amp;C7</f>
        <v>TurkeyTax Revenue</v>
      </c>
    </row>
    <row r="8" spans="1:35" x14ac:dyDescent="0.3">
      <c r="A8" t="s">
        <v>32</v>
      </c>
      <c r="B8" t="s">
        <v>44</v>
      </c>
      <c r="C8" t="s">
        <v>5</v>
      </c>
      <c r="D8" t="s">
        <v>7</v>
      </c>
      <c r="E8">
        <v>4229.7</v>
      </c>
      <c r="F8">
        <v>4204.699999999998</v>
      </c>
      <c r="G8">
        <v>5693.9000000000051</v>
      </c>
      <c r="H8">
        <v>5011.4000000000015</v>
      </c>
      <c r="I8">
        <v>4832.1999999999971</v>
      </c>
      <c r="J8">
        <v>5495.2999999999993</v>
      </c>
      <c r="K8">
        <v>5552.3000000000065</v>
      </c>
      <c r="L8">
        <v>4855.0999999999985</v>
      </c>
      <c r="M8">
        <v>5403.9999999999927</v>
      </c>
      <c r="N8">
        <v>5660.1999999999971</v>
      </c>
      <c r="O8">
        <v>5699.2000000000116</v>
      </c>
      <c r="P8">
        <v>6311.1999999999971</v>
      </c>
      <c r="Q8">
        <v>4717</v>
      </c>
      <c r="R8">
        <v>4848.8999999999996</v>
      </c>
      <c r="S8">
        <v>5462.1999999999989</v>
      </c>
      <c r="T8">
        <v>3843.1000000000022</v>
      </c>
      <c r="U8">
        <v>4380.4000000000015</v>
      </c>
      <c r="V8">
        <v>5785.2999999999993</v>
      </c>
      <c r="W8">
        <v>5022.4000000000087</v>
      </c>
      <c r="X8" t="s">
        <v>32</v>
      </c>
      <c r="Y8" t="s">
        <v>44</v>
      </c>
      <c r="Z8" t="s">
        <v>5</v>
      </c>
      <c r="AA8" s="55">
        <v>0.11520911648580283</v>
      </c>
      <c r="AB8" s="55">
        <v>0.15320950365067709</v>
      </c>
      <c r="AC8" s="55">
        <v>-4.0692671104165155E-2</v>
      </c>
      <c r="AD8" s="55">
        <v>-0.23312846709502313</v>
      </c>
      <c r="AE8" s="55">
        <v>-9.3497785687677637E-2</v>
      </c>
      <c r="AF8" s="55">
        <v>5.2772369115425918E-2</v>
      </c>
      <c r="AG8" s="55">
        <v>-9.5437926625001751E-2</v>
      </c>
      <c r="AH8" s="55">
        <f>VLOOKUP(AI8,Real!$I$2:$AR$142,30,FALSE)</f>
        <v>-0.11988745317577859</v>
      </c>
      <c r="AI8" t="str">
        <f t="shared" si="1"/>
        <v>MoldovaTax Revenue</v>
      </c>
    </row>
    <row r="9" spans="1:35" x14ac:dyDescent="0.3">
      <c r="A9" t="s">
        <v>26</v>
      </c>
      <c r="B9" t="s">
        <v>44</v>
      </c>
      <c r="C9" t="s">
        <v>5</v>
      </c>
      <c r="E9">
        <v>2207.1975560000001</v>
      </c>
      <c r="F9">
        <v>1636.2704840000001</v>
      </c>
      <c r="G9">
        <v>1969.3838260000007</v>
      </c>
      <c r="H9">
        <v>2350.9776329999986</v>
      </c>
      <c r="I9">
        <v>1845.843495000001</v>
      </c>
      <c r="J9">
        <v>1962.3001359999998</v>
      </c>
      <c r="Q9">
        <v>2269.4210350000003</v>
      </c>
      <c r="R9">
        <v>1645.8837669999998</v>
      </c>
      <c r="S9">
        <v>1764.2017449999989</v>
      </c>
      <c r="T9">
        <v>1978.8540520000024</v>
      </c>
      <c r="U9">
        <v>1509.2082969999992</v>
      </c>
      <c r="V9">
        <v>1985.9579830000021</v>
      </c>
      <c r="X9" t="s">
        <v>26</v>
      </c>
      <c r="Y9" t="s">
        <v>44</v>
      </c>
      <c r="Z9" t="s">
        <v>5</v>
      </c>
      <c r="AA9" s="55">
        <v>2.8191168856114945E-2</v>
      </c>
      <c r="AB9" s="55">
        <v>5.8751185051625502E-3</v>
      </c>
      <c r="AC9" s="55">
        <v>-0.10418592774611407</v>
      </c>
      <c r="AD9" s="55">
        <v>-0.15828461137894476</v>
      </c>
      <c r="AE9" s="55">
        <v>-0.18237472402826957</v>
      </c>
      <c r="AF9" s="55">
        <v>1.2056181705326153E-2</v>
      </c>
      <c r="AG9" s="55" t="s">
        <v>102</v>
      </c>
      <c r="AH9" s="55" t="str">
        <f>VLOOKUP(AI9,Real!$I$2:$AR$142,30,FALSE)</f>
        <v/>
      </c>
      <c r="AI9" t="str">
        <f t="shared" si="1"/>
        <v>BulgariaTax Revenue</v>
      </c>
    </row>
    <row r="10" spans="1:35" x14ac:dyDescent="0.3">
      <c r="A10" t="s">
        <v>29</v>
      </c>
      <c r="B10" t="s">
        <v>44</v>
      </c>
      <c r="C10" t="s">
        <v>5</v>
      </c>
      <c r="D10" t="s">
        <v>7</v>
      </c>
      <c r="E10">
        <v>72.429730419999984</v>
      </c>
      <c r="F10">
        <v>68.470908439999988</v>
      </c>
      <c r="G10">
        <v>98.709545510000012</v>
      </c>
      <c r="H10">
        <v>106.79181852000001</v>
      </c>
      <c r="I10">
        <v>94.372185029999997</v>
      </c>
      <c r="J10">
        <v>89.389439690000017</v>
      </c>
      <c r="K10">
        <v>115.36347145000001</v>
      </c>
      <c r="L10">
        <v>118.81709144</v>
      </c>
      <c r="M10">
        <v>114.50027096999999</v>
      </c>
      <c r="N10">
        <v>101.60099111000001</v>
      </c>
      <c r="O10">
        <v>87.468589949999995</v>
      </c>
      <c r="P10">
        <v>104.83461059000003</v>
      </c>
      <c r="Q10">
        <v>73.320205210000012</v>
      </c>
      <c r="R10">
        <v>69.683087399999991</v>
      </c>
      <c r="S10">
        <v>105.61373666</v>
      </c>
      <c r="T10">
        <v>83.521974920000005</v>
      </c>
      <c r="U10">
        <v>69.752758119999996</v>
      </c>
      <c r="V10">
        <v>79.960950919999988</v>
      </c>
      <c r="X10" t="s">
        <v>29</v>
      </c>
      <c r="Y10" t="s">
        <v>44</v>
      </c>
      <c r="Z10" t="s">
        <v>5</v>
      </c>
      <c r="AA10" s="55">
        <v>1.2294326995784883E-2</v>
      </c>
      <c r="AB10" s="55">
        <v>1.7703561813587104E-2</v>
      </c>
      <c r="AC10" s="55">
        <v>6.9944513616472304E-2</v>
      </c>
      <c r="AD10" s="55">
        <v>-0.21789912300858533</v>
      </c>
      <c r="AE10" s="55">
        <v>-0.26087588098308551</v>
      </c>
      <c r="AF10" s="55">
        <v>-0.10547653954088711</v>
      </c>
      <c r="AG10" s="55" t="s">
        <v>102</v>
      </c>
      <c r="AH10" s="55" t="str">
        <f>VLOOKUP(AI10,Real!$I$2:$AR$142,30,FALSE)</f>
        <v/>
      </c>
      <c r="AI10" t="str">
        <f t="shared" si="1"/>
        <v>MontenegroTax Revenue</v>
      </c>
    </row>
    <row r="11" spans="1:35" x14ac:dyDescent="0.3">
      <c r="A11" t="s">
        <v>10</v>
      </c>
      <c r="B11" t="s">
        <v>44</v>
      </c>
      <c r="C11" t="s">
        <v>5</v>
      </c>
      <c r="D11" t="s">
        <v>7</v>
      </c>
      <c r="E11">
        <v>126.1509176</v>
      </c>
      <c r="F11">
        <v>99.060946810000004</v>
      </c>
      <c r="G11">
        <v>117.54384145000002</v>
      </c>
      <c r="H11">
        <v>161.60715680000001</v>
      </c>
      <c r="I11">
        <v>136.59712121999999</v>
      </c>
      <c r="J11">
        <v>114.15563851</v>
      </c>
      <c r="K11">
        <v>178.50088943999998</v>
      </c>
      <c r="L11">
        <v>149.50934510000002</v>
      </c>
      <c r="M11">
        <v>138.91196049999999</v>
      </c>
      <c r="N11">
        <v>163.72828896999999</v>
      </c>
      <c r="O11">
        <v>120.92164746</v>
      </c>
      <c r="P11">
        <v>155.35540246000019</v>
      </c>
      <c r="Q11">
        <v>139.14545901999998</v>
      </c>
      <c r="R11">
        <v>108.47626526000001</v>
      </c>
      <c r="S11">
        <v>104.82472519</v>
      </c>
      <c r="T11">
        <v>90.637348749999987</v>
      </c>
      <c r="U11">
        <v>116.11016671</v>
      </c>
      <c r="V11">
        <v>124.73438337000002</v>
      </c>
      <c r="X11" t="s">
        <v>10</v>
      </c>
      <c r="Y11" t="s">
        <v>44</v>
      </c>
      <c r="Z11" t="s">
        <v>5</v>
      </c>
      <c r="AA11" s="55">
        <v>0.10300790249662026</v>
      </c>
      <c r="AB11" s="55">
        <v>9.5045714312207069E-2</v>
      </c>
      <c r="AC11" s="55">
        <v>-0.10820742374163764</v>
      </c>
      <c r="AD11" s="55">
        <v>-0.4391501555703381</v>
      </c>
      <c r="AE11" s="55">
        <v>-0.14998086582662457</v>
      </c>
      <c r="AF11" s="55">
        <v>9.2669490513806893E-2</v>
      </c>
      <c r="AG11" s="55" t="s">
        <v>102</v>
      </c>
      <c r="AH11" s="55" t="e">
        <f>VLOOKUP(AI11,Real!$I$2:$AR$142,30,FALSE)</f>
        <v>#N/A</v>
      </c>
      <c r="AI11" t="str">
        <f t="shared" si="1"/>
        <v>KosovoTax Revenue</v>
      </c>
    </row>
    <row r="12" spans="1:35" x14ac:dyDescent="0.3">
      <c r="A12" t="s">
        <v>785</v>
      </c>
      <c r="B12" t="s">
        <v>44</v>
      </c>
      <c r="C12" t="s">
        <v>5</v>
      </c>
      <c r="D12" t="s">
        <v>7</v>
      </c>
      <c r="E12">
        <v>83</v>
      </c>
      <c r="F12">
        <v>87</v>
      </c>
      <c r="G12">
        <v>143</v>
      </c>
      <c r="H12">
        <v>110</v>
      </c>
      <c r="I12">
        <v>94</v>
      </c>
      <c r="J12">
        <v>160</v>
      </c>
      <c r="K12">
        <v>192</v>
      </c>
      <c r="L12">
        <v>165</v>
      </c>
      <c r="M12">
        <v>151</v>
      </c>
      <c r="N12">
        <v>186</v>
      </c>
      <c r="O12">
        <v>118</v>
      </c>
      <c r="P12">
        <v>126</v>
      </c>
      <c r="Q12">
        <v>102</v>
      </c>
      <c r="R12">
        <v>99</v>
      </c>
      <c r="S12">
        <v>63</v>
      </c>
      <c r="T12">
        <v>90</v>
      </c>
      <c r="U12">
        <v>60</v>
      </c>
      <c r="V12">
        <v>66</v>
      </c>
      <c r="W12">
        <v>67</v>
      </c>
      <c r="X12" t="s">
        <v>768</v>
      </c>
      <c r="Y12" t="s">
        <v>44</v>
      </c>
      <c r="Z12" t="s">
        <v>5</v>
      </c>
      <c r="AA12" s="55">
        <v>0.2289156626506024</v>
      </c>
      <c r="AB12" s="55">
        <v>0.13793103448275862</v>
      </c>
      <c r="AC12" s="55">
        <v>-0.55944055944055948</v>
      </c>
      <c r="AD12" s="55">
        <v>-0.18181818181818182</v>
      </c>
      <c r="AE12" s="55">
        <v>-0.36170212765957449</v>
      </c>
      <c r="AF12" s="55">
        <v>-0.58750000000000002</v>
      </c>
      <c r="AG12" s="55">
        <v>-0.65104166666666663</v>
      </c>
      <c r="AH12" s="55">
        <f>VLOOKUP(AI12,Real!$I$2:$AR$142,30,FALSE)</f>
        <v>-3.7224072354643471E-2</v>
      </c>
      <c r="AI12" t="str">
        <f t="shared" si="1"/>
        <v>North MacedoniaTax Revenue</v>
      </c>
    </row>
    <row r="13" spans="1:35" x14ac:dyDescent="0.3">
      <c r="A13" t="s">
        <v>25</v>
      </c>
      <c r="B13" t="s">
        <v>44</v>
      </c>
      <c r="C13" t="s">
        <v>5</v>
      </c>
      <c r="D13" t="s">
        <v>7</v>
      </c>
      <c r="E13">
        <v>33029.509999999995</v>
      </c>
      <c r="F13">
        <v>64590.200000000004</v>
      </c>
      <c r="G13">
        <v>101552.48</v>
      </c>
      <c r="H13">
        <v>140450.43999999997</v>
      </c>
      <c r="I13">
        <v>176917.68000000002</v>
      </c>
      <c r="J13">
        <v>212210.83</v>
      </c>
      <c r="K13">
        <v>249803.00999999998</v>
      </c>
      <c r="L13">
        <v>288460.67</v>
      </c>
      <c r="M13">
        <v>323397.12</v>
      </c>
      <c r="N13">
        <v>361019.97600000002</v>
      </c>
      <c r="O13">
        <v>394409.36</v>
      </c>
      <c r="P13">
        <v>426270.68000000005</v>
      </c>
      <c r="Q13">
        <v>34315.479999999996</v>
      </c>
      <c r="R13">
        <v>66979.11</v>
      </c>
      <c r="S13">
        <v>97001.31</v>
      </c>
      <c r="T13">
        <v>123391.11600000001</v>
      </c>
      <c r="U13">
        <v>149689.83000000002</v>
      </c>
      <c r="V13">
        <v>182354.54</v>
      </c>
      <c r="W13">
        <v>219122.66</v>
      </c>
      <c r="X13" t="s">
        <v>25</v>
      </c>
      <c r="Y13" t="s">
        <v>44</v>
      </c>
      <c r="Z13" t="s">
        <v>5</v>
      </c>
      <c r="AA13" s="55">
        <v>3.893397146975542E-2</v>
      </c>
      <c r="AB13" s="55">
        <v>3.6985641784666963E-2</v>
      </c>
      <c r="AC13" s="55">
        <v>-4.4815941471837997E-2</v>
      </c>
      <c r="AD13" s="55">
        <v>-0.1214615205192662</v>
      </c>
      <c r="AE13" s="55">
        <v>-0.15390123813515982</v>
      </c>
      <c r="AF13" s="55">
        <v>-0.14069164142093965</v>
      </c>
      <c r="AG13" s="55">
        <v>-0.12281817580981101</v>
      </c>
      <c r="AH13" s="55">
        <f>VLOOKUP(AI13,Real!$I$2:$AR$142,30,FALSE)</f>
        <v>-0.13497182171471908</v>
      </c>
      <c r="AI13" t="str">
        <f t="shared" si="1"/>
        <v>AlbaniaTax Revenue</v>
      </c>
    </row>
    <row r="14" spans="1:35" x14ac:dyDescent="0.3">
      <c r="AA14" s="55"/>
      <c r="AB14" s="55"/>
      <c r="AC14" s="55"/>
      <c r="AD14" s="55"/>
      <c r="AE14" s="55"/>
      <c r="AF14" s="55"/>
      <c r="AG14" s="55"/>
      <c r="AH14" s="55" t="e">
        <f>VLOOKUP(AI14,Real!$I$2:$AR$142,30,FALSE)</f>
        <v>#N/A</v>
      </c>
      <c r="AI14" t="str">
        <f t="shared" si="0"/>
        <v/>
      </c>
    </row>
    <row r="15" spans="1:35" x14ac:dyDescent="0.3">
      <c r="A15" t="s">
        <v>48</v>
      </c>
      <c r="B15" t="s">
        <v>49</v>
      </c>
      <c r="C15" t="s">
        <v>5</v>
      </c>
      <c r="D15" t="s">
        <v>7</v>
      </c>
      <c r="E15">
        <v>318497.35499999998</v>
      </c>
      <c r="F15">
        <v>259254.14</v>
      </c>
      <c r="G15">
        <v>280244.86499999999</v>
      </c>
      <c r="H15">
        <v>315547.054</v>
      </c>
      <c r="I15">
        <v>252267.24100000001</v>
      </c>
      <c r="J15">
        <v>268288.58600000001</v>
      </c>
      <c r="K15">
        <v>264157.78100000002</v>
      </c>
      <c r="L15">
        <v>244371.08</v>
      </c>
      <c r="M15">
        <v>242879.75599999999</v>
      </c>
      <c r="N15">
        <v>239800.329</v>
      </c>
      <c r="O15">
        <v>236214.45300000001</v>
      </c>
      <c r="P15">
        <v>281128.076</v>
      </c>
      <c r="Q15">
        <v>364600.679</v>
      </c>
      <c r="R15">
        <v>263752.94199999998</v>
      </c>
      <c r="S15">
        <v>376379.64399999997</v>
      </c>
      <c r="T15">
        <v>273116.755</v>
      </c>
      <c r="U15">
        <v>221602.18599999999</v>
      </c>
      <c r="V15">
        <v>249386.01199999999</v>
      </c>
      <c r="X15" t="s">
        <v>48</v>
      </c>
      <c r="Y15" t="s">
        <v>49</v>
      </c>
      <c r="Z15" t="s">
        <v>5</v>
      </c>
      <c r="AA15" s="55">
        <v>0.1447526118388017</v>
      </c>
      <c r="AB15" s="55">
        <v>1.7352864644707186E-2</v>
      </c>
      <c r="AC15" s="55">
        <v>0.34303850313189499</v>
      </c>
      <c r="AD15" s="55">
        <v>-0.13446583785884433</v>
      </c>
      <c r="AE15" s="55">
        <v>-0.12155781653789927</v>
      </c>
      <c r="AF15" s="55">
        <v>-7.0456124436095169E-2</v>
      </c>
      <c r="AG15" s="55" t="s">
        <v>102</v>
      </c>
      <c r="AH15" s="55">
        <f>VLOOKUP(AI15,Real!$I$2:$AR$142,30,FALSE)</f>
        <v>-6.4990559728218433E-2</v>
      </c>
      <c r="AI15" t="str">
        <f t="shared" si="0"/>
        <v>MexicoTax Revenue</v>
      </c>
    </row>
    <row r="16" spans="1:35" x14ac:dyDescent="0.3">
      <c r="AA16" s="55"/>
      <c r="AB16" s="55"/>
      <c r="AC16" s="55"/>
      <c r="AD16" s="55"/>
      <c r="AE16" s="55"/>
      <c r="AF16" s="55"/>
      <c r="AG16" s="55"/>
      <c r="AH16" s="55" t="e">
        <f>VLOOKUP(AI16,Real!$I$2:$AR$142,30,FALSE)</f>
        <v>#N/A</v>
      </c>
      <c r="AI16" t="str">
        <f t="shared" si="0"/>
        <v/>
      </c>
    </row>
    <row r="17" spans="1:35" x14ac:dyDescent="0.3">
      <c r="A17" t="s">
        <v>6</v>
      </c>
      <c r="B17" t="s">
        <v>42</v>
      </c>
      <c r="C17" t="s">
        <v>5</v>
      </c>
      <c r="D17" t="s">
        <v>7</v>
      </c>
      <c r="E17">
        <v>488.6</v>
      </c>
      <c r="F17">
        <v>279.69999999999993</v>
      </c>
      <c r="G17">
        <v>279.79999999999995</v>
      </c>
      <c r="H17">
        <v>552.4</v>
      </c>
      <c r="I17">
        <v>310.7</v>
      </c>
      <c r="J17">
        <v>263.3</v>
      </c>
      <c r="K17">
        <v>488.5</v>
      </c>
      <c r="Q17">
        <v>505.1</v>
      </c>
      <c r="R17">
        <v>380</v>
      </c>
      <c r="S17">
        <v>279.69999999999993</v>
      </c>
      <c r="T17">
        <v>385.1</v>
      </c>
      <c r="X17" t="s">
        <v>6</v>
      </c>
      <c r="Y17" t="s">
        <v>42</v>
      </c>
      <c r="Z17" t="s">
        <v>5</v>
      </c>
      <c r="AA17" s="55">
        <v>3.3769954973393364E-2</v>
      </c>
      <c r="AB17" s="55">
        <v>0.35859849839113367</v>
      </c>
      <c r="AC17" s="55">
        <v>-3.5739814152974537E-4</v>
      </c>
      <c r="AD17" s="55">
        <v>-0.3028602461984069</v>
      </c>
      <c r="AE17" s="55" t="s">
        <v>102</v>
      </c>
      <c r="AF17" s="55" t="s">
        <v>102</v>
      </c>
      <c r="AG17" s="55" t="s">
        <v>102</v>
      </c>
      <c r="AH17" s="55" t="str">
        <f>VLOOKUP(AI17,Real!$I$2:$AR$142,30,FALSE)</f>
        <v/>
      </c>
      <c r="AI17" t="str">
        <f t="shared" si="0"/>
        <v>JordanTax Revenue</v>
      </c>
    </row>
    <row r="18" spans="1:35" x14ac:dyDescent="0.3">
      <c r="A18" t="s">
        <v>15</v>
      </c>
      <c r="B18" t="s">
        <v>42</v>
      </c>
      <c r="C18" t="s">
        <v>5</v>
      </c>
      <c r="D18" t="s">
        <v>7</v>
      </c>
      <c r="E18">
        <v>18362</v>
      </c>
      <c r="F18">
        <v>31681</v>
      </c>
      <c r="G18">
        <v>59659</v>
      </c>
      <c r="H18">
        <v>75754</v>
      </c>
      <c r="I18">
        <v>89736</v>
      </c>
      <c r="J18">
        <v>110804</v>
      </c>
      <c r="K18">
        <v>127299</v>
      </c>
      <c r="Q18">
        <v>19922</v>
      </c>
      <c r="R18">
        <v>35043</v>
      </c>
      <c r="S18">
        <v>61904</v>
      </c>
      <c r="T18">
        <v>72703</v>
      </c>
      <c r="U18">
        <v>82618</v>
      </c>
      <c r="V18">
        <v>102593</v>
      </c>
      <c r="W18">
        <v>116892</v>
      </c>
      <c r="X18" t="s">
        <v>15</v>
      </c>
      <c r="Y18" t="s">
        <v>42</v>
      </c>
      <c r="Z18" t="s">
        <v>5</v>
      </c>
      <c r="AA18" s="55">
        <v>8.4958065570199331E-2</v>
      </c>
      <c r="AB18" s="55">
        <v>0.10612038761402734</v>
      </c>
      <c r="AC18" s="55">
        <v>3.7630533532241571E-2</v>
      </c>
      <c r="AD18" s="55">
        <v>-4.0275100984766478E-2</v>
      </c>
      <c r="AE18" s="55">
        <v>-7.9321565480966388E-2</v>
      </c>
      <c r="AF18" s="55">
        <v>-7.4103822966679903E-2</v>
      </c>
      <c r="AG18" s="55">
        <v>-8.1752409681144389E-2</v>
      </c>
      <c r="AH18" s="55">
        <f>VLOOKUP(AI18,Real!$I$2:$AR$142,30,FALSE)</f>
        <v>-8.3585239202738901E-2</v>
      </c>
      <c r="AI18" t="str">
        <f t="shared" si="0"/>
        <v>MoroccoTax Revenue</v>
      </c>
    </row>
    <row r="19" spans="1:35" x14ac:dyDescent="0.3">
      <c r="A19" t="s">
        <v>786</v>
      </c>
      <c r="B19" t="s">
        <v>42</v>
      </c>
      <c r="C19" t="s">
        <v>5</v>
      </c>
      <c r="D19" t="s">
        <v>7</v>
      </c>
      <c r="E19">
        <v>53671.270000000019</v>
      </c>
      <c r="F19">
        <v>54468</v>
      </c>
      <c r="G19">
        <v>56335</v>
      </c>
      <c r="H19">
        <v>81861</v>
      </c>
      <c r="I19">
        <v>66113</v>
      </c>
      <c r="K19">
        <v>39049</v>
      </c>
      <c r="Q19">
        <v>63003.099999999977</v>
      </c>
      <c r="R19">
        <v>56184</v>
      </c>
      <c r="S19">
        <v>51551</v>
      </c>
      <c r="T19">
        <v>70854</v>
      </c>
      <c r="U19">
        <v>56017</v>
      </c>
      <c r="W19">
        <v>38620</v>
      </c>
      <c r="X19" t="s">
        <v>19</v>
      </c>
      <c r="Y19" t="s">
        <v>42</v>
      </c>
      <c r="Z19" t="s">
        <v>5</v>
      </c>
      <c r="AA19" s="55">
        <v>0.17387011710361902</v>
      </c>
      <c r="AB19" s="55">
        <v>3.1504736726151138E-2</v>
      </c>
      <c r="AC19" s="55">
        <v>-8.4920564480340813E-2</v>
      </c>
      <c r="AD19" s="55">
        <v>-0.1344596327921721</v>
      </c>
      <c r="AE19" s="55">
        <v>-0.15270824194938967</v>
      </c>
      <c r="AF19" s="55" t="s">
        <v>102</v>
      </c>
      <c r="AG19" s="55">
        <v>-1.0986196829624317E-2</v>
      </c>
      <c r="AH19" s="55">
        <f>VLOOKUP(AI19,Real!$I$2:$AR$142,30,FALSE)</f>
        <v>-6.4169447148192449E-2</v>
      </c>
      <c r="AI19" t="str">
        <f t="shared" si="0"/>
        <v>Egypt, Arab Rep.Tax Revenue</v>
      </c>
    </row>
    <row r="20" spans="1:35" x14ac:dyDescent="0.3">
      <c r="A20" t="s">
        <v>36</v>
      </c>
      <c r="B20" t="s">
        <v>42</v>
      </c>
      <c r="C20" t="s">
        <v>5</v>
      </c>
      <c r="D20" t="s">
        <v>8</v>
      </c>
      <c r="E20">
        <v>1361</v>
      </c>
      <c r="F20">
        <v>817</v>
      </c>
      <c r="G20">
        <v>805</v>
      </c>
      <c r="H20">
        <v>1126</v>
      </c>
      <c r="I20">
        <v>1248</v>
      </c>
      <c r="J20">
        <v>1618</v>
      </c>
      <c r="K20">
        <v>1397</v>
      </c>
      <c r="Q20">
        <v>1218</v>
      </c>
      <c r="R20">
        <v>784</v>
      </c>
      <c r="S20">
        <v>609</v>
      </c>
      <c r="T20">
        <v>674</v>
      </c>
      <c r="X20" t="s">
        <v>36</v>
      </c>
      <c r="Y20" t="s">
        <v>42</v>
      </c>
      <c r="Z20" t="s">
        <v>5</v>
      </c>
      <c r="AA20" s="55">
        <v>-0.10506980161645849</v>
      </c>
      <c r="AB20" s="55">
        <v>-4.0391676866585069E-2</v>
      </c>
      <c r="AC20" s="55">
        <v>-0.24347826086956523</v>
      </c>
      <c r="AD20" s="55">
        <v>-0.40142095914742454</v>
      </c>
      <c r="AE20" s="55" t="s">
        <v>102</v>
      </c>
      <c r="AF20" s="55" t="s">
        <v>102</v>
      </c>
      <c r="AG20" s="55" t="s">
        <v>102</v>
      </c>
      <c r="AH20" s="55" t="str">
        <f>VLOOKUP(AI20,Real!$I$2:$AR$142,30,FALSE)</f>
        <v/>
      </c>
      <c r="AI20" t="str">
        <f t="shared" si="0"/>
        <v>LebanonTax Revenue</v>
      </c>
    </row>
    <row r="21" spans="1:35" x14ac:dyDescent="0.3">
      <c r="AA21" s="55"/>
      <c r="AB21" s="55"/>
      <c r="AC21" s="55"/>
      <c r="AD21" s="55"/>
      <c r="AE21" s="55"/>
      <c r="AF21" s="55"/>
      <c r="AG21" s="55"/>
      <c r="AH21" s="55" t="e">
        <f>VLOOKUP(AI21,Real!$I$2:$AR$142,30,FALSE)</f>
        <v>#N/A</v>
      </c>
      <c r="AI21" t="str">
        <f t="shared" si="0"/>
        <v/>
      </c>
    </row>
    <row r="22" spans="1:35" x14ac:dyDescent="0.3">
      <c r="A22" t="s">
        <v>788</v>
      </c>
      <c r="B22" t="s">
        <v>743</v>
      </c>
      <c r="C22" t="s">
        <v>5</v>
      </c>
      <c r="D22" t="s">
        <v>7</v>
      </c>
      <c r="E22">
        <v>224916</v>
      </c>
      <c r="F22">
        <v>72039</v>
      </c>
      <c r="G22">
        <v>126386</v>
      </c>
      <c r="H22">
        <v>400416</v>
      </c>
      <c r="I22">
        <v>124984</v>
      </c>
      <c r="J22">
        <v>213206</v>
      </c>
      <c r="K22">
        <v>157499</v>
      </c>
      <c r="L22">
        <v>132143</v>
      </c>
      <c r="M22">
        <v>270398</v>
      </c>
      <c r="N22">
        <v>155704</v>
      </c>
      <c r="O22">
        <v>128449</v>
      </c>
      <c r="P22">
        <v>232710</v>
      </c>
      <c r="Q22">
        <v>251245</v>
      </c>
      <c r="R22">
        <v>88032</v>
      </c>
      <c r="S22">
        <v>128902</v>
      </c>
      <c r="T22">
        <v>102416</v>
      </c>
      <c r="U22">
        <v>62106</v>
      </c>
      <c r="V22">
        <v>114569</v>
      </c>
      <c r="W22">
        <v>464959</v>
      </c>
      <c r="X22" t="s">
        <v>736</v>
      </c>
      <c r="Y22" t="s">
        <v>743</v>
      </c>
      <c r="Z22" t="s">
        <v>5</v>
      </c>
      <c r="AA22" s="55">
        <v>0.11706148073058387</v>
      </c>
      <c r="AB22" s="55">
        <v>0.22200474742847623</v>
      </c>
      <c r="AC22" s="55">
        <v>1.9907268210086562E-2</v>
      </c>
      <c r="AD22" s="55">
        <v>-0.74422600495484692</v>
      </c>
      <c r="AE22" s="55">
        <v>-0.50308839531460026</v>
      </c>
      <c r="AF22" s="55">
        <v>-0.46263707400354587</v>
      </c>
      <c r="AG22" s="55">
        <v>1.9521393786627217</v>
      </c>
      <c r="AH22" s="55">
        <f>VLOOKUP(AI22,Real!$I$2:$AR$142,30,FALSE)</f>
        <v>1.9079387102666683</v>
      </c>
      <c r="AI22" t="str">
        <f t="shared" si="0"/>
        <v>United StatesTax Revenue</v>
      </c>
    </row>
    <row r="23" spans="1:35" x14ac:dyDescent="0.3">
      <c r="A23" t="s">
        <v>734</v>
      </c>
      <c r="B23" t="s">
        <v>743</v>
      </c>
      <c r="C23" t="s">
        <v>5</v>
      </c>
      <c r="D23" t="s">
        <v>7</v>
      </c>
      <c r="E23">
        <v>23907</v>
      </c>
      <c r="F23">
        <v>26979</v>
      </c>
      <c r="G23">
        <v>21474</v>
      </c>
      <c r="H23">
        <v>24103</v>
      </c>
      <c r="I23">
        <v>22747</v>
      </c>
      <c r="J23">
        <v>23578</v>
      </c>
      <c r="K23">
        <v>23186</v>
      </c>
      <c r="L23">
        <v>20562</v>
      </c>
      <c r="M23">
        <v>23275</v>
      </c>
      <c r="N23">
        <v>21904</v>
      </c>
      <c r="O23">
        <v>22527</v>
      </c>
      <c r="P23">
        <v>26729</v>
      </c>
      <c r="Q23">
        <v>24783</v>
      </c>
      <c r="R23">
        <v>26599</v>
      </c>
      <c r="S23">
        <v>20172</v>
      </c>
      <c r="T23">
        <v>16890</v>
      </c>
      <c r="U23">
        <v>13138</v>
      </c>
      <c r="V23">
        <v>18595</v>
      </c>
      <c r="X23" t="s">
        <v>734</v>
      </c>
      <c r="Y23" t="s">
        <v>743</v>
      </c>
      <c r="Z23" t="s">
        <v>5</v>
      </c>
      <c r="AA23" s="55">
        <v>3.6641987702346591E-2</v>
      </c>
      <c r="AB23" s="55">
        <v>-1.4085029096704844E-2</v>
      </c>
      <c r="AC23" s="55">
        <v>-6.0631461302039676E-2</v>
      </c>
      <c r="AD23" s="55">
        <v>-0.29925735385636643</v>
      </c>
      <c r="AE23" s="55">
        <v>-0.42242933134039656</v>
      </c>
      <c r="AF23" s="55">
        <v>-0.21134108066841972</v>
      </c>
      <c r="AG23" s="55" t="s">
        <v>102</v>
      </c>
      <c r="AH23" s="55">
        <f>VLOOKUP(AI23,Real!$I$2:$AR$142,30,FALSE)</f>
        <v>-0.14149129467371871</v>
      </c>
      <c r="AI23" t="str">
        <f t="shared" si="0"/>
        <v>CanadaTax Revenue</v>
      </c>
    </row>
    <row r="24" spans="1:35" x14ac:dyDescent="0.3">
      <c r="AA24" s="55"/>
      <c r="AB24" s="55"/>
      <c r="AC24" s="55"/>
      <c r="AD24" s="55"/>
      <c r="AE24" s="55"/>
      <c r="AF24" s="55"/>
      <c r="AG24" s="55"/>
      <c r="AH24" s="55" t="e">
        <f>VLOOKUP(AI24,Real!$I$2:$AR$142,30,FALSE)</f>
        <v>#N/A</v>
      </c>
      <c r="AI24" t="str">
        <f t="shared" si="0"/>
        <v/>
      </c>
    </row>
    <row r="25" spans="1:35" x14ac:dyDescent="0.3">
      <c r="A25" t="s">
        <v>17</v>
      </c>
      <c r="B25" t="s">
        <v>43</v>
      </c>
      <c r="C25" t="s">
        <v>5</v>
      </c>
      <c r="D25" t="s">
        <v>8</v>
      </c>
      <c r="E25">
        <v>830.45</v>
      </c>
      <c r="F25">
        <v>747.98</v>
      </c>
      <c r="G25">
        <v>2233.06</v>
      </c>
      <c r="H25">
        <v>716.46</v>
      </c>
      <c r="I25">
        <v>438.46</v>
      </c>
      <c r="J25">
        <v>1362.98</v>
      </c>
      <c r="K25">
        <v>873.66</v>
      </c>
      <c r="L25">
        <v>660.13</v>
      </c>
      <c r="M25">
        <v>2030.83</v>
      </c>
      <c r="N25">
        <v>766.81</v>
      </c>
      <c r="O25">
        <v>673.6</v>
      </c>
      <c r="P25">
        <v>1546.29</v>
      </c>
      <c r="Q25">
        <v>932.84</v>
      </c>
      <c r="R25">
        <v>1168.6099999999999</v>
      </c>
      <c r="S25">
        <v>2421.38</v>
      </c>
      <c r="T25">
        <v>215.18</v>
      </c>
      <c r="U25">
        <v>125.15</v>
      </c>
      <c r="V25">
        <v>1016.1</v>
      </c>
      <c r="W25">
        <v>683.48</v>
      </c>
      <c r="X25" t="s">
        <v>17</v>
      </c>
      <c r="Y25" t="s">
        <v>43</v>
      </c>
      <c r="Z25" t="s">
        <v>5</v>
      </c>
      <c r="AA25" s="55">
        <v>0.12329459931362512</v>
      </c>
      <c r="AB25" s="55">
        <v>0.56235460841198948</v>
      </c>
      <c r="AC25" s="55">
        <v>8.4332709376371509E-2</v>
      </c>
      <c r="AD25" s="55">
        <v>-0.69966222817742796</v>
      </c>
      <c r="AE25" s="55">
        <v>-0.71456917392692598</v>
      </c>
      <c r="AF25" s="55">
        <v>-0.25450116656150495</v>
      </c>
      <c r="AG25" s="55">
        <v>-0.217681935764485</v>
      </c>
      <c r="AH25" s="55" t="e">
        <f>VLOOKUP(AI25,Real!$I$2:$AR$142,30,FALSE)</f>
        <v>#N/A</v>
      </c>
      <c r="AI25" t="str">
        <f>A25&amp;C25</f>
        <v>IndiaTax Revenue</v>
      </c>
    </row>
    <row r="26" spans="1:35" x14ac:dyDescent="0.3">
      <c r="A26" t="s">
        <v>9</v>
      </c>
      <c r="B26" t="s">
        <v>43</v>
      </c>
      <c r="C26" t="s">
        <v>5</v>
      </c>
      <c r="D26" t="s">
        <v>8</v>
      </c>
      <c r="E26">
        <v>272.39999999999998</v>
      </c>
      <c r="F26">
        <v>264.3</v>
      </c>
      <c r="G26">
        <v>370.9</v>
      </c>
      <c r="H26">
        <v>277.60000000000002</v>
      </c>
      <c r="I26">
        <v>330.1</v>
      </c>
      <c r="J26">
        <v>518.4</v>
      </c>
      <c r="K26">
        <v>277</v>
      </c>
      <c r="L26">
        <v>292</v>
      </c>
      <c r="M26">
        <v>375</v>
      </c>
      <c r="N26">
        <v>320</v>
      </c>
      <c r="O26">
        <v>325</v>
      </c>
      <c r="P26">
        <v>463</v>
      </c>
      <c r="Q26">
        <v>321</v>
      </c>
      <c r="R26">
        <v>318</v>
      </c>
      <c r="S26">
        <v>325</v>
      </c>
      <c r="T26">
        <v>256.67899999999997</v>
      </c>
      <c r="U26">
        <v>227</v>
      </c>
      <c r="V26">
        <v>411</v>
      </c>
      <c r="W26">
        <v>300</v>
      </c>
      <c r="X26" t="s">
        <v>9</v>
      </c>
      <c r="Y26" t="s">
        <v>43</v>
      </c>
      <c r="Z26" t="s">
        <v>5</v>
      </c>
      <c r="AA26" s="55">
        <v>0.17841409691629967</v>
      </c>
      <c r="AB26" s="55">
        <v>0.20317820658342786</v>
      </c>
      <c r="AC26" s="55">
        <v>-0.12375303316257746</v>
      </c>
      <c r="AD26" s="55">
        <v>-7.5363832853026114E-2</v>
      </c>
      <c r="AE26" s="55">
        <v>-0.31232959709179042</v>
      </c>
      <c r="AF26" s="55">
        <v>-0.2071759259259259</v>
      </c>
      <c r="AG26" s="55">
        <v>8.3032490974729242E-2</v>
      </c>
      <c r="AH26" s="55" t="e">
        <f>VLOOKUP(AI26,Real!$I$2:$AR$142,30,FALSE)</f>
        <v>#N/A</v>
      </c>
      <c r="AI26" t="str">
        <f>A26&amp;C26</f>
        <v>PakistanTax Revenue</v>
      </c>
    </row>
    <row r="27" spans="1:35" x14ac:dyDescent="0.3">
      <c r="A27" t="s">
        <v>22</v>
      </c>
      <c r="B27" t="s">
        <v>43</v>
      </c>
      <c r="C27" t="s">
        <v>5</v>
      </c>
      <c r="D27" t="s">
        <v>8</v>
      </c>
      <c r="E27">
        <v>185.68552500000001</v>
      </c>
      <c r="F27">
        <v>165.158131</v>
      </c>
      <c r="G27">
        <v>196.66675699999999</v>
      </c>
      <c r="H27">
        <v>193.08431099999999</v>
      </c>
      <c r="I27">
        <v>201.86512999999999</v>
      </c>
      <c r="J27">
        <v>297.39547399999998</v>
      </c>
      <c r="K27">
        <v>155.45435199999997</v>
      </c>
      <c r="L27">
        <v>140.31863799999999</v>
      </c>
      <c r="M27">
        <v>175.86048300000002</v>
      </c>
      <c r="N27">
        <v>174.39976600000003</v>
      </c>
      <c r="O27">
        <v>182.05535400000002</v>
      </c>
      <c r="P27">
        <v>213.49143800000002</v>
      </c>
      <c r="Q27">
        <v>198.82450800000001</v>
      </c>
      <c r="R27">
        <v>185.729017</v>
      </c>
      <c r="S27">
        <v>200.62768299999999</v>
      </c>
      <c r="T27">
        <v>87.354761000000011</v>
      </c>
      <c r="U27">
        <v>131.44726600000001</v>
      </c>
      <c r="V27">
        <v>292.14613900000001</v>
      </c>
      <c r="X27" t="s">
        <v>22</v>
      </c>
      <c r="Y27" t="s">
        <v>43</v>
      </c>
      <c r="Z27" t="s">
        <v>5</v>
      </c>
      <c r="AA27" s="55">
        <v>7.0759328170572233E-2</v>
      </c>
      <c r="AB27" s="55">
        <v>0.12455266886012413</v>
      </c>
      <c r="AC27" s="55">
        <v>2.014029244403517E-2</v>
      </c>
      <c r="AD27" s="55">
        <v>-0.54758229424450744</v>
      </c>
      <c r="AE27" s="55">
        <v>-0.3488361957312785</v>
      </c>
      <c r="AF27" s="55">
        <v>-1.7651025180026696E-2</v>
      </c>
      <c r="AG27" s="55" t="s">
        <v>102</v>
      </c>
      <c r="AH27" s="55" t="str">
        <f>VLOOKUP(AI27,Real!$I$2:$AR$142,30,FALSE)</f>
        <v/>
      </c>
      <c r="AI27" t="str">
        <f>A27&amp;C27</f>
        <v>BangladeshTax Revenue</v>
      </c>
    </row>
    <row r="28" spans="1:35" x14ac:dyDescent="0.3">
      <c r="A28" t="s">
        <v>24</v>
      </c>
      <c r="B28" t="s">
        <v>43</v>
      </c>
      <c r="C28" t="s">
        <v>5</v>
      </c>
      <c r="D28" t="s">
        <v>7</v>
      </c>
      <c r="E28">
        <v>7557.6127797500003</v>
      </c>
      <c r="F28">
        <v>6179.7281201200003</v>
      </c>
      <c r="G28">
        <v>6575.6168281499995</v>
      </c>
      <c r="H28">
        <v>7891.0157486199996</v>
      </c>
      <c r="I28">
        <v>6300.5220751000006</v>
      </c>
      <c r="J28">
        <v>7226.8229863900006</v>
      </c>
      <c r="K28">
        <v>7857.4383252200005</v>
      </c>
      <c r="L28">
        <v>5166.5619972600007</v>
      </c>
      <c r="M28">
        <v>5540.6783396199999</v>
      </c>
      <c r="N28">
        <v>8310.5000990900007</v>
      </c>
      <c r="O28">
        <v>6955.7480062799996</v>
      </c>
      <c r="P28">
        <v>9041.8224448600013</v>
      </c>
      <c r="Q28">
        <v>6207.4693353299999</v>
      </c>
      <c r="R28">
        <v>5847.0623510699997</v>
      </c>
      <c r="S28">
        <v>6878.9673810499999</v>
      </c>
      <c r="T28">
        <v>5502.4986671800007</v>
      </c>
      <c r="U28">
        <v>4552.9122758500007</v>
      </c>
      <c r="V28">
        <v>4146.1602439799999</v>
      </c>
      <c r="W28">
        <v>4636.0922550100004</v>
      </c>
      <c r="X28" t="s">
        <v>24</v>
      </c>
      <c r="Y28" t="s">
        <v>43</v>
      </c>
      <c r="Z28" t="s">
        <v>5</v>
      </c>
      <c r="AA28" s="55">
        <v>-0.17864681398306068</v>
      </c>
      <c r="AB28" s="55">
        <v>-5.3831780716518111E-2</v>
      </c>
      <c r="AC28" s="55">
        <v>4.6132638325482506E-2</v>
      </c>
      <c r="AD28" s="55">
        <v>-0.30268816557078965</v>
      </c>
      <c r="AE28" s="55">
        <v>-0.2773753949941144</v>
      </c>
      <c r="AF28" s="55">
        <v>-0.42628174900806276</v>
      </c>
      <c r="AG28" s="55">
        <v>-0.4099740827580477</v>
      </c>
      <c r="AH28" s="55">
        <f>VLOOKUP(AI28,Real!$I$2:$AR$142,30,FALSE)</f>
        <v>-0.14179475555816193</v>
      </c>
      <c r="AI28" t="str">
        <f>A28&amp;C28</f>
        <v>AfghanistanTax Revenue</v>
      </c>
    </row>
    <row r="29" spans="1:35" x14ac:dyDescent="0.3">
      <c r="A29" t="s">
        <v>23</v>
      </c>
      <c r="B29" t="s">
        <v>43</v>
      </c>
      <c r="C29" t="s">
        <v>5</v>
      </c>
      <c r="D29" t="s">
        <v>8</v>
      </c>
      <c r="H29">
        <v>551.53</v>
      </c>
      <c r="T29">
        <v>408.48399999999998</v>
      </c>
      <c r="X29" t="s">
        <v>23</v>
      </c>
      <c r="Y29" t="s">
        <v>43</v>
      </c>
      <c r="Z29" t="s">
        <v>5</v>
      </c>
      <c r="AA29" s="55" t="s">
        <v>102</v>
      </c>
      <c r="AB29" s="55" t="s">
        <v>102</v>
      </c>
      <c r="AC29" s="55" t="s">
        <v>102</v>
      </c>
      <c r="AD29" s="55">
        <v>-0.25936213805232716</v>
      </c>
      <c r="AE29" s="55" t="s">
        <v>102</v>
      </c>
      <c r="AF29" s="55" t="s">
        <v>102</v>
      </c>
      <c r="AG29" s="55" t="s">
        <v>102</v>
      </c>
      <c r="AH29" s="55" t="str">
        <f>VLOOKUP(AI29,Real!$I$2:$AR$142,30,FALSE)</f>
        <v/>
      </c>
      <c r="AI29" t="str">
        <f>A29&amp;C29</f>
        <v>Sri LankaTax Revenue</v>
      </c>
    </row>
    <row r="30" spans="1:35" x14ac:dyDescent="0.3">
      <c r="AA30" s="55"/>
      <c r="AB30" s="55"/>
      <c r="AC30" s="55"/>
      <c r="AD30" s="55"/>
      <c r="AE30" s="55"/>
      <c r="AF30" s="55"/>
      <c r="AG30" s="55"/>
      <c r="AH30" s="55" t="e">
        <f>VLOOKUP(AI30,Real!$I$2:$AR$142,30,FALSE)</f>
        <v>#N/A</v>
      </c>
      <c r="AI30" t="str">
        <f t="shared" si="0"/>
        <v/>
      </c>
    </row>
    <row r="31" spans="1:35" x14ac:dyDescent="0.3">
      <c r="A31" t="s">
        <v>47</v>
      </c>
      <c r="B31" t="s">
        <v>46</v>
      </c>
      <c r="C31" t="s">
        <v>5</v>
      </c>
      <c r="D31" t="s">
        <v>8</v>
      </c>
      <c r="E31">
        <v>75.792000000000002</v>
      </c>
      <c r="F31">
        <v>135.06100000000001</v>
      </c>
      <c r="G31">
        <v>134.721</v>
      </c>
      <c r="H31">
        <v>73.561000000000007</v>
      </c>
      <c r="I31">
        <v>97.483000000000004</v>
      </c>
      <c r="J31">
        <v>147.17699999999999</v>
      </c>
      <c r="K31">
        <v>74.594999999999999</v>
      </c>
      <c r="L31">
        <v>118.28400000000001</v>
      </c>
      <c r="M31">
        <v>118.306</v>
      </c>
      <c r="N31">
        <v>84.114999999999995</v>
      </c>
      <c r="O31">
        <v>95.927999999999997</v>
      </c>
      <c r="P31">
        <v>160.72999999999999</v>
      </c>
      <c r="Q31">
        <v>91.007999999999996</v>
      </c>
      <c r="R31">
        <v>144.77799999999999</v>
      </c>
      <c r="S31">
        <v>139.465</v>
      </c>
      <c r="T31">
        <v>61.883000000000003</v>
      </c>
      <c r="U31">
        <v>67.97</v>
      </c>
      <c r="V31">
        <v>108.178</v>
      </c>
      <c r="W31">
        <v>64.025999999999996</v>
      </c>
      <c r="X31" t="s">
        <v>47</v>
      </c>
      <c r="Y31" t="s">
        <v>46</v>
      </c>
      <c r="Z31" t="s">
        <v>5</v>
      </c>
      <c r="AA31" s="55">
        <v>0.200759974667511</v>
      </c>
      <c r="AB31" s="55">
        <v>7.1945269174669105E-2</v>
      </c>
      <c r="AC31" s="55">
        <v>3.5213515339108228E-2</v>
      </c>
      <c r="AD31" s="55">
        <v>-0.15875259988309026</v>
      </c>
      <c r="AE31" s="55">
        <v>-0.30275022311582539</v>
      </c>
      <c r="AF31" s="55">
        <v>-0.26498026186156803</v>
      </c>
      <c r="AG31" s="55">
        <v>-0.14168509953750255</v>
      </c>
      <c r="AH31" s="55" t="e">
        <f>VLOOKUP(AI31,Real!$I$2:$AR$142,30,FALSE)</f>
        <v>#N/A</v>
      </c>
      <c r="AI31" t="str">
        <f>A31&amp;C31</f>
        <v>South AfricaTax Revenue</v>
      </c>
    </row>
    <row r="32" spans="1:35" x14ac:dyDescent="0.3">
      <c r="A32" t="s">
        <v>20</v>
      </c>
      <c r="B32" t="s">
        <v>46</v>
      </c>
      <c r="C32" t="s">
        <v>5</v>
      </c>
      <c r="D32" t="s">
        <v>8</v>
      </c>
      <c r="G32">
        <v>1046.8897999999999</v>
      </c>
      <c r="J32">
        <v>1400.6086</v>
      </c>
      <c r="M32">
        <v>1564.5689</v>
      </c>
      <c r="P32">
        <v>1251.0340000000001</v>
      </c>
      <c r="S32">
        <v>1190.2882</v>
      </c>
      <c r="V32">
        <v>1288.3623</v>
      </c>
      <c r="X32" t="s">
        <v>20</v>
      </c>
      <c r="Y32" t="s">
        <v>46</v>
      </c>
      <c r="Z32" t="s">
        <v>5</v>
      </c>
      <c r="AA32" s="55" t="s">
        <v>102</v>
      </c>
      <c r="AB32" s="55" t="s">
        <v>102</v>
      </c>
      <c r="AC32" s="55">
        <v>0.13697563965185261</v>
      </c>
      <c r="AD32" s="55" t="s">
        <v>102</v>
      </c>
      <c r="AE32" s="55" t="s">
        <v>102</v>
      </c>
      <c r="AF32" s="55">
        <v>-8.0141090094691711E-2</v>
      </c>
      <c r="AG32" s="55" t="s">
        <v>102</v>
      </c>
      <c r="AH32" s="55" t="e">
        <f>VLOOKUP(AI32,Real!$I$2:$AR$142,30,FALSE)</f>
        <v>#N/A</v>
      </c>
      <c r="AI32" t="str">
        <f>A32&amp;C32</f>
        <v>NigeriaTax Revenue</v>
      </c>
    </row>
    <row r="33" spans="1:35" x14ac:dyDescent="0.3">
      <c r="A33" t="s">
        <v>50</v>
      </c>
      <c r="B33" t="s">
        <v>46</v>
      </c>
      <c r="C33" t="s">
        <v>5</v>
      </c>
      <c r="E33" s="4">
        <v>3098878375.2749996</v>
      </c>
      <c r="F33" s="4">
        <v>2580503782.2550006</v>
      </c>
      <c r="G33" s="112">
        <v>3031863005.0328875</v>
      </c>
      <c r="H33">
        <v>3770303347.8160276</v>
      </c>
      <c r="I33">
        <v>3261020495.1852098</v>
      </c>
      <c r="J33" s="112">
        <v>3040580627.8029752</v>
      </c>
      <c r="K33" s="4">
        <v>3454569584.0478053</v>
      </c>
      <c r="L33" s="4">
        <v>3295175027.0326667</v>
      </c>
      <c r="M33" s="112">
        <v>3465239271.6598845</v>
      </c>
      <c r="N33" s="4"/>
      <c r="O33" s="4"/>
      <c r="P33" s="112"/>
      <c r="Q33" s="4">
        <v>3724815660.9989095</v>
      </c>
      <c r="R33" s="4">
        <v>2251120040.9399996</v>
      </c>
      <c r="S33" s="112">
        <v>2810905461.3684864</v>
      </c>
      <c r="T33" s="4">
        <v>3615065271.4992766</v>
      </c>
      <c r="U33" s="4">
        <v>3005187829.95223</v>
      </c>
      <c r="V33" s="112">
        <v>2588999336.9789095</v>
      </c>
      <c r="W33" s="4"/>
      <c r="X33" t="s">
        <v>50</v>
      </c>
      <c r="Y33" t="s">
        <v>46</v>
      </c>
      <c r="Z33" t="s">
        <v>5</v>
      </c>
      <c r="AA33" s="2">
        <v>0.20198833575337177</v>
      </c>
      <c r="AB33" s="2">
        <v>-0.12764319261224472</v>
      </c>
      <c r="AC33" s="2">
        <v>-7.2878472179518636E-2</v>
      </c>
      <c r="AD33" s="2">
        <v>-4.1173895571737923E-2</v>
      </c>
      <c r="AE33" s="2">
        <v>-7.8451719518693105E-2</v>
      </c>
      <c r="AF33" s="2">
        <v>-0.14851811088146136</v>
      </c>
      <c r="AG33" s="2" t="s">
        <v>102</v>
      </c>
      <c r="AH33" s="55" t="str">
        <f>VLOOKUP(AI33,Real!$I$2:$AR$142,30,FALSE)</f>
        <v/>
      </c>
      <c r="AI33" t="str">
        <f>A33&amp;C33</f>
        <v>GhanaTax Revenue</v>
      </c>
    </row>
    <row r="34" spans="1:35" x14ac:dyDescent="0.3">
      <c r="A34" t="s">
        <v>12</v>
      </c>
      <c r="B34" t="s">
        <v>46</v>
      </c>
      <c r="C34" t="s">
        <v>5</v>
      </c>
      <c r="G34">
        <v>352330</v>
      </c>
      <c r="J34">
        <v>440744</v>
      </c>
      <c r="M34">
        <v>394014</v>
      </c>
      <c r="P34">
        <v>408115</v>
      </c>
      <c r="S34">
        <v>363435</v>
      </c>
      <c r="V34">
        <v>349294</v>
      </c>
      <c r="X34" t="s">
        <v>12</v>
      </c>
      <c r="Y34" t="s">
        <v>46</v>
      </c>
      <c r="Z34" t="s">
        <v>5</v>
      </c>
      <c r="AA34" s="55" t="s">
        <v>102</v>
      </c>
      <c r="AB34" s="55" t="s">
        <v>102</v>
      </c>
      <c r="AC34" s="55">
        <v>3.1518746629580222E-2</v>
      </c>
      <c r="AD34" s="55" t="s">
        <v>102</v>
      </c>
      <c r="AE34" s="55" t="s">
        <v>102</v>
      </c>
      <c r="AF34" s="55">
        <v>-0.20749006225836314</v>
      </c>
      <c r="AG34" s="55" t="s">
        <v>102</v>
      </c>
      <c r="AH34" s="55" t="e">
        <f>VLOOKUP(AI34,Real!$I$2:$AR$142,30,FALSE)</f>
        <v>#N/A</v>
      </c>
      <c r="AI34" t="str">
        <f>A34&amp;C34</f>
        <v>KenyaTax Revenue</v>
      </c>
    </row>
    <row r="35" spans="1:35" x14ac:dyDescent="0.3">
      <c r="A35" t="s">
        <v>66</v>
      </c>
      <c r="B35" t="s">
        <v>46</v>
      </c>
      <c r="C35" t="s">
        <v>5</v>
      </c>
      <c r="D35" t="s">
        <v>7</v>
      </c>
      <c r="E35">
        <v>307212.58728296997</v>
      </c>
      <c r="F35">
        <v>315089.40446693002</v>
      </c>
      <c r="G35">
        <v>396346.01385513006</v>
      </c>
      <c r="H35">
        <v>353880.59284917003</v>
      </c>
      <c r="I35">
        <v>371495.15087608004</v>
      </c>
      <c r="J35">
        <v>363074.40009239002</v>
      </c>
      <c r="K35">
        <v>321010.19521144999</v>
      </c>
      <c r="L35">
        <v>339724.09861866001</v>
      </c>
      <c r="M35">
        <v>367060.88161004998</v>
      </c>
      <c r="N35">
        <v>327608.91019403003</v>
      </c>
      <c r="O35">
        <v>349146.9476696999</v>
      </c>
      <c r="P35">
        <v>408969.74309601</v>
      </c>
      <c r="Q35">
        <v>354549.54599999997</v>
      </c>
      <c r="R35">
        <v>295084.74900000001</v>
      </c>
      <c r="S35">
        <v>375496.03399999999</v>
      </c>
      <c r="T35">
        <v>289155.67599999998</v>
      </c>
      <c r="U35">
        <v>292139.87099999998</v>
      </c>
      <c r="V35">
        <v>407517.51199999999</v>
      </c>
      <c r="W35">
        <v>364647.40599999996</v>
      </c>
      <c r="X35" t="s">
        <v>66</v>
      </c>
      <c r="Y35" t="s">
        <v>46</v>
      </c>
      <c r="Z35" t="s">
        <v>5</v>
      </c>
      <c r="AA35" s="55">
        <v>0.15408534896204784</v>
      </c>
      <c r="AB35" s="55">
        <v>-6.3488823119184204E-2</v>
      </c>
      <c r="AC35" s="55">
        <v>-5.2605499049502319E-2</v>
      </c>
      <c r="AD35" s="55">
        <v>-0.18290044200518485</v>
      </c>
      <c r="AE35" s="55">
        <v>-0.2136105402424234</v>
      </c>
      <c r="AF35" s="55">
        <v>0.12240772661553863</v>
      </c>
      <c r="AG35" s="55">
        <v>0.13593714916065536</v>
      </c>
      <c r="AH35" s="55">
        <f>VLOOKUP(AI35,Real!$I$2:$AR$142,30,FALSE)</f>
        <v>-1.8170767216969211E-2</v>
      </c>
      <c r="AI35" t="str">
        <f>A35&amp;C35</f>
        <v>Sierra LeoneTax Revenue</v>
      </c>
    </row>
    <row r="36" spans="1:35" x14ac:dyDescent="0.3">
      <c r="AA36" s="55"/>
      <c r="AB36" s="55"/>
      <c r="AC36" s="55"/>
      <c r="AD36" s="55"/>
      <c r="AE36" s="55"/>
      <c r="AF36" s="55"/>
      <c r="AG36" s="55"/>
      <c r="AH36" s="55" t="e">
        <f>VLOOKUP(AI36,Real!$I$2:$AR$142,30,FALSE)</f>
        <v>#N/A</v>
      </c>
      <c r="AI36" t="str">
        <f t="shared" si="0"/>
        <v/>
      </c>
    </row>
    <row r="37" spans="1:35" x14ac:dyDescent="0.3">
      <c r="A37" t="s">
        <v>649</v>
      </c>
      <c r="B37" t="s">
        <v>647</v>
      </c>
      <c r="C37" t="s">
        <v>5</v>
      </c>
      <c r="D37" t="s">
        <v>7</v>
      </c>
      <c r="E37">
        <v>32160</v>
      </c>
      <c r="F37">
        <v>24921</v>
      </c>
      <c r="G37">
        <v>35529</v>
      </c>
      <c r="H37">
        <v>30940</v>
      </c>
      <c r="I37">
        <v>35427</v>
      </c>
      <c r="J37">
        <v>41154</v>
      </c>
      <c r="K37">
        <v>34481</v>
      </c>
      <c r="L37">
        <v>27232</v>
      </c>
      <c r="M37">
        <v>46543</v>
      </c>
      <c r="N37">
        <v>33118</v>
      </c>
      <c r="O37">
        <v>30617</v>
      </c>
      <c r="P37">
        <v>49230</v>
      </c>
      <c r="Q37">
        <v>34304</v>
      </c>
      <c r="R37">
        <v>24658</v>
      </c>
      <c r="S37">
        <v>33772</v>
      </c>
      <c r="T37">
        <v>26049</v>
      </c>
      <c r="U37">
        <v>29077</v>
      </c>
      <c r="V37">
        <v>40420</v>
      </c>
      <c r="X37" t="s">
        <v>649</v>
      </c>
      <c r="Y37" t="s">
        <v>647</v>
      </c>
      <c r="Z37" t="s">
        <v>5</v>
      </c>
      <c r="AA37" s="55">
        <v>6.6666666666666666E-2</v>
      </c>
      <c r="AB37" s="55">
        <v>-1.0553348581517595E-2</v>
      </c>
      <c r="AC37" s="55">
        <v>-4.9452559880660871E-2</v>
      </c>
      <c r="AD37" s="55">
        <v>-0.15808015513897866</v>
      </c>
      <c r="AE37" s="55">
        <v>-0.17924182120981172</v>
      </c>
      <c r="AF37" s="55">
        <v>-1.7835447344122079E-2</v>
      </c>
      <c r="AG37" s="55" t="s">
        <v>102</v>
      </c>
      <c r="AH37" s="55" t="str">
        <f>VLOOKUP(AI37,Real!$I$2:$AR$142,30,FALSE)</f>
        <v/>
      </c>
      <c r="AI37" t="str">
        <f t="shared" si="0"/>
        <v>FranceTax Revenue</v>
      </c>
    </row>
    <row r="38" spans="1:35" x14ac:dyDescent="0.3">
      <c r="A38" t="s">
        <v>646</v>
      </c>
      <c r="B38" t="s">
        <v>647</v>
      </c>
      <c r="C38" t="s">
        <v>5</v>
      </c>
      <c r="D38" t="s">
        <v>7</v>
      </c>
      <c r="E38">
        <v>48698</v>
      </c>
      <c r="F38">
        <v>54822</v>
      </c>
      <c r="G38">
        <v>70496</v>
      </c>
      <c r="H38">
        <v>50401</v>
      </c>
      <c r="I38">
        <v>51981</v>
      </c>
      <c r="J38">
        <v>80165</v>
      </c>
      <c r="K38">
        <v>53098</v>
      </c>
      <c r="L38">
        <v>50804.387999999999</v>
      </c>
      <c r="M38">
        <v>72394</v>
      </c>
      <c r="N38">
        <v>49419</v>
      </c>
      <c r="O38">
        <v>50636</v>
      </c>
      <c r="P38">
        <v>78096</v>
      </c>
      <c r="Q38">
        <v>51037</v>
      </c>
      <c r="R38">
        <v>58477</v>
      </c>
      <c r="S38">
        <v>67613</v>
      </c>
      <c r="T38">
        <v>38648</v>
      </c>
      <c r="U38">
        <v>41572</v>
      </c>
      <c r="V38">
        <v>64987</v>
      </c>
      <c r="W38">
        <v>53015</v>
      </c>
      <c r="X38" t="s">
        <v>646</v>
      </c>
      <c r="Y38" t="s">
        <v>647</v>
      </c>
      <c r="Z38" t="s">
        <v>5</v>
      </c>
      <c r="AA38" s="55">
        <v>4.8030719947431105E-2</v>
      </c>
      <c r="AB38" s="55">
        <v>6.6670314837109196E-2</v>
      </c>
      <c r="AC38" s="55">
        <v>-4.0895937358147977E-2</v>
      </c>
      <c r="AD38" s="55">
        <v>-0.23318981766234798</v>
      </c>
      <c r="AE38" s="55">
        <v>-0.20024624381985726</v>
      </c>
      <c r="AF38" s="55">
        <v>-0.18933449759870269</v>
      </c>
      <c r="AG38" s="55">
        <v>-1.5631473878488832E-3</v>
      </c>
      <c r="AH38" s="55">
        <f>VLOOKUP(AI38,Real!$I$2:$AR$142,30,FALSE)</f>
        <v>-6.4810661106014782E-3</v>
      </c>
      <c r="AI38" t="str">
        <f t="shared" si="0"/>
        <v>GermanyTax Revenue</v>
      </c>
    </row>
    <row r="39" spans="1:35" x14ac:dyDescent="0.3">
      <c r="A39" t="s">
        <v>763</v>
      </c>
      <c r="B39" t="s">
        <v>647</v>
      </c>
      <c r="C39" t="s">
        <v>5</v>
      </c>
      <c r="D39" t="s">
        <v>7</v>
      </c>
      <c r="E39" s="4">
        <v>34510.411818370034</v>
      </c>
      <c r="F39" s="4">
        <v>28936.209652630008</v>
      </c>
      <c r="G39" s="4">
        <v>28722.674934809984</v>
      </c>
      <c r="H39" s="4">
        <v>30363.217226160035</v>
      </c>
      <c r="I39" s="4">
        <v>34120.045405389959</v>
      </c>
      <c r="J39" s="4">
        <v>32653.787528080014</v>
      </c>
      <c r="K39" s="4">
        <v>46462.389815360017</v>
      </c>
      <c r="L39" s="4">
        <v>41396.687846749948</v>
      </c>
      <c r="M39" s="4">
        <v>28038.860942400061</v>
      </c>
      <c r="N39" s="4">
        <v>39066.808123429917</v>
      </c>
      <c r="O39" s="4">
        <v>42277.054975150051</v>
      </c>
      <c r="P39" s="4">
        <v>94154.763330359958</v>
      </c>
      <c r="Q39" s="4">
        <v>35919.440772209971</v>
      </c>
      <c r="R39" s="4">
        <v>31558.544911859964</v>
      </c>
      <c r="S39" s="4">
        <v>27453.239751790017</v>
      </c>
      <c r="T39" s="4">
        <v>24159.512161620009</v>
      </c>
      <c r="U39" s="4">
        <v>24648.264899110018</v>
      </c>
      <c r="V39" s="4">
        <v>26159.823393510003</v>
      </c>
      <c r="W39" s="4">
        <v>43801.16734255998</v>
      </c>
      <c r="X39" t="str">
        <f t="shared" ref="X39:Z40" si="2">A39</f>
        <v>Italy</v>
      </c>
      <c r="Y39" t="str">
        <f t="shared" si="2"/>
        <v>WER</v>
      </c>
      <c r="Z39" t="str">
        <f t="shared" si="2"/>
        <v>Tax Revenue</v>
      </c>
      <c r="AA39" s="2">
        <f t="shared" ref="AA39:AG40" si="3">IF(Q39&lt;&gt;"",-(E39-Q39)/E39,"")</f>
        <v>4.0829097063683997E-2</v>
      </c>
      <c r="AB39" s="2">
        <f t="shared" si="3"/>
        <v>9.0624697937644799E-2</v>
      </c>
      <c r="AC39" s="2">
        <f t="shared" si="3"/>
        <v>-4.4196273010822372E-2</v>
      </c>
      <c r="AD39" s="2">
        <f t="shared" si="3"/>
        <v>-0.20431646022000266</v>
      </c>
      <c r="AE39" s="2">
        <f t="shared" si="3"/>
        <v>-0.27760163838421154</v>
      </c>
      <c r="AF39" s="2">
        <f t="shared" si="3"/>
        <v>-0.1988732280745579</v>
      </c>
      <c r="AG39" s="2">
        <f t="shared" si="3"/>
        <v>-5.7276917596698007E-2</v>
      </c>
      <c r="AH39" s="55">
        <f>VLOOKUP(AI39,Real!$I$2:$AR$142,30,FALSE)</f>
        <v>-5.8500866470286704E-2</v>
      </c>
      <c r="AI39" t="str">
        <f t="shared" si="0"/>
        <v>ItalyTax Revenue</v>
      </c>
    </row>
    <row r="40" spans="1:35" x14ac:dyDescent="0.3">
      <c r="A40" t="s">
        <v>761</v>
      </c>
      <c r="B40" t="s">
        <v>647</v>
      </c>
      <c r="C40" t="s">
        <v>5</v>
      </c>
      <c r="D40" t="s">
        <v>7</v>
      </c>
      <c r="E40" s="4">
        <v>13538</v>
      </c>
      <c r="F40" s="4">
        <v>20356</v>
      </c>
      <c r="G40" s="4">
        <v>9508</v>
      </c>
      <c r="H40" s="4">
        <v>20887</v>
      </c>
      <c r="I40" s="4">
        <v>14483</v>
      </c>
      <c r="J40" s="4">
        <v>8685</v>
      </c>
      <c r="K40" s="4">
        <v>32717</v>
      </c>
      <c r="L40" s="4">
        <v>17864</v>
      </c>
      <c r="M40" s="4">
        <v>11184</v>
      </c>
      <c r="N40" s="4">
        <v>33888</v>
      </c>
      <c r="O40" s="4">
        <v>14743</v>
      </c>
      <c r="P40" s="4">
        <v>14955</v>
      </c>
      <c r="Q40" s="4">
        <v>14770</v>
      </c>
      <c r="R40" s="4">
        <v>21214</v>
      </c>
      <c r="S40" s="4">
        <v>11019</v>
      </c>
      <c r="T40" s="4">
        <v>14213</v>
      </c>
      <c r="U40" s="4">
        <v>10482</v>
      </c>
      <c r="V40" s="4">
        <v>6103</v>
      </c>
      <c r="X40" t="str">
        <f t="shared" si="2"/>
        <v>Spain</v>
      </c>
      <c r="Y40" t="str">
        <f t="shared" si="2"/>
        <v>WER</v>
      </c>
      <c r="Z40" t="str">
        <f t="shared" si="2"/>
        <v>Tax Revenue</v>
      </c>
      <c r="AA40" s="2">
        <f t="shared" si="3"/>
        <v>9.1003102378490172E-2</v>
      </c>
      <c r="AB40" s="2">
        <f t="shared" si="3"/>
        <v>4.21497347219493E-2</v>
      </c>
      <c r="AC40" s="2">
        <f t="shared" si="3"/>
        <v>0.15891880521665966</v>
      </c>
      <c r="AD40" s="2">
        <f t="shared" si="3"/>
        <v>-0.31952889357016329</v>
      </c>
      <c r="AE40" s="2">
        <f t="shared" si="3"/>
        <v>-0.27625491956086445</v>
      </c>
      <c r="AF40" s="2">
        <f t="shared" si="3"/>
        <v>-0.29729418537708691</v>
      </c>
      <c r="AG40" s="2" t="str">
        <f t="shared" si="3"/>
        <v/>
      </c>
      <c r="AH40" s="55" t="str">
        <f>VLOOKUP(AI40,Real!$I$2:$AR$142,30,FALSE)</f>
        <v/>
      </c>
      <c r="AI40" t="str">
        <f t="shared" si="0"/>
        <v>SpainTax Revenue</v>
      </c>
    </row>
    <row r="41" spans="1:35" x14ac:dyDescent="0.3">
      <c r="A41" t="s">
        <v>789</v>
      </c>
      <c r="B41" t="s">
        <v>647</v>
      </c>
      <c r="C41" t="s">
        <v>5</v>
      </c>
      <c r="D41" t="s">
        <v>7</v>
      </c>
      <c r="E41">
        <v>66862.265152048247</v>
      </c>
      <c r="F41">
        <v>42772.832820535688</v>
      </c>
      <c r="G41">
        <v>32036.017824582643</v>
      </c>
      <c r="H41">
        <v>47424.9267979953</v>
      </c>
      <c r="I41">
        <v>34649.800445260822</v>
      </c>
      <c r="J41">
        <v>30690.110460117612</v>
      </c>
      <c r="K41">
        <v>54935.447075239324</v>
      </c>
      <c r="L41">
        <v>37553.297273048003</v>
      </c>
      <c r="M41">
        <v>31858.260128704707</v>
      </c>
      <c r="N41">
        <v>44041.942706962007</v>
      </c>
      <c r="O41">
        <v>36158.078909069191</v>
      </c>
      <c r="P41">
        <v>35035.17110046903</v>
      </c>
      <c r="Q41">
        <v>68255.215026450562</v>
      </c>
      <c r="R41">
        <v>41642.905098175223</v>
      </c>
      <c r="S41">
        <v>30178.975707092301</v>
      </c>
      <c r="T41">
        <v>25821.096006423613</v>
      </c>
      <c r="U41">
        <v>18039.847216623439</v>
      </c>
      <c r="V41">
        <v>24612.481274954269</v>
      </c>
      <c r="W41">
        <v>39664.101149848575</v>
      </c>
      <c r="X41" t="s">
        <v>771</v>
      </c>
      <c r="Y41" t="s">
        <v>647</v>
      </c>
      <c r="Z41" t="s">
        <v>5</v>
      </c>
      <c r="AA41" s="55">
        <v>2.0833124202936811E-2</v>
      </c>
      <c r="AB41" s="55">
        <v>-2.6416948512654408E-2</v>
      </c>
      <c r="AC41" s="55">
        <v>-5.7967320646992282E-2</v>
      </c>
      <c r="AD41" s="55">
        <v>-0.45553746205223244</v>
      </c>
      <c r="AE41" s="55">
        <v>-0.47936649028837874</v>
      </c>
      <c r="AF41" s="55">
        <v>-0.19803217043031954</v>
      </c>
      <c r="AG41" s="55">
        <v>-0.2779871055654683</v>
      </c>
      <c r="AH41" s="55">
        <f>VLOOKUP(AI41,Real!$I$2:$AR$142,30,FALSE)</f>
        <v>-0.28351834395017289</v>
      </c>
      <c r="AI41" t="str">
        <f t="shared" si="0"/>
        <v>United KingdomTax Revenue</v>
      </c>
    </row>
    <row r="42" spans="1:35" x14ac:dyDescent="0.3">
      <c r="AH42" s="55"/>
    </row>
    <row r="43" spans="1:35" x14ac:dyDescent="0.3">
      <c r="AA43" s="55"/>
      <c r="AB43" s="55"/>
      <c r="AC43" s="55"/>
      <c r="AD43" s="55"/>
      <c r="AE43" s="55"/>
      <c r="AF43" s="55"/>
      <c r="AG43" s="55"/>
      <c r="AH43" s="55"/>
    </row>
    <row r="44" spans="1:35" x14ac:dyDescent="0.3">
      <c r="AA44" s="55"/>
      <c r="AB44" s="55"/>
      <c r="AC44" s="55"/>
      <c r="AD44" s="55"/>
      <c r="AE44" s="55"/>
      <c r="AF44" s="55"/>
      <c r="AG44" s="55"/>
      <c r="AH44" s="55"/>
    </row>
  </sheetData>
  <sortState xmlns:xlrd2="http://schemas.microsoft.com/office/spreadsheetml/2017/richdata2" ref="A7:AI13">
    <sortCondition descending="1" ref="AH7:AH13"/>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6D927-4B62-4F57-9DB0-84D0D2455E1A}">
  <dimension ref="A1:AT60"/>
  <sheetViews>
    <sheetView zoomScale="80" zoomScaleNormal="80" workbookViewId="0">
      <pane xSplit="5" ySplit="1" topLeftCell="F2" activePane="bottomRight" state="frozen"/>
      <selection pane="topRight" activeCell="F1" sqref="F1"/>
      <selection pane="bottomLeft" activeCell="A2" sqref="A2"/>
      <selection pane="bottomRight" activeCell="B63" sqref="B63"/>
    </sheetView>
  </sheetViews>
  <sheetFormatPr defaultRowHeight="14.4" x14ac:dyDescent="0.3"/>
  <cols>
    <col min="1" max="2" width="18.5546875" customWidth="1"/>
    <col min="3" max="4" width="17.33203125" customWidth="1"/>
    <col min="5" max="5" width="12.6640625" bestFit="1" customWidth="1"/>
    <col min="6" max="6" width="53.6640625" bestFit="1" customWidth="1"/>
    <col min="7" max="7" width="18.33203125" bestFit="1" customWidth="1"/>
    <col min="8" max="8" width="12.6640625" style="126" bestFit="1" customWidth="1"/>
    <col min="9" max="9" width="12.6640625" bestFit="1" customWidth="1"/>
    <col min="10" max="10" width="18.33203125" bestFit="1" customWidth="1"/>
    <col min="11" max="12" width="12.6640625" bestFit="1" customWidth="1"/>
    <col min="13" max="13" width="18.33203125" bestFit="1" customWidth="1"/>
    <col min="14" max="15" width="12.6640625" bestFit="1" customWidth="1"/>
    <col min="16" max="16" width="17.33203125" bestFit="1" customWidth="1"/>
    <col min="17" max="18" width="12.88671875" bestFit="1" customWidth="1"/>
    <col min="19" max="19" width="18.33203125" bestFit="1" customWidth="1"/>
    <col min="20" max="21" width="12.88671875" bestFit="1" customWidth="1"/>
    <col min="22" max="22" width="18.33203125" bestFit="1" customWidth="1"/>
    <col min="23" max="23" width="11.109375" bestFit="1" customWidth="1"/>
    <col min="24" max="24" width="11.109375" customWidth="1"/>
    <col min="25" max="26" width="18.5546875" customWidth="1"/>
    <col min="27" max="33" width="9.44140625" style="115" bestFit="1" customWidth="1"/>
    <col min="34" max="34" width="18.44140625" style="115" bestFit="1" customWidth="1"/>
    <col min="35" max="35" width="14.88671875" style="115" bestFit="1" customWidth="1"/>
    <col min="36" max="36" width="9.5546875" style="115" customWidth="1"/>
    <col min="37" max="37" width="9.5546875" style="43" customWidth="1"/>
    <col min="38" max="38" width="9.5546875" style="126" customWidth="1"/>
    <col min="39" max="41" width="9.5546875" style="43" customWidth="1"/>
    <col min="42" max="43" width="10.88671875" style="124" customWidth="1"/>
    <col min="44" max="44" width="8.88671875" style="128"/>
  </cols>
  <sheetData>
    <row r="1" spans="1:46" x14ac:dyDescent="0.3">
      <c r="A1" t="s">
        <v>33</v>
      </c>
      <c r="B1" t="s">
        <v>783</v>
      </c>
      <c r="C1" t="s">
        <v>798</v>
      </c>
      <c r="D1" t="s">
        <v>784</v>
      </c>
      <c r="E1" t="s">
        <v>1689</v>
      </c>
      <c r="F1" t="s">
        <v>34</v>
      </c>
      <c r="G1" t="s">
        <v>40</v>
      </c>
      <c r="H1" s="1" t="s">
        <v>801</v>
      </c>
      <c r="I1" s="1" t="s">
        <v>1416</v>
      </c>
      <c r="J1" s="1" t="s">
        <v>1405</v>
      </c>
      <c r="K1" s="1" t="s">
        <v>1404</v>
      </c>
      <c r="L1" s="1" t="s">
        <v>1406</v>
      </c>
      <c r="M1" s="1" t="s">
        <v>1407</v>
      </c>
      <c r="N1" s="1" t="s">
        <v>1408</v>
      </c>
      <c r="O1" s="1" t="s">
        <v>1409</v>
      </c>
      <c r="P1" s="1" t="s">
        <v>1410</v>
      </c>
      <c r="Q1" s="1" t="s">
        <v>1411</v>
      </c>
      <c r="R1" s="1" t="s">
        <v>1412</v>
      </c>
      <c r="S1" s="1" t="s">
        <v>1413</v>
      </c>
      <c r="T1" s="1" t="s">
        <v>1414</v>
      </c>
      <c r="U1" s="1" t="s">
        <v>1415</v>
      </c>
      <c r="V1" s="1" t="s">
        <v>748</v>
      </c>
      <c r="W1" s="1" t="s">
        <v>749</v>
      </c>
      <c r="X1" s="1" t="s">
        <v>750</v>
      </c>
      <c r="Y1" s="1" t="s">
        <v>751</v>
      </c>
      <c r="Z1" s="1" t="s">
        <v>752</v>
      </c>
      <c r="AA1" s="1" t="s">
        <v>753</v>
      </c>
      <c r="AB1" s="1" t="s">
        <v>754</v>
      </c>
      <c r="AC1" s="1" t="s">
        <v>1397</v>
      </c>
      <c r="AD1" s="1" t="s">
        <v>1398</v>
      </c>
      <c r="AE1" s="1" t="s">
        <v>1399</v>
      </c>
      <c r="AF1" s="1" t="s">
        <v>1400</v>
      </c>
      <c r="AG1" s="1" t="s">
        <v>1401</v>
      </c>
      <c r="AH1" s="2" t="s">
        <v>1402</v>
      </c>
      <c r="AI1" s="2" t="s">
        <v>1403</v>
      </c>
      <c r="AJ1" t="s">
        <v>781</v>
      </c>
      <c r="AK1" s="1" t="s">
        <v>782</v>
      </c>
      <c r="AL1" s="126" t="s">
        <v>732</v>
      </c>
      <c r="AM1" s="1" t="s">
        <v>778</v>
      </c>
      <c r="AN1" s="1">
        <v>43831</v>
      </c>
      <c r="AO1" s="1">
        <v>43862</v>
      </c>
      <c r="AP1" s="1">
        <v>43891</v>
      </c>
      <c r="AQ1" s="1">
        <v>43922</v>
      </c>
      <c r="AR1" s="1">
        <v>43952</v>
      </c>
      <c r="AS1">
        <v>43983</v>
      </c>
      <c r="AT1">
        <v>44013</v>
      </c>
    </row>
    <row r="2" spans="1:46" x14ac:dyDescent="0.3">
      <c r="A2" t="s">
        <v>24</v>
      </c>
      <c r="B2" t="s">
        <v>824</v>
      </c>
      <c r="C2" t="s">
        <v>43</v>
      </c>
      <c r="D2" t="s">
        <v>825</v>
      </c>
      <c r="E2" t="s">
        <v>1689</v>
      </c>
      <c r="F2" t="s">
        <v>5</v>
      </c>
      <c r="G2" t="s">
        <v>7</v>
      </c>
      <c r="H2" s="126">
        <v>4.7E-2</v>
      </c>
      <c r="I2" s="4" t="s">
        <v>1485</v>
      </c>
      <c r="J2" s="4">
        <v>7912.8205803982501</v>
      </c>
      <c r="K2" s="4">
        <v>6470.17534176564</v>
      </c>
      <c r="L2" s="4">
        <v>6884.6708190730487</v>
      </c>
      <c r="M2" s="4">
        <v>8261.893488805139</v>
      </c>
      <c r="N2" s="4">
        <v>6596.6466126297</v>
      </c>
      <c r="O2" s="4">
        <v>7566.4836667503305</v>
      </c>
      <c r="P2" s="4">
        <v>8226.7379265053405</v>
      </c>
      <c r="Q2" s="4">
        <v>5409.3904111312204</v>
      </c>
      <c r="R2" s="4">
        <v>5801.0902215821397</v>
      </c>
      <c r="S2" s="4">
        <v>8701.0936037472293</v>
      </c>
      <c r="T2" s="4">
        <v>7282.6681625751589</v>
      </c>
      <c r="U2" s="4">
        <v>9466.7880997684206</v>
      </c>
      <c r="V2" s="4">
        <v>6207.4693353299999</v>
      </c>
      <c r="W2" s="4">
        <v>5847.0623510699997</v>
      </c>
      <c r="X2" s="4">
        <v>6878.9673810499999</v>
      </c>
      <c r="Y2" s="4">
        <v>5502.4986671800007</v>
      </c>
      <c r="Z2" s="4">
        <v>4552.9122758500007</v>
      </c>
      <c r="AA2" s="125">
        <v>4146.1602439799999</v>
      </c>
      <c r="AB2" s="125">
        <v>4636.0922550100004</v>
      </c>
      <c r="AC2" s="125">
        <v>-0.21551749186538743</v>
      </c>
      <c r="AD2" s="125">
        <v>-9.630542570823121E-2</v>
      </c>
      <c r="AE2" s="125">
        <v>-8.2842566811593544E-4</v>
      </c>
      <c r="AF2" s="125">
        <v>-0.33399060703991362</v>
      </c>
      <c r="AG2" s="125">
        <v>-0.30981413084442627</v>
      </c>
      <c r="AH2" s="115">
        <v>-0.45203605444896156</v>
      </c>
      <c r="AI2" s="115">
        <v>-0.4364604419847638</v>
      </c>
      <c r="AJ2" s="115">
        <v>51919.428435927453</v>
      </c>
      <c r="AK2">
        <v>37771.162509469999</v>
      </c>
      <c r="AL2" s="126">
        <v>-0.27250426964768104</v>
      </c>
      <c r="AM2" t="s">
        <v>780</v>
      </c>
      <c r="AN2">
        <v>1</v>
      </c>
      <c r="AO2">
        <v>1</v>
      </c>
      <c r="AP2">
        <v>1</v>
      </c>
      <c r="AQ2">
        <v>1</v>
      </c>
      <c r="AR2">
        <v>1</v>
      </c>
      <c r="AS2">
        <v>1</v>
      </c>
      <c r="AT2">
        <v>1</v>
      </c>
    </row>
    <row r="3" spans="1:46" x14ac:dyDescent="0.3">
      <c r="A3" t="s">
        <v>864</v>
      </c>
      <c r="B3" t="s">
        <v>1705</v>
      </c>
      <c r="C3" t="s">
        <v>49</v>
      </c>
      <c r="D3" t="s">
        <v>804</v>
      </c>
      <c r="E3" t="s">
        <v>102</v>
      </c>
      <c r="F3" t="s">
        <v>5</v>
      </c>
      <c r="G3" t="s">
        <v>7</v>
      </c>
      <c r="H3" s="126">
        <v>8.9999999999999993E-3</v>
      </c>
      <c r="I3" t="s">
        <v>1946</v>
      </c>
      <c r="J3">
        <v>21.007379999999998</v>
      </c>
      <c r="K3">
        <v>17.263989999999996</v>
      </c>
      <c r="L3">
        <v>18.051009999999998</v>
      </c>
      <c r="M3">
        <v>18.807759999999998</v>
      </c>
      <c r="N3">
        <v>20.442339999999998</v>
      </c>
      <c r="O3">
        <v>14.10582</v>
      </c>
      <c r="P3">
        <v>20.87621</v>
      </c>
      <c r="Q3">
        <v>13.793029999999998</v>
      </c>
      <c r="R3">
        <v>12.76385</v>
      </c>
      <c r="S3">
        <v>13.167449999999999</v>
      </c>
      <c r="T3">
        <v>12.804209999999998</v>
      </c>
      <c r="U3">
        <v>16.507239999999999</v>
      </c>
      <c r="V3">
        <v>21.41</v>
      </c>
      <c r="W3">
        <v>17.11</v>
      </c>
      <c r="X3">
        <v>8.9600000000000009</v>
      </c>
      <c r="Y3">
        <v>9.77</v>
      </c>
      <c r="Z3">
        <v>9.34</v>
      </c>
      <c r="AA3" s="115">
        <v>9.44</v>
      </c>
      <c r="AB3" s="115" t="s">
        <v>102</v>
      </c>
      <c r="AC3" s="115">
        <v>1.9165645596928436E-2</v>
      </c>
      <c r="AD3" s="115">
        <v>-8.9197224975221118E-3</v>
      </c>
      <c r="AE3" s="115">
        <v>-0.50362888281597529</v>
      </c>
      <c r="AF3" s="115">
        <v>-0.48053356699575067</v>
      </c>
      <c r="AG3" s="115">
        <v>-0.54310514354031869</v>
      </c>
      <c r="AH3" s="115">
        <v>-0.33077268815283339</v>
      </c>
      <c r="AI3" s="115" t="s">
        <v>102</v>
      </c>
      <c r="AJ3" s="115">
        <v>109.67829999999998</v>
      </c>
      <c r="AK3" s="43">
        <v>76.03</v>
      </c>
      <c r="AL3" s="126">
        <v>-0.3067908601792696</v>
      </c>
      <c r="AM3" s="43" t="s">
        <v>779</v>
      </c>
      <c r="AN3" s="43">
        <v>1</v>
      </c>
      <c r="AO3" s="43">
        <v>1</v>
      </c>
      <c r="AP3" s="43">
        <v>1</v>
      </c>
      <c r="AQ3" s="43">
        <v>1</v>
      </c>
      <c r="AR3" s="43">
        <v>1</v>
      </c>
      <c r="AS3">
        <v>1</v>
      </c>
      <c r="AT3">
        <v>0</v>
      </c>
    </row>
    <row r="4" spans="1:46" x14ac:dyDescent="0.3">
      <c r="A4" t="s">
        <v>25</v>
      </c>
      <c r="B4" t="s">
        <v>810</v>
      </c>
      <c r="C4" t="s">
        <v>44</v>
      </c>
      <c r="D4" t="s">
        <v>808</v>
      </c>
      <c r="E4" t="s">
        <v>1696</v>
      </c>
      <c r="F4" t="s">
        <v>5</v>
      </c>
      <c r="G4" t="s">
        <v>7</v>
      </c>
      <c r="H4" s="126">
        <v>2.4E-2</v>
      </c>
      <c r="I4" t="s">
        <v>1438</v>
      </c>
      <c r="J4">
        <v>33822.218239999995</v>
      </c>
      <c r="K4">
        <v>66140.36480000001</v>
      </c>
      <c r="L4">
        <v>103989.73952</v>
      </c>
      <c r="M4">
        <v>143821.25055999999</v>
      </c>
      <c r="N4">
        <v>181163.70432000002</v>
      </c>
      <c r="O4">
        <v>217303.88991999999</v>
      </c>
      <c r="P4">
        <v>255798.28223999997</v>
      </c>
      <c r="Q4">
        <v>295383.72607999999</v>
      </c>
      <c r="R4">
        <v>331158.65088000003</v>
      </c>
      <c r="S4">
        <v>369684.45542400004</v>
      </c>
      <c r="T4">
        <v>403875.18463999999</v>
      </c>
      <c r="U4">
        <v>436501.17632000009</v>
      </c>
      <c r="V4">
        <v>34315.479999999996</v>
      </c>
      <c r="W4">
        <v>66979.11</v>
      </c>
      <c r="X4">
        <v>97001.31</v>
      </c>
      <c r="Y4">
        <v>123391.11600000001</v>
      </c>
      <c r="Z4">
        <v>149689.83000000002</v>
      </c>
      <c r="AA4" s="115">
        <v>182354.54</v>
      </c>
      <c r="AB4" s="115">
        <v>219122.66</v>
      </c>
      <c r="AC4" s="115">
        <v>1.4583956513433026E-2</v>
      </c>
      <c r="AD4" s="115">
        <v>1.2681290805338741E-2</v>
      </c>
      <c r="AE4" s="115">
        <v>-6.7203067843591854E-2</v>
      </c>
      <c r="AF4" s="115">
        <v>-0.14205226613209598</v>
      </c>
      <c r="AG4" s="115">
        <v>-0.17373167786636701</v>
      </c>
      <c r="AH4" s="115">
        <v>-0.16083168107513637</v>
      </c>
      <c r="AI4" s="115">
        <v>-0.14337712481426854</v>
      </c>
      <c r="AJ4" s="115">
        <v>1002039.4495999999</v>
      </c>
      <c r="AK4" s="43">
        <v>872854.04600000009</v>
      </c>
      <c r="AL4" s="126">
        <v>-0.12892247271459106</v>
      </c>
      <c r="AM4" s="43" t="s">
        <v>779</v>
      </c>
      <c r="AN4" s="43">
        <v>1</v>
      </c>
      <c r="AO4" s="43">
        <v>1</v>
      </c>
      <c r="AP4" s="43">
        <v>1</v>
      </c>
      <c r="AQ4" s="43">
        <v>1</v>
      </c>
      <c r="AR4" s="43">
        <v>1</v>
      </c>
      <c r="AS4">
        <v>1</v>
      </c>
      <c r="AT4">
        <v>1</v>
      </c>
    </row>
    <row r="5" spans="1:46" x14ac:dyDescent="0.3">
      <c r="A5" t="s">
        <v>755</v>
      </c>
      <c r="B5" t="s">
        <v>840</v>
      </c>
      <c r="C5" t="s">
        <v>49</v>
      </c>
      <c r="D5" t="s">
        <v>808</v>
      </c>
      <c r="E5" t="s">
        <v>1696</v>
      </c>
      <c r="F5" t="s">
        <v>5</v>
      </c>
      <c r="G5" t="s">
        <v>767</v>
      </c>
      <c r="H5" s="126">
        <v>0.45600000000000002</v>
      </c>
      <c r="I5" t="s">
        <v>1550</v>
      </c>
      <c r="J5" t="s">
        <v>102</v>
      </c>
      <c r="K5" t="s">
        <v>102</v>
      </c>
      <c r="L5" t="s">
        <v>102</v>
      </c>
      <c r="M5" t="s">
        <v>102</v>
      </c>
      <c r="N5" t="s">
        <v>102</v>
      </c>
      <c r="O5" t="s">
        <v>102</v>
      </c>
      <c r="P5" t="s">
        <v>102</v>
      </c>
      <c r="Q5" t="s">
        <v>102</v>
      </c>
      <c r="R5" t="s">
        <v>102</v>
      </c>
      <c r="S5" t="s">
        <v>102</v>
      </c>
      <c r="T5" t="s">
        <v>102</v>
      </c>
      <c r="U5" t="s">
        <v>102</v>
      </c>
      <c r="V5" t="s">
        <v>102</v>
      </c>
      <c r="W5" t="s">
        <v>102</v>
      </c>
      <c r="X5" t="s">
        <v>102</v>
      </c>
      <c r="Y5" t="s">
        <v>102</v>
      </c>
      <c r="Z5" t="s">
        <v>102</v>
      </c>
      <c r="AA5" s="115" t="s">
        <v>102</v>
      </c>
      <c r="AB5" s="115" t="s">
        <v>102</v>
      </c>
      <c r="AC5" s="115">
        <v>-5.5E-2</v>
      </c>
      <c r="AD5" s="115">
        <v>-0.05</v>
      </c>
      <c r="AE5" s="115">
        <v>-8.199999999999999E-2</v>
      </c>
      <c r="AF5" s="115">
        <v>-0.23399999999999999</v>
      </c>
      <c r="AG5" s="115">
        <v>-0.20199999999999999</v>
      </c>
      <c r="AH5" s="115">
        <v>-0.152</v>
      </c>
      <c r="AL5" s="126">
        <v>-0.3879539655049794</v>
      </c>
      <c r="AP5" s="43"/>
      <c r="AQ5" s="43"/>
      <c r="AR5" s="43"/>
    </row>
    <row r="6" spans="1:46" x14ac:dyDescent="0.3">
      <c r="A6" t="s">
        <v>1661</v>
      </c>
      <c r="B6" t="s">
        <v>1712</v>
      </c>
      <c r="C6" t="s">
        <v>49</v>
      </c>
      <c r="D6" t="s">
        <v>804</v>
      </c>
      <c r="E6" t="s">
        <v>1696</v>
      </c>
      <c r="F6" t="s">
        <v>5</v>
      </c>
      <c r="G6" t="s">
        <v>7</v>
      </c>
      <c r="H6" s="126">
        <v>1.4E-2</v>
      </c>
      <c r="I6" t="s">
        <v>1959</v>
      </c>
      <c r="J6">
        <v>56.3277</v>
      </c>
      <c r="K6">
        <v>44.403059999999996</v>
      </c>
      <c r="L6">
        <v>61.610639999999997</v>
      </c>
      <c r="M6">
        <v>75.624120000000005</v>
      </c>
      <c r="N6">
        <v>66.49812</v>
      </c>
      <c r="O6">
        <v>53.863679999999995</v>
      </c>
      <c r="P6">
        <v>61.772880000000001</v>
      </c>
      <c r="Q6">
        <v>41.86806</v>
      </c>
      <c r="R6">
        <v>46.491900000000001</v>
      </c>
      <c r="S6">
        <v>50.578320000000005</v>
      </c>
      <c r="T6">
        <v>49.66572</v>
      </c>
      <c r="U6">
        <v>72.947159999999997</v>
      </c>
      <c r="V6">
        <v>70.239999999999995</v>
      </c>
      <c r="W6">
        <v>52.3</v>
      </c>
      <c r="X6">
        <v>83.75</v>
      </c>
      <c r="Y6">
        <v>39.659999999999997</v>
      </c>
      <c r="Z6">
        <v>34.03</v>
      </c>
      <c r="AA6" s="115">
        <v>41.48</v>
      </c>
      <c r="AB6" s="115" t="s">
        <v>102</v>
      </c>
      <c r="AC6" s="115">
        <v>0.24698860418586227</v>
      </c>
      <c r="AD6" s="115">
        <v>0.17784675200312774</v>
      </c>
      <c r="AE6" s="115">
        <v>0.3593431264469904</v>
      </c>
      <c r="AF6" s="115">
        <v>-0.47556414540757641</v>
      </c>
      <c r="AG6" s="115">
        <v>-0.4882562093484748</v>
      </c>
      <c r="AH6" s="115">
        <v>-0.22990779686794513</v>
      </c>
      <c r="AI6" s="115" t="s">
        <v>102</v>
      </c>
      <c r="AJ6" s="115">
        <v>358.32731999999999</v>
      </c>
      <c r="AK6" s="43">
        <v>321.46000000000004</v>
      </c>
      <c r="AL6" s="126">
        <v>-0.10288727077801367</v>
      </c>
      <c r="AM6" s="43" t="s">
        <v>779</v>
      </c>
      <c r="AN6" s="43">
        <v>1</v>
      </c>
      <c r="AO6" s="43">
        <v>1</v>
      </c>
      <c r="AP6" s="43">
        <v>1</v>
      </c>
      <c r="AQ6" s="43">
        <v>1</v>
      </c>
      <c r="AR6" s="43">
        <v>1</v>
      </c>
      <c r="AS6">
        <v>1</v>
      </c>
      <c r="AT6">
        <v>0</v>
      </c>
    </row>
    <row r="7" spans="1:46" x14ac:dyDescent="0.3">
      <c r="A7" t="s">
        <v>21</v>
      </c>
      <c r="B7" t="s">
        <v>803</v>
      </c>
      <c r="C7" t="s">
        <v>45</v>
      </c>
      <c r="D7" t="s">
        <v>804</v>
      </c>
      <c r="E7" t="s">
        <v>102</v>
      </c>
      <c r="F7" t="s">
        <v>5</v>
      </c>
      <c r="G7" t="s">
        <v>7</v>
      </c>
      <c r="H7" s="126">
        <v>1.3999999999999999E-2</v>
      </c>
      <c r="I7" t="s">
        <v>1418</v>
      </c>
      <c r="J7">
        <v>31442.112000000001</v>
      </c>
      <c r="K7">
        <v>45722.273999999998</v>
      </c>
      <c r="L7">
        <v>34846.11</v>
      </c>
      <c r="M7">
        <v>44494.32</v>
      </c>
      <c r="N7">
        <v>50274.12</v>
      </c>
      <c r="O7">
        <v>27265.446</v>
      </c>
      <c r="P7">
        <v>38778.402000000002</v>
      </c>
      <c r="Q7">
        <v>34966.775999999998</v>
      </c>
      <c r="R7">
        <v>29435.405999999999</v>
      </c>
      <c r="S7">
        <v>41765.646000000001</v>
      </c>
      <c r="T7">
        <v>40955.46</v>
      </c>
      <c r="U7">
        <v>37103.273999999998</v>
      </c>
      <c r="V7">
        <v>32523</v>
      </c>
      <c r="W7">
        <v>44971</v>
      </c>
      <c r="X7">
        <v>34191</v>
      </c>
      <c r="Y7">
        <v>41665</v>
      </c>
      <c r="Z7">
        <v>41376</v>
      </c>
      <c r="AA7" s="115">
        <v>17394</v>
      </c>
      <c r="AB7" s="115" t="s">
        <v>102</v>
      </c>
      <c r="AC7" s="115">
        <v>3.4377080012945663E-2</v>
      </c>
      <c r="AD7" s="115">
        <v>-1.6431247492195985E-2</v>
      </c>
      <c r="AE7" s="115">
        <v>-1.8800089880907814E-2</v>
      </c>
      <c r="AF7" s="115">
        <v>-6.3588341163546266E-2</v>
      </c>
      <c r="AG7" s="115">
        <v>-0.17699205873717933</v>
      </c>
      <c r="AH7" s="115">
        <v>-0.36204968002357268</v>
      </c>
      <c r="AI7" s="115" t="s">
        <v>102</v>
      </c>
      <c r="AJ7" s="115">
        <v>234044.38199999998</v>
      </c>
      <c r="AK7" s="43">
        <v>212120</v>
      </c>
      <c r="AL7" s="126">
        <v>-9.3676172923475617E-2</v>
      </c>
      <c r="AM7" s="43" t="s">
        <v>779</v>
      </c>
      <c r="AN7" s="43">
        <v>1</v>
      </c>
      <c r="AO7" s="43">
        <v>1</v>
      </c>
      <c r="AP7" s="43">
        <v>1</v>
      </c>
      <c r="AQ7" s="43">
        <v>1</v>
      </c>
      <c r="AR7" s="43">
        <v>1</v>
      </c>
      <c r="AS7">
        <v>1</v>
      </c>
      <c r="AT7">
        <v>0</v>
      </c>
    </row>
    <row r="8" spans="1:46" x14ac:dyDescent="0.3">
      <c r="A8" t="s">
        <v>22</v>
      </c>
      <c r="B8" t="s">
        <v>826</v>
      </c>
      <c r="C8" t="s">
        <v>43</v>
      </c>
      <c r="D8" t="s">
        <v>806</v>
      </c>
      <c r="E8" t="s">
        <v>1940</v>
      </c>
      <c r="F8" t="s">
        <v>5</v>
      </c>
      <c r="G8" t="s">
        <v>8</v>
      </c>
      <c r="H8" s="126">
        <v>5.5E-2</v>
      </c>
      <c r="I8" t="s">
        <v>1486</v>
      </c>
      <c r="J8">
        <v>195.898228875</v>
      </c>
      <c r="K8">
        <v>174.24182820499999</v>
      </c>
      <c r="L8">
        <v>207.48342863499997</v>
      </c>
      <c r="M8">
        <v>203.70394810499997</v>
      </c>
      <c r="N8">
        <v>212.96771214999998</v>
      </c>
      <c r="O8">
        <v>313.75222506999995</v>
      </c>
      <c r="P8">
        <v>164.00434135999996</v>
      </c>
      <c r="Q8">
        <v>148.03616308999997</v>
      </c>
      <c r="R8">
        <v>185.53280956500001</v>
      </c>
      <c r="S8">
        <v>183.99175313000001</v>
      </c>
      <c r="T8">
        <v>192.06839847000001</v>
      </c>
      <c r="U8">
        <v>225.23346709</v>
      </c>
      <c r="V8">
        <v>198.82450800000001</v>
      </c>
      <c r="W8">
        <v>185.729017</v>
      </c>
      <c r="X8">
        <v>200.62768299999999</v>
      </c>
      <c r="Y8">
        <v>87.354761000000011</v>
      </c>
      <c r="Z8">
        <v>131.44726600000001</v>
      </c>
      <c r="AA8" s="115">
        <v>292.14613900000001</v>
      </c>
      <c r="AB8" s="115" t="s">
        <v>102</v>
      </c>
      <c r="AC8" s="115">
        <v>1.4937751820447681E-2</v>
      </c>
      <c r="AD8" s="115">
        <v>6.5926700341349925E-2</v>
      </c>
      <c r="AE8" s="115">
        <v>-3.3042376830298315E-2</v>
      </c>
      <c r="AF8" s="115">
        <v>-0.57116805141659466</v>
      </c>
      <c r="AG8" s="115">
        <v>-0.3827831239159038</v>
      </c>
      <c r="AH8" s="115">
        <v>-6.8863530976328538E-2</v>
      </c>
      <c r="AI8" s="115" t="s">
        <v>102</v>
      </c>
      <c r="AJ8" s="115">
        <v>1308.0473710399999</v>
      </c>
      <c r="AK8" s="43">
        <v>1096.1293740000001</v>
      </c>
      <c r="AL8" s="126">
        <v>-0.16201094985689121</v>
      </c>
      <c r="AM8" s="43" t="s">
        <v>779</v>
      </c>
      <c r="AN8" s="43">
        <v>1</v>
      </c>
      <c r="AO8" s="43">
        <v>1</v>
      </c>
      <c r="AP8" s="43">
        <v>1</v>
      </c>
      <c r="AQ8" s="43">
        <v>1</v>
      </c>
      <c r="AR8" s="43">
        <v>1</v>
      </c>
      <c r="AS8">
        <v>1</v>
      </c>
      <c r="AT8">
        <v>0</v>
      </c>
    </row>
    <row r="9" spans="1:46" x14ac:dyDescent="0.3">
      <c r="A9" t="s">
        <v>26</v>
      </c>
      <c r="B9" t="s">
        <v>811</v>
      </c>
      <c r="C9" t="s">
        <v>44</v>
      </c>
      <c r="D9" t="s">
        <v>808</v>
      </c>
      <c r="E9" t="s">
        <v>1696</v>
      </c>
      <c r="F9" t="s">
        <v>5</v>
      </c>
      <c r="G9" t="s">
        <v>7</v>
      </c>
      <c r="H9" s="126">
        <v>0.01</v>
      </c>
      <c r="I9" t="s">
        <v>1443</v>
      </c>
      <c r="J9">
        <v>2229.2695315599999</v>
      </c>
      <c r="K9">
        <v>1652.6331888400002</v>
      </c>
      <c r="L9">
        <v>1989.0776642600008</v>
      </c>
      <c r="M9">
        <v>2374.4874093299986</v>
      </c>
      <c r="N9">
        <v>1864.3019299500011</v>
      </c>
      <c r="O9">
        <v>1981.9231373599998</v>
      </c>
      <c r="P9" t="s">
        <v>102</v>
      </c>
      <c r="Q9" t="s">
        <v>102</v>
      </c>
      <c r="R9" t="s">
        <v>102</v>
      </c>
      <c r="S9" t="s">
        <v>102</v>
      </c>
      <c r="T9" t="s">
        <v>102</v>
      </c>
      <c r="U9" t="s">
        <v>102</v>
      </c>
      <c r="V9">
        <v>2269.4210350000003</v>
      </c>
      <c r="W9">
        <v>1645.8837669999998</v>
      </c>
      <c r="X9">
        <v>1764.2017449999989</v>
      </c>
      <c r="Y9">
        <v>1978.8540520000024</v>
      </c>
      <c r="Z9">
        <v>1509.2082969999992</v>
      </c>
      <c r="AA9" s="115">
        <v>1985.9579830000021</v>
      </c>
      <c r="AB9" s="115" t="s">
        <v>102</v>
      </c>
      <c r="AC9" s="115">
        <v>1.8011058273381213E-2</v>
      </c>
      <c r="AD9" s="115">
        <v>-4.0840410839975382E-3</v>
      </c>
      <c r="AE9" s="115">
        <v>-0.11305537400605357</v>
      </c>
      <c r="AF9" s="115">
        <v>-0.16661842710786612</v>
      </c>
      <c r="AG9" s="115">
        <v>-0.19047002379036596</v>
      </c>
      <c r="AH9" s="115">
        <v>2.0358234706199583E-3</v>
      </c>
      <c r="AI9" s="115" t="s">
        <v>102</v>
      </c>
      <c r="AJ9" s="115">
        <v>12091.6928613</v>
      </c>
      <c r="AK9" s="43">
        <v>11153.526879000003</v>
      </c>
      <c r="AL9" s="126">
        <v>-7.7587645754933057E-2</v>
      </c>
      <c r="AM9" s="43" t="s">
        <v>779</v>
      </c>
      <c r="AN9" s="43">
        <v>1</v>
      </c>
      <c r="AO9" s="43">
        <v>1</v>
      </c>
      <c r="AP9" s="43">
        <v>1</v>
      </c>
      <c r="AQ9" s="43">
        <v>1</v>
      </c>
      <c r="AR9" s="43">
        <v>1</v>
      </c>
      <c r="AS9">
        <v>1</v>
      </c>
      <c r="AT9">
        <v>0</v>
      </c>
    </row>
    <row r="10" spans="1:46" x14ac:dyDescent="0.3">
      <c r="A10" t="s">
        <v>901</v>
      </c>
      <c r="B10" t="s">
        <v>1731</v>
      </c>
      <c r="C10" t="s">
        <v>49</v>
      </c>
      <c r="D10" t="s">
        <v>806</v>
      </c>
      <c r="E10" t="s">
        <v>1696</v>
      </c>
      <c r="F10" t="s">
        <v>5</v>
      </c>
      <c r="G10" t="s">
        <v>767</v>
      </c>
      <c r="H10" s="126" t="e">
        <v>#N/A</v>
      </c>
      <c r="I10" t="s">
        <v>2054</v>
      </c>
      <c r="J10" t="s">
        <v>102</v>
      </c>
      <c r="K10" t="s">
        <v>102</v>
      </c>
      <c r="L10" t="s">
        <v>102</v>
      </c>
      <c r="M10" t="s">
        <v>102</v>
      </c>
      <c r="N10" t="s">
        <v>102</v>
      </c>
      <c r="O10" t="s">
        <v>102</v>
      </c>
      <c r="P10" t="s">
        <v>102</v>
      </c>
      <c r="Q10" t="s">
        <v>102</v>
      </c>
      <c r="R10" t="s">
        <v>102</v>
      </c>
      <c r="S10" t="s">
        <v>102</v>
      </c>
      <c r="T10" t="s">
        <v>102</v>
      </c>
      <c r="U10" t="s">
        <v>102</v>
      </c>
      <c r="V10" t="s">
        <v>102</v>
      </c>
      <c r="W10" t="s">
        <v>102</v>
      </c>
      <c r="X10" t="s">
        <v>102</v>
      </c>
      <c r="Y10" t="s">
        <v>102</v>
      </c>
      <c r="Z10" t="s">
        <v>102</v>
      </c>
      <c r="AA10" s="115" t="s">
        <v>102</v>
      </c>
      <c r="AB10" s="115" t="s">
        <v>102</v>
      </c>
      <c r="AC10" s="115">
        <v>-0.245</v>
      </c>
      <c r="AD10" s="115">
        <v>-3.6000000000000004E-2</v>
      </c>
      <c r="AE10" s="115">
        <v>-0.13400000000000001</v>
      </c>
      <c r="AF10" s="115">
        <v>-0.81</v>
      </c>
      <c r="AG10" s="115">
        <v>-0.439</v>
      </c>
      <c r="AH10" s="115">
        <v>-0.34700000000000003</v>
      </c>
      <c r="AL10" s="126">
        <v>-0.1263088328063246</v>
      </c>
      <c r="AP10" s="43"/>
      <c r="AQ10" s="43"/>
      <c r="AR10" s="43"/>
    </row>
    <row r="11" spans="1:46" x14ac:dyDescent="0.3">
      <c r="A11" t="s">
        <v>756</v>
      </c>
      <c r="B11" t="s">
        <v>841</v>
      </c>
      <c r="C11" t="s">
        <v>49</v>
      </c>
      <c r="D11" t="s">
        <v>808</v>
      </c>
      <c r="E11" t="s">
        <v>1696</v>
      </c>
      <c r="F11" t="s">
        <v>5</v>
      </c>
      <c r="G11" t="s">
        <v>767</v>
      </c>
      <c r="H11" s="126">
        <v>3.6000000000000004E-2</v>
      </c>
      <c r="I11" t="s">
        <v>1551</v>
      </c>
      <c r="J11" t="s">
        <v>102</v>
      </c>
      <c r="K11" t="s">
        <v>102</v>
      </c>
      <c r="L11" t="s">
        <v>102</v>
      </c>
      <c r="M11" t="s">
        <v>102</v>
      </c>
      <c r="N11" t="s">
        <v>102</v>
      </c>
      <c r="O11" t="s">
        <v>102</v>
      </c>
      <c r="P11" t="s">
        <v>102</v>
      </c>
      <c r="Q11" t="s">
        <v>102</v>
      </c>
      <c r="R11" t="s">
        <v>102</v>
      </c>
      <c r="S11" t="s">
        <v>102</v>
      </c>
      <c r="T11" t="s">
        <v>102</v>
      </c>
      <c r="U11" t="s">
        <v>102</v>
      </c>
      <c r="V11" t="s">
        <v>102</v>
      </c>
      <c r="W11" t="s">
        <v>102</v>
      </c>
      <c r="X11" t="s">
        <v>102</v>
      </c>
      <c r="Y11" t="s">
        <v>102</v>
      </c>
      <c r="Z11" t="s">
        <v>102</v>
      </c>
      <c r="AA11" s="115" t="s">
        <v>102</v>
      </c>
      <c r="AB11" s="115" t="s">
        <v>102</v>
      </c>
      <c r="AC11" s="115">
        <v>4.4000000000000004E-2</v>
      </c>
      <c r="AD11" s="115">
        <v>-2.8999999999999998E-2</v>
      </c>
      <c r="AE11" s="115">
        <v>-0.02</v>
      </c>
      <c r="AF11" s="115">
        <v>-0.25700000000000001</v>
      </c>
      <c r="AG11" s="115">
        <v>-0.30399999999999999</v>
      </c>
      <c r="AH11" s="115">
        <v>-0.23699999999999999</v>
      </c>
      <c r="AL11" s="126">
        <v>-0.17132327506549061</v>
      </c>
      <c r="AP11" s="43"/>
      <c r="AQ11" s="43"/>
      <c r="AR11" s="43"/>
    </row>
    <row r="12" spans="1:46" x14ac:dyDescent="0.3">
      <c r="A12" t="s">
        <v>734</v>
      </c>
      <c r="B12" t="s">
        <v>823</v>
      </c>
      <c r="C12" t="s">
        <v>743</v>
      </c>
      <c r="D12" t="s">
        <v>804</v>
      </c>
      <c r="E12" t="s">
        <v>102</v>
      </c>
      <c r="F12" t="s">
        <v>5</v>
      </c>
      <c r="G12" t="s">
        <v>7</v>
      </c>
      <c r="H12" s="126">
        <v>6.0000000000000001E-3</v>
      </c>
      <c r="I12" t="s">
        <v>1477</v>
      </c>
      <c r="J12">
        <v>24050.441999999999</v>
      </c>
      <c r="K12">
        <v>27140.874</v>
      </c>
      <c r="L12">
        <v>21602.844000000001</v>
      </c>
      <c r="M12">
        <v>24247.617999999999</v>
      </c>
      <c r="N12">
        <v>22883.482</v>
      </c>
      <c r="O12">
        <v>23719.468000000001</v>
      </c>
      <c r="P12">
        <v>23325.116000000002</v>
      </c>
      <c r="Q12">
        <v>20685.371999999999</v>
      </c>
      <c r="R12">
        <v>23414.65</v>
      </c>
      <c r="S12">
        <v>22035.423999999999</v>
      </c>
      <c r="T12">
        <v>22662.162</v>
      </c>
      <c r="U12">
        <v>26889.374</v>
      </c>
      <c r="V12">
        <v>24783</v>
      </c>
      <c r="W12">
        <v>26599</v>
      </c>
      <c r="X12">
        <v>20172</v>
      </c>
      <c r="Y12">
        <v>16890</v>
      </c>
      <c r="Z12">
        <v>13138</v>
      </c>
      <c r="AA12" s="115">
        <v>18595</v>
      </c>
      <c r="AB12" s="115" t="s">
        <v>102</v>
      </c>
      <c r="AC12" s="115">
        <v>3.0459232308495659E-2</v>
      </c>
      <c r="AD12" s="115">
        <v>-1.9965237670680754E-2</v>
      </c>
      <c r="AE12" s="115">
        <v>-6.6234056960278051E-2</v>
      </c>
      <c r="AF12" s="115">
        <v>-0.3034367334556326</v>
      </c>
      <c r="AG12" s="115">
        <v>-0.42587408681947964</v>
      </c>
      <c r="AH12" s="115">
        <v>-0.21604481179763393</v>
      </c>
      <c r="AI12" s="115" t="s">
        <v>102</v>
      </c>
      <c r="AJ12" s="115">
        <v>143644.728</v>
      </c>
      <c r="AK12" s="43">
        <v>120177</v>
      </c>
      <c r="AL12" s="126">
        <v>-0.1633734027468102</v>
      </c>
      <c r="AM12" s="43" t="s">
        <v>779</v>
      </c>
      <c r="AN12" s="43">
        <v>1</v>
      </c>
      <c r="AO12" s="43">
        <v>1</v>
      </c>
      <c r="AP12" s="43">
        <v>1</v>
      </c>
      <c r="AQ12" s="43">
        <v>1</v>
      </c>
      <c r="AR12" s="43">
        <v>1</v>
      </c>
      <c r="AS12">
        <v>1</v>
      </c>
      <c r="AT12">
        <v>0</v>
      </c>
    </row>
    <row r="13" spans="1:46" x14ac:dyDescent="0.3">
      <c r="A13" t="s">
        <v>946</v>
      </c>
      <c r="B13" t="s">
        <v>1742</v>
      </c>
      <c r="C13" t="s">
        <v>49</v>
      </c>
      <c r="D13" t="s">
        <v>804</v>
      </c>
      <c r="E13" t="s">
        <v>1696</v>
      </c>
      <c r="F13" t="s">
        <v>5</v>
      </c>
      <c r="G13" t="s">
        <v>767</v>
      </c>
      <c r="H13" s="126" t="e">
        <v>#N/A</v>
      </c>
      <c r="I13" t="s">
        <v>2055</v>
      </c>
      <c r="J13" t="s">
        <v>102</v>
      </c>
      <c r="K13" t="s">
        <v>102</v>
      </c>
      <c r="L13" t="s">
        <v>102</v>
      </c>
      <c r="M13" t="s">
        <v>102</v>
      </c>
      <c r="N13" t="s">
        <v>102</v>
      </c>
      <c r="O13" t="s">
        <v>102</v>
      </c>
      <c r="P13" t="s">
        <v>102</v>
      </c>
      <c r="Q13" t="s">
        <v>102</v>
      </c>
      <c r="R13" t="s">
        <v>102</v>
      </c>
      <c r="S13" t="s">
        <v>102</v>
      </c>
      <c r="T13" t="s">
        <v>102</v>
      </c>
      <c r="U13" t="s">
        <v>102</v>
      </c>
      <c r="V13" t="s">
        <v>102</v>
      </c>
      <c r="W13" t="s">
        <v>102</v>
      </c>
      <c r="X13" t="s">
        <v>102</v>
      </c>
      <c r="Y13" t="s">
        <v>102</v>
      </c>
      <c r="Z13" t="s">
        <v>102</v>
      </c>
      <c r="AA13" s="115" t="s">
        <v>102</v>
      </c>
      <c r="AB13" s="115" t="s">
        <v>102</v>
      </c>
      <c r="AC13" s="115">
        <v>0.13500000000000001</v>
      </c>
      <c r="AD13" s="115">
        <v>-2.5000000000000001E-2</v>
      </c>
      <c r="AE13" s="115">
        <v>-0.01</v>
      </c>
      <c r="AF13" s="115">
        <v>-0.39799999999999996</v>
      </c>
      <c r="AG13" s="115">
        <v>-0.29799999999999999</v>
      </c>
      <c r="AH13" s="115">
        <v>-0.34200000000000003</v>
      </c>
      <c r="AL13" s="126">
        <v>-7.6950477358934954E-2</v>
      </c>
      <c r="AP13" s="43"/>
      <c r="AQ13" s="43"/>
      <c r="AR13" s="43"/>
    </row>
    <row r="14" spans="1:46" x14ac:dyDescent="0.3">
      <c r="A14" t="s">
        <v>1748</v>
      </c>
      <c r="B14" t="s">
        <v>1747</v>
      </c>
      <c r="C14" t="s">
        <v>46</v>
      </c>
      <c r="D14" t="s">
        <v>806</v>
      </c>
      <c r="E14" t="s">
        <v>1689</v>
      </c>
      <c r="F14" t="s">
        <v>5</v>
      </c>
      <c r="G14" t="s">
        <v>7</v>
      </c>
      <c r="H14" s="126">
        <v>0.11</v>
      </c>
      <c r="I14" t="s">
        <v>2060</v>
      </c>
      <c r="J14">
        <v>449303.58</v>
      </c>
      <c r="K14">
        <v>381856.65</v>
      </c>
      <c r="L14">
        <v>448735.26000000007</v>
      </c>
      <c r="M14">
        <v>1009074.3600000001</v>
      </c>
      <c r="N14">
        <v>390342.60000000003</v>
      </c>
      <c r="O14">
        <v>403118.7</v>
      </c>
      <c r="P14">
        <v>771111.45000000007</v>
      </c>
      <c r="Q14">
        <v>416437.59</v>
      </c>
      <c r="R14">
        <v>458050.38000000006</v>
      </c>
      <c r="S14">
        <v>431202.81000000006</v>
      </c>
      <c r="T14">
        <v>686088.78</v>
      </c>
      <c r="U14">
        <v>383728.11000000004</v>
      </c>
      <c r="V14">
        <v>396570</v>
      </c>
      <c r="W14">
        <v>357948</v>
      </c>
      <c r="X14">
        <v>341650</v>
      </c>
      <c r="Y14">
        <v>494285</v>
      </c>
      <c r="Z14">
        <v>401115</v>
      </c>
      <c r="AA14" s="115">
        <v>325687</v>
      </c>
      <c r="AB14" s="115">
        <v>515786</v>
      </c>
      <c r="AC14" s="115">
        <v>-0.11736737107681183</v>
      </c>
      <c r="AD14" s="115">
        <v>-6.2611584739980367E-2</v>
      </c>
      <c r="AE14" s="115">
        <v>-0.23863794434161481</v>
      </c>
      <c r="AF14" s="115">
        <v>-0.51015998464176615</v>
      </c>
      <c r="AG14" s="115">
        <v>2.7597295299052586E-2</v>
      </c>
      <c r="AH14" s="115">
        <v>-0.19208163749287743</v>
      </c>
      <c r="AJ14" s="115">
        <v>3853542.6000000006</v>
      </c>
      <c r="AK14" s="43">
        <v>2833041</v>
      </c>
      <c r="AL14" s="126">
        <v>-0.26482167343887686</v>
      </c>
      <c r="AM14" s="43" t="s">
        <v>779</v>
      </c>
      <c r="AN14" s="43">
        <v>1</v>
      </c>
      <c r="AO14" s="43">
        <v>1</v>
      </c>
      <c r="AP14" s="43">
        <v>1</v>
      </c>
      <c r="AQ14" s="43">
        <v>1</v>
      </c>
      <c r="AR14" s="43">
        <v>1</v>
      </c>
      <c r="AS14">
        <v>1</v>
      </c>
      <c r="AT14">
        <v>1</v>
      </c>
    </row>
    <row r="15" spans="1:46" x14ac:dyDescent="0.3">
      <c r="A15" t="s">
        <v>757</v>
      </c>
      <c r="B15" t="s">
        <v>842</v>
      </c>
      <c r="C15" t="s">
        <v>49</v>
      </c>
      <c r="D15" t="s">
        <v>808</v>
      </c>
      <c r="E15" t="s">
        <v>1696</v>
      </c>
      <c r="F15" t="s">
        <v>5</v>
      </c>
      <c r="G15" t="s">
        <v>767</v>
      </c>
      <c r="H15" s="126">
        <v>3.5000000000000003E-2</v>
      </c>
      <c r="I15" t="s">
        <v>1552</v>
      </c>
      <c r="J15" t="s">
        <v>102</v>
      </c>
      <c r="K15" t="s">
        <v>102</v>
      </c>
      <c r="L15" t="s">
        <v>102</v>
      </c>
      <c r="M15" t="s">
        <v>102</v>
      </c>
      <c r="N15" t="s">
        <v>102</v>
      </c>
      <c r="O15" t="s">
        <v>102</v>
      </c>
      <c r="P15" t="s">
        <v>102</v>
      </c>
      <c r="Q15" t="s">
        <v>102</v>
      </c>
      <c r="R15" t="s">
        <v>102</v>
      </c>
      <c r="S15" t="s">
        <v>102</v>
      </c>
      <c r="T15" t="s">
        <v>102</v>
      </c>
      <c r="U15" t="s">
        <v>102</v>
      </c>
      <c r="V15" t="s">
        <v>102</v>
      </c>
      <c r="W15" t="s">
        <v>102</v>
      </c>
      <c r="X15" t="s">
        <v>102</v>
      </c>
      <c r="Y15" t="s">
        <v>102</v>
      </c>
      <c r="Z15" t="s">
        <v>102</v>
      </c>
      <c r="AA15" s="115" t="s">
        <v>102</v>
      </c>
      <c r="AB15" s="115" t="s">
        <v>102</v>
      </c>
      <c r="AC15" s="115">
        <v>9.5000000000000001E-2</v>
      </c>
      <c r="AD15" s="115">
        <v>7.2000000000000008E-2</v>
      </c>
      <c r="AE15" s="115">
        <v>6.9999999999999993E-3</v>
      </c>
      <c r="AF15" s="115">
        <v>-0.26</v>
      </c>
      <c r="AG15" s="115">
        <v>-0.19399999999999998</v>
      </c>
      <c r="AH15" s="115">
        <v>-0.152</v>
      </c>
      <c r="AL15" s="126">
        <v>-0.12734902115411301</v>
      </c>
      <c r="AP15" s="43"/>
      <c r="AQ15" s="43"/>
      <c r="AR15" s="43"/>
    </row>
    <row r="16" spans="1:46" x14ac:dyDescent="0.3">
      <c r="A16" t="s">
        <v>758</v>
      </c>
      <c r="B16" t="s">
        <v>843</v>
      </c>
      <c r="C16" t="s">
        <v>49</v>
      </c>
      <c r="D16" t="s">
        <v>808</v>
      </c>
      <c r="E16" t="s">
        <v>1696</v>
      </c>
      <c r="F16" t="s">
        <v>5</v>
      </c>
      <c r="G16" t="s">
        <v>767</v>
      </c>
      <c r="H16" s="126">
        <v>1.4999999999999999E-2</v>
      </c>
      <c r="I16" t="s">
        <v>1553</v>
      </c>
      <c r="J16" t="s">
        <v>102</v>
      </c>
      <c r="K16" t="s">
        <v>102</v>
      </c>
      <c r="L16" t="s">
        <v>102</v>
      </c>
      <c r="M16" t="s">
        <v>102</v>
      </c>
      <c r="N16" t="s">
        <v>102</v>
      </c>
      <c r="O16" t="s">
        <v>102</v>
      </c>
      <c r="P16" t="s">
        <v>102</v>
      </c>
      <c r="Q16" t="s">
        <v>102</v>
      </c>
      <c r="R16" t="s">
        <v>102</v>
      </c>
      <c r="S16" t="s">
        <v>102</v>
      </c>
      <c r="T16" t="s">
        <v>102</v>
      </c>
      <c r="U16" t="s">
        <v>102</v>
      </c>
      <c r="V16" t="s">
        <v>102</v>
      </c>
      <c r="W16" t="s">
        <v>102</v>
      </c>
      <c r="X16" t="s">
        <v>102</v>
      </c>
      <c r="Y16" t="s">
        <v>102</v>
      </c>
      <c r="Z16" t="s">
        <v>102</v>
      </c>
      <c r="AA16" s="115" t="s">
        <v>102</v>
      </c>
      <c r="AB16" s="115" t="s">
        <v>102</v>
      </c>
      <c r="AC16" s="115">
        <v>-4.2999999999999997E-2</v>
      </c>
      <c r="AD16" s="115">
        <v>0.14000000000000001</v>
      </c>
      <c r="AE16" s="115">
        <v>2.7000000000000003E-2</v>
      </c>
      <c r="AF16" s="115">
        <v>-0.24100000000000002</v>
      </c>
      <c r="AG16" s="115">
        <v>-0.30399999999999999</v>
      </c>
      <c r="AH16" s="115">
        <v>-0.36599999999999999</v>
      </c>
      <c r="AL16" s="126">
        <v>-0.17571701735794762</v>
      </c>
      <c r="AP16" s="43"/>
      <c r="AQ16" s="43"/>
      <c r="AR16" s="43"/>
    </row>
    <row r="17" spans="1:46" x14ac:dyDescent="0.3">
      <c r="A17" t="s">
        <v>646</v>
      </c>
      <c r="B17" t="s">
        <v>836</v>
      </c>
      <c r="C17" t="s">
        <v>647</v>
      </c>
      <c r="D17" t="s">
        <v>804</v>
      </c>
      <c r="E17" t="s">
        <v>102</v>
      </c>
      <c r="F17" t="s">
        <v>5</v>
      </c>
      <c r="G17" t="s">
        <v>7</v>
      </c>
      <c r="H17" s="126">
        <v>3.0000000000000001E-3</v>
      </c>
      <c r="I17" t="s">
        <v>1518</v>
      </c>
      <c r="J17">
        <v>48844.093999999997</v>
      </c>
      <c r="K17">
        <v>54986.465999999993</v>
      </c>
      <c r="L17">
        <v>70707.487999999998</v>
      </c>
      <c r="M17">
        <v>50552.202999999994</v>
      </c>
      <c r="N17">
        <v>52136.942999999992</v>
      </c>
      <c r="O17">
        <v>80405.494999999995</v>
      </c>
      <c r="P17">
        <v>53257.293999999994</v>
      </c>
      <c r="Q17">
        <v>50956.801163999997</v>
      </c>
      <c r="R17">
        <v>72611.181999999986</v>
      </c>
      <c r="S17">
        <v>49567.256999999998</v>
      </c>
      <c r="T17">
        <v>50787.907999999996</v>
      </c>
      <c r="U17">
        <v>78330.287999999986</v>
      </c>
      <c r="V17">
        <v>51037</v>
      </c>
      <c r="W17">
        <v>58477</v>
      </c>
      <c r="X17">
        <v>67613</v>
      </c>
      <c r="Y17">
        <v>38648</v>
      </c>
      <c r="Z17">
        <v>41572</v>
      </c>
      <c r="AA17" s="115">
        <v>64987</v>
      </c>
      <c r="AB17" s="115">
        <v>53015</v>
      </c>
      <c r="AC17" s="115">
        <v>4.4896031851875538E-2</v>
      </c>
      <c r="AD17" s="115">
        <v>6.3479875211474898E-2</v>
      </c>
      <c r="AE17" s="115">
        <v>-4.3764643427864354E-2</v>
      </c>
      <c r="AF17" s="115">
        <v>-0.23548336755966887</v>
      </c>
      <c r="AG17" s="115">
        <v>-0.20263832883335706</v>
      </c>
      <c r="AH17" s="115">
        <v>-0.19175921993888598</v>
      </c>
      <c r="AI17" s="115">
        <v>-4.5494988911752524E-3</v>
      </c>
      <c r="AJ17" s="115">
        <v>410889.98299999995</v>
      </c>
      <c r="AK17" s="43">
        <v>375349</v>
      </c>
      <c r="AL17" s="126">
        <v>-8.6497564969842441E-2</v>
      </c>
      <c r="AM17" s="43" t="s">
        <v>779</v>
      </c>
      <c r="AN17" s="43">
        <v>1</v>
      </c>
      <c r="AO17" s="43">
        <v>1</v>
      </c>
      <c r="AP17" s="43">
        <v>1</v>
      </c>
      <c r="AQ17" s="43">
        <v>1</v>
      </c>
      <c r="AR17" s="43">
        <v>1</v>
      </c>
      <c r="AS17">
        <v>1</v>
      </c>
      <c r="AT17">
        <v>1</v>
      </c>
    </row>
    <row r="18" spans="1:46" x14ac:dyDescent="0.3">
      <c r="A18" s="159" t="s">
        <v>790</v>
      </c>
      <c r="B18" t="s">
        <v>1761</v>
      </c>
      <c r="C18" t="s">
        <v>49</v>
      </c>
      <c r="D18" t="s">
        <v>808</v>
      </c>
      <c r="E18" t="s">
        <v>1941</v>
      </c>
      <c r="F18" t="s">
        <v>5</v>
      </c>
      <c r="G18" t="s">
        <v>7</v>
      </c>
      <c r="H18" s="126">
        <v>1.7999999999999999E-2</v>
      </c>
      <c r="I18" t="s">
        <v>1974</v>
      </c>
      <c r="J18">
        <v>33.665260000000004</v>
      </c>
      <c r="K18">
        <v>35.925220000000003</v>
      </c>
      <c r="L18">
        <v>35.385680000000001</v>
      </c>
      <c r="M18">
        <v>52.834200000000003</v>
      </c>
      <c r="N18">
        <v>43.203919999999997</v>
      </c>
      <c r="O18">
        <v>28.178239999999999</v>
      </c>
      <c r="P18">
        <v>40.078659999999999</v>
      </c>
      <c r="Q18">
        <v>33.929940000000002</v>
      </c>
      <c r="R18">
        <v>34.815600000000003</v>
      </c>
      <c r="S18">
        <v>36.556379999999997</v>
      </c>
      <c r="T18">
        <v>35.996479999999998</v>
      </c>
      <c r="U18">
        <v>32.077180000000006</v>
      </c>
      <c r="V18">
        <v>32.47</v>
      </c>
      <c r="W18">
        <v>24.12</v>
      </c>
      <c r="X18">
        <v>29.18</v>
      </c>
      <c r="Y18">
        <v>21.6</v>
      </c>
      <c r="Z18">
        <v>17.420000000000002</v>
      </c>
      <c r="AA18" s="115">
        <v>34</v>
      </c>
      <c r="AB18" s="115" t="s">
        <v>102</v>
      </c>
      <c r="AC18" s="115">
        <v>-3.5504255722367942E-2</v>
      </c>
      <c r="AD18" s="115">
        <v>-0.32860536414251607</v>
      </c>
      <c r="AE18" s="115">
        <v>-0.17537263661458535</v>
      </c>
      <c r="AF18" s="115">
        <v>-0.59117389872468973</v>
      </c>
      <c r="AG18" s="115">
        <v>-0.59679584630283544</v>
      </c>
      <c r="AH18" s="115">
        <v>0.2066048127917145</v>
      </c>
      <c r="AI18" s="115" t="s">
        <v>102</v>
      </c>
      <c r="AJ18" s="115">
        <v>229.19252000000003</v>
      </c>
      <c r="AK18" s="43">
        <v>158.79000000000002</v>
      </c>
      <c r="AL18" s="126">
        <v>-0.30717634240419367</v>
      </c>
      <c r="AM18" s="43" t="s">
        <v>779</v>
      </c>
      <c r="AN18" s="43">
        <v>1</v>
      </c>
      <c r="AO18" s="43">
        <v>1</v>
      </c>
      <c r="AP18" s="43">
        <v>1</v>
      </c>
      <c r="AQ18" s="43">
        <v>1</v>
      </c>
      <c r="AR18" s="43">
        <v>1</v>
      </c>
      <c r="AS18">
        <v>1</v>
      </c>
      <c r="AT18">
        <v>0</v>
      </c>
    </row>
    <row r="19" spans="1:46" x14ac:dyDescent="0.3">
      <c r="A19" t="s">
        <v>790</v>
      </c>
      <c r="B19" t="s">
        <v>844</v>
      </c>
      <c r="C19" t="s">
        <v>49</v>
      </c>
      <c r="D19" t="s">
        <v>808</v>
      </c>
      <c r="E19" t="s">
        <v>1696</v>
      </c>
      <c r="F19" t="s">
        <v>5</v>
      </c>
      <c r="G19" t="s">
        <v>767</v>
      </c>
      <c r="H19" s="126">
        <v>3.5000000000000003E-2</v>
      </c>
      <c r="I19" t="s">
        <v>1554</v>
      </c>
      <c r="AC19" s="115">
        <v>0.04</v>
      </c>
      <c r="AD19" s="115">
        <v>3.3000000000000002E-2</v>
      </c>
      <c r="AE19" s="115">
        <v>-0.156</v>
      </c>
      <c r="AF19" s="115">
        <v>-0.49399999999999999</v>
      </c>
      <c r="AG19" s="115">
        <v>-0.39100000000000001</v>
      </c>
      <c r="AH19" s="115" t="e">
        <v>#N/A</v>
      </c>
      <c r="AL19" s="126" t="e">
        <v>#N/A</v>
      </c>
      <c r="AP19" s="43"/>
      <c r="AQ19" s="43"/>
      <c r="AR19" s="43"/>
    </row>
    <row r="20" spans="1:46" x14ac:dyDescent="0.3">
      <c r="A20" t="s">
        <v>759</v>
      </c>
      <c r="B20" t="s">
        <v>845</v>
      </c>
      <c r="C20" t="s">
        <v>49</v>
      </c>
      <c r="D20" t="s">
        <v>808</v>
      </c>
      <c r="E20" t="s">
        <v>1696</v>
      </c>
      <c r="F20" t="s">
        <v>5</v>
      </c>
      <c r="G20" t="s">
        <v>767</v>
      </c>
      <c r="H20" s="126">
        <v>0</v>
      </c>
      <c r="I20" t="s">
        <v>1555</v>
      </c>
      <c r="J20" t="s">
        <v>102</v>
      </c>
      <c r="K20" t="s">
        <v>102</v>
      </c>
      <c r="L20" t="s">
        <v>102</v>
      </c>
      <c r="M20" t="s">
        <v>102</v>
      </c>
      <c r="N20" t="s">
        <v>102</v>
      </c>
      <c r="O20" t="s">
        <v>102</v>
      </c>
      <c r="P20" t="s">
        <v>102</v>
      </c>
      <c r="Q20" t="s">
        <v>102</v>
      </c>
      <c r="R20" t="s">
        <v>102</v>
      </c>
      <c r="S20" t="s">
        <v>102</v>
      </c>
      <c r="T20" t="s">
        <v>102</v>
      </c>
      <c r="U20" t="s">
        <v>102</v>
      </c>
      <c r="V20" t="s">
        <v>102</v>
      </c>
      <c r="W20" t="s">
        <v>102</v>
      </c>
      <c r="X20" t="s">
        <v>102</v>
      </c>
      <c r="Y20" t="s">
        <v>102</v>
      </c>
      <c r="Z20" t="s">
        <v>102</v>
      </c>
      <c r="AA20" s="115" t="s">
        <v>102</v>
      </c>
      <c r="AB20" s="115" t="s">
        <v>102</v>
      </c>
      <c r="AC20" s="115">
        <v>5.2000000000000005E-2</v>
      </c>
      <c r="AD20" s="115">
        <v>-7.5999999999999998E-2</v>
      </c>
      <c r="AE20" s="115">
        <v>6.0999999999999999E-2</v>
      </c>
      <c r="AF20" s="115">
        <v>-0.35600000000000004</v>
      </c>
      <c r="AG20" s="115">
        <v>-0.35299999999999998</v>
      </c>
      <c r="AH20" s="115">
        <v>-0.26400000000000001</v>
      </c>
      <c r="AL20" s="126">
        <v>-0.1181434981358781</v>
      </c>
      <c r="AP20" s="43"/>
      <c r="AQ20" s="43"/>
      <c r="AR20" s="43"/>
    </row>
    <row r="21" spans="1:46" x14ac:dyDescent="0.3">
      <c r="A21" t="s">
        <v>786</v>
      </c>
      <c r="B21" t="s">
        <v>818</v>
      </c>
      <c r="C21" t="s">
        <v>42</v>
      </c>
      <c r="D21" t="s">
        <v>806</v>
      </c>
      <c r="E21" t="s">
        <v>1696</v>
      </c>
      <c r="F21" t="s">
        <v>5</v>
      </c>
      <c r="G21" t="s">
        <v>7</v>
      </c>
      <c r="H21" s="126">
        <v>5.9000000000000004E-2</v>
      </c>
      <c r="I21" t="s">
        <v>1468</v>
      </c>
      <c r="J21">
        <v>56837.87493000002</v>
      </c>
      <c r="K21">
        <v>57681.611999999994</v>
      </c>
      <c r="L21">
        <v>59658.764999999999</v>
      </c>
      <c r="M21">
        <v>86690.798999999999</v>
      </c>
      <c r="N21">
        <v>70013.667000000001</v>
      </c>
      <c r="O21" t="s">
        <v>102</v>
      </c>
      <c r="P21">
        <v>41352.890999999996</v>
      </c>
      <c r="Q21" t="s">
        <v>102</v>
      </c>
      <c r="R21" t="s">
        <v>102</v>
      </c>
      <c r="S21" t="s">
        <v>102</v>
      </c>
      <c r="T21" t="s">
        <v>102</v>
      </c>
      <c r="U21" t="s">
        <v>102</v>
      </c>
      <c r="V21">
        <v>63003.099999999977</v>
      </c>
      <c r="W21">
        <v>56184</v>
      </c>
      <c r="X21">
        <v>51551</v>
      </c>
      <c r="Y21">
        <v>70854</v>
      </c>
      <c r="Z21">
        <v>56017</v>
      </c>
      <c r="AA21" s="115" t="s">
        <v>102</v>
      </c>
      <c r="AB21" s="115">
        <v>38620</v>
      </c>
      <c r="AC21" s="115">
        <v>0.10847036553693959</v>
      </c>
      <c r="AD21" s="115">
        <v>-2.5963421410622051E-2</v>
      </c>
      <c r="AE21" s="115">
        <v>-0.13590232717690351</v>
      </c>
      <c r="AF21" s="115">
        <v>-0.18268142851007751</v>
      </c>
      <c r="AG21" s="115">
        <v>-0.19991335405985808</v>
      </c>
      <c r="AH21" s="115" t="s">
        <v>102</v>
      </c>
      <c r="AI21" s="115">
        <v>-6.6087060273488402E-2</v>
      </c>
      <c r="AJ21" s="115">
        <v>372235.60893000005</v>
      </c>
      <c r="AK21" s="43">
        <v>336229.1</v>
      </c>
      <c r="AL21" s="126">
        <v>-9.6730425747019802E-2</v>
      </c>
      <c r="AM21" s="43" t="s">
        <v>779</v>
      </c>
      <c r="AN21" s="43">
        <v>1</v>
      </c>
      <c r="AO21" s="43">
        <v>1</v>
      </c>
      <c r="AP21" s="43">
        <v>1</v>
      </c>
      <c r="AQ21" s="43">
        <v>1</v>
      </c>
      <c r="AR21" s="43">
        <v>1</v>
      </c>
      <c r="AS21">
        <v>0</v>
      </c>
      <c r="AT21">
        <v>1</v>
      </c>
    </row>
    <row r="22" spans="1:46" x14ac:dyDescent="0.3">
      <c r="A22" t="s">
        <v>761</v>
      </c>
      <c r="B22" t="s">
        <v>838</v>
      </c>
      <c r="C22" t="s">
        <v>647</v>
      </c>
      <c r="D22" t="s">
        <v>804</v>
      </c>
      <c r="E22" t="s">
        <v>102</v>
      </c>
      <c r="F22" t="s">
        <v>5</v>
      </c>
      <c r="G22" t="s">
        <v>7</v>
      </c>
      <c r="H22" s="126">
        <v>-3.0000000000000001E-3</v>
      </c>
      <c r="I22" t="s">
        <v>1524</v>
      </c>
      <c r="J22">
        <v>13497.386</v>
      </c>
      <c r="K22">
        <v>20294.932000000001</v>
      </c>
      <c r="L22">
        <v>9479.4760000000006</v>
      </c>
      <c r="M22">
        <v>20824.339</v>
      </c>
      <c r="N22">
        <v>14439.550999999999</v>
      </c>
      <c r="O22">
        <v>8658.9449999999997</v>
      </c>
      <c r="P22">
        <v>32618.848999999998</v>
      </c>
      <c r="Q22">
        <v>17810.407999999999</v>
      </c>
      <c r="R22">
        <v>11150.448</v>
      </c>
      <c r="S22">
        <v>33786.336000000003</v>
      </c>
      <c r="T22">
        <v>14698.771000000001</v>
      </c>
      <c r="U22">
        <v>14910.135</v>
      </c>
      <c r="V22">
        <v>14770</v>
      </c>
      <c r="W22">
        <v>21214</v>
      </c>
      <c r="X22">
        <v>11019</v>
      </c>
      <c r="Y22">
        <v>14213</v>
      </c>
      <c r="Z22">
        <v>10482</v>
      </c>
      <c r="AA22" s="115">
        <v>6103</v>
      </c>
      <c r="AB22" s="115" t="s">
        <v>102</v>
      </c>
      <c r="AC22" s="115">
        <v>9.4285960259267942E-2</v>
      </c>
      <c r="AD22" s="115">
        <v>4.5285591496438585E-2</v>
      </c>
      <c r="AE22" s="115">
        <v>0.16240602328651915</v>
      </c>
      <c r="AF22" s="115">
        <v>-0.31748133758291197</v>
      </c>
      <c r="AG22" s="115">
        <v>-0.27407715101390617</v>
      </c>
      <c r="AH22" s="115">
        <v>-0.2951797245507391</v>
      </c>
      <c r="AI22" s="115" t="s">
        <v>102</v>
      </c>
      <c r="AJ22" s="115">
        <v>87194.629000000015</v>
      </c>
      <c r="AK22" s="43">
        <v>77801</v>
      </c>
      <c r="AL22" s="126">
        <v>-0.10773173884368513</v>
      </c>
      <c r="AM22" s="43" t="s">
        <v>779</v>
      </c>
      <c r="AN22" s="43">
        <v>1</v>
      </c>
      <c r="AO22" s="43">
        <v>1</v>
      </c>
      <c r="AP22" s="43">
        <v>1</v>
      </c>
      <c r="AQ22" s="43">
        <v>1</v>
      </c>
      <c r="AR22" s="43">
        <v>1</v>
      </c>
      <c r="AS22">
        <v>1</v>
      </c>
      <c r="AT22">
        <v>0</v>
      </c>
    </row>
    <row r="23" spans="1:46" x14ac:dyDescent="0.3">
      <c r="A23" t="s">
        <v>649</v>
      </c>
      <c r="B23" t="s">
        <v>835</v>
      </c>
      <c r="C23" t="s">
        <v>647</v>
      </c>
      <c r="D23" t="s">
        <v>804</v>
      </c>
      <c r="E23" t="s">
        <v>102</v>
      </c>
      <c r="F23" t="s">
        <v>5</v>
      </c>
      <c r="G23" t="s">
        <v>7</v>
      </c>
      <c r="H23" s="126">
        <v>3.0000000000000001E-3</v>
      </c>
      <c r="I23" t="s">
        <v>1532</v>
      </c>
      <c r="J23">
        <v>32256.479999999996</v>
      </c>
      <c r="K23">
        <v>24995.762999999999</v>
      </c>
      <c r="L23">
        <v>35635.587</v>
      </c>
      <c r="M23">
        <v>31032.819999999996</v>
      </c>
      <c r="N23">
        <v>35533.280999999995</v>
      </c>
      <c r="O23">
        <v>41277.461999999992</v>
      </c>
      <c r="P23">
        <v>34584.442999999999</v>
      </c>
      <c r="Q23">
        <v>27313.695999999996</v>
      </c>
      <c r="R23">
        <v>46682.628999999994</v>
      </c>
      <c r="S23">
        <v>33217.353999999999</v>
      </c>
      <c r="T23">
        <v>30708.850999999995</v>
      </c>
      <c r="U23">
        <v>49377.689999999995</v>
      </c>
      <c r="V23">
        <v>34304</v>
      </c>
      <c r="W23">
        <v>24658</v>
      </c>
      <c r="X23">
        <v>33772</v>
      </c>
      <c r="Y23">
        <v>26049</v>
      </c>
      <c r="Z23">
        <v>29077</v>
      </c>
      <c r="AA23" s="115">
        <v>40420</v>
      </c>
      <c r="AB23" s="115" t="s">
        <v>102</v>
      </c>
      <c r="AC23" s="115">
        <v>6.3476237952808379E-2</v>
      </c>
      <c r="AD23" s="115">
        <v>-1.3512810151064363E-2</v>
      </c>
      <c r="AE23" s="115">
        <v>-5.2295672862074635E-2</v>
      </c>
      <c r="AF23" s="115">
        <v>-0.16059836005880215</v>
      </c>
      <c r="AG23" s="115">
        <v>-0.18169673101676134</v>
      </c>
      <c r="AH23" s="115">
        <v>-2.077312796024117E-2</v>
      </c>
      <c r="AI23" s="115" t="s">
        <v>102</v>
      </c>
      <c r="AJ23" s="115">
        <v>200731.39299999998</v>
      </c>
      <c r="AK23" s="43">
        <v>188280</v>
      </c>
      <c r="AL23" s="126">
        <v>-6.2030123011202254E-2</v>
      </c>
      <c r="AM23" s="43" t="s">
        <v>779</v>
      </c>
      <c r="AN23" s="43">
        <v>1</v>
      </c>
      <c r="AO23" s="43">
        <v>1</v>
      </c>
      <c r="AP23" s="43">
        <v>1</v>
      </c>
      <c r="AQ23" s="43">
        <v>1</v>
      </c>
      <c r="AR23" s="43">
        <v>1</v>
      </c>
      <c r="AS23">
        <v>1</v>
      </c>
      <c r="AT23">
        <v>0</v>
      </c>
    </row>
    <row r="24" spans="1:46" x14ac:dyDescent="0.3">
      <c r="A24" t="s">
        <v>789</v>
      </c>
      <c r="B24" t="s">
        <v>839</v>
      </c>
      <c r="C24" t="s">
        <v>647</v>
      </c>
      <c r="D24" t="s">
        <v>804</v>
      </c>
      <c r="E24" t="s">
        <v>102</v>
      </c>
      <c r="F24" t="s">
        <v>5</v>
      </c>
      <c r="G24" t="s">
        <v>7</v>
      </c>
      <c r="H24" s="126">
        <v>1.2E-2</v>
      </c>
      <c r="I24" t="s">
        <v>1540</v>
      </c>
      <c r="J24">
        <v>67664.612333872821</v>
      </c>
      <c r="K24">
        <v>43286.106814382118</v>
      </c>
      <c r="L24">
        <v>32420.450038477637</v>
      </c>
      <c r="M24">
        <v>47994.025919571242</v>
      </c>
      <c r="N24">
        <v>35065.598050603949</v>
      </c>
      <c r="O24">
        <v>31058.391785639025</v>
      </c>
      <c r="P24">
        <v>55594.672440142196</v>
      </c>
      <c r="Q24">
        <v>38003.936840324583</v>
      </c>
      <c r="R24">
        <v>32240.559250249164</v>
      </c>
      <c r="S24">
        <v>44570.446019445553</v>
      </c>
      <c r="T24">
        <v>36591.975855978024</v>
      </c>
      <c r="U24">
        <v>35455.593153674658</v>
      </c>
      <c r="V24">
        <v>68255.215026450562</v>
      </c>
      <c r="W24">
        <v>41642.905098175223</v>
      </c>
      <c r="X24">
        <v>30178.975707092301</v>
      </c>
      <c r="Y24">
        <v>25821.096006423613</v>
      </c>
      <c r="Z24">
        <v>18039.847216623439</v>
      </c>
      <c r="AA24" s="115">
        <v>24612.481274954269</v>
      </c>
      <c r="AB24" s="115">
        <v>39664.101149848575</v>
      </c>
      <c r="AC24" s="115">
        <v>8.7283835997400017E-3</v>
      </c>
      <c r="AD24" s="115">
        <v>-3.7961411573769199E-2</v>
      </c>
      <c r="AE24" s="115">
        <v>-6.9137668623510215E-2</v>
      </c>
      <c r="AF24" s="115">
        <v>-0.46199353957730482</v>
      </c>
      <c r="AG24" s="115">
        <v>-0.4855400101663821</v>
      </c>
      <c r="AH24" s="115">
        <v>-0.2075416703856913</v>
      </c>
      <c r="AI24" s="115">
        <v>-0.28654852328603586</v>
      </c>
      <c r="AJ24" s="115">
        <v>313083.85738268902</v>
      </c>
      <c r="AK24" s="43">
        <v>248214.62147956798</v>
      </c>
      <c r="AL24" s="126">
        <v>-0.20719444447060711</v>
      </c>
      <c r="AM24" s="43" t="s">
        <v>779</v>
      </c>
      <c r="AN24" s="43">
        <v>1</v>
      </c>
      <c r="AO24" s="43">
        <v>1</v>
      </c>
      <c r="AP24" s="43">
        <v>1</v>
      </c>
      <c r="AQ24" s="43">
        <v>1</v>
      </c>
      <c r="AR24" s="43">
        <v>1</v>
      </c>
      <c r="AS24">
        <v>1</v>
      </c>
      <c r="AT24">
        <v>1</v>
      </c>
    </row>
    <row r="25" spans="1:46" x14ac:dyDescent="0.3">
      <c r="A25" t="s">
        <v>50</v>
      </c>
      <c r="B25" t="s">
        <v>830</v>
      </c>
      <c r="C25" t="s">
        <v>46</v>
      </c>
      <c r="D25" t="s">
        <v>806</v>
      </c>
      <c r="E25" t="s">
        <v>1940</v>
      </c>
      <c r="F25" t="s">
        <v>5</v>
      </c>
      <c r="G25">
        <v>0</v>
      </c>
      <c r="H25" s="126">
        <v>9.6999999999999989E-2</v>
      </c>
      <c r="I25" t="s">
        <v>1499</v>
      </c>
      <c r="J25">
        <v>3399469577.6766744</v>
      </c>
      <c r="K25">
        <v>2830812649.1337357</v>
      </c>
      <c r="L25">
        <v>3325953716.5210776</v>
      </c>
      <c r="M25">
        <v>4136022772.5541821</v>
      </c>
      <c r="N25">
        <v>3577339483.2181749</v>
      </c>
      <c r="O25">
        <v>3335516948.6998639</v>
      </c>
      <c r="P25">
        <v>3789662833.7004423</v>
      </c>
      <c r="Q25">
        <v>3614807004.6548352</v>
      </c>
      <c r="R25">
        <v>3801367481.0108933</v>
      </c>
      <c r="S25" t="s">
        <v>102</v>
      </c>
      <c r="T25" t="s">
        <v>102</v>
      </c>
      <c r="U25" t="s">
        <v>102</v>
      </c>
      <c r="V25">
        <v>3724815660.9989095</v>
      </c>
      <c r="W25">
        <v>2251120040.9399996</v>
      </c>
      <c r="X25">
        <v>2810905461.3684864</v>
      </c>
      <c r="Y25">
        <v>3615065271.4992766</v>
      </c>
      <c r="Z25">
        <v>3005187829.95223</v>
      </c>
      <c r="AA25" s="115">
        <v>2588999336.9789095</v>
      </c>
      <c r="AB25" s="115" t="s">
        <v>102</v>
      </c>
      <c r="AC25" s="115">
        <v>9.5704955107905068E-2</v>
      </c>
      <c r="AD25" s="115">
        <v>-0.204779573940059</v>
      </c>
      <c r="AE25" s="115">
        <v>-0.15485731283456577</v>
      </c>
      <c r="AF25" s="115">
        <v>-0.12595614910823871</v>
      </c>
      <c r="AG25" s="115">
        <v>-0.15993775708176214</v>
      </c>
      <c r="AH25" s="115">
        <v>-0.22380866990105872</v>
      </c>
      <c r="AI25" s="115" t="s">
        <v>102</v>
      </c>
      <c r="AJ25" s="115">
        <v>20605115147.803707</v>
      </c>
      <c r="AK25" s="43">
        <v>17996093601.737812</v>
      </c>
      <c r="AL25" s="126">
        <v>-0.12662009056251208</v>
      </c>
      <c r="AM25" s="43" t="s">
        <v>779</v>
      </c>
      <c r="AN25" s="43">
        <v>1</v>
      </c>
      <c r="AO25" s="43">
        <v>1</v>
      </c>
      <c r="AP25" s="43">
        <v>1</v>
      </c>
      <c r="AQ25" s="43">
        <v>1</v>
      </c>
      <c r="AR25" s="43">
        <v>1</v>
      </c>
      <c r="AS25">
        <v>1</v>
      </c>
      <c r="AT25">
        <v>0</v>
      </c>
    </row>
    <row r="26" spans="1:46" x14ac:dyDescent="0.3">
      <c r="A26" s="159" t="s">
        <v>1040</v>
      </c>
      <c r="B26" t="s">
        <v>1784</v>
      </c>
      <c r="C26" t="s">
        <v>49</v>
      </c>
      <c r="D26" t="s">
        <v>808</v>
      </c>
      <c r="E26" t="s">
        <v>1941</v>
      </c>
      <c r="F26" t="s">
        <v>5</v>
      </c>
      <c r="G26" t="s">
        <v>7</v>
      </c>
      <c r="H26" s="126">
        <v>2E-3</v>
      </c>
      <c r="I26" t="s">
        <v>1989</v>
      </c>
      <c r="J26">
        <v>62.685120000000005</v>
      </c>
      <c r="K26">
        <v>56.452680000000001</v>
      </c>
      <c r="L26">
        <v>65.079900000000009</v>
      </c>
      <c r="M26">
        <v>66.77328</v>
      </c>
      <c r="N26">
        <v>65.400539999999992</v>
      </c>
      <c r="O26">
        <v>57.955680000000001</v>
      </c>
      <c r="P26">
        <v>62.745239999999995</v>
      </c>
      <c r="Q26">
        <v>57.324420000000003</v>
      </c>
      <c r="R26">
        <v>53.206200000000003</v>
      </c>
      <c r="S26">
        <v>60.691139999999997</v>
      </c>
      <c r="T26">
        <v>62.254260000000002</v>
      </c>
      <c r="U26">
        <v>65.981699999999989</v>
      </c>
      <c r="V26">
        <v>63.17</v>
      </c>
      <c r="W26">
        <v>60.33</v>
      </c>
      <c r="X26">
        <v>65.260000000000005</v>
      </c>
      <c r="Y26">
        <v>43.82</v>
      </c>
      <c r="Z26">
        <v>43.49</v>
      </c>
      <c r="AA26" s="115">
        <v>48.64</v>
      </c>
      <c r="AB26" s="115" t="s">
        <v>102</v>
      </c>
      <c r="AC26" s="115">
        <v>7.7351690480930218E-3</v>
      </c>
      <c r="AD26" s="115">
        <v>6.868265598727992E-2</v>
      </c>
      <c r="AE26" s="115">
        <v>2.7673674974914822E-3</v>
      </c>
      <c r="AF26" s="115">
        <v>-0.3437494758382395</v>
      </c>
      <c r="AG26" s="115">
        <v>-0.33502078117397799</v>
      </c>
      <c r="AH26" s="115">
        <v>-0.16073799841534084</v>
      </c>
      <c r="AI26" s="115" t="s">
        <v>102</v>
      </c>
      <c r="AJ26" s="115">
        <v>374.34720000000004</v>
      </c>
      <c r="AK26" s="43">
        <v>324.70999999999998</v>
      </c>
      <c r="AL26" s="126">
        <v>-0.13259669098633584</v>
      </c>
      <c r="AM26" s="43" t="s">
        <v>779</v>
      </c>
      <c r="AN26" s="43">
        <v>1</v>
      </c>
      <c r="AO26" s="43">
        <v>1</v>
      </c>
      <c r="AP26" s="43">
        <v>1</v>
      </c>
      <c r="AQ26" s="43">
        <v>1</v>
      </c>
      <c r="AR26" s="43">
        <v>1</v>
      </c>
      <c r="AS26">
        <v>1</v>
      </c>
      <c r="AT26">
        <v>0</v>
      </c>
    </row>
    <row r="27" spans="1:46" x14ac:dyDescent="0.3">
      <c r="A27" t="s">
        <v>762</v>
      </c>
      <c r="B27" t="s">
        <v>847</v>
      </c>
      <c r="C27" t="s">
        <v>49</v>
      </c>
      <c r="D27" t="s">
        <v>806</v>
      </c>
      <c r="E27" t="s">
        <v>1696</v>
      </c>
      <c r="F27" t="s">
        <v>5</v>
      </c>
      <c r="G27" t="s">
        <v>767</v>
      </c>
      <c r="H27" s="126">
        <v>1.8000000000000002E-2</v>
      </c>
      <c r="I27" t="s">
        <v>1556</v>
      </c>
      <c r="J27" t="s">
        <v>102</v>
      </c>
      <c r="K27" t="s">
        <v>102</v>
      </c>
      <c r="L27" t="s">
        <v>102</v>
      </c>
      <c r="M27" t="s">
        <v>102</v>
      </c>
      <c r="N27" t="s">
        <v>102</v>
      </c>
      <c r="O27" t="s">
        <v>102</v>
      </c>
      <c r="P27" t="s">
        <v>102</v>
      </c>
      <c r="Q27" t="s">
        <v>102</v>
      </c>
      <c r="R27" t="s">
        <v>102</v>
      </c>
      <c r="S27" t="s">
        <v>102</v>
      </c>
      <c r="T27" t="s">
        <v>102</v>
      </c>
      <c r="U27" t="s">
        <v>102</v>
      </c>
      <c r="V27" t="s">
        <v>102</v>
      </c>
      <c r="W27" t="s">
        <v>102</v>
      </c>
      <c r="X27" t="s">
        <v>102</v>
      </c>
      <c r="Y27" t="s">
        <v>102</v>
      </c>
      <c r="Z27" t="s">
        <v>102</v>
      </c>
      <c r="AA27" s="115" t="s">
        <v>102</v>
      </c>
      <c r="AB27" s="115" t="s">
        <v>102</v>
      </c>
      <c r="AC27" s="115">
        <v>8.1000000000000003E-2</v>
      </c>
      <c r="AD27" s="115">
        <v>7.400000000000001E-2</v>
      </c>
      <c r="AE27" s="115">
        <v>-0.29499999999999998</v>
      </c>
      <c r="AF27" s="115">
        <v>9.6000000000000002E-2</v>
      </c>
      <c r="AG27" s="115">
        <v>-0.25700000000000001</v>
      </c>
      <c r="AH27" s="115">
        <v>-0.18600000000000003</v>
      </c>
      <c r="AL27" s="126">
        <v>-0.26193629033396604</v>
      </c>
      <c r="AP27" s="43"/>
      <c r="AQ27" s="43"/>
      <c r="AR27" s="43"/>
    </row>
    <row r="28" spans="1:46" x14ac:dyDescent="0.3">
      <c r="A28" t="s">
        <v>1054</v>
      </c>
      <c r="B28" t="s">
        <v>1792</v>
      </c>
      <c r="C28" t="s">
        <v>49</v>
      </c>
      <c r="D28" t="s">
        <v>806</v>
      </c>
      <c r="E28" t="s">
        <v>1940</v>
      </c>
      <c r="F28" t="s">
        <v>5</v>
      </c>
      <c r="G28" t="s">
        <v>767</v>
      </c>
      <c r="H28" s="126" t="e">
        <v>#N/A</v>
      </c>
      <c r="I28" t="s">
        <v>2056</v>
      </c>
      <c r="AC28" s="115">
        <v>4.4000000000000004E-2</v>
      </c>
      <c r="AD28" s="115">
        <v>-1.2E-2</v>
      </c>
      <c r="AE28" s="115">
        <v>-0.14000000000000001</v>
      </c>
      <c r="AF28" s="115">
        <v>-0.36499999999999999</v>
      </c>
      <c r="AG28" s="115">
        <v>-0.42100000000000004</v>
      </c>
      <c r="AH28" s="115">
        <v>-0.47899999999999998</v>
      </c>
      <c r="AL28" s="126">
        <v>-0.37231418454661402</v>
      </c>
      <c r="AP28" s="43"/>
      <c r="AQ28" s="43"/>
      <c r="AR28" s="43"/>
    </row>
    <row r="29" spans="1:46" x14ac:dyDescent="0.3">
      <c r="A29" t="s">
        <v>11</v>
      </c>
      <c r="B29" t="s">
        <v>805</v>
      </c>
      <c r="C29" t="s">
        <v>45</v>
      </c>
      <c r="D29" t="s">
        <v>806</v>
      </c>
      <c r="E29" t="s">
        <v>1696</v>
      </c>
      <c r="F29" t="s">
        <v>5</v>
      </c>
      <c r="G29" t="s">
        <v>8</v>
      </c>
      <c r="H29" s="126">
        <v>2.8999999999999998E-2</v>
      </c>
      <c r="I29" t="s">
        <v>1419</v>
      </c>
      <c r="J29">
        <v>92367.464699999997</v>
      </c>
      <c r="K29">
        <v>90010.951799999995</v>
      </c>
      <c r="L29">
        <v>105683.13630000006</v>
      </c>
      <c r="M29">
        <v>161008.35029999987</v>
      </c>
      <c r="N29">
        <v>136767.78569999998</v>
      </c>
      <c r="O29">
        <v>123086.09879999995</v>
      </c>
      <c r="P29">
        <v>125336.43109467911</v>
      </c>
      <c r="Q29">
        <v>112578.55600532114</v>
      </c>
      <c r="R29">
        <v>122557.91309999989</v>
      </c>
      <c r="S29">
        <v>138538.4889000002</v>
      </c>
      <c r="T29">
        <v>142601.59829999995</v>
      </c>
      <c r="U29">
        <v>239607.79499999975</v>
      </c>
      <c r="V29">
        <v>84650</v>
      </c>
      <c r="W29">
        <v>93306</v>
      </c>
      <c r="X29">
        <v>101929.50000000006</v>
      </c>
      <c r="Y29">
        <v>154446.03248899983</v>
      </c>
      <c r="Z29">
        <v>91678.467511000112</v>
      </c>
      <c r="AA29" s="115">
        <v>98917.899999999907</v>
      </c>
      <c r="AB29" s="115">
        <v>86062.100000000093</v>
      </c>
      <c r="AC29" s="115">
        <v>-8.3551764953877714E-2</v>
      </c>
      <c r="AD29" s="115">
        <v>3.6607192059488973E-2</v>
      </c>
      <c r="AE29" s="115">
        <v>-3.5517835970959886E-2</v>
      </c>
      <c r="AF29" s="115">
        <v>-4.0757624053490163E-2</v>
      </c>
      <c r="AG29" s="115">
        <v>-0.32967791324708035</v>
      </c>
      <c r="AH29" s="115">
        <v>-0.19635197667017174</v>
      </c>
      <c r="AI29" s="115">
        <v>-0.31335127984465422</v>
      </c>
      <c r="AJ29" s="115">
        <v>834260.21869467897</v>
      </c>
      <c r="AK29" s="43">
        <v>710990</v>
      </c>
      <c r="AL29" s="126">
        <v>-0.14775991463137617</v>
      </c>
      <c r="AM29" s="43" t="s">
        <v>779</v>
      </c>
      <c r="AN29" s="43">
        <v>1</v>
      </c>
      <c r="AO29" s="43">
        <v>1</v>
      </c>
      <c r="AP29" s="43">
        <v>1</v>
      </c>
      <c r="AQ29" s="43">
        <v>1</v>
      </c>
      <c r="AR29" s="43">
        <v>1</v>
      </c>
      <c r="AS29">
        <v>1</v>
      </c>
      <c r="AT29">
        <v>1</v>
      </c>
    </row>
    <row r="30" spans="1:46" x14ac:dyDescent="0.3">
      <c r="A30" t="s">
        <v>17</v>
      </c>
      <c r="B30" t="s">
        <v>827</v>
      </c>
      <c r="C30" t="s">
        <v>43</v>
      </c>
      <c r="D30" t="s">
        <v>806</v>
      </c>
      <c r="E30" t="s">
        <v>1696</v>
      </c>
      <c r="F30" t="s">
        <v>5</v>
      </c>
      <c r="G30" t="s">
        <v>8</v>
      </c>
      <c r="H30" s="126">
        <v>3.3000000000000002E-2</v>
      </c>
      <c r="I30" t="s">
        <v>1491</v>
      </c>
      <c r="J30">
        <v>857.85484999999994</v>
      </c>
      <c r="K30">
        <v>772.66333999999995</v>
      </c>
      <c r="L30">
        <v>2306.7509799999998</v>
      </c>
      <c r="M30">
        <v>740.10317999999995</v>
      </c>
      <c r="N30">
        <v>452.92917999999992</v>
      </c>
      <c r="O30">
        <v>1407.9583399999999</v>
      </c>
      <c r="P30">
        <v>902.49077999999986</v>
      </c>
      <c r="Q30">
        <v>681.91428999999994</v>
      </c>
      <c r="R30">
        <v>2097.8473899999999</v>
      </c>
      <c r="S30">
        <v>792.11472999999989</v>
      </c>
      <c r="T30">
        <v>695.8288</v>
      </c>
      <c r="U30">
        <v>1597.3175699999999</v>
      </c>
      <c r="V30">
        <v>932.84</v>
      </c>
      <c r="W30">
        <v>1168.6099999999999</v>
      </c>
      <c r="X30">
        <v>2421.38</v>
      </c>
      <c r="Y30">
        <v>215.18</v>
      </c>
      <c r="Z30">
        <v>125.15</v>
      </c>
      <c r="AA30" s="115">
        <v>1016.1</v>
      </c>
      <c r="AB30" s="115">
        <v>683.48</v>
      </c>
      <c r="AC30" s="115">
        <v>8.7410067099346817E-2</v>
      </c>
      <c r="AD30" s="115">
        <v>0.51244395780444296</v>
      </c>
      <c r="AE30" s="115">
        <v>4.9692845475674326E-2</v>
      </c>
      <c r="AF30" s="115">
        <v>-0.70925675525404452</v>
      </c>
      <c r="AG30" s="115">
        <v>-0.72368748686052853</v>
      </c>
      <c r="AH30" s="115">
        <v>-0.27831671496757487</v>
      </c>
      <c r="AI30" s="115">
        <v>-0.24267370354742004</v>
      </c>
      <c r="AJ30" s="115">
        <v>7440.75065</v>
      </c>
      <c r="AK30" s="43">
        <v>6562.74</v>
      </c>
      <c r="AL30" s="126">
        <v>-0.11800027864124168</v>
      </c>
      <c r="AM30" s="43" t="s">
        <v>779</v>
      </c>
      <c r="AN30" s="43">
        <v>1</v>
      </c>
      <c r="AO30" s="43">
        <v>1</v>
      </c>
      <c r="AP30" s="43">
        <v>1</v>
      </c>
      <c r="AQ30" s="43">
        <v>1</v>
      </c>
      <c r="AR30" s="43">
        <v>1</v>
      </c>
      <c r="AS30">
        <v>1</v>
      </c>
      <c r="AT30">
        <v>1</v>
      </c>
    </row>
    <row r="31" spans="1:46" x14ac:dyDescent="0.3">
      <c r="A31" t="s">
        <v>763</v>
      </c>
      <c r="B31" t="s">
        <v>837</v>
      </c>
      <c r="C31" t="s">
        <v>647</v>
      </c>
      <c r="D31" t="s">
        <v>804</v>
      </c>
      <c r="E31" t="s">
        <v>102</v>
      </c>
      <c r="F31" t="s">
        <v>5</v>
      </c>
      <c r="G31" t="s">
        <v>7</v>
      </c>
      <c r="H31" s="126">
        <v>2E-3</v>
      </c>
      <c r="I31" t="s">
        <v>1542</v>
      </c>
      <c r="J31">
        <v>34579.432642006774</v>
      </c>
      <c r="K31">
        <v>28994.082071935267</v>
      </c>
      <c r="L31">
        <v>28780.120284679604</v>
      </c>
      <c r="M31">
        <v>30423.943660612356</v>
      </c>
      <c r="N31">
        <v>34188.28549620074</v>
      </c>
      <c r="O31">
        <v>32719.095103136173</v>
      </c>
      <c r="P31">
        <v>46555.314594990734</v>
      </c>
      <c r="Q31">
        <v>41479.48122244345</v>
      </c>
      <c r="R31">
        <v>28094.938664284862</v>
      </c>
      <c r="S31">
        <v>39144.941739676775</v>
      </c>
      <c r="T31">
        <v>42361.609085100354</v>
      </c>
      <c r="U31">
        <v>94343.072857020685</v>
      </c>
      <c r="V31">
        <v>35919.440772209971</v>
      </c>
      <c r="W31">
        <v>31558.544911859964</v>
      </c>
      <c r="X31">
        <v>27453.239751790017</v>
      </c>
      <c r="Y31">
        <v>24159.512161620009</v>
      </c>
      <c r="Z31">
        <v>24648.264899110018</v>
      </c>
      <c r="AA31" s="115">
        <v>26159.823393510003</v>
      </c>
      <c r="AB31" s="115">
        <v>43801.16734255998</v>
      </c>
      <c r="AC31" s="115">
        <v>3.875159387593214E-2</v>
      </c>
      <c r="AD31" s="115">
        <v>8.84478023329789E-2</v>
      </c>
      <c r="AE31" s="115">
        <v>-4.610406488106026E-2</v>
      </c>
      <c r="AF31" s="115">
        <v>-0.20590465091816637</v>
      </c>
      <c r="AG31" s="115">
        <v>-0.27904355128164826</v>
      </c>
      <c r="AH31" s="115">
        <v>-0.20047228350754279</v>
      </c>
      <c r="AI31" s="115">
        <v>-5.915860039590614E-2</v>
      </c>
      <c r="AJ31" s="131">
        <v>236240.27385356167</v>
      </c>
      <c r="AK31" s="43">
        <v>213699.99323266</v>
      </c>
      <c r="AL31" s="126">
        <v>-9.5412523246877545E-2</v>
      </c>
      <c r="AM31" s="43" t="s">
        <v>779</v>
      </c>
      <c r="AN31" s="43">
        <v>1</v>
      </c>
      <c r="AO31" s="43">
        <v>1</v>
      </c>
      <c r="AP31" s="43">
        <v>1</v>
      </c>
      <c r="AQ31" s="43">
        <v>1</v>
      </c>
      <c r="AR31" s="43">
        <v>1</v>
      </c>
      <c r="AS31">
        <v>1</v>
      </c>
      <c r="AT31">
        <v>1</v>
      </c>
    </row>
    <row r="32" spans="1:46" x14ac:dyDescent="0.3">
      <c r="A32" t="s">
        <v>6</v>
      </c>
      <c r="B32" t="s">
        <v>819</v>
      </c>
      <c r="C32" t="s">
        <v>42</v>
      </c>
      <c r="D32" t="s">
        <v>808</v>
      </c>
      <c r="E32" t="s">
        <v>1696</v>
      </c>
      <c r="F32" t="s">
        <v>5</v>
      </c>
      <c r="G32" t="s">
        <v>7</v>
      </c>
      <c r="H32" s="126">
        <v>2E-3</v>
      </c>
      <c r="I32" t="s">
        <v>1469</v>
      </c>
      <c r="J32">
        <v>489.5772</v>
      </c>
      <c r="K32">
        <v>280.25939999999991</v>
      </c>
      <c r="L32">
        <v>280.35959999999994</v>
      </c>
      <c r="M32">
        <v>553.50479999999993</v>
      </c>
      <c r="N32">
        <v>311.32139999999998</v>
      </c>
      <c r="O32">
        <v>263.82659999999998</v>
      </c>
      <c r="P32">
        <v>489.47699999999998</v>
      </c>
      <c r="Q32" t="s">
        <v>102</v>
      </c>
      <c r="R32" t="s">
        <v>102</v>
      </c>
      <c r="S32" t="s">
        <v>102</v>
      </c>
      <c r="T32" t="s">
        <v>102</v>
      </c>
      <c r="U32" t="s">
        <v>102</v>
      </c>
      <c r="V32">
        <v>505.1</v>
      </c>
      <c r="W32">
        <v>380</v>
      </c>
      <c r="X32">
        <v>279.69999999999993</v>
      </c>
      <c r="Y32">
        <v>385.1</v>
      </c>
      <c r="Z32" t="s">
        <v>102</v>
      </c>
      <c r="AA32" s="115" t="s">
        <v>102</v>
      </c>
      <c r="AB32" s="115" t="s">
        <v>102</v>
      </c>
      <c r="AC32" s="115">
        <v>3.1706541889614179E-2</v>
      </c>
      <c r="AD32" s="115">
        <v>0.35588672494125129</v>
      </c>
      <c r="AE32" s="115">
        <v>-2.3526927560176712E-3</v>
      </c>
      <c r="AF32" s="115">
        <v>-0.30425174271298089</v>
      </c>
      <c r="AG32" s="115" t="s">
        <v>102</v>
      </c>
      <c r="AH32" s="115" t="s">
        <v>102</v>
      </c>
      <c r="AI32" s="115" t="s">
        <v>102</v>
      </c>
      <c r="AJ32" s="115">
        <v>1603.7009999999998</v>
      </c>
      <c r="AK32" s="43">
        <v>1549.9</v>
      </c>
      <c r="AL32" s="126">
        <v>-3.3548024226460985E-2</v>
      </c>
      <c r="AM32" s="43" t="s">
        <v>779</v>
      </c>
      <c r="AN32" s="43">
        <v>1</v>
      </c>
      <c r="AO32" s="43">
        <v>1</v>
      </c>
      <c r="AP32" s="43">
        <v>1</v>
      </c>
      <c r="AQ32" s="43">
        <v>1</v>
      </c>
      <c r="AR32" s="43">
        <v>0</v>
      </c>
      <c r="AS32">
        <v>0</v>
      </c>
      <c r="AT32">
        <v>0</v>
      </c>
    </row>
    <row r="33" spans="1:46" x14ac:dyDescent="0.3">
      <c r="A33" s="159" t="s">
        <v>12</v>
      </c>
      <c r="B33" t="s">
        <v>831</v>
      </c>
      <c r="C33" t="s">
        <v>46</v>
      </c>
      <c r="D33" t="s">
        <v>806</v>
      </c>
      <c r="E33" t="s">
        <v>1941</v>
      </c>
      <c r="F33" t="s">
        <v>5</v>
      </c>
      <c r="G33">
        <v>0</v>
      </c>
      <c r="H33" s="126">
        <v>5.0999999999999997E-2</v>
      </c>
      <c r="I33" t="s">
        <v>1502</v>
      </c>
      <c r="J33" t="s">
        <v>102</v>
      </c>
      <c r="K33" t="s">
        <v>102</v>
      </c>
      <c r="L33">
        <v>370298.82999999996</v>
      </c>
      <c r="M33" t="s">
        <v>102</v>
      </c>
      <c r="N33" t="s">
        <v>102</v>
      </c>
      <c r="O33">
        <v>463221.94399999996</v>
      </c>
      <c r="P33" t="s">
        <v>102</v>
      </c>
      <c r="Q33" t="s">
        <v>102</v>
      </c>
      <c r="R33">
        <v>414108.71399999998</v>
      </c>
      <c r="S33" t="s">
        <v>102</v>
      </c>
      <c r="T33" t="s">
        <v>102</v>
      </c>
      <c r="U33">
        <v>428928.86499999999</v>
      </c>
      <c r="V33" t="s">
        <v>102</v>
      </c>
      <c r="W33" t="s">
        <v>102</v>
      </c>
      <c r="X33">
        <v>363435</v>
      </c>
      <c r="Y33" t="s">
        <v>102</v>
      </c>
      <c r="Z33" t="s">
        <v>102</v>
      </c>
      <c r="AA33" s="115">
        <v>349294</v>
      </c>
      <c r="AB33" s="115" t="s">
        <v>102</v>
      </c>
      <c r="AC33" s="115" t="s">
        <v>102</v>
      </c>
      <c r="AD33" s="115" t="s">
        <v>102</v>
      </c>
      <c r="AE33" s="115">
        <v>-1.8535921380037734E-2</v>
      </c>
      <c r="AF33" s="115" t="s">
        <v>102</v>
      </c>
      <c r="AG33" s="115" t="s">
        <v>102</v>
      </c>
      <c r="AH33" s="115">
        <v>-0.24594677664925124</v>
      </c>
      <c r="AI33" s="115" t="s">
        <v>102</v>
      </c>
      <c r="AJ33" s="115">
        <v>833520.77399999998</v>
      </c>
      <c r="AK33" s="43">
        <v>712729</v>
      </c>
      <c r="AL33" s="126">
        <v>-0.14491753267327681</v>
      </c>
      <c r="AM33" s="43" t="s">
        <v>779</v>
      </c>
      <c r="AN33" s="43">
        <v>0</v>
      </c>
      <c r="AO33" s="43">
        <v>0</v>
      </c>
      <c r="AP33" s="43">
        <v>1</v>
      </c>
      <c r="AQ33" s="43">
        <v>0</v>
      </c>
      <c r="AR33" s="43">
        <v>0</v>
      </c>
      <c r="AS33">
        <v>1</v>
      </c>
      <c r="AT33">
        <v>0</v>
      </c>
    </row>
    <row r="34" spans="1:46" x14ac:dyDescent="0.3">
      <c r="A34" t="s">
        <v>1672</v>
      </c>
      <c r="B34" t="s">
        <v>1814</v>
      </c>
      <c r="C34" t="s">
        <v>49</v>
      </c>
      <c r="D34" t="s">
        <v>804</v>
      </c>
      <c r="E34" t="s">
        <v>1696</v>
      </c>
      <c r="F34" t="s">
        <v>5</v>
      </c>
      <c r="G34" t="s">
        <v>7</v>
      </c>
      <c r="H34" s="126">
        <v>8.9999999999999993E-3</v>
      </c>
      <c r="I34" t="s">
        <v>2018</v>
      </c>
      <c r="J34">
        <v>36.919310000000003</v>
      </c>
      <c r="K34">
        <v>41.217649999999999</v>
      </c>
      <c r="L34">
        <v>56.160939999999989</v>
      </c>
      <c r="M34">
        <v>40.82414</v>
      </c>
      <c r="N34">
        <v>41.278189999999995</v>
      </c>
      <c r="O34">
        <v>49.330009999999994</v>
      </c>
      <c r="P34">
        <v>44.365729999999992</v>
      </c>
      <c r="Q34">
        <v>36.919310000000003</v>
      </c>
      <c r="R34">
        <v>46.868049999999997</v>
      </c>
      <c r="S34">
        <v>46.373639999999995</v>
      </c>
      <c r="T34">
        <v>56.12057999999999</v>
      </c>
      <c r="U34">
        <v>63.365199999999987</v>
      </c>
      <c r="V34">
        <v>43.89</v>
      </c>
      <c r="W34">
        <v>43.47</v>
      </c>
      <c r="X34">
        <v>55.39</v>
      </c>
      <c r="Y34">
        <v>9.92</v>
      </c>
      <c r="Z34">
        <v>36.51</v>
      </c>
      <c r="AA34" s="115">
        <v>35.42</v>
      </c>
      <c r="AB34" s="115" t="s">
        <v>102</v>
      </c>
      <c r="AC34" s="115">
        <v>0.18880878326274236</v>
      </c>
      <c r="AD34" s="115">
        <v>5.464527938880552E-2</v>
      </c>
      <c r="AE34" s="115">
        <v>-1.3727334335927942E-2</v>
      </c>
      <c r="AF34" s="115">
        <v>-0.75700651624259563</v>
      </c>
      <c r="AG34" s="115">
        <v>-0.1155135435928755</v>
      </c>
      <c r="AH34" s="115">
        <v>-0.28197865761632712</v>
      </c>
      <c r="AI34" s="115" t="s">
        <v>102</v>
      </c>
      <c r="AJ34" s="115">
        <v>265.73023999999998</v>
      </c>
      <c r="AK34" s="43">
        <v>224.59999999999997</v>
      </c>
      <c r="AL34" s="126">
        <v>-0.15478193223323028</v>
      </c>
      <c r="AM34" s="43" t="s">
        <v>779</v>
      </c>
      <c r="AN34" s="43">
        <v>1</v>
      </c>
      <c r="AO34" s="43">
        <v>1</v>
      </c>
      <c r="AP34" s="43">
        <v>1</v>
      </c>
      <c r="AQ34" s="43">
        <v>1</v>
      </c>
      <c r="AR34" s="43">
        <v>1</v>
      </c>
      <c r="AS34">
        <v>1</v>
      </c>
      <c r="AT34">
        <v>0</v>
      </c>
    </row>
    <row r="35" spans="1:46" x14ac:dyDescent="0.3">
      <c r="A35" t="s">
        <v>36</v>
      </c>
      <c r="B35" t="s">
        <v>820</v>
      </c>
      <c r="C35" t="s">
        <v>42</v>
      </c>
      <c r="D35" t="s">
        <v>808</v>
      </c>
      <c r="E35" t="s">
        <v>1696</v>
      </c>
      <c r="F35" t="s">
        <v>5</v>
      </c>
      <c r="G35" t="s">
        <v>8</v>
      </c>
      <c r="H35" s="126">
        <v>0.17</v>
      </c>
      <c r="I35" t="s">
        <v>1470</v>
      </c>
      <c r="J35">
        <v>1592.37</v>
      </c>
      <c r="K35">
        <v>955.89</v>
      </c>
      <c r="L35">
        <v>941.84999999999991</v>
      </c>
      <c r="M35">
        <v>1317.4199999999998</v>
      </c>
      <c r="N35">
        <v>1460.1599999999999</v>
      </c>
      <c r="O35">
        <v>1893.06</v>
      </c>
      <c r="P35">
        <v>1634.49</v>
      </c>
      <c r="Q35" t="s">
        <v>102</v>
      </c>
      <c r="R35" t="s">
        <v>102</v>
      </c>
      <c r="S35" t="s">
        <v>102</v>
      </c>
      <c r="T35" t="s">
        <v>102</v>
      </c>
      <c r="U35" t="s">
        <v>102</v>
      </c>
      <c r="V35">
        <v>1218</v>
      </c>
      <c r="W35">
        <v>784</v>
      </c>
      <c r="X35">
        <v>609</v>
      </c>
      <c r="Y35">
        <v>674</v>
      </c>
      <c r="Z35" t="s">
        <v>102</v>
      </c>
      <c r="AA35" s="115" t="s">
        <v>102</v>
      </c>
      <c r="AB35" s="115" t="s">
        <v>102</v>
      </c>
      <c r="AC35" s="115">
        <v>-0.23510239454398155</v>
      </c>
      <c r="AD35" s="115">
        <v>-0.17982194603981627</v>
      </c>
      <c r="AE35" s="115">
        <v>-0.35340022296544027</v>
      </c>
      <c r="AF35" s="115">
        <v>-0.48839398217728586</v>
      </c>
      <c r="AG35" s="115" t="s">
        <v>102</v>
      </c>
      <c r="AH35" s="115" t="s">
        <v>102</v>
      </c>
      <c r="AI35" s="115" t="s">
        <v>102</v>
      </c>
      <c r="AJ35" s="115">
        <v>4807.53</v>
      </c>
      <c r="AK35" s="43">
        <v>3285</v>
      </c>
      <c r="AL35" s="126">
        <v>-0.31669693168841379</v>
      </c>
      <c r="AM35" s="43" t="s">
        <v>779</v>
      </c>
      <c r="AN35" s="43">
        <v>1</v>
      </c>
      <c r="AO35" s="43">
        <v>1</v>
      </c>
      <c r="AP35" s="43">
        <v>1</v>
      </c>
      <c r="AQ35" s="43">
        <v>1</v>
      </c>
      <c r="AR35" s="43">
        <v>0</v>
      </c>
      <c r="AS35">
        <v>0</v>
      </c>
      <c r="AT35">
        <v>0</v>
      </c>
    </row>
    <row r="36" spans="1:46" x14ac:dyDescent="0.3">
      <c r="A36" s="159" t="s">
        <v>1687</v>
      </c>
      <c r="B36" t="s">
        <v>1823</v>
      </c>
      <c r="C36" t="s">
        <v>49</v>
      </c>
      <c r="D36" t="s">
        <v>808</v>
      </c>
      <c r="E36" t="s">
        <v>1941</v>
      </c>
      <c r="F36" t="s">
        <v>5</v>
      </c>
      <c r="G36" t="s">
        <v>7</v>
      </c>
      <c r="H36" s="126">
        <v>2E-3</v>
      </c>
      <c r="I36" t="s">
        <v>2031</v>
      </c>
      <c r="J36">
        <v>96.482580000000013</v>
      </c>
      <c r="K36">
        <v>63.917580000000001</v>
      </c>
      <c r="L36">
        <v>120.38028</v>
      </c>
      <c r="M36">
        <v>98.486580000000004</v>
      </c>
      <c r="N36">
        <v>86.432520000000011</v>
      </c>
      <c r="O36">
        <v>103.53666</v>
      </c>
      <c r="P36">
        <v>77.805300000000003</v>
      </c>
      <c r="Q36">
        <v>74.839379999999991</v>
      </c>
      <c r="R36">
        <v>108.28613999999999</v>
      </c>
      <c r="S36">
        <v>82.855379999999997</v>
      </c>
      <c r="T36">
        <v>75.260220000000004</v>
      </c>
      <c r="U36">
        <v>77.41452000000001</v>
      </c>
      <c r="V36">
        <v>93.6</v>
      </c>
      <c r="W36">
        <v>75.02</v>
      </c>
      <c r="X36">
        <v>99.37</v>
      </c>
      <c r="Y36">
        <v>49.49</v>
      </c>
      <c r="Z36">
        <v>66.02</v>
      </c>
      <c r="AA36" s="115">
        <v>57.47</v>
      </c>
      <c r="AB36" s="115" t="s">
        <v>102</v>
      </c>
      <c r="AC36" s="115">
        <v>-2.9876688620889057E-2</v>
      </c>
      <c r="AD36" s="115">
        <v>0.17369900424890922</v>
      </c>
      <c r="AE36" s="115">
        <v>-0.17453257294301022</v>
      </c>
      <c r="AF36" s="115">
        <v>-0.49749498865733788</v>
      </c>
      <c r="AG36" s="115">
        <v>-0.2361671278356805</v>
      </c>
      <c r="AH36" s="115">
        <v>-0.44493090659868689</v>
      </c>
      <c r="AI36" s="115" t="s">
        <v>102</v>
      </c>
      <c r="AJ36" s="115">
        <v>569.23620000000005</v>
      </c>
      <c r="AK36" s="43">
        <v>440.97</v>
      </c>
      <c r="AL36" s="126">
        <v>-0.22533036374004325</v>
      </c>
      <c r="AM36" s="43" t="s">
        <v>779</v>
      </c>
      <c r="AN36" s="43">
        <v>1</v>
      </c>
      <c r="AO36" s="43">
        <v>1</v>
      </c>
      <c r="AP36" s="43">
        <v>1</v>
      </c>
      <c r="AQ36" s="43">
        <v>1</v>
      </c>
      <c r="AR36" s="43">
        <v>1</v>
      </c>
      <c r="AS36">
        <v>1</v>
      </c>
      <c r="AT36">
        <v>0</v>
      </c>
    </row>
    <row r="37" spans="1:46" x14ac:dyDescent="0.3">
      <c r="A37" t="s">
        <v>23</v>
      </c>
      <c r="B37" t="s">
        <v>829</v>
      </c>
      <c r="C37" t="s">
        <v>43</v>
      </c>
      <c r="D37" t="s">
        <v>806</v>
      </c>
      <c r="E37" t="s">
        <v>1696</v>
      </c>
      <c r="F37" t="s">
        <v>5</v>
      </c>
      <c r="G37" t="s">
        <v>8</v>
      </c>
      <c r="H37" s="126">
        <v>4.7E-2</v>
      </c>
      <c r="I37" t="s">
        <v>1493</v>
      </c>
      <c r="J37" t="s">
        <v>102</v>
      </c>
      <c r="K37" t="s">
        <v>102</v>
      </c>
      <c r="L37" t="s">
        <v>102</v>
      </c>
      <c r="M37">
        <v>577.45190999999988</v>
      </c>
      <c r="N37" t="s">
        <v>102</v>
      </c>
      <c r="O37" t="s">
        <v>102</v>
      </c>
      <c r="P37" t="s">
        <v>102</v>
      </c>
      <c r="Q37" t="s">
        <v>102</v>
      </c>
      <c r="R37" t="s">
        <v>102</v>
      </c>
      <c r="S37" t="s">
        <v>102</v>
      </c>
      <c r="T37" t="s">
        <v>102</v>
      </c>
      <c r="U37" t="s">
        <v>102</v>
      </c>
      <c r="V37" t="s">
        <v>102</v>
      </c>
      <c r="W37" t="s">
        <v>102</v>
      </c>
      <c r="X37" t="s">
        <v>102</v>
      </c>
      <c r="Y37">
        <v>408.48399999999998</v>
      </c>
      <c r="Z37" t="s">
        <v>102</v>
      </c>
      <c r="AA37" s="115" t="s">
        <v>102</v>
      </c>
      <c r="AB37" s="115" t="s">
        <v>102</v>
      </c>
      <c r="AC37" s="115" t="s">
        <v>102</v>
      </c>
      <c r="AD37" s="115" t="s">
        <v>102</v>
      </c>
      <c r="AE37" s="115" t="s">
        <v>102</v>
      </c>
      <c r="AF37" s="115">
        <v>-0.29260949193154445</v>
      </c>
      <c r="AG37" s="115" t="s">
        <v>102</v>
      </c>
      <c r="AH37" s="115" t="s">
        <v>102</v>
      </c>
      <c r="AI37" s="115" t="s">
        <v>102</v>
      </c>
      <c r="AJ37" s="115">
        <v>577.45190999999988</v>
      </c>
      <c r="AK37" s="43">
        <v>408.48399999999998</v>
      </c>
      <c r="AL37" s="126">
        <v>-0.29260949193154445</v>
      </c>
      <c r="AM37" s="43" t="s">
        <v>779</v>
      </c>
      <c r="AN37" s="43">
        <v>0</v>
      </c>
      <c r="AO37" s="43">
        <v>0</v>
      </c>
      <c r="AP37" s="43">
        <v>0</v>
      </c>
      <c r="AQ37" s="43">
        <v>1</v>
      </c>
      <c r="AR37" s="43">
        <v>0</v>
      </c>
      <c r="AS37">
        <v>0</v>
      </c>
      <c r="AT37">
        <v>0</v>
      </c>
    </row>
    <row r="38" spans="1:46" x14ac:dyDescent="0.3">
      <c r="A38" t="s">
        <v>15</v>
      </c>
      <c r="B38" t="s">
        <v>821</v>
      </c>
      <c r="C38" t="s">
        <v>42</v>
      </c>
      <c r="D38" t="s">
        <v>806</v>
      </c>
      <c r="E38" t="s">
        <v>1696</v>
      </c>
      <c r="F38" t="s">
        <v>5</v>
      </c>
      <c r="G38" t="s">
        <v>7</v>
      </c>
      <c r="H38" s="126">
        <v>3.0000000000000001E-3</v>
      </c>
      <c r="I38" t="s">
        <v>1475</v>
      </c>
      <c r="J38">
        <v>18417.085999999999</v>
      </c>
      <c r="K38">
        <v>31776.042999999998</v>
      </c>
      <c r="L38">
        <v>59837.976999999992</v>
      </c>
      <c r="M38">
        <v>75981.261999999988</v>
      </c>
      <c r="N38">
        <v>90005.207999999984</v>
      </c>
      <c r="O38">
        <v>111136.41199999998</v>
      </c>
      <c r="P38">
        <v>127680.89699999998</v>
      </c>
      <c r="Q38" t="s">
        <v>102</v>
      </c>
      <c r="R38" t="s">
        <v>102</v>
      </c>
      <c r="S38" t="s">
        <v>102</v>
      </c>
      <c r="T38" t="s">
        <v>102</v>
      </c>
      <c r="U38" t="s">
        <v>102</v>
      </c>
      <c r="V38">
        <v>19922</v>
      </c>
      <c r="W38">
        <v>35043</v>
      </c>
      <c r="X38">
        <v>61904</v>
      </c>
      <c r="Y38">
        <v>72703</v>
      </c>
      <c r="Z38">
        <v>82618</v>
      </c>
      <c r="AA38" s="115">
        <v>102593</v>
      </c>
      <c r="AB38" s="115">
        <v>116892</v>
      </c>
      <c r="AC38" s="115">
        <v>8.1712926789829873E-2</v>
      </c>
      <c r="AD38" s="115">
        <v>0.10281195175875116</v>
      </c>
      <c r="AE38" s="115">
        <v>3.4526952674219062E-2</v>
      </c>
      <c r="AF38" s="115">
        <v>-4.3145663992787964E-2</v>
      </c>
      <c r="AG38" s="115">
        <v>-8.2075339462578487E-2</v>
      </c>
      <c r="AH38" s="115">
        <v>-7.6873203356609923E-2</v>
      </c>
      <c r="AI38" s="115">
        <v>-8.4498912942317317E-2</v>
      </c>
      <c r="AJ38" s="115">
        <v>514834.88500000001</v>
      </c>
      <c r="AK38" s="43">
        <v>491675</v>
      </c>
      <c r="AL38" s="126">
        <v>-4.498507322401047E-2</v>
      </c>
      <c r="AM38" s="43" t="s">
        <v>780</v>
      </c>
      <c r="AN38" s="43">
        <v>1</v>
      </c>
      <c r="AO38" s="43">
        <v>1</v>
      </c>
      <c r="AP38" s="43">
        <v>1</v>
      </c>
      <c r="AQ38" s="43">
        <v>1</v>
      </c>
      <c r="AR38" s="43">
        <v>1</v>
      </c>
      <c r="AS38">
        <v>1</v>
      </c>
      <c r="AT38">
        <v>1</v>
      </c>
    </row>
    <row r="39" spans="1:46" x14ac:dyDescent="0.3">
      <c r="A39" s="159" t="s">
        <v>32</v>
      </c>
      <c r="B39" t="s">
        <v>813</v>
      </c>
      <c r="C39" t="s">
        <v>44</v>
      </c>
      <c r="D39" t="s">
        <v>806</v>
      </c>
      <c r="E39" t="s">
        <v>1941</v>
      </c>
      <c r="F39" t="s">
        <v>5</v>
      </c>
      <c r="G39" t="s">
        <v>7</v>
      </c>
      <c r="H39" s="126">
        <v>2.7999999999999997E-2</v>
      </c>
      <c r="I39" t="s">
        <v>1445</v>
      </c>
      <c r="J39">
        <v>4348.1315999999997</v>
      </c>
      <c r="K39">
        <v>4322.4315999999981</v>
      </c>
      <c r="L39">
        <v>5853.3292000000056</v>
      </c>
      <c r="M39">
        <v>5151.7192000000014</v>
      </c>
      <c r="N39">
        <v>4967.5015999999969</v>
      </c>
      <c r="O39">
        <v>5649.1683999999996</v>
      </c>
      <c r="P39">
        <v>5707.7644000000073</v>
      </c>
      <c r="Q39">
        <v>4991.0427999999984</v>
      </c>
      <c r="R39">
        <v>5555.3119999999926</v>
      </c>
      <c r="S39">
        <v>5818.6855999999971</v>
      </c>
      <c r="T39">
        <v>5858.7776000000122</v>
      </c>
      <c r="U39">
        <v>6487.9135999999971</v>
      </c>
      <c r="V39">
        <v>4717</v>
      </c>
      <c r="W39">
        <v>4848.8999999999996</v>
      </c>
      <c r="X39">
        <v>5462.1999999999989</v>
      </c>
      <c r="Y39">
        <v>3843.1000000000022</v>
      </c>
      <c r="Z39">
        <v>4380.4000000000015</v>
      </c>
      <c r="AA39" s="115">
        <v>5785.2999999999993</v>
      </c>
      <c r="AB39" s="115">
        <v>5022.4000000000087</v>
      </c>
      <c r="AC39" s="115">
        <v>8.4833770900586428E-2</v>
      </c>
      <c r="AD39" s="115">
        <v>0.12179912806486094</v>
      </c>
      <c r="AE39" s="115">
        <v>-6.682166449821518E-2</v>
      </c>
      <c r="AF39" s="115">
        <v>-0.25401601857492523</v>
      </c>
      <c r="AG39" s="115">
        <v>-0.11818850747828562</v>
      </c>
      <c r="AH39" s="115">
        <v>2.4097635326289744E-2</v>
      </c>
      <c r="AI39" s="115">
        <v>-0.12007580410992397</v>
      </c>
      <c r="AJ39" s="115">
        <v>36000.046000000002</v>
      </c>
      <c r="AK39" s="43">
        <v>34059.30000000001</v>
      </c>
      <c r="AL39" s="126">
        <v>-5.3909542226695813E-2</v>
      </c>
      <c r="AM39" s="43" t="s">
        <v>779</v>
      </c>
      <c r="AN39" s="43">
        <v>1</v>
      </c>
      <c r="AO39" s="43">
        <v>1</v>
      </c>
      <c r="AP39" s="43">
        <v>1</v>
      </c>
      <c r="AQ39" s="43">
        <v>1</v>
      </c>
      <c r="AR39" s="43">
        <v>1</v>
      </c>
      <c r="AS39">
        <v>1</v>
      </c>
      <c r="AT39">
        <v>1</v>
      </c>
    </row>
    <row r="40" spans="1:46" x14ac:dyDescent="0.3">
      <c r="A40" t="s">
        <v>1149</v>
      </c>
      <c r="B40" t="s">
        <v>1834</v>
      </c>
      <c r="C40" t="s">
        <v>43</v>
      </c>
      <c r="D40" t="s">
        <v>808</v>
      </c>
      <c r="E40" t="s">
        <v>1689</v>
      </c>
      <c r="F40" t="s">
        <v>5</v>
      </c>
      <c r="H40" s="126">
        <v>1.4999999999999999E-2</v>
      </c>
      <c r="I40" t="s">
        <v>2061</v>
      </c>
      <c r="J40">
        <v>1855289442.5799999</v>
      </c>
      <c r="K40">
        <v>1106748457.5349998</v>
      </c>
      <c r="L40">
        <v>997706172.18999994</v>
      </c>
      <c r="M40">
        <v>1128222008.655</v>
      </c>
      <c r="N40">
        <v>949835323.21999991</v>
      </c>
      <c r="O40">
        <v>1149615230.645</v>
      </c>
      <c r="P40">
        <v>1965249795.4249997</v>
      </c>
      <c r="Q40">
        <v>742660986.51499999</v>
      </c>
      <c r="R40">
        <v>0</v>
      </c>
      <c r="S40">
        <v>0</v>
      </c>
      <c r="T40">
        <v>0</v>
      </c>
      <c r="U40">
        <v>0</v>
      </c>
      <c r="V40">
        <v>1615917977</v>
      </c>
      <c r="W40">
        <v>1185894069</v>
      </c>
      <c r="X40">
        <v>852591052</v>
      </c>
      <c r="Y40">
        <v>336008214</v>
      </c>
      <c r="Z40">
        <v>158074795</v>
      </c>
      <c r="AA40" s="115">
        <v>186505418</v>
      </c>
      <c r="AB40" s="115">
        <v>582715219</v>
      </c>
      <c r="AC40" s="115">
        <v>-0.12902108969429887</v>
      </c>
      <c r="AD40" s="115">
        <v>7.1511833539191758E-2</v>
      </c>
      <c r="AE40" s="115">
        <v>-0.14544875458820425</v>
      </c>
      <c r="AF40" s="115">
        <v>-0.70217899365341285</v>
      </c>
      <c r="AG40" s="115">
        <v>-0.83357663045830221</v>
      </c>
      <c r="AH40" s="115">
        <v>-0.83776709543473971</v>
      </c>
      <c r="AJ40" s="115">
        <v>9152666430.25</v>
      </c>
      <c r="AK40" s="43">
        <v>4917706744</v>
      </c>
      <c r="AL40" s="126">
        <v>-0.46270228665312829</v>
      </c>
      <c r="AM40" s="43" t="s">
        <v>779</v>
      </c>
      <c r="AN40" s="43">
        <v>1</v>
      </c>
      <c r="AO40" s="43">
        <v>1</v>
      </c>
      <c r="AP40" s="43">
        <v>1</v>
      </c>
      <c r="AQ40" s="43">
        <v>1</v>
      </c>
      <c r="AR40" s="43">
        <v>1</v>
      </c>
      <c r="AS40">
        <v>1</v>
      </c>
      <c r="AT40">
        <v>1</v>
      </c>
    </row>
    <row r="41" spans="1:46" x14ac:dyDescent="0.3">
      <c r="A41" t="s">
        <v>48</v>
      </c>
      <c r="B41" t="s">
        <v>817</v>
      </c>
      <c r="C41" t="s">
        <v>49</v>
      </c>
      <c r="D41" t="s">
        <v>808</v>
      </c>
      <c r="E41" t="s">
        <v>1696</v>
      </c>
      <c r="F41" t="s">
        <v>5</v>
      </c>
      <c r="G41" t="s">
        <v>7</v>
      </c>
      <c r="H41" s="126">
        <v>2.7000000000000003E-2</v>
      </c>
      <c r="I41" t="s">
        <v>1547</v>
      </c>
      <c r="J41">
        <v>327096.78358499997</v>
      </c>
      <c r="K41">
        <v>266254.00177999999</v>
      </c>
      <c r="L41">
        <v>287811.47635499999</v>
      </c>
      <c r="M41">
        <v>324066.82445799996</v>
      </c>
      <c r="N41">
        <v>259078.456507</v>
      </c>
      <c r="O41">
        <v>275532.37782200001</v>
      </c>
      <c r="P41">
        <v>271290.04108699999</v>
      </c>
      <c r="Q41">
        <v>250969.09915999995</v>
      </c>
      <c r="R41">
        <v>249437.50941199998</v>
      </c>
      <c r="S41">
        <v>246274.93788299998</v>
      </c>
      <c r="T41">
        <v>242592.243231</v>
      </c>
      <c r="U41">
        <v>288718.53405199997</v>
      </c>
      <c r="V41">
        <v>364600.679</v>
      </c>
      <c r="W41">
        <v>263752.94199999998</v>
      </c>
      <c r="X41">
        <v>376379.64399999997</v>
      </c>
      <c r="Y41">
        <v>273116.755</v>
      </c>
      <c r="Z41">
        <v>221602.18599999999</v>
      </c>
      <c r="AA41" s="115">
        <v>249386.01199999999</v>
      </c>
      <c r="AB41" s="115">
        <v>255377.8</v>
      </c>
      <c r="AC41" s="115">
        <v>0.11465687618189069</v>
      </c>
      <c r="AD41" s="115">
        <v>-9.3935105699052852E-3</v>
      </c>
      <c r="AE41" s="115">
        <v>0.30772979857049171</v>
      </c>
      <c r="AF41" s="115">
        <v>-0.15722087425398659</v>
      </c>
      <c r="AG41" s="115">
        <v>-0.14465220695024267</v>
      </c>
      <c r="AH41" s="115">
        <v>-9.4893986792692481E-2</v>
      </c>
      <c r="AI41" s="115">
        <v>-5.8653981632510815E-2</v>
      </c>
      <c r="AJ41" s="115">
        <v>2011129.9615939998</v>
      </c>
      <c r="AK41" s="43">
        <v>2004216.0179999999</v>
      </c>
      <c r="AL41" s="126">
        <v>-3.4378402818482801E-3</v>
      </c>
      <c r="AM41" s="43" t="s">
        <v>779</v>
      </c>
      <c r="AN41" s="43">
        <v>1</v>
      </c>
      <c r="AO41" s="43">
        <v>1</v>
      </c>
      <c r="AP41" s="43">
        <v>1</v>
      </c>
      <c r="AQ41" s="43">
        <v>1</v>
      </c>
      <c r="AR41" s="43">
        <v>1</v>
      </c>
      <c r="AS41">
        <v>1</v>
      </c>
      <c r="AT41">
        <v>1</v>
      </c>
    </row>
    <row r="42" spans="1:46" x14ac:dyDescent="0.3">
      <c r="A42" t="s">
        <v>785</v>
      </c>
      <c r="B42" t="s">
        <v>815</v>
      </c>
      <c r="C42" t="s">
        <v>44</v>
      </c>
      <c r="D42" t="s">
        <v>808</v>
      </c>
      <c r="E42" t="s">
        <v>1696</v>
      </c>
      <c r="F42" t="s">
        <v>5</v>
      </c>
      <c r="G42" t="s">
        <v>7</v>
      </c>
      <c r="H42" s="126">
        <v>-9.0000000000000011E-3</v>
      </c>
      <c r="I42" t="s">
        <v>1451</v>
      </c>
      <c r="J42">
        <v>8552.33</v>
      </c>
      <c r="K42">
        <v>8369.9860000000008</v>
      </c>
      <c r="L42">
        <v>9423.4189999999999</v>
      </c>
      <c r="M42">
        <v>10487.753000000001</v>
      </c>
      <c r="N42">
        <v>9104.3169999999991</v>
      </c>
      <c r="O42">
        <v>8704.9439999999995</v>
      </c>
      <c r="P42">
        <v>10440.184999999999</v>
      </c>
      <c r="Q42">
        <v>9927.8379999999997</v>
      </c>
      <c r="R42">
        <v>9546.3029999999999</v>
      </c>
      <c r="S42">
        <v>11270.643</v>
      </c>
      <c r="T42">
        <v>9124.1370000000006</v>
      </c>
      <c r="U42">
        <v>10726.584000000001</v>
      </c>
      <c r="V42">
        <v>9208</v>
      </c>
      <c r="W42">
        <v>8800</v>
      </c>
      <c r="X42">
        <v>8394</v>
      </c>
      <c r="Y42">
        <v>7354</v>
      </c>
      <c r="Z42">
        <v>6591</v>
      </c>
      <c r="AA42" s="115">
        <v>7449</v>
      </c>
      <c r="AB42" s="115">
        <v>10232</v>
      </c>
      <c r="AC42" s="115">
        <v>7.6665657195173723E-2</v>
      </c>
      <c r="AD42" s="115">
        <v>5.1375713173235797E-2</v>
      </c>
      <c r="AE42" s="115">
        <v>-0.10924049965304523</v>
      </c>
      <c r="AF42" s="115">
        <v>-0.29880118267468736</v>
      </c>
      <c r="AG42" s="115">
        <v>-0.27605772074939827</v>
      </c>
      <c r="AH42" s="115">
        <v>-0.14427938881628641</v>
      </c>
      <c r="AI42" s="115">
        <v>-1.9940738598022881E-2</v>
      </c>
      <c r="AJ42" s="115">
        <v>65082.933999999994</v>
      </c>
      <c r="AK42" s="43">
        <v>58028</v>
      </c>
      <c r="AL42" s="126">
        <v>-0.10839913885873667</v>
      </c>
      <c r="AM42" s="43" t="s">
        <v>779</v>
      </c>
      <c r="AN42" s="43">
        <v>1</v>
      </c>
      <c r="AO42" s="43">
        <v>1</v>
      </c>
      <c r="AP42" s="43">
        <v>1</v>
      </c>
      <c r="AQ42" s="43">
        <v>1</v>
      </c>
      <c r="AR42" s="43">
        <v>1</v>
      </c>
      <c r="AS42">
        <v>1</v>
      </c>
      <c r="AT42">
        <v>1</v>
      </c>
    </row>
    <row r="43" spans="1:46" x14ac:dyDescent="0.3">
      <c r="A43" t="s">
        <v>29</v>
      </c>
      <c r="B43" t="s">
        <v>814</v>
      </c>
      <c r="C43" t="s">
        <v>44</v>
      </c>
      <c r="D43" t="s">
        <v>808</v>
      </c>
      <c r="E43" t="s">
        <v>1696</v>
      </c>
      <c r="F43" t="s">
        <v>5</v>
      </c>
      <c r="G43" t="s">
        <v>7</v>
      </c>
      <c r="H43" s="126">
        <v>6.9999999999999993E-3</v>
      </c>
      <c r="I43" t="s">
        <v>1456</v>
      </c>
      <c r="J43">
        <v>72.93673853293997</v>
      </c>
      <c r="K43">
        <v>68.950204799079984</v>
      </c>
      <c r="L43">
        <v>99.400512328570002</v>
      </c>
      <c r="M43">
        <v>107.53936124964</v>
      </c>
      <c r="N43">
        <v>95.032790325209987</v>
      </c>
      <c r="O43">
        <v>90.015165767830013</v>
      </c>
      <c r="P43">
        <v>116.17101575014999</v>
      </c>
      <c r="Q43">
        <v>119.64881108007998</v>
      </c>
      <c r="R43">
        <v>115.30177286678997</v>
      </c>
      <c r="S43">
        <v>102.31219804777</v>
      </c>
      <c r="T43">
        <v>88.080870079649983</v>
      </c>
      <c r="U43">
        <v>105.56845286413001</v>
      </c>
      <c r="V43">
        <v>73.320205210000012</v>
      </c>
      <c r="W43">
        <v>69.683087399999991</v>
      </c>
      <c r="X43">
        <v>105.61373666</v>
      </c>
      <c r="Y43">
        <v>83.521974920000005</v>
      </c>
      <c r="Z43">
        <v>69.752758119999996</v>
      </c>
      <c r="AA43" s="115">
        <v>79.960950919999988</v>
      </c>
      <c r="AB43" s="115" t="s">
        <v>102</v>
      </c>
      <c r="AC43" s="115">
        <v>5.2575243255065405E-3</v>
      </c>
      <c r="AD43" s="115">
        <v>1.0629157709619828E-2</v>
      </c>
      <c r="AE43" s="115">
        <v>6.2506964862435371E-2</v>
      </c>
      <c r="AF43" s="115">
        <v>-0.22333577260038256</v>
      </c>
      <c r="AG43" s="115">
        <v>-0.26601378449164392</v>
      </c>
      <c r="AH43" s="115">
        <v>-0.1116946768032642</v>
      </c>
      <c r="AI43" s="115" t="s">
        <v>102</v>
      </c>
      <c r="AJ43" s="115">
        <v>533.87477300326987</v>
      </c>
      <c r="AK43" s="43">
        <v>481.85271323000006</v>
      </c>
      <c r="AL43" s="126">
        <v>-9.7442438571547149E-2</v>
      </c>
      <c r="AM43" s="43" t="s">
        <v>779</v>
      </c>
      <c r="AN43" s="43">
        <v>1</v>
      </c>
      <c r="AO43" s="43">
        <v>1</v>
      </c>
      <c r="AP43" s="43">
        <v>1</v>
      </c>
      <c r="AQ43" s="43">
        <v>1</v>
      </c>
      <c r="AR43" s="43">
        <v>1</v>
      </c>
      <c r="AS43">
        <v>1</v>
      </c>
      <c r="AT43">
        <v>0</v>
      </c>
    </row>
    <row r="44" spans="1:46" x14ac:dyDescent="0.3">
      <c r="A44" t="s">
        <v>1185</v>
      </c>
      <c r="B44" t="s">
        <v>1614</v>
      </c>
      <c r="C44" t="s">
        <v>46</v>
      </c>
      <c r="D44" t="s">
        <v>825</v>
      </c>
      <c r="E44" t="s">
        <v>1689</v>
      </c>
      <c r="F44" t="s">
        <v>5</v>
      </c>
      <c r="G44" t="s">
        <v>7</v>
      </c>
      <c r="H44" s="126">
        <v>5.1999999999999998E-2</v>
      </c>
      <c r="I44" t="s">
        <v>1942</v>
      </c>
      <c r="J44" t="s">
        <v>102</v>
      </c>
      <c r="K44" t="s">
        <v>102</v>
      </c>
      <c r="L44">
        <v>47567.337200000002</v>
      </c>
      <c r="M44" t="s">
        <v>102</v>
      </c>
      <c r="N44" t="s">
        <v>102</v>
      </c>
      <c r="O44">
        <v>54701.685599999997</v>
      </c>
      <c r="P44" t="s">
        <v>102</v>
      </c>
      <c r="Q44" t="s">
        <v>102</v>
      </c>
      <c r="R44" t="s">
        <v>102</v>
      </c>
      <c r="S44" t="s">
        <v>102</v>
      </c>
      <c r="T44" t="s">
        <v>102</v>
      </c>
      <c r="U44" t="s">
        <v>102</v>
      </c>
      <c r="V44" t="s">
        <v>102</v>
      </c>
      <c r="W44" t="s">
        <v>102</v>
      </c>
      <c r="X44">
        <v>50201.8</v>
      </c>
      <c r="Y44" t="s">
        <v>102</v>
      </c>
      <c r="Z44" t="s">
        <v>102</v>
      </c>
      <c r="AA44" s="115">
        <v>49685.8</v>
      </c>
      <c r="AB44" s="115" t="s">
        <v>102</v>
      </c>
      <c r="AC44" s="115" t="s">
        <v>102</v>
      </c>
      <c r="AD44" s="115" t="s">
        <v>102</v>
      </c>
      <c r="AE44" s="115">
        <v>5.5383861176067702E-2</v>
      </c>
      <c r="AF44" s="115" t="s">
        <v>102</v>
      </c>
      <c r="AG44" s="115" t="s">
        <v>102</v>
      </c>
      <c r="AH44" s="115">
        <v>-9.1695265785374527E-2</v>
      </c>
      <c r="AI44" s="115" t="s">
        <v>102</v>
      </c>
      <c r="AJ44" s="115">
        <v>102269.02280000001</v>
      </c>
      <c r="AK44" s="43">
        <v>99887.6</v>
      </c>
      <c r="AL44" s="126">
        <v>-2.3285866382601245E-2</v>
      </c>
      <c r="AM44" s="43" t="s">
        <v>779</v>
      </c>
      <c r="AN44" s="43">
        <v>0</v>
      </c>
      <c r="AO44" s="43">
        <v>0</v>
      </c>
      <c r="AP44" s="43">
        <v>1</v>
      </c>
      <c r="AQ44" s="43">
        <v>0</v>
      </c>
      <c r="AR44" s="43">
        <v>0</v>
      </c>
      <c r="AS44">
        <v>1</v>
      </c>
      <c r="AT44">
        <v>0</v>
      </c>
    </row>
    <row r="45" spans="1:46" x14ac:dyDescent="0.3">
      <c r="A45" t="s">
        <v>1179</v>
      </c>
      <c r="B45" t="s">
        <v>1938</v>
      </c>
      <c r="C45" t="s">
        <v>49</v>
      </c>
      <c r="D45" t="s">
        <v>804</v>
      </c>
      <c r="E45" t="s">
        <v>102</v>
      </c>
      <c r="F45" t="s">
        <v>5</v>
      </c>
      <c r="G45" t="s">
        <v>7</v>
      </c>
      <c r="H45" s="126">
        <v>8.9999999999999993E-3</v>
      </c>
      <c r="I45" t="s">
        <v>2003</v>
      </c>
      <c r="J45">
        <v>4.1570799999999997</v>
      </c>
      <c r="K45">
        <v>3.5718599999999996</v>
      </c>
      <c r="L45">
        <v>4.7523899999999992</v>
      </c>
      <c r="M45">
        <v>3.3599699999999997</v>
      </c>
      <c r="N45">
        <v>3.2691599999999998</v>
      </c>
      <c r="O45">
        <v>3.3599699999999997</v>
      </c>
      <c r="P45">
        <v>3.4104199999999993</v>
      </c>
      <c r="Q45">
        <v>3.7938399999999994</v>
      </c>
      <c r="R45">
        <v>3.8745599999999993</v>
      </c>
      <c r="S45">
        <v>3.3498799999999993</v>
      </c>
      <c r="T45">
        <v>3.4709599999999994</v>
      </c>
      <c r="U45">
        <v>3.3498799999999993</v>
      </c>
      <c r="V45">
        <v>3.93</v>
      </c>
      <c r="W45">
        <v>3.73</v>
      </c>
      <c r="X45">
        <v>4.96</v>
      </c>
      <c r="Y45">
        <v>1.28</v>
      </c>
      <c r="Z45">
        <v>3.63</v>
      </c>
      <c r="AA45" s="115">
        <v>3.33</v>
      </c>
      <c r="AB45" s="115" t="s">
        <v>102</v>
      </c>
      <c r="AC45" s="115">
        <v>-5.4624880926034507E-2</v>
      </c>
      <c r="AD45" s="115">
        <v>4.4273851718712495E-2</v>
      </c>
      <c r="AE45" s="115">
        <v>4.3685387773310012E-2</v>
      </c>
      <c r="AF45" s="115">
        <v>-0.61904421765670514</v>
      </c>
      <c r="AG45" s="115">
        <v>0.11037697757222041</v>
      </c>
      <c r="AH45" s="115">
        <v>-8.9197224975221829E-3</v>
      </c>
      <c r="AI45" s="115" t="s">
        <v>102</v>
      </c>
      <c r="AJ45" s="115">
        <v>22.47043</v>
      </c>
      <c r="AK45" s="43">
        <v>20.86</v>
      </c>
      <c r="AL45" s="126">
        <v>-7.1668855469165516E-2</v>
      </c>
      <c r="AM45" s="43" t="s">
        <v>779</v>
      </c>
      <c r="AN45" s="43">
        <v>1</v>
      </c>
      <c r="AO45" s="43">
        <v>1</v>
      </c>
      <c r="AP45" s="43">
        <v>1</v>
      </c>
      <c r="AQ45" s="43">
        <v>1</v>
      </c>
      <c r="AR45" s="43">
        <v>1</v>
      </c>
      <c r="AS45">
        <v>1</v>
      </c>
      <c r="AT45">
        <v>0</v>
      </c>
    </row>
    <row r="46" spans="1:46" x14ac:dyDescent="0.3">
      <c r="A46" s="159" t="s">
        <v>731</v>
      </c>
      <c r="B46" t="s">
        <v>807</v>
      </c>
      <c r="C46" t="s">
        <v>45</v>
      </c>
      <c r="D46" t="s">
        <v>808</v>
      </c>
      <c r="E46" t="s">
        <v>1696</v>
      </c>
      <c r="F46" t="s">
        <v>5</v>
      </c>
      <c r="G46" t="s">
        <v>7</v>
      </c>
      <c r="H46" s="126">
        <v>1E-3</v>
      </c>
      <c r="I46" t="s">
        <v>1428</v>
      </c>
      <c r="J46" t="s">
        <v>102</v>
      </c>
      <c r="K46" t="s">
        <v>102</v>
      </c>
      <c r="L46">
        <v>41815.42424707648</v>
      </c>
      <c r="M46" t="s">
        <v>102</v>
      </c>
      <c r="N46" t="s">
        <v>102</v>
      </c>
      <c r="O46">
        <v>43399.770939314789</v>
      </c>
      <c r="P46" t="s">
        <v>102</v>
      </c>
      <c r="Q46" t="s">
        <v>102</v>
      </c>
      <c r="R46">
        <v>46187.331479739449</v>
      </c>
      <c r="S46" t="s">
        <v>102</v>
      </c>
      <c r="T46" t="s">
        <v>102</v>
      </c>
      <c r="U46">
        <v>49344.12021116574</v>
      </c>
      <c r="V46" t="s">
        <v>102</v>
      </c>
      <c r="W46" t="s">
        <v>102</v>
      </c>
      <c r="X46">
        <v>38422.040705900006</v>
      </c>
      <c r="Y46" t="s">
        <v>102</v>
      </c>
      <c r="Z46" t="s">
        <v>102</v>
      </c>
      <c r="AA46" s="115">
        <v>26813.481182300013</v>
      </c>
      <c r="AB46" s="115" t="s">
        <v>102</v>
      </c>
      <c r="AC46" s="115" t="s">
        <v>102</v>
      </c>
      <c r="AD46" s="115" t="s">
        <v>102</v>
      </c>
      <c r="AE46" s="115">
        <v>-8.1151479442749447E-2</v>
      </c>
      <c r="AF46" s="115" t="s">
        <v>102</v>
      </c>
      <c r="AG46" s="115" t="s">
        <v>102</v>
      </c>
      <c r="AH46" s="115">
        <v>-0.38217459212416399</v>
      </c>
      <c r="AI46" s="115" t="s">
        <v>102</v>
      </c>
      <c r="AJ46" s="115">
        <v>85215.195186391269</v>
      </c>
      <c r="AK46" s="43">
        <v>65235.521888200019</v>
      </c>
      <c r="AL46" s="126">
        <v>-0.23446139217882084</v>
      </c>
      <c r="AM46" s="43" t="s">
        <v>780</v>
      </c>
      <c r="AN46" s="43">
        <v>0</v>
      </c>
      <c r="AO46" s="43">
        <v>0</v>
      </c>
      <c r="AP46" s="43">
        <v>1</v>
      </c>
      <c r="AQ46" s="43">
        <v>0</v>
      </c>
      <c r="AR46" s="43">
        <v>0</v>
      </c>
      <c r="AS46">
        <v>1</v>
      </c>
      <c r="AT46">
        <v>0</v>
      </c>
    </row>
    <row r="47" spans="1:46" x14ac:dyDescent="0.3">
      <c r="A47" s="159" t="s">
        <v>20</v>
      </c>
      <c r="B47" t="s">
        <v>832</v>
      </c>
      <c r="C47" t="s">
        <v>46</v>
      </c>
      <c r="D47" t="s">
        <v>806</v>
      </c>
      <c r="E47" t="s">
        <v>1941</v>
      </c>
      <c r="F47" t="s">
        <v>5</v>
      </c>
      <c r="G47" t="s">
        <v>8</v>
      </c>
      <c r="H47" s="126">
        <v>0.13400000000000001</v>
      </c>
      <c r="I47" t="s">
        <v>1503</v>
      </c>
      <c r="J47" t="s">
        <v>102</v>
      </c>
      <c r="K47" t="s">
        <v>102</v>
      </c>
      <c r="L47">
        <v>1187.1730331999997</v>
      </c>
      <c r="M47" t="s">
        <v>102</v>
      </c>
      <c r="N47" t="s">
        <v>102</v>
      </c>
      <c r="O47">
        <v>1588.2901523999999</v>
      </c>
      <c r="P47" t="s">
        <v>102</v>
      </c>
      <c r="Q47" t="s">
        <v>102</v>
      </c>
      <c r="R47">
        <v>1774.2211325999999</v>
      </c>
      <c r="S47" t="s">
        <v>102</v>
      </c>
      <c r="T47" t="s">
        <v>102</v>
      </c>
      <c r="U47">
        <v>1418.672556</v>
      </c>
      <c r="V47" t="s">
        <v>102</v>
      </c>
      <c r="W47" t="s">
        <v>102</v>
      </c>
      <c r="X47">
        <v>1190.2882</v>
      </c>
      <c r="Y47" t="s">
        <v>102</v>
      </c>
      <c r="Z47" t="s">
        <v>102</v>
      </c>
      <c r="AA47" s="115">
        <v>1288.3623</v>
      </c>
      <c r="AB47" s="115" t="s">
        <v>102</v>
      </c>
      <c r="AC47" s="115" t="s">
        <v>102</v>
      </c>
      <c r="AD47" s="115" t="s">
        <v>102</v>
      </c>
      <c r="AE47" s="115">
        <v>2.6240208570130325E-3</v>
      </c>
      <c r="AF47" s="115" t="s">
        <v>102</v>
      </c>
      <c r="AG47" s="115" t="s">
        <v>102</v>
      </c>
      <c r="AH47" s="115">
        <v>-0.18883694011877569</v>
      </c>
      <c r="AI47" s="115" t="s">
        <v>102</v>
      </c>
      <c r="AJ47" s="115">
        <v>2775.4631855999996</v>
      </c>
      <c r="AK47" s="43">
        <v>2478.6504999999997</v>
      </c>
      <c r="AL47" s="126">
        <v>-0.10694167630828616</v>
      </c>
      <c r="AM47" s="43" t="s">
        <v>779</v>
      </c>
      <c r="AN47" s="43">
        <v>0</v>
      </c>
      <c r="AO47" s="43">
        <v>0</v>
      </c>
      <c r="AP47" s="43">
        <v>1</v>
      </c>
      <c r="AQ47" s="43">
        <v>0</v>
      </c>
      <c r="AR47" s="43">
        <v>0</v>
      </c>
      <c r="AS47">
        <v>1</v>
      </c>
      <c r="AT47">
        <v>0</v>
      </c>
    </row>
    <row r="48" spans="1:46" x14ac:dyDescent="0.3">
      <c r="A48" t="s">
        <v>9</v>
      </c>
      <c r="B48" t="s">
        <v>828</v>
      </c>
      <c r="C48" t="s">
        <v>43</v>
      </c>
      <c r="D48" t="s">
        <v>806</v>
      </c>
      <c r="E48" t="s">
        <v>1941</v>
      </c>
      <c r="F48" t="s">
        <v>5</v>
      </c>
      <c r="G48" t="s">
        <v>8</v>
      </c>
      <c r="H48" s="126">
        <v>0.111</v>
      </c>
      <c r="I48" t="s">
        <v>1494</v>
      </c>
      <c r="J48">
        <v>302.63639999999998</v>
      </c>
      <c r="K48">
        <v>293.63729999999998</v>
      </c>
      <c r="L48">
        <v>412.06989999999996</v>
      </c>
      <c r="M48">
        <v>308.41360000000003</v>
      </c>
      <c r="N48">
        <v>366.74110000000002</v>
      </c>
      <c r="O48">
        <v>575.94240000000002</v>
      </c>
      <c r="P48">
        <v>307.74700000000001</v>
      </c>
      <c r="Q48">
        <v>324.41199999999998</v>
      </c>
      <c r="R48">
        <v>416.625</v>
      </c>
      <c r="S48">
        <v>355.52</v>
      </c>
      <c r="T48">
        <v>361.07499999999999</v>
      </c>
      <c r="U48">
        <v>514.39300000000003</v>
      </c>
      <c r="V48">
        <v>321</v>
      </c>
      <c r="W48">
        <v>318</v>
      </c>
      <c r="X48">
        <v>325</v>
      </c>
      <c r="Y48">
        <v>256.67899999999997</v>
      </c>
      <c r="Z48">
        <v>227</v>
      </c>
      <c r="AA48" s="115">
        <v>411</v>
      </c>
      <c r="AB48" s="115">
        <v>300</v>
      </c>
      <c r="AC48" s="115">
        <v>6.0678755100179692E-2</v>
      </c>
      <c r="AD48" s="115">
        <v>8.2968682793364529E-2</v>
      </c>
      <c r="AE48" s="115">
        <v>-0.21129885973229293</v>
      </c>
      <c r="AF48" s="115">
        <v>-0.16774422399012254</v>
      </c>
      <c r="AG48" s="115">
        <v>-0.38103474085669703</v>
      </c>
      <c r="AH48" s="115">
        <v>-0.28638697203053642</v>
      </c>
      <c r="AI48" s="115">
        <v>-2.5173275450288756E-2</v>
      </c>
      <c r="AJ48" s="115">
        <v>2567.1876999999999</v>
      </c>
      <c r="AK48" s="43">
        <v>2158.6790000000001</v>
      </c>
      <c r="AL48" s="126">
        <v>-0.15912693099924086</v>
      </c>
      <c r="AM48" s="43" t="s">
        <v>779</v>
      </c>
      <c r="AN48" s="43">
        <v>1</v>
      </c>
      <c r="AO48" s="43">
        <v>1</v>
      </c>
      <c r="AP48" s="124">
        <v>1</v>
      </c>
      <c r="AQ48" s="124">
        <v>1</v>
      </c>
      <c r="AR48" s="128">
        <v>1</v>
      </c>
      <c r="AS48">
        <v>1</v>
      </c>
      <c r="AT48">
        <v>1</v>
      </c>
    </row>
    <row r="49" spans="1:46" x14ac:dyDescent="0.3">
      <c r="A49" t="s">
        <v>764</v>
      </c>
      <c r="B49" t="s">
        <v>848</v>
      </c>
      <c r="C49" t="s">
        <v>49</v>
      </c>
      <c r="D49" t="s">
        <v>808</v>
      </c>
      <c r="E49" t="s">
        <v>1696</v>
      </c>
      <c r="F49" t="s">
        <v>5</v>
      </c>
      <c r="G49" t="s">
        <v>767</v>
      </c>
      <c r="H49" s="126">
        <v>-9.0000000000000011E-3</v>
      </c>
      <c r="I49" t="s">
        <v>1557</v>
      </c>
      <c r="AC49" s="115">
        <v>4.4999999999999998E-2</v>
      </c>
      <c r="AD49" s="115">
        <v>0.10300000000000001</v>
      </c>
      <c r="AE49" s="115">
        <v>-0.41899999999999998</v>
      </c>
      <c r="AF49" s="115">
        <v>-0.53799999999999992</v>
      </c>
      <c r="AG49" s="115">
        <v>-0.51900000000000002</v>
      </c>
      <c r="AH49" s="115">
        <v>-0.64</v>
      </c>
      <c r="AL49" s="126">
        <v>-0.19174940726820083</v>
      </c>
    </row>
    <row r="50" spans="1:46" x14ac:dyDescent="0.3">
      <c r="A50" t="s">
        <v>765</v>
      </c>
      <c r="B50" t="s">
        <v>849</v>
      </c>
      <c r="C50" t="s">
        <v>49</v>
      </c>
      <c r="D50" t="s">
        <v>808</v>
      </c>
      <c r="E50" t="s">
        <v>1696</v>
      </c>
      <c r="F50" t="s">
        <v>5</v>
      </c>
      <c r="G50" t="s">
        <v>767</v>
      </c>
      <c r="H50" s="126">
        <v>1.7000000000000001E-2</v>
      </c>
      <c r="I50" t="s">
        <v>1558</v>
      </c>
      <c r="AC50" s="115">
        <v>0.04</v>
      </c>
      <c r="AD50" s="115">
        <v>-4.0000000000000001E-3</v>
      </c>
      <c r="AE50" s="115">
        <v>-0.159</v>
      </c>
      <c r="AF50" s="115">
        <v>-0.36599999999999999</v>
      </c>
      <c r="AG50" s="115">
        <v>-0.21</v>
      </c>
      <c r="AH50" s="115">
        <v>-0.38600000000000001</v>
      </c>
      <c r="AL50" s="126" t="e">
        <v>#N/A</v>
      </c>
    </row>
    <row r="51" spans="1:46" x14ac:dyDescent="0.3">
      <c r="A51" t="s">
        <v>37</v>
      </c>
      <c r="B51" t="s">
        <v>809</v>
      </c>
      <c r="C51" t="s">
        <v>45</v>
      </c>
      <c r="D51" t="s">
        <v>806</v>
      </c>
      <c r="E51" t="s">
        <v>1696</v>
      </c>
      <c r="F51" t="s">
        <v>5</v>
      </c>
      <c r="G51" t="s">
        <v>7</v>
      </c>
      <c r="H51" s="126">
        <v>1.7000000000000001E-2</v>
      </c>
      <c r="I51" t="s">
        <v>1436</v>
      </c>
      <c r="J51">
        <v>237432.70412188451</v>
      </c>
      <c r="K51">
        <v>182979.46338624519</v>
      </c>
      <c r="L51">
        <v>200700.71514436952</v>
      </c>
      <c r="M51">
        <v>294526.92891547031</v>
      </c>
      <c r="N51">
        <v>268125.66491491761</v>
      </c>
      <c r="O51">
        <v>215091.08848123846</v>
      </c>
      <c r="P51">
        <v>239592.93696318049</v>
      </c>
      <c r="Q51">
        <v>264538.58240641031</v>
      </c>
      <c r="R51">
        <v>213474.10719969799</v>
      </c>
      <c r="S51">
        <v>241021.52294941698</v>
      </c>
      <c r="T51">
        <v>287764.06458520418</v>
      </c>
      <c r="U51">
        <v>219366.14720160942</v>
      </c>
      <c r="V51">
        <v>250768.07939658003</v>
      </c>
      <c r="W51">
        <v>187000.06916810997</v>
      </c>
      <c r="X51">
        <v>176338.05188735999</v>
      </c>
      <c r="Y51">
        <v>124930.40293191999</v>
      </c>
      <c r="Z51">
        <v>145194.45670092996</v>
      </c>
      <c r="AA51" s="115">
        <v>325454.35788181995</v>
      </c>
      <c r="AB51" s="115">
        <v>210482.22450633001</v>
      </c>
      <c r="AC51" s="115">
        <v>5.6164862898793785E-2</v>
      </c>
      <c r="AD51" s="115">
        <v>2.1972989249497473E-2</v>
      </c>
      <c r="AE51" s="115">
        <v>-0.12138802415071015</v>
      </c>
      <c r="AF51" s="115">
        <v>-0.57582689164638245</v>
      </c>
      <c r="AG51" s="115">
        <v>-0.45848355566035248</v>
      </c>
      <c r="AH51" s="115">
        <v>0.51310014831324835</v>
      </c>
      <c r="AI51" s="115">
        <v>-0.12150071210706882</v>
      </c>
      <c r="AJ51" s="115">
        <v>1638449.5019273064</v>
      </c>
      <c r="AK51" s="43">
        <v>1420167.6424730497</v>
      </c>
      <c r="AL51" s="126">
        <v>-0.13322464878990289</v>
      </c>
      <c r="AM51" s="43" t="s">
        <v>779</v>
      </c>
      <c r="AN51" s="43">
        <v>1</v>
      </c>
      <c r="AO51" s="43">
        <v>1</v>
      </c>
      <c r="AP51" s="124">
        <v>1</v>
      </c>
      <c r="AQ51" s="124">
        <v>1</v>
      </c>
      <c r="AR51" s="128">
        <v>1</v>
      </c>
      <c r="AS51">
        <v>1</v>
      </c>
      <c r="AT51">
        <v>1</v>
      </c>
    </row>
    <row r="52" spans="1:46" x14ac:dyDescent="0.3">
      <c r="A52" t="s">
        <v>1226</v>
      </c>
      <c r="B52" t="s">
        <v>1869</v>
      </c>
      <c r="C52" t="s">
        <v>49</v>
      </c>
      <c r="D52" t="s">
        <v>808</v>
      </c>
      <c r="E52" t="s">
        <v>1696</v>
      </c>
      <c r="F52" t="s">
        <v>5</v>
      </c>
      <c r="G52" t="s">
        <v>767</v>
      </c>
      <c r="H52" s="126" t="e">
        <v>#N/A</v>
      </c>
      <c r="I52" t="s">
        <v>2057</v>
      </c>
      <c r="AC52" s="115">
        <v>1.3000000000000001E-2</v>
      </c>
      <c r="AD52" s="115">
        <v>4.5999999999999999E-2</v>
      </c>
      <c r="AE52" s="115">
        <v>-0.1</v>
      </c>
      <c r="AF52" s="115">
        <v>-0.54700000000000004</v>
      </c>
      <c r="AG52" s="115">
        <v>-0.34</v>
      </c>
      <c r="AH52" s="115">
        <v>3.0000000000000001E-3</v>
      </c>
      <c r="AL52" s="126">
        <v>-0.18748170319604454</v>
      </c>
    </row>
    <row r="53" spans="1:46" x14ac:dyDescent="0.3">
      <c r="A53" t="s">
        <v>66</v>
      </c>
      <c r="B53" t="s">
        <v>833</v>
      </c>
      <c r="C53" t="s">
        <v>46</v>
      </c>
      <c r="D53" t="s">
        <v>825</v>
      </c>
      <c r="E53" t="s">
        <v>1689</v>
      </c>
      <c r="F53" t="s">
        <v>5</v>
      </c>
      <c r="G53" t="s">
        <v>7</v>
      </c>
      <c r="H53" s="126">
        <v>0.154</v>
      </c>
      <c r="I53" t="s">
        <v>1508</v>
      </c>
      <c r="J53">
        <v>354523.32572454732</v>
      </c>
      <c r="K53">
        <v>363613.1727548372</v>
      </c>
      <c r="L53">
        <v>457383.29998882004</v>
      </c>
      <c r="M53">
        <v>408378.20414794219</v>
      </c>
      <c r="N53">
        <v>428705.40411099634</v>
      </c>
      <c r="O53">
        <v>418987.85770661803</v>
      </c>
      <c r="P53">
        <v>370445.76527401328</v>
      </c>
      <c r="Q53">
        <v>392041.60980593361</v>
      </c>
      <c r="R53">
        <v>423588.25737799762</v>
      </c>
      <c r="S53">
        <v>378060.6823639106</v>
      </c>
      <c r="T53">
        <v>402915.57761083369</v>
      </c>
      <c r="U53">
        <v>471951.08353279548</v>
      </c>
      <c r="V53">
        <v>354549.54599999997</v>
      </c>
      <c r="W53">
        <v>295084.74900000001</v>
      </c>
      <c r="X53">
        <v>375496.03399999999</v>
      </c>
      <c r="Y53">
        <v>289155.67599999998</v>
      </c>
      <c r="Z53">
        <v>292139.87099999998</v>
      </c>
      <c r="AA53" s="115">
        <v>407517.51199999999</v>
      </c>
      <c r="AB53" s="115">
        <v>364647.40599999996</v>
      </c>
      <c r="AC53" s="115">
        <v>7.3959239209619223E-5</v>
      </c>
      <c r="AD53" s="115">
        <v>-0.18846518467866905</v>
      </c>
      <c r="AE53" s="115">
        <v>-0.17903422794584248</v>
      </c>
      <c r="AF53" s="115">
        <v>-0.29194145754348771</v>
      </c>
      <c r="AG53" s="115">
        <v>-0.31855332776639805</v>
      </c>
      <c r="AH53" s="115">
        <v>-2.7376320090521003E-2</v>
      </c>
      <c r="AI53" s="115">
        <v>-1.565238374293294E-2</v>
      </c>
      <c r="AJ53" s="115">
        <v>2802037.0297077745</v>
      </c>
      <c r="AK53" s="43">
        <v>2378590.7939999998</v>
      </c>
      <c r="AL53" s="126">
        <v>-0.15112085644062173</v>
      </c>
      <c r="AM53" s="43" t="s">
        <v>779</v>
      </c>
      <c r="AN53" s="43">
        <v>1</v>
      </c>
      <c r="AO53" s="43">
        <v>1</v>
      </c>
      <c r="AP53" s="124">
        <v>1</v>
      </c>
      <c r="AQ53" s="124">
        <v>1</v>
      </c>
      <c r="AR53" s="128">
        <v>1</v>
      </c>
      <c r="AS53">
        <v>1</v>
      </c>
      <c r="AT53">
        <v>1</v>
      </c>
    </row>
    <row r="54" spans="1:46" x14ac:dyDescent="0.3">
      <c r="A54" t="s">
        <v>760</v>
      </c>
      <c r="B54" t="s">
        <v>846</v>
      </c>
      <c r="C54" t="s">
        <v>49</v>
      </c>
      <c r="D54" t="s">
        <v>806</v>
      </c>
      <c r="E54" t="s">
        <v>1696</v>
      </c>
      <c r="F54" t="s">
        <v>5</v>
      </c>
      <c r="G54" t="s">
        <v>767</v>
      </c>
      <c r="H54" s="126">
        <v>1E-3</v>
      </c>
      <c r="I54" t="s">
        <v>1559</v>
      </c>
      <c r="J54">
        <v>0</v>
      </c>
      <c r="K54">
        <v>0</v>
      </c>
      <c r="L54">
        <v>0</v>
      </c>
      <c r="M54">
        <v>0</v>
      </c>
      <c r="N54">
        <v>0</v>
      </c>
      <c r="O54">
        <v>0</v>
      </c>
      <c r="P54">
        <v>0</v>
      </c>
      <c r="Q54">
        <v>0</v>
      </c>
      <c r="R54">
        <v>0</v>
      </c>
      <c r="S54">
        <v>0</v>
      </c>
      <c r="T54">
        <v>0</v>
      </c>
      <c r="U54">
        <v>0</v>
      </c>
      <c r="V54">
        <v>0</v>
      </c>
      <c r="W54">
        <v>0</v>
      </c>
      <c r="X54">
        <v>0</v>
      </c>
      <c r="Y54">
        <v>0</v>
      </c>
      <c r="Z54">
        <v>0</v>
      </c>
      <c r="AA54" s="115">
        <v>0</v>
      </c>
      <c r="AB54" s="115">
        <v>0</v>
      </c>
      <c r="AC54" s="115">
        <v>4.0999999999999995E-2</v>
      </c>
      <c r="AD54" s="115">
        <v>5.7000000000000002E-2</v>
      </c>
      <c r="AE54" s="115">
        <v>5.0000000000000001E-3</v>
      </c>
      <c r="AF54" s="115">
        <v>-0.30499999999999999</v>
      </c>
      <c r="AG54" s="115">
        <v>-0.29199999999999998</v>
      </c>
      <c r="AH54" s="115">
        <v>-2.2000000000000002E-2</v>
      </c>
      <c r="AL54" s="126">
        <v>-6.9628961223948807E-2</v>
      </c>
    </row>
    <row r="55" spans="1:46" x14ac:dyDescent="0.3">
      <c r="A55" t="s">
        <v>1335</v>
      </c>
      <c r="B55" t="s">
        <v>1911</v>
      </c>
      <c r="C55" t="s">
        <v>49</v>
      </c>
      <c r="D55" t="s">
        <v>804</v>
      </c>
      <c r="E55" t="s">
        <v>1696</v>
      </c>
      <c r="F55" t="s">
        <v>5</v>
      </c>
      <c r="G55" t="s">
        <v>767</v>
      </c>
      <c r="H55" s="126" t="e">
        <v>#N/A</v>
      </c>
      <c r="I55" t="s">
        <v>2058</v>
      </c>
      <c r="AC55" s="115">
        <v>-3.2000000000000001E-2</v>
      </c>
      <c r="AD55" s="115">
        <v>-0.13</v>
      </c>
      <c r="AE55" s="115">
        <v>-0.35200000000000004</v>
      </c>
      <c r="AF55" s="115">
        <v>-0.222</v>
      </c>
      <c r="AG55" s="115">
        <v>-0.11900000000000001</v>
      </c>
      <c r="AH55" s="115" t="e">
        <v>#N/A</v>
      </c>
      <c r="AL55" s="126">
        <v>-5.518147169356425E-2</v>
      </c>
    </row>
    <row r="56" spans="1:46" x14ac:dyDescent="0.3">
      <c r="A56" t="s">
        <v>656</v>
      </c>
      <c r="B56" t="s">
        <v>816</v>
      </c>
      <c r="C56" t="s">
        <v>44</v>
      </c>
      <c r="D56" t="s">
        <v>808</v>
      </c>
      <c r="E56" t="s">
        <v>1696</v>
      </c>
      <c r="F56" t="s">
        <v>5</v>
      </c>
      <c r="G56" t="s">
        <v>730</v>
      </c>
      <c r="H56" s="126">
        <v>0.12</v>
      </c>
      <c r="I56" t="s">
        <v>1465</v>
      </c>
      <c r="J56">
        <v>62355802.880000003</v>
      </c>
      <c r="K56">
        <v>64399016.640000008</v>
      </c>
      <c r="L56">
        <v>46018744.800000004</v>
      </c>
      <c r="M56">
        <v>54623612.960000008</v>
      </c>
      <c r="N56">
        <v>67012867.040000007</v>
      </c>
      <c r="O56">
        <v>50261871.520000003</v>
      </c>
      <c r="P56">
        <v>65320595.200000003</v>
      </c>
      <c r="Q56">
        <v>74614895.040000007</v>
      </c>
      <c r="R56">
        <v>58920197.280000009</v>
      </c>
      <c r="S56">
        <v>61136486.880000003</v>
      </c>
      <c r="T56">
        <v>82166883.680000007</v>
      </c>
      <c r="U56">
        <v>67891910.24000001</v>
      </c>
      <c r="V56">
        <v>67416464</v>
      </c>
      <c r="W56">
        <v>71728728</v>
      </c>
      <c r="X56">
        <v>36954498</v>
      </c>
      <c r="Y56">
        <v>49124611</v>
      </c>
      <c r="Z56">
        <v>55281223</v>
      </c>
      <c r="AA56" s="115">
        <v>55442616</v>
      </c>
      <c r="AB56" s="115">
        <v>76013824</v>
      </c>
      <c r="AC56" s="115">
        <v>8.115782150602624E-2</v>
      </c>
      <c r="AD56" s="115">
        <v>0.1138171317269355</v>
      </c>
      <c r="AE56" s="115">
        <v>-0.19696857963844341</v>
      </c>
      <c r="AF56" s="115">
        <v>-0.1006707843369284</v>
      </c>
      <c r="AG56" s="115">
        <v>-0.17506554424835136</v>
      </c>
      <c r="AH56" s="115">
        <v>0.10307504124549949</v>
      </c>
      <c r="AI56" s="115">
        <v>0.16370378694895904</v>
      </c>
      <c r="AJ56" s="115">
        <v>409992511.04000002</v>
      </c>
      <c r="AK56" s="43">
        <v>411961964</v>
      </c>
      <c r="AL56" s="126">
        <v>4.8036315468402129E-3</v>
      </c>
      <c r="AM56" s="43" t="s">
        <v>779</v>
      </c>
      <c r="AN56" s="43">
        <v>1</v>
      </c>
      <c r="AO56" s="43">
        <v>1</v>
      </c>
      <c r="AP56" s="124">
        <v>1</v>
      </c>
      <c r="AQ56" s="124">
        <v>1</v>
      </c>
      <c r="AR56" s="128">
        <v>1</v>
      </c>
      <c r="AS56">
        <v>1</v>
      </c>
      <c r="AT56">
        <v>1</v>
      </c>
    </row>
    <row r="57" spans="1:46" x14ac:dyDescent="0.3">
      <c r="A57" t="s">
        <v>766</v>
      </c>
      <c r="B57" t="s">
        <v>850</v>
      </c>
      <c r="C57" t="s">
        <v>49</v>
      </c>
      <c r="D57" t="s">
        <v>804</v>
      </c>
      <c r="E57" t="s">
        <v>1696</v>
      </c>
      <c r="F57" t="s">
        <v>5</v>
      </c>
      <c r="G57" t="s">
        <v>767</v>
      </c>
      <c r="H57" s="126">
        <v>8.8000000000000009E-2</v>
      </c>
      <c r="I57" t="s">
        <v>1560</v>
      </c>
      <c r="AC57" s="115">
        <v>1.3000000000000001E-2</v>
      </c>
      <c r="AD57" s="115">
        <v>-3.4000000000000002E-2</v>
      </c>
      <c r="AE57" s="115">
        <v>2.8999999999999998E-2</v>
      </c>
      <c r="AF57" s="115">
        <v>-9.9000000000000005E-2</v>
      </c>
      <c r="AG57" s="115">
        <v>-0.192</v>
      </c>
      <c r="AH57" s="115">
        <v>-3.4000000000000002E-2</v>
      </c>
    </row>
    <row r="58" spans="1:46" x14ac:dyDescent="0.3">
      <c r="A58" t="s">
        <v>788</v>
      </c>
      <c r="B58" t="s">
        <v>736</v>
      </c>
      <c r="C58" t="s">
        <v>743</v>
      </c>
      <c r="D58" t="s">
        <v>804</v>
      </c>
      <c r="E58" t="s">
        <v>102</v>
      </c>
      <c r="F58" t="s">
        <v>5</v>
      </c>
      <c r="G58" t="s">
        <v>7</v>
      </c>
      <c r="H58" s="126">
        <v>6.0000000000000001E-3</v>
      </c>
      <c r="I58" t="s">
        <v>1484</v>
      </c>
      <c r="J58">
        <v>226265.49600000001</v>
      </c>
      <c r="K58">
        <v>72471.233999999997</v>
      </c>
      <c r="L58">
        <v>127144.31600000001</v>
      </c>
      <c r="M58">
        <v>402818.49599999998</v>
      </c>
      <c r="N58">
        <v>125733.90399999999</v>
      </c>
      <c r="O58">
        <v>214485.236</v>
      </c>
      <c r="P58">
        <v>158443.99400000001</v>
      </c>
      <c r="Q58">
        <v>132935.85800000001</v>
      </c>
      <c r="R58">
        <v>272020.38799999998</v>
      </c>
      <c r="S58">
        <v>156638.22399999999</v>
      </c>
      <c r="T58">
        <v>129219.694</v>
      </c>
      <c r="U58">
        <v>234106.26</v>
      </c>
      <c r="V58">
        <v>251245</v>
      </c>
      <c r="W58">
        <v>88032</v>
      </c>
      <c r="X58">
        <v>128902</v>
      </c>
      <c r="Y58">
        <v>102416</v>
      </c>
      <c r="Z58">
        <v>62106</v>
      </c>
      <c r="AA58" s="115">
        <v>114569</v>
      </c>
      <c r="AB58" s="115">
        <v>464959</v>
      </c>
      <c r="AC58" s="115">
        <v>0.11039908621330397</v>
      </c>
      <c r="AD58" s="115">
        <v>0.21471644873605994</v>
      </c>
      <c r="AE58" s="115">
        <v>1.3824322276427943E-2</v>
      </c>
      <c r="AF58" s="115">
        <v>-0.74575149597897306</v>
      </c>
      <c r="AG58" s="115">
        <v>-0.50605208281769409</v>
      </c>
      <c r="AH58" s="115">
        <v>-0.465842021872312</v>
      </c>
      <c r="AI58" s="115">
        <v>1.9345321855494251</v>
      </c>
      <c r="AJ58" s="115">
        <v>1327362.6759999997</v>
      </c>
      <c r="AK58" s="43">
        <v>1212229</v>
      </c>
      <c r="AL58" s="126">
        <v>-8.6738672166792014E-2</v>
      </c>
      <c r="AM58" s="43" t="s">
        <v>780</v>
      </c>
      <c r="AN58" s="43">
        <v>1</v>
      </c>
      <c r="AO58" s="43">
        <v>1</v>
      </c>
      <c r="AP58" s="124">
        <v>1</v>
      </c>
      <c r="AQ58" s="124">
        <v>1</v>
      </c>
      <c r="AR58" s="128">
        <v>1</v>
      </c>
      <c r="AS58">
        <v>1</v>
      </c>
      <c r="AT58">
        <v>1</v>
      </c>
    </row>
    <row r="59" spans="1:46" x14ac:dyDescent="0.3">
      <c r="A59" t="s">
        <v>10</v>
      </c>
      <c r="B59" t="s">
        <v>812</v>
      </c>
      <c r="C59" t="s">
        <v>44</v>
      </c>
      <c r="D59" t="s">
        <v>806</v>
      </c>
      <c r="E59" t="s">
        <v>1940</v>
      </c>
      <c r="F59" t="s">
        <v>5</v>
      </c>
      <c r="G59" t="s">
        <v>7</v>
      </c>
      <c r="H59" s="126">
        <v>1.3000000000000001E-2</v>
      </c>
      <c r="I59" t="s">
        <v>1467</v>
      </c>
      <c r="J59">
        <v>127.79087952879999</v>
      </c>
      <c r="K59">
        <v>100.34873911852999</v>
      </c>
      <c r="L59">
        <v>119.07191138885001</v>
      </c>
      <c r="M59">
        <v>163.7080498384</v>
      </c>
      <c r="N59">
        <v>138.37288379585999</v>
      </c>
      <c r="O59">
        <v>115.63966181062999</v>
      </c>
      <c r="P59">
        <v>180.82140100271997</v>
      </c>
      <c r="Q59">
        <v>151.45296658629999</v>
      </c>
      <c r="R59">
        <v>140.71781598649997</v>
      </c>
      <c r="S59">
        <v>165.85675672660997</v>
      </c>
      <c r="T59">
        <v>122.49362887698</v>
      </c>
      <c r="U59">
        <v>157.37502269198018</v>
      </c>
      <c r="V59">
        <v>139.14545901999998</v>
      </c>
      <c r="W59">
        <v>108.47626526000001</v>
      </c>
      <c r="X59">
        <v>104.82472519</v>
      </c>
      <c r="Y59">
        <v>90.637348749999987</v>
      </c>
      <c r="Z59">
        <v>116.11016671</v>
      </c>
      <c r="AA59" s="115">
        <v>124.73438337000002</v>
      </c>
      <c r="AB59" s="115" t="s">
        <v>102</v>
      </c>
      <c r="AC59" s="115">
        <v>8.8852815890049688E-2</v>
      </c>
      <c r="AD59" s="115">
        <v>8.0992807810668518E-2</v>
      </c>
      <c r="AE59" s="115">
        <v>-0.11965194841227798</v>
      </c>
      <c r="AF59" s="115">
        <v>-0.44634763629845808</v>
      </c>
      <c r="AG59" s="115">
        <v>-0.16088930486340036</v>
      </c>
      <c r="AH59" s="115">
        <v>7.8647078493392933E-2</v>
      </c>
      <c r="AI59" s="115" t="s">
        <v>102</v>
      </c>
      <c r="AJ59" s="115">
        <v>764.93212548106987</v>
      </c>
      <c r="AK59" s="43">
        <v>683.92834830000004</v>
      </c>
      <c r="AL59" s="126">
        <v>-0.10589668610156244</v>
      </c>
      <c r="AM59" s="43" t="s">
        <v>779</v>
      </c>
      <c r="AN59" s="43">
        <v>1</v>
      </c>
      <c r="AO59" s="43">
        <v>1</v>
      </c>
      <c r="AP59" s="124">
        <v>1</v>
      </c>
      <c r="AQ59" s="124">
        <v>1</v>
      </c>
      <c r="AR59" s="128">
        <v>1</v>
      </c>
      <c r="AS59">
        <v>1</v>
      </c>
      <c r="AT59">
        <v>0</v>
      </c>
    </row>
    <row r="60" spans="1:46" x14ac:dyDescent="0.3">
      <c r="A60" t="s">
        <v>47</v>
      </c>
      <c r="B60" t="s">
        <v>834</v>
      </c>
      <c r="C60" t="s">
        <v>46</v>
      </c>
      <c r="D60" t="s">
        <v>808</v>
      </c>
      <c r="E60" t="s">
        <v>1696</v>
      </c>
      <c r="F60" t="s">
        <v>5</v>
      </c>
      <c r="G60" t="s">
        <v>8</v>
      </c>
      <c r="H60" s="126">
        <v>2.4E-2</v>
      </c>
      <c r="I60" t="s">
        <v>1511</v>
      </c>
      <c r="J60">
        <v>77.611007999999998</v>
      </c>
      <c r="K60">
        <v>138.30246400000001</v>
      </c>
      <c r="L60">
        <v>137.95430400000001</v>
      </c>
      <c r="M60">
        <v>75.326464000000016</v>
      </c>
      <c r="N60">
        <v>99.822592</v>
      </c>
      <c r="O60">
        <v>150.709248</v>
      </c>
      <c r="P60">
        <v>76.385279999999995</v>
      </c>
      <c r="Q60">
        <v>121.12281600000001</v>
      </c>
      <c r="R60">
        <v>121.14534399999999</v>
      </c>
      <c r="S60">
        <v>86.133759999999995</v>
      </c>
      <c r="T60">
        <v>98.230271999999999</v>
      </c>
      <c r="U60">
        <v>164.58751999999998</v>
      </c>
      <c r="V60">
        <v>91.007999999999996</v>
      </c>
      <c r="W60">
        <v>144.77799999999999</v>
      </c>
      <c r="X60">
        <v>139.465</v>
      </c>
      <c r="Y60">
        <v>61.883000000000003</v>
      </c>
      <c r="Z60">
        <v>67.97</v>
      </c>
      <c r="AA60" s="115">
        <v>108.178</v>
      </c>
      <c r="AB60" s="115">
        <v>64.025999999999996</v>
      </c>
      <c r="AC60" s="115">
        <v>0.17261716276124126</v>
      </c>
      <c r="AD60" s="115">
        <v>4.6821551928387745E-2</v>
      </c>
      <c r="AE60" s="115">
        <v>1.0950698573347852E-2</v>
      </c>
      <c r="AF60" s="115">
        <v>-0.17846933582333044</v>
      </c>
      <c r="AG60" s="115">
        <v>-0.31909201476154819</v>
      </c>
      <c r="AH60" s="115">
        <v>-0.28220728697418757</v>
      </c>
      <c r="AI60" s="115">
        <v>-0.16180185501709229</v>
      </c>
      <c r="AJ60" s="115">
        <v>756.11135999999999</v>
      </c>
      <c r="AK60" s="43">
        <v>677.30799999999988</v>
      </c>
      <c r="AL60" s="126">
        <v>-0.10422189662644417</v>
      </c>
      <c r="AM60" s="43" t="s">
        <v>779</v>
      </c>
      <c r="AN60" s="43">
        <v>1</v>
      </c>
      <c r="AO60" s="43">
        <v>1</v>
      </c>
      <c r="AP60" s="124">
        <v>1</v>
      </c>
      <c r="AQ60" s="124">
        <v>1</v>
      </c>
      <c r="AR60" s="128">
        <v>1</v>
      </c>
      <c r="AS60">
        <v>1</v>
      </c>
      <c r="AT60">
        <v>1</v>
      </c>
    </row>
  </sheetData>
  <autoFilter ref="A1:AT60" xr:uid="{5D083440-CE41-40AC-A8A8-73D37E071778}"/>
  <sortState xmlns:xlrd2="http://schemas.microsoft.com/office/spreadsheetml/2017/richdata2" ref="A3:AI29">
    <sortCondition ref="B3:B29"/>
    <sortCondition ref="A3:A29"/>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8F48-5105-4067-8545-6AAF38ED2DC3}">
  <dimension ref="C4:F12"/>
  <sheetViews>
    <sheetView workbookViewId="0">
      <selection activeCell="C12" sqref="C12"/>
    </sheetView>
  </sheetViews>
  <sheetFormatPr defaultRowHeight="14.4" x14ac:dyDescent="0.3"/>
  <cols>
    <col min="3" max="3" width="26.33203125" bestFit="1" customWidth="1"/>
  </cols>
  <sheetData>
    <row r="4" spans="3:6" x14ac:dyDescent="0.3">
      <c r="C4" t="s">
        <v>742</v>
      </c>
      <c r="D4" s="69" t="s">
        <v>45</v>
      </c>
      <c r="F4" t="s">
        <v>5</v>
      </c>
    </row>
    <row r="5" spans="3:6" x14ac:dyDescent="0.3">
      <c r="C5" s="69" t="s">
        <v>740</v>
      </c>
      <c r="D5" s="69" t="s">
        <v>44</v>
      </c>
      <c r="F5" t="s">
        <v>14</v>
      </c>
    </row>
    <row r="6" spans="3:6" x14ac:dyDescent="0.3">
      <c r="C6" t="s">
        <v>737</v>
      </c>
      <c r="D6" s="69" t="s">
        <v>49</v>
      </c>
      <c r="F6" t="s">
        <v>31</v>
      </c>
    </row>
    <row r="7" spans="3:6" x14ac:dyDescent="0.3">
      <c r="C7" t="s">
        <v>741</v>
      </c>
      <c r="D7" s="69" t="s">
        <v>42</v>
      </c>
      <c r="F7" t="s">
        <v>30</v>
      </c>
    </row>
    <row r="8" spans="3:6" x14ac:dyDescent="0.3">
      <c r="C8" t="s">
        <v>744</v>
      </c>
      <c r="D8" s="69" t="s">
        <v>743</v>
      </c>
      <c r="F8" t="s">
        <v>18</v>
      </c>
    </row>
    <row r="9" spans="3:6" x14ac:dyDescent="0.3">
      <c r="C9" t="s">
        <v>738</v>
      </c>
      <c r="D9" s="69" t="s">
        <v>43</v>
      </c>
      <c r="F9" t="s">
        <v>709</v>
      </c>
    </row>
    <row r="10" spans="3:6" x14ac:dyDescent="0.3">
      <c r="C10" t="s">
        <v>739</v>
      </c>
      <c r="D10" s="69" t="s">
        <v>46</v>
      </c>
      <c r="F10" t="s">
        <v>651</v>
      </c>
    </row>
    <row r="11" spans="3:6" x14ac:dyDescent="0.3">
      <c r="C11" s="69" t="s">
        <v>745</v>
      </c>
      <c r="D11" s="69" t="s">
        <v>647</v>
      </c>
      <c r="F11" t="s">
        <v>94</v>
      </c>
    </row>
    <row r="12" spans="3:6" x14ac:dyDescent="0.3">
      <c r="F12" t="s">
        <v>657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54FB-E9F9-4F01-AAE5-034B49BDF0F3}">
  <dimension ref="A2:AJ124"/>
  <sheetViews>
    <sheetView view="pageBreakPreview" topLeftCell="N34" zoomScale="60" zoomScaleNormal="80" workbookViewId="0">
      <selection activeCell="I13" sqref="I13"/>
    </sheetView>
  </sheetViews>
  <sheetFormatPr defaultRowHeight="14.4" x14ac:dyDescent="0.3"/>
  <cols>
    <col min="4" max="4" width="16.6640625" customWidth="1"/>
    <col min="9" max="9" width="10.6640625" customWidth="1"/>
    <col min="11" max="11" width="9" customWidth="1"/>
    <col min="12" max="12" width="10.33203125" customWidth="1"/>
    <col min="14" max="14" width="9.6640625" customWidth="1"/>
  </cols>
  <sheetData>
    <row r="2" spans="1:16" x14ac:dyDescent="0.3">
      <c r="A2">
        <v>3</v>
      </c>
      <c r="B2" t="str">
        <f ca="1">OFFSET(Menu!C3,A2,1)</f>
        <v>LAC</v>
      </c>
      <c r="C2" t="str">
        <f ca="1">OFFSET(Menu!C3,A2,0)</f>
        <v>Latin America &amp; the Caribbean</v>
      </c>
    </row>
    <row r="3" spans="1:16" x14ac:dyDescent="0.3">
      <c r="A3">
        <v>1</v>
      </c>
      <c r="B3" t="str">
        <f ca="1">OFFSET(Menu!F3,A3,0)</f>
        <v>Tax Revenue</v>
      </c>
    </row>
    <row r="4" spans="1:16" x14ac:dyDescent="0.3">
      <c r="D4" t="s">
        <v>802</v>
      </c>
      <c r="I4" t="s">
        <v>33</v>
      </c>
      <c r="J4" s="1" t="s">
        <v>748</v>
      </c>
      <c r="K4" s="1" t="s">
        <v>749</v>
      </c>
      <c r="L4" s="1" t="s">
        <v>750</v>
      </c>
      <c r="M4" s="1" t="s">
        <v>751</v>
      </c>
      <c r="N4" s="1" t="s">
        <v>752</v>
      </c>
      <c r="O4" s="1" t="s">
        <v>753</v>
      </c>
      <c r="P4" s="1" t="s">
        <v>754</v>
      </c>
    </row>
    <row r="5" spans="1:16" x14ac:dyDescent="0.3">
      <c r="B5" s="106"/>
      <c r="E5">
        <f t="array" ref="E5:E120" ca="1">COUNTIFS($B$2,Real!$C$2:$C$66,$B$3,Real!$F$2:$F$66)</f>
        <v>0</v>
      </c>
      <c r="F5">
        <f t="array" ref="F5:F120">MATCH(ROW(Real!A2:A66),ROW(Real!A2:A66))</f>
        <v>1</v>
      </c>
      <c r="G5" t="str">
        <f t="array" ref="G5:G120" ca="1">IF(COUNTIFS($B$2,Real!$C$2:$C$66,$B$3,Real!$F$2:$F$66),MATCH(ROW(Real!A2:A66),ROW(Real!A2:A66)),"")</f>
        <v/>
      </c>
      <c r="H5" cm="1">
        <f t="array" aca="1" ref="H5" ca="1">SMALL(IF(COUNTIFS($B$2,Real!$C$2:$C$382,$B$3,Real!$F$2:$F$382),MATCH(ROW(Real!$A$2:$A$382),ROW(Real!$A$2:$A$382)),""),ROWS($A$1:A1))</f>
        <v>127</v>
      </c>
      <c r="I5" s="2" t="str" cm="1">
        <f t="array" aca="1" ref="I5" ca="1">IFERROR(INDEX(Real!$A$2:$A$382,SMALL(IF(COUNTIFS($B$2,Real!$C$2:$C$382,$B$3,Real!$F$2:$F$382),MATCH(ROW(Real!$A$2:$A$382),ROW(Real!$A$2:$A$382)),""),ROWS($A$1:A1)),COLUMNS($A$1:A1)),"")</f>
        <v>Mexico</v>
      </c>
      <c r="J5" s="2" cm="1">
        <f t="array" aca="1" ref="J5" ca="1">IFERROR(INDEX(Real!$AF$2:$AL$382,SMALL(IF(COUNTIFS($B$2,Real!$C$2:$C$382,$B$3,Real!$F$2:$F$382),MATCH(ROW(Real!$A$2:$A$382),ROW(Real!$A$2:$A$382)),""),ROWS($A$1:A1)),COLUMNS($A$1:A1)),"")</f>
        <v>0.10715367310031505</v>
      </c>
      <c r="K5" s="2" cm="1">
        <f t="array" aca="1" ref="K5" ca="1">IFERROR(INDEX(Real!$AF$2:$AL$382,SMALL(IF(COUNTIFS($B$2,Real!$C$2:$C$382,$B$3,Real!$F$2:$F$382),MATCH(ROW(Real!$A$2:$A$382),ROW(Real!$A$2:$A$382)),""),ROWS($A$1:B1)),COLUMNS($A$1:B1)),"")</f>
        <v>-1.6061680679419738E-2</v>
      </c>
      <c r="L5" s="2" cm="1">
        <f t="array" aca="1" ref="L5" ca="1">IFERROR(INDEX(Real!$AF$2:$AL$382,SMALL(IF(COUNTIFS($B$2,Real!$C$2:$C$382,$B$3,Real!$F$2:$F$382),MATCH(ROW(Real!$A$2:$A$382),ROW(Real!$A$2:$A$382)),""),ROWS($A$1:C1)),COLUMNS($A$1:C1)),"")</f>
        <v>0.29892694410992193</v>
      </c>
      <c r="M5" s="2" cm="1">
        <f t="array" aca="1" ref="M5" ca="1">IFERROR(INDEX(Real!$AF$2:$AL$382,SMALL(IF(COUNTIFS($B$2,Real!$C$2:$C$382,$B$3,Real!$F$2:$F$382),MATCH(ROW(Real!$A$2:$A$382),ROW(Real!$A$2:$A$382)),""),ROWS($A$1:D1)),COLUMNS($A$1:D1)),"")</f>
        <v>-0.16289395901083631</v>
      </c>
      <c r="N5" s="2" cm="1">
        <f t="array" aca="1" ref="N5" ca="1">IFERROR(INDEX(Real!$AF$2:$AL$382,SMALL(IF(COUNTIFS($B$2,Real!$C$2:$C$382,$B$3,Real!$F$2:$F$382),MATCH(ROW(Real!$A$2:$A$382),ROW(Real!$A$2:$A$382)),""),ROWS($A$1:E1)),COLUMNS($A$1:E1)),"")</f>
        <v>-0.15040989645431088</v>
      </c>
      <c r="O5" s="2" cm="1">
        <f t="array" aca="1" ref="O5" ca="1">IFERROR(INDEX(Real!$AF$2:$AL$382,SMALL(IF(COUNTIFS($B$2,Real!$C$2:$C$382,$B$3,Real!$F$2:$F$382),MATCH(ROW(Real!$A$2:$A$382),ROW(Real!$A$2:$A$382)),""),ROWS($A$1:F1)),COLUMNS($A$1:F1)),"")</f>
        <v>-0.10098661885962244</v>
      </c>
      <c r="P5" s="2" cm="1">
        <f t="array" aca="1" ref="P5" ca="1">IFERROR(INDEX(Real!$AF$2:$AL$382,SMALL(IF(COUNTIFS($B$2,Real!$C$2:$C$382,$B$3,Real!$F$2:$F$382),MATCH(ROW(Real!$A$2:$A$382),ROW(Real!$A$2:$A$382)),""),ROWS($A$1:G1)),COLUMNS($A$1:G1)),"")</f>
        <v>-6.4990559728218433E-2</v>
      </c>
    </row>
    <row r="6" spans="1:16" x14ac:dyDescent="0.3">
      <c r="B6" s="106"/>
      <c r="D6" t="str">
        <f ca="1">D4&amp;" "&amp;C2</f>
        <v>FIG 5: Latin America &amp; the Caribbean</v>
      </c>
      <c r="E6">
        <f ca="1"/>
        <v>0</v>
      </c>
      <c r="F6">
        <v>2</v>
      </c>
      <c r="G6" t="str">
        <f ca="1"/>
        <v/>
      </c>
      <c r="H6" cm="1">
        <f t="array" aca="1" ref="H6" ca="1">SMALL(IF(COUNTIFS($B$2,Real!$C$2:$C$382,$B$3,Real!$F$2:$F$382),MATCH(ROW(Real!$A$2:$A$382),ROW(Real!$A$2:$A$382)),""),ROWS($A$1:A2))</f>
        <v>134</v>
      </c>
      <c r="I6" s="2" t="str" cm="1">
        <f t="array" aca="1" ref="I6" ca="1">IFERROR(INDEX(Real!$A$2:$A$382,SMALL(IF(COUNTIFS($B$2,Real!$C$2:$C$382,$B$3,Real!$F$2:$F$382),MATCH(ROW(Real!$A$2:$A$382),ROW(Real!$A$2:$A$382)),""),ROWS($A$1:A2)),COLUMNS($A$1:A2)),"")</f>
        <v>Argentina</v>
      </c>
      <c r="J6" s="2" cm="1">
        <f t="array" aca="1" ref="J6" ca="1">IFERROR(INDEX(Real!$AF$2:$AL$382,SMALL(IF(COUNTIFS($B$2,Real!$C$2:$C$382,$B$3,Real!$F$2:$F$382),MATCH(ROW(Real!$A$2:$A$382),ROW(Real!$A$2:$A$382)),""),ROWS($A$1:A2)),COLUMNS($A$1:A2)),"")</f>
        <v>7.342940142571008E-3</v>
      </c>
      <c r="K6" s="2" cm="1">
        <f t="array" aca="1" ref="K6" ca="1">IFERROR(INDEX(Real!$AF$2:$AL$382,SMALL(IF(COUNTIFS($B$2,Real!$C$2:$C$382,$B$3,Real!$F$2:$F$382),MATCH(ROW(Real!$A$2:$A$382),ROW(Real!$A$2:$A$382)),""),ROWS($A$1:B2)),COLUMNS($A$1:B2)),"")</f>
        <v>-2.8544243700861626E-2</v>
      </c>
      <c r="L6" s="2" cm="1">
        <f t="array" aca="1" ref="L6" ca="1">IFERROR(INDEX(Real!$AF$2:$AL$382,SMALL(IF(COUNTIFS($B$2,Real!$C$2:$C$382,$B$3,Real!$F$2:$F$382),MATCH(ROW(Real!$A$2:$A$382),ROW(Real!$A$2:$A$382)),""),ROWS($A$1:C2)),COLUMNS($A$1:C2)),"")</f>
        <v>-8.8466936488472786E-2</v>
      </c>
      <c r="M6" s="2" cm="1">
        <f t="array" aca="1" ref="M6" ca="1">IFERROR(INDEX(Real!$AF$2:$AL$382,SMALL(IF(COUNTIFS($B$2,Real!$C$2:$C$382,$B$3,Real!$F$2:$F$382),MATCH(ROW(Real!$A$2:$A$382),ROW(Real!$A$2:$A$382)),""),ROWS($A$1:D2)),COLUMNS($A$1:D2)),"")</f>
        <v>-0.23555737454173642</v>
      </c>
      <c r="N6" s="2" cm="1">
        <f t="array" aca="1" ref="N6" ca="1">IFERROR(INDEX(Real!$AF$2:$AL$382,SMALL(IF(COUNTIFS($B$2,Real!$C$2:$C$382,$B$3,Real!$F$2:$F$382),MATCH(ROW(Real!$A$2:$A$382),ROW(Real!$A$2:$A$382)),""),ROWS($A$1:E2)),COLUMNS($A$1:E2)),"")</f>
        <v>-0.23245809239354814</v>
      </c>
      <c r="O6" s="2" cm="1">
        <f t="array" aca="1" ref="O6" ca="1">IFERROR(INDEX(Real!$AF$2:$AL$382,SMALL(IF(COUNTIFS($B$2,Real!$C$2:$C$382,$B$3,Real!$F$2:$F$382),MATCH(ROW(Real!$A$2:$A$382),ROW(Real!$A$2:$A$382)),""),ROWS($A$1:F2)),COLUMNS($A$1:F2)),"")</f>
        <v>-0.18391654884160322</v>
      </c>
      <c r="P6" s="2" cm="1">
        <f t="array" aca="1" ref="P6" ca="1">IFERROR(INDEX(Real!$AF$2:$AL$382,SMALL(IF(COUNTIFS($B$2,Real!$C$2:$C$382,$B$3,Real!$F$2:$F$382),MATCH(ROW(Real!$A$2:$A$382),ROW(Real!$A$2:$A$382)),""),ROWS($A$1:G2)),COLUMNS($A$1:G2)),"")</f>
        <v>-0.13853519413238641</v>
      </c>
    </row>
    <row r="7" spans="1:16" x14ac:dyDescent="0.3">
      <c r="B7" s="106">
        <f>COLUMNS($A$1:B1)</f>
        <v>2</v>
      </c>
      <c r="D7" t="str">
        <f ca="1">B3&amp;" Year-on-Year Growth (%)"</f>
        <v>Tax Revenue Year-on-Year Growth (%)</v>
      </c>
      <c r="E7">
        <f ca="1"/>
        <v>0</v>
      </c>
      <c r="F7">
        <v>3</v>
      </c>
      <c r="G7" t="str">
        <f ca="1"/>
        <v/>
      </c>
      <c r="H7" cm="1">
        <f t="array" aca="1" ref="H7" ca="1">SMALL(IF(COUNTIFS($B$2,Real!$C$2:$C$382,$B$3,Real!$F$2:$F$382),MATCH(ROW(Real!$A$2:$A$382),ROW(Real!$A$2:$A$382)),""),ROWS($A$1:A3))</f>
        <v>169</v>
      </c>
      <c r="I7" s="2" t="str" cm="1">
        <f t="array" aca="1" ref="I7" ca="1">IFERROR(INDEX(Real!$A$2:$A$382,SMALL(IF(COUNTIFS($B$2,Real!$C$2:$C$382,$B$3,Real!$F$2:$F$382),MATCH(ROW(Real!$A$2:$A$382),ROW(Real!$A$2:$A$382)),""),ROWS($A$1:A3)),COLUMNS($A$1:A3)),"")</f>
        <v>Anguilla</v>
      </c>
      <c r="J7" s="2" t="str" cm="1">
        <f t="array" aca="1" ref="J7" ca="1">IFERROR(INDEX(Real!$AF$2:$AL$382,SMALL(IF(COUNTIFS($B$2,Real!$C$2:$C$382,$B$3,Real!$F$2:$F$382),MATCH(ROW(Real!$A$2:$A$382),ROW(Real!$A$2:$A$382)),""),ROWS($A$1:A3)),COLUMNS($A$1:A3)),"")</f>
        <v/>
      </c>
      <c r="K7" s="2" t="str" cm="1">
        <f t="array" aca="1" ref="K7" ca="1">IFERROR(INDEX(Real!$AF$2:$AL$382,SMALL(IF(COUNTIFS($B$2,Real!$C$2:$C$382,$B$3,Real!$F$2:$F$382),MATCH(ROW(Real!$A$2:$A$382),ROW(Real!$A$2:$A$382)),""),ROWS($A$1:B3)),COLUMNS($A$1:B3)),"")</f>
        <v/>
      </c>
      <c r="L7" s="2" t="str" cm="1">
        <f t="array" aca="1" ref="L7" ca="1">IFERROR(INDEX(Real!$AF$2:$AL$382,SMALL(IF(COUNTIFS($B$2,Real!$C$2:$C$382,$B$3,Real!$F$2:$F$382),MATCH(ROW(Real!$A$2:$A$382),ROW(Real!$A$2:$A$382)),""),ROWS($A$1:C3)),COLUMNS($A$1:C3)),"")</f>
        <v/>
      </c>
      <c r="M7" s="2" t="str" cm="1">
        <f t="array" aca="1" ref="M7" ca="1">IFERROR(INDEX(Real!$AF$2:$AL$382,SMALL(IF(COUNTIFS($B$2,Real!$C$2:$C$382,$B$3,Real!$F$2:$F$382),MATCH(ROW(Real!$A$2:$A$382),ROW(Real!$A$2:$A$382)),""),ROWS($A$1:D3)),COLUMNS($A$1:D3)),"")</f>
        <v/>
      </c>
      <c r="N7" s="2" t="str" cm="1">
        <f t="array" aca="1" ref="N7" ca="1">IFERROR(INDEX(Real!$AF$2:$AL$382,SMALL(IF(COUNTIFS($B$2,Real!$C$2:$C$382,$B$3,Real!$F$2:$F$382),MATCH(ROW(Real!$A$2:$A$382),ROW(Real!$A$2:$A$382)),""),ROWS($A$1:E3)),COLUMNS($A$1:E3)),"")</f>
        <v/>
      </c>
      <c r="O7" s="2" t="str" cm="1">
        <f t="array" aca="1" ref="O7" ca="1">IFERROR(INDEX(Real!$AF$2:$AL$382,SMALL(IF(COUNTIFS($B$2,Real!$C$2:$C$382,$B$3,Real!$F$2:$F$382),MATCH(ROW(Real!$A$2:$A$382),ROW(Real!$A$2:$A$382)),""),ROWS($A$1:F3)),COLUMNS($A$1:F3)),"")</f>
        <v/>
      </c>
      <c r="P7" s="2" t="str" cm="1">
        <f t="array" aca="1" ref="P7" ca="1">IFERROR(INDEX(Real!$AF$2:$AL$382,SMALL(IF(COUNTIFS($B$2,Real!$C$2:$C$382,$B$3,Real!$F$2:$F$382),MATCH(ROW(Real!$A$2:$A$382),ROW(Real!$A$2:$A$382)),""),ROWS($A$1:G3)),COLUMNS($A$1:G3)),"")</f>
        <v/>
      </c>
    </row>
    <row r="8" spans="1:16" x14ac:dyDescent="0.3">
      <c r="B8" s="106"/>
      <c r="E8">
        <f ca="1"/>
        <v>0</v>
      </c>
      <c r="F8">
        <v>4</v>
      </c>
      <c r="G8" t="str">
        <f ca="1"/>
        <v/>
      </c>
      <c r="H8" cm="1">
        <f t="array" aca="1" ref="H8" ca="1">SMALL(IF(COUNTIFS($B$2,Real!$C$2:$C$382,$B$3,Real!$F$2:$F$382),MATCH(ROW(Real!$A$2:$A$382),ROW(Real!$A$2:$A$382)),""),ROWS($A$1:A4))</f>
        <v>182</v>
      </c>
      <c r="I8" s="2" t="str" cm="1">
        <f t="array" aca="1" ref="I8" ca="1">IFERROR(INDEX(Real!$A$2:$A$382,SMALL(IF(COUNTIFS($B$2,Real!$C$2:$C$382,$B$3,Real!$F$2:$F$382),MATCH(ROW(Real!$A$2:$A$382),ROW(Real!$A$2:$A$382)),""),ROWS($A$1:A4)),COLUMNS($A$1:A4)),"")</f>
        <v>Antigua and Barbuda</v>
      </c>
      <c r="J8" s="2" cm="1">
        <f t="array" aca="1" ref="J8" ca="1">IFERROR(INDEX(Real!$AF$2:$AL$382,SMALL(IF(COUNTIFS($B$2,Real!$C$2:$C$382,$B$3,Real!$F$2:$F$382),MATCH(ROW(Real!$A$2:$A$382),ROW(Real!$A$2:$A$382)),""),ROWS($A$1:A4)),COLUMNS($A$1:A4)),"")</f>
        <v>0.25203874072389054</v>
      </c>
      <c r="K8" s="2" cm="1">
        <f t="array" aca="1" ref="K8" ca="1">IFERROR(INDEX(Real!$AF$2:$AL$382,SMALL(IF(COUNTIFS($B$2,Real!$C$2:$C$382,$B$3,Real!$F$2:$F$382),MATCH(ROW(Real!$A$2:$A$382),ROW(Real!$A$2:$A$382)),""),ROWS($A$1:B4)),COLUMNS($A$1:B4)),"")</f>
        <v>0.18261687331660389</v>
      </c>
      <c r="L8" s="2" cm="1">
        <f t="array" aca="1" ref="L8" ca="1">IFERROR(INDEX(Real!$AF$2:$AL$382,SMALL(IF(COUNTIFS($B$2,Real!$C$2:$C$382,$B$3,Real!$F$2:$F$382),MATCH(ROW(Real!$A$2:$A$382),ROW(Real!$A$2:$A$382)),""),ROWS($A$1:C4)),COLUMNS($A$1:C4)),"")</f>
        <v>0.36484828372552808</v>
      </c>
      <c r="M8" s="2" cm="1">
        <f t="array" aca="1" ref="M8" ca="1">IFERROR(INDEX(Real!$AF$2:$AL$382,SMALL(IF(COUNTIFS($B$2,Real!$C$2:$C$382,$B$3,Real!$F$2:$F$382),MATCH(ROW(Real!$A$2:$A$382),ROW(Real!$A$2:$A$382)),""),ROWS($A$1:D4)),COLUMNS($A$1:D4)),"")</f>
        <v>-0.47344025056023059</v>
      </c>
      <c r="N8" s="2" cm="1">
        <f t="array" aca="1" ref="N8" ca="1">IFERROR(INDEX(Real!$AF$2:$AL$382,SMALL(IF(COUNTIFS($B$2,Real!$C$2:$C$382,$B$3,Real!$F$2:$F$382),MATCH(ROW(Real!$A$2:$A$382),ROW(Real!$A$2:$A$382)),""),ROWS($A$1:E4)),COLUMNS($A$1:E4)),"")</f>
        <v>-0.48618371565719071</v>
      </c>
      <c r="O8" s="2" cm="1">
        <f t="array" aca="1" ref="O8" ca="1">IFERROR(INDEX(Real!$AF$2:$AL$382,SMALL(IF(COUNTIFS($B$2,Real!$C$2:$C$382,$B$3,Real!$F$2:$F$382),MATCH(ROW(Real!$A$2:$A$382),ROW(Real!$A$2:$A$382)),""),ROWS($A$1:F4)),COLUMNS($A$1:F4)),"")</f>
        <v>-0.22678902676881751</v>
      </c>
      <c r="P8" s="2" t="str" cm="1">
        <f t="array" aca="1" ref="P8" ca="1">IFERROR(INDEX(Real!$AF$2:$AL$382,SMALL(IF(COUNTIFS($B$2,Real!$C$2:$C$382,$B$3,Real!$F$2:$F$382),MATCH(ROW(Real!$A$2:$A$382),ROW(Real!$A$2:$A$382)),""),ROWS($A$1:G4)),COLUMNS($A$1:G4)),"")</f>
        <v/>
      </c>
    </row>
    <row r="9" spans="1:16" x14ac:dyDescent="0.3">
      <c r="B9" s="106"/>
      <c r="E9">
        <f ca="1"/>
        <v>0</v>
      </c>
      <c r="F9">
        <v>5</v>
      </c>
      <c r="G9" t="str">
        <f ca="1"/>
        <v/>
      </c>
      <c r="H9" cm="1">
        <f t="array" aca="1" ref="H9" ca="1">SMALL(IF(COUNTIFS($B$2,Real!$C$2:$C$382,$B$3,Real!$F$2:$F$382),MATCH(ROW(Real!$A$2:$A$382),ROW(Real!$A$2:$A$382)),""),ROWS($A$1:A5))</f>
        <v>197</v>
      </c>
      <c r="I9" s="2" t="str" cm="1">
        <f t="array" aca="1" ref="I9" ca="1">IFERROR(INDEX(Real!$A$2:$A$382,SMALL(IF(COUNTIFS($B$2,Real!$C$2:$C$382,$B$3,Real!$F$2:$F$382),MATCH(ROW(Real!$A$2:$A$382),ROW(Real!$A$2:$A$382)),""),ROWS($A$1:A5)),COLUMNS($A$1:A5)),"")</f>
        <v>Dominica</v>
      </c>
      <c r="J9" s="2" cm="1">
        <f t="array" aca="1" ref="J9" ca="1">IFERROR(INDEX(Real!$AF$2:$AL$382,SMALL(IF(COUNTIFS($B$2,Real!$C$2:$C$382,$B$3,Real!$F$2:$F$382),MATCH(ROW(Real!$A$2:$A$382),ROW(Real!$A$2:$A$382)),""),ROWS($A$1:A5)),COLUMNS($A$1:A5)),"")</f>
        <v>-3.5049269130209122E-2</v>
      </c>
      <c r="K9" s="2" cm="1">
        <f t="array" aca="1" ref="K9" ca="1">IFERROR(INDEX(Real!$AF$2:$AL$382,SMALL(IF(COUNTIFS($B$2,Real!$C$2:$C$382,$B$3,Real!$F$2:$F$382),MATCH(ROW(Real!$A$2:$A$382),ROW(Real!$A$2:$A$382)),""),ROWS($A$1:B5)),COLUMNS($A$1:B5)),"")</f>
        <v>-0.32828864366015537</v>
      </c>
      <c r="L9" s="2" cm="1">
        <f t="array" aca="1" ref="L9" ca="1">IFERROR(INDEX(Real!$AF$2:$AL$382,SMALL(IF(COUNTIFS($B$2,Real!$C$2:$C$382,$B$3,Real!$F$2:$F$382),MATCH(ROW(Real!$A$2:$A$382),ROW(Real!$A$2:$A$382)),""),ROWS($A$1:C5)),COLUMNS($A$1:C5)),"")</f>
        <v>-0.1749836308609638</v>
      </c>
      <c r="M9" s="2" cm="1">
        <f t="array" aca="1" ref="M9" ca="1">IFERROR(INDEX(Real!$AF$2:$AL$382,SMALL(IF(COUNTIFS($B$2,Real!$C$2:$C$382,$B$3,Real!$F$2:$F$382),MATCH(ROW(Real!$A$2:$A$382),ROW(Real!$A$2:$A$382)),""),ROWS($A$1:D5)),COLUMNS($A$1:D5)),"")</f>
        <v>-0.59098104106232219</v>
      </c>
      <c r="N9" s="2" cm="1">
        <f t="array" aca="1" ref="N9" ca="1">IFERROR(INDEX(Real!$AF$2:$AL$382,SMALL(IF(COUNTIFS($B$2,Real!$C$2:$C$382,$B$3,Real!$F$2:$F$382),MATCH(ROW(Real!$A$2:$A$382),ROW(Real!$A$2:$A$382)),""),ROWS($A$1:E5)),COLUMNS($A$1:E5)),"")</f>
        <v>-0.59660564071102917</v>
      </c>
      <c r="O9" s="2" cm="1">
        <f t="array" aca="1" ref="O9" ca="1">IFERROR(INDEX(Real!$AF$2:$AL$382,SMALL(IF(COUNTIFS($B$2,Real!$C$2:$C$382,$B$3,Real!$F$2:$F$382),MATCH(ROW(Real!$A$2:$A$382),ROW(Real!$A$2:$A$382)),""),ROWS($A$1:F5)),COLUMNS($A$1:F5)),"")</f>
        <v>0.20717401075356287</v>
      </c>
      <c r="P9" s="2" t="str" cm="1">
        <f t="array" aca="1" ref="P9" ca="1">IFERROR(INDEX(Real!$AF$2:$AL$382,SMALL(IF(COUNTIFS($B$2,Real!$C$2:$C$382,$B$3,Real!$F$2:$F$382),MATCH(ROW(Real!$A$2:$A$382),ROW(Real!$A$2:$A$382)),""),ROWS($A$1:G5)),COLUMNS($A$1:G5)),"")</f>
        <v/>
      </c>
    </row>
    <row r="10" spans="1:16" x14ac:dyDescent="0.3">
      <c r="B10" s="106"/>
      <c r="E10">
        <f ca="1"/>
        <v>0</v>
      </c>
      <c r="F10">
        <v>6</v>
      </c>
      <c r="G10" t="str">
        <f ca="1"/>
        <v/>
      </c>
      <c r="H10" cm="1">
        <f t="array" aca="1" ref="H10" ca="1">SMALL(IF(COUNTIFS($B$2,Real!$C$2:$C$382,$B$3,Real!$F$2:$F$382),MATCH(ROW(Real!$A$2:$A$382),ROW(Real!$A$2:$A$382)),""),ROWS($A$1:A6))</f>
        <v>212</v>
      </c>
      <c r="I10" s="2" t="str" cm="1">
        <f t="array" aca="1" ref="I10" ca="1">IFERROR(INDEX(Real!$A$2:$A$382,SMALL(IF(COUNTIFS($B$2,Real!$C$2:$C$382,$B$3,Real!$F$2:$F$382),MATCH(ROW(Real!$A$2:$A$382),ROW(Real!$A$2:$A$382)),""),ROWS($A$1:A6)),COLUMNS($A$1:A6)),"")</f>
        <v>Grenada</v>
      </c>
      <c r="J10" s="2" cm="1">
        <f t="array" aca="1" ref="J10" ca="1">IFERROR(INDEX(Real!$AF$2:$AL$382,SMALL(IF(COUNTIFS($B$2,Real!$C$2:$C$382,$B$3,Real!$F$2:$F$382),MATCH(ROW(Real!$A$2:$A$382),ROW(Real!$A$2:$A$382)),""),ROWS($A$1:A6)),COLUMNS($A$1:A6)),"")</f>
        <v>1.2220457302006174E-2</v>
      </c>
      <c r="K10" s="2" cm="1">
        <f t="array" aca="1" ref="K10" ca="1">IFERROR(INDEX(Real!$AF$2:$AL$382,SMALL(IF(COUNTIFS($B$2,Real!$C$2:$C$382,$B$3,Real!$F$2:$F$382),MATCH(ROW(Real!$A$2:$A$382),ROW(Real!$A$2:$A$382)),""),ROWS($A$1:B6)),COLUMNS($A$1:B6)),"")</f>
        <v>7.3439212978923057E-2</v>
      </c>
      <c r="L10" s="2" cm="1">
        <f t="array" aca="1" ref="L10" ca="1">IFERROR(INDEX(Real!$AF$2:$AL$382,SMALL(IF(COUNTIFS($B$2,Real!$C$2:$C$382,$B$3,Real!$F$2:$F$382),MATCH(ROW(Real!$A$2:$A$382),ROW(Real!$A$2:$A$382)),""),ROWS($A$1:C6)),COLUMNS($A$1:C6)),"")</f>
        <v>7.2305447617051592E-3</v>
      </c>
      <c r="M10" s="2" cm="1">
        <f t="array" aca="1" ref="M10" ca="1">IFERROR(INDEX(Real!$AF$2:$AL$382,SMALL(IF(COUNTIFS($B$2,Real!$C$2:$C$382,$B$3,Real!$F$2:$F$382),MATCH(ROW(Real!$A$2:$A$382),ROW(Real!$A$2:$A$382)),""),ROWS($A$1:D6)),COLUMNS($A$1:D6)),"")</f>
        <v>-0.34082859656553588</v>
      </c>
      <c r="N10" s="2" cm="1">
        <f t="array" aca="1" ref="N10" ca="1">IFERROR(INDEX(Real!$AF$2:$AL$382,SMALL(IF(COUNTIFS($B$2,Real!$C$2:$C$382,$B$3,Real!$F$2:$F$382),MATCH(ROW(Real!$A$2:$A$382),ROW(Real!$A$2:$A$382)),""),ROWS($A$1:E6)),COLUMNS($A$1:E6)),"")</f>
        <v>-0.33206105170247996</v>
      </c>
      <c r="O10" s="2" cm="1">
        <f t="array" aca="1" ref="O10" ca="1">IFERROR(INDEX(Real!$AF$2:$AL$382,SMALL(IF(COUNTIFS($B$2,Real!$C$2:$C$382,$B$3,Real!$F$2:$F$382),MATCH(ROW(Real!$A$2:$A$382),ROW(Real!$A$2:$A$382)),""),ROWS($A$1:F6)),COLUMNS($A$1:F6)),"")</f>
        <v>-0.15700256066018239</v>
      </c>
      <c r="P10" s="2" t="str" cm="1">
        <f t="array" aca="1" ref="P10" ca="1">IFERROR(INDEX(Real!$AF$2:$AL$382,SMALL(IF(COUNTIFS($B$2,Real!$C$2:$C$382,$B$3,Real!$F$2:$F$382),MATCH(ROW(Real!$A$2:$A$382),ROW(Real!$A$2:$A$382)),""),ROWS($A$1:G6)),COLUMNS($A$1:G6)),"")</f>
        <v/>
      </c>
    </row>
    <row r="11" spans="1:16" x14ac:dyDescent="0.3">
      <c r="B11" s="106"/>
      <c r="E11">
        <f ca="1"/>
        <v>0</v>
      </c>
      <c r="F11">
        <v>7</v>
      </c>
      <c r="G11" t="str">
        <f ca="1"/>
        <v/>
      </c>
      <c r="H11" cm="1">
        <f t="array" aca="1" ref="H11" ca="1">SMALL(IF(COUNTIFS($B$2,Real!$C$2:$C$382,$B$3,Real!$F$2:$F$382),MATCH(ROW(Real!$A$2:$A$382),ROW(Real!$A$2:$A$382)),""),ROWS($A$1:A7))</f>
        <v>227</v>
      </c>
      <c r="I11" s="2" t="str" cm="1">
        <f t="array" aca="1" ref="I11" ca="1">IFERROR(INDEX(Real!$A$2:$A$382,SMALL(IF(COUNTIFS($B$2,Real!$C$2:$C$382,$B$3,Real!$F$2:$F$382),MATCH(ROW(Real!$A$2:$A$382),ROW(Real!$A$2:$A$382)),""),ROWS($A$1:A7)),COLUMNS($A$1:A7)),"")</f>
        <v>Montserrat</v>
      </c>
      <c r="J11" s="2" t="str" cm="1">
        <f t="array" aca="1" ref="J11" ca="1">IFERROR(INDEX(Real!$AF$2:$AL$382,SMALL(IF(COUNTIFS($B$2,Real!$C$2:$C$382,$B$3,Real!$F$2:$F$382),MATCH(ROW(Real!$A$2:$A$382),ROW(Real!$A$2:$A$382)),""),ROWS($A$1:A7)),COLUMNS($A$1:A7)),"")</f>
        <v/>
      </c>
      <c r="K11" s="2" t="str" cm="1">
        <f t="array" aca="1" ref="K11" ca="1">IFERROR(INDEX(Real!$AF$2:$AL$382,SMALL(IF(COUNTIFS($B$2,Real!$C$2:$C$382,$B$3,Real!$F$2:$F$382),MATCH(ROW(Real!$A$2:$A$382),ROW(Real!$A$2:$A$382)),""),ROWS($A$1:B7)),COLUMNS($A$1:B7)),"")</f>
        <v/>
      </c>
      <c r="L11" s="2" t="str" cm="1">
        <f t="array" aca="1" ref="L11" ca="1">IFERROR(INDEX(Real!$AF$2:$AL$382,SMALL(IF(COUNTIFS($B$2,Real!$C$2:$C$382,$B$3,Real!$F$2:$F$382),MATCH(ROW(Real!$A$2:$A$382),ROW(Real!$A$2:$A$382)),""),ROWS($A$1:C7)),COLUMNS($A$1:C7)),"")</f>
        <v/>
      </c>
      <c r="M11" s="2" t="str" cm="1">
        <f t="array" aca="1" ref="M11" ca="1">IFERROR(INDEX(Real!$AF$2:$AL$382,SMALL(IF(COUNTIFS($B$2,Real!$C$2:$C$382,$B$3,Real!$F$2:$F$382),MATCH(ROW(Real!$A$2:$A$382),ROW(Real!$A$2:$A$382)),""),ROWS($A$1:D7)),COLUMNS($A$1:D7)),"")</f>
        <v/>
      </c>
      <c r="N11" s="2" t="str" cm="1">
        <f t="array" aca="1" ref="N11" ca="1">IFERROR(INDEX(Real!$AF$2:$AL$382,SMALL(IF(COUNTIFS($B$2,Real!$C$2:$C$382,$B$3,Real!$F$2:$F$382),MATCH(ROW(Real!$A$2:$A$382),ROW(Real!$A$2:$A$382)),""),ROWS($A$1:E7)),COLUMNS($A$1:E7)),"")</f>
        <v/>
      </c>
      <c r="O11" s="2" t="str" cm="1">
        <f t="array" aca="1" ref="O11" ca="1">IFERROR(INDEX(Real!$AF$2:$AL$382,SMALL(IF(COUNTIFS($B$2,Real!$C$2:$C$382,$B$3,Real!$F$2:$F$382),MATCH(ROW(Real!$A$2:$A$382),ROW(Real!$A$2:$A$382)),""),ROWS($A$1:F7)),COLUMNS($A$1:F7)),"")</f>
        <v/>
      </c>
      <c r="P11" s="2" t="str" cm="1">
        <f t="array" aca="1" ref="P11" ca="1">IFERROR(INDEX(Real!$AF$2:$AL$382,SMALL(IF(COUNTIFS($B$2,Real!$C$2:$C$382,$B$3,Real!$F$2:$F$382),MATCH(ROW(Real!$A$2:$A$382),ROW(Real!$A$2:$A$382)),""),ROWS($A$1:G7)),COLUMNS($A$1:G7)),"")</f>
        <v/>
      </c>
    </row>
    <row r="12" spans="1:16" x14ac:dyDescent="0.3">
      <c r="B12" s="106"/>
      <c r="E12">
        <f ca="1"/>
        <v>0</v>
      </c>
      <c r="F12">
        <v>8</v>
      </c>
      <c r="G12" t="str">
        <f ca="1"/>
        <v/>
      </c>
      <c r="H12" cm="1">
        <f t="array" aca="1" ref="H12" ca="1">SMALL(IF(COUNTIFS($B$2,Real!$C$2:$C$382,$B$3,Real!$F$2:$F$382),MATCH(ROW(Real!$A$2:$A$382),ROW(Real!$A$2:$A$382)),""),ROWS($A$1:A8))</f>
        <v>243</v>
      </c>
      <c r="I12" s="2" t="str" cm="1">
        <f t="array" aca="1" ref="I12" ca="1">IFERROR(INDEX(Real!$A$2:$A$382,SMALL(IF(COUNTIFS($B$2,Real!$C$2:$C$382,$B$3,Real!$F$2:$F$382),MATCH(ROW(Real!$A$2:$A$382),ROW(Real!$A$2:$A$382)),""),ROWS($A$1:A8)),COLUMNS($A$1:A8)),"")</f>
        <v>St. Kitts and Nevis</v>
      </c>
      <c r="J12" s="2" cm="1">
        <f t="array" aca="1" ref="J12" ca="1">IFERROR(INDEX(Real!$AF$2:$AL$382,SMALL(IF(COUNTIFS($B$2,Real!$C$2:$C$382,$B$3,Real!$F$2:$F$382),MATCH(ROW(Real!$A$2:$A$382),ROW(Real!$A$2:$A$382)),""),ROWS($A$1:A8)),COLUMNS($A$1:A8)),"")</f>
        <v>0.19132366870808259</v>
      </c>
      <c r="K12" s="2" cm="1">
        <f t="array" aca="1" ref="K12" ca="1">IFERROR(INDEX(Real!$AF$2:$AL$382,SMALL(IF(COUNTIFS($B$2,Real!$C$2:$C$382,$B$3,Real!$F$2:$F$382),MATCH(ROW(Real!$A$2:$A$382),ROW(Real!$A$2:$A$382)),""),ROWS($A$1:B8)),COLUMNS($A$1:B8)),"")</f>
        <v>5.6876346403512593E-2</v>
      </c>
      <c r="L12" s="2" cm="1">
        <f t="array" aca="1" ref="L12" ca="1">IFERROR(INDEX(Real!$AF$2:$AL$382,SMALL(IF(COUNTIFS($B$2,Real!$C$2:$C$382,$B$3,Real!$F$2:$F$382),MATCH(ROW(Real!$A$2:$A$382),ROW(Real!$A$2:$A$382)),""),ROWS($A$1:C8)),COLUMNS($A$1:C8)),"")</f>
        <v>-1.1640907311719854E-2</v>
      </c>
      <c r="M12" s="2" cm="1">
        <f t="array" aca="1" ref="M12" ca="1">IFERROR(INDEX(Real!$AF$2:$AL$382,SMALL(IF(COUNTIFS($B$2,Real!$C$2:$C$382,$B$3,Real!$F$2:$F$382),MATCH(ROW(Real!$A$2:$A$382),ROW(Real!$A$2:$A$382)),""),ROWS($A$1:D8)),COLUMNS($A$1:D8)),"")</f>
        <v>-0.75649247160882638</v>
      </c>
      <c r="N12" s="2" cm="1">
        <f t="array" aca="1" ref="N12" ca="1">IFERROR(INDEX(Real!$AF$2:$AL$382,SMALL(IF(COUNTIFS($B$2,Real!$C$2:$C$382,$B$3,Real!$F$2:$F$382),MATCH(ROW(Real!$A$2:$A$382),ROW(Real!$A$2:$A$382)),""),ROWS($A$1:E8)),COLUMNS($A$1:E8)),"")</f>
        <v>-0.11364244190929454</v>
      </c>
      <c r="O12" s="2" cm="1">
        <f t="array" aca="1" ref="O12" ca="1">IFERROR(INDEX(Real!$AF$2:$AL$382,SMALL(IF(COUNTIFS($B$2,Real!$C$2:$C$382,$B$3,Real!$F$2:$F$382),MATCH(ROW(Real!$A$2:$A$382),ROW(Real!$A$2:$A$382)),""),ROWS($A$1:F8)),COLUMNS($A$1:F8)),"")</f>
        <v>-0.28045970734541109</v>
      </c>
      <c r="P12" s="2" t="str" cm="1">
        <f t="array" aca="1" ref="P12" ca="1">IFERROR(INDEX(Real!$AF$2:$AL$382,SMALL(IF(COUNTIFS($B$2,Real!$C$2:$C$382,$B$3,Real!$F$2:$F$382),MATCH(ROW(Real!$A$2:$A$382),ROW(Real!$A$2:$A$382)),""),ROWS($A$1:G8)),COLUMNS($A$1:G8)),"")</f>
        <v/>
      </c>
    </row>
    <row r="13" spans="1:16" x14ac:dyDescent="0.3">
      <c r="B13" s="106"/>
      <c r="E13">
        <f ca="1"/>
        <v>0</v>
      </c>
      <c r="F13">
        <v>9</v>
      </c>
      <c r="G13" t="str">
        <f ca="1"/>
        <v/>
      </c>
      <c r="H13" cm="1">
        <f t="array" aca="1" ref="H13" ca="1">SMALL(IF(COUNTIFS($B$2,Real!$C$2:$C$382,$B$3,Real!$F$2:$F$382),MATCH(ROW(Real!$A$2:$A$382),ROW(Real!$A$2:$A$382)),""),ROWS($A$1:A9))</f>
        <v>256</v>
      </c>
      <c r="I13" s="2" t="str" cm="1">
        <f t="array" aca="1" ref="I13" ca="1">IFERROR(INDEX(Real!$A$2:$A$382,SMALL(IF(COUNTIFS($B$2,Real!$C$2:$C$382,$B$3,Real!$F$2:$F$382),MATCH(ROW(Real!$A$2:$A$382),ROW(Real!$A$2:$A$382)),""),ROWS($A$1:A9)),COLUMNS($A$1:A9)),"")</f>
        <v>St. Lucia</v>
      </c>
      <c r="J13" s="2" cm="1">
        <f t="array" aca="1" ref="J13" ca="1">IFERROR(INDEX(Real!$AF$2:$AL$382,SMALL(IF(COUNTIFS($B$2,Real!$C$2:$C$382,$B$3,Real!$F$2:$F$382),MATCH(ROW(Real!$A$2:$A$382),ROW(Real!$A$2:$A$382)),""),ROWS($A$1:A9)),COLUMNS($A$1:A9)),"")</f>
        <v>-3.1239913891759813E-2</v>
      </c>
      <c r="K13" s="2" cm="1">
        <f t="array" aca="1" ref="K13" ca="1">IFERROR(INDEX(Real!$AF$2:$AL$382,SMALL(IF(COUNTIFS($B$2,Real!$C$2:$C$382,$B$3,Real!$F$2:$F$382),MATCH(ROW(Real!$A$2:$A$382),ROW(Real!$A$2:$A$382)),""),ROWS($A$1:B9)),COLUMNS($A$1:B9)),"")</f>
        <v>0.17204971273697406</v>
      </c>
      <c r="L13" s="2" cm="1">
        <f t="array" aca="1" ref="L13" ca="1">IFERROR(INDEX(Real!$AF$2:$AL$382,SMALL(IF(COUNTIFS($B$2,Real!$C$2:$C$382,$B$3,Real!$F$2:$F$382),MATCH(ROW(Real!$A$2:$A$382),ROW(Real!$A$2:$A$382)),""),ROWS($A$1:C9)),COLUMNS($A$1:C9)),"")</f>
        <v>-0.17569252657328133</v>
      </c>
      <c r="M13" s="2" cm="1">
        <f t="array" aca="1" ref="M13" ca="1">IFERROR(INDEX(Real!$AF$2:$AL$382,SMALL(IF(COUNTIFS($B$2,Real!$C$2:$C$382,$B$3,Real!$F$2:$F$382),MATCH(ROW(Real!$A$2:$A$382),ROW(Real!$A$2:$A$382)),""),ROWS($A$1:D9)),COLUMNS($A$1:D9)),"")</f>
        <v>-0.49820111283986857</v>
      </c>
      <c r="N13" s="2" cm="1">
        <f t="array" aca="1" ref="N13" ca="1">IFERROR(INDEX(Real!$AF$2:$AL$382,SMALL(IF(COUNTIFS($B$2,Real!$C$2:$C$382,$B$3,Real!$F$2:$F$382),MATCH(ROW(Real!$A$2:$A$382),ROW(Real!$A$2:$A$382)),""),ROWS($A$1:E9)),COLUMNS($A$1:E9)),"")</f>
        <v>-0.23724047208155363</v>
      </c>
      <c r="O13" s="2" cm="1">
        <f t="array" aca="1" ref="O13" ca="1">IFERROR(INDEX(Real!$AF$2:$AL$382,SMALL(IF(COUNTIFS($B$2,Real!$C$2:$C$382,$B$3,Real!$F$2:$F$382),MATCH(ROW(Real!$A$2:$A$382),ROW(Real!$A$2:$A$382)),""),ROWS($A$1:F9)),COLUMNS($A$1:F9)),"")</f>
        <v>-0.4457108942624492</v>
      </c>
      <c r="P13" s="2" t="str" cm="1">
        <f t="array" aca="1" ref="P13" ca="1">IFERROR(INDEX(Real!$AF$2:$AL$382,SMALL(IF(COUNTIFS($B$2,Real!$C$2:$C$382,$B$3,Real!$F$2:$F$382),MATCH(ROW(Real!$A$2:$A$382),ROW(Real!$A$2:$A$382)),""),ROWS($A$1:G9)),COLUMNS($A$1:G9)),"")</f>
        <v/>
      </c>
    </row>
    <row r="14" spans="1:16" x14ac:dyDescent="0.3">
      <c r="B14" s="106"/>
      <c r="E14">
        <f ca="1"/>
        <v>0</v>
      </c>
      <c r="F14">
        <v>10</v>
      </c>
      <c r="G14" t="str">
        <f ca="1"/>
        <v/>
      </c>
      <c r="H14" cm="1">
        <f t="array" aca="1" ref="H14" ca="1">SMALL(IF(COUNTIFS($B$2,Real!$C$2:$C$382,$B$3,Real!$F$2:$F$382),MATCH(ROW(Real!$A$2:$A$382),ROW(Real!$A$2:$A$382)),""),ROWS($A$1:A10))</f>
        <v>367</v>
      </c>
      <c r="I14" s="2" t="str" cm="1">
        <f t="array" aca="1" ref="I14" ca="1">IFERROR(INDEX(Real!$A$2:$A$382,SMALL(IF(COUNTIFS($B$2,Real!$C$2:$C$382,$B$3,Real!$F$2:$F$382),MATCH(ROW(Real!$A$2:$A$382),ROW(Real!$A$2:$A$382)),""),ROWS($A$1:A10)),COLUMNS($A$1:A10)),"")</f>
        <v>Bolivia</v>
      </c>
      <c r="J14" s="2" cm="1">
        <f t="array" aca="1" ref="J14" ca="1">IFERROR(INDEX(Real!$AF$2:$AL$382,SMALL(IF(COUNTIFS($B$2,Real!$C$2:$C$382,$B$3,Real!$F$2:$F$382),MATCH(ROW(Real!$A$2:$A$382),ROW(Real!$A$2:$A$382)),""),ROWS($A$1:A10)),COLUMNS($A$1:A10)),"")</f>
        <v>-0.24543370406643944</v>
      </c>
      <c r="K14" s="2" cm="1">
        <f t="array" aca="1" ref="K14" ca="1">IFERROR(INDEX(Real!$AF$2:$AL$382,SMALL(IF(COUNTIFS($B$2,Real!$C$2:$C$382,$B$3,Real!$F$2:$F$382),MATCH(ROW(Real!$A$2:$A$382),ROW(Real!$A$2:$A$382)),""),ROWS($A$1:B10)),COLUMNS($A$1:B10)),"")</f>
        <v>-3.6498676545997172E-2</v>
      </c>
      <c r="L14" s="2" cm="1">
        <f t="array" aca="1" ref="L14" ca="1">IFERROR(INDEX(Real!$AF$2:$AL$382,SMALL(IF(COUNTIFS($B$2,Real!$C$2:$C$382,$B$3,Real!$F$2:$F$382),MATCH(ROW(Real!$A$2:$A$382),ROW(Real!$A$2:$A$382)),""),ROWS($A$1:C10)),COLUMNS($A$1:C10)),"")</f>
        <v>-0.13424389965172523</v>
      </c>
      <c r="M14" s="2" cm="1">
        <f t="array" aca="1" ref="M14" ca="1">IFERROR(INDEX(Real!$AF$2:$AL$382,SMALL(IF(COUNTIFS($B$2,Real!$C$2:$C$382,$B$3,Real!$F$2:$F$382),MATCH(ROW(Real!$A$2:$A$382),ROW(Real!$A$2:$A$382)),""),ROWS($A$1:D10)),COLUMNS($A$1:D10)),"")</f>
        <v>-0.8095807287940181</v>
      </c>
      <c r="N14" s="2" cm="1">
        <f t="array" aca="1" ref="N14" ca="1">IFERROR(INDEX(Real!$AF$2:$AL$382,SMALL(IF(COUNTIFS($B$2,Real!$C$2:$C$382,$B$3,Real!$F$2:$F$382),MATCH(ROW(Real!$A$2:$A$382),ROW(Real!$A$2:$A$382)),""),ROWS($A$1:E10)),COLUMNS($A$1:E10)),"")</f>
        <v>-0.43916315188608257</v>
      </c>
      <c r="O14" s="2" cm="1">
        <f t="array" aca="1" ref="O14" ca="1">IFERROR(INDEX(Real!$AF$2:$AL$382,SMALL(IF(COUNTIFS($B$2,Real!$C$2:$C$382,$B$3,Real!$F$2:$F$382),MATCH(ROW(Real!$A$2:$A$382),ROW(Real!$A$2:$A$382)),""),ROWS($A$1:F10)),COLUMNS($A$1:F10)),"")</f>
        <v>-0.3473303052833232</v>
      </c>
      <c r="P14" s="2" cm="1">
        <f t="array" aca="1" ref="P14" ca="1">IFERROR(INDEX(Real!$AF$2:$AL$382,SMALL(IF(COUNTIFS($B$2,Real!$C$2:$C$382,$B$3,Real!$F$2:$F$382),MATCH(ROW(Real!$A$2:$A$382),ROW(Real!$A$2:$A$382)),""),ROWS($A$1:G10)),COLUMNS($A$1:G10)),"")</f>
        <v>-9.6811342023245428E-2</v>
      </c>
    </row>
    <row r="15" spans="1:16" x14ac:dyDescent="0.3">
      <c r="B15" s="106"/>
      <c r="E15">
        <f ca="1"/>
        <v>0</v>
      </c>
      <c r="F15">
        <v>11</v>
      </c>
      <c r="G15" t="str">
        <f ca="1"/>
        <v/>
      </c>
      <c r="H15" cm="1">
        <f t="array" aca="1" ref="H15" ca="1">SMALL(IF(COUNTIFS($B$2,Real!$C$2:$C$382,$B$3,Real!$F$2:$F$382),MATCH(ROW(Real!$A$2:$A$382),ROW(Real!$A$2:$A$382)),""),ROWS($A$1:A11))</f>
        <v>368</v>
      </c>
      <c r="I15" s="2" t="str" cm="1">
        <f t="array" aca="1" ref="I15" ca="1">IFERROR(INDEX(Real!$A$2:$A$382,SMALL(IF(COUNTIFS($B$2,Real!$C$2:$C$382,$B$3,Real!$F$2:$F$382),MATCH(ROW(Real!$A$2:$A$382),ROW(Real!$A$2:$A$382)),""),ROWS($A$1:A11)),COLUMNS($A$1:A11)),"")</f>
        <v>Brazil</v>
      </c>
      <c r="J15" s="2" cm="1">
        <f t="array" aca="1" ref="J15" ca="1">IFERROR(INDEX(Real!$AF$2:$AL$382,SMALL(IF(COUNTIFS($B$2,Real!$C$2:$C$382,$B$3,Real!$F$2:$F$382),MATCH(ROW(Real!$A$2:$A$382),ROW(Real!$A$2:$A$382)),""),ROWS($A$1:A11)),COLUMNS($A$1:A11)),"")</f>
        <v>4.4241422745904514E-2</v>
      </c>
      <c r="K15" s="2" cm="1">
        <f t="array" aca="1" ref="K15" ca="1">IFERROR(INDEX(Real!$AF$2:$AL$382,SMALL(IF(COUNTIFS($B$2,Real!$C$2:$C$382,$B$3,Real!$F$2:$F$382),MATCH(ROW(Real!$A$2:$A$382),ROW(Real!$A$2:$A$382)),""),ROWS($A$1:B11)),COLUMNS($A$1:B11)),"")</f>
        <v>-2.9166226792747097E-2</v>
      </c>
      <c r="L15" s="2" cm="1">
        <f t="array" aca="1" ref="L15" ca="1">IFERROR(INDEX(Real!$AF$2:$AL$382,SMALL(IF(COUNTIFS($B$2,Real!$C$2:$C$382,$B$3,Real!$F$2:$F$382),MATCH(ROW(Real!$A$2:$A$382),ROW(Real!$A$2:$A$382)),""),ROWS($A$1:C11)),COLUMNS($A$1:C11)),"")</f>
        <v>-1.9644921181202049E-2</v>
      </c>
      <c r="M15" s="2" cm="1">
        <f t="array" aca="1" ref="M15" ca="1">IFERROR(INDEX(Real!$AF$2:$AL$382,SMALL(IF(COUNTIFS($B$2,Real!$C$2:$C$382,$B$3,Real!$F$2:$F$382),MATCH(ROW(Real!$A$2:$A$382),ROW(Real!$A$2:$A$382)),""),ROWS($A$1:D11)),COLUMNS($A$1:D11)),"")</f>
        <v>-0.25707195639915781</v>
      </c>
      <c r="N15" s="2" cm="1">
        <f t="array" aca="1" ref="N15" ca="1">IFERROR(INDEX(Real!$AF$2:$AL$382,SMALL(IF(COUNTIFS($B$2,Real!$C$2:$C$382,$B$3,Real!$F$2:$F$382),MATCH(ROW(Real!$A$2:$A$382),ROW(Real!$A$2:$A$382)),""),ROWS($A$1:E11)),COLUMNS($A$1:E11)),"")</f>
        <v>-0.30400544346208008</v>
      </c>
      <c r="O15" s="2" cm="1">
        <f t="array" aca="1" ref="O15" ca="1">IFERROR(INDEX(Real!$AF$2:$AL$382,SMALL(IF(COUNTIFS($B$2,Real!$C$2:$C$382,$B$3,Real!$F$2:$F$382),MATCH(ROW(Real!$A$2:$A$382),ROW(Real!$A$2:$A$382)),""),ROWS($A$1:F11)),COLUMNS($A$1:F11)),"")</f>
        <v>-0.23748144071883062</v>
      </c>
      <c r="P15" s="2" cm="1">
        <f t="array" aca="1" ref="P15" ca="1">IFERROR(INDEX(Real!$AF$2:$AL$382,SMALL(IF(COUNTIFS($B$2,Real!$C$2:$C$382,$B$3,Real!$F$2:$F$382),MATCH(ROW(Real!$A$2:$A$382),ROW(Real!$A$2:$A$382)),""),ROWS($A$1:G11)),COLUMNS($A$1:G11)),"")</f>
        <v>-0.12054037045662185</v>
      </c>
    </row>
    <row r="16" spans="1:16" x14ac:dyDescent="0.3">
      <c r="B16" s="106"/>
      <c r="E16">
        <f ca="1"/>
        <v>0</v>
      </c>
      <c r="F16">
        <v>12</v>
      </c>
      <c r="G16" t="str">
        <f ca="1"/>
        <v/>
      </c>
      <c r="H16" cm="1">
        <f t="array" aca="1" ref="H16" ca="1">SMALL(IF(COUNTIFS($B$2,Real!$C$2:$C$382,$B$3,Real!$F$2:$F$382),MATCH(ROW(Real!$A$2:$A$382),ROW(Real!$A$2:$A$382)),""),ROWS($A$1:A12))</f>
        <v>369</v>
      </c>
      <c r="I16" s="2" t="str" cm="1">
        <f t="array" aca="1" ref="I16" ca="1">IFERROR(INDEX(Real!$A$2:$A$382,SMALL(IF(COUNTIFS($B$2,Real!$C$2:$C$382,$B$3,Real!$F$2:$F$382),MATCH(ROW(Real!$A$2:$A$382),ROW(Real!$A$2:$A$382)),""),ROWS($A$1:A12)),COLUMNS($A$1:A12)),"")</f>
        <v>Chile</v>
      </c>
      <c r="J16" s="2" cm="1">
        <f t="array" aca="1" ref="J16" ca="1">IFERROR(INDEX(Real!$AF$2:$AL$382,SMALL(IF(COUNTIFS($B$2,Real!$C$2:$C$382,$B$3,Real!$F$2:$F$382),MATCH(ROW(Real!$A$2:$A$382),ROW(Real!$A$2:$A$382)),""),ROWS($A$1:A12)),COLUMNS($A$1:A12)),"")</f>
        <v>0.13501465927757536</v>
      </c>
      <c r="K16" s="2" cm="1">
        <f t="array" aca="1" ref="K16" ca="1">IFERROR(INDEX(Real!$AF$2:$AL$382,SMALL(IF(COUNTIFS($B$2,Real!$C$2:$C$382,$B$3,Real!$F$2:$F$382),MATCH(ROW(Real!$A$2:$A$382),ROW(Real!$A$2:$A$382)),""),ROWS($A$1:B12)),COLUMNS($A$1:B12)),"")</f>
        <v>-2.4959121979291579E-2</v>
      </c>
      <c r="L16" s="2" cm="1">
        <f t="array" aca="1" ref="L16" ca="1">IFERROR(INDEX(Real!$AF$2:$AL$382,SMALL(IF(COUNTIFS($B$2,Real!$C$2:$C$382,$B$3,Real!$F$2:$F$382),MATCH(ROW(Real!$A$2:$A$382),ROW(Real!$A$2:$A$382)),""),ROWS($A$1:C12)),COLUMNS($A$1:C12)),"")</f>
        <v>-9.6914644493931237E-3</v>
      </c>
      <c r="M16" s="2" cm="1">
        <f t="array" aca="1" ref="M16" ca="1">IFERROR(INDEX(Real!$AF$2:$AL$382,SMALL(IF(COUNTIFS($B$2,Real!$C$2:$C$382,$B$3,Real!$F$2:$F$382),MATCH(ROW(Real!$A$2:$A$382),ROW(Real!$A$2:$A$382)),""),ROWS($A$1:D12)),COLUMNS($A$1:D12)),"")</f>
        <v>-0.398074154598963</v>
      </c>
      <c r="N16" s="2" cm="1">
        <f t="array" aca="1" ref="N16" ca="1">IFERROR(INDEX(Real!$AF$2:$AL$382,SMALL(IF(COUNTIFS($B$2,Real!$C$2:$C$382,$B$3,Real!$F$2:$F$382),MATCH(ROW(Real!$A$2:$A$382),ROW(Real!$A$2:$A$382)),""),ROWS($A$1:E12)),COLUMNS($A$1:E12)),"")</f>
        <v>-0.29833252366496638</v>
      </c>
      <c r="O16" s="2" cm="1">
        <f t="array" aca="1" ref="O16" ca="1">IFERROR(INDEX(Real!$AF$2:$AL$382,SMALL(IF(COUNTIFS($B$2,Real!$C$2:$C$382,$B$3,Real!$F$2:$F$382),MATCH(ROW(Real!$A$2:$A$382),ROW(Real!$A$2:$A$382)),""),ROWS($A$1:F12)),COLUMNS($A$1:F12)),"")</f>
        <v>-0.34227323103245427</v>
      </c>
      <c r="P16" s="2" cm="1">
        <f t="array" aca="1" ref="P16" ca="1">IFERROR(INDEX(Real!$AF$2:$AL$382,SMALL(IF(COUNTIFS($B$2,Real!$C$2:$C$382,$B$3,Real!$F$2:$F$382),MATCH(ROW(Real!$A$2:$A$382),ROW(Real!$A$2:$A$382)),""),ROWS($A$1:G12)),COLUMNS($A$1:G12)),"")</f>
        <v>-5.7554182311090753E-2</v>
      </c>
    </row>
    <row r="17" spans="2:36" x14ac:dyDescent="0.3">
      <c r="B17" s="106"/>
      <c r="E17">
        <f ca="1"/>
        <v>0</v>
      </c>
      <c r="F17">
        <v>13</v>
      </c>
      <c r="G17" t="str">
        <f ca="1"/>
        <v/>
      </c>
      <c r="H17" cm="1">
        <f t="array" aca="1" ref="H17" ca="1">SMALL(IF(COUNTIFS($B$2,Real!$C$2:$C$382,$B$3,Real!$F$2:$F$382),MATCH(ROW(Real!$A$2:$A$382),ROW(Real!$A$2:$A$382)),""),ROWS($A$1:A13))</f>
        <v>370</v>
      </c>
      <c r="I17" s="2" t="str" cm="1">
        <f t="array" aca="1" ref="I17" ca="1">IFERROR(INDEX(Real!$A$2:$A$382,SMALL(IF(COUNTIFS($B$2,Real!$C$2:$C$382,$B$3,Real!$F$2:$F$382),MATCH(ROW(Real!$A$2:$A$382),ROW(Real!$A$2:$A$382)),""),ROWS($A$1:A13)),COLUMNS($A$1:A13)),"")</f>
        <v>Colombia</v>
      </c>
      <c r="J17" s="2" cm="1">
        <f t="array" aca="1" ref="J17" ca="1">IFERROR(INDEX(Real!$AF$2:$AL$382,SMALL(IF(COUNTIFS($B$2,Real!$C$2:$C$382,$B$3,Real!$F$2:$F$382),MATCH(ROW(Real!$A$2:$A$382),ROW(Real!$A$2:$A$382)),""),ROWS($A$1:A13)),COLUMNS($A$1:A13)),"")</f>
        <v>9.4512781498219595E-2</v>
      </c>
      <c r="K17" s="2" cm="1">
        <f t="array" aca="1" ref="K17" ca="1">IFERROR(INDEX(Real!$AF$2:$AL$382,SMALL(IF(COUNTIFS($B$2,Real!$C$2:$C$382,$B$3,Real!$F$2:$F$382),MATCH(ROW(Real!$A$2:$A$382),ROW(Real!$A$2:$A$382)),""),ROWS($A$1:B13)),COLUMNS($A$1:B13)),"")</f>
        <v>7.1802209663932359E-2</v>
      </c>
      <c r="L17" s="2" cm="1">
        <f t="array" aca="1" ref="L17" ca="1">IFERROR(INDEX(Real!$AF$2:$AL$382,SMALL(IF(COUNTIFS($B$2,Real!$C$2:$C$382,$B$3,Real!$F$2:$F$382),MATCH(ROW(Real!$A$2:$A$382),ROW(Real!$A$2:$A$382)),""),ROWS($A$1:C13)),COLUMNS($A$1:C13)),"")</f>
        <v>7.3983716926493059E-3</v>
      </c>
      <c r="M17" s="2" cm="1">
        <f t="array" aca="1" ref="M17" ca="1">IFERROR(INDEX(Real!$AF$2:$AL$382,SMALL(IF(COUNTIFS($B$2,Real!$C$2:$C$382,$B$3,Real!$F$2:$F$382),MATCH(ROW(Real!$A$2:$A$382),ROW(Real!$A$2:$A$382)),""),ROWS($A$1:D13)),COLUMNS($A$1:D13)),"")</f>
        <v>-0.25973074225192933</v>
      </c>
      <c r="N17" s="2" cm="1">
        <f t="array" aca="1" ref="N17" ca="1">IFERROR(INDEX(Real!$AF$2:$AL$382,SMALL(IF(COUNTIFS($B$2,Real!$C$2:$C$382,$B$3,Real!$F$2:$F$382),MATCH(ROW(Real!$A$2:$A$382),ROW(Real!$A$2:$A$382)),""),ROWS($A$1:E13)),COLUMNS($A$1:E13)),"")</f>
        <v>-0.19449237921135804</v>
      </c>
      <c r="O17" s="2" cm="1">
        <f t="array" aca="1" ref="O17" ca="1">IFERROR(INDEX(Real!$AF$2:$AL$382,SMALL(IF(COUNTIFS($B$2,Real!$C$2:$C$382,$B$3,Real!$F$2:$F$382),MATCH(ROW(Real!$A$2:$A$382),ROW(Real!$A$2:$A$382)),""),ROWS($A$1:F13)),COLUMNS($A$1:F13)),"")</f>
        <v>-0.15198267190352879</v>
      </c>
      <c r="P17" s="2" cm="1">
        <f t="array" aca="1" ref="P17" ca="1">IFERROR(INDEX(Real!$AF$2:$AL$382,SMALL(IF(COUNTIFS($B$2,Real!$C$2:$C$382,$B$3,Real!$F$2:$F$382),MATCH(ROW(Real!$A$2:$A$382),ROW(Real!$A$2:$A$382)),""),ROWS($A$1:G13)),COLUMNS($A$1:G13)),"")</f>
        <v>-0.22626996267965738</v>
      </c>
    </row>
    <row r="18" spans="2:36" x14ac:dyDescent="0.3">
      <c r="B18" s="106"/>
      <c r="E18">
        <f ca="1"/>
        <v>0</v>
      </c>
      <c r="F18">
        <v>14</v>
      </c>
      <c r="G18" t="str">
        <f ca="1"/>
        <v/>
      </c>
      <c r="H18" cm="1">
        <f t="array" aca="1" ref="H18" ca="1">SMALL(IF(COUNTIFS($B$2,Real!$C$2:$C$382,$B$3,Real!$F$2:$F$382),MATCH(ROW(Real!$A$2:$A$382),ROW(Real!$A$2:$A$382)),""),ROWS($A$1:A14))</f>
        <v>371</v>
      </c>
      <c r="I18" s="2" t="str" cm="1">
        <f t="array" aca="1" ref="I18" ca="1">IFERROR(INDEX(Real!$A$2:$A$382,SMALL(IF(COUNTIFS($B$2,Real!$C$2:$C$382,$B$3,Real!$F$2:$F$382),MATCH(ROW(Real!$A$2:$A$382),ROW(Real!$A$2:$A$382)),""),ROWS($A$1:A14)),COLUMNS($A$1:A14)),"")</f>
        <v>Costa Rica</v>
      </c>
      <c r="J18" s="2" cm="1">
        <f t="array" aca="1" ref="J18" ca="1">IFERROR(INDEX(Real!$AF$2:$AL$382,SMALL(IF(COUNTIFS($B$2,Real!$C$2:$C$382,$B$3,Real!$F$2:$F$382),MATCH(ROW(Real!$A$2:$A$382),ROW(Real!$A$2:$A$382)),""),ROWS($A$1:A14)),COLUMNS($A$1:A14)),"")</f>
        <v>-4.2625490463426133E-2</v>
      </c>
      <c r="K18" s="2" cm="1">
        <f t="array" aca="1" ref="K18" ca="1">IFERROR(INDEX(Real!$AF$2:$AL$382,SMALL(IF(COUNTIFS($B$2,Real!$C$2:$C$382,$B$3,Real!$F$2:$F$382),MATCH(ROW(Real!$A$2:$A$382),ROW(Real!$A$2:$A$382)),""),ROWS($A$1:B14)),COLUMNS($A$1:B14)),"")</f>
        <v>0.14037820403477411</v>
      </c>
      <c r="L18" s="2" cm="1">
        <f t="array" aca="1" ref="L18" ca="1">IFERROR(INDEX(Real!$AF$2:$AL$382,SMALL(IF(COUNTIFS($B$2,Real!$C$2:$C$382,$B$3,Real!$F$2:$F$382),MATCH(ROW(Real!$A$2:$A$382),ROW(Real!$A$2:$A$382)),""),ROWS($A$1:C14)),COLUMNS($A$1:C14)),"")</f>
        <v>2.6500937113644624E-2</v>
      </c>
      <c r="M18" s="2" cm="1">
        <f t="array" aca="1" ref="M18" ca="1">IFERROR(INDEX(Real!$AF$2:$AL$382,SMALL(IF(COUNTIFS($B$2,Real!$C$2:$C$382,$B$3,Real!$F$2:$F$382),MATCH(ROW(Real!$A$2:$A$382),ROW(Real!$A$2:$A$382)),""),ROWS($A$1:D14)),COLUMNS($A$1:D14)),"")</f>
        <v>-0.24120180477460224</v>
      </c>
      <c r="N18" s="2" cm="1">
        <f t="array" aca="1" ref="N18" ca="1">IFERROR(INDEX(Real!$AF$2:$AL$382,SMALL(IF(COUNTIFS($B$2,Real!$C$2:$C$382,$B$3,Real!$F$2:$F$382),MATCH(ROW(Real!$A$2:$A$382),ROW(Real!$A$2:$A$382)),""),ROWS($A$1:E14)),COLUMNS($A$1:E14)),"")</f>
        <v>-0.30392139235474375</v>
      </c>
      <c r="O18" s="2" cm="1">
        <f t="array" aca="1" ref="O18" ca="1">IFERROR(INDEX(Real!$AF$2:$AL$382,SMALL(IF(COUNTIFS($B$2,Real!$C$2:$C$382,$B$3,Real!$F$2:$F$382),MATCH(ROW(Real!$A$2:$A$382),ROW(Real!$A$2:$A$382)),""),ROWS($A$1:F14)),COLUMNS($A$1:F14)),"")</f>
        <v>-0.36560838167850562</v>
      </c>
      <c r="P18" s="2" cm="1">
        <f t="array" aca="1" ref="P18" ca="1">IFERROR(INDEX(Real!$AF$2:$AL$382,SMALL(IF(COUNTIFS($B$2,Real!$C$2:$C$382,$B$3,Real!$F$2:$F$382),MATCH(ROW(Real!$A$2:$A$382),ROW(Real!$A$2:$A$382)),""),ROWS($A$1:G14)),COLUMNS($A$1:G14)),"")</f>
        <v>-9.8378217104550594E-2</v>
      </c>
    </row>
    <row r="19" spans="2:36" x14ac:dyDescent="0.3">
      <c r="B19" s="106"/>
      <c r="E19">
        <f ca="1"/>
        <v>0</v>
      </c>
      <c r="F19">
        <v>15</v>
      </c>
      <c r="G19" t="str">
        <f ca="1"/>
        <v/>
      </c>
      <c r="H19" cm="1">
        <f t="array" aca="1" ref="H19" ca="1">SMALL(IF(COUNTIFS($B$2,Real!$C$2:$C$382,$B$3,Real!$F$2:$F$382),MATCH(ROW(Real!$A$2:$A$382),ROW(Real!$A$2:$A$382)),""),ROWS($A$1:A15))</f>
        <v>372</v>
      </c>
      <c r="I19" s="2" t="str" cm="1">
        <f t="array" aca="1" ref="I19" ca="1">IFERROR(INDEX(Real!$A$2:$A$382,SMALL(IF(COUNTIFS($B$2,Real!$C$2:$C$382,$B$3,Real!$F$2:$F$382),MATCH(ROW(Real!$A$2:$A$382),ROW(Real!$A$2:$A$382)),""),ROWS($A$1:A15)),COLUMNS($A$1:A15)),"")</f>
        <v>Ecuador</v>
      </c>
      <c r="J19" s="2" cm="1">
        <f t="array" aca="1" ref="J19" ca="1">IFERROR(INDEX(Real!$AF$2:$AL$382,SMALL(IF(COUNTIFS($B$2,Real!$C$2:$C$382,$B$3,Real!$F$2:$F$382),MATCH(ROW(Real!$A$2:$A$382),ROW(Real!$A$2:$A$382)),""),ROWS($A$1:A15)),COLUMNS($A$1:A15)),"")</f>
        <v>5.2368472622987383E-2</v>
      </c>
      <c r="K19" s="2" cm="1">
        <f t="array" aca="1" ref="K19" ca="1">IFERROR(INDEX(Real!$AF$2:$AL$382,SMALL(IF(COUNTIFS($B$2,Real!$C$2:$C$382,$B$3,Real!$F$2:$F$382),MATCH(ROW(Real!$A$2:$A$382),ROW(Real!$A$2:$A$382)),""),ROWS($A$1:B15)),COLUMNS($A$1:B15)),"")</f>
        <v>-7.6012331432505964E-2</v>
      </c>
      <c r="L19" s="2" cm="1">
        <f t="array" aca="1" ref="L19" ca="1">IFERROR(INDEX(Real!$AF$2:$AL$382,SMALL(IF(COUNTIFS($B$2,Real!$C$2:$C$382,$B$3,Real!$F$2:$F$382),MATCH(ROW(Real!$A$2:$A$382),ROW(Real!$A$2:$A$382)),""),ROWS($A$1:C15)),COLUMNS($A$1:C15)),"")</f>
        <v>6.1477454447006467E-2</v>
      </c>
      <c r="M19" s="2" cm="1">
        <f t="array" aca="1" ref="M19" ca="1">IFERROR(INDEX(Real!$AF$2:$AL$382,SMALL(IF(COUNTIFS($B$2,Real!$C$2:$C$382,$B$3,Real!$F$2:$F$382),MATCH(ROW(Real!$A$2:$A$382),ROW(Real!$A$2:$A$382)),""),ROWS($A$1:D15)),COLUMNS($A$1:D15)),"")</f>
        <v>-0.35588889818702285</v>
      </c>
      <c r="N19" s="2" cm="1">
        <f t="array" aca="1" ref="N19" ca="1">IFERROR(INDEX(Real!$AF$2:$AL$382,SMALL(IF(COUNTIFS($B$2,Real!$C$2:$C$382,$B$3,Real!$F$2:$F$382),MATCH(ROW(Real!$A$2:$A$382),ROW(Real!$A$2:$A$382)),""),ROWS($A$1:E15)),COLUMNS($A$1:E15)),"")</f>
        <v>-0.35332635635412785</v>
      </c>
      <c r="O19" s="2" cm="1">
        <f t="array" aca="1" ref="O19" ca="1">IFERROR(INDEX(Real!$AF$2:$AL$382,SMALL(IF(COUNTIFS($B$2,Real!$C$2:$C$382,$B$3,Real!$F$2:$F$382),MATCH(ROW(Real!$A$2:$A$382),ROW(Real!$A$2:$A$382)),""),ROWS($A$1:F15)),COLUMNS($A$1:F15)),"")</f>
        <v>-0.26439182235739794</v>
      </c>
      <c r="P19" s="2" cm="1">
        <f t="array" aca="1" ref="P19" ca="1">IFERROR(INDEX(Real!$AF$2:$AL$382,SMALL(IF(COUNTIFS($B$2,Real!$C$2:$C$382,$B$3,Real!$F$2:$F$382),MATCH(ROW(Real!$A$2:$A$382),ROW(Real!$A$2:$A$382)),""),ROWS($A$1:G15)),COLUMNS($A$1:G15)),"")</f>
        <v>-0.22999156379856017</v>
      </c>
      <c r="AA19" t="s">
        <v>44</v>
      </c>
    </row>
    <row r="20" spans="2:36" x14ac:dyDescent="0.3">
      <c r="B20" s="106"/>
      <c r="E20">
        <f ca="1"/>
        <v>0</v>
      </c>
      <c r="F20">
        <v>16</v>
      </c>
      <c r="G20" t="str">
        <f ca="1"/>
        <v/>
      </c>
      <c r="H20" cm="1">
        <f t="array" aca="1" ref="H20" ca="1">SMALL(IF(COUNTIFS($B$2,Real!$C$2:$C$382,$B$3,Real!$F$2:$F$382),MATCH(ROW(Real!$A$2:$A$382),ROW(Real!$A$2:$A$382)),""),ROWS($A$1:A16))</f>
        <v>373</v>
      </c>
      <c r="I20" s="2" t="str" cm="1">
        <f t="array" aca="1" ref="I20" ca="1">IFERROR(INDEX(Real!$A$2:$A$382,SMALL(IF(COUNTIFS($B$2,Real!$C$2:$C$382,$B$3,Real!$F$2:$F$382),MATCH(ROW(Real!$A$2:$A$382),ROW(Real!$A$2:$A$382)),""),ROWS($A$1:A16)),COLUMNS($A$1:A16)),"")</f>
        <v>El Salvador</v>
      </c>
      <c r="J20" s="2" cm="1">
        <f t="array" aca="1" ref="J20" ca="1">IFERROR(INDEX(Real!$AF$2:$AL$382,SMALL(IF(COUNTIFS($B$2,Real!$C$2:$C$382,$B$3,Real!$F$2:$F$382),MATCH(ROW(Real!$A$2:$A$382),ROW(Real!$A$2:$A$382)),""),ROWS($A$1:A16)),COLUMNS($A$1:A16)),"")</f>
        <v>4.0690230758500402E-2</v>
      </c>
      <c r="K20" s="2" cm="1">
        <f t="array" aca="1" ref="K20" ca="1">IFERROR(INDEX(Real!$AF$2:$AL$382,SMALL(IF(COUNTIFS($B$2,Real!$C$2:$C$382,$B$3,Real!$F$2:$F$382),MATCH(ROW(Real!$A$2:$A$382),ROW(Real!$A$2:$A$382)),""),ROWS($A$1:B16)),COLUMNS($A$1:B16)),"")</f>
        <v>5.6852314612922041E-2</v>
      </c>
      <c r="L20" s="2" cm="1">
        <f t="array" aca="1" ref="L20" ca="1">IFERROR(INDEX(Real!$AF$2:$AL$382,SMALL(IF(COUNTIFS($B$2,Real!$C$2:$C$382,$B$3,Real!$F$2:$F$382),MATCH(ROW(Real!$A$2:$A$382),ROW(Real!$A$2:$A$382)),""),ROWS($A$1:C16)),COLUMNS($A$1:C16)),"")</f>
        <v>4.9442299753089001E-3</v>
      </c>
      <c r="M20" s="2" cm="1">
        <f t="array" aca="1" ref="M20" ca="1">IFERROR(INDEX(Real!$AF$2:$AL$382,SMALL(IF(COUNTIFS($B$2,Real!$C$2:$C$382,$B$3,Real!$F$2:$F$382),MATCH(ROW(Real!$A$2:$A$382),ROW(Real!$A$2:$A$382)),""),ROWS($A$1:D16)),COLUMNS($A$1:D16)),"")</f>
        <v>-0.30476991827490635</v>
      </c>
      <c r="N20" s="2" cm="1">
        <f t="array" aca="1" ref="N20" ca="1">IFERROR(INDEX(Real!$AF$2:$AL$382,SMALL(IF(COUNTIFS($B$2,Real!$C$2:$C$382,$B$3,Real!$F$2:$F$382),MATCH(ROW(Real!$A$2:$A$382),ROW(Real!$A$2:$A$382)),""),ROWS($A$1:E16)),COLUMNS($A$1:E16)),"")</f>
        <v>-0.29231642740571062</v>
      </c>
      <c r="O20" s="2" cm="1">
        <f t="array" aca="1" ref="O20" ca="1">IFERROR(INDEX(Real!$AF$2:$AL$382,SMALL(IF(COUNTIFS($B$2,Real!$C$2:$C$382,$B$3,Real!$F$2:$F$382),MATCH(ROW(Real!$A$2:$A$382),ROW(Real!$A$2:$A$382)),""),ROWS($A$1:F16)),COLUMNS($A$1:F16)),"")</f>
        <v>-2.17148502585853E-2</v>
      </c>
      <c r="P20" s="2" cm="1">
        <f t="array" aca="1" ref="P20" ca="1">IFERROR(INDEX(Real!$AF$2:$AL$382,SMALL(IF(COUNTIFS($B$2,Real!$C$2:$C$382,$B$3,Real!$F$2:$F$382),MATCH(ROW(Real!$A$2:$A$382),ROW(Real!$A$2:$A$382)),""),ROWS($A$1:G16)),COLUMNS($A$1:G16)),"")</f>
        <v>-7.4985119375754999E-2</v>
      </c>
      <c r="AJ20" t="s">
        <v>735</v>
      </c>
    </row>
    <row r="21" spans="2:36" x14ac:dyDescent="0.3">
      <c r="B21" s="106"/>
      <c r="E21">
        <f ca="1"/>
        <v>0</v>
      </c>
      <c r="F21">
        <v>17</v>
      </c>
      <c r="G21" t="str">
        <f ca="1"/>
        <v/>
      </c>
      <c r="H21" cm="1">
        <f t="array" aca="1" ref="H21" ca="1">SMALL(IF(COUNTIFS($B$2,Real!$C$2:$C$382,$B$3,Real!$F$2:$F$382),MATCH(ROW(Real!$A$2:$A$382),ROW(Real!$A$2:$A$382)),""),ROWS($A$1:A17))</f>
        <v>374</v>
      </c>
      <c r="I21" s="2" t="str" cm="1">
        <f t="array" aca="1" ref="I21" ca="1">IFERROR(INDEX(Real!$A$2:$A$382,SMALL(IF(COUNTIFS($B$2,Real!$C$2:$C$382,$B$3,Real!$F$2:$F$382),MATCH(ROW(Real!$A$2:$A$382),ROW(Real!$A$2:$A$382)),""),ROWS($A$1:A17)),COLUMNS($A$1:A17)),"")</f>
        <v>Guatemala</v>
      </c>
      <c r="J21" s="2" cm="1">
        <f t="array" aca="1" ref="J21" ca="1">IFERROR(INDEX(Real!$AF$2:$AL$382,SMALL(IF(COUNTIFS($B$2,Real!$C$2:$C$382,$B$3,Real!$F$2:$F$382),MATCH(ROW(Real!$A$2:$A$382),ROW(Real!$A$2:$A$382)),""),ROWS($A$1:A17)),COLUMNS($A$1:A17)),"")</f>
        <v>8.0646847194602453E-2</v>
      </c>
      <c r="K21" s="2" cm="1">
        <f t="array" aca="1" ref="K21" ca="1">IFERROR(INDEX(Real!$AF$2:$AL$382,SMALL(IF(COUNTIFS($B$2,Real!$C$2:$C$382,$B$3,Real!$F$2:$F$382),MATCH(ROW(Real!$A$2:$A$382),ROW(Real!$A$2:$A$382)),""),ROWS($A$1:B17)),COLUMNS($A$1:B17)),"")</f>
        <v>7.4077875129297588E-2</v>
      </c>
      <c r="L21" s="2" cm="1">
        <f t="array" aca="1" ref="L21" ca="1">IFERROR(INDEX(Real!$AF$2:$AL$382,SMALL(IF(COUNTIFS($B$2,Real!$C$2:$C$382,$B$3,Real!$F$2:$F$382),MATCH(ROW(Real!$A$2:$A$382),ROW(Real!$A$2:$A$382)),""),ROWS($A$1:C17)),COLUMNS($A$1:C17)),"")</f>
        <v>-0.29484305164549424</v>
      </c>
      <c r="M21" s="2" cm="1">
        <f t="array" aca="1" ref="M21" ca="1">IFERROR(INDEX(Real!$AF$2:$AL$382,SMALL(IF(COUNTIFS($B$2,Real!$C$2:$C$382,$B$3,Real!$F$2:$F$382),MATCH(ROW(Real!$A$2:$A$382),ROW(Real!$A$2:$A$382)),""),ROWS($A$1:D17)),COLUMNS($A$1:D17)),"")</f>
        <v>9.5561871144150531E-2</v>
      </c>
      <c r="N21" s="2" cm="1">
        <f t="array" aca="1" ref="N21" ca="1">IFERROR(INDEX(Real!$AF$2:$AL$382,SMALL(IF(COUNTIFS($B$2,Real!$C$2:$C$382,$B$3,Real!$F$2:$F$382),MATCH(ROW(Real!$A$2:$A$382),ROW(Real!$A$2:$A$382)),""),ROWS($A$1:E17)),COLUMNS($A$1:E17)),"")</f>
        <v>-0.25684909559788466</v>
      </c>
      <c r="O21" s="2" cm="1">
        <f t="array" aca="1" ref="O21" ca="1">IFERROR(INDEX(Real!$AF$2:$AL$382,SMALL(IF(COUNTIFS($B$2,Real!$C$2:$C$382,$B$3,Real!$F$2:$F$382),MATCH(ROW(Real!$A$2:$A$382),ROW(Real!$A$2:$A$382)),""),ROWS($A$1:F17)),COLUMNS($A$1:F17)),"")</f>
        <v>-0.18638974610360165</v>
      </c>
      <c r="P21" s="2" cm="1">
        <f t="array" aca="1" ref="P21" ca="1">IFERROR(INDEX(Real!$AF$2:$AL$382,SMALL(IF(COUNTIFS($B$2,Real!$C$2:$C$382,$B$3,Real!$F$2:$F$382),MATCH(ROW(Real!$A$2:$A$382),ROW(Real!$A$2:$A$382)),""),ROWS($A$1:G17)),COLUMNS($A$1:G17)),"")</f>
        <v>-0.14958494690473828</v>
      </c>
    </row>
    <row r="22" spans="2:36" x14ac:dyDescent="0.3">
      <c r="B22" s="106"/>
      <c r="E22">
        <f ca="1"/>
        <v>0</v>
      </c>
      <c r="F22">
        <v>18</v>
      </c>
      <c r="G22" t="str">
        <f ca="1"/>
        <v/>
      </c>
      <c r="H22" cm="1">
        <f t="array" aca="1" ref="H22" ca="1">SMALL(IF(COUNTIFS($B$2,Real!$C$2:$C$382,$B$3,Real!$F$2:$F$382),MATCH(ROW(Real!$A$2:$A$382),ROW(Real!$A$2:$A$382)),""),ROWS($A$1:A18))</f>
        <v>375</v>
      </c>
      <c r="I22" s="2" t="str" cm="1">
        <f t="array" aca="1" ref="I22" ca="1">IFERROR(INDEX(Real!$A$2:$A$382,SMALL(IF(COUNTIFS($B$2,Real!$C$2:$C$382,$B$3,Real!$F$2:$F$382),MATCH(ROW(Real!$A$2:$A$382),ROW(Real!$A$2:$A$382)),""),ROWS($A$1:A18)),COLUMNS($A$1:A18)),"")</f>
        <v>Honduras</v>
      </c>
      <c r="J22" s="2" cm="1">
        <f t="array" aca="1" ref="J22" ca="1">IFERROR(INDEX(Real!$AF$2:$AL$382,SMALL(IF(COUNTIFS($B$2,Real!$C$2:$C$382,$B$3,Real!$F$2:$F$382),MATCH(ROW(Real!$A$2:$A$382),ROW(Real!$A$2:$A$382)),""),ROWS($A$1:A18)),COLUMNS($A$1:A18)),"")</f>
        <v>4.3890728194182743E-2</v>
      </c>
      <c r="K22" s="2" cm="1">
        <f t="array" aca="1" ref="K22" ca="1">IFERROR(INDEX(Real!$AF$2:$AL$382,SMALL(IF(COUNTIFS($B$2,Real!$C$2:$C$382,$B$3,Real!$F$2:$F$382),MATCH(ROW(Real!$A$2:$A$382),ROW(Real!$A$2:$A$382)),""),ROWS($A$1:B18)),COLUMNS($A$1:B18)),"")</f>
        <v>-1.2455648898373965E-2</v>
      </c>
      <c r="L22" s="2" cm="1">
        <f t="array" aca="1" ref="L22" ca="1">IFERROR(INDEX(Real!$AF$2:$AL$382,SMALL(IF(COUNTIFS($B$2,Real!$C$2:$C$382,$B$3,Real!$F$2:$F$382),MATCH(ROW(Real!$A$2:$A$382),ROW(Real!$A$2:$A$382)),""),ROWS($A$1:C18)),COLUMNS($A$1:C18)),"")</f>
        <v>-0.13969351128090607</v>
      </c>
      <c r="M22" s="2" cm="1">
        <f t="array" aca="1" ref="M22" ca="1">IFERROR(INDEX(Real!$AF$2:$AL$382,SMALL(IF(COUNTIFS($B$2,Real!$C$2:$C$382,$B$3,Real!$F$2:$F$382),MATCH(ROW(Real!$A$2:$A$382),ROW(Real!$A$2:$A$382)),""),ROWS($A$1:D18)),COLUMNS($A$1:D18)),"")</f>
        <v>-0.36549863067568666</v>
      </c>
      <c r="N22" s="2" cm="1">
        <f t="array" aca="1" ref="N22" ca="1">IFERROR(INDEX(Real!$AF$2:$AL$382,SMALL(IF(COUNTIFS($B$2,Real!$C$2:$C$382,$B$3,Real!$F$2:$F$382),MATCH(ROW(Real!$A$2:$A$382),ROW(Real!$A$2:$A$382)),""),ROWS($A$1:E18)),COLUMNS($A$1:E18)),"")</f>
        <v>-0.42091562944864391</v>
      </c>
      <c r="O22" s="2" cm="1">
        <f t="array" aca="1" ref="O22" ca="1">IFERROR(INDEX(Real!$AF$2:$AL$382,SMALL(IF(COUNTIFS($B$2,Real!$C$2:$C$382,$B$3,Real!$F$2:$F$382),MATCH(ROW(Real!$A$2:$A$382),ROW(Real!$A$2:$A$382)),""),ROWS($A$1:F18)),COLUMNS($A$1:F18)),"")</f>
        <v>-0.47866342365127446</v>
      </c>
      <c r="P22" s="2" cm="1">
        <f t="array" aca="1" ref="P22" ca="1">IFERROR(INDEX(Real!$AF$2:$AL$382,SMALL(IF(COUNTIFS($B$2,Real!$C$2:$C$382,$B$3,Real!$F$2:$F$382),MATCH(ROW(Real!$A$2:$A$382),ROW(Real!$A$2:$A$382)),""),ROWS($A$1:G18)),COLUMNS($A$1:G18)),"")</f>
        <v>-0.30341664297915344</v>
      </c>
    </row>
    <row r="23" spans="2:36" x14ac:dyDescent="0.3">
      <c r="B23" s="106"/>
      <c r="E23">
        <f ca="1"/>
        <v>0</v>
      </c>
      <c r="F23">
        <v>19</v>
      </c>
      <c r="G23" t="str">
        <f ca="1"/>
        <v/>
      </c>
      <c r="H23" cm="1">
        <f t="array" aca="1" ref="H23" ca="1">SMALL(IF(COUNTIFS($B$2,Real!$C$2:$C$382,$B$3,Real!$F$2:$F$382),MATCH(ROW(Real!$A$2:$A$382),ROW(Real!$A$2:$A$382)),""),ROWS($A$1:A19))</f>
        <v>376</v>
      </c>
      <c r="I23" s="2" t="str" cm="1">
        <f t="array" aca="1" ref="I23" ca="1">IFERROR(INDEX(Real!$A$2:$A$382,SMALL(IF(COUNTIFS($B$2,Real!$C$2:$C$382,$B$3,Real!$F$2:$F$382),MATCH(ROW(Real!$A$2:$A$382),ROW(Real!$A$2:$A$382)),""),ROWS($A$1:A19)),COLUMNS($A$1:A19)),"")</f>
        <v>Panama</v>
      </c>
      <c r="J23" s="2" cm="1">
        <f t="array" aca="1" ref="J23" ca="1">IFERROR(INDEX(Real!$AF$2:$AL$382,SMALL(IF(COUNTIFS($B$2,Real!$C$2:$C$382,$B$3,Real!$F$2:$F$382),MATCH(ROW(Real!$A$2:$A$382),ROW(Real!$A$2:$A$382)),""),ROWS($A$1:A19)),COLUMNS($A$1:A19)),"")</f>
        <v>4.4848975259633335E-2</v>
      </c>
      <c r="K23" s="2" cm="1">
        <f t="array" aca="1" ref="K23" ca="1">IFERROR(INDEX(Real!$AF$2:$AL$382,SMALL(IF(COUNTIFS($B$2,Real!$C$2:$C$382,$B$3,Real!$F$2:$F$382),MATCH(ROW(Real!$A$2:$A$382),ROW(Real!$A$2:$A$382)),""),ROWS($A$1:B19)),COLUMNS($A$1:B19)),"")</f>
        <v>0.10323361955583281</v>
      </c>
      <c r="L23" s="2" cm="1">
        <f t="array" aca="1" ref="L23" ca="1">IFERROR(INDEX(Real!$AF$2:$AL$382,SMALL(IF(COUNTIFS($B$2,Real!$C$2:$C$382,$B$3,Real!$F$2:$F$382),MATCH(ROW(Real!$A$2:$A$382),ROW(Real!$A$2:$A$382)),""),ROWS($A$1:C19)),COLUMNS($A$1:C19)),"")</f>
        <v>-0.41927665763423838</v>
      </c>
      <c r="M23" s="2" cm="1">
        <f t="array" aca="1" ref="M23" ca="1">IFERROR(INDEX(Real!$AF$2:$AL$382,SMALL(IF(COUNTIFS($B$2,Real!$C$2:$C$382,$B$3,Real!$F$2:$F$382),MATCH(ROW(Real!$A$2:$A$382),ROW(Real!$A$2:$A$382)),""),ROWS($A$1:D19)),COLUMNS($A$1:D19)),"")</f>
        <v>-0.53795151203667968</v>
      </c>
      <c r="N23" s="2" cm="1">
        <f t="array" aca="1" ref="N23" ca="1">IFERROR(INDEX(Real!$AF$2:$AL$382,SMALL(IF(COUNTIFS($B$2,Real!$C$2:$C$382,$B$3,Real!$F$2:$F$382),MATCH(ROW(Real!$A$2:$A$382),ROW(Real!$A$2:$A$382)),""),ROWS($A$1:E19)),COLUMNS($A$1:E19)),"")</f>
        <v>-0.51934550993623163</v>
      </c>
      <c r="O23" s="2" cm="1">
        <f t="array" aca="1" ref="O23" ca="1">IFERROR(INDEX(Real!$AF$2:$AL$382,SMALL(IF(COUNTIFS($B$2,Real!$C$2:$C$382,$B$3,Real!$F$2:$F$382),MATCH(ROW(Real!$A$2:$A$382),ROW(Real!$A$2:$A$382)),""),ROWS($A$1:F19)),COLUMNS($A$1:F19)),"")</f>
        <v>-0.63991352377675004</v>
      </c>
      <c r="P23" s="2" cm="1">
        <f t="array" aca="1" ref="P23" ca="1">IFERROR(INDEX(Real!$AF$2:$AL$382,SMALL(IF(COUNTIFS($B$2,Real!$C$2:$C$382,$B$3,Real!$F$2:$F$382),MATCH(ROW(Real!$A$2:$A$382),ROW(Real!$A$2:$A$382)),""),ROWS($A$1:G19)),COLUMNS($A$1:G19)),"")</f>
        <v>0.24500816581955817</v>
      </c>
    </row>
    <row r="24" spans="2:36" x14ac:dyDescent="0.3">
      <c r="B24" s="106"/>
      <c r="E24">
        <f ca="1"/>
        <v>0</v>
      </c>
      <c r="F24">
        <v>20</v>
      </c>
      <c r="G24" t="str">
        <f ca="1"/>
        <v/>
      </c>
      <c r="H24" cm="1">
        <f t="array" aca="1" ref="H24" ca="1">SMALL(IF(COUNTIFS($B$2,Real!$C$2:$C$382,$B$3,Real!$F$2:$F$382),MATCH(ROW(Real!$A$2:$A$382),ROW(Real!$A$2:$A$382)),""),ROWS($A$1:A20))</f>
        <v>377</v>
      </c>
      <c r="I24" s="2" t="str" cm="1">
        <f t="array" aca="1" ref="I24" ca="1">IFERROR(INDEX(Real!$A$2:$A$382,SMALL(IF(COUNTIFS($B$2,Real!$C$2:$C$382,$B$3,Real!$F$2:$F$382),MATCH(ROW(Real!$A$2:$A$382),ROW(Real!$A$2:$A$382)),""),ROWS($A$1:A20)),COLUMNS($A$1:A20)),"")</f>
        <v>Paraguay</v>
      </c>
      <c r="J24" s="2" cm="1">
        <f t="array" aca="1" ref="J24" ca="1">IFERROR(INDEX(Real!$AF$2:$AL$382,SMALL(IF(COUNTIFS($B$2,Real!$C$2:$C$382,$B$3,Real!$F$2:$F$382),MATCH(ROW(Real!$A$2:$A$382),ROW(Real!$A$2:$A$382)),""),ROWS($A$1:A20)),COLUMNS($A$1:A20)),"")</f>
        <v>1.3307341676273267E-2</v>
      </c>
      <c r="K24" s="2" cm="1">
        <f t="array" aca="1" ref="K24" ca="1">IFERROR(INDEX(Real!$AF$2:$AL$382,SMALL(IF(COUNTIFS($B$2,Real!$C$2:$C$382,$B$3,Real!$F$2:$F$382),MATCH(ROW(Real!$A$2:$A$382),ROW(Real!$A$2:$A$382)),""),ROWS($A$1:B20)),COLUMNS($A$1:B20)),"")</f>
        <v>4.6109932879625434E-2</v>
      </c>
      <c r="L24" s="2" cm="1">
        <f t="array" aca="1" ref="L24" ca="1">IFERROR(INDEX(Real!$AF$2:$AL$382,SMALL(IF(COUNTIFS($B$2,Real!$C$2:$C$382,$B$3,Real!$F$2:$F$382),MATCH(ROW(Real!$A$2:$A$382),ROW(Real!$A$2:$A$382)),""),ROWS($A$1:C20)),COLUMNS($A$1:C20)),"")</f>
        <v>-0.10027607720960419</v>
      </c>
      <c r="M24" s="2" cm="1">
        <f t="array" aca="1" ref="M24" ca="1">IFERROR(INDEX(Real!$AF$2:$AL$382,SMALL(IF(COUNTIFS($B$2,Real!$C$2:$C$382,$B$3,Real!$F$2:$F$382),MATCH(ROW(Real!$A$2:$A$382),ROW(Real!$A$2:$A$382)),""),ROWS($A$1:D20)),COLUMNS($A$1:D20)),"")</f>
        <v>-0.54662363929485236</v>
      </c>
      <c r="N24" s="2" cm="1">
        <f t="array" aca="1" ref="N24" ca="1">IFERROR(INDEX(Real!$AF$2:$AL$382,SMALL(IF(COUNTIFS($B$2,Real!$C$2:$C$382,$B$3,Real!$F$2:$F$382),MATCH(ROW(Real!$A$2:$A$382),ROW(Real!$A$2:$A$382)),""),ROWS($A$1:E20)),COLUMNS($A$1:E20)),"")</f>
        <v>-0.34022295284300669</v>
      </c>
      <c r="O24" s="2" cm="1">
        <f t="array" aca="1" ref="O24" ca="1">IFERROR(INDEX(Real!$AF$2:$AL$382,SMALL(IF(COUNTIFS($B$2,Real!$C$2:$C$382,$B$3,Real!$F$2:$F$382),MATCH(ROW(Real!$A$2:$A$382),ROW(Real!$A$2:$A$382)),""),ROWS($A$1:F20)),COLUMNS($A$1:F20)),"")</f>
        <v>3.3880972260786281E-3</v>
      </c>
      <c r="P24" s="2" cm="1">
        <f t="array" aca="1" ref="P24" ca="1">IFERROR(INDEX(Real!$AF$2:$AL$382,SMALL(IF(COUNTIFS($B$2,Real!$C$2:$C$382,$B$3,Real!$F$2:$F$382),MATCH(ROW(Real!$A$2:$A$382),ROW(Real!$A$2:$A$382)),""),ROWS($A$1:G20)),COLUMNS($A$1:G20)),"")</f>
        <v>-3.0431840739290693E-2</v>
      </c>
    </row>
    <row r="25" spans="2:36" x14ac:dyDescent="0.3">
      <c r="B25" s="106"/>
      <c r="E25">
        <f ca="1"/>
        <v>0</v>
      </c>
      <c r="F25">
        <v>21</v>
      </c>
      <c r="G25" t="str">
        <f ca="1"/>
        <v/>
      </c>
      <c r="H25" cm="1">
        <f t="array" aca="1" ref="H25" ca="1">SMALL(IF(COUNTIFS($B$2,Real!$C$2:$C$382,$B$3,Real!$F$2:$F$382),MATCH(ROW(Real!$A$2:$A$382),ROW(Real!$A$2:$A$382)),""),ROWS($A$1:A21))</f>
        <v>378</v>
      </c>
      <c r="I25" s="2" t="str" cm="1">
        <f t="array" aca="1" ref="I25" ca="1">IFERROR(INDEX(Real!$A$2:$A$382,SMALL(IF(COUNTIFS($B$2,Real!$C$2:$C$382,$B$3,Real!$F$2:$F$382),MATCH(ROW(Real!$A$2:$A$382),ROW(Real!$A$2:$A$382)),""),ROWS($A$1:A21)),COLUMNS($A$1:A21)),"")</f>
        <v>Peru</v>
      </c>
      <c r="J25" s="2" cm="1">
        <f t="array" aca="1" ref="J25" ca="1">IFERROR(INDEX(Real!$AF$2:$AL$382,SMALL(IF(COUNTIFS($B$2,Real!$C$2:$C$382,$B$3,Real!$F$2:$F$382),MATCH(ROW(Real!$A$2:$A$382),ROW(Real!$A$2:$A$382)),""),ROWS($A$1:A21)),COLUMNS($A$1:A21)),"")</f>
        <v>4.0159141513959044E-2</v>
      </c>
      <c r="K25" s="2" cm="1">
        <f t="array" aca="1" ref="K25" ca="1">IFERROR(INDEX(Real!$AF$2:$AL$382,SMALL(IF(COUNTIFS($B$2,Real!$C$2:$C$382,$B$3,Real!$F$2:$F$382),MATCH(ROW(Real!$A$2:$A$382),ROW(Real!$A$2:$A$382)),""),ROWS($A$1:B21)),COLUMNS($A$1:B21)),"")</f>
        <v>-4.2215151285256523E-3</v>
      </c>
      <c r="L25" s="2" cm="1">
        <f t="array" aca="1" ref="L25" ca="1">IFERROR(INDEX(Real!$AF$2:$AL$382,SMALL(IF(COUNTIFS($B$2,Real!$C$2:$C$382,$B$3,Real!$F$2:$F$382),MATCH(ROW(Real!$A$2:$A$382),ROW(Real!$A$2:$A$382)),""),ROWS($A$1:C21)),COLUMNS($A$1:C21)),"")</f>
        <v>-0.15863392828394551</v>
      </c>
      <c r="M25" s="2" cm="1">
        <f t="array" aca="1" ref="M25" ca="1">IFERROR(INDEX(Real!$AF$2:$AL$382,SMALL(IF(COUNTIFS($B$2,Real!$C$2:$C$382,$B$3,Real!$F$2:$F$382),MATCH(ROW(Real!$A$2:$A$382),ROW(Real!$A$2:$A$382)),""),ROWS($A$1:D21)),COLUMNS($A$1:D21)),"")</f>
        <v>-0.36557447603316651</v>
      </c>
      <c r="N25" s="2" cm="1">
        <f t="array" aca="1" ref="N25" ca="1">IFERROR(INDEX(Real!$AF$2:$AL$382,SMALL(IF(COUNTIFS($B$2,Real!$C$2:$C$382,$B$3,Real!$F$2:$F$382),MATCH(ROW(Real!$A$2:$A$382),ROW(Real!$A$2:$A$382)),""),ROWS($A$1:E21)),COLUMNS($A$1:E21)),"")</f>
        <v>-0.21005019374925737</v>
      </c>
      <c r="O25" s="2" cm="1">
        <f t="array" aca="1" ref="O25" ca="1">IFERROR(INDEX(Real!$AF$2:$AL$382,SMALL(IF(COUNTIFS($B$2,Real!$C$2:$C$382,$B$3,Real!$F$2:$F$382),MATCH(ROW(Real!$A$2:$A$382),ROW(Real!$A$2:$A$382)),""),ROWS($A$1:F21)),COLUMNS($A$1:F21)),"")</f>
        <v>-0.38613718852844137</v>
      </c>
      <c r="P25" s="2" cm="1">
        <f t="array" aca="1" ref="P25" ca="1">IFERROR(INDEX(Real!$AF$2:$AL$382,SMALL(IF(COUNTIFS($B$2,Real!$C$2:$C$382,$B$3,Real!$F$2:$F$382),MATCH(ROW(Real!$A$2:$A$382),ROW(Real!$A$2:$A$382)),""),ROWS($A$1:G21)),COLUMNS($A$1:G21)),"")</f>
        <v>-0.19628070439952225</v>
      </c>
    </row>
    <row r="26" spans="2:36" x14ac:dyDescent="0.3">
      <c r="B26" s="106"/>
      <c r="E26">
        <f ca="1"/>
        <v>0</v>
      </c>
      <c r="F26">
        <v>22</v>
      </c>
      <c r="G26" t="str">
        <f ca="1"/>
        <v/>
      </c>
      <c r="H26" cm="1">
        <f t="array" aca="1" ref="H26" ca="1">SMALL(IF(COUNTIFS($B$2,Real!$C$2:$C$382,$B$3,Real!$F$2:$F$382),MATCH(ROW(Real!$A$2:$A$382),ROW(Real!$A$2:$A$382)),""),ROWS($A$1:A22))</f>
        <v>379</v>
      </c>
      <c r="I26" s="2" t="str" cm="1">
        <f t="array" aca="1" ref="I26" ca="1">IFERROR(INDEX(Real!$A$2:$A$382,SMALL(IF(COUNTIFS($B$2,Real!$C$2:$C$382,$B$3,Real!$F$2:$F$382),MATCH(ROW(Real!$A$2:$A$382),ROW(Real!$A$2:$A$382)),""),ROWS($A$1:A22)),COLUMNS($A$1:A22)),"")</f>
        <v>Dominican Republic</v>
      </c>
      <c r="J26" s="2" cm="1">
        <f t="array" aca="1" ref="J26" ca="1">IFERROR(INDEX(Real!$AF$2:$AL$382,SMALL(IF(COUNTIFS($B$2,Real!$C$2:$C$382,$B$3,Real!$F$2:$F$382),MATCH(ROW(Real!$A$2:$A$382),ROW(Real!$A$2:$A$382)),""),ROWS($A$1:A22)),COLUMNS($A$1:A22)),"")</f>
        <v>3.9561738099741464E-2</v>
      </c>
      <c r="K26" s="2" cm="1">
        <f t="array" aca="1" ref="K26" ca="1">IFERROR(INDEX(Real!$AF$2:$AL$382,SMALL(IF(COUNTIFS($B$2,Real!$C$2:$C$382,$B$3,Real!$F$2:$F$382),MATCH(ROW(Real!$A$2:$A$382),ROW(Real!$A$2:$A$382)),""),ROWS($A$1:B22)),COLUMNS($A$1:B22)),"")</f>
        <v>3.3072724491642162E-2</v>
      </c>
      <c r="L26" s="2" cm="1">
        <f t="array" aca="1" ref="L26" ca="1">IFERROR(INDEX(Real!$AF$2:$AL$382,SMALL(IF(COUNTIFS($B$2,Real!$C$2:$C$382,$B$3,Real!$F$2:$F$382),MATCH(ROW(Real!$A$2:$A$382),ROW(Real!$A$2:$A$382)),""),ROWS($A$1:C22)),COLUMNS($A$1:C22)),"")</f>
        <v>-0.1561129515713604</v>
      </c>
      <c r="M26" s="2" cm="1">
        <f t="array" aca="1" ref="M26" ca="1">IFERROR(INDEX(Real!$AF$2:$AL$382,SMALL(IF(COUNTIFS($B$2,Real!$C$2:$C$382,$B$3,Real!$F$2:$F$382),MATCH(ROW(Real!$A$2:$A$382),ROW(Real!$A$2:$A$382)),""),ROWS($A$1:D22)),COLUMNS($A$1:D22)),"")</f>
        <v>-0.48996189319124395</v>
      </c>
      <c r="N26" s="2" cm="1">
        <f t="array" aca="1" ref="N26" ca="1">IFERROR(INDEX(Real!$AF$2:$AL$382,SMALL(IF(COUNTIFS($B$2,Real!$C$2:$C$382,$B$3,Real!$F$2:$F$382),MATCH(ROW(Real!$A$2:$A$382),ROW(Real!$A$2:$A$382)),""),ROWS($A$1:E22)),COLUMNS($A$1:E22)),"")</f>
        <v>-0.38573801764594118</v>
      </c>
      <c r="O26" s="2" cm="1">
        <f t="array" aca="1" ref="O26" ca="1">IFERROR(INDEX(Real!$AF$2:$AL$382,SMALL(IF(COUNTIFS($B$2,Real!$C$2:$C$382,$B$3,Real!$F$2:$F$382),MATCH(ROW(Real!$A$2:$A$382),ROW(Real!$A$2:$A$382)),""),ROWS($A$1:F22)),COLUMNS($A$1:F22)),"")</f>
        <v>-0.21762933911251139</v>
      </c>
      <c r="P26" s="2" cm="1">
        <f t="array" aca="1" ref="P26" ca="1">IFERROR(INDEX(Real!$AF$2:$AL$382,SMALL(IF(COUNTIFS($B$2,Real!$C$2:$C$382,$B$3,Real!$F$2:$F$382),MATCH(ROW(Real!$A$2:$A$382),ROW(Real!$A$2:$A$382)),""),ROWS($A$1:G22)),COLUMNS($A$1:G22)),"")</f>
        <v>-8.017638174178543E-2</v>
      </c>
    </row>
    <row r="27" spans="2:36" x14ac:dyDescent="0.3">
      <c r="B27" s="106"/>
      <c r="E27">
        <f ca="1"/>
        <v>0</v>
      </c>
      <c r="F27">
        <v>23</v>
      </c>
      <c r="G27" t="str">
        <f ca="1"/>
        <v/>
      </c>
      <c r="H27" cm="1">
        <f t="array" aca="1" ref="H27" ca="1">SMALL(IF(COUNTIFS($B$2,Real!$C$2:$C$382,$B$3,Real!$F$2:$F$382),MATCH(ROW(Real!$A$2:$A$382),ROW(Real!$A$2:$A$382)),""),ROWS($A$1:A23))</f>
        <v>380</v>
      </c>
      <c r="I27" s="2" t="str" cm="1">
        <f t="array" aca="1" ref="I27" ca="1">IFERROR(INDEX(Real!$A$2:$A$382,SMALL(IF(COUNTIFS($B$2,Real!$C$2:$C$382,$B$3,Real!$F$2:$F$382),MATCH(ROW(Real!$A$2:$A$382),ROW(Real!$A$2:$A$382)),""),ROWS($A$1:A23)),COLUMNS($A$1:A23)),"")</f>
        <v>Trinidad and Tobago</v>
      </c>
      <c r="J27" s="2" cm="1">
        <f t="array" aca="1" ref="J27" ca="1">IFERROR(INDEX(Real!$AF$2:$AL$382,SMALL(IF(COUNTIFS($B$2,Real!$C$2:$C$382,$B$3,Real!$F$2:$F$382),MATCH(ROW(Real!$A$2:$A$382),ROW(Real!$A$2:$A$382)),""),ROWS($A$1:A23)),COLUMNS($A$1:A23)),"")</f>
        <v>-3.1669865642994212E-2</v>
      </c>
      <c r="K27" s="2" cm="1">
        <f t="array" aca="1" ref="K27" ca="1">IFERROR(INDEX(Real!$AF$2:$AL$382,SMALL(IF(COUNTIFS($B$2,Real!$C$2:$C$382,$B$3,Real!$F$2:$F$382),MATCH(ROW(Real!$A$2:$A$382),ROW(Real!$A$2:$A$382)),""),ROWS($A$1:B23)),COLUMNS($A$1:B23)),"")</f>
        <v>-0.12973562278550005</v>
      </c>
      <c r="L27" s="2" cm="1">
        <f t="array" aca="1" ref="L27" ca="1">IFERROR(INDEX(Real!$AF$2:$AL$382,SMALL(IF(COUNTIFS($B$2,Real!$C$2:$C$382,$B$3,Real!$F$2:$F$382),MATCH(ROW(Real!$A$2:$A$382),ROW(Real!$A$2:$A$382)),""),ROWS($A$1:C23)),COLUMNS($A$1:C23)),"")</f>
        <v>-0.35200722553656733</v>
      </c>
      <c r="M27" s="2" cm="1">
        <f t="array" aca="1" ref="M27" ca="1">IFERROR(INDEX(Real!$AF$2:$AL$382,SMALL(IF(COUNTIFS($B$2,Real!$C$2:$C$382,$B$3,Real!$F$2:$F$382),MATCH(ROW(Real!$A$2:$A$382),ROW(Real!$A$2:$A$382)),""),ROWS($A$1:D23)),COLUMNS($A$1:D23)),"")</f>
        <v>-0.22152387253280409</v>
      </c>
      <c r="N27" s="2" cm="1">
        <f t="array" aca="1" ref="N27" ca="1">IFERROR(INDEX(Real!$AF$2:$AL$382,SMALL(IF(COUNTIFS($B$2,Real!$C$2:$C$382,$B$3,Real!$F$2:$F$382),MATCH(ROW(Real!$A$2:$A$382),ROW(Real!$A$2:$A$382)),""),ROWS($A$1:E23)),COLUMNS($A$1:E23)),"")</f>
        <v>-0.1192434210526315</v>
      </c>
      <c r="O27" s="2" cm="1">
        <f t="array" aca="1" ref="O27" ca="1">IFERROR(INDEX(Real!$AF$2:$AL$382,SMALL(IF(COUNTIFS($B$2,Real!$C$2:$C$382,$B$3,Real!$F$2:$F$382),MATCH(ROW(Real!$A$2:$A$382),ROW(Real!$A$2:$A$382)),""),ROWS($A$1:F23)),COLUMNS($A$1:F23)),"")</f>
        <v>-0.24167485868763819</v>
      </c>
      <c r="P27" s="2" cm="1">
        <f t="array" aca="1" ref="P27" ca="1">IFERROR(INDEX(Real!$AF$2:$AL$382,SMALL(IF(COUNTIFS($B$2,Real!$C$2:$C$382,$B$3,Real!$F$2:$F$382),MATCH(ROW(Real!$A$2:$A$382),ROW(Real!$A$2:$A$382)),""),ROWS($A$1:G23)),COLUMNS($A$1:G23)),"")</f>
        <v>-0.15444290118228948</v>
      </c>
    </row>
    <row r="28" spans="2:36" x14ac:dyDescent="0.3">
      <c r="E28">
        <f ca="1"/>
        <v>0</v>
      </c>
      <c r="F28">
        <v>24</v>
      </c>
      <c r="G28" t="str">
        <f ca="1"/>
        <v/>
      </c>
      <c r="H28" cm="1">
        <f t="array" aca="1" ref="H28" ca="1">SMALL(IF(COUNTIFS($B$2,Real!$C$2:$C$382,$B$3,Real!$F$2:$F$382),MATCH(ROW(Real!$A$2:$A$382),ROW(Real!$A$2:$A$382)),""),ROWS($A$1:A24))</f>
        <v>381</v>
      </c>
      <c r="I28" s="2" t="str" cm="1">
        <f t="array" aca="1" ref="I28" ca="1">IFERROR(INDEX(Real!$A$2:$A$382,SMALL(IF(COUNTIFS($B$2,Real!$C$2:$C$382,$B$3,Real!$F$2:$F$382),MATCH(ROW(Real!$A$2:$A$382),ROW(Real!$A$2:$A$382)),""),ROWS($A$1:A24)),COLUMNS($A$1:A24)),"")</f>
        <v>Uruguay</v>
      </c>
      <c r="J28" s="2" cm="1">
        <f t="array" aca="1" ref="J28" ca="1">IFERROR(INDEX(Real!$AF$2:$AL$382,SMALL(IF(COUNTIFS($B$2,Real!$C$2:$C$382,$B$3,Real!$F$2:$F$382),MATCH(ROW(Real!$A$2:$A$382),ROW(Real!$A$2:$A$382)),""),ROWS($A$1:A24)),COLUMNS($A$1:A24)),"")</f>
        <v>1.2795078839074705E-2</v>
      </c>
      <c r="K28" s="2" cm="1">
        <f t="array" aca="1" ref="K28" ca="1">IFERROR(INDEX(Real!$AF$2:$AL$382,SMALL(IF(COUNTIFS($B$2,Real!$C$2:$C$382,$B$3,Real!$F$2:$F$382),MATCH(ROW(Real!$A$2:$A$382),ROW(Real!$A$2:$A$382)),""),ROWS($A$1:B24)),COLUMNS($A$1:B24)),"")</f>
        <v>-3.3557781292748244E-2</v>
      </c>
      <c r="L28" s="2" cm="1">
        <f t="array" aca="1" ref="L28" ca="1">IFERROR(INDEX(Real!$AF$2:$AL$382,SMALL(IF(COUNTIFS($B$2,Real!$C$2:$C$382,$B$3,Real!$F$2:$F$382),MATCH(ROW(Real!$A$2:$A$382),ROW(Real!$A$2:$A$382)),""),ROWS($A$1:C24)),COLUMNS($A$1:C24)),"")</f>
        <v>2.9109938887503829E-2</v>
      </c>
      <c r="M28" s="2" cm="1">
        <f t="array" aca="1" ref="M28" ca="1">IFERROR(INDEX(Real!$AF$2:$AL$382,SMALL(IF(COUNTIFS($B$2,Real!$C$2:$C$382,$B$3,Real!$F$2:$F$382),MATCH(ROW(Real!$A$2:$A$382),ROW(Real!$A$2:$A$382)),""),ROWS($A$1:D24)),COLUMNS($A$1:D24)),"")</f>
        <v>-9.8822518780684585E-2</v>
      </c>
      <c r="N28" s="2" cm="1">
        <f t="array" aca="1" ref="N28" ca="1">IFERROR(INDEX(Real!$AF$2:$AL$382,SMALL(IF(COUNTIFS($B$2,Real!$C$2:$C$382,$B$3,Real!$F$2:$F$382),MATCH(ROW(Real!$A$2:$A$382),ROW(Real!$A$2:$A$382)),""),ROWS($A$1:E24)),COLUMNS($A$1:E24)),"")</f>
        <v>-0.19243564680364414</v>
      </c>
      <c r="O28" s="2" cm="1">
        <f t="array" aca="1" ref="O28" ca="1">IFERROR(INDEX(Real!$AF$2:$AL$382,SMALL(IF(COUNTIFS($B$2,Real!$C$2:$C$382,$B$3,Real!$F$2:$F$382),MATCH(ROW(Real!$A$2:$A$382),ROW(Real!$A$2:$A$382)),""),ROWS($A$1:F24)),COLUMNS($A$1:F24)),"")</f>
        <v>-3.3583252525995991E-2</v>
      </c>
      <c r="P28" s="2" cm="1">
        <f t="array" aca="1" ref="P28" ca="1">IFERROR(INDEX(Real!$AF$2:$AL$382,SMALL(IF(COUNTIFS($B$2,Real!$C$2:$C$382,$B$3,Real!$F$2:$F$382),MATCH(ROW(Real!$A$2:$A$382),ROW(Real!$A$2:$A$382)),""),ROWS($A$1:G24)),COLUMNS($A$1:G24)),"")</f>
        <v>-3.0492132142084928E-3</v>
      </c>
    </row>
    <row r="29" spans="2:36" x14ac:dyDescent="0.3">
      <c r="E29">
        <f ca="1"/>
        <v>0</v>
      </c>
      <c r="F29">
        <v>25</v>
      </c>
      <c r="G29" t="str">
        <f ca="1"/>
        <v/>
      </c>
      <c r="H29" t="e" cm="1">
        <f t="array" aca="1" ref="H29" ca="1">SMALL(IF(COUNTIFS($B$2,Real!$C$2:$C$382,$B$3,Real!$F$2:$F$382),MATCH(ROW(Real!$A$2:$A$382),ROW(Real!$A$2:$A$382)),""),ROWS($A$1:A25))</f>
        <v>#NUM!</v>
      </c>
      <c r="I29" s="2"/>
      <c r="J29" s="160" t="str" cm="1">
        <f t="array" aca="1" ref="J29" ca="1">IFERROR(INDEX(Real!$AF$2:$AL$382,SMALL(IF(COUNTIFS($B$2,Real!$C$2:$C$382,$B$3,Real!$F$2:$F$382),MATCH(ROW(Real!$A$2:$A$382),ROW(Real!$A$2:$A$382)),""),ROWS($A$1:A25)),COLUMNS($A$1:A25)),"")</f>
        <v/>
      </c>
      <c r="K29" s="55" t="str" cm="1">
        <f t="array" aca="1" ref="K29" ca="1">IFERROR(INDEX(Real!$AF$2:$AL$117,SMALL(IF(COUNTIFS($B$2,Real!$C$2:$C$117,$B$3,Real!$F$2:$F$117),MATCH(ROW(Real!$A$2:$A$117),ROW(Real!$A$2:$A$117)),""),ROWS($A$1:E25)),COLUMNS($A$1:E25)),"")</f>
        <v/>
      </c>
      <c r="L29" s="55" t="str" cm="1">
        <f t="array" aca="1" ref="L29" ca="1">IFERROR(INDEX(Real!$AF$2:$AL$117,SMALL(IF(COUNTIFS($B$2,Real!$C$2:$C$117,$B$3,Real!$F$2:$F$117),MATCH(ROW(Real!$A$2:$A$117),ROW(Real!$A$2:$A$117)),""),ROWS($A$1:F25)),COLUMNS($A$1:F25)),"")</f>
        <v/>
      </c>
      <c r="M29" s="55" t="str" cm="1">
        <f t="array" aca="1" ref="M29" ca="1">IFERROR(INDEX(Real!$AF$2:$AL$117,SMALL(IF(COUNTIFS($B$2,Real!$C$2:$C$117,$B$3,Real!$F$2:$F$117),MATCH(ROW(Real!$A$2:$A$117),ROW(Real!$A$2:$A$117)),""),ROWS($A$1:G25)),COLUMNS($A$1:G25)),"")</f>
        <v/>
      </c>
      <c r="N29" s="55" t="str" cm="1">
        <f t="array" aca="1" ref="N29" ca="1">IFERROR(INDEX(Real!$AF$2:$AL$117,SMALL(IF(COUNTIFS($B$2,Real!$C$2:$C$117,$B$3,Real!$F$2:$F$117),MATCH(ROW(Real!$A$2:$A$117),ROW(Real!$A$2:$A$117)),""),ROWS($A$1:H25)),COLUMNS($A$1:H25)),"")</f>
        <v/>
      </c>
      <c r="O29" s="55" t="str" cm="1">
        <f t="array" aca="1" ref="O29" ca="1">IFERROR(INDEX(Real!$AF$2:$AL$117,SMALL(IF(COUNTIFS($B$2,Real!$C$2:$C$117,$B$3,Real!$F$2:$F$117),MATCH(ROW(Real!$A$2:$A$117),ROW(Real!$A$2:$A$117)),""),ROWS($A$1:I25)),COLUMNS($A$1:I25)),"")</f>
        <v/>
      </c>
      <c r="P29" s="55" t="str" cm="1">
        <f t="array" aca="1" ref="P29" ca="1">IFERROR(INDEX(Real!$AF$2:$AL$117,SMALL(IF(COUNTIFS($B$2,Real!$C$2:$C$117,$B$3,Real!$F$2:$F$117),MATCH(ROW(Real!$A$2:$A$117),ROW(Real!$A$2:$A$117)),""),ROWS($A$1:J25)),COLUMNS($A$1:J25)),"")</f>
        <v/>
      </c>
    </row>
    <row r="30" spans="2:36" x14ac:dyDescent="0.3">
      <c r="E30">
        <f ca="1"/>
        <v>0</v>
      </c>
      <c r="F30">
        <v>26</v>
      </c>
      <c r="G30" t="str">
        <f ca="1"/>
        <v/>
      </c>
      <c r="H30" t="e" cm="1">
        <f t="array" aca="1" ref="H30" ca="1">SMALL(IF(COUNTIFS($B$2,Real!$C$2:$C$382,$B$3,Real!$F$2:$F$382),MATCH(ROW(Real!$A$2:$A$382),ROW(Real!$A$2:$A$382)),""),ROWS($A$1:A26))</f>
        <v>#NUM!</v>
      </c>
      <c r="I30" s="2" t="str" cm="1">
        <f t="array" aca="1" ref="I30" ca="1">IFERROR(INDEX(Real!$AF$2:$AL$66,SMALL(IF(COUNTIFS($B$2,Real!$C$2:$C$66,$B$3,Real!$F$2:$F$66),MATCH(ROW(Real!$A$2:$A$66),ROW(Real!$A$2:$A$66)),""),ROWS($A$1:A22)),COLUMNS($A$1:A22)),"")</f>
        <v/>
      </c>
      <c r="J30" s="55" t="str" cm="1">
        <f t="array" aca="1" ref="J30" ca="1">IFERROR(INDEX(Real!$AF$2:$AL$66,SMALL(IF(COUNTIFS($B$2,Real!$C$2:$C$66,$B$3,Real!$F$2:$F$66),MATCH(ROW(Real!$A$2:$A$66),ROW(Real!$A$2:$A$66)),""),ROWS($A$1:D22)),COLUMNS($A$1:D22)),"")</f>
        <v/>
      </c>
      <c r="K30" s="55" t="str" cm="1">
        <f t="array" aca="1" ref="K30" ca="1">IFERROR(INDEX(Real!$AF$2:$AL$66,SMALL(IF(COUNTIFS($B$2,Real!$C$2:$C$66,$B$3,Real!$F$2:$F$66),MATCH(ROW(Real!$A$2:$A$66),ROW(Real!$A$2:$A$66)),""),ROWS($A$1:E22)),COLUMNS($A$1:E22)),"")</f>
        <v/>
      </c>
      <c r="L30" s="55" t="str" cm="1">
        <f t="array" aca="1" ref="L30" ca="1">IFERROR(INDEX(Real!$AF$2:$AL$66,SMALL(IF(COUNTIFS($B$2,Real!$C$2:$C$66,$B$3,Real!$F$2:$F$66),MATCH(ROW(Real!$A$2:$A$66),ROW(Real!$A$2:$A$66)),""),ROWS($A$1:F22)),COLUMNS($A$1:F22)),"")</f>
        <v/>
      </c>
      <c r="M30" s="55" t="str" cm="1">
        <f t="array" aca="1" ref="M30" ca="1">IFERROR(INDEX(Real!$AF$2:$AL$66,SMALL(IF(COUNTIFS($B$2,Real!$C$2:$C$66,$B$3,Real!$F$2:$F$66),MATCH(ROW(Real!$A$2:$A$66),ROW(Real!$A$2:$A$66)),""),ROWS($A$1:G22)),COLUMNS($A$1:G22)),"")</f>
        <v/>
      </c>
      <c r="N30" s="55" t="str" cm="1">
        <f t="array" aca="1" ref="N30" ca="1">IFERROR(INDEX(Real!$AF$2:$AL$66,SMALL(IF(COUNTIFS($B$2,Real!$C$2:$C$66,$B$3,Real!$F$2:$F$66),MATCH(ROW(Real!$A$2:$A$66),ROW(Real!$A$2:$A$66)),""),ROWS($A$1:H22)),COLUMNS($A$1:H22)),"")</f>
        <v/>
      </c>
      <c r="O30" s="55" t="str" cm="1">
        <f t="array" aca="1" ref="O30" ca="1">IFERROR(INDEX(Real!$AF$2:$AL$66,SMALL(IF(COUNTIFS($B$2,Real!$C$2:$C$66,$B$3,Real!$F$2:$F$66),MATCH(ROW(Real!$A$2:$A$66),ROW(Real!$A$2:$A$66)),""),ROWS($A$1:I22)),COLUMNS($A$1:I22)),"")</f>
        <v/>
      </c>
      <c r="P30" s="55" t="str" cm="1">
        <f t="array" aca="1" ref="P30" ca="1">IFERROR(INDEX(Real!$AF$2:$AL$66,SMALL(IF(COUNTIFS($B$2,Real!$C$2:$C$66,$B$3,Real!$F$2:$F$66),MATCH(ROW(Real!$A$2:$A$66),ROW(Real!$A$2:$A$66)),""),ROWS($A$1:J22)),COLUMNS($A$1:J22)),"")</f>
        <v/>
      </c>
    </row>
    <row r="31" spans="2:36" x14ac:dyDescent="0.3">
      <c r="E31">
        <f ca="1"/>
        <v>0</v>
      </c>
      <c r="F31">
        <v>27</v>
      </c>
      <c r="G31" t="str">
        <f ca="1"/>
        <v/>
      </c>
      <c r="H31" t="e" cm="1">
        <f t="array" aca="1" ref="H31" ca="1">SMALL(IF(COUNTIFS($B$2,Real!$C$2:$C$382,$B$3,Real!$F$2:$F$382),MATCH(ROW(Real!$A$2:$A$382),ROW(Real!$A$2:$A$382)),""),ROWS($A$1:A27))</f>
        <v>#NUM!</v>
      </c>
      <c r="I31" s="2" t="str" cm="1">
        <f t="array" aca="1" ref="I31" ca="1">IFERROR(INDEX(Real!$AF$2:$AL$66,SMALL(IF(COUNTIFS($B$2,Real!$C$2:$C$66,$B$3,Real!$F$2:$F$66),MATCH(ROW(Real!$A$2:$A$66),ROW(Real!$A$2:$A$66)),""),ROWS($A$1:A23)),COLUMNS($A$1:A23)),"")</f>
        <v/>
      </c>
      <c r="J31" s="55" t="str" cm="1">
        <f t="array" aca="1" ref="J31" ca="1">IFERROR(INDEX(Real!$AF$2:$AL$66,SMALL(IF(COUNTIFS($B$2,Real!$C$2:$C$66,$B$3,Real!$F$2:$F$66),MATCH(ROW(Real!$A$2:$A$66),ROW(Real!$A$2:$A$66)),""),ROWS($A$1:D23)),COLUMNS($A$1:D23)),"")</f>
        <v/>
      </c>
      <c r="K31" s="55" t="str" cm="1">
        <f t="array" aca="1" ref="K31" ca="1">IFERROR(INDEX(Real!$AF$2:$AL$66,SMALL(IF(COUNTIFS($B$2,Real!$C$2:$C$66,$B$3,Real!$F$2:$F$66),MATCH(ROW(Real!$A$2:$A$66),ROW(Real!$A$2:$A$66)),""),ROWS($A$1:E23)),COLUMNS($A$1:E23)),"")</f>
        <v/>
      </c>
      <c r="L31" s="55" t="str" cm="1">
        <f t="array" aca="1" ref="L31" ca="1">IFERROR(INDEX(Real!$AF$2:$AL$66,SMALL(IF(COUNTIFS($B$2,Real!$C$2:$C$66,$B$3,Real!$F$2:$F$66),MATCH(ROW(Real!$A$2:$A$66),ROW(Real!$A$2:$A$66)),""),ROWS($A$1:F23)),COLUMNS($A$1:F23)),"")</f>
        <v/>
      </c>
      <c r="M31" s="55" t="str" cm="1">
        <f t="array" aca="1" ref="M31" ca="1">IFERROR(INDEX(Real!$AF$2:$AL$66,SMALL(IF(COUNTIFS($B$2,Real!$C$2:$C$66,$B$3,Real!$F$2:$F$66),MATCH(ROW(Real!$A$2:$A$66),ROW(Real!$A$2:$A$66)),""),ROWS($A$1:G23)),COLUMNS($A$1:G23)),"")</f>
        <v/>
      </c>
      <c r="N31" s="55" t="str" cm="1">
        <f t="array" aca="1" ref="N31" ca="1">IFERROR(INDEX(Real!$AF$2:$AL$66,SMALL(IF(COUNTIFS($B$2,Real!$C$2:$C$66,$B$3,Real!$F$2:$F$66),MATCH(ROW(Real!$A$2:$A$66),ROW(Real!$A$2:$A$66)),""),ROWS($A$1:H23)),COLUMNS($A$1:H23)),"")</f>
        <v/>
      </c>
      <c r="O31" s="55" t="str" cm="1">
        <f t="array" aca="1" ref="O31" ca="1">IFERROR(INDEX(Real!$AF$2:$AL$66,SMALL(IF(COUNTIFS($B$2,Real!$C$2:$C$66,$B$3,Real!$F$2:$F$66),MATCH(ROW(Real!$A$2:$A$66),ROW(Real!$A$2:$A$66)),""),ROWS($A$1:I23)),COLUMNS($A$1:I23)),"")</f>
        <v/>
      </c>
      <c r="P31" s="55" t="str" cm="1">
        <f t="array" aca="1" ref="P31" ca="1">IFERROR(INDEX(Real!$AF$2:$AL$66,SMALL(IF(COUNTIFS($B$2,Real!$C$2:$C$66,$B$3,Real!$F$2:$F$66),MATCH(ROW(Real!$A$2:$A$66),ROW(Real!$A$2:$A$66)),""),ROWS($A$1:J23)),COLUMNS($A$1:J23)),"")</f>
        <v/>
      </c>
    </row>
    <row r="32" spans="2:36" x14ac:dyDescent="0.3">
      <c r="E32">
        <f ca="1"/>
        <v>0</v>
      </c>
      <c r="F32">
        <v>28</v>
      </c>
      <c r="G32" t="str">
        <f ca="1"/>
        <v/>
      </c>
      <c r="H32" t="e" cm="1">
        <f t="array" aca="1" ref="H32" ca="1">SMALL(IF(COUNTIFS($B$2,Real!$C$2:$C$382,$B$3,Real!$F$2:$F$382),MATCH(ROW(Real!$A$2:$A$382),ROW(Real!$A$2:$A$382)),""),ROWS($A$1:A28))</f>
        <v>#NUM!</v>
      </c>
      <c r="I32" s="2" t="str" cm="1">
        <f t="array" aca="1" ref="I32" ca="1">IFERROR(INDEX(Real!$AF$2:$AL$66,SMALL(IF(COUNTIFS($B$2,Real!$C$2:$C$66,$B$3,Real!$F$2:$F$66),MATCH(ROW(Real!$A$2:$A$66),ROW(Real!$A$2:$A$66)),""),ROWS($A$1:A24)),COLUMNS($A$1:A24)),"")</f>
        <v/>
      </c>
      <c r="J32" s="55" t="str" cm="1">
        <f t="array" aca="1" ref="J32" ca="1">IFERROR(INDEX(Real!$AF$2:$AL$66,SMALL(IF(COUNTIFS($B$2,Real!$C$2:$C$66,$B$3,Real!$F$2:$F$66),MATCH(ROW(Real!$A$2:$A$66),ROW(Real!$A$2:$A$66)),""),ROWS($A$1:D24)),COLUMNS($A$1:D24)),"")</f>
        <v/>
      </c>
      <c r="K32" s="55" t="str" cm="1">
        <f t="array" aca="1" ref="K32" ca="1">IFERROR(INDEX(Real!$AF$2:$AL$66,SMALL(IF(COUNTIFS($B$2,Real!$C$2:$C$66,$B$3,Real!$F$2:$F$66),MATCH(ROW(Real!$A$2:$A$66),ROW(Real!$A$2:$A$66)),""),ROWS($A$1:E24)),COLUMNS($A$1:E24)),"")</f>
        <v/>
      </c>
      <c r="L32" s="55" t="str" cm="1">
        <f t="array" aca="1" ref="L32" ca="1">IFERROR(INDEX(Real!$AF$2:$AL$66,SMALL(IF(COUNTIFS($B$2,Real!$C$2:$C$66,$B$3,Real!$F$2:$F$66),MATCH(ROW(Real!$A$2:$A$66),ROW(Real!$A$2:$A$66)),""),ROWS($A$1:F24)),COLUMNS($A$1:F24)),"")</f>
        <v/>
      </c>
      <c r="M32" s="55" t="str" cm="1">
        <f t="array" aca="1" ref="M32" ca="1">IFERROR(INDEX(Real!$AF$2:$AL$66,SMALL(IF(COUNTIFS($B$2,Real!$C$2:$C$66,$B$3,Real!$F$2:$F$66),MATCH(ROW(Real!$A$2:$A$66),ROW(Real!$A$2:$A$66)),""),ROWS($A$1:G24)),COLUMNS($A$1:G24)),"")</f>
        <v/>
      </c>
      <c r="N32" s="55" t="str" cm="1">
        <f t="array" aca="1" ref="N32" ca="1">IFERROR(INDEX(Real!$AF$2:$AL$66,SMALL(IF(COUNTIFS($B$2,Real!$C$2:$C$66,$B$3,Real!$F$2:$F$66),MATCH(ROW(Real!$A$2:$A$66),ROW(Real!$A$2:$A$66)),""),ROWS($A$1:H24)),COLUMNS($A$1:H24)),"")</f>
        <v/>
      </c>
      <c r="O32" s="55" t="str" cm="1">
        <f t="array" aca="1" ref="O32" ca="1">IFERROR(INDEX(Real!$AF$2:$AL$66,SMALL(IF(COUNTIFS($B$2,Real!$C$2:$C$66,$B$3,Real!$F$2:$F$66),MATCH(ROW(Real!$A$2:$A$66),ROW(Real!$A$2:$A$66)),""),ROWS($A$1:I24)),COLUMNS($A$1:I24)),"")</f>
        <v/>
      </c>
      <c r="P32" s="55" t="str" cm="1">
        <f t="array" aca="1" ref="P32" ca="1">IFERROR(INDEX(Real!$AF$2:$AL$66,SMALL(IF(COUNTIFS($B$2,Real!$C$2:$C$66,$B$3,Real!$F$2:$F$66),MATCH(ROW(Real!$A$2:$A$66),ROW(Real!$A$2:$A$66)),""),ROWS($A$1:J24)),COLUMNS($A$1:J24)),"")</f>
        <v/>
      </c>
    </row>
    <row r="33" spans="5:28" x14ac:dyDescent="0.3">
      <c r="E33">
        <f ca="1"/>
        <v>0</v>
      </c>
      <c r="F33">
        <v>29</v>
      </c>
      <c r="G33" t="str">
        <f ca="1"/>
        <v/>
      </c>
      <c r="H33" t="e" cm="1">
        <f t="array" aca="1" ref="H33" ca="1">SMALL(IF(COUNTIFS($B$2,Real!$C$2:$C$382,$B$3,Real!$F$2:$F$382),MATCH(ROW(Real!$A$2:$A$382),ROW(Real!$A$2:$A$382)),""),ROWS($A$1:A29))</f>
        <v>#NUM!</v>
      </c>
      <c r="I33" s="2" t="s">
        <v>33</v>
      </c>
      <c r="J33" s="55" t="s">
        <v>748</v>
      </c>
      <c r="K33" s="55" t="s">
        <v>749</v>
      </c>
      <c r="L33" s="55" t="s">
        <v>750</v>
      </c>
      <c r="M33" s="55" t="s">
        <v>751</v>
      </c>
      <c r="N33" s="55" t="s">
        <v>752</v>
      </c>
      <c r="O33" s="55" t="s">
        <v>753</v>
      </c>
      <c r="P33" s="55" t="s">
        <v>754</v>
      </c>
    </row>
    <row r="34" spans="5:28" x14ac:dyDescent="0.3">
      <c r="E34">
        <f ca="1"/>
        <v>0</v>
      </c>
      <c r="F34">
        <v>30</v>
      </c>
      <c r="G34" t="str">
        <f ca="1"/>
        <v/>
      </c>
      <c r="H34" t="e" cm="1">
        <f t="array" aca="1" ref="H34" ca="1">SMALL(IF(COUNTIFS($B$2,Real!$C$2:$C$382,$B$3,Real!$F$2:$F$382),MATCH(ROW(Real!$A$2:$A$382),ROW(Real!$A$2:$A$382)),""),ROWS($A$1:A30))</f>
        <v>#NUM!</v>
      </c>
      <c r="I34" s="2" t="s">
        <v>50</v>
      </c>
      <c r="J34" s="55">
        <v>0.20198833575337177</v>
      </c>
      <c r="K34" s="55">
        <v>-0.12764319261224472</v>
      </c>
      <c r="L34" s="55">
        <v>-7.2878472179518636E-2</v>
      </c>
      <c r="M34" s="55">
        <v>-4.1173895571737923E-2</v>
      </c>
      <c r="N34" s="55">
        <v>-7.8451719518693105E-2</v>
      </c>
      <c r="O34" s="55">
        <v>-0.14851811088146136</v>
      </c>
      <c r="P34" s="55" t="s">
        <v>102</v>
      </c>
    </row>
    <row r="35" spans="5:28" x14ac:dyDescent="0.3">
      <c r="E35">
        <f ca="1"/>
        <v>0</v>
      </c>
      <c r="F35">
        <v>31</v>
      </c>
      <c r="G35" t="str">
        <f ca="1"/>
        <v/>
      </c>
      <c r="H35" t="e" cm="1">
        <f t="array" aca="1" ref="H35" ca="1">SMALL(IF(COUNTIFS($B$2,Real!$C$2:$C$382,$B$3,Real!$F$2:$F$382),MATCH(ROW(Real!$A$2:$A$382),ROW(Real!$A$2:$A$382)),""),ROWS($A$1:A31))</f>
        <v>#NUM!</v>
      </c>
      <c r="I35" s="2" t="s">
        <v>12</v>
      </c>
      <c r="J35" s="55" t="s">
        <v>102</v>
      </c>
      <c r="K35" s="55" t="s">
        <v>102</v>
      </c>
      <c r="L35" s="55">
        <v>3.1518746629580222E-2</v>
      </c>
      <c r="M35" s="55" t="s">
        <v>102</v>
      </c>
      <c r="N35" s="55" t="s">
        <v>102</v>
      </c>
      <c r="O35" s="55">
        <v>-0.20749006225836314</v>
      </c>
      <c r="P35" s="55" t="s">
        <v>102</v>
      </c>
    </row>
    <row r="36" spans="5:28" x14ac:dyDescent="0.3">
      <c r="E36">
        <f ca="1"/>
        <v>0</v>
      </c>
      <c r="F36">
        <v>32</v>
      </c>
      <c r="G36" t="str">
        <f ca="1"/>
        <v/>
      </c>
      <c r="H36" t="e" cm="1">
        <f t="array" aca="1" ref="H36" ca="1">SMALL(IF(COUNTIFS($B$2,Real!$C$2:$C$382,$B$3,Real!$F$2:$F$382),MATCH(ROW(Real!$A$2:$A$382),ROW(Real!$A$2:$A$382)),""),ROWS($A$1:A32))</f>
        <v>#NUM!</v>
      </c>
      <c r="I36" s="2" t="s">
        <v>66</v>
      </c>
      <c r="J36" s="55">
        <v>0.15408534896204784</v>
      </c>
      <c r="K36" s="55">
        <v>-6.3488823119184204E-2</v>
      </c>
      <c r="L36" s="55">
        <v>-5.2605499049502319E-2</v>
      </c>
      <c r="M36" s="55">
        <v>-0.18290044200518485</v>
      </c>
      <c r="N36" s="55">
        <v>-0.2136105402424234</v>
      </c>
      <c r="O36" s="55">
        <v>0.12240772661553863</v>
      </c>
      <c r="P36" s="55">
        <v>0.13593714916065536</v>
      </c>
    </row>
    <row r="37" spans="5:28" x14ac:dyDescent="0.3">
      <c r="E37">
        <f ca="1"/>
        <v>0</v>
      </c>
      <c r="F37">
        <v>33</v>
      </c>
      <c r="G37" t="str">
        <f ca="1"/>
        <v/>
      </c>
      <c r="H37" t="e" cm="1">
        <f t="array" aca="1" ref="H37" ca="1">SMALL(IF(COUNTIFS($B$2,Real!$C$2:$C$382,$B$3,Real!$F$2:$F$382),MATCH(ROW(Real!$A$2:$A$382),ROW(Real!$A$2:$A$382)),""),ROWS($A$1:A33))</f>
        <v>#NUM!</v>
      </c>
      <c r="I37" s="2" t="s">
        <v>47</v>
      </c>
      <c r="J37" s="55">
        <v>0.200759974667511</v>
      </c>
      <c r="K37" s="55">
        <v>7.1945269174669105E-2</v>
      </c>
      <c r="L37" s="55">
        <v>3.5213515339108228E-2</v>
      </c>
      <c r="M37" s="55">
        <v>-0.15875259988309026</v>
      </c>
      <c r="N37" s="55">
        <v>-0.30275022311582539</v>
      </c>
      <c r="O37" s="55">
        <v>-0.26498026186156803</v>
      </c>
      <c r="P37" s="55">
        <v>-0.14168509953750255</v>
      </c>
    </row>
    <row r="38" spans="5:28" x14ac:dyDescent="0.3">
      <c r="E38">
        <f ca="1"/>
        <v>0</v>
      </c>
      <c r="F38">
        <v>34</v>
      </c>
      <c r="G38" t="str">
        <f ca="1"/>
        <v/>
      </c>
      <c r="H38" t="e" cm="1">
        <f t="array" aca="1" ref="H38" ca="1">SMALL(IF(COUNTIFS($B$2,Real!$C$2:$C$382,$B$3,Real!$F$2:$F$382),MATCH(ROW(Real!$A$2:$A$382),ROW(Real!$A$2:$A$382)),""),ROWS($A$1:A34))</f>
        <v>#NUM!</v>
      </c>
      <c r="I38" s="2" t="s">
        <v>20</v>
      </c>
      <c r="J38" s="55" t="s">
        <v>102</v>
      </c>
      <c r="K38" s="55" t="s">
        <v>102</v>
      </c>
      <c r="L38" s="55">
        <v>0.12296219082397905</v>
      </c>
      <c r="M38" s="55" t="s">
        <v>102</v>
      </c>
      <c r="N38" s="55" t="s">
        <v>102</v>
      </c>
      <c r="O38" s="55">
        <v>4.8894253108361534E-2</v>
      </c>
      <c r="P38" s="55" t="s">
        <v>102</v>
      </c>
    </row>
    <row r="39" spans="5:28" x14ac:dyDescent="0.3">
      <c r="E39">
        <f ca="1"/>
        <v>0</v>
      </c>
      <c r="F39">
        <v>35</v>
      </c>
      <c r="G39" t="str">
        <f ca="1"/>
        <v/>
      </c>
      <c r="H39" t="e" cm="1">
        <f t="array" aca="1" ref="H39" ca="1">SMALL(IF(COUNTIFS($B$2,Real!$C$2:$C$382,$B$3,Real!$F$2:$F$382),MATCH(ROW(Real!$A$2:$A$382),ROW(Real!$A$2:$A$382)),""),ROWS($A$1:A35))</f>
        <v>#NUM!</v>
      </c>
      <c r="I39" s="2" t="str" cm="1">
        <f t="array" aca="1" ref="I39" ca="1">IFERROR(INDEX(Real!$AF$2:$AL$66,SMALL(IF(COUNTIFS($B$2,Real!$C$2:$C$66,$B$3,Real!$F$2:$F$66),MATCH(ROW(Real!$A$2:$A$66),ROW(Real!$A$2:$A$66)),""),ROWS($A$1:A31)),COLUMNS($A$1:A31)),"")</f>
        <v/>
      </c>
      <c r="J39" s="55" t="str" cm="1">
        <f t="array" aca="1" ref="J39" ca="1">IFERROR(INDEX(Real!$AF$2:$AL$66,SMALL(IF(COUNTIFS($B$2,Real!$C$2:$C$66,$B$3,Real!$F$2:$F$66),MATCH(ROW(Real!$A$2:$A$66),ROW(Real!$A$2:$A$66)),""),ROWS($A$1:D31)),COLUMNS($A$1:D31)),"")</f>
        <v/>
      </c>
      <c r="K39" s="55" t="str" cm="1">
        <f t="array" aca="1" ref="K39" ca="1">IFERROR(INDEX(Real!$AF$2:$AL$66,SMALL(IF(COUNTIFS($B$2,Real!$C$2:$C$66,$B$3,Real!$F$2:$F$66),MATCH(ROW(Real!$A$2:$A$66),ROW(Real!$A$2:$A$66)),""),ROWS($A$1:E31)),COLUMNS($A$1:E31)),"")</f>
        <v/>
      </c>
      <c r="L39" s="55" t="str" cm="1">
        <f t="array" aca="1" ref="L39" ca="1">IFERROR(INDEX(Real!$AF$2:$AL$66,SMALL(IF(COUNTIFS($B$2,Real!$C$2:$C$66,$B$3,Real!$F$2:$F$66),MATCH(ROW(Real!$A$2:$A$66),ROW(Real!$A$2:$A$66)),""),ROWS($A$1:F31)),COLUMNS($A$1:F31)),"")</f>
        <v/>
      </c>
      <c r="M39" s="55" t="str" cm="1">
        <f t="array" aca="1" ref="M39" ca="1">IFERROR(INDEX(Real!$AF$2:$AL$66,SMALL(IF(COUNTIFS($B$2,Real!$C$2:$C$66,$B$3,Real!$F$2:$F$66),MATCH(ROW(Real!$A$2:$A$66),ROW(Real!$A$2:$A$66)),""),ROWS($A$1:G31)),COLUMNS($A$1:G31)),"")</f>
        <v/>
      </c>
      <c r="N39" s="55" t="str" cm="1">
        <f t="array" aca="1" ref="N39" ca="1">IFERROR(INDEX(Real!$AF$2:$AL$66,SMALL(IF(COUNTIFS($B$2,Real!$C$2:$C$66,$B$3,Real!$F$2:$F$66),MATCH(ROW(Real!$A$2:$A$66),ROW(Real!$A$2:$A$66)),""),ROWS($A$1:H31)),COLUMNS($A$1:H31)),"")</f>
        <v/>
      </c>
      <c r="O39" s="55" t="str" cm="1">
        <f t="array" aca="1" ref="O39" ca="1">IFERROR(INDEX(Real!$AF$2:$AL$66,SMALL(IF(COUNTIFS($B$2,Real!$C$2:$C$66,$B$3,Real!$F$2:$F$66),MATCH(ROW(Real!$A$2:$A$66),ROW(Real!$A$2:$A$66)),""),ROWS($A$1:I31)),COLUMNS($A$1:I31)),"")</f>
        <v/>
      </c>
      <c r="P39" s="55" t="str" cm="1">
        <f t="array" aca="1" ref="P39" ca="1">IFERROR(INDEX(Real!$AF$2:$AL$66,SMALL(IF(COUNTIFS($B$2,Real!$C$2:$C$66,$B$3,Real!$F$2:$F$66),MATCH(ROW(Real!$A$2:$A$66),ROW(Real!$A$2:$A$66)),""),ROWS($A$1:J31)),COLUMNS($A$1:J31)),"")</f>
        <v/>
      </c>
      <c r="AB39" t="s">
        <v>49</v>
      </c>
    </row>
    <row r="40" spans="5:28" x14ac:dyDescent="0.3">
      <c r="E40">
        <f ca="1"/>
        <v>0</v>
      </c>
      <c r="F40">
        <v>36</v>
      </c>
      <c r="G40" t="str">
        <f ca="1"/>
        <v/>
      </c>
      <c r="H40" t="e" cm="1">
        <f t="array" aca="1" ref="H40" ca="1">SMALL(IF(COUNTIFS($B$2,Real!$C$2:$C$382,$B$3,Real!$F$2:$F$382),MATCH(ROW(Real!$A$2:$A$382),ROW(Real!$A$2:$A$382)),""),ROWS($A$1:A36))</f>
        <v>#NUM!</v>
      </c>
      <c r="I40" s="2" t="str" cm="1">
        <f t="array" aca="1" ref="I40" ca="1">IFERROR(INDEX(Real!$AF$2:$AL$66,SMALL(IF(COUNTIFS($B$2,Real!$C$2:$C$66,$B$3,Real!$F$2:$F$66),MATCH(ROW(Real!$A$2:$A$66),ROW(Real!$A$2:$A$66)),""),ROWS($A$1:A32)),COLUMNS($A$1:A32)),"")</f>
        <v/>
      </c>
      <c r="J40" s="55" t="str" cm="1">
        <f t="array" aca="1" ref="J40" ca="1">IFERROR(INDEX(Real!$AF$2:$AL$66,SMALL(IF(COUNTIFS($B$2,Real!$C$2:$C$66,$B$3,Real!$F$2:$F$66),MATCH(ROW(Real!$A$2:$A$66),ROW(Real!$A$2:$A$66)),""),ROWS($A$1:D32)),COLUMNS($A$1:D32)),"")</f>
        <v/>
      </c>
      <c r="K40" s="55" t="str" cm="1">
        <f t="array" aca="1" ref="K40" ca="1">IFERROR(INDEX(Real!$AF$2:$AL$66,SMALL(IF(COUNTIFS($B$2,Real!$C$2:$C$66,$B$3,Real!$F$2:$F$66),MATCH(ROW(Real!$A$2:$A$66),ROW(Real!$A$2:$A$66)),""),ROWS($A$1:E32)),COLUMNS($A$1:E32)),"")</f>
        <v/>
      </c>
      <c r="L40" s="55" t="str" cm="1">
        <f t="array" aca="1" ref="L40" ca="1">IFERROR(INDEX(Real!$AF$2:$AL$66,SMALL(IF(COUNTIFS($B$2,Real!$C$2:$C$66,$B$3,Real!$F$2:$F$66),MATCH(ROW(Real!$A$2:$A$66),ROW(Real!$A$2:$A$66)),""),ROWS($A$1:F32)),COLUMNS($A$1:F32)),"")</f>
        <v/>
      </c>
      <c r="M40" s="55" t="str" cm="1">
        <f t="array" aca="1" ref="M40" ca="1">IFERROR(INDEX(Real!$AF$2:$AL$66,SMALL(IF(COUNTIFS($B$2,Real!$C$2:$C$66,$B$3,Real!$F$2:$F$66),MATCH(ROW(Real!$A$2:$A$66),ROW(Real!$A$2:$A$66)),""),ROWS($A$1:G32)),COLUMNS($A$1:G32)),"")</f>
        <v/>
      </c>
      <c r="N40" s="55" t="str" cm="1">
        <f t="array" aca="1" ref="N40" ca="1">IFERROR(INDEX(Real!$AF$2:$AL$66,SMALL(IF(COUNTIFS($B$2,Real!$C$2:$C$66,$B$3,Real!$F$2:$F$66),MATCH(ROW(Real!$A$2:$A$66),ROW(Real!$A$2:$A$66)),""),ROWS($A$1:H32)),COLUMNS($A$1:H32)),"")</f>
        <v/>
      </c>
      <c r="O40" s="55" t="str" cm="1">
        <f t="array" aca="1" ref="O40" ca="1">IFERROR(INDEX(Real!$AF$2:$AL$66,SMALL(IF(COUNTIFS($B$2,Real!$C$2:$C$66,$B$3,Real!$F$2:$F$66),MATCH(ROW(Real!$A$2:$A$66),ROW(Real!$A$2:$A$66)),""),ROWS($A$1:I32)),COLUMNS($A$1:I32)),"")</f>
        <v/>
      </c>
      <c r="P40" s="55" t="str" cm="1">
        <f t="array" aca="1" ref="P40" ca="1">IFERROR(INDEX(Real!$AF$2:$AL$66,SMALL(IF(COUNTIFS($B$2,Real!$C$2:$C$66,$B$3,Real!$F$2:$F$66),MATCH(ROW(Real!$A$2:$A$66),ROW(Real!$A$2:$A$66)),""),ROWS($A$1:J32)),COLUMNS($A$1:J32)),"")</f>
        <v/>
      </c>
    </row>
    <row r="41" spans="5:28" x14ac:dyDescent="0.3">
      <c r="E41">
        <f ca="1"/>
        <v>0</v>
      </c>
      <c r="F41">
        <v>37</v>
      </c>
      <c r="G41" t="str">
        <f ca="1"/>
        <v/>
      </c>
      <c r="H41" t="e" cm="1">
        <f t="array" aca="1" ref="H41" ca="1">SMALL(IF(COUNTIFS($B$2,Real!$C$2:$C$382,$B$3,Real!$F$2:$F$382),MATCH(ROW(Real!$A$2:$A$382),ROW(Real!$A$2:$A$382)),""),ROWS($A$1:A37))</f>
        <v>#NUM!</v>
      </c>
      <c r="I41" s="2" t="str" cm="1">
        <f t="array" aca="1" ref="I41" ca="1">IFERROR(INDEX(Real!$AF$2:$AL$66,SMALL(IF(COUNTIFS($B$2,Real!$C$2:$C$66,$B$3,Real!$F$2:$F$66),MATCH(ROW(Real!$A$2:$A$66),ROW(Real!$A$2:$A$66)),""),ROWS($A$1:A33)),COLUMNS($A$1:A33)),"")</f>
        <v/>
      </c>
      <c r="J41" s="55" t="str" cm="1">
        <f t="array" aca="1" ref="J41" ca="1">IFERROR(INDEX(Real!$AF$2:$AL$66,SMALL(IF(COUNTIFS($B$2,Real!$C$2:$C$66,$B$3,Real!$F$2:$F$66),MATCH(ROW(Real!$A$2:$A$66),ROW(Real!$A$2:$A$66)),""),ROWS($A$1:D33)),COLUMNS($A$1:D33)),"")</f>
        <v/>
      </c>
      <c r="K41" s="55" t="str" cm="1">
        <f t="array" aca="1" ref="K41" ca="1">IFERROR(INDEX(Real!$AF$2:$AL$66,SMALL(IF(COUNTIFS($B$2,Real!$C$2:$C$66,$B$3,Real!$F$2:$F$66),MATCH(ROW(Real!$A$2:$A$66),ROW(Real!$A$2:$A$66)),""),ROWS($A$1:E33)),COLUMNS($A$1:E33)),"")</f>
        <v/>
      </c>
      <c r="L41" s="55" t="str" cm="1">
        <f t="array" aca="1" ref="L41" ca="1">IFERROR(INDEX(Real!$AF$2:$AL$66,SMALL(IF(COUNTIFS($B$2,Real!$C$2:$C$66,$B$3,Real!$F$2:$F$66),MATCH(ROW(Real!$A$2:$A$66),ROW(Real!$A$2:$A$66)),""),ROWS($A$1:F33)),COLUMNS($A$1:F33)),"")</f>
        <v/>
      </c>
      <c r="M41" s="55" t="str" cm="1">
        <f t="array" aca="1" ref="M41" ca="1">IFERROR(INDEX(Real!$AF$2:$AL$66,SMALL(IF(COUNTIFS($B$2,Real!$C$2:$C$66,$B$3,Real!$F$2:$F$66),MATCH(ROW(Real!$A$2:$A$66),ROW(Real!$A$2:$A$66)),""),ROWS($A$1:G33)),COLUMNS($A$1:G33)),"")</f>
        <v/>
      </c>
      <c r="N41" s="55" t="str" cm="1">
        <f t="array" aca="1" ref="N41" ca="1">IFERROR(INDEX(Real!$AF$2:$AL$66,SMALL(IF(COUNTIFS($B$2,Real!$C$2:$C$66,$B$3,Real!$F$2:$F$66),MATCH(ROW(Real!$A$2:$A$66),ROW(Real!$A$2:$A$66)),""),ROWS($A$1:H33)),COLUMNS($A$1:H33)),"")</f>
        <v/>
      </c>
      <c r="O41" s="55" t="str" cm="1">
        <f t="array" aca="1" ref="O41" ca="1">IFERROR(INDEX(Real!$AF$2:$AL$66,SMALL(IF(COUNTIFS($B$2,Real!$C$2:$C$66,$B$3,Real!$F$2:$F$66),MATCH(ROW(Real!$A$2:$A$66),ROW(Real!$A$2:$A$66)),""),ROWS($A$1:I33)),COLUMNS($A$1:I33)),"")</f>
        <v/>
      </c>
      <c r="P41" s="55" t="str" cm="1">
        <f t="array" aca="1" ref="P41" ca="1">IFERROR(INDEX(Real!$AF$2:$AL$66,SMALL(IF(COUNTIFS($B$2,Real!$C$2:$C$66,$B$3,Real!$F$2:$F$66),MATCH(ROW(Real!$A$2:$A$66),ROW(Real!$A$2:$A$66)),""),ROWS($A$1:J33)),COLUMNS($A$1:J33)),"")</f>
        <v/>
      </c>
    </row>
    <row r="42" spans="5:28" x14ac:dyDescent="0.3">
      <c r="E42">
        <f ca="1"/>
        <v>0</v>
      </c>
      <c r="F42">
        <v>38</v>
      </c>
      <c r="G42" t="str">
        <f ca="1"/>
        <v/>
      </c>
      <c r="H42" t="e" cm="1">
        <f t="array" aca="1" ref="H42" ca="1">SMALL(IF(COUNTIFS($B$2,Real!$C$2:$C$382,$B$3,Real!$F$2:$F$382),MATCH(ROW(Real!$A$2:$A$382),ROW(Real!$A$2:$A$382)),""),ROWS($A$1:A38))</f>
        <v>#NUM!</v>
      </c>
      <c r="I42" s="2" t="str" cm="1">
        <f t="array" aca="1" ref="I42" ca="1">IFERROR(INDEX(Real!$AF$2:$AL$66,SMALL(IF(COUNTIFS($B$2,Real!$C$2:$C$66,$B$3,Real!$F$2:$F$66),MATCH(ROW(Real!$A$2:$A$66),ROW(Real!$A$2:$A$66)),""),ROWS($A$1:A34)),COLUMNS($A$1:A34)),"")</f>
        <v/>
      </c>
      <c r="J42" s="55" t="str" cm="1">
        <f t="array" aca="1" ref="J42" ca="1">IFERROR(INDEX(Real!$AF$2:$AL$66,SMALL(IF(COUNTIFS($B$2,Real!$C$2:$C$66,$B$3,Real!$F$2:$F$66),MATCH(ROW(Real!$A$2:$A$66),ROW(Real!$A$2:$A$66)),""),ROWS($A$1:D34)),COLUMNS($A$1:D34)),"")</f>
        <v/>
      </c>
      <c r="K42" s="55" t="str" cm="1">
        <f t="array" aca="1" ref="K42" ca="1">IFERROR(INDEX(Real!$AF$2:$AL$66,SMALL(IF(COUNTIFS($B$2,Real!$C$2:$C$66,$B$3,Real!$F$2:$F$66),MATCH(ROW(Real!$A$2:$A$66),ROW(Real!$A$2:$A$66)),""),ROWS($A$1:E34)),COLUMNS($A$1:E34)),"")</f>
        <v/>
      </c>
      <c r="L42" s="55" t="str" cm="1">
        <f t="array" aca="1" ref="L42" ca="1">IFERROR(INDEX(Real!$AF$2:$AL$66,SMALL(IF(COUNTIFS($B$2,Real!$C$2:$C$66,$B$3,Real!$F$2:$F$66),MATCH(ROW(Real!$A$2:$A$66),ROW(Real!$A$2:$A$66)),""),ROWS($A$1:F34)),COLUMNS($A$1:F34)),"")</f>
        <v/>
      </c>
      <c r="M42" s="55" t="str" cm="1">
        <f t="array" aca="1" ref="M42" ca="1">IFERROR(INDEX(Real!$AF$2:$AL$66,SMALL(IF(COUNTIFS($B$2,Real!$C$2:$C$66,$B$3,Real!$F$2:$F$66),MATCH(ROW(Real!$A$2:$A$66),ROW(Real!$A$2:$A$66)),""),ROWS($A$1:G34)),COLUMNS($A$1:G34)),"")</f>
        <v/>
      </c>
      <c r="N42" s="55" t="str" cm="1">
        <f t="array" aca="1" ref="N42" ca="1">IFERROR(INDEX(Real!$AF$2:$AL$66,SMALL(IF(COUNTIFS($B$2,Real!$C$2:$C$66,$B$3,Real!$F$2:$F$66),MATCH(ROW(Real!$A$2:$A$66),ROW(Real!$A$2:$A$66)),""),ROWS($A$1:H34)),COLUMNS($A$1:H34)),"")</f>
        <v/>
      </c>
      <c r="O42" s="55" t="str" cm="1">
        <f t="array" aca="1" ref="O42" ca="1">IFERROR(INDEX(Real!$AF$2:$AL$66,SMALL(IF(COUNTIFS($B$2,Real!$C$2:$C$66,$B$3,Real!$F$2:$F$66),MATCH(ROW(Real!$A$2:$A$66),ROW(Real!$A$2:$A$66)),""),ROWS($A$1:I34)),COLUMNS($A$1:I34)),"")</f>
        <v/>
      </c>
      <c r="P42" s="55" t="str" cm="1">
        <f t="array" aca="1" ref="P42" ca="1">IFERROR(INDEX(Real!$AF$2:$AL$66,SMALL(IF(COUNTIFS($B$2,Real!$C$2:$C$66,$B$3,Real!$F$2:$F$66),MATCH(ROW(Real!$A$2:$A$66),ROW(Real!$A$2:$A$66)),""),ROWS($A$1:J34)),COLUMNS($A$1:J34)),"")</f>
        <v/>
      </c>
    </row>
    <row r="43" spans="5:28" x14ac:dyDescent="0.3">
      <c r="E43">
        <f ca="1"/>
        <v>0</v>
      </c>
      <c r="F43">
        <v>39</v>
      </c>
      <c r="G43" t="str">
        <f ca="1"/>
        <v/>
      </c>
      <c r="H43" t="e" cm="1">
        <f t="array" aca="1" ref="H43" ca="1">SMALL(IF(COUNTIFS($B$2,Real!$C$2:$C$382,$B$3,Real!$F$2:$F$382),MATCH(ROW(Real!$A$2:$A$382),ROW(Real!$A$2:$A$382)),""),ROWS($A$1:A39))</f>
        <v>#NUM!</v>
      </c>
      <c r="I43" s="2" t="str" cm="1">
        <f t="array" aca="1" ref="I43" ca="1">IFERROR(INDEX(Real!$AF$2:$AL$66,SMALL(IF(COUNTIFS($B$2,Real!$C$2:$C$66,$B$3,Real!$F$2:$F$66),MATCH(ROW(Real!$A$2:$A$66),ROW(Real!$A$2:$A$66)),""),ROWS($A$1:A35)),COLUMNS($A$1:A35)),"")</f>
        <v/>
      </c>
      <c r="J43" s="55" t="str" cm="1">
        <f t="array" aca="1" ref="J43" ca="1">IFERROR(INDEX(Real!$AF$2:$AL$66,SMALL(IF(COUNTIFS($B$2,Real!$C$2:$C$66,$B$3,Real!$F$2:$F$66),MATCH(ROW(Real!$A$2:$A$66),ROW(Real!$A$2:$A$66)),""),ROWS($A$1:D35)),COLUMNS($A$1:D35)),"")</f>
        <v/>
      </c>
      <c r="K43" s="55" t="str" cm="1">
        <f t="array" aca="1" ref="K43" ca="1">IFERROR(INDEX(Real!$AF$2:$AL$66,SMALL(IF(COUNTIFS($B$2,Real!$C$2:$C$66,$B$3,Real!$F$2:$F$66),MATCH(ROW(Real!$A$2:$A$66),ROW(Real!$A$2:$A$66)),""),ROWS($A$1:E35)),COLUMNS($A$1:E35)),"")</f>
        <v/>
      </c>
      <c r="L43" s="55" t="str" cm="1">
        <f t="array" aca="1" ref="L43" ca="1">IFERROR(INDEX(Real!$AF$2:$AL$66,SMALL(IF(COUNTIFS($B$2,Real!$C$2:$C$66,$B$3,Real!$F$2:$F$66),MATCH(ROW(Real!$A$2:$A$66),ROW(Real!$A$2:$A$66)),""),ROWS($A$1:F35)),COLUMNS($A$1:F35)),"")</f>
        <v/>
      </c>
      <c r="M43" s="55" t="str" cm="1">
        <f t="array" aca="1" ref="M43" ca="1">IFERROR(INDEX(Real!$AF$2:$AL$66,SMALL(IF(COUNTIFS($B$2,Real!$C$2:$C$66,$B$3,Real!$F$2:$F$66),MATCH(ROW(Real!$A$2:$A$66),ROW(Real!$A$2:$A$66)),""),ROWS($A$1:G35)),COLUMNS($A$1:G35)),"")</f>
        <v/>
      </c>
      <c r="N43" s="55" t="str" cm="1">
        <f t="array" aca="1" ref="N43" ca="1">IFERROR(INDEX(Real!$AF$2:$AL$66,SMALL(IF(COUNTIFS($B$2,Real!$C$2:$C$66,$B$3,Real!$F$2:$F$66),MATCH(ROW(Real!$A$2:$A$66),ROW(Real!$A$2:$A$66)),""),ROWS($A$1:H35)),COLUMNS($A$1:H35)),"")</f>
        <v/>
      </c>
      <c r="O43" s="55" t="str" cm="1">
        <f t="array" aca="1" ref="O43" ca="1">IFERROR(INDEX(Real!$AF$2:$AL$66,SMALL(IF(COUNTIFS($B$2,Real!$C$2:$C$66,$B$3,Real!$F$2:$F$66),MATCH(ROW(Real!$A$2:$A$66),ROW(Real!$A$2:$A$66)),""),ROWS($A$1:I35)),COLUMNS($A$1:I35)),"")</f>
        <v/>
      </c>
      <c r="P43" s="55" t="str" cm="1">
        <f t="array" aca="1" ref="P43" ca="1">IFERROR(INDEX(Real!$AF$2:$AL$66,SMALL(IF(COUNTIFS($B$2,Real!$C$2:$C$66,$B$3,Real!$F$2:$F$66),MATCH(ROW(Real!$A$2:$A$66),ROW(Real!$A$2:$A$66)),""),ROWS($A$1:J35)),COLUMNS($A$1:J35)),"")</f>
        <v/>
      </c>
    </row>
    <row r="44" spans="5:28" x14ac:dyDescent="0.3">
      <c r="E44">
        <f ca="1"/>
        <v>0</v>
      </c>
      <c r="F44">
        <v>40</v>
      </c>
      <c r="G44" t="str">
        <f ca="1"/>
        <v/>
      </c>
      <c r="H44" t="e" cm="1">
        <f t="array" aca="1" ref="H44" ca="1">SMALL(IF(COUNTIFS($B$2,Real!$C$2:$C$382,$B$3,Real!$F$2:$F$382),MATCH(ROW(Real!$A$2:$A$382),ROW(Real!$A$2:$A$382)),""),ROWS($A$1:A40))</f>
        <v>#NUM!</v>
      </c>
      <c r="I44" s="2" t="str" cm="1">
        <f t="array" aca="1" ref="I44" ca="1">IFERROR(INDEX(Real!$AF$2:$AL$66,SMALL(IF(COUNTIFS($B$2,Real!$C$2:$C$66,$B$3,Real!$F$2:$F$66),MATCH(ROW(Real!$A$2:$A$66),ROW(Real!$A$2:$A$66)),""),ROWS($A$1:A36)),COLUMNS($A$1:A36)),"")</f>
        <v/>
      </c>
      <c r="J44" s="55" t="s">
        <v>46</v>
      </c>
      <c r="K44" s="55" t="s">
        <v>772</v>
      </c>
      <c r="L44" s="55" t="str" cm="1">
        <f t="array" aca="1" ref="L44" ca="1">IFERROR(INDEX(Real!$AF$2:$AL$66,SMALL(IF(COUNTIFS($B$2,Real!$C$2:$C$66,$B$3,Real!$F$2:$F$66),MATCH(ROW(Real!$A$2:$A$66),ROW(Real!$A$2:$A$66)),""),ROWS($A$1:F36)),COLUMNS($A$1:F36)),"")</f>
        <v/>
      </c>
      <c r="M44" s="55" t="str" cm="1">
        <f t="array" aca="1" ref="M44" ca="1">IFERROR(INDEX(Real!$AF$2:$AL$66,SMALL(IF(COUNTIFS($B$2,Real!$C$2:$C$66,$B$3,Real!$F$2:$F$66),MATCH(ROW(Real!$A$2:$A$66),ROW(Real!$A$2:$A$66)),""),ROWS($A$1:G36)),COLUMNS($A$1:G36)),"")</f>
        <v/>
      </c>
      <c r="N44" s="55" t="str" cm="1">
        <f t="array" aca="1" ref="N44" ca="1">IFERROR(INDEX(Real!$AF$2:$AL$66,SMALL(IF(COUNTIFS($B$2,Real!$C$2:$C$66,$B$3,Real!$F$2:$F$66),MATCH(ROW(Real!$A$2:$A$66),ROW(Real!$A$2:$A$66)),""),ROWS($A$1:H36)),COLUMNS($A$1:H36)),"")</f>
        <v/>
      </c>
      <c r="O44" s="55" t="str" cm="1">
        <f t="array" aca="1" ref="O44" ca="1">IFERROR(INDEX(Real!$AF$2:$AL$66,SMALL(IF(COUNTIFS($B$2,Real!$C$2:$C$66,$B$3,Real!$F$2:$F$66),MATCH(ROW(Real!$A$2:$A$66),ROW(Real!$A$2:$A$66)),""),ROWS($A$1:I36)),COLUMNS($A$1:I36)),"")</f>
        <v/>
      </c>
      <c r="P44" s="55" t="str" cm="1">
        <f t="array" aca="1" ref="P44" ca="1">IFERROR(INDEX(Real!$AF$2:$AL$66,SMALL(IF(COUNTIFS($B$2,Real!$C$2:$C$66,$B$3,Real!$F$2:$F$66),MATCH(ROW(Real!$A$2:$A$66),ROW(Real!$A$2:$A$66)),""),ROWS($A$1:J36)),COLUMNS($A$1:J36)),"")</f>
        <v/>
      </c>
    </row>
    <row r="45" spans="5:28" x14ac:dyDescent="0.3">
      <c r="E45">
        <f ca="1"/>
        <v>0</v>
      </c>
      <c r="F45">
        <v>41</v>
      </c>
      <c r="G45" t="str">
        <f ca="1"/>
        <v/>
      </c>
      <c r="H45" t="e" cm="1">
        <f t="array" aca="1" ref="H45" ca="1">SMALL(IF(COUNTIFS($B$2,Real!$C$2:$C$382,$B$3,Real!$F$2:$F$382),MATCH(ROW(Real!$A$2:$A$382),ROW(Real!$A$2:$A$382)),""),ROWS($A$1:A41))</f>
        <v>#NUM!</v>
      </c>
      <c r="I45" s="2" t="str" cm="1">
        <f t="array" aca="1" ref="I45" ca="1">IFERROR(INDEX(Real!$AF$2:$AL$66,SMALL(IF(COUNTIFS($B$2,Real!$C$2:$C$66,$B$3,Real!$F$2:$F$66),MATCH(ROW(Real!$A$2:$A$66),ROW(Real!$A$2:$A$66)),""),ROWS($A$1:A37)),COLUMNS($A$1:A37)),"")</f>
        <v/>
      </c>
      <c r="J45" s="55" t="str" cm="1">
        <f t="array" aca="1" ref="J45" ca="1">IFERROR(INDEX(Real!$AF$2:$AL$66,SMALL(IF(COUNTIFS($B$2,Real!$C$2:$C$66,$B$3,Real!$F$2:$F$66),MATCH(ROW(Real!$A$2:$A$66),ROW(Real!$A$2:$A$66)),""),ROWS($A$1:D37)),COLUMNS($A$1:D37)),"")</f>
        <v/>
      </c>
      <c r="K45" s="55" t="str" cm="1">
        <f t="array" aca="1" ref="K45" ca="1">IFERROR(INDEX(Real!$AF$2:$AL$66,SMALL(IF(COUNTIFS($B$2,Real!$C$2:$C$66,$B$3,Real!$F$2:$F$66),MATCH(ROW(Real!$A$2:$A$66),ROW(Real!$A$2:$A$66)),""),ROWS($A$1:E37)),COLUMNS($A$1:E37)),"")</f>
        <v/>
      </c>
      <c r="L45" s="55" t="str" cm="1">
        <f t="array" aca="1" ref="L45" ca="1">IFERROR(INDEX(Real!$AF$2:$AL$66,SMALL(IF(COUNTIFS($B$2,Real!$C$2:$C$66,$B$3,Real!$F$2:$F$66),MATCH(ROW(Real!$A$2:$A$66),ROW(Real!$A$2:$A$66)),""),ROWS($A$1:F37)),COLUMNS($A$1:F37)),"")</f>
        <v/>
      </c>
      <c r="M45" s="55" t="str" cm="1">
        <f t="array" aca="1" ref="M45" ca="1">IFERROR(INDEX(Real!$AF$2:$AL$66,SMALL(IF(COUNTIFS($B$2,Real!$C$2:$C$66,$B$3,Real!$F$2:$F$66),MATCH(ROW(Real!$A$2:$A$66),ROW(Real!$A$2:$A$66)),""),ROWS($A$1:G37)),COLUMNS($A$1:G37)),"")</f>
        <v/>
      </c>
      <c r="N45" s="55" t="str" cm="1">
        <f t="array" aca="1" ref="N45" ca="1">IFERROR(INDEX(Real!$AF$2:$AL$66,SMALL(IF(COUNTIFS($B$2,Real!$C$2:$C$66,$B$3,Real!$F$2:$F$66),MATCH(ROW(Real!$A$2:$A$66),ROW(Real!$A$2:$A$66)),""),ROWS($A$1:H37)),COLUMNS($A$1:H37)),"")</f>
        <v/>
      </c>
      <c r="O45" s="55" t="str" cm="1">
        <f t="array" aca="1" ref="O45" ca="1">IFERROR(INDEX(Real!$AF$2:$AL$66,SMALL(IF(COUNTIFS($B$2,Real!$C$2:$C$66,$B$3,Real!$F$2:$F$66),MATCH(ROW(Real!$A$2:$A$66),ROW(Real!$A$2:$A$66)),""),ROWS($A$1:I37)),COLUMNS($A$1:I37)),"")</f>
        <v/>
      </c>
      <c r="P45" s="55" t="str" cm="1">
        <f t="array" aca="1" ref="P45" ca="1">IFERROR(INDEX(Real!$AF$2:$AL$66,SMALL(IF(COUNTIFS($B$2,Real!$C$2:$C$66,$B$3,Real!$F$2:$F$66),MATCH(ROW(Real!$A$2:$A$66),ROW(Real!$A$2:$A$66)),""),ROWS($A$1:J37)),COLUMNS($A$1:J37)),"")</f>
        <v/>
      </c>
    </row>
    <row r="46" spans="5:28" x14ac:dyDescent="0.3">
      <c r="E46">
        <f ca="1"/>
        <v>0</v>
      </c>
      <c r="F46">
        <v>42</v>
      </c>
      <c r="G46" t="str">
        <f ca="1"/>
        <v/>
      </c>
      <c r="H46" t="e" cm="1">
        <f t="array" aca="1" ref="H46" ca="1">SMALL(IF(COUNTIFS($B$2,Real!$C$2:$C$382,$B$3,Real!$F$2:$F$382),MATCH(ROW(Real!$A$2:$A$382),ROW(Real!$A$2:$A$382)),""),ROWS($A$1:A42))</f>
        <v>#NUM!</v>
      </c>
      <c r="I46" s="2" t="str" cm="1">
        <f t="array" aca="1" ref="I46" ca="1">IFERROR(INDEX(Real!$AF$2:$AL$66,SMALL(IF(COUNTIFS($B$2,Real!$C$2:$C$66,$B$3,Real!$F$2:$F$66),MATCH(ROW(Real!$A$2:$A$66),ROW(Real!$A$2:$A$66)),""),ROWS($A$1:A38)),COLUMNS($A$1:A38)),"")</f>
        <v/>
      </c>
      <c r="J46" s="55" t="str" cm="1">
        <f t="array" aca="1" ref="J46" ca="1">IFERROR(INDEX(Real!$AF$2:$AL$66,SMALL(IF(COUNTIFS($B$2,Real!$C$2:$C$66,$B$3,Real!$F$2:$F$66),MATCH(ROW(Real!$A$2:$A$66),ROW(Real!$A$2:$A$66)),""),ROWS($A$1:D38)),COLUMNS($A$1:D38)),"")</f>
        <v/>
      </c>
      <c r="K46" s="55" t="str" cm="1">
        <f t="array" aca="1" ref="K46" ca="1">IFERROR(INDEX(Real!$AF$2:$AL$66,SMALL(IF(COUNTIFS($B$2,Real!$C$2:$C$66,$B$3,Real!$F$2:$F$66),MATCH(ROW(Real!$A$2:$A$66),ROW(Real!$A$2:$A$66)),""),ROWS($A$1:E38)),COLUMNS($A$1:E38)),"")</f>
        <v/>
      </c>
      <c r="L46" s="55" t="str" cm="1">
        <f t="array" aca="1" ref="L46" ca="1">IFERROR(INDEX(Real!$AF$2:$AL$66,SMALL(IF(COUNTIFS($B$2,Real!$C$2:$C$66,$B$3,Real!$F$2:$F$66),MATCH(ROW(Real!$A$2:$A$66),ROW(Real!$A$2:$A$66)),""),ROWS($A$1:F38)),COLUMNS($A$1:F38)),"")</f>
        <v/>
      </c>
      <c r="M46" s="55" t="str" cm="1">
        <f t="array" aca="1" ref="M46" ca="1">IFERROR(INDEX(Real!$AF$2:$AL$66,SMALL(IF(COUNTIFS($B$2,Real!$C$2:$C$66,$B$3,Real!$F$2:$F$66),MATCH(ROW(Real!$A$2:$A$66),ROW(Real!$A$2:$A$66)),""),ROWS($A$1:G38)),COLUMNS($A$1:G38)),"")</f>
        <v/>
      </c>
      <c r="N46" s="55" t="str" cm="1">
        <f t="array" aca="1" ref="N46" ca="1">IFERROR(INDEX(Real!$AF$2:$AL$66,SMALL(IF(COUNTIFS($B$2,Real!$C$2:$C$66,$B$3,Real!$F$2:$F$66),MATCH(ROW(Real!$A$2:$A$66),ROW(Real!$A$2:$A$66)),""),ROWS($A$1:H38)),COLUMNS($A$1:H38)),"")</f>
        <v/>
      </c>
      <c r="O46" s="55" t="str" cm="1">
        <f t="array" aca="1" ref="O46" ca="1">IFERROR(INDEX(Real!$AF$2:$AL$66,SMALL(IF(COUNTIFS($B$2,Real!$C$2:$C$66,$B$3,Real!$F$2:$F$66),MATCH(ROW(Real!$A$2:$A$66),ROW(Real!$A$2:$A$66)),""),ROWS($A$1:I38)),COLUMNS($A$1:I38)),"")</f>
        <v/>
      </c>
      <c r="P46" s="55" t="str" cm="1">
        <f t="array" aca="1" ref="P46" ca="1">IFERROR(INDEX(Real!$AF$2:$AL$66,SMALL(IF(COUNTIFS($B$2,Real!$C$2:$C$66,$B$3,Real!$F$2:$F$66),MATCH(ROW(Real!$A$2:$A$66),ROW(Real!$A$2:$A$66)),""),ROWS($A$1:J38)),COLUMNS($A$1:J38)),"")</f>
        <v/>
      </c>
    </row>
    <row r="47" spans="5:28" x14ac:dyDescent="0.3">
      <c r="E47">
        <f ca="1"/>
        <v>0</v>
      </c>
      <c r="F47">
        <v>43</v>
      </c>
      <c r="G47" t="str">
        <f ca="1"/>
        <v/>
      </c>
      <c r="H47" t="e" cm="1">
        <f t="array" aca="1" ref="H47" ca="1">SMALL(IF(COUNTIFS($B$2,Real!$C$2:$C$382,$B$3,Real!$F$2:$F$382),MATCH(ROW(Real!$A$2:$A$382),ROW(Real!$A$2:$A$382)),""),ROWS($A$1:A43))</f>
        <v>#NUM!</v>
      </c>
      <c r="I47" s="2" t="str" cm="1">
        <f t="array" aca="1" ref="I47" ca="1">IFERROR(INDEX(Real!$AF$2:$AL$66,SMALL(IF(COUNTIFS($B$2,Real!$C$2:$C$66,$B$3,Real!$F$2:$F$66),MATCH(ROW(Real!$A$2:$A$66),ROW(Real!$A$2:$A$66)),""),ROWS($A$1:A39)),COLUMNS($A$1:A39)),"")</f>
        <v/>
      </c>
      <c r="J47" s="55" t="str" cm="1">
        <f t="array" aca="1" ref="J47" ca="1">IFERROR(INDEX(Real!$AF$2:$AL$66,SMALL(IF(COUNTIFS($B$2,Real!$C$2:$C$66,$B$3,Real!$F$2:$F$66),MATCH(ROW(Real!$A$2:$A$66),ROW(Real!$A$2:$A$66)),""),ROWS($A$1:D39)),COLUMNS($A$1:D39)),"")</f>
        <v/>
      </c>
      <c r="K47" s="55" t="str" cm="1">
        <f t="array" aca="1" ref="K47" ca="1">IFERROR(INDEX(Real!$AF$2:$AL$66,SMALL(IF(COUNTIFS($B$2,Real!$C$2:$C$66,$B$3,Real!$F$2:$F$66),MATCH(ROW(Real!$A$2:$A$66),ROW(Real!$A$2:$A$66)),""),ROWS($A$1:E39)),COLUMNS($A$1:E39)),"")</f>
        <v/>
      </c>
      <c r="L47" s="55" t="str" cm="1">
        <f t="array" aca="1" ref="L47" ca="1">IFERROR(INDEX(Real!$AF$2:$AL$66,SMALL(IF(COUNTIFS($B$2,Real!$C$2:$C$66,$B$3,Real!$F$2:$F$66),MATCH(ROW(Real!$A$2:$A$66),ROW(Real!$A$2:$A$66)),""),ROWS($A$1:F39)),COLUMNS($A$1:F39)),"")</f>
        <v/>
      </c>
      <c r="M47" s="55" t="str" cm="1">
        <f t="array" aca="1" ref="M47" ca="1">IFERROR(INDEX(Real!$AF$2:$AL$66,SMALL(IF(COUNTIFS($B$2,Real!$C$2:$C$66,$B$3,Real!$F$2:$F$66),MATCH(ROW(Real!$A$2:$A$66),ROW(Real!$A$2:$A$66)),""),ROWS($A$1:G39)),COLUMNS($A$1:G39)),"")</f>
        <v/>
      </c>
      <c r="N47" s="55" t="str" cm="1">
        <f t="array" aca="1" ref="N47" ca="1">IFERROR(INDEX(Real!$AF$2:$AL$66,SMALL(IF(COUNTIFS($B$2,Real!$C$2:$C$66,$B$3,Real!$F$2:$F$66),MATCH(ROW(Real!$A$2:$A$66),ROW(Real!$A$2:$A$66)),""),ROWS($A$1:H39)),COLUMNS($A$1:H39)),"")</f>
        <v/>
      </c>
      <c r="O47" s="55" t="str" cm="1">
        <f t="array" aca="1" ref="O47" ca="1">IFERROR(INDEX(Real!$AF$2:$AL$66,SMALL(IF(COUNTIFS($B$2,Real!$C$2:$C$66,$B$3,Real!$F$2:$F$66),MATCH(ROW(Real!$A$2:$A$66),ROW(Real!$A$2:$A$66)),""),ROWS($A$1:I39)),COLUMNS($A$1:I39)),"")</f>
        <v/>
      </c>
      <c r="P47" s="55" t="str" cm="1">
        <f t="array" aca="1" ref="P47" ca="1">IFERROR(INDEX(Real!$AF$2:$AL$66,SMALL(IF(COUNTIFS($B$2,Real!$C$2:$C$66,$B$3,Real!$F$2:$F$66),MATCH(ROW(Real!$A$2:$A$66),ROW(Real!$A$2:$A$66)),""),ROWS($A$1:J39)),COLUMNS($A$1:J39)),"")</f>
        <v/>
      </c>
    </row>
    <row r="48" spans="5:28" x14ac:dyDescent="0.3">
      <c r="E48">
        <f ca="1"/>
        <v>0</v>
      </c>
      <c r="F48">
        <v>44</v>
      </c>
      <c r="G48" t="str">
        <f ca="1"/>
        <v/>
      </c>
      <c r="H48" t="e" cm="1">
        <f t="array" aca="1" ref="H48" ca="1">SMALL(IF(COUNTIFS($B$2,Real!$C$2:$C$382,$B$3,Real!$F$2:$F$382),MATCH(ROW(Real!$A$2:$A$382),ROW(Real!$A$2:$A$382)),""),ROWS($A$1:A44))</f>
        <v>#NUM!</v>
      </c>
      <c r="I48" s="2" t="str" cm="1">
        <f t="array" aca="1" ref="I48" ca="1">IFERROR(INDEX(Real!$AF$2:$AL$66,SMALL(IF(COUNTIFS($B$2,Real!$C$2:$C$66,$B$3,Real!$F$2:$F$66),MATCH(ROW(Real!$A$2:$A$66),ROW(Real!$A$2:$A$66)),""),ROWS($A$1:A40)),COLUMNS($A$1:A40)),"")</f>
        <v/>
      </c>
      <c r="J48" s="55" t="str" cm="1">
        <f t="array" aca="1" ref="J48" ca="1">IFERROR(INDEX(Real!$AF$2:$AL$66,SMALL(IF(COUNTIFS($B$2,Real!$C$2:$C$66,$B$3,Real!$F$2:$F$66),MATCH(ROW(Real!$A$2:$A$66),ROW(Real!$A$2:$A$66)),""),ROWS($A$1:D40)),COLUMNS($A$1:D40)),"")</f>
        <v/>
      </c>
      <c r="K48" s="55" t="str" cm="1">
        <f t="array" aca="1" ref="K48" ca="1">IFERROR(INDEX(Real!$AF$2:$AL$66,SMALL(IF(COUNTIFS($B$2,Real!$C$2:$C$66,$B$3,Real!$F$2:$F$66),MATCH(ROW(Real!$A$2:$A$66),ROW(Real!$A$2:$A$66)),""),ROWS($A$1:E40)),COLUMNS($A$1:E40)),"")</f>
        <v/>
      </c>
      <c r="L48" s="55" t="str" cm="1">
        <f t="array" aca="1" ref="L48" ca="1">IFERROR(INDEX(Real!$AF$2:$AL$66,SMALL(IF(COUNTIFS($B$2,Real!$C$2:$C$66,$B$3,Real!$F$2:$F$66),MATCH(ROW(Real!$A$2:$A$66),ROW(Real!$A$2:$A$66)),""),ROWS($A$1:F40)),COLUMNS($A$1:F40)),"")</f>
        <v/>
      </c>
      <c r="M48" s="55" t="str" cm="1">
        <f t="array" aca="1" ref="M48" ca="1">IFERROR(INDEX(Real!$AF$2:$AL$66,SMALL(IF(COUNTIFS($B$2,Real!$C$2:$C$66,$B$3,Real!$F$2:$F$66),MATCH(ROW(Real!$A$2:$A$66),ROW(Real!$A$2:$A$66)),""),ROWS($A$1:G40)),COLUMNS($A$1:G40)),"")</f>
        <v/>
      </c>
      <c r="N48" s="55" t="str" cm="1">
        <f t="array" aca="1" ref="N48" ca="1">IFERROR(INDEX(Real!$AF$2:$AL$66,SMALL(IF(COUNTIFS($B$2,Real!$C$2:$C$66,$B$3,Real!$F$2:$F$66),MATCH(ROW(Real!$A$2:$A$66),ROW(Real!$A$2:$A$66)),""),ROWS($A$1:H40)),COLUMNS($A$1:H40)),"")</f>
        <v/>
      </c>
      <c r="O48" s="55" t="str" cm="1">
        <f t="array" aca="1" ref="O48" ca="1">IFERROR(INDEX(Real!$AF$2:$AL$66,SMALL(IF(COUNTIFS($B$2,Real!$C$2:$C$66,$B$3,Real!$F$2:$F$66),MATCH(ROW(Real!$A$2:$A$66),ROW(Real!$A$2:$A$66)),""),ROWS($A$1:I40)),COLUMNS($A$1:I40)),"")</f>
        <v/>
      </c>
      <c r="P48" s="55" t="str" cm="1">
        <f t="array" aca="1" ref="P48" ca="1">IFERROR(INDEX(Real!$AF$2:$AL$66,SMALL(IF(COUNTIFS($B$2,Real!$C$2:$C$66,$B$3,Real!$F$2:$F$66),MATCH(ROW(Real!$A$2:$A$66),ROW(Real!$A$2:$A$66)),""),ROWS($A$1:J40)),COLUMNS($A$1:J40)),"")</f>
        <v/>
      </c>
    </row>
    <row r="49" spans="5:16" x14ac:dyDescent="0.3">
      <c r="E49">
        <f ca="1"/>
        <v>0</v>
      </c>
      <c r="F49">
        <v>45</v>
      </c>
      <c r="G49" t="str">
        <f ca="1"/>
        <v/>
      </c>
      <c r="H49" t="e" cm="1">
        <f t="array" aca="1" ref="H49" ca="1">SMALL(IF(COUNTIFS($B$2,Real!$C$2:$C$382,$B$3,Real!$F$2:$F$382),MATCH(ROW(Real!$A$2:$A$382),ROW(Real!$A$2:$A$382)),""),ROWS($A$1:A45))</f>
        <v>#NUM!</v>
      </c>
      <c r="I49" s="2" t="str" cm="1">
        <f t="array" aca="1" ref="I49" ca="1">IFERROR(INDEX(Real!$AF$2:$AL$66,SMALL(IF(COUNTIFS($B$2,Real!$C$2:$C$66,$B$3,Real!$F$2:$F$66),MATCH(ROW(Real!$A$2:$A$66),ROW(Real!$A$2:$A$66)),""),ROWS($A$1:A41)),COLUMNS($A$1:A41)),"")</f>
        <v/>
      </c>
      <c r="J49" s="55" t="str" cm="1">
        <f t="array" aca="1" ref="J49" ca="1">IFERROR(INDEX(Real!$AF$2:$AL$66,SMALL(IF(COUNTIFS($B$2,Real!$C$2:$C$66,$B$3,Real!$F$2:$F$66),MATCH(ROW(Real!$A$2:$A$66),ROW(Real!$A$2:$A$66)),""),ROWS($A$1:D41)),COLUMNS($A$1:D41)),"")</f>
        <v/>
      </c>
      <c r="K49" s="55" t="str" cm="1">
        <f t="array" aca="1" ref="K49" ca="1">IFERROR(INDEX(Real!$AF$2:$AL$66,SMALL(IF(COUNTIFS($B$2,Real!$C$2:$C$66,$B$3,Real!$F$2:$F$66),MATCH(ROW(Real!$A$2:$A$66),ROW(Real!$A$2:$A$66)),""),ROWS($A$1:E41)),COLUMNS($A$1:E41)),"")</f>
        <v/>
      </c>
      <c r="L49" s="55" t="str" cm="1">
        <f t="array" aca="1" ref="L49" ca="1">IFERROR(INDEX(Real!$AF$2:$AL$66,SMALL(IF(COUNTIFS($B$2,Real!$C$2:$C$66,$B$3,Real!$F$2:$F$66),MATCH(ROW(Real!$A$2:$A$66),ROW(Real!$A$2:$A$66)),""),ROWS($A$1:F41)),COLUMNS($A$1:F41)),"")</f>
        <v/>
      </c>
      <c r="M49" s="55" t="str" cm="1">
        <f t="array" aca="1" ref="M49" ca="1">IFERROR(INDEX(Real!$AF$2:$AL$66,SMALL(IF(COUNTIFS($B$2,Real!$C$2:$C$66,$B$3,Real!$F$2:$F$66),MATCH(ROW(Real!$A$2:$A$66),ROW(Real!$A$2:$A$66)),""),ROWS($A$1:G41)),COLUMNS($A$1:G41)),"")</f>
        <v/>
      </c>
      <c r="N49" s="55" t="str" cm="1">
        <f t="array" aca="1" ref="N49" ca="1">IFERROR(INDEX(Real!$AF$2:$AL$66,SMALL(IF(COUNTIFS($B$2,Real!$C$2:$C$66,$B$3,Real!$F$2:$F$66),MATCH(ROW(Real!$A$2:$A$66),ROW(Real!$A$2:$A$66)),""),ROWS($A$1:H41)),COLUMNS($A$1:H41)),"")</f>
        <v/>
      </c>
      <c r="O49" s="55" t="str" cm="1">
        <f t="array" aca="1" ref="O49" ca="1">IFERROR(INDEX(Real!$AF$2:$AL$66,SMALL(IF(COUNTIFS($B$2,Real!$C$2:$C$66,$B$3,Real!$F$2:$F$66),MATCH(ROW(Real!$A$2:$A$66),ROW(Real!$A$2:$A$66)),""),ROWS($A$1:I41)),COLUMNS($A$1:I41)),"")</f>
        <v/>
      </c>
      <c r="P49" s="55" t="str" cm="1">
        <f t="array" aca="1" ref="P49" ca="1">IFERROR(INDEX(Real!$AF$2:$AL$66,SMALL(IF(COUNTIFS($B$2,Real!$C$2:$C$66,$B$3,Real!$F$2:$F$66),MATCH(ROW(Real!$A$2:$A$66),ROW(Real!$A$2:$A$66)),""),ROWS($A$1:J41)),COLUMNS($A$1:J41)),"")</f>
        <v/>
      </c>
    </row>
    <row r="50" spans="5:16" x14ac:dyDescent="0.3">
      <c r="E50">
        <f ca="1"/>
        <v>0</v>
      </c>
      <c r="F50">
        <v>46</v>
      </c>
      <c r="G50" t="str">
        <f ca="1"/>
        <v/>
      </c>
      <c r="H50" t="e" cm="1">
        <f t="array" aca="1" ref="H50" ca="1">SMALL(IF(COUNTIFS($B$2,Real!$C$2:$C$382,$B$3,Real!$F$2:$F$382),MATCH(ROW(Real!$A$2:$A$382),ROW(Real!$A$2:$A$382)),""),ROWS($A$1:A46))</f>
        <v>#NUM!</v>
      </c>
      <c r="I50" s="2" t="str" cm="1">
        <f t="array" aca="1" ref="I50" ca="1">IFERROR(INDEX(Real!$AF$2:$AL$66,SMALL(IF(COUNTIFS($B$2,Real!$C$2:$C$66,$B$3,Real!$F$2:$F$66),MATCH(ROW(Real!$A$2:$A$66),ROW(Real!$A$2:$A$66)),""),ROWS($A$1:A42)),COLUMNS($A$1:A42)),"")</f>
        <v/>
      </c>
      <c r="J50" s="55" t="str" cm="1">
        <f t="array" aca="1" ref="J50" ca="1">IFERROR(INDEX(Real!$AF$2:$AL$66,SMALL(IF(COUNTIFS($B$2,Real!$C$2:$C$66,$B$3,Real!$F$2:$F$66),MATCH(ROW(Real!$A$2:$A$66),ROW(Real!$A$2:$A$66)),""),ROWS($A$1:D42)),COLUMNS($A$1:D42)),"")</f>
        <v/>
      </c>
      <c r="K50" s="55" t="str" cm="1">
        <f t="array" aca="1" ref="K50" ca="1">IFERROR(INDEX(Real!$AF$2:$AL$66,SMALL(IF(COUNTIFS($B$2,Real!$C$2:$C$66,$B$3,Real!$F$2:$F$66),MATCH(ROW(Real!$A$2:$A$66),ROW(Real!$A$2:$A$66)),""),ROWS($A$1:E42)),COLUMNS($A$1:E42)),"")</f>
        <v/>
      </c>
      <c r="L50" s="55" t="str" cm="1">
        <f t="array" aca="1" ref="L50" ca="1">IFERROR(INDEX(Real!$AF$2:$AL$66,SMALL(IF(COUNTIFS($B$2,Real!$C$2:$C$66,$B$3,Real!$F$2:$F$66),MATCH(ROW(Real!$A$2:$A$66),ROW(Real!$A$2:$A$66)),""),ROWS($A$1:F42)),COLUMNS($A$1:F42)),"")</f>
        <v/>
      </c>
      <c r="M50" s="55" t="str" cm="1">
        <f t="array" aca="1" ref="M50" ca="1">IFERROR(INDEX(Real!$AF$2:$AL$66,SMALL(IF(COUNTIFS($B$2,Real!$C$2:$C$66,$B$3,Real!$F$2:$F$66),MATCH(ROW(Real!$A$2:$A$66),ROW(Real!$A$2:$A$66)),""),ROWS($A$1:G42)),COLUMNS($A$1:G42)),"")</f>
        <v/>
      </c>
      <c r="N50" s="55" t="str" cm="1">
        <f t="array" aca="1" ref="N50" ca="1">IFERROR(INDEX(Real!$AF$2:$AL$66,SMALL(IF(COUNTIFS($B$2,Real!$C$2:$C$66,$B$3,Real!$F$2:$F$66),MATCH(ROW(Real!$A$2:$A$66),ROW(Real!$A$2:$A$66)),""),ROWS($A$1:H42)),COLUMNS($A$1:H42)),"")</f>
        <v/>
      </c>
      <c r="O50" s="55" t="str" cm="1">
        <f t="array" aca="1" ref="O50" ca="1">IFERROR(INDEX(Real!$AF$2:$AL$66,SMALL(IF(COUNTIFS($B$2,Real!$C$2:$C$66,$B$3,Real!$F$2:$F$66),MATCH(ROW(Real!$A$2:$A$66),ROW(Real!$A$2:$A$66)),""),ROWS($A$1:I42)),COLUMNS($A$1:I42)),"")</f>
        <v/>
      </c>
      <c r="P50" s="55" t="str" cm="1">
        <f t="array" aca="1" ref="P50" ca="1">IFERROR(INDEX(Real!$AF$2:$AL$66,SMALL(IF(COUNTIFS($B$2,Real!$C$2:$C$66,$B$3,Real!$F$2:$F$66),MATCH(ROW(Real!$A$2:$A$66),ROW(Real!$A$2:$A$66)),""),ROWS($A$1:J42)),COLUMNS($A$1:J42)),"")</f>
        <v/>
      </c>
    </row>
    <row r="51" spans="5:16" x14ac:dyDescent="0.3">
      <c r="E51">
        <f ca="1"/>
        <v>0</v>
      </c>
      <c r="F51">
        <v>47</v>
      </c>
      <c r="G51" t="str">
        <f ca="1"/>
        <v/>
      </c>
      <c r="H51" t="e" cm="1">
        <f t="array" aca="1" ref="H51" ca="1">SMALL(IF(COUNTIFS($B$2,Real!$C$2:$C$382,$B$3,Real!$F$2:$F$382),MATCH(ROW(Real!$A$2:$A$382),ROW(Real!$A$2:$A$382)),""),ROWS($A$1:A47))</f>
        <v>#NUM!</v>
      </c>
      <c r="I51" s="2" t="str" cm="1">
        <f t="array" aca="1" ref="I51" ca="1">IFERROR(INDEX(Real!$AF$2:$AL$66,SMALL(IF(COUNTIFS($B$2,Real!$C$2:$C$66,$B$3,Real!$F$2:$F$66),MATCH(ROW(Real!$A$2:$A$66),ROW(Real!$A$2:$A$66)),""),ROWS($A$1:A43)),COLUMNS($A$1:A43)),"")</f>
        <v/>
      </c>
      <c r="J51" s="55" t="str" cm="1">
        <f t="array" aca="1" ref="J51" ca="1">IFERROR(INDEX(Real!$AF$2:$AL$66,SMALL(IF(COUNTIFS($B$2,Real!$C$2:$C$66,$B$3,Real!$F$2:$F$66),MATCH(ROW(Real!$A$2:$A$66),ROW(Real!$A$2:$A$66)),""),ROWS($A$1:D43)),COLUMNS($A$1:D43)),"")</f>
        <v/>
      </c>
      <c r="K51" s="55" t="str" cm="1">
        <f t="array" aca="1" ref="K51" ca="1">IFERROR(INDEX(Real!$AF$2:$AL$66,SMALL(IF(COUNTIFS($B$2,Real!$C$2:$C$66,$B$3,Real!$F$2:$F$66),MATCH(ROW(Real!$A$2:$A$66),ROW(Real!$A$2:$A$66)),""),ROWS($A$1:E43)),COLUMNS($A$1:E43)),"")</f>
        <v/>
      </c>
      <c r="L51" s="55" t="str" cm="1">
        <f t="array" aca="1" ref="L51" ca="1">IFERROR(INDEX(Real!$AF$2:$AL$66,SMALL(IF(COUNTIFS($B$2,Real!$C$2:$C$66,$B$3,Real!$F$2:$F$66),MATCH(ROW(Real!$A$2:$A$66),ROW(Real!$A$2:$A$66)),""),ROWS($A$1:F43)),COLUMNS($A$1:F43)),"")</f>
        <v/>
      </c>
      <c r="M51" s="55" t="str" cm="1">
        <f t="array" aca="1" ref="M51" ca="1">IFERROR(INDEX(Real!$AF$2:$AL$66,SMALL(IF(COUNTIFS($B$2,Real!$C$2:$C$66,$B$3,Real!$F$2:$F$66),MATCH(ROW(Real!$A$2:$A$66),ROW(Real!$A$2:$A$66)),""),ROWS($A$1:G43)),COLUMNS($A$1:G43)),"")</f>
        <v/>
      </c>
      <c r="N51" s="55" t="str" cm="1">
        <f t="array" aca="1" ref="N51" ca="1">IFERROR(INDEX(Real!$AF$2:$AL$66,SMALL(IF(COUNTIFS($B$2,Real!$C$2:$C$66,$B$3,Real!$F$2:$F$66),MATCH(ROW(Real!$A$2:$A$66),ROW(Real!$A$2:$A$66)),""),ROWS($A$1:H43)),COLUMNS($A$1:H43)),"")</f>
        <v/>
      </c>
      <c r="O51" s="55" t="str" cm="1">
        <f t="array" aca="1" ref="O51" ca="1">IFERROR(INDEX(Real!$AF$2:$AL$66,SMALL(IF(COUNTIFS($B$2,Real!$C$2:$C$66,$B$3,Real!$F$2:$F$66),MATCH(ROW(Real!$A$2:$A$66),ROW(Real!$A$2:$A$66)),""),ROWS($A$1:I43)),COLUMNS($A$1:I43)),"")</f>
        <v/>
      </c>
      <c r="P51" s="55" t="str" cm="1">
        <f t="array" aca="1" ref="P51" ca="1">IFERROR(INDEX(Real!$AF$2:$AL$66,SMALL(IF(COUNTIFS($B$2,Real!$C$2:$C$66,$B$3,Real!$F$2:$F$66),MATCH(ROW(Real!$A$2:$A$66),ROW(Real!$A$2:$A$66)),""),ROWS($A$1:J43)),COLUMNS($A$1:J43)),"")</f>
        <v/>
      </c>
    </row>
    <row r="52" spans="5:16" x14ac:dyDescent="0.3">
      <c r="E52">
        <f ca="1"/>
        <v>0</v>
      </c>
      <c r="F52">
        <v>48</v>
      </c>
      <c r="G52" t="str">
        <f ca="1"/>
        <v/>
      </c>
      <c r="H52" t="e" cm="1">
        <f t="array" aca="1" ref="H52" ca="1">SMALL(IF(COUNTIFS($B$2,Real!$C$2:$C$382,$B$3,Real!$F$2:$F$382),MATCH(ROW(Real!$A$2:$A$382),ROW(Real!$A$2:$A$382)),""),ROWS($A$1:A48))</f>
        <v>#NUM!</v>
      </c>
      <c r="I52" s="2" t="str" cm="1">
        <f t="array" aca="1" ref="I52" ca="1">IFERROR(INDEX(Real!$AF$2:$AL$66,SMALL(IF(COUNTIFS($B$2,Real!$C$2:$C$66,$B$3,Real!$F$2:$F$66),MATCH(ROW(Real!$A$2:$A$66),ROW(Real!$A$2:$A$66)),""),ROWS($A$1:A44)),COLUMNS($A$1:A44)),"")</f>
        <v/>
      </c>
      <c r="J52" s="55" t="str" cm="1">
        <f t="array" aca="1" ref="J52" ca="1">IFERROR(INDEX(Real!$AF$2:$AL$66,SMALL(IF(COUNTIFS($B$2,Real!$C$2:$C$66,$B$3,Real!$F$2:$F$66),MATCH(ROW(Real!$A$2:$A$66),ROW(Real!$A$2:$A$66)),""),ROWS($A$1:D44)),COLUMNS($A$1:D44)),"")</f>
        <v/>
      </c>
      <c r="K52" s="55" t="str" cm="1">
        <f t="array" aca="1" ref="K52" ca="1">IFERROR(INDEX(Real!$AF$2:$AL$66,SMALL(IF(COUNTIFS($B$2,Real!$C$2:$C$66,$B$3,Real!$F$2:$F$66),MATCH(ROW(Real!$A$2:$A$66),ROW(Real!$A$2:$A$66)),""),ROWS($A$1:E44)),COLUMNS($A$1:E44)),"")</f>
        <v/>
      </c>
      <c r="L52" s="55" t="str" cm="1">
        <f t="array" aca="1" ref="L52" ca="1">IFERROR(INDEX(Real!$AF$2:$AL$66,SMALL(IF(COUNTIFS($B$2,Real!$C$2:$C$66,$B$3,Real!$F$2:$F$66),MATCH(ROW(Real!$A$2:$A$66),ROW(Real!$A$2:$A$66)),""),ROWS($A$1:F44)),COLUMNS($A$1:F44)),"")</f>
        <v/>
      </c>
      <c r="M52" s="55" t="str" cm="1">
        <f t="array" aca="1" ref="M52" ca="1">IFERROR(INDEX(Real!$AF$2:$AL$66,SMALL(IF(COUNTIFS($B$2,Real!$C$2:$C$66,$B$3,Real!$F$2:$F$66),MATCH(ROW(Real!$A$2:$A$66),ROW(Real!$A$2:$A$66)),""),ROWS($A$1:G44)),COLUMNS($A$1:G44)),"")</f>
        <v/>
      </c>
      <c r="N52" s="55" t="str" cm="1">
        <f t="array" aca="1" ref="N52" ca="1">IFERROR(INDEX(Real!$AF$2:$AL$66,SMALL(IF(COUNTIFS($B$2,Real!$C$2:$C$66,$B$3,Real!$F$2:$F$66),MATCH(ROW(Real!$A$2:$A$66),ROW(Real!$A$2:$A$66)),""),ROWS($A$1:H44)),COLUMNS($A$1:H44)),"")</f>
        <v/>
      </c>
      <c r="O52" s="55" t="str" cm="1">
        <f t="array" aca="1" ref="O52" ca="1">IFERROR(INDEX(Real!$AF$2:$AL$66,SMALL(IF(COUNTIFS($B$2,Real!$C$2:$C$66,$B$3,Real!$F$2:$F$66),MATCH(ROW(Real!$A$2:$A$66),ROW(Real!$A$2:$A$66)),""),ROWS($A$1:I44)),COLUMNS($A$1:I44)),"")</f>
        <v/>
      </c>
      <c r="P52" s="55" t="str" cm="1">
        <f t="array" aca="1" ref="P52" ca="1">IFERROR(INDEX(Real!$AF$2:$AL$66,SMALL(IF(COUNTIFS($B$2,Real!$C$2:$C$66,$B$3,Real!$F$2:$F$66),MATCH(ROW(Real!$A$2:$A$66),ROW(Real!$A$2:$A$66)),""),ROWS($A$1:J44)),COLUMNS($A$1:J44)),"")</f>
        <v/>
      </c>
    </row>
    <row r="53" spans="5:16" x14ac:dyDescent="0.3">
      <c r="E53">
        <f ca="1"/>
        <v>0</v>
      </c>
      <c r="F53">
        <v>49</v>
      </c>
      <c r="G53" t="str">
        <f ca="1"/>
        <v/>
      </c>
      <c r="H53" t="e" cm="1">
        <f t="array" aca="1" ref="H53" ca="1">SMALL(IF(COUNTIFS($B$2,Real!$C$2:$C$382,$B$3,Real!$F$2:$F$382),MATCH(ROW(Real!$A$2:$A$382),ROW(Real!$A$2:$A$382)),""),ROWS($A$1:A49))</f>
        <v>#NUM!</v>
      </c>
      <c r="I53" s="2" t="str" cm="1">
        <f t="array" aca="1" ref="I53" ca="1">IFERROR(INDEX(Real!$AF$2:$AL$66,SMALL(IF(COUNTIFS($B$2,Real!$C$2:$C$66,$B$3,Real!$F$2:$F$66),MATCH(ROW(Real!$A$2:$A$66),ROW(Real!$A$2:$A$66)),""),ROWS($A$1:A45)),COLUMNS($A$1:A45)),"")</f>
        <v/>
      </c>
      <c r="J53" s="55" t="str" cm="1">
        <f t="array" aca="1" ref="J53" ca="1">IFERROR(INDEX(Real!$AF$2:$AL$66,SMALL(IF(COUNTIFS($B$2,Real!$C$2:$C$66,$B$3,Real!$F$2:$F$66),MATCH(ROW(Real!$A$2:$A$66),ROW(Real!$A$2:$A$66)),""),ROWS($A$1:D45)),COLUMNS($A$1:D45)),"")</f>
        <v/>
      </c>
      <c r="K53" s="55" t="str" cm="1">
        <f t="array" aca="1" ref="K53" ca="1">IFERROR(INDEX(Real!$AF$2:$AL$66,SMALL(IF(COUNTIFS($B$2,Real!$C$2:$C$66,$B$3,Real!$F$2:$F$66),MATCH(ROW(Real!$A$2:$A$66),ROW(Real!$A$2:$A$66)),""),ROWS($A$1:E45)),COLUMNS($A$1:E45)),"")</f>
        <v/>
      </c>
      <c r="L53" s="55" t="str" cm="1">
        <f t="array" aca="1" ref="L53" ca="1">IFERROR(INDEX(Real!$AF$2:$AL$66,SMALL(IF(COUNTIFS($B$2,Real!$C$2:$C$66,$B$3,Real!$F$2:$F$66),MATCH(ROW(Real!$A$2:$A$66),ROW(Real!$A$2:$A$66)),""),ROWS($A$1:F45)),COLUMNS($A$1:F45)),"")</f>
        <v/>
      </c>
      <c r="M53" s="55" t="str" cm="1">
        <f t="array" aca="1" ref="M53" ca="1">IFERROR(INDEX(Real!$AF$2:$AL$66,SMALL(IF(COUNTIFS($B$2,Real!$C$2:$C$66,$B$3,Real!$F$2:$F$66),MATCH(ROW(Real!$A$2:$A$66),ROW(Real!$A$2:$A$66)),""),ROWS($A$1:G45)),COLUMNS($A$1:G45)),"")</f>
        <v/>
      </c>
      <c r="N53" s="55" t="str" cm="1">
        <f t="array" aca="1" ref="N53" ca="1">IFERROR(INDEX(Real!$AF$2:$AL$66,SMALL(IF(COUNTIFS($B$2,Real!$C$2:$C$66,$B$3,Real!$F$2:$F$66),MATCH(ROW(Real!$A$2:$A$66),ROW(Real!$A$2:$A$66)),""),ROWS($A$1:H45)),COLUMNS($A$1:H45)),"")</f>
        <v/>
      </c>
      <c r="O53" s="55" t="str" cm="1">
        <f t="array" aca="1" ref="O53" ca="1">IFERROR(INDEX(Real!$AF$2:$AL$66,SMALL(IF(COUNTIFS($B$2,Real!$C$2:$C$66,$B$3,Real!$F$2:$F$66),MATCH(ROW(Real!$A$2:$A$66),ROW(Real!$A$2:$A$66)),""),ROWS($A$1:I45)),COLUMNS($A$1:I45)),"")</f>
        <v/>
      </c>
      <c r="P53" s="55" t="str" cm="1">
        <f t="array" aca="1" ref="P53" ca="1">IFERROR(INDEX(Real!$AF$2:$AL$66,SMALL(IF(COUNTIFS($B$2,Real!$C$2:$C$66,$B$3,Real!$F$2:$F$66),MATCH(ROW(Real!$A$2:$A$66),ROW(Real!$A$2:$A$66)),""),ROWS($A$1:J45)),COLUMNS($A$1:J45)),"")</f>
        <v/>
      </c>
    </row>
    <row r="54" spans="5:16" x14ac:dyDescent="0.3">
      <c r="E54">
        <f ca="1"/>
        <v>0</v>
      </c>
      <c r="F54">
        <v>50</v>
      </c>
      <c r="G54" t="str">
        <f ca="1"/>
        <v/>
      </c>
      <c r="H54" t="e" cm="1">
        <f t="array" aca="1" ref="H54" ca="1">SMALL(IF(COUNTIFS($B$2,Real!$C$2:$C$382,$B$3,Real!$F$2:$F$382),MATCH(ROW(Real!$A$2:$A$382),ROW(Real!$A$2:$A$382)),""),ROWS($A$1:A50))</f>
        <v>#NUM!</v>
      </c>
      <c r="I54" s="2" t="str" cm="1">
        <f t="array" aca="1" ref="I54" ca="1">IFERROR(INDEX(Real!$AF$2:$AL$66,SMALL(IF(COUNTIFS($B$2,Real!$C$2:$C$66,$B$3,Real!$F$2:$F$66),MATCH(ROW(Real!$A$2:$A$66),ROW(Real!$A$2:$A$66)),""),ROWS($A$1:A46)),COLUMNS($A$1:A46)),"")</f>
        <v/>
      </c>
      <c r="J54" s="55" t="str" cm="1">
        <f t="array" aca="1" ref="J54" ca="1">IFERROR(INDEX(Real!$AF$2:$AL$66,SMALL(IF(COUNTIFS($B$2,Real!$C$2:$C$66,$B$3,Real!$F$2:$F$66),MATCH(ROW(Real!$A$2:$A$66),ROW(Real!$A$2:$A$66)),""),ROWS($A$1:D46)),COLUMNS($A$1:D46)),"")</f>
        <v/>
      </c>
      <c r="K54" s="55" t="str" cm="1">
        <f t="array" aca="1" ref="K54" ca="1">IFERROR(INDEX(Real!$AF$2:$AL$66,SMALL(IF(COUNTIFS($B$2,Real!$C$2:$C$66,$B$3,Real!$F$2:$F$66),MATCH(ROW(Real!$A$2:$A$66),ROW(Real!$A$2:$A$66)),""),ROWS($A$1:E46)),COLUMNS($A$1:E46)),"")</f>
        <v/>
      </c>
      <c r="L54" s="55" t="str" cm="1">
        <f t="array" aca="1" ref="L54" ca="1">IFERROR(INDEX(Real!$AF$2:$AL$66,SMALL(IF(COUNTIFS($B$2,Real!$C$2:$C$66,$B$3,Real!$F$2:$F$66),MATCH(ROW(Real!$A$2:$A$66),ROW(Real!$A$2:$A$66)),""),ROWS($A$1:F46)),COLUMNS($A$1:F46)),"")</f>
        <v/>
      </c>
      <c r="M54" s="55" t="str" cm="1">
        <f t="array" aca="1" ref="M54" ca="1">IFERROR(INDEX(Real!$AF$2:$AL$66,SMALL(IF(COUNTIFS($B$2,Real!$C$2:$C$66,$B$3,Real!$F$2:$F$66),MATCH(ROW(Real!$A$2:$A$66),ROW(Real!$A$2:$A$66)),""),ROWS($A$1:G46)),COLUMNS($A$1:G46)),"")</f>
        <v/>
      </c>
      <c r="N54" s="55" t="str" cm="1">
        <f t="array" aca="1" ref="N54" ca="1">IFERROR(INDEX(Real!$AF$2:$AL$66,SMALL(IF(COUNTIFS($B$2,Real!$C$2:$C$66,$B$3,Real!$F$2:$F$66),MATCH(ROW(Real!$A$2:$A$66),ROW(Real!$A$2:$A$66)),""),ROWS($A$1:H46)),COLUMNS($A$1:H46)),"")</f>
        <v/>
      </c>
      <c r="O54" s="55" t="str" cm="1">
        <f t="array" aca="1" ref="O54" ca="1">IFERROR(INDEX(Real!$AF$2:$AL$66,SMALL(IF(COUNTIFS($B$2,Real!$C$2:$C$66,$B$3,Real!$F$2:$F$66),MATCH(ROW(Real!$A$2:$A$66),ROW(Real!$A$2:$A$66)),""),ROWS($A$1:I46)),COLUMNS($A$1:I46)),"")</f>
        <v/>
      </c>
      <c r="P54" s="55" t="str" cm="1">
        <f t="array" aca="1" ref="P54" ca="1">IFERROR(INDEX(Real!$AF$2:$AL$66,SMALL(IF(COUNTIFS($B$2,Real!$C$2:$C$66,$B$3,Real!$F$2:$F$66),MATCH(ROW(Real!$A$2:$A$66),ROW(Real!$A$2:$A$66)),""),ROWS($A$1:J46)),COLUMNS($A$1:J46)),"")</f>
        <v/>
      </c>
    </row>
    <row r="55" spans="5:16" x14ac:dyDescent="0.3">
      <c r="E55">
        <f ca="1"/>
        <v>0</v>
      </c>
      <c r="F55">
        <v>51</v>
      </c>
      <c r="G55" t="str">
        <f ca="1"/>
        <v/>
      </c>
      <c r="H55" t="e" cm="1">
        <f t="array" aca="1" ref="H55" ca="1">SMALL(IF(COUNTIFS($B$2,Real!$C$2:$C$382,$B$3,Real!$F$2:$F$382),MATCH(ROW(Real!$A$2:$A$382),ROW(Real!$A$2:$A$382)),""),ROWS($A$1:A51))</f>
        <v>#NUM!</v>
      </c>
      <c r="I55" s="2" t="str" cm="1">
        <f t="array" aca="1" ref="I55" ca="1">IFERROR(INDEX(Real!$AF$2:$AL$66,SMALL(IF(COUNTIFS($B$2,Real!$C$2:$C$66,$B$3,Real!$F$2:$F$66),MATCH(ROW(Real!$A$2:$A$66),ROW(Real!$A$2:$A$66)),""),ROWS($A$1:A47)),COLUMNS($A$1:A47)),"")</f>
        <v/>
      </c>
      <c r="J55" s="55" t="str" cm="1">
        <f t="array" aca="1" ref="J55" ca="1">IFERROR(INDEX(Real!$AF$2:$AL$66,SMALL(IF(COUNTIFS($B$2,Real!$C$2:$C$66,$B$3,Real!$F$2:$F$66),MATCH(ROW(Real!$A$2:$A$66),ROW(Real!$A$2:$A$66)),""),ROWS($A$1:D47)),COLUMNS($A$1:D47)),"")</f>
        <v/>
      </c>
      <c r="K55" s="55" t="str" cm="1">
        <f t="array" aca="1" ref="K55" ca="1">IFERROR(INDEX(Real!$AF$2:$AL$66,SMALL(IF(COUNTIFS($B$2,Real!$C$2:$C$66,$B$3,Real!$F$2:$F$66),MATCH(ROW(Real!$A$2:$A$66),ROW(Real!$A$2:$A$66)),""),ROWS($A$1:E47)),COLUMNS($A$1:E47)),"")</f>
        <v/>
      </c>
      <c r="L55" s="55" t="str" cm="1">
        <f t="array" aca="1" ref="L55" ca="1">IFERROR(INDEX(Real!$AF$2:$AL$66,SMALL(IF(COUNTIFS($B$2,Real!$C$2:$C$66,$B$3,Real!$F$2:$F$66),MATCH(ROW(Real!$A$2:$A$66),ROW(Real!$A$2:$A$66)),""),ROWS($A$1:F47)),COLUMNS($A$1:F47)),"")</f>
        <v/>
      </c>
      <c r="M55" s="55" t="str" cm="1">
        <f t="array" aca="1" ref="M55" ca="1">IFERROR(INDEX(Real!$AF$2:$AL$66,SMALL(IF(COUNTIFS($B$2,Real!$C$2:$C$66,$B$3,Real!$F$2:$F$66),MATCH(ROW(Real!$A$2:$A$66),ROW(Real!$A$2:$A$66)),""),ROWS($A$1:G47)),COLUMNS($A$1:G47)),"")</f>
        <v/>
      </c>
      <c r="N55" s="55" t="str" cm="1">
        <f t="array" aca="1" ref="N55" ca="1">IFERROR(INDEX(Real!$AF$2:$AL$66,SMALL(IF(COUNTIFS($B$2,Real!$C$2:$C$66,$B$3,Real!$F$2:$F$66),MATCH(ROW(Real!$A$2:$A$66),ROW(Real!$A$2:$A$66)),""),ROWS($A$1:H47)),COLUMNS($A$1:H47)),"")</f>
        <v/>
      </c>
      <c r="O55" s="55" t="str" cm="1">
        <f t="array" aca="1" ref="O55" ca="1">IFERROR(INDEX(Real!$AF$2:$AL$66,SMALL(IF(COUNTIFS($B$2,Real!$C$2:$C$66,$B$3,Real!$F$2:$F$66),MATCH(ROW(Real!$A$2:$A$66),ROW(Real!$A$2:$A$66)),""),ROWS($A$1:I47)),COLUMNS($A$1:I47)),"")</f>
        <v/>
      </c>
      <c r="P55" s="55" t="str" cm="1">
        <f t="array" aca="1" ref="P55" ca="1">IFERROR(INDEX(Real!$AF$2:$AL$66,SMALL(IF(COUNTIFS($B$2,Real!$C$2:$C$66,$B$3,Real!$F$2:$F$66),MATCH(ROW(Real!$A$2:$A$66),ROW(Real!$A$2:$A$66)),""),ROWS($A$1:J47)),COLUMNS($A$1:J47)),"")</f>
        <v/>
      </c>
    </row>
    <row r="56" spans="5:16" x14ac:dyDescent="0.3">
      <c r="E56">
        <f ca="1"/>
        <v>0</v>
      </c>
      <c r="F56">
        <v>52</v>
      </c>
      <c r="G56" t="str">
        <f ca="1"/>
        <v/>
      </c>
      <c r="H56" t="e" cm="1">
        <f t="array" aca="1" ref="H56" ca="1">SMALL(IF(COUNTIFS($B$2,Real!$C$2:$C$382,$B$3,Real!$F$2:$F$382),MATCH(ROW(Real!$A$2:$A$382),ROW(Real!$A$2:$A$382)),""),ROWS($A$1:A52))</f>
        <v>#NUM!</v>
      </c>
      <c r="I56" s="2" t="str" cm="1">
        <f t="array" aca="1" ref="I56" ca="1">IFERROR(INDEX(Real!$AF$2:$AL$66,SMALL(IF(COUNTIFS($B$2,Real!$C$2:$C$66,$B$3,Real!$F$2:$F$66),MATCH(ROW(Real!$A$2:$A$66),ROW(Real!$A$2:$A$66)),""),ROWS($A$1:A48)),COLUMNS($A$1:A48)),"")</f>
        <v/>
      </c>
      <c r="J56" s="55" t="str" cm="1">
        <f t="array" aca="1" ref="J56" ca="1">IFERROR(INDEX(Real!$AF$2:$AL$66,SMALL(IF(COUNTIFS($B$2,Real!$C$2:$C$66,$B$3,Real!$F$2:$F$66),MATCH(ROW(Real!$A$2:$A$66),ROW(Real!$A$2:$A$66)),""),ROWS($A$1:D48)),COLUMNS($A$1:D48)),"")</f>
        <v/>
      </c>
      <c r="K56" s="55" t="str" cm="1">
        <f t="array" aca="1" ref="K56" ca="1">IFERROR(INDEX(Real!$AF$2:$AL$66,SMALL(IF(COUNTIFS($B$2,Real!$C$2:$C$66,$B$3,Real!$F$2:$F$66),MATCH(ROW(Real!$A$2:$A$66),ROW(Real!$A$2:$A$66)),""),ROWS($A$1:E48)),COLUMNS($A$1:E48)),"")</f>
        <v/>
      </c>
      <c r="L56" s="55" t="str" cm="1">
        <f t="array" aca="1" ref="L56" ca="1">IFERROR(INDEX(Real!$AF$2:$AL$66,SMALL(IF(COUNTIFS($B$2,Real!$C$2:$C$66,$B$3,Real!$F$2:$F$66),MATCH(ROW(Real!$A$2:$A$66),ROW(Real!$A$2:$A$66)),""),ROWS($A$1:F48)),COLUMNS($A$1:F48)),"")</f>
        <v/>
      </c>
      <c r="M56" s="55" t="str" cm="1">
        <f t="array" aca="1" ref="M56" ca="1">IFERROR(INDEX(Real!$AF$2:$AL$66,SMALL(IF(COUNTIFS($B$2,Real!$C$2:$C$66,$B$3,Real!$F$2:$F$66),MATCH(ROW(Real!$A$2:$A$66),ROW(Real!$A$2:$A$66)),""),ROWS($A$1:G48)),COLUMNS($A$1:G48)),"")</f>
        <v/>
      </c>
      <c r="N56" s="55" t="str" cm="1">
        <f t="array" aca="1" ref="N56" ca="1">IFERROR(INDEX(Real!$AF$2:$AL$66,SMALL(IF(COUNTIFS($B$2,Real!$C$2:$C$66,$B$3,Real!$F$2:$F$66),MATCH(ROW(Real!$A$2:$A$66),ROW(Real!$A$2:$A$66)),""),ROWS($A$1:H48)),COLUMNS($A$1:H48)),"")</f>
        <v/>
      </c>
      <c r="O56" s="55" t="str" cm="1">
        <f t="array" aca="1" ref="O56" ca="1">IFERROR(INDEX(Real!$AF$2:$AL$66,SMALL(IF(COUNTIFS($B$2,Real!$C$2:$C$66,$B$3,Real!$F$2:$F$66),MATCH(ROW(Real!$A$2:$A$66),ROW(Real!$A$2:$A$66)),""),ROWS($A$1:I48)),COLUMNS($A$1:I48)),"")</f>
        <v/>
      </c>
      <c r="P56" s="55" t="str" cm="1">
        <f t="array" aca="1" ref="P56" ca="1">IFERROR(INDEX(Real!$AF$2:$AL$66,SMALL(IF(COUNTIFS($B$2,Real!$C$2:$C$66,$B$3,Real!$F$2:$F$66),MATCH(ROW(Real!$A$2:$A$66),ROW(Real!$A$2:$A$66)),""),ROWS($A$1:J48)),COLUMNS($A$1:J48)),"")</f>
        <v/>
      </c>
    </row>
    <row r="57" spans="5:16" x14ac:dyDescent="0.3">
      <c r="E57">
        <f ca="1"/>
        <v>0</v>
      </c>
      <c r="F57">
        <v>53</v>
      </c>
      <c r="G57" t="str">
        <f ca="1"/>
        <v/>
      </c>
      <c r="H57" t="e" cm="1">
        <f t="array" aca="1" ref="H57" ca="1">SMALL(IF(COUNTIFS($B$2,Real!$C$2:$C$382,$B$3,Real!$F$2:$F$382),MATCH(ROW(Real!$A$2:$A$382),ROW(Real!$A$2:$A$382)),""),ROWS($A$1:A53))</f>
        <v>#NUM!</v>
      </c>
      <c r="I57" s="2" t="str" cm="1">
        <f t="array" aca="1" ref="I57" ca="1">IFERROR(INDEX(Real!$AF$2:$AL$66,SMALL(IF(COUNTIFS($B$2,Real!$C$2:$C$66,$B$3,Real!$F$2:$F$66),MATCH(ROW(Real!$A$2:$A$66),ROW(Real!$A$2:$A$66)),""),ROWS($A$1:A49)),COLUMNS($A$1:A49)),"")</f>
        <v/>
      </c>
      <c r="J57" s="55" t="str" cm="1">
        <f t="array" aca="1" ref="J57" ca="1">IFERROR(INDEX(Real!$AF$2:$AL$66,SMALL(IF(COUNTIFS($B$2,Real!$C$2:$C$66,$B$3,Real!$F$2:$F$66),MATCH(ROW(Real!$A$2:$A$66),ROW(Real!$A$2:$A$66)),""),ROWS($A$1:D49)),COLUMNS($A$1:D49)),"")</f>
        <v/>
      </c>
      <c r="K57" s="55" t="str" cm="1">
        <f t="array" aca="1" ref="K57" ca="1">IFERROR(INDEX(Real!$AF$2:$AL$66,SMALL(IF(COUNTIFS($B$2,Real!$C$2:$C$66,$B$3,Real!$F$2:$F$66),MATCH(ROW(Real!$A$2:$A$66),ROW(Real!$A$2:$A$66)),""),ROWS($A$1:E49)),COLUMNS($A$1:E49)),"")</f>
        <v/>
      </c>
      <c r="L57" s="55" t="str" cm="1">
        <f t="array" aca="1" ref="L57" ca="1">IFERROR(INDEX(Real!$AF$2:$AL$66,SMALL(IF(COUNTIFS($B$2,Real!$C$2:$C$66,$B$3,Real!$F$2:$F$66),MATCH(ROW(Real!$A$2:$A$66),ROW(Real!$A$2:$A$66)),""),ROWS($A$1:F49)),COLUMNS($A$1:F49)),"")</f>
        <v/>
      </c>
      <c r="M57" s="55" t="str" cm="1">
        <f t="array" aca="1" ref="M57" ca="1">IFERROR(INDEX(Real!$AF$2:$AL$66,SMALL(IF(COUNTIFS($B$2,Real!$C$2:$C$66,$B$3,Real!$F$2:$F$66),MATCH(ROW(Real!$A$2:$A$66),ROW(Real!$A$2:$A$66)),""),ROWS($A$1:G49)),COLUMNS($A$1:G49)),"")</f>
        <v/>
      </c>
      <c r="N57" s="55" t="str" cm="1">
        <f t="array" aca="1" ref="N57" ca="1">IFERROR(INDEX(Real!$AF$2:$AL$66,SMALL(IF(COUNTIFS($B$2,Real!$C$2:$C$66,$B$3,Real!$F$2:$F$66),MATCH(ROW(Real!$A$2:$A$66),ROW(Real!$A$2:$A$66)),""),ROWS($A$1:H49)),COLUMNS($A$1:H49)),"")</f>
        <v/>
      </c>
      <c r="O57" s="55" t="str" cm="1">
        <f t="array" aca="1" ref="O57" ca="1">IFERROR(INDEX(Real!$AF$2:$AL$66,SMALL(IF(COUNTIFS($B$2,Real!$C$2:$C$66,$B$3,Real!$F$2:$F$66),MATCH(ROW(Real!$A$2:$A$66),ROW(Real!$A$2:$A$66)),""),ROWS($A$1:I49)),COLUMNS($A$1:I49)),"")</f>
        <v/>
      </c>
      <c r="P57" s="55" t="str" cm="1">
        <f t="array" aca="1" ref="P57" ca="1">IFERROR(INDEX(Real!$AF$2:$AL$66,SMALL(IF(COUNTIFS($B$2,Real!$C$2:$C$66,$B$3,Real!$F$2:$F$66),MATCH(ROW(Real!$A$2:$A$66),ROW(Real!$A$2:$A$66)),""),ROWS($A$1:J49)),COLUMNS($A$1:J49)),"")</f>
        <v/>
      </c>
    </row>
    <row r="58" spans="5:16" x14ac:dyDescent="0.3">
      <c r="E58">
        <f ca="1"/>
        <v>0</v>
      </c>
      <c r="F58">
        <v>54</v>
      </c>
      <c r="G58" t="str">
        <f ca="1"/>
        <v/>
      </c>
      <c r="H58" t="e" cm="1">
        <f t="array" aca="1" ref="H58" ca="1">SMALL(IF(COUNTIFS($B$2,Real!$C$2:$C$382,$B$3,Real!$F$2:$F$382),MATCH(ROW(Real!$A$2:$A$382),ROW(Real!$A$2:$A$382)),""),ROWS($A$1:A54))</f>
        <v>#NUM!</v>
      </c>
      <c r="I58" s="2" t="str" cm="1">
        <f t="array" aca="1" ref="I58" ca="1">IFERROR(INDEX(Real!$AF$2:$AL$66,SMALL(IF(COUNTIFS($B$2,Real!$C$2:$C$66,$B$3,Real!$F$2:$F$66),MATCH(ROW(Real!$A$2:$A$66),ROW(Real!$A$2:$A$66)),""),ROWS($A$1:A50)),COLUMNS($A$1:A50)),"")</f>
        <v/>
      </c>
      <c r="J58" s="55" t="str" cm="1">
        <f t="array" aca="1" ref="J58" ca="1">IFERROR(INDEX(Real!$AF$2:$AL$66,SMALL(IF(COUNTIFS($B$2,Real!$C$2:$C$66,$B$3,Real!$F$2:$F$66),MATCH(ROW(Real!$A$2:$A$66),ROW(Real!$A$2:$A$66)),""),ROWS($A$1:D50)),COLUMNS($A$1:D50)),"")</f>
        <v/>
      </c>
      <c r="K58" s="55" t="str" cm="1">
        <f t="array" aca="1" ref="K58" ca="1">IFERROR(INDEX(Real!$AF$2:$AL$66,SMALL(IF(COUNTIFS($B$2,Real!$C$2:$C$66,$B$3,Real!$F$2:$F$66),MATCH(ROW(Real!$A$2:$A$66),ROW(Real!$A$2:$A$66)),""),ROWS($A$1:E50)),COLUMNS($A$1:E50)),"")</f>
        <v/>
      </c>
      <c r="L58" s="55" t="str" cm="1">
        <f t="array" aca="1" ref="L58" ca="1">IFERROR(INDEX(Real!$AF$2:$AL$66,SMALL(IF(COUNTIFS($B$2,Real!$C$2:$C$66,$B$3,Real!$F$2:$F$66),MATCH(ROW(Real!$A$2:$A$66),ROW(Real!$A$2:$A$66)),""),ROWS($A$1:F50)),COLUMNS($A$1:F50)),"")</f>
        <v/>
      </c>
      <c r="M58" s="55" t="str" cm="1">
        <f t="array" aca="1" ref="M58" ca="1">IFERROR(INDEX(Real!$AF$2:$AL$66,SMALL(IF(COUNTIFS($B$2,Real!$C$2:$C$66,$B$3,Real!$F$2:$F$66),MATCH(ROW(Real!$A$2:$A$66),ROW(Real!$A$2:$A$66)),""),ROWS($A$1:G50)),COLUMNS($A$1:G50)),"")</f>
        <v/>
      </c>
      <c r="N58" s="55" t="str" cm="1">
        <f t="array" aca="1" ref="N58" ca="1">IFERROR(INDEX(Real!$AF$2:$AL$66,SMALL(IF(COUNTIFS($B$2,Real!$C$2:$C$66,$B$3,Real!$F$2:$F$66),MATCH(ROW(Real!$A$2:$A$66),ROW(Real!$A$2:$A$66)),""),ROWS($A$1:H50)),COLUMNS($A$1:H50)),"")</f>
        <v/>
      </c>
      <c r="O58" s="55" t="str" cm="1">
        <f t="array" aca="1" ref="O58" ca="1">IFERROR(INDEX(Real!$AF$2:$AL$66,SMALL(IF(COUNTIFS($B$2,Real!$C$2:$C$66,$B$3,Real!$F$2:$F$66),MATCH(ROW(Real!$A$2:$A$66),ROW(Real!$A$2:$A$66)),""),ROWS($A$1:I50)),COLUMNS($A$1:I50)),"")</f>
        <v/>
      </c>
      <c r="P58" s="55" t="str" cm="1">
        <f t="array" aca="1" ref="P58" ca="1">IFERROR(INDEX(Real!$AF$2:$AL$66,SMALL(IF(COUNTIFS($B$2,Real!$C$2:$C$66,$B$3,Real!$F$2:$F$66),MATCH(ROW(Real!$A$2:$A$66),ROW(Real!$A$2:$A$66)),""),ROWS($A$1:J50)),COLUMNS($A$1:J50)),"")</f>
        <v/>
      </c>
    </row>
    <row r="59" spans="5:16" x14ac:dyDescent="0.3">
      <c r="E59">
        <f ca="1"/>
        <v>0</v>
      </c>
      <c r="F59">
        <v>55</v>
      </c>
      <c r="G59" t="str">
        <f ca="1"/>
        <v/>
      </c>
      <c r="H59" t="e" cm="1">
        <f t="array" aca="1" ref="H59" ca="1">SMALL(IF(COUNTIFS($B$2,Real!$C$2:$C$382,$B$3,Real!$F$2:$F$382),MATCH(ROW(Real!$A$2:$A$382),ROW(Real!$A$2:$A$382)),""),ROWS($A$1:A55))</f>
        <v>#NUM!</v>
      </c>
      <c r="I59" s="2" t="str" cm="1">
        <f t="array" aca="1" ref="I59" ca="1">IFERROR(INDEX(Real!$AF$2:$AL$66,SMALL(IF(COUNTIFS($B$2,Real!$C$2:$C$66,$B$3,Real!$F$2:$F$66),MATCH(ROW(Real!$A$2:$A$66),ROW(Real!$A$2:$A$66)),""),ROWS($A$1:A51)),COLUMNS($A$1:A51)),"")</f>
        <v/>
      </c>
      <c r="J59" s="55" t="str" cm="1">
        <f t="array" aca="1" ref="J59" ca="1">IFERROR(INDEX(Real!$AF$2:$AL$66,SMALL(IF(COUNTIFS($B$2,Real!$C$2:$C$66,$B$3,Real!$F$2:$F$66),MATCH(ROW(Real!$A$2:$A$66),ROW(Real!$A$2:$A$66)),""),ROWS($A$1:D51)),COLUMNS($A$1:D51)),"")</f>
        <v/>
      </c>
      <c r="K59" s="55" t="str" cm="1">
        <f t="array" aca="1" ref="K59" ca="1">IFERROR(INDEX(Real!$AF$2:$AL$66,SMALL(IF(COUNTIFS($B$2,Real!$C$2:$C$66,$B$3,Real!$F$2:$F$66),MATCH(ROW(Real!$A$2:$A$66),ROW(Real!$A$2:$A$66)),""),ROWS($A$1:E51)),COLUMNS($A$1:E51)),"")</f>
        <v/>
      </c>
      <c r="L59" s="55" t="str" cm="1">
        <f t="array" aca="1" ref="L59" ca="1">IFERROR(INDEX(Real!$AF$2:$AL$66,SMALL(IF(COUNTIFS($B$2,Real!$C$2:$C$66,$B$3,Real!$F$2:$F$66),MATCH(ROW(Real!$A$2:$A$66),ROW(Real!$A$2:$A$66)),""),ROWS($A$1:F51)),COLUMNS($A$1:F51)),"")</f>
        <v/>
      </c>
      <c r="M59" s="55" t="str" cm="1">
        <f t="array" aca="1" ref="M59" ca="1">IFERROR(INDEX(Real!$AF$2:$AL$66,SMALL(IF(COUNTIFS($B$2,Real!$C$2:$C$66,$B$3,Real!$F$2:$F$66),MATCH(ROW(Real!$A$2:$A$66),ROW(Real!$A$2:$A$66)),""),ROWS($A$1:G51)),COLUMNS($A$1:G51)),"")</f>
        <v/>
      </c>
      <c r="N59" s="55" t="str" cm="1">
        <f t="array" aca="1" ref="N59" ca="1">IFERROR(INDEX(Real!$AF$2:$AL$66,SMALL(IF(COUNTIFS($B$2,Real!$C$2:$C$66,$B$3,Real!$F$2:$F$66),MATCH(ROW(Real!$A$2:$A$66),ROW(Real!$A$2:$A$66)),""),ROWS($A$1:H51)),COLUMNS($A$1:H51)),"")</f>
        <v/>
      </c>
      <c r="O59" s="55" t="str" cm="1">
        <f t="array" aca="1" ref="O59" ca="1">IFERROR(INDEX(Real!$AF$2:$AL$66,SMALL(IF(COUNTIFS($B$2,Real!$C$2:$C$66,$B$3,Real!$F$2:$F$66),MATCH(ROW(Real!$A$2:$A$66),ROW(Real!$A$2:$A$66)),""),ROWS($A$1:I51)),COLUMNS($A$1:I51)),"")</f>
        <v/>
      </c>
      <c r="P59" s="55" t="str" cm="1">
        <f t="array" aca="1" ref="P59" ca="1">IFERROR(INDEX(Real!$AF$2:$AL$66,SMALL(IF(COUNTIFS($B$2,Real!$C$2:$C$66,$B$3,Real!$F$2:$F$66),MATCH(ROW(Real!$A$2:$A$66),ROW(Real!$A$2:$A$66)),""),ROWS($A$1:J51)),COLUMNS($A$1:J51)),"")</f>
        <v/>
      </c>
    </row>
    <row r="60" spans="5:16" x14ac:dyDescent="0.3">
      <c r="E60">
        <f ca="1"/>
        <v>0</v>
      </c>
      <c r="F60">
        <v>56</v>
      </c>
      <c r="G60" t="str">
        <f ca="1"/>
        <v/>
      </c>
      <c r="H60" t="e" cm="1">
        <f t="array" aca="1" ref="H60" ca="1">SMALL(IF(COUNTIFS($B$2,Real!$C$2:$C$382,$B$3,Real!$F$2:$F$382),MATCH(ROW(Real!$A$2:$A$382),ROW(Real!$A$2:$A$382)),""),ROWS($A$1:A56))</f>
        <v>#NUM!</v>
      </c>
      <c r="I60" s="2" t="str" cm="1">
        <f t="array" aca="1" ref="I60" ca="1">IFERROR(INDEX(Real!$AF$2:$AL$66,SMALL(IF(COUNTIFS($B$2,Real!$C$2:$C$66,$B$3,Real!$F$2:$F$66),MATCH(ROW(Real!$A$2:$A$66),ROW(Real!$A$2:$A$66)),""),ROWS($A$1:A52)),COLUMNS($A$1:A52)),"")</f>
        <v/>
      </c>
      <c r="J60" s="55" t="str" cm="1">
        <f t="array" aca="1" ref="J60" ca="1">IFERROR(INDEX(Real!$AF$2:$AL$66,SMALL(IF(COUNTIFS($B$2,Real!$C$2:$C$66,$B$3,Real!$F$2:$F$66),MATCH(ROW(Real!$A$2:$A$66),ROW(Real!$A$2:$A$66)),""),ROWS($A$1:D52)),COLUMNS($A$1:D52)),"")</f>
        <v/>
      </c>
      <c r="K60" s="55" t="str" cm="1">
        <f t="array" aca="1" ref="K60" ca="1">IFERROR(INDEX(Real!$AF$2:$AL$66,SMALL(IF(COUNTIFS($B$2,Real!$C$2:$C$66,$B$3,Real!$F$2:$F$66),MATCH(ROW(Real!$A$2:$A$66),ROW(Real!$A$2:$A$66)),""),ROWS($A$1:E52)),COLUMNS($A$1:E52)),"")</f>
        <v/>
      </c>
      <c r="L60" s="55" t="str" cm="1">
        <f t="array" aca="1" ref="L60" ca="1">IFERROR(INDEX(Real!$AF$2:$AL$66,SMALL(IF(COUNTIFS($B$2,Real!$C$2:$C$66,$B$3,Real!$F$2:$F$66),MATCH(ROW(Real!$A$2:$A$66),ROW(Real!$A$2:$A$66)),""),ROWS($A$1:F52)),COLUMNS($A$1:F52)),"")</f>
        <v/>
      </c>
      <c r="M60" s="55" t="str" cm="1">
        <f t="array" aca="1" ref="M60" ca="1">IFERROR(INDEX(Real!$AF$2:$AL$66,SMALL(IF(COUNTIFS($B$2,Real!$C$2:$C$66,$B$3,Real!$F$2:$F$66),MATCH(ROW(Real!$A$2:$A$66),ROW(Real!$A$2:$A$66)),""),ROWS($A$1:G52)),COLUMNS($A$1:G52)),"")</f>
        <v/>
      </c>
      <c r="N60" s="55" t="str" cm="1">
        <f t="array" aca="1" ref="N60" ca="1">IFERROR(INDEX(Real!$AF$2:$AL$66,SMALL(IF(COUNTIFS($B$2,Real!$C$2:$C$66,$B$3,Real!$F$2:$F$66),MATCH(ROW(Real!$A$2:$A$66),ROW(Real!$A$2:$A$66)),""),ROWS($A$1:H52)),COLUMNS($A$1:H52)),"")</f>
        <v/>
      </c>
      <c r="O60" s="55" t="str" cm="1">
        <f t="array" aca="1" ref="O60" ca="1">IFERROR(INDEX(Real!$AF$2:$AL$66,SMALL(IF(COUNTIFS($B$2,Real!$C$2:$C$66,$B$3,Real!$F$2:$F$66),MATCH(ROW(Real!$A$2:$A$66),ROW(Real!$A$2:$A$66)),""),ROWS($A$1:I52)),COLUMNS($A$1:I52)),"")</f>
        <v/>
      </c>
      <c r="P60" s="55" t="str" cm="1">
        <f t="array" aca="1" ref="P60" ca="1">IFERROR(INDEX(Real!$AF$2:$AL$66,SMALL(IF(COUNTIFS($B$2,Real!$C$2:$C$66,$B$3,Real!$F$2:$F$66),MATCH(ROW(Real!$A$2:$A$66),ROW(Real!$A$2:$A$66)),""),ROWS($A$1:J52)),COLUMNS($A$1:J52)),"")</f>
        <v/>
      </c>
    </row>
    <row r="61" spans="5:16" x14ac:dyDescent="0.3">
      <c r="E61">
        <f ca="1"/>
        <v>0</v>
      </c>
      <c r="F61">
        <v>57</v>
      </c>
      <c r="G61" t="str">
        <f ca="1"/>
        <v/>
      </c>
      <c r="H61" t="e" cm="1">
        <f t="array" aca="1" ref="H61" ca="1">SMALL(IF(COUNTIFS($B$2,Real!$C$2:$C$382,$B$3,Real!$F$2:$F$382),MATCH(ROW(Real!$A$2:$A$382),ROW(Real!$A$2:$A$382)),""),ROWS($A$1:A57))</f>
        <v>#NUM!</v>
      </c>
      <c r="I61" s="2" t="str" cm="1">
        <f t="array" aca="1" ref="I61" ca="1">IFERROR(INDEX(Real!$AF$2:$AL$66,SMALL(IF(COUNTIFS($B$2,Real!$C$2:$C$66,$B$3,Real!$F$2:$F$66),MATCH(ROW(Real!$A$2:$A$66),ROW(Real!$A$2:$A$66)),""),ROWS($A$1:A53)),COLUMNS($A$1:A53)),"")</f>
        <v/>
      </c>
      <c r="J61" s="55" t="str" cm="1">
        <f t="array" aca="1" ref="J61" ca="1">IFERROR(INDEX(Real!$AF$2:$AL$66,SMALL(IF(COUNTIFS($B$2,Real!$C$2:$C$66,$B$3,Real!$F$2:$F$66),MATCH(ROW(Real!$A$2:$A$66),ROW(Real!$A$2:$A$66)),""),ROWS($A$1:D53)),COLUMNS($A$1:D53)),"")</f>
        <v/>
      </c>
      <c r="K61" s="55" t="str" cm="1">
        <f t="array" aca="1" ref="K61" ca="1">IFERROR(INDEX(Real!$AF$2:$AL$66,SMALL(IF(COUNTIFS($B$2,Real!$C$2:$C$66,$B$3,Real!$F$2:$F$66),MATCH(ROW(Real!$A$2:$A$66),ROW(Real!$A$2:$A$66)),""),ROWS($A$1:E53)),COLUMNS($A$1:E53)),"")</f>
        <v/>
      </c>
      <c r="L61" s="55" t="str" cm="1">
        <f t="array" aca="1" ref="L61" ca="1">IFERROR(INDEX(Real!$AF$2:$AL$66,SMALL(IF(COUNTIFS($B$2,Real!$C$2:$C$66,$B$3,Real!$F$2:$F$66),MATCH(ROW(Real!$A$2:$A$66),ROW(Real!$A$2:$A$66)),""),ROWS($A$1:F53)),COLUMNS($A$1:F53)),"")</f>
        <v/>
      </c>
      <c r="M61" s="55" t="str" cm="1">
        <f t="array" aca="1" ref="M61" ca="1">IFERROR(INDEX(Real!$AF$2:$AL$66,SMALL(IF(COUNTIFS($B$2,Real!$C$2:$C$66,$B$3,Real!$F$2:$F$66),MATCH(ROW(Real!$A$2:$A$66),ROW(Real!$A$2:$A$66)),""),ROWS($A$1:G53)),COLUMNS($A$1:G53)),"")</f>
        <v/>
      </c>
      <c r="N61" s="55" t="str" cm="1">
        <f t="array" aca="1" ref="N61" ca="1">IFERROR(INDEX(Real!$AF$2:$AL$66,SMALL(IF(COUNTIFS($B$2,Real!$C$2:$C$66,$B$3,Real!$F$2:$F$66),MATCH(ROW(Real!$A$2:$A$66),ROW(Real!$A$2:$A$66)),""),ROWS($A$1:H53)),COLUMNS($A$1:H53)),"")</f>
        <v/>
      </c>
      <c r="O61" s="55" t="str" cm="1">
        <f t="array" aca="1" ref="O61" ca="1">IFERROR(INDEX(Real!$AF$2:$AL$66,SMALL(IF(COUNTIFS($B$2,Real!$C$2:$C$66,$B$3,Real!$F$2:$F$66),MATCH(ROW(Real!$A$2:$A$66),ROW(Real!$A$2:$A$66)),""),ROWS($A$1:I53)),COLUMNS($A$1:I53)),"")</f>
        <v/>
      </c>
      <c r="P61" s="55" t="str" cm="1">
        <f t="array" aca="1" ref="P61" ca="1">IFERROR(INDEX(Real!$AF$2:$AL$66,SMALL(IF(COUNTIFS($B$2,Real!$C$2:$C$66,$B$3,Real!$F$2:$F$66),MATCH(ROW(Real!$A$2:$A$66),ROW(Real!$A$2:$A$66)),""),ROWS($A$1:J53)),COLUMNS($A$1:J53)),"")</f>
        <v/>
      </c>
    </row>
    <row r="62" spans="5:16" x14ac:dyDescent="0.3">
      <c r="E62">
        <f ca="1"/>
        <v>0</v>
      </c>
      <c r="F62">
        <v>58</v>
      </c>
      <c r="G62" t="str">
        <f ca="1"/>
        <v/>
      </c>
      <c r="H62" t="e" cm="1">
        <f t="array" aca="1" ref="H62" ca="1">SMALL(IF(COUNTIFS($B$2,Real!$C$2:$C$382,$B$3,Real!$F$2:$F$382),MATCH(ROW(Real!$A$2:$A$382),ROW(Real!$A$2:$A$382)),""),ROWS($A$1:A58))</f>
        <v>#NUM!</v>
      </c>
      <c r="I62" s="2" t="str" cm="1">
        <f t="array" aca="1" ref="I62" ca="1">IFERROR(INDEX(Real!$AF$2:$AL$66,SMALL(IF(COUNTIFS($B$2,Real!$C$2:$C$66,$B$3,Real!$F$2:$F$66),MATCH(ROW(Real!$A$2:$A$66),ROW(Real!$A$2:$A$66)),""),ROWS($A$1:A54)),COLUMNS($A$1:A54)),"")</f>
        <v/>
      </c>
      <c r="J62" s="55" t="str" cm="1">
        <f t="array" aca="1" ref="J62" ca="1">IFERROR(INDEX(Real!$AF$2:$AL$66,SMALL(IF(COUNTIFS($B$2,Real!$C$2:$C$66,$B$3,Real!$F$2:$F$66),MATCH(ROW(Real!$A$2:$A$66),ROW(Real!$A$2:$A$66)),""),ROWS($A$1:D54)),COLUMNS($A$1:D54)),"")</f>
        <v/>
      </c>
      <c r="K62" s="55" t="str" cm="1">
        <f t="array" aca="1" ref="K62" ca="1">IFERROR(INDEX(Real!$AF$2:$AL$66,SMALL(IF(COUNTIFS($B$2,Real!$C$2:$C$66,$B$3,Real!$F$2:$F$66),MATCH(ROW(Real!$A$2:$A$66),ROW(Real!$A$2:$A$66)),""),ROWS($A$1:E54)),COLUMNS($A$1:E54)),"")</f>
        <v/>
      </c>
      <c r="L62" s="55" t="str" cm="1">
        <f t="array" aca="1" ref="L62" ca="1">IFERROR(INDEX(Real!$AF$2:$AL$66,SMALL(IF(COUNTIFS($B$2,Real!$C$2:$C$66,$B$3,Real!$F$2:$F$66),MATCH(ROW(Real!$A$2:$A$66),ROW(Real!$A$2:$A$66)),""),ROWS($A$1:F54)),COLUMNS($A$1:F54)),"")</f>
        <v/>
      </c>
      <c r="M62" s="55" t="str" cm="1">
        <f t="array" aca="1" ref="M62" ca="1">IFERROR(INDEX(Real!$AF$2:$AL$66,SMALL(IF(COUNTIFS($B$2,Real!$C$2:$C$66,$B$3,Real!$F$2:$F$66),MATCH(ROW(Real!$A$2:$A$66),ROW(Real!$A$2:$A$66)),""),ROWS($A$1:G54)),COLUMNS($A$1:G54)),"")</f>
        <v/>
      </c>
      <c r="N62" s="55" t="str" cm="1">
        <f t="array" aca="1" ref="N62" ca="1">IFERROR(INDEX(Real!$AF$2:$AL$66,SMALL(IF(COUNTIFS($B$2,Real!$C$2:$C$66,$B$3,Real!$F$2:$F$66),MATCH(ROW(Real!$A$2:$A$66),ROW(Real!$A$2:$A$66)),""),ROWS($A$1:H54)),COLUMNS($A$1:H54)),"")</f>
        <v/>
      </c>
      <c r="O62" s="55" t="str" cm="1">
        <f t="array" aca="1" ref="O62" ca="1">IFERROR(INDEX(Real!$AF$2:$AL$66,SMALL(IF(COUNTIFS($B$2,Real!$C$2:$C$66,$B$3,Real!$F$2:$F$66),MATCH(ROW(Real!$A$2:$A$66),ROW(Real!$A$2:$A$66)),""),ROWS($A$1:I54)),COLUMNS($A$1:I54)),"")</f>
        <v/>
      </c>
      <c r="P62" s="55" t="str" cm="1">
        <f t="array" aca="1" ref="P62" ca="1">IFERROR(INDEX(Real!$AF$2:$AL$66,SMALL(IF(COUNTIFS($B$2,Real!$C$2:$C$66,$B$3,Real!$F$2:$F$66),MATCH(ROW(Real!$A$2:$A$66),ROW(Real!$A$2:$A$66)),""),ROWS($A$1:J54)),COLUMNS($A$1:J54)),"")</f>
        <v/>
      </c>
    </row>
    <row r="63" spans="5:16" x14ac:dyDescent="0.3">
      <c r="E63">
        <f ca="1"/>
        <v>0</v>
      </c>
      <c r="F63">
        <v>59</v>
      </c>
      <c r="G63" t="str">
        <f ca="1"/>
        <v/>
      </c>
      <c r="H63" t="e" cm="1">
        <f t="array" aca="1" ref="H63" ca="1">SMALL(IF(COUNTIFS($B$2,Real!$C$2:$C$382,$B$3,Real!$F$2:$F$382),MATCH(ROW(Real!$A$2:$A$382),ROW(Real!$A$2:$A$382)),""),ROWS($A$1:A59))</f>
        <v>#NUM!</v>
      </c>
      <c r="I63" s="2" t="str" cm="1">
        <f t="array" aca="1" ref="I63" ca="1">IFERROR(INDEX(Real!$AF$2:$AL$66,SMALL(IF(COUNTIFS($B$2,Real!$C$2:$C$66,$B$3,Real!$F$2:$F$66),MATCH(ROW(Real!$A$2:$A$66),ROW(Real!$A$2:$A$66)),""),ROWS($A$1:A55)),COLUMNS($A$1:A55)),"")</f>
        <v/>
      </c>
      <c r="J63" s="55" t="str" cm="1">
        <f t="array" aca="1" ref="J63" ca="1">IFERROR(INDEX(Real!$AF$2:$AL$66,SMALL(IF(COUNTIFS($B$2,Real!$C$2:$C$66,$B$3,Real!$F$2:$F$66),MATCH(ROW(Real!$A$2:$A$66),ROW(Real!$A$2:$A$66)),""),ROWS($A$1:D55)),COLUMNS($A$1:D55)),"")</f>
        <v/>
      </c>
      <c r="K63" s="55" t="str" cm="1">
        <f t="array" aca="1" ref="K63" ca="1">IFERROR(INDEX(Real!$AF$2:$AL$66,SMALL(IF(COUNTIFS($B$2,Real!$C$2:$C$66,$B$3,Real!$F$2:$F$66),MATCH(ROW(Real!$A$2:$A$66),ROW(Real!$A$2:$A$66)),""),ROWS($A$1:E55)),COLUMNS($A$1:E55)),"")</f>
        <v/>
      </c>
      <c r="L63" s="55" t="str" cm="1">
        <f t="array" aca="1" ref="L63" ca="1">IFERROR(INDEX(Real!$AF$2:$AL$66,SMALL(IF(COUNTIFS($B$2,Real!$C$2:$C$66,$B$3,Real!$F$2:$F$66),MATCH(ROW(Real!$A$2:$A$66),ROW(Real!$A$2:$A$66)),""),ROWS($A$1:F55)),COLUMNS($A$1:F55)),"")</f>
        <v/>
      </c>
      <c r="M63" s="55" t="str" cm="1">
        <f t="array" aca="1" ref="M63" ca="1">IFERROR(INDEX(Real!$AF$2:$AL$66,SMALL(IF(COUNTIFS($B$2,Real!$C$2:$C$66,$B$3,Real!$F$2:$F$66),MATCH(ROW(Real!$A$2:$A$66),ROW(Real!$A$2:$A$66)),""),ROWS($A$1:G55)),COLUMNS($A$1:G55)),"")</f>
        <v/>
      </c>
      <c r="N63" s="55" t="str" cm="1">
        <f t="array" aca="1" ref="N63" ca="1">IFERROR(INDEX(Real!$AF$2:$AL$66,SMALL(IF(COUNTIFS($B$2,Real!$C$2:$C$66,$B$3,Real!$F$2:$F$66),MATCH(ROW(Real!$A$2:$A$66),ROW(Real!$A$2:$A$66)),""),ROWS($A$1:H55)),COLUMNS($A$1:H55)),"")</f>
        <v/>
      </c>
      <c r="O63" s="55" t="str" cm="1">
        <f t="array" aca="1" ref="O63" ca="1">IFERROR(INDEX(Real!$AF$2:$AL$66,SMALL(IF(COUNTIFS($B$2,Real!$C$2:$C$66,$B$3,Real!$F$2:$F$66),MATCH(ROW(Real!$A$2:$A$66),ROW(Real!$A$2:$A$66)),""),ROWS($A$1:I55)),COLUMNS($A$1:I55)),"")</f>
        <v/>
      </c>
      <c r="P63" s="55" t="str" cm="1">
        <f t="array" aca="1" ref="P63" ca="1">IFERROR(INDEX(Real!$AF$2:$AL$66,SMALL(IF(COUNTIFS($B$2,Real!$C$2:$C$66,$B$3,Real!$F$2:$F$66),MATCH(ROW(Real!$A$2:$A$66),ROW(Real!$A$2:$A$66)),""),ROWS($A$1:J55)),COLUMNS($A$1:J55)),"")</f>
        <v/>
      </c>
    </row>
    <row r="64" spans="5:16" x14ac:dyDescent="0.3">
      <c r="E64">
        <f ca="1"/>
        <v>0</v>
      </c>
      <c r="F64">
        <v>60</v>
      </c>
      <c r="G64" t="str">
        <f ca="1"/>
        <v/>
      </c>
      <c r="H64" t="e" cm="1">
        <f t="array" aca="1" ref="H64" ca="1">SMALL(IF(COUNTIFS($B$2,Real!$C$2:$C$382,$B$3,Real!$F$2:$F$382),MATCH(ROW(Real!$A$2:$A$382),ROW(Real!$A$2:$A$382)),""),ROWS($A$1:A60))</f>
        <v>#NUM!</v>
      </c>
      <c r="I64" s="2" t="str" cm="1">
        <f t="array" aca="1" ref="I64" ca="1">IFERROR(INDEX(Real!$AF$2:$AL$66,SMALL(IF(COUNTIFS($B$2,Real!$C$2:$C$66,$B$3,Real!$F$2:$F$66),MATCH(ROW(Real!$A$2:$A$66),ROW(Real!$A$2:$A$66)),""),ROWS($A$1:A56)),COLUMNS($A$1:A56)),"")</f>
        <v/>
      </c>
      <c r="J64" s="55" t="str" cm="1">
        <f t="array" aca="1" ref="J64" ca="1">IFERROR(INDEX(Real!$AF$2:$AL$66,SMALL(IF(COUNTIFS($B$2,Real!$C$2:$C$66,$B$3,Real!$F$2:$F$66),MATCH(ROW(Real!$A$2:$A$66),ROW(Real!$A$2:$A$66)),""),ROWS($A$1:D56)),COLUMNS($A$1:D56)),"")</f>
        <v/>
      </c>
      <c r="K64" s="55" t="str" cm="1">
        <f t="array" aca="1" ref="K64" ca="1">IFERROR(INDEX(Real!$AF$2:$AL$66,SMALL(IF(COUNTIFS($B$2,Real!$C$2:$C$66,$B$3,Real!$F$2:$F$66),MATCH(ROW(Real!$A$2:$A$66),ROW(Real!$A$2:$A$66)),""),ROWS($A$1:E56)),COLUMNS($A$1:E56)),"")</f>
        <v/>
      </c>
      <c r="L64" s="55" t="str" cm="1">
        <f t="array" aca="1" ref="L64" ca="1">IFERROR(INDEX(Real!$AF$2:$AL$66,SMALL(IF(COUNTIFS($B$2,Real!$C$2:$C$66,$B$3,Real!$F$2:$F$66),MATCH(ROW(Real!$A$2:$A$66),ROW(Real!$A$2:$A$66)),""),ROWS($A$1:F56)),COLUMNS($A$1:F56)),"")</f>
        <v/>
      </c>
      <c r="M64" s="55" t="str" cm="1">
        <f t="array" aca="1" ref="M64" ca="1">IFERROR(INDEX(Real!$AF$2:$AL$66,SMALL(IF(COUNTIFS($B$2,Real!$C$2:$C$66,$B$3,Real!$F$2:$F$66),MATCH(ROW(Real!$A$2:$A$66),ROW(Real!$A$2:$A$66)),""),ROWS($A$1:G56)),COLUMNS($A$1:G56)),"")</f>
        <v/>
      </c>
      <c r="N64" s="55" t="str" cm="1">
        <f t="array" aca="1" ref="N64" ca="1">IFERROR(INDEX(Real!$AF$2:$AL$66,SMALL(IF(COUNTIFS($B$2,Real!$C$2:$C$66,$B$3,Real!$F$2:$F$66),MATCH(ROW(Real!$A$2:$A$66),ROW(Real!$A$2:$A$66)),""),ROWS($A$1:H56)),COLUMNS($A$1:H56)),"")</f>
        <v/>
      </c>
      <c r="O64" s="55" t="str" cm="1">
        <f t="array" aca="1" ref="O64" ca="1">IFERROR(INDEX(Real!$AF$2:$AL$66,SMALL(IF(COUNTIFS($B$2,Real!$C$2:$C$66,$B$3,Real!$F$2:$F$66),MATCH(ROW(Real!$A$2:$A$66),ROW(Real!$A$2:$A$66)),""),ROWS($A$1:I56)),COLUMNS($A$1:I56)),"")</f>
        <v/>
      </c>
      <c r="P64" s="55" t="str" cm="1">
        <f t="array" aca="1" ref="P64" ca="1">IFERROR(INDEX(Real!$AF$2:$AL$66,SMALL(IF(COUNTIFS($B$2,Real!$C$2:$C$66,$B$3,Real!$F$2:$F$66),MATCH(ROW(Real!$A$2:$A$66),ROW(Real!$A$2:$A$66)),""),ROWS($A$1:J56)),COLUMNS($A$1:J56)),"")</f>
        <v/>
      </c>
    </row>
    <row r="65" spans="5:16" x14ac:dyDescent="0.3">
      <c r="E65">
        <f ca="1"/>
        <v>0</v>
      </c>
      <c r="F65">
        <v>61</v>
      </c>
      <c r="G65" t="str">
        <f ca="1"/>
        <v/>
      </c>
      <c r="H65" t="e" cm="1">
        <f t="array" aca="1" ref="H65" ca="1">SMALL(IF(COUNTIFS($B$2,Real!$C$2:$C$382,$B$3,Real!$F$2:$F$382),MATCH(ROW(Real!$A$2:$A$382),ROW(Real!$A$2:$A$382)),""),ROWS($A$1:A61))</f>
        <v>#NUM!</v>
      </c>
      <c r="I65" s="2" t="str" cm="1">
        <f t="array" aca="1" ref="I65" ca="1">IFERROR(INDEX(Real!$AF$2:$AL$66,SMALL(IF(COUNTIFS($B$2,Real!$C$2:$C$66,$B$3,Real!$F$2:$F$66),MATCH(ROW(Real!$A$2:$A$66),ROW(Real!$A$2:$A$66)),""),ROWS($A$1:A57)),COLUMNS($A$1:A57)),"")</f>
        <v/>
      </c>
      <c r="J65" s="55" t="str" cm="1">
        <f t="array" aca="1" ref="J65" ca="1">IFERROR(INDEX(Real!$AF$2:$AL$66,SMALL(IF(COUNTIFS($B$2,Real!$C$2:$C$66,$B$3,Real!$F$2:$F$66),MATCH(ROW(Real!$A$2:$A$66),ROW(Real!$A$2:$A$66)),""),ROWS($A$1:D57)),COLUMNS($A$1:D57)),"")</f>
        <v/>
      </c>
      <c r="K65" s="55" t="str" cm="1">
        <f t="array" aca="1" ref="K65" ca="1">IFERROR(INDEX(Real!$AF$2:$AL$66,SMALL(IF(COUNTIFS($B$2,Real!$C$2:$C$66,$B$3,Real!$F$2:$F$66),MATCH(ROW(Real!$A$2:$A$66),ROW(Real!$A$2:$A$66)),""),ROWS($A$1:E57)),COLUMNS($A$1:E57)),"")</f>
        <v/>
      </c>
      <c r="L65" s="55" t="str" cm="1">
        <f t="array" aca="1" ref="L65" ca="1">IFERROR(INDEX(Real!$AF$2:$AL$66,SMALL(IF(COUNTIFS($B$2,Real!$C$2:$C$66,$B$3,Real!$F$2:$F$66),MATCH(ROW(Real!$A$2:$A$66),ROW(Real!$A$2:$A$66)),""),ROWS($A$1:F57)),COLUMNS($A$1:F57)),"")</f>
        <v/>
      </c>
      <c r="M65" s="55" t="str" cm="1">
        <f t="array" aca="1" ref="M65" ca="1">IFERROR(INDEX(Real!$AF$2:$AL$66,SMALL(IF(COUNTIFS($B$2,Real!$C$2:$C$66,$B$3,Real!$F$2:$F$66),MATCH(ROW(Real!$A$2:$A$66),ROW(Real!$A$2:$A$66)),""),ROWS($A$1:G57)),COLUMNS($A$1:G57)),"")</f>
        <v/>
      </c>
      <c r="N65" s="55" t="str" cm="1">
        <f t="array" aca="1" ref="N65" ca="1">IFERROR(INDEX(Real!$AF$2:$AL$66,SMALL(IF(COUNTIFS($B$2,Real!$C$2:$C$66,$B$3,Real!$F$2:$F$66),MATCH(ROW(Real!$A$2:$A$66),ROW(Real!$A$2:$A$66)),""),ROWS($A$1:H57)),COLUMNS($A$1:H57)),"")</f>
        <v/>
      </c>
      <c r="O65" s="55" t="str" cm="1">
        <f t="array" aca="1" ref="O65" ca="1">IFERROR(INDEX(Real!$AF$2:$AL$66,SMALL(IF(COUNTIFS($B$2,Real!$C$2:$C$66,$B$3,Real!$F$2:$F$66),MATCH(ROW(Real!$A$2:$A$66),ROW(Real!$A$2:$A$66)),""),ROWS($A$1:I57)),COLUMNS($A$1:I57)),"")</f>
        <v/>
      </c>
      <c r="P65" s="55" t="str" cm="1">
        <f t="array" aca="1" ref="P65" ca="1">IFERROR(INDEX(Real!$AF$2:$AL$66,SMALL(IF(COUNTIFS($B$2,Real!$C$2:$C$66,$B$3,Real!$F$2:$F$66),MATCH(ROW(Real!$A$2:$A$66),ROW(Real!$A$2:$A$66)),""),ROWS($A$1:J57)),COLUMNS($A$1:J57)),"")</f>
        <v/>
      </c>
    </row>
    <row r="66" spans="5:16" x14ac:dyDescent="0.3">
      <c r="E66">
        <f ca="1"/>
        <v>0</v>
      </c>
      <c r="F66">
        <v>62</v>
      </c>
      <c r="G66" t="str">
        <f ca="1"/>
        <v/>
      </c>
      <c r="H66" t="e" cm="1">
        <f t="array" aca="1" ref="H66" ca="1">SMALL(IF(COUNTIFS($B$2,Real!$C$2:$C$382,$B$3,Real!$F$2:$F$382),MATCH(ROW(Real!$A$2:$A$382),ROW(Real!$A$2:$A$382)),""),ROWS($A$1:A62))</f>
        <v>#NUM!</v>
      </c>
      <c r="I66" s="2" t="str" cm="1">
        <f t="array" aca="1" ref="I66" ca="1">IFERROR(INDEX(Real!$AF$2:$AL$66,SMALL(IF(COUNTIFS($B$2,Real!$C$2:$C$66,$B$3,Real!$F$2:$F$66),MATCH(ROW(Real!$A$2:$A$66),ROW(Real!$A$2:$A$66)),""),ROWS($A$1:A58)),COLUMNS($A$1:A58)),"")</f>
        <v/>
      </c>
      <c r="J66" s="55" t="str" cm="1">
        <f t="array" aca="1" ref="J66" ca="1">IFERROR(INDEX(Real!$AF$2:$AL$66,SMALL(IF(COUNTIFS($B$2,Real!$C$2:$C$66,$B$3,Real!$F$2:$F$66),MATCH(ROW(Real!$A$2:$A$66),ROW(Real!$A$2:$A$66)),""),ROWS($A$1:D58)),COLUMNS($A$1:D58)),"")</f>
        <v/>
      </c>
      <c r="K66" s="55" t="str" cm="1">
        <f t="array" aca="1" ref="K66" ca="1">IFERROR(INDEX(Real!$AF$2:$AL$66,SMALL(IF(COUNTIFS($B$2,Real!$C$2:$C$66,$B$3,Real!$F$2:$F$66),MATCH(ROW(Real!$A$2:$A$66),ROW(Real!$A$2:$A$66)),""),ROWS($A$1:E58)),COLUMNS($A$1:E58)),"")</f>
        <v/>
      </c>
      <c r="L66" s="55" t="str" cm="1">
        <f t="array" aca="1" ref="L66" ca="1">IFERROR(INDEX(Real!$AF$2:$AL$66,SMALL(IF(COUNTIFS($B$2,Real!$C$2:$C$66,$B$3,Real!$F$2:$F$66),MATCH(ROW(Real!$A$2:$A$66),ROW(Real!$A$2:$A$66)),""),ROWS($A$1:F58)),COLUMNS($A$1:F58)),"")</f>
        <v/>
      </c>
      <c r="M66" s="55" t="str" cm="1">
        <f t="array" aca="1" ref="M66" ca="1">IFERROR(INDEX(Real!$AF$2:$AL$66,SMALL(IF(COUNTIFS($B$2,Real!$C$2:$C$66,$B$3,Real!$F$2:$F$66),MATCH(ROW(Real!$A$2:$A$66),ROW(Real!$A$2:$A$66)),""),ROWS($A$1:G58)),COLUMNS($A$1:G58)),"")</f>
        <v/>
      </c>
      <c r="N66" s="55" t="str" cm="1">
        <f t="array" aca="1" ref="N66" ca="1">IFERROR(INDEX(Real!$AF$2:$AL$66,SMALL(IF(COUNTIFS($B$2,Real!$C$2:$C$66,$B$3,Real!$F$2:$F$66),MATCH(ROW(Real!$A$2:$A$66),ROW(Real!$A$2:$A$66)),""),ROWS($A$1:H58)),COLUMNS($A$1:H58)),"")</f>
        <v/>
      </c>
      <c r="O66" s="55" t="str" cm="1">
        <f t="array" aca="1" ref="O66" ca="1">IFERROR(INDEX(Real!$AF$2:$AL$66,SMALL(IF(COUNTIFS($B$2,Real!$C$2:$C$66,$B$3,Real!$F$2:$F$66),MATCH(ROW(Real!$A$2:$A$66),ROW(Real!$A$2:$A$66)),""),ROWS($A$1:I58)),COLUMNS($A$1:I58)),"")</f>
        <v/>
      </c>
      <c r="P66" s="55" t="str" cm="1">
        <f t="array" aca="1" ref="P66" ca="1">IFERROR(INDEX(Real!$AF$2:$AL$66,SMALL(IF(COUNTIFS($B$2,Real!$C$2:$C$66,$B$3,Real!$F$2:$F$66),MATCH(ROW(Real!$A$2:$A$66),ROW(Real!$A$2:$A$66)),""),ROWS($A$1:J58)),COLUMNS($A$1:J58)),"")</f>
        <v/>
      </c>
    </row>
    <row r="67" spans="5:16" x14ac:dyDescent="0.3">
      <c r="E67">
        <f ca="1"/>
        <v>0</v>
      </c>
      <c r="F67">
        <v>63</v>
      </c>
      <c r="G67" t="str">
        <f ca="1"/>
        <v/>
      </c>
      <c r="H67" t="e" cm="1">
        <f t="array" aca="1" ref="H67" ca="1">SMALL(IF(COUNTIFS($B$2,Real!$C$2:$C$382,$B$3,Real!$F$2:$F$382),MATCH(ROW(Real!$A$2:$A$382),ROW(Real!$A$2:$A$382)),""),ROWS($A$1:A63))</f>
        <v>#NUM!</v>
      </c>
      <c r="I67" s="2" t="str" cm="1">
        <f t="array" aca="1" ref="I67" ca="1">IFERROR(INDEX(Real!$AF$2:$AL$66,SMALL(IF(COUNTIFS($B$2,Real!$C$2:$C$66,$B$3,Real!$F$2:$F$66),MATCH(ROW(Real!$A$2:$A$66),ROW(Real!$A$2:$A$66)),""),ROWS($A$1:A59)),COLUMNS($A$1:A59)),"")</f>
        <v/>
      </c>
      <c r="J67" s="55" t="str" cm="1">
        <f t="array" aca="1" ref="J67" ca="1">IFERROR(INDEX(Real!$AF$2:$AL$66,SMALL(IF(COUNTIFS($B$2,Real!$C$2:$C$66,$B$3,Real!$F$2:$F$66),MATCH(ROW(Real!$A$2:$A$66),ROW(Real!$A$2:$A$66)),""),ROWS($A$1:D59)),COLUMNS($A$1:D59)),"")</f>
        <v/>
      </c>
      <c r="K67" s="55" t="str" cm="1">
        <f t="array" aca="1" ref="K67" ca="1">IFERROR(INDEX(Real!$AF$2:$AL$66,SMALL(IF(COUNTIFS($B$2,Real!$C$2:$C$66,$B$3,Real!$F$2:$F$66),MATCH(ROW(Real!$A$2:$A$66),ROW(Real!$A$2:$A$66)),""),ROWS($A$1:E59)),COLUMNS($A$1:E59)),"")</f>
        <v/>
      </c>
      <c r="L67" s="55" t="str" cm="1">
        <f t="array" aca="1" ref="L67" ca="1">IFERROR(INDEX(Real!$AF$2:$AL$66,SMALL(IF(COUNTIFS($B$2,Real!$C$2:$C$66,$B$3,Real!$F$2:$F$66),MATCH(ROW(Real!$A$2:$A$66),ROW(Real!$A$2:$A$66)),""),ROWS($A$1:F59)),COLUMNS($A$1:F59)),"")</f>
        <v/>
      </c>
      <c r="M67" s="55" t="str" cm="1">
        <f t="array" aca="1" ref="M67" ca="1">IFERROR(INDEX(Real!$AF$2:$AL$66,SMALL(IF(COUNTIFS($B$2,Real!$C$2:$C$66,$B$3,Real!$F$2:$F$66),MATCH(ROW(Real!$A$2:$A$66),ROW(Real!$A$2:$A$66)),""),ROWS($A$1:G59)),COLUMNS($A$1:G59)),"")</f>
        <v/>
      </c>
      <c r="N67" s="55" t="str" cm="1">
        <f t="array" aca="1" ref="N67" ca="1">IFERROR(INDEX(Real!$AF$2:$AL$66,SMALL(IF(COUNTIFS($B$2,Real!$C$2:$C$66,$B$3,Real!$F$2:$F$66),MATCH(ROW(Real!$A$2:$A$66),ROW(Real!$A$2:$A$66)),""),ROWS($A$1:H59)),COLUMNS($A$1:H59)),"")</f>
        <v/>
      </c>
      <c r="O67" s="55" t="str" cm="1">
        <f t="array" aca="1" ref="O67" ca="1">IFERROR(INDEX(Real!$AF$2:$AL$66,SMALL(IF(COUNTIFS($B$2,Real!$C$2:$C$66,$B$3,Real!$F$2:$F$66),MATCH(ROW(Real!$A$2:$A$66),ROW(Real!$A$2:$A$66)),""),ROWS($A$1:I59)),COLUMNS($A$1:I59)),"")</f>
        <v/>
      </c>
      <c r="P67" s="55" t="str" cm="1">
        <f t="array" aca="1" ref="P67" ca="1">IFERROR(INDEX(Real!$AF$2:$AL$66,SMALL(IF(COUNTIFS($B$2,Real!$C$2:$C$66,$B$3,Real!$F$2:$F$66),MATCH(ROW(Real!$A$2:$A$66),ROW(Real!$A$2:$A$66)),""),ROWS($A$1:J59)),COLUMNS($A$1:J59)),"")</f>
        <v/>
      </c>
    </row>
    <row r="68" spans="5:16" x14ac:dyDescent="0.3">
      <c r="E68">
        <f ca="1"/>
        <v>0</v>
      </c>
      <c r="F68">
        <v>64</v>
      </c>
      <c r="G68" t="str">
        <f ca="1"/>
        <v/>
      </c>
      <c r="H68" t="e" cm="1">
        <f t="array" aca="1" ref="H68" ca="1">SMALL(IF(COUNTIFS($B$2,Real!$C$2:$C$382,$B$3,Real!$F$2:$F$382),MATCH(ROW(Real!$A$2:$A$382),ROW(Real!$A$2:$A$382)),""),ROWS($A$1:A64))</f>
        <v>#NUM!</v>
      </c>
      <c r="I68" s="2" t="str" cm="1">
        <f t="array" aca="1" ref="I68" ca="1">IFERROR(INDEX(Real!$AF$2:$AL$66,SMALL(IF(COUNTIFS($B$2,Real!$C$2:$C$66,$B$3,Real!$F$2:$F$66),MATCH(ROW(Real!$A$2:$A$66),ROW(Real!$A$2:$A$66)),""),ROWS($A$1:A60)),COLUMNS($A$1:A60)),"")</f>
        <v/>
      </c>
      <c r="J68" s="55" t="str" cm="1">
        <f t="array" aca="1" ref="J68" ca="1">IFERROR(INDEX(Real!$AF$2:$AL$66,SMALL(IF(COUNTIFS($B$2,Real!$C$2:$C$66,$B$3,Real!$F$2:$F$66),MATCH(ROW(Real!$A$2:$A$66),ROW(Real!$A$2:$A$66)),""),ROWS($A$1:D60)),COLUMNS($A$1:D60)),"")</f>
        <v/>
      </c>
      <c r="K68" s="55" t="str" cm="1">
        <f t="array" aca="1" ref="K68" ca="1">IFERROR(INDEX(Real!$AF$2:$AL$66,SMALL(IF(COUNTIFS($B$2,Real!$C$2:$C$66,$B$3,Real!$F$2:$F$66),MATCH(ROW(Real!$A$2:$A$66),ROW(Real!$A$2:$A$66)),""),ROWS($A$1:E60)),COLUMNS($A$1:E60)),"")</f>
        <v/>
      </c>
      <c r="L68" s="55" t="str" cm="1">
        <f t="array" aca="1" ref="L68" ca="1">IFERROR(INDEX(Real!$AF$2:$AL$66,SMALL(IF(COUNTIFS($B$2,Real!$C$2:$C$66,$B$3,Real!$F$2:$F$66),MATCH(ROW(Real!$A$2:$A$66),ROW(Real!$A$2:$A$66)),""),ROWS($A$1:F60)),COLUMNS($A$1:F60)),"")</f>
        <v/>
      </c>
      <c r="M68" s="55" t="str" cm="1">
        <f t="array" aca="1" ref="M68" ca="1">IFERROR(INDEX(Real!$AF$2:$AL$66,SMALL(IF(COUNTIFS($B$2,Real!$C$2:$C$66,$B$3,Real!$F$2:$F$66),MATCH(ROW(Real!$A$2:$A$66),ROW(Real!$A$2:$A$66)),""),ROWS($A$1:G60)),COLUMNS($A$1:G60)),"")</f>
        <v/>
      </c>
      <c r="N68" s="55" t="str" cm="1">
        <f t="array" aca="1" ref="N68" ca="1">IFERROR(INDEX(Real!$AF$2:$AL$66,SMALL(IF(COUNTIFS($B$2,Real!$C$2:$C$66,$B$3,Real!$F$2:$F$66),MATCH(ROW(Real!$A$2:$A$66),ROW(Real!$A$2:$A$66)),""),ROWS($A$1:H60)),COLUMNS($A$1:H60)),"")</f>
        <v/>
      </c>
      <c r="O68" s="55" t="str" cm="1">
        <f t="array" aca="1" ref="O68" ca="1">IFERROR(INDEX(Real!$AF$2:$AL$66,SMALL(IF(COUNTIFS($B$2,Real!$C$2:$C$66,$B$3,Real!$F$2:$F$66),MATCH(ROW(Real!$A$2:$A$66),ROW(Real!$A$2:$A$66)),""),ROWS($A$1:I60)),COLUMNS($A$1:I60)),"")</f>
        <v/>
      </c>
      <c r="P68" s="55" t="str" cm="1">
        <f t="array" aca="1" ref="P68" ca="1">IFERROR(INDEX(Real!$AF$2:$AL$66,SMALL(IF(COUNTIFS($B$2,Real!$C$2:$C$66,$B$3,Real!$F$2:$F$66),MATCH(ROW(Real!$A$2:$A$66),ROW(Real!$A$2:$A$66)),""),ROWS($A$1:J60)),COLUMNS($A$1:J60)),"")</f>
        <v/>
      </c>
    </row>
    <row r="69" spans="5:16" x14ac:dyDescent="0.3">
      <c r="E69">
        <f ca="1"/>
        <v>0</v>
      </c>
      <c r="F69">
        <v>65</v>
      </c>
      <c r="G69" t="str">
        <f ca="1"/>
        <v/>
      </c>
      <c r="H69" t="e" cm="1">
        <f t="array" aca="1" ref="H69" ca="1">SMALL(IF(COUNTIFS($B$2,Real!$C$2:$C$382,$B$3,Real!$F$2:$F$382),MATCH(ROW(Real!$A$2:$A$382),ROW(Real!$A$2:$A$382)),""),ROWS($A$1:A65))</f>
        <v>#NUM!</v>
      </c>
      <c r="I69" s="2" t="str" cm="1">
        <f t="array" aca="1" ref="I69" ca="1">IFERROR(INDEX(Real!$AF$2:$AL$66,SMALL(IF(COUNTIFS($B$2,Real!$C$2:$C$66,$B$3,Real!$F$2:$F$66),MATCH(ROW(Real!$A$2:$A$66),ROW(Real!$A$2:$A$66)),""),ROWS($A$1:A61)),COLUMNS($A$1:A61)),"")</f>
        <v/>
      </c>
      <c r="J69" s="55" t="str" cm="1">
        <f t="array" aca="1" ref="J69" ca="1">IFERROR(INDEX(Real!$AF$2:$AL$66,SMALL(IF(COUNTIFS($B$2,Real!$C$2:$C$66,$B$3,Real!$F$2:$F$66),MATCH(ROW(Real!$A$2:$A$66),ROW(Real!$A$2:$A$66)),""),ROWS($A$1:D61)),COLUMNS($A$1:D61)),"")</f>
        <v/>
      </c>
      <c r="K69" s="55" t="str" cm="1">
        <f t="array" aca="1" ref="K69" ca="1">IFERROR(INDEX(Real!$AF$2:$AL$66,SMALL(IF(COUNTIFS($B$2,Real!$C$2:$C$66,$B$3,Real!$F$2:$F$66),MATCH(ROW(Real!$A$2:$A$66),ROW(Real!$A$2:$A$66)),""),ROWS($A$1:E61)),COLUMNS($A$1:E61)),"")</f>
        <v/>
      </c>
      <c r="L69" s="55" t="str" cm="1">
        <f t="array" aca="1" ref="L69" ca="1">IFERROR(INDEX(Real!$AF$2:$AL$66,SMALL(IF(COUNTIFS($B$2,Real!$C$2:$C$66,$B$3,Real!$F$2:$F$66),MATCH(ROW(Real!$A$2:$A$66),ROW(Real!$A$2:$A$66)),""),ROWS($A$1:F61)),COLUMNS($A$1:F61)),"")</f>
        <v/>
      </c>
      <c r="M69" s="55" t="str" cm="1">
        <f t="array" aca="1" ref="M69" ca="1">IFERROR(INDEX(Real!$AF$2:$AL$66,SMALL(IF(COUNTIFS($B$2,Real!$C$2:$C$66,$B$3,Real!$F$2:$F$66),MATCH(ROW(Real!$A$2:$A$66),ROW(Real!$A$2:$A$66)),""),ROWS($A$1:G61)),COLUMNS($A$1:G61)),"")</f>
        <v/>
      </c>
      <c r="N69" s="55" t="str" cm="1">
        <f t="array" aca="1" ref="N69" ca="1">IFERROR(INDEX(Real!$AF$2:$AL$66,SMALL(IF(COUNTIFS($B$2,Real!$C$2:$C$66,$B$3,Real!$F$2:$F$66),MATCH(ROW(Real!$A$2:$A$66),ROW(Real!$A$2:$A$66)),""),ROWS($A$1:H61)),COLUMNS($A$1:H61)),"")</f>
        <v/>
      </c>
      <c r="O69" s="55" t="str" cm="1">
        <f t="array" aca="1" ref="O69" ca="1">IFERROR(INDEX(Real!$AF$2:$AL$66,SMALL(IF(COUNTIFS($B$2,Real!$C$2:$C$66,$B$3,Real!$F$2:$F$66),MATCH(ROW(Real!$A$2:$A$66),ROW(Real!$A$2:$A$66)),""),ROWS($A$1:I61)),COLUMNS($A$1:I61)),"")</f>
        <v/>
      </c>
      <c r="P69" s="55" t="str" cm="1">
        <f t="array" aca="1" ref="P69" ca="1">IFERROR(INDEX(Real!$AF$2:$AL$66,SMALL(IF(COUNTIFS($B$2,Real!$C$2:$C$66,$B$3,Real!$F$2:$F$66),MATCH(ROW(Real!$A$2:$A$66),ROW(Real!$A$2:$A$66)),""),ROWS($A$1:J61)),COLUMNS($A$1:J61)),"")</f>
        <v/>
      </c>
    </row>
    <row r="70" spans="5:16" x14ac:dyDescent="0.3">
      <c r="E70">
        <f ca="1"/>
        <v>0</v>
      </c>
      <c r="F70" t="e">
        <v>#N/A</v>
      </c>
      <c r="G70" t="e">
        <v>#N/A</v>
      </c>
      <c r="H70" t="e" cm="1">
        <f t="array" aca="1" ref="H70" ca="1">SMALL(IF(COUNTIFS($B$2,Real!$C$2:$C$382,$B$3,Real!$F$2:$F$382),MATCH(ROW(Real!$A$2:$A$382),ROW(Real!$A$2:$A$382)),""),ROWS($A$1:A66))</f>
        <v>#NUM!</v>
      </c>
      <c r="I70" s="2" t="str" cm="1">
        <f t="array" aca="1" ref="I70" ca="1">IFERROR(INDEX(Real!$AF$2:$AL$66,SMALL(IF(COUNTIFS($B$2,Real!$C$2:$C$66,$B$3,Real!$F$2:$F$66),MATCH(ROW(Real!$A$2:$A$66),ROW(Real!$A$2:$A$66)),""),ROWS($A$1:A62)),COLUMNS($A$1:A62)),"")</f>
        <v/>
      </c>
      <c r="J70" s="55" t="str" cm="1">
        <f t="array" aca="1" ref="J70" ca="1">IFERROR(INDEX(Real!$AF$2:$AL$66,SMALL(IF(COUNTIFS($B$2,Real!$C$2:$C$66,$B$3,Real!$F$2:$F$66),MATCH(ROW(Real!$A$2:$A$66),ROW(Real!$A$2:$A$66)),""),ROWS($A$1:D62)),COLUMNS($A$1:D62)),"")</f>
        <v/>
      </c>
      <c r="K70" s="55" t="str" cm="1">
        <f t="array" aca="1" ref="K70" ca="1">IFERROR(INDEX(Real!$AF$2:$AL$66,SMALL(IF(COUNTIFS($B$2,Real!$C$2:$C$66,$B$3,Real!$F$2:$F$66),MATCH(ROW(Real!$A$2:$A$66),ROW(Real!$A$2:$A$66)),""),ROWS($A$1:E62)),COLUMNS($A$1:E62)),"")</f>
        <v/>
      </c>
      <c r="L70" s="55" t="str" cm="1">
        <f t="array" aca="1" ref="L70" ca="1">IFERROR(INDEX(Real!$AF$2:$AL$66,SMALL(IF(COUNTIFS($B$2,Real!$C$2:$C$66,$B$3,Real!$F$2:$F$66),MATCH(ROW(Real!$A$2:$A$66),ROW(Real!$A$2:$A$66)),""),ROWS($A$1:F62)),COLUMNS($A$1:F62)),"")</f>
        <v/>
      </c>
      <c r="M70" s="55" t="str" cm="1">
        <f t="array" aca="1" ref="M70" ca="1">IFERROR(INDEX(Real!$AF$2:$AL$66,SMALL(IF(COUNTIFS($B$2,Real!$C$2:$C$66,$B$3,Real!$F$2:$F$66),MATCH(ROW(Real!$A$2:$A$66),ROW(Real!$A$2:$A$66)),""),ROWS($A$1:G62)),COLUMNS($A$1:G62)),"")</f>
        <v/>
      </c>
      <c r="N70" s="55" t="str" cm="1">
        <f t="array" aca="1" ref="N70" ca="1">IFERROR(INDEX(Real!$AF$2:$AL$66,SMALL(IF(COUNTIFS($B$2,Real!$C$2:$C$66,$B$3,Real!$F$2:$F$66),MATCH(ROW(Real!$A$2:$A$66),ROW(Real!$A$2:$A$66)),""),ROWS($A$1:H62)),COLUMNS($A$1:H62)),"")</f>
        <v/>
      </c>
      <c r="O70" s="55" t="str" cm="1">
        <f t="array" aca="1" ref="O70" ca="1">IFERROR(INDEX(Real!$AF$2:$AL$66,SMALL(IF(COUNTIFS($B$2,Real!$C$2:$C$66,$B$3,Real!$F$2:$F$66),MATCH(ROW(Real!$A$2:$A$66),ROW(Real!$A$2:$A$66)),""),ROWS($A$1:I62)),COLUMNS($A$1:I62)),"")</f>
        <v/>
      </c>
      <c r="P70" s="55" t="str" cm="1">
        <f t="array" aca="1" ref="P70" ca="1">IFERROR(INDEX(Real!$AF$2:$AL$66,SMALL(IF(COUNTIFS($B$2,Real!$C$2:$C$66,$B$3,Real!$F$2:$F$66),MATCH(ROW(Real!$A$2:$A$66),ROW(Real!$A$2:$A$66)),""),ROWS($A$1:J62)),COLUMNS($A$1:J62)),"")</f>
        <v/>
      </c>
    </row>
    <row r="71" spans="5:16" x14ac:dyDescent="0.3">
      <c r="E71">
        <f ca="1"/>
        <v>0</v>
      </c>
      <c r="F71" t="e">
        <v>#N/A</v>
      </c>
      <c r="G71" t="e">
        <v>#N/A</v>
      </c>
      <c r="H71" t="e" cm="1">
        <f t="array" aca="1" ref="H71" ca="1">SMALL(IF(COUNTIFS($B$2,Real!$C$2:$C$382,$B$3,Real!$F$2:$F$382),MATCH(ROW(Real!$A$2:$A$382),ROW(Real!$A$2:$A$382)),""),ROWS($A$1:A67))</f>
        <v>#NUM!</v>
      </c>
      <c r="I71" s="2" t="str" cm="1">
        <f t="array" aca="1" ref="I71" ca="1">IFERROR(INDEX(Real!$AF$2:$AL$66,SMALL(IF(COUNTIFS($B$2,Real!$C$2:$C$66,$B$3,Real!$F$2:$F$66),MATCH(ROW(Real!$A$2:$A$66),ROW(Real!$A$2:$A$66)),""),ROWS($A$1:A63)),COLUMNS($A$1:A63)),"")</f>
        <v/>
      </c>
      <c r="J71" s="55" t="str" cm="1">
        <f t="array" aca="1" ref="J71" ca="1">IFERROR(INDEX(Real!$AF$2:$AL$66,SMALL(IF(COUNTIFS($B$2,Real!$C$2:$C$66,$B$3,Real!$F$2:$F$66),MATCH(ROW(Real!$A$2:$A$66),ROW(Real!$A$2:$A$66)),""),ROWS($A$1:D63)),COLUMNS($A$1:D63)),"")</f>
        <v/>
      </c>
      <c r="K71" s="55" t="str" cm="1">
        <f t="array" aca="1" ref="K71" ca="1">IFERROR(INDEX(Real!$AF$2:$AL$66,SMALL(IF(COUNTIFS($B$2,Real!$C$2:$C$66,$B$3,Real!$F$2:$F$66),MATCH(ROW(Real!$A$2:$A$66),ROW(Real!$A$2:$A$66)),""),ROWS($A$1:E63)),COLUMNS($A$1:E63)),"")</f>
        <v/>
      </c>
      <c r="L71" s="55" t="str" cm="1">
        <f t="array" aca="1" ref="L71" ca="1">IFERROR(INDEX(Real!$AF$2:$AL$66,SMALL(IF(COUNTIFS($B$2,Real!$C$2:$C$66,$B$3,Real!$F$2:$F$66),MATCH(ROW(Real!$A$2:$A$66),ROW(Real!$A$2:$A$66)),""),ROWS($A$1:F63)),COLUMNS($A$1:F63)),"")</f>
        <v/>
      </c>
      <c r="M71" s="55" t="str" cm="1">
        <f t="array" aca="1" ref="M71" ca="1">IFERROR(INDEX(Real!$AF$2:$AL$66,SMALL(IF(COUNTIFS($B$2,Real!$C$2:$C$66,$B$3,Real!$F$2:$F$66),MATCH(ROW(Real!$A$2:$A$66),ROW(Real!$A$2:$A$66)),""),ROWS($A$1:G63)),COLUMNS($A$1:G63)),"")</f>
        <v/>
      </c>
      <c r="N71" s="55" t="str" cm="1">
        <f t="array" aca="1" ref="N71" ca="1">IFERROR(INDEX(Real!$AF$2:$AL$66,SMALL(IF(COUNTIFS($B$2,Real!$C$2:$C$66,$B$3,Real!$F$2:$F$66),MATCH(ROW(Real!$A$2:$A$66),ROW(Real!$A$2:$A$66)),""),ROWS($A$1:H63)),COLUMNS($A$1:H63)),"")</f>
        <v/>
      </c>
      <c r="O71" s="55" t="str" cm="1">
        <f t="array" aca="1" ref="O71" ca="1">IFERROR(INDEX(Real!$AF$2:$AL$66,SMALL(IF(COUNTIFS($B$2,Real!$C$2:$C$66,$B$3,Real!$F$2:$F$66),MATCH(ROW(Real!$A$2:$A$66),ROW(Real!$A$2:$A$66)),""),ROWS($A$1:I63)),COLUMNS($A$1:I63)),"")</f>
        <v/>
      </c>
      <c r="P71" s="55" t="str" cm="1">
        <f t="array" aca="1" ref="P71" ca="1">IFERROR(INDEX(Real!$AF$2:$AL$66,SMALL(IF(COUNTIFS($B$2,Real!$C$2:$C$66,$B$3,Real!$F$2:$F$66),MATCH(ROW(Real!$A$2:$A$66),ROW(Real!$A$2:$A$66)),""),ROWS($A$1:J63)),COLUMNS($A$1:J63)),"")</f>
        <v/>
      </c>
    </row>
    <row r="72" spans="5:16" x14ac:dyDescent="0.3">
      <c r="E72">
        <f ca="1"/>
        <v>0</v>
      </c>
      <c r="F72" t="e">
        <v>#N/A</v>
      </c>
      <c r="G72" t="e">
        <v>#N/A</v>
      </c>
      <c r="H72" t="e" cm="1">
        <f t="array" aca="1" ref="H72" ca="1">SMALL(IF(COUNTIFS($B$2,Real!$C$2:$C$382,$B$3,Real!$F$2:$F$382),MATCH(ROW(Real!$A$2:$A$382),ROW(Real!$A$2:$A$382)),""),ROWS($A$1:A68))</f>
        <v>#NUM!</v>
      </c>
      <c r="I72" s="2" t="str" cm="1">
        <f t="array" aca="1" ref="I72" ca="1">IFERROR(INDEX(Real!$AF$2:$AL$66,SMALL(IF(COUNTIFS($B$2,Real!$C$2:$C$66,$B$3,Real!$F$2:$F$66),MATCH(ROW(Real!$A$2:$A$66),ROW(Real!$A$2:$A$66)),""),ROWS($A$1:A64)),COLUMNS($A$1:A64)),"")</f>
        <v/>
      </c>
      <c r="J72" s="55" t="str" cm="1">
        <f t="array" aca="1" ref="J72" ca="1">IFERROR(INDEX(Real!$AF$2:$AL$66,SMALL(IF(COUNTIFS($B$2,Real!$C$2:$C$66,$B$3,Real!$F$2:$F$66),MATCH(ROW(Real!$A$2:$A$66),ROW(Real!$A$2:$A$66)),""),ROWS($A$1:D64)),COLUMNS($A$1:D64)),"")</f>
        <v/>
      </c>
      <c r="K72" s="55" t="str" cm="1">
        <f t="array" aca="1" ref="K72" ca="1">IFERROR(INDEX(Real!$AF$2:$AL$66,SMALL(IF(COUNTIFS($B$2,Real!$C$2:$C$66,$B$3,Real!$F$2:$F$66),MATCH(ROW(Real!$A$2:$A$66),ROW(Real!$A$2:$A$66)),""),ROWS($A$1:E64)),COLUMNS($A$1:E64)),"")</f>
        <v/>
      </c>
      <c r="L72" s="55" t="str" cm="1">
        <f t="array" aca="1" ref="L72" ca="1">IFERROR(INDEX(Real!$AF$2:$AL$66,SMALL(IF(COUNTIFS($B$2,Real!$C$2:$C$66,$B$3,Real!$F$2:$F$66),MATCH(ROW(Real!$A$2:$A$66),ROW(Real!$A$2:$A$66)),""),ROWS($A$1:F64)),COLUMNS($A$1:F64)),"")</f>
        <v/>
      </c>
      <c r="M72" s="55" t="str" cm="1">
        <f t="array" aca="1" ref="M72" ca="1">IFERROR(INDEX(Real!$AF$2:$AL$66,SMALL(IF(COUNTIFS($B$2,Real!$C$2:$C$66,$B$3,Real!$F$2:$F$66),MATCH(ROW(Real!$A$2:$A$66),ROW(Real!$A$2:$A$66)),""),ROWS($A$1:G64)),COLUMNS($A$1:G64)),"")</f>
        <v/>
      </c>
      <c r="N72" s="55" t="str" cm="1">
        <f t="array" aca="1" ref="N72" ca="1">IFERROR(INDEX(Real!$AF$2:$AL$66,SMALL(IF(COUNTIFS($B$2,Real!$C$2:$C$66,$B$3,Real!$F$2:$F$66),MATCH(ROW(Real!$A$2:$A$66),ROW(Real!$A$2:$A$66)),""),ROWS($A$1:H64)),COLUMNS($A$1:H64)),"")</f>
        <v/>
      </c>
      <c r="O72" s="55" t="str" cm="1">
        <f t="array" aca="1" ref="O72" ca="1">IFERROR(INDEX(Real!$AF$2:$AL$66,SMALL(IF(COUNTIFS($B$2,Real!$C$2:$C$66,$B$3,Real!$F$2:$F$66),MATCH(ROW(Real!$A$2:$A$66),ROW(Real!$A$2:$A$66)),""),ROWS($A$1:I64)),COLUMNS($A$1:I64)),"")</f>
        <v/>
      </c>
      <c r="P72" s="55" t="str" cm="1">
        <f t="array" aca="1" ref="P72" ca="1">IFERROR(INDEX(Real!$AF$2:$AL$66,SMALL(IF(COUNTIFS($B$2,Real!$C$2:$C$66,$B$3,Real!$F$2:$F$66),MATCH(ROW(Real!$A$2:$A$66),ROW(Real!$A$2:$A$66)),""),ROWS($A$1:J64)),COLUMNS($A$1:J64)),"")</f>
        <v/>
      </c>
    </row>
    <row r="73" spans="5:16" x14ac:dyDescent="0.3">
      <c r="E73">
        <f ca="1"/>
        <v>0</v>
      </c>
      <c r="F73" t="e">
        <v>#N/A</v>
      </c>
      <c r="G73" t="e">
        <v>#N/A</v>
      </c>
      <c r="H73" t="e" cm="1">
        <f t="array" aca="1" ref="H73" ca="1">SMALL(IF(COUNTIFS($B$2,Real!$C$2:$C$382,$B$3,Real!$F$2:$F$382),MATCH(ROW(Real!$A$2:$A$382),ROW(Real!$A$2:$A$382)),""),ROWS($A$1:A69))</f>
        <v>#NUM!</v>
      </c>
      <c r="I73" s="2" t="str" cm="1">
        <f t="array" aca="1" ref="I73" ca="1">IFERROR(INDEX(Real!$AF$2:$AL$66,SMALL(IF(COUNTIFS($B$2,Real!$C$2:$C$66,$B$3,Real!$F$2:$F$66),MATCH(ROW(Real!$A$2:$A$66),ROW(Real!$A$2:$A$66)),""),ROWS($A$1:A65)),COLUMNS($A$1:A65)),"")</f>
        <v/>
      </c>
      <c r="J73" s="55" t="str" cm="1">
        <f t="array" aca="1" ref="J73" ca="1">IFERROR(INDEX(Real!$AF$2:$AL$66,SMALL(IF(COUNTIFS($B$2,Real!$C$2:$C$66,$B$3,Real!$F$2:$F$66),MATCH(ROW(Real!$A$2:$A$66),ROW(Real!$A$2:$A$66)),""),ROWS($A$1:D65)),COLUMNS($A$1:D65)),"")</f>
        <v/>
      </c>
      <c r="K73" s="55" t="str" cm="1">
        <f t="array" aca="1" ref="K73" ca="1">IFERROR(INDEX(Real!$AF$2:$AL$66,SMALL(IF(COUNTIFS($B$2,Real!$C$2:$C$66,$B$3,Real!$F$2:$F$66),MATCH(ROW(Real!$A$2:$A$66),ROW(Real!$A$2:$A$66)),""),ROWS($A$1:E65)),COLUMNS($A$1:E65)),"")</f>
        <v/>
      </c>
      <c r="L73" s="55" t="str" cm="1">
        <f t="array" aca="1" ref="L73" ca="1">IFERROR(INDEX(Real!$AF$2:$AL$66,SMALL(IF(COUNTIFS($B$2,Real!$C$2:$C$66,$B$3,Real!$F$2:$F$66),MATCH(ROW(Real!$A$2:$A$66),ROW(Real!$A$2:$A$66)),""),ROWS($A$1:F65)),COLUMNS($A$1:F65)),"")</f>
        <v/>
      </c>
      <c r="M73" s="55" t="str" cm="1">
        <f t="array" aca="1" ref="M73" ca="1">IFERROR(INDEX(Real!$AF$2:$AL$66,SMALL(IF(COUNTIFS($B$2,Real!$C$2:$C$66,$B$3,Real!$F$2:$F$66),MATCH(ROW(Real!$A$2:$A$66),ROW(Real!$A$2:$A$66)),""),ROWS($A$1:G65)),COLUMNS($A$1:G65)),"")</f>
        <v/>
      </c>
      <c r="N73" s="55" t="str" cm="1">
        <f t="array" aca="1" ref="N73" ca="1">IFERROR(INDEX(Real!$AF$2:$AL$66,SMALL(IF(COUNTIFS($B$2,Real!$C$2:$C$66,$B$3,Real!$F$2:$F$66),MATCH(ROW(Real!$A$2:$A$66),ROW(Real!$A$2:$A$66)),""),ROWS($A$1:H65)),COLUMNS($A$1:H65)),"")</f>
        <v/>
      </c>
      <c r="O73" s="55" t="str" cm="1">
        <f t="array" aca="1" ref="O73" ca="1">IFERROR(INDEX(Real!$AF$2:$AL$66,SMALL(IF(COUNTIFS($B$2,Real!$C$2:$C$66,$B$3,Real!$F$2:$F$66),MATCH(ROW(Real!$A$2:$A$66),ROW(Real!$A$2:$A$66)),""),ROWS($A$1:I65)),COLUMNS($A$1:I65)),"")</f>
        <v/>
      </c>
      <c r="P73" s="55" t="str" cm="1">
        <f t="array" aca="1" ref="P73" ca="1">IFERROR(INDEX(Real!$AF$2:$AL$66,SMALL(IF(COUNTIFS($B$2,Real!$C$2:$C$66,$B$3,Real!$F$2:$F$66),MATCH(ROW(Real!$A$2:$A$66),ROW(Real!$A$2:$A$66)),""),ROWS($A$1:J65)),COLUMNS($A$1:J65)),"")</f>
        <v/>
      </c>
    </row>
    <row r="74" spans="5:16" x14ac:dyDescent="0.3">
      <c r="E74">
        <f ca="1"/>
        <v>0</v>
      </c>
      <c r="F74" t="e">
        <v>#N/A</v>
      </c>
      <c r="G74" t="e">
        <v>#N/A</v>
      </c>
      <c r="H74" t="e" cm="1">
        <f t="array" aca="1" ref="H74" ca="1">SMALL(IF(COUNTIFS($B$2,Real!$C$2:$C$382,$B$3,Real!$F$2:$F$382),MATCH(ROW(Real!$A$2:$A$382),ROW(Real!$A$2:$A$382)),""),ROWS($A$1:A70))</f>
        <v>#NUM!</v>
      </c>
      <c r="I74" s="2" t="str" cm="1">
        <f t="array" aca="1" ref="I74" ca="1">IFERROR(INDEX(Real!$AF$2:$AL$66,SMALL(IF(COUNTIFS($B$2,Real!$C$2:$C$66,$B$3,Real!$F$2:$F$66),MATCH(ROW(Real!$A$2:$A$66),ROW(Real!$A$2:$A$66)),""),ROWS($A$1:A66)),COLUMNS($A$1:A66)),"")</f>
        <v/>
      </c>
      <c r="J74" s="55" t="str" cm="1">
        <f t="array" aca="1" ref="J74" ca="1">IFERROR(INDEX(Real!$AF$2:$AL$66,SMALL(IF(COUNTIFS($B$2,Real!$C$2:$C$66,$B$3,Real!$F$2:$F$66),MATCH(ROW(Real!$A$2:$A$66),ROW(Real!$A$2:$A$66)),""),ROWS($A$1:D66)),COLUMNS($A$1:D66)),"")</f>
        <v/>
      </c>
      <c r="K74" s="55" t="str" cm="1">
        <f t="array" aca="1" ref="K74" ca="1">IFERROR(INDEX(Real!$AF$2:$AL$66,SMALL(IF(COUNTIFS($B$2,Real!$C$2:$C$66,$B$3,Real!$F$2:$F$66),MATCH(ROW(Real!$A$2:$A$66),ROW(Real!$A$2:$A$66)),""),ROWS($A$1:E66)),COLUMNS($A$1:E66)),"")</f>
        <v/>
      </c>
      <c r="L74" s="55" t="str" cm="1">
        <f t="array" aca="1" ref="L74" ca="1">IFERROR(INDEX(Real!$AF$2:$AL$66,SMALL(IF(COUNTIFS($B$2,Real!$C$2:$C$66,$B$3,Real!$F$2:$F$66),MATCH(ROW(Real!$A$2:$A$66),ROW(Real!$A$2:$A$66)),""),ROWS($A$1:F66)),COLUMNS($A$1:F66)),"")</f>
        <v/>
      </c>
      <c r="M74" s="55" t="str" cm="1">
        <f t="array" aca="1" ref="M74" ca="1">IFERROR(INDEX(Real!$AF$2:$AL$66,SMALL(IF(COUNTIFS($B$2,Real!$C$2:$C$66,$B$3,Real!$F$2:$F$66),MATCH(ROW(Real!$A$2:$A$66),ROW(Real!$A$2:$A$66)),""),ROWS($A$1:G66)),COLUMNS($A$1:G66)),"")</f>
        <v/>
      </c>
      <c r="N74" s="55" t="str" cm="1">
        <f t="array" aca="1" ref="N74" ca="1">IFERROR(INDEX(Real!$AF$2:$AL$66,SMALL(IF(COUNTIFS($B$2,Real!$C$2:$C$66,$B$3,Real!$F$2:$F$66),MATCH(ROW(Real!$A$2:$A$66),ROW(Real!$A$2:$A$66)),""),ROWS($A$1:H66)),COLUMNS($A$1:H66)),"")</f>
        <v/>
      </c>
      <c r="O74" s="55" t="str" cm="1">
        <f t="array" aca="1" ref="O74" ca="1">IFERROR(INDEX(Real!$AF$2:$AL$66,SMALL(IF(COUNTIFS($B$2,Real!$C$2:$C$66,$B$3,Real!$F$2:$F$66),MATCH(ROW(Real!$A$2:$A$66),ROW(Real!$A$2:$A$66)),""),ROWS($A$1:I66)),COLUMNS($A$1:I66)),"")</f>
        <v/>
      </c>
      <c r="P74" s="55" t="str" cm="1">
        <f t="array" aca="1" ref="P74" ca="1">IFERROR(INDEX(Real!$AF$2:$AL$66,SMALL(IF(COUNTIFS($B$2,Real!$C$2:$C$66,$B$3,Real!$F$2:$F$66),MATCH(ROW(Real!$A$2:$A$66),ROW(Real!$A$2:$A$66)),""),ROWS($A$1:J66)),COLUMNS($A$1:J66)),"")</f>
        <v/>
      </c>
    </row>
    <row r="75" spans="5:16" x14ac:dyDescent="0.3">
      <c r="E75">
        <f ca="1"/>
        <v>0</v>
      </c>
      <c r="F75" t="e">
        <v>#N/A</v>
      </c>
      <c r="G75" t="e">
        <v>#N/A</v>
      </c>
      <c r="H75" t="e" cm="1">
        <f t="array" aca="1" ref="H75" ca="1">SMALL(IF(COUNTIFS($B$2,Real!$C$2:$C$382,$B$3,Real!$F$2:$F$382),MATCH(ROW(Real!$A$2:$A$382),ROW(Real!$A$2:$A$382)),""),ROWS($A$1:A71))</f>
        <v>#NUM!</v>
      </c>
      <c r="I75" s="2" t="str" cm="1">
        <f t="array" aca="1" ref="I75" ca="1">IFERROR(INDEX(Real!$AF$2:$AL$66,SMALL(IF(COUNTIFS($B$2,Real!$C$2:$C$66,$B$3,Real!$F$2:$F$66),MATCH(ROW(Real!$A$2:$A$66),ROW(Real!$A$2:$A$66)),""),ROWS($A$1:A67)),COLUMNS($A$1:A67)),"")</f>
        <v/>
      </c>
      <c r="J75" s="55" t="str" cm="1">
        <f t="array" aca="1" ref="J75" ca="1">IFERROR(INDEX(Real!$AF$2:$AL$66,SMALL(IF(COUNTIFS($B$2,Real!$C$2:$C$66,$B$3,Real!$F$2:$F$66),MATCH(ROW(Real!$A$2:$A$66),ROW(Real!$A$2:$A$66)),""),ROWS($A$1:D67)),COLUMNS($A$1:D67)),"")</f>
        <v/>
      </c>
      <c r="K75" s="55" t="str" cm="1">
        <f t="array" aca="1" ref="K75" ca="1">IFERROR(INDEX(Real!$AF$2:$AL$66,SMALL(IF(COUNTIFS($B$2,Real!$C$2:$C$66,$B$3,Real!$F$2:$F$66),MATCH(ROW(Real!$A$2:$A$66),ROW(Real!$A$2:$A$66)),""),ROWS($A$1:E67)),COLUMNS($A$1:E67)),"")</f>
        <v/>
      </c>
      <c r="L75" s="55" t="str" cm="1">
        <f t="array" aca="1" ref="L75" ca="1">IFERROR(INDEX(Real!$AF$2:$AL$66,SMALL(IF(COUNTIFS($B$2,Real!$C$2:$C$66,$B$3,Real!$F$2:$F$66),MATCH(ROW(Real!$A$2:$A$66),ROW(Real!$A$2:$A$66)),""),ROWS($A$1:F67)),COLUMNS($A$1:F67)),"")</f>
        <v/>
      </c>
      <c r="M75" s="55" t="str" cm="1">
        <f t="array" aca="1" ref="M75" ca="1">IFERROR(INDEX(Real!$AF$2:$AL$66,SMALL(IF(COUNTIFS($B$2,Real!$C$2:$C$66,$B$3,Real!$F$2:$F$66),MATCH(ROW(Real!$A$2:$A$66),ROW(Real!$A$2:$A$66)),""),ROWS($A$1:G67)),COLUMNS($A$1:G67)),"")</f>
        <v/>
      </c>
      <c r="N75" s="55" t="str" cm="1">
        <f t="array" aca="1" ref="N75" ca="1">IFERROR(INDEX(Real!$AF$2:$AL$66,SMALL(IF(COUNTIFS($B$2,Real!$C$2:$C$66,$B$3,Real!$F$2:$F$66),MATCH(ROW(Real!$A$2:$A$66),ROW(Real!$A$2:$A$66)),""),ROWS($A$1:H67)),COLUMNS($A$1:H67)),"")</f>
        <v/>
      </c>
      <c r="O75" s="55" t="str" cm="1">
        <f t="array" aca="1" ref="O75" ca="1">IFERROR(INDEX(Real!$AF$2:$AL$66,SMALL(IF(COUNTIFS($B$2,Real!$C$2:$C$66,$B$3,Real!$F$2:$F$66),MATCH(ROW(Real!$A$2:$A$66),ROW(Real!$A$2:$A$66)),""),ROWS($A$1:I67)),COLUMNS($A$1:I67)),"")</f>
        <v/>
      </c>
      <c r="P75" s="55" t="str" cm="1">
        <f t="array" aca="1" ref="P75" ca="1">IFERROR(INDEX(Real!$AF$2:$AL$66,SMALL(IF(COUNTIFS($B$2,Real!$C$2:$C$66,$B$3,Real!$F$2:$F$66),MATCH(ROW(Real!$A$2:$A$66),ROW(Real!$A$2:$A$66)),""),ROWS($A$1:J67)),COLUMNS($A$1:J67)),"")</f>
        <v/>
      </c>
    </row>
    <row r="76" spans="5:16" x14ac:dyDescent="0.3">
      <c r="E76">
        <f ca="1"/>
        <v>0</v>
      </c>
      <c r="F76" t="e">
        <v>#N/A</v>
      </c>
      <c r="G76" t="e">
        <v>#N/A</v>
      </c>
      <c r="H76" t="e" cm="1">
        <f t="array" aca="1" ref="H76" ca="1">SMALL(IF(COUNTIFS($B$2,Real!$C$2:$C$382,$B$3,Real!$F$2:$F$382),MATCH(ROW(Real!$A$2:$A$382),ROW(Real!$A$2:$A$382)),""),ROWS($A$1:A72))</f>
        <v>#NUM!</v>
      </c>
      <c r="I76" s="2" t="str" cm="1">
        <f t="array" aca="1" ref="I76" ca="1">IFERROR(INDEX(Real!$AF$2:$AL$66,SMALL(IF(COUNTIFS($B$2,Real!$C$2:$C$66,$B$3,Real!$F$2:$F$66),MATCH(ROW(Real!$A$2:$A$66),ROW(Real!$A$2:$A$66)),""),ROWS($A$1:A68)),COLUMNS($A$1:A68)),"")</f>
        <v/>
      </c>
      <c r="J76" s="55" t="str" cm="1">
        <f t="array" aca="1" ref="J76" ca="1">IFERROR(INDEX(Real!$AF$2:$AL$66,SMALL(IF(COUNTIFS($B$2,Real!$C$2:$C$66,$B$3,Real!$F$2:$F$66),MATCH(ROW(Real!$A$2:$A$66),ROW(Real!$A$2:$A$66)),""),ROWS($A$1:D68)),COLUMNS($A$1:D68)),"")</f>
        <v/>
      </c>
      <c r="K76" s="55" t="str" cm="1">
        <f t="array" aca="1" ref="K76" ca="1">IFERROR(INDEX(Real!$AF$2:$AL$66,SMALL(IF(COUNTIFS($B$2,Real!$C$2:$C$66,$B$3,Real!$F$2:$F$66),MATCH(ROW(Real!$A$2:$A$66),ROW(Real!$A$2:$A$66)),""),ROWS($A$1:E68)),COLUMNS($A$1:E68)),"")</f>
        <v/>
      </c>
      <c r="L76" s="55" t="str" cm="1">
        <f t="array" aca="1" ref="L76" ca="1">IFERROR(INDEX(Real!$AF$2:$AL$66,SMALL(IF(COUNTIFS($B$2,Real!$C$2:$C$66,$B$3,Real!$F$2:$F$66),MATCH(ROW(Real!$A$2:$A$66),ROW(Real!$A$2:$A$66)),""),ROWS($A$1:F68)),COLUMNS($A$1:F68)),"")</f>
        <v/>
      </c>
      <c r="M76" s="55" t="str" cm="1">
        <f t="array" aca="1" ref="M76" ca="1">IFERROR(INDEX(Real!$AF$2:$AL$66,SMALL(IF(COUNTIFS($B$2,Real!$C$2:$C$66,$B$3,Real!$F$2:$F$66),MATCH(ROW(Real!$A$2:$A$66),ROW(Real!$A$2:$A$66)),""),ROWS($A$1:G68)),COLUMNS($A$1:G68)),"")</f>
        <v/>
      </c>
      <c r="N76" s="55" t="str" cm="1">
        <f t="array" aca="1" ref="N76" ca="1">IFERROR(INDEX(Real!$AF$2:$AL$66,SMALL(IF(COUNTIFS($B$2,Real!$C$2:$C$66,$B$3,Real!$F$2:$F$66),MATCH(ROW(Real!$A$2:$A$66),ROW(Real!$A$2:$A$66)),""),ROWS($A$1:H68)),COLUMNS($A$1:H68)),"")</f>
        <v/>
      </c>
      <c r="O76" s="55" t="str" cm="1">
        <f t="array" aca="1" ref="O76" ca="1">IFERROR(INDEX(Real!$AF$2:$AL$66,SMALL(IF(COUNTIFS($B$2,Real!$C$2:$C$66,$B$3,Real!$F$2:$F$66),MATCH(ROW(Real!$A$2:$A$66),ROW(Real!$A$2:$A$66)),""),ROWS($A$1:I68)),COLUMNS($A$1:I68)),"")</f>
        <v/>
      </c>
      <c r="P76" s="55" t="str" cm="1">
        <f t="array" aca="1" ref="P76" ca="1">IFERROR(INDEX(Real!$AF$2:$AL$66,SMALL(IF(COUNTIFS($B$2,Real!$C$2:$C$66,$B$3,Real!$F$2:$F$66),MATCH(ROW(Real!$A$2:$A$66),ROW(Real!$A$2:$A$66)),""),ROWS($A$1:J68)),COLUMNS($A$1:J68)),"")</f>
        <v/>
      </c>
    </row>
    <row r="77" spans="5:16" x14ac:dyDescent="0.3">
      <c r="E77">
        <f ca="1"/>
        <v>0</v>
      </c>
      <c r="F77" t="e">
        <v>#N/A</v>
      </c>
      <c r="G77" t="e">
        <v>#N/A</v>
      </c>
      <c r="H77" t="e" cm="1">
        <f t="array" aca="1" ref="H77" ca="1">SMALL(IF(COUNTIFS($B$2,Real!$C$2:$C$382,$B$3,Real!$F$2:$F$382),MATCH(ROW(Real!$A$2:$A$382),ROW(Real!$A$2:$A$382)),""),ROWS($A$1:A73))</f>
        <v>#NUM!</v>
      </c>
      <c r="I77" s="2" t="str" cm="1">
        <f t="array" aca="1" ref="I77" ca="1">IFERROR(INDEX(Real!$AF$2:$AL$66,SMALL(IF(COUNTIFS($B$2,Real!$C$2:$C$66,$B$3,Real!$F$2:$F$66),MATCH(ROW(Real!$A$2:$A$66),ROW(Real!$A$2:$A$66)),""),ROWS($A$1:A69)),COLUMNS($A$1:A69)),"")</f>
        <v/>
      </c>
      <c r="J77" s="55" t="str" cm="1">
        <f t="array" aca="1" ref="J77" ca="1">IFERROR(INDEX(Real!$AF$2:$AL$66,SMALL(IF(COUNTIFS($B$2,Real!$C$2:$C$66,$B$3,Real!$F$2:$F$66),MATCH(ROW(Real!$A$2:$A$66),ROW(Real!$A$2:$A$66)),""),ROWS($A$1:D69)),COLUMNS($A$1:D69)),"")</f>
        <v/>
      </c>
      <c r="K77" s="55" t="str" cm="1">
        <f t="array" aca="1" ref="K77" ca="1">IFERROR(INDEX(Real!$AF$2:$AL$66,SMALL(IF(COUNTIFS($B$2,Real!$C$2:$C$66,$B$3,Real!$F$2:$F$66),MATCH(ROW(Real!$A$2:$A$66),ROW(Real!$A$2:$A$66)),""),ROWS($A$1:E69)),COLUMNS($A$1:E69)),"")</f>
        <v/>
      </c>
      <c r="L77" s="55" t="str" cm="1">
        <f t="array" aca="1" ref="L77" ca="1">IFERROR(INDEX(Real!$AF$2:$AL$66,SMALL(IF(COUNTIFS($B$2,Real!$C$2:$C$66,$B$3,Real!$F$2:$F$66),MATCH(ROW(Real!$A$2:$A$66),ROW(Real!$A$2:$A$66)),""),ROWS($A$1:F69)),COLUMNS($A$1:F69)),"")</f>
        <v/>
      </c>
      <c r="M77" s="55" t="str" cm="1">
        <f t="array" aca="1" ref="M77" ca="1">IFERROR(INDEX(Real!$AF$2:$AL$66,SMALL(IF(COUNTIFS($B$2,Real!$C$2:$C$66,$B$3,Real!$F$2:$F$66),MATCH(ROW(Real!$A$2:$A$66),ROW(Real!$A$2:$A$66)),""),ROWS($A$1:G69)),COLUMNS($A$1:G69)),"")</f>
        <v/>
      </c>
      <c r="N77" s="55" t="str" cm="1">
        <f t="array" aca="1" ref="N77" ca="1">IFERROR(INDEX(Real!$AF$2:$AL$66,SMALL(IF(COUNTIFS($B$2,Real!$C$2:$C$66,$B$3,Real!$F$2:$F$66),MATCH(ROW(Real!$A$2:$A$66),ROW(Real!$A$2:$A$66)),""),ROWS($A$1:H69)),COLUMNS($A$1:H69)),"")</f>
        <v/>
      </c>
      <c r="O77" s="55" t="str" cm="1">
        <f t="array" aca="1" ref="O77" ca="1">IFERROR(INDEX(Real!$AF$2:$AL$66,SMALL(IF(COUNTIFS($B$2,Real!$C$2:$C$66,$B$3,Real!$F$2:$F$66),MATCH(ROW(Real!$A$2:$A$66),ROW(Real!$A$2:$A$66)),""),ROWS($A$1:I69)),COLUMNS($A$1:I69)),"")</f>
        <v/>
      </c>
      <c r="P77" s="55" t="str" cm="1">
        <f t="array" aca="1" ref="P77" ca="1">IFERROR(INDEX(Real!$AF$2:$AL$66,SMALL(IF(COUNTIFS($B$2,Real!$C$2:$C$66,$B$3,Real!$F$2:$F$66),MATCH(ROW(Real!$A$2:$A$66),ROW(Real!$A$2:$A$66)),""),ROWS($A$1:J69)),COLUMNS($A$1:J69)),"")</f>
        <v/>
      </c>
    </row>
    <row r="78" spans="5:16" x14ac:dyDescent="0.3">
      <c r="E78">
        <f ca="1"/>
        <v>0</v>
      </c>
      <c r="F78" t="e">
        <v>#N/A</v>
      </c>
      <c r="G78" t="e">
        <v>#N/A</v>
      </c>
      <c r="H78" t="e" cm="1">
        <f t="array" aca="1" ref="H78" ca="1">SMALL(IF(COUNTIFS($B$2,Real!$C$2:$C$382,$B$3,Real!$F$2:$F$382),MATCH(ROW(Real!$A$2:$A$382),ROW(Real!$A$2:$A$382)),""),ROWS($A$1:A74))</f>
        <v>#NUM!</v>
      </c>
      <c r="I78" s="2" t="str" cm="1">
        <f t="array" aca="1" ref="I78" ca="1">IFERROR(INDEX(Real!$AF$2:$AL$66,SMALL(IF(COUNTIFS($B$2,Real!$C$2:$C$66,$B$3,Real!$F$2:$F$66),MATCH(ROW(Real!$A$2:$A$66),ROW(Real!$A$2:$A$66)),""),ROWS($A$1:A70)),COLUMNS($A$1:A70)),"")</f>
        <v/>
      </c>
      <c r="J78" s="55" t="str" cm="1">
        <f t="array" aca="1" ref="J78" ca="1">IFERROR(INDEX(Real!$AF$2:$AL$66,SMALL(IF(COUNTIFS($B$2,Real!$C$2:$C$66,$B$3,Real!$F$2:$F$66),MATCH(ROW(Real!$A$2:$A$66),ROW(Real!$A$2:$A$66)),""),ROWS($A$1:D70)),COLUMNS($A$1:D70)),"")</f>
        <v/>
      </c>
      <c r="K78" s="55" t="str" cm="1">
        <f t="array" aca="1" ref="K78" ca="1">IFERROR(INDEX(Real!$AF$2:$AL$66,SMALL(IF(COUNTIFS($B$2,Real!$C$2:$C$66,$B$3,Real!$F$2:$F$66),MATCH(ROW(Real!$A$2:$A$66),ROW(Real!$A$2:$A$66)),""),ROWS($A$1:E70)),COLUMNS($A$1:E70)),"")</f>
        <v/>
      </c>
      <c r="L78" s="55" t="str" cm="1">
        <f t="array" aca="1" ref="L78" ca="1">IFERROR(INDEX(Real!$AF$2:$AL$66,SMALL(IF(COUNTIFS($B$2,Real!$C$2:$C$66,$B$3,Real!$F$2:$F$66),MATCH(ROW(Real!$A$2:$A$66),ROW(Real!$A$2:$A$66)),""),ROWS($A$1:F70)),COLUMNS($A$1:F70)),"")</f>
        <v/>
      </c>
      <c r="M78" s="55" t="str" cm="1">
        <f t="array" aca="1" ref="M78" ca="1">IFERROR(INDEX(Real!$AF$2:$AL$66,SMALL(IF(COUNTIFS($B$2,Real!$C$2:$C$66,$B$3,Real!$F$2:$F$66),MATCH(ROW(Real!$A$2:$A$66),ROW(Real!$A$2:$A$66)),""),ROWS($A$1:G70)),COLUMNS($A$1:G70)),"")</f>
        <v/>
      </c>
      <c r="N78" s="55" t="str" cm="1">
        <f t="array" aca="1" ref="N78" ca="1">IFERROR(INDEX(Real!$AF$2:$AL$66,SMALL(IF(COUNTIFS($B$2,Real!$C$2:$C$66,$B$3,Real!$F$2:$F$66),MATCH(ROW(Real!$A$2:$A$66),ROW(Real!$A$2:$A$66)),""),ROWS($A$1:H70)),COLUMNS($A$1:H70)),"")</f>
        <v/>
      </c>
      <c r="O78" s="55" t="str" cm="1">
        <f t="array" aca="1" ref="O78" ca="1">IFERROR(INDEX(Real!$AF$2:$AL$66,SMALL(IF(COUNTIFS($B$2,Real!$C$2:$C$66,$B$3,Real!$F$2:$F$66),MATCH(ROW(Real!$A$2:$A$66),ROW(Real!$A$2:$A$66)),""),ROWS($A$1:I70)),COLUMNS($A$1:I70)),"")</f>
        <v/>
      </c>
      <c r="P78" s="55" t="str" cm="1">
        <f t="array" aca="1" ref="P78" ca="1">IFERROR(INDEX(Real!$AF$2:$AL$66,SMALL(IF(COUNTIFS($B$2,Real!$C$2:$C$66,$B$3,Real!$F$2:$F$66),MATCH(ROW(Real!$A$2:$A$66),ROW(Real!$A$2:$A$66)),""),ROWS($A$1:J70)),COLUMNS($A$1:J70)),"")</f>
        <v/>
      </c>
    </row>
    <row r="79" spans="5:16" x14ac:dyDescent="0.3">
      <c r="E79">
        <f ca="1"/>
        <v>0</v>
      </c>
      <c r="F79" t="e">
        <v>#N/A</v>
      </c>
      <c r="G79" t="e">
        <v>#N/A</v>
      </c>
      <c r="H79" t="e" cm="1">
        <f t="array" aca="1" ref="H79" ca="1">SMALL(IF(COUNTIFS($B$2,Real!$C$2:$C$382,$B$3,Real!$F$2:$F$382),MATCH(ROW(Real!$A$2:$A$382),ROW(Real!$A$2:$A$382)),""),ROWS($A$1:A75))</f>
        <v>#NUM!</v>
      </c>
      <c r="I79" s="2" t="str" cm="1">
        <f t="array" aca="1" ref="I79" ca="1">IFERROR(INDEX(Real!$AF$2:$AL$66,SMALL(IF(COUNTIFS($B$2,Real!$C$2:$C$66,$B$3,Real!$F$2:$F$66),MATCH(ROW(Real!$A$2:$A$66),ROW(Real!$A$2:$A$66)),""),ROWS($A$1:A71)),COLUMNS($A$1:A71)),"")</f>
        <v/>
      </c>
      <c r="J79" s="55" t="str" cm="1">
        <f t="array" aca="1" ref="J79" ca="1">IFERROR(INDEX(Real!$AF$2:$AL$66,SMALL(IF(COUNTIFS($B$2,Real!$C$2:$C$66,$B$3,Real!$F$2:$F$66),MATCH(ROW(Real!$A$2:$A$66),ROW(Real!$A$2:$A$66)),""),ROWS($A$1:D71)),COLUMNS($A$1:D71)),"")</f>
        <v/>
      </c>
      <c r="K79" s="55" t="str" cm="1">
        <f t="array" aca="1" ref="K79" ca="1">IFERROR(INDEX(Real!$AF$2:$AL$66,SMALL(IF(COUNTIFS($B$2,Real!$C$2:$C$66,$B$3,Real!$F$2:$F$66),MATCH(ROW(Real!$A$2:$A$66),ROW(Real!$A$2:$A$66)),""),ROWS($A$1:E71)),COLUMNS($A$1:E71)),"")</f>
        <v/>
      </c>
      <c r="L79" s="55" t="str" cm="1">
        <f t="array" aca="1" ref="L79" ca="1">IFERROR(INDEX(Real!$AF$2:$AL$66,SMALL(IF(COUNTIFS($B$2,Real!$C$2:$C$66,$B$3,Real!$F$2:$F$66),MATCH(ROW(Real!$A$2:$A$66),ROW(Real!$A$2:$A$66)),""),ROWS($A$1:F71)),COLUMNS($A$1:F71)),"")</f>
        <v/>
      </c>
      <c r="M79" s="55" t="str" cm="1">
        <f t="array" aca="1" ref="M79" ca="1">IFERROR(INDEX(Real!$AF$2:$AL$66,SMALL(IF(COUNTIFS($B$2,Real!$C$2:$C$66,$B$3,Real!$F$2:$F$66),MATCH(ROW(Real!$A$2:$A$66),ROW(Real!$A$2:$A$66)),""),ROWS($A$1:G71)),COLUMNS($A$1:G71)),"")</f>
        <v/>
      </c>
      <c r="N79" s="55" t="str" cm="1">
        <f t="array" aca="1" ref="N79" ca="1">IFERROR(INDEX(Real!$AF$2:$AL$66,SMALL(IF(COUNTIFS($B$2,Real!$C$2:$C$66,$B$3,Real!$F$2:$F$66),MATCH(ROW(Real!$A$2:$A$66),ROW(Real!$A$2:$A$66)),""),ROWS($A$1:H71)),COLUMNS($A$1:H71)),"")</f>
        <v/>
      </c>
      <c r="O79" s="55" t="str" cm="1">
        <f t="array" aca="1" ref="O79" ca="1">IFERROR(INDEX(Real!$AF$2:$AL$66,SMALL(IF(COUNTIFS($B$2,Real!$C$2:$C$66,$B$3,Real!$F$2:$F$66),MATCH(ROW(Real!$A$2:$A$66),ROW(Real!$A$2:$A$66)),""),ROWS($A$1:I71)),COLUMNS($A$1:I71)),"")</f>
        <v/>
      </c>
      <c r="P79" s="55" t="str" cm="1">
        <f t="array" aca="1" ref="P79" ca="1">IFERROR(INDEX(Real!$AF$2:$AL$66,SMALL(IF(COUNTIFS($B$2,Real!$C$2:$C$66,$B$3,Real!$F$2:$F$66),MATCH(ROW(Real!$A$2:$A$66),ROW(Real!$A$2:$A$66)),""),ROWS($A$1:J71)),COLUMNS($A$1:J71)),"")</f>
        <v/>
      </c>
    </row>
    <row r="80" spans="5:16" x14ac:dyDescent="0.3">
      <c r="E80">
        <f ca="1"/>
        <v>0</v>
      </c>
      <c r="F80" t="e">
        <v>#N/A</v>
      </c>
      <c r="G80" t="e">
        <v>#N/A</v>
      </c>
      <c r="H80" t="e" cm="1">
        <f t="array" aca="1" ref="H80" ca="1">SMALL(IF(COUNTIFS($B$2,Real!$C$2:$C$382,$B$3,Real!$F$2:$F$382),MATCH(ROW(Real!$A$2:$A$382),ROW(Real!$A$2:$A$382)),""),ROWS($A$1:A76))</f>
        <v>#NUM!</v>
      </c>
      <c r="I80" s="2" t="str" cm="1">
        <f t="array" aca="1" ref="I80" ca="1">IFERROR(INDEX(Real!$AF$2:$AL$66,SMALL(IF(COUNTIFS($B$2,Real!$C$2:$C$66,$B$3,Real!$F$2:$F$66),MATCH(ROW(Real!$A$2:$A$66),ROW(Real!$A$2:$A$66)),""),ROWS($A$1:A72)),COLUMNS($A$1:A72)),"")</f>
        <v/>
      </c>
      <c r="J80" s="55" t="str" cm="1">
        <f t="array" aca="1" ref="J80" ca="1">IFERROR(INDEX(Real!$AF$2:$AL$66,SMALL(IF(COUNTIFS($B$2,Real!$C$2:$C$66,$B$3,Real!$F$2:$F$66),MATCH(ROW(Real!$A$2:$A$66),ROW(Real!$A$2:$A$66)),""),ROWS($A$1:D72)),COLUMNS($A$1:D72)),"")</f>
        <v/>
      </c>
      <c r="K80" s="55" t="str" cm="1">
        <f t="array" aca="1" ref="K80" ca="1">IFERROR(INDEX(Real!$AF$2:$AL$66,SMALL(IF(COUNTIFS($B$2,Real!$C$2:$C$66,$B$3,Real!$F$2:$F$66),MATCH(ROW(Real!$A$2:$A$66),ROW(Real!$A$2:$A$66)),""),ROWS($A$1:E72)),COLUMNS($A$1:E72)),"")</f>
        <v/>
      </c>
      <c r="L80" s="55" t="str" cm="1">
        <f t="array" aca="1" ref="L80" ca="1">IFERROR(INDEX(Real!$AF$2:$AL$66,SMALL(IF(COUNTIFS($B$2,Real!$C$2:$C$66,$B$3,Real!$F$2:$F$66),MATCH(ROW(Real!$A$2:$A$66),ROW(Real!$A$2:$A$66)),""),ROWS($A$1:F72)),COLUMNS($A$1:F72)),"")</f>
        <v/>
      </c>
      <c r="M80" s="55" t="str" cm="1">
        <f t="array" aca="1" ref="M80" ca="1">IFERROR(INDEX(Real!$AF$2:$AL$66,SMALL(IF(COUNTIFS($B$2,Real!$C$2:$C$66,$B$3,Real!$F$2:$F$66),MATCH(ROW(Real!$A$2:$A$66),ROW(Real!$A$2:$A$66)),""),ROWS($A$1:G72)),COLUMNS($A$1:G72)),"")</f>
        <v/>
      </c>
      <c r="N80" s="55" t="str" cm="1">
        <f t="array" aca="1" ref="N80" ca="1">IFERROR(INDEX(Real!$AF$2:$AL$66,SMALL(IF(COUNTIFS($B$2,Real!$C$2:$C$66,$B$3,Real!$F$2:$F$66),MATCH(ROW(Real!$A$2:$A$66),ROW(Real!$A$2:$A$66)),""),ROWS($A$1:H72)),COLUMNS($A$1:H72)),"")</f>
        <v/>
      </c>
      <c r="O80" s="55" t="str" cm="1">
        <f t="array" aca="1" ref="O80" ca="1">IFERROR(INDEX(Real!$AF$2:$AL$66,SMALL(IF(COUNTIFS($B$2,Real!$C$2:$C$66,$B$3,Real!$F$2:$F$66),MATCH(ROW(Real!$A$2:$A$66),ROW(Real!$A$2:$A$66)),""),ROWS($A$1:I72)),COLUMNS($A$1:I72)),"")</f>
        <v/>
      </c>
      <c r="P80" s="55" t="str" cm="1">
        <f t="array" aca="1" ref="P80" ca="1">IFERROR(INDEX(Real!$AF$2:$AL$66,SMALL(IF(COUNTIFS($B$2,Real!$C$2:$C$66,$B$3,Real!$F$2:$F$66),MATCH(ROW(Real!$A$2:$A$66),ROW(Real!$A$2:$A$66)),""),ROWS($A$1:J72)),COLUMNS($A$1:J72)),"")</f>
        <v/>
      </c>
    </row>
    <row r="81" spans="5:16" x14ac:dyDescent="0.3">
      <c r="E81">
        <f ca="1"/>
        <v>0</v>
      </c>
      <c r="F81" t="e">
        <v>#N/A</v>
      </c>
      <c r="G81" t="e">
        <v>#N/A</v>
      </c>
      <c r="H81" t="e" cm="1">
        <f t="array" aca="1" ref="H81" ca="1">SMALL(IF(COUNTIFS($B$2,Real!$C$2:$C$382,$B$3,Real!$F$2:$F$382),MATCH(ROW(Real!$A$2:$A$382),ROW(Real!$A$2:$A$382)),""),ROWS($A$1:A77))</f>
        <v>#NUM!</v>
      </c>
      <c r="I81" s="2" t="str" cm="1">
        <f t="array" aca="1" ref="I81" ca="1">IFERROR(INDEX(Real!$AF$2:$AL$66,SMALL(IF(COUNTIFS($B$2,Real!$C$2:$C$66,$B$3,Real!$F$2:$F$66),MATCH(ROW(Real!$A$2:$A$66),ROW(Real!$A$2:$A$66)),""),ROWS($A$1:A73)),COLUMNS($A$1:A73)),"")</f>
        <v/>
      </c>
      <c r="J81" s="55" t="str" cm="1">
        <f t="array" aca="1" ref="J81" ca="1">IFERROR(INDEX(Real!$AF$2:$AL$66,SMALL(IF(COUNTIFS($B$2,Real!$C$2:$C$66,$B$3,Real!$F$2:$F$66),MATCH(ROW(Real!$A$2:$A$66),ROW(Real!$A$2:$A$66)),""),ROWS($A$1:D73)),COLUMNS($A$1:D73)),"")</f>
        <v/>
      </c>
      <c r="K81" s="55" t="str" cm="1">
        <f t="array" aca="1" ref="K81" ca="1">IFERROR(INDEX(Real!$AF$2:$AL$66,SMALL(IF(COUNTIFS($B$2,Real!$C$2:$C$66,$B$3,Real!$F$2:$F$66),MATCH(ROW(Real!$A$2:$A$66),ROW(Real!$A$2:$A$66)),""),ROWS($A$1:E73)),COLUMNS($A$1:E73)),"")</f>
        <v/>
      </c>
      <c r="L81" s="55" t="str" cm="1">
        <f t="array" aca="1" ref="L81" ca="1">IFERROR(INDEX(Real!$AF$2:$AL$66,SMALL(IF(COUNTIFS($B$2,Real!$C$2:$C$66,$B$3,Real!$F$2:$F$66),MATCH(ROW(Real!$A$2:$A$66),ROW(Real!$A$2:$A$66)),""),ROWS($A$1:F73)),COLUMNS($A$1:F73)),"")</f>
        <v/>
      </c>
      <c r="M81" s="55" t="str" cm="1">
        <f t="array" aca="1" ref="M81" ca="1">IFERROR(INDEX(Real!$AF$2:$AL$66,SMALL(IF(COUNTIFS($B$2,Real!$C$2:$C$66,$B$3,Real!$F$2:$F$66),MATCH(ROW(Real!$A$2:$A$66),ROW(Real!$A$2:$A$66)),""),ROWS($A$1:G73)),COLUMNS($A$1:G73)),"")</f>
        <v/>
      </c>
      <c r="N81" s="55" t="str" cm="1">
        <f t="array" aca="1" ref="N81" ca="1">IFERROR(INDEX(Real!$AF$2:$AL$66,SMALL(IF(COUNTIFS($B$2,Real!$C$2:$C$66,$B$3,Real!$F$2:$F$66),MATCH(ROW(Real!$A$2:$A$66),ROW(Real!$A$2:$A$66)),""),ROWS($A$1:H73)),COLUMNS($A$1:H73)),"")</f>
        <v/>
      </c>
      <c r="O81" s="55" t="str" cm="1">
        <f t="array" aca="1" ref="O81" ca="1">IFERROR(INDEX(Real!$AF$2:$AL$66,SMALL(IF(COUNTIFS($B$2,Real!$C$2:$C$66,$B$3,Real!$F$2:$F$66),MATCH(ROW(Real!$A$2:$A$66),ROW(Real!$A$2:$A$66)),""),ROWS($A$1:I73)),COLUMNS($A$1:I73)),"")</f>
        <v/>
      </c>
      <c r="P81" s="55" t="str" cm="1">
        <f t="array" aca="1" ref="P81" ca="1">IFERROR(INDEX(Real!$AF$2:$AL$66,SMALL(IF(COUNTIFS($B$2,Real!$C$2:$C$66,$B$3,Real!$F$2:$F$66),MATCH(ROW(Real!$A$2:$A$66),ROW(Real!$A$2:$A$66)),""),ROWS($A$1:J73)),COLUMNS($A$1:J73)),"")</f>
        <v/>
      </c>
    </row>
    <row r="82" spans="5:16" x14ac:dyDescent="0.3">
      <c r="E82">
        <f ca="1"/>
        <v>0</v>
      </c>
      <c r="F82" t="e">
        <v>#N/A</v>
      </c>
      <c r="G82" t="e">
        <v>#N/A</v>
      </c>
      <c r="H82" t="e" cm="1">
        <f t="array" aca="1" ref="H82" ca="1">SMALL(IF(COUNTIFS($B$2,Real!$C$2:$C$382,$B$3,Real!$F$2:$F$382),MATCH(ROW(Real!$A$2:$A$382),ROW(Real!$A$2:$A$382)),""),ROWS($A$1:A78))</f>
        <v>#NUM!</v>
      </c>
      <c r="I82" s="2" t="str" cm="1">
        <f t="array" aca="1" ref="I82" ca="1">IFERROR(INDEX(Real!$AF$2:$AL$66,SMALL(IF(COUNTIFS($B$2,Real!$C$2:$C$66,$B$3,Real!$F$2:$F$66),MATCH(ROW(Real!$A$2:$A$66),ROW(Real!$A$2:$A$66)),""),ROWS($A$1:A74)),COLUMNS($A$1:A74)),"")</f>
        <v/>
      </c>
      <c r="J82" s="55" t="str" cm="1">
        <f t="array" aca="1" ref="J82" ca="1">IFERROR(INDEX(Real!$AF$2:$AL$66,SMALL(IF(COUNTIFS($B$2,Real!$C$2:$C$66,$B$3,Real!$F$2:$F$66),MATCH(ROW(Real!$A$2:$A$66),ROW(Real!$A$2:$A$66)),""),ROWS($A$1:D74)),COLUMNS($A$1:D74)),"")</f>
        <v/>
      </c>
      <c r="K82" s="55" t="str" cm="1">
        <f t="array" aca="1" ref="K82" ca="1">IFERROR(INDEX(Real!$AF$2:$AL$66,SMALL(IF(COUNTIFS($B$2,Real!$C$2:$C$66,$B$3,Real!$F$2:$F$66),MATCH(ROW(Real!$A$2:$A$66),ROW(Real!$A$2:$A$66)),""),ROWS($A$1:E74)),COLUMNS($A$1:E74)),"")</f>
        <v/>
      </c>
      <c r="L82" s="55" t="str" cm="1">
        <f t="array" aca="1" ref="L82" ca="1">IFERROR(INDEX(Real!$AF$2:$AL$66,SMALL(IF(COUNTIFS($B$2,Real!$C$2:$C$66,$B$3,Real!$F$2:$F$66),MATCH(ROW(Real!$A$2:$A$66),ROW(Real!$A$2:$A$66)),""),ROWS($A$1:F74)),COLUMNS($A$1:F74)),"")</f>
        <v/>
      </c>
      <c r="M82" s="55" t="str" cm="1">
        <f t="array" aca="1" ref="M82" ca="1">IFERROR(INDEX(Real!$AF$2:$AL$66,SMALL(IF(COUNTIFS($B$2,Real!$C$2:$C$66,$B$3,Real!$F$2:$F$66),MATCH(ROW(Real!$A$2:$A$66),ROW(Real!$A$2:$A$66)),""),ROWS($A$1:G74)),COLUMNS($A$1:G74)),"")</f>
        <v/>
      </c>
      <c r="N82" s="55" t="str" cm="1">
        <f t="array" aca="1" ref="N82" ca="1">IFERROR(INDEX(Real!$AF$2:$AL$66,SMALL(IF(COUNTIFS($B$2,Real!$C$2:$C$66,$B$3,Real!$F$2:$F$66),MATCH(ROW(Real!$A$2:$A$66),ROW(Real!$A$2:$A$66)),""),ROWS($A$1:H74)),COLUMNS($A$1:H74)),"")</f>
        <v/>
      </c>
      <c r="O82" s="55" t="str" cm="1">
        <f t="array" aca="1" ref="O82" ca="1">IFERROR(INDEX(Real!$AF$2:$AL$66,SMALL(IF(COUNTIFS($B$2,Real!$C$2:$C$66,$B$3,Real!$F$2:$F$66),MATCH(ROW(Real!$A$2:$A$66),ROW(Real!$A$2:$A$66)),""),ROWS($A$1:I74)),COLUMNS($A$1:I74)),"")</f>
        <v/>
      </c>
      <c r="P82" s="55" t="str" cm="1">
        <f t="array" aca="1" ref="P82" ca="1">IFERROR(INDEX(Real!$AF$2:$AL$66,SMALL(IF(COUNTIFS($B$2,Real!$C$2:$C$66,$B$3,Real!$F$2:$F$66),MATCH(ROW(Real!$A$2:$A$66),ROW(Real!$A$2:$A$66)),""),ROWS($A$1:J74)),COLUMNS($A$1:J74)),"")</f>
        <v/>
      </c>
    </row>
    <row r="83" spans="5:16" x14ac:dyDescent="0.3">
      <c r="E83">
        <f ca="1"/>
        <v>0</v>
      </c>
      <c r="F83" t="e">
        <v>#N/A</v>
      </c>
      <c r="G83" t="e">
        <v>#N/A</v>
      </c>
      <c r="H83" t="e" cm="1">
        <f t="array" aca="1" ref="H83" ca="1">SMALL(IF(COUNTIFS($B$2,Real!$C$2:$C$382,$B$3,Real!$F$2:$F$382),MATCH(ROW(Real!$A$2:$A$382),ROW(Real!$A$2:$A$382)),""),ROWS($A$1:A79))</f>
        <v>#NUM!</v>
      </c>
      <c r="I83" s="2" t="str" cm="1">
        <f t="array" aca="1" ref="I83" ca="1">IFERROR(INDEX(Real!$AF$2:$AL$66,SMALL(IF(COUNTIFS($B$2,Real!$C$2:$C$66,$B$3,Real!$F$2:$F$66),MATCH(ROW(Real!$A$2:$A$66),ROW(Real!$A$2:$A$66)),""),ROWS($A$1:A75)),COLUMNS($A$1:A75)),"")</f>
        <v/>
      </c>
      <c r="J83" s="55" t="str" cm="1">
        <f t="array" aca="1" ref="J83" ca="1">IFERROR(INDEX(Real!$AF$2:$AL$66,SMALL(IF(COUNTIFS($B$2,Real!$C$2:$C$66,$B$3,Real!$F$2:$F$66),MATCH(ROW(Real!$A$2:$A$66),ROW(Real!$A$2:$A$66)),""),ROWS($A$1:D75)),COLUMNS($A$1:D75)),"")</f>
        <v/>
      </c>
      <c r="K83" s="55" t="str" cm="1">
        <f t="array" aca="1" ref="K83" ca="1">IFERROR(INDEX(Real!$AF$2:$AL$66,SMALL(IF(COUNTIFS($B$2,Real!$C$2:$C$66,$B$3,Real!$F$2:$F$66),MATCH(ROW(Real!$A$2:$A$66),ROW(Real!$A$2:$A$66)),""),ROWS($A$1:E75)),COLUMNS($A$1:E75)),"")</f>
        <v/>
      </c>
      <c r="L83" s="55" t="str" cm="1">
        <f t="array" aca="1" ref="L83" ca="1">IFERROR(INDEX(Real!$AF$2:$AL$66,SMALL(IF(COUNTIFS($B$2,Real!$C$2:$C$66,$B$3,Real!$F$2:$F$66),MATCH(ROW(Real!$A$2:$A$66),ROW(Real!$A$2:$A$66)),""),ROWS($A$1:F75)),COLUMNS($A$1:F75)),"")</f>
        <v/>
      </c>
      <c r="M83" s="55" t="str" cm="1">
        <f t="array" aca="1" ref="M83" ca="1">IFERROR(INDEX(Real!$AF$2:$AL$66,SMALL(IF(COUNTIFS($B$2,Real!$C$2:$C$66,$B$3,Real!$F$2:$F$66),MATCH(ROW(Real!$A$2:$A$66),ROW(Real!$A$2:$A$66)),""),ROWS($A$1:G75)),COLUMNS($A$1:G75)),"")</f>
        <v/>
      </c>
      <c r="N83" s="55" t="str" cm="1">
        <f t="array" aca="1" ref="N83" ca="1">IFERROR(INDEX(Real!$AF$2:$AL$66,SMALL(IF(COUNTIFS($B$2,Real!$C$2:$C$66,$B$3,Real!$F$2:$F$66),MATCH(ROW(Real!$A$2:$A$66),ROW(Real!$A$2:$A$66)),""),ROWS($A$1:H75)),COLUMNS($A$1:H75)),"")</f>
        <v/>
      </c>
      <c r="O83" s="55" t="str" cm="1">
        <f t="array" aca="1" ref="O83" ca="1">IFERROR(INDEX(Real!$AF$2:$AL$66,SMALL(IF(COUNTIFS($B$2,Real!$C$2:$C$66,$B$3,Real!$F$2:$F$66),MATCH(ROW(Real!$A$2:$A$66),ROW(Real!$A$2:$A$66)),""),ROWS($A$1:I75)),COLUMNS($A$1:I75)),"")</f>
        <v/>
      </c>
      <c r="P83" s="55" t="str" cm="1">
        <f t="array" aca="1" ref="P83" ca="1">IFERROR(INDEX(Real!$AF$2:$AL$66,SMALL(IF(COUNTIFS($B$2,Real!$C$2:$C$66,$B$3,Real!$F$2:$F$66),MATCH(ROW(Real!$A$2:$A$66),ROW(Real!$A$2:$A$66)),""),ROWS($A$1:J75)),COLUMNS($A$1:J75)),"")</f>
        <v/>
      </c>
    </row>
    <row r="84" spans="5:16" x14ac:dyDescent="0.3">
      <c r="E84">
        <f ca="1"/>
        <v>0</v>
      </c>
      <c r="F84" t="e">
        <v>#N/A</v>
      </c>
      <c r="G84" t="e">
        <v>#N/A</v>
      </c>
      <c r="H84" t="e" cm="1">
        <f t="array" aca="1" ref="H84" ca="1">SMALL(IF(COUNTIFS($B$2,Real!$C$2:$C$382,$B$3,Real!$F$2:$F$382),MATCH(ROW(Real!$A$2:$A$382),ROW(Real!$A$2:$A$382)),""),ROWS($A$1:A80))</f>
        <v>#NUM!</v>
      </c>
      <c r="I84" s="2" t="str" cm="1">
        <f t="array" aca="1" ref="I84" ca="1">IFERROR(INDEX(Real!$AF$2:$AL$66,SMALL(IF(COUNTIFS($B$2,Real!$C$2:$C$66,$B$3,Real!$F$2:$F$66),MATCH(ROW(Real!$A$2:$A$66),ROW(Real!$A$2:$A$66)),""),ROWS($A$1:A76)),COLUMNS($A$1:A76)),"")</f>
        <v/>
      </c>
      <c r="J84" s="55" t="str" cm="1">
        <f t="array" aca="1" ref="J84" ca="1">IFERROR(INDEX(Real!$AF$2:$AL$66,SMALL(IF(COUNTIFS($B$2,Real!$C$2:$C$66,$B$3,Real!$F$2:$F$66),MATCH(ROW(Real!$A$2:$A$66),ROW(Real!$A$2:$A$66)),""),ROWS($A$1:D76)),COLUMNS($A$1:D76)),"")</f>
        <v/>
      </c>
      <c r="K84" s="55" t="str" cm="1">
        <f t="array" aca="1" ref="K84" ca="1">IFERROR(INDEX(Real!$AF$2:$AL$66,SMALL(IF(COUNTIFS($B$2,Real!$C$2:$C$66,$B$3,Real!$F$2:$F$66),MATCH(ROW(Real!$A$2:$A$66),ROW(Real!$A$2:$A$66)),""),ROWS($A$1:E76)),COLUMNS($A$1:E76)),"")</f>
        <v/>
      </c>
      <c r="L84" s="55" t="str" cm="1">
        <f t="array" aca="1" ref="L84" ca="1">IFERROR(INDEX(Real!$AF$2:$AL$66,SMALL(IF(COUNTIFS($B$2,Real!$C$2:$C$66,$B$3,Real!$F$2:$F$66),MATCH(ROW(Real!$A$2:$A$66),ROW(Real!$A$2:$A$66)),""),ROWS($A$1:F76)),COLUMNS($A$1:F76)),"")</f>
        <v/>
      </c>
      <c r="M84" s="55" t="str" cm="1">
        <f t="array" aca="1" ref="M84" ca="1">IFERROR(INDEX(Real!$AF$2:$AL$66,SMALL(IF(COUNTIFS($B$2,Real!$C$2:$C$66,$B$3,Real!$F$2:$F$66),MATCH(ROW(Real!$A$2:$A$66),ROW(Real!$A$2:$A$66)),""),ROWS($A$1:G76)),COLUMNS($A$1:G76)),"")</f>
        <v/>
      </c>
      <c r="N84" s="55" t="str" cm="1">
        <f t="array" aca="1" ref="N84" ca="1">IFERROR(INDEX(Real!$AF$2:$AL$66,SMALL(IF(COUNTIFS($B$2,Real!$C$2:$C$66,$B$3,Real!$F$2:$F$66),MATCH(ROW(Real!$A$2:$A$66),ROW(Real!$A$2:$A$66)),""),ROWS($A$1:H76)),COLUMNS($A$1:H76)),"")</f>
        <v/>
      </c>
      <c r="O84" s="55" t="str" cm="1">
        <f t="array" aca="1" ref="O84" ca="1">IFERROR(INDEX(Real!$AF$2:$AL$66,SMALL(IF(COUNTIFS($B$2,Real!$C$2:$C$66,$B$3,Real!$F$2:$F$66),MATCH(ROW(Real!$A$2:$A$66),ROW(Real!$A$2:$A$66)),""),ROWS($A$1:I76)),COLUMNS($A$1:I76)),"")</f>
        <v/>
      </c>
      <c r="P84" s="55" t="str" cm="1">
        <f t="array" aca="1" ref="P84" ca="1">IFERROR(INDEX(Real!$AF$2:$AL$66,SMALL(IF(COUNTIFS($B$2,Real!$C$2:$C$66,$B$3,Real!$F$2:$F$66),MATCH(ROW(Real!$A$2:$A$66),ROW(Real!$A$2:$A$66)),""),ROWS($A$1:J76)),COLUMNS($A$1:J76)),"")</f>
        <v/>
      </c>
    </row>
    <row r="85" spans="5:16" x14ac:dyDescent="0.3">
      <c r="E85">
        <f ca="1"/>
        <v>0</v>
      </c>
      <c r="F85" t="e">
        <v>#N/A</v>
      </c>
      <c r="G85" t="e">
        <v>#N/A</v>
      </c>
      <c r="H85" t="e" cm="1">
        <f t="array" aca="1" ref="H85" ca="1">SMALL(IF(COUNTIFS($B$2,Real!$C$2:$C$382,$B$3,Real!$F$2:$F$382),MATCH(ROW(Real!$A$2:$A$382),ROW(Real!$A$2:$A$382)),""),ROWS($A$1:A81))</f>
        <v>#NUM!</v>
      </c>
      <c r="I85" s="2" t="str" cm="1">
        <f t="array" aca="1" ref="I85" ca="1">IFERROR(INDEX(Real!$AF$2:$AL$66,SMALL(IF(COUNTIFS($B$2,Real!$C$2:$C$66,$B$3,Real!$F$2:$F$66),MATCH(ROW(Real!$A$2:$A$66),ROW(Real!$A$2:$A$66)),""),ROWS($A$1:A77)),COLUMNS($A$1:A77)),"")</f>
        <v/>
      </c>
      <c r="J85" s="55" t="str" cm="1">
        <f t="array" aca="1" ref="J85" ca="1">IFERROR(INDEX(Real!$AF$2:$AL$66,SMALL(IF(COUNTIFS($B$2,Real!$C$2:$C$66,$B$3,Real!$F$2:$F$66),MATCH(ROW(Real!$A$2:$A$66),ROW(Real!$A$2:$A$66)),""),ROWS($A$1:D77)),COLUMNS($A$1:D77)),"")</f>
        <v/>
      </c>
      <c r="K85" s="55" t="str" cm="1">
        <f t="array" aca="1" ref="K85" ca="1">IFERROR(INDEX(Real!$AF$2:$AL$66,SMALL(IF(COUNTIFS($B$2,Real!$C$2:$C$66,$B$3,Real!$F$2:$F$66),MATCH(ROW(Real!$A$2:$A$66),ROW(Real!$A$2:$A$66)),""),ROWS($A$1:E77)),COLUMNS($A$1:E77)),"")</f>
        <v/>
      </c>
      <c r="L85" s="55" t="str" cm="1">
        <f t="array" aca="1" ref="L85" ca="1">IFERROR(INDEX(Real!$AF$2:$AL$66,SMALL(IF(COUNTIFS($B$2,Real!$C$2:$C$66,$B$3,Real!$F$2:$F$66),MATCH(ROW(Real!$A$2:$A$66),ROW(Real!$A$2:$A$66)),""),ROWS($A$1:F77)),COLUMNS($A$1:F77)),"")</f>
        <v/>
      </c>
      <c r="M85" s="55" t="str" cm="1">
        <f t="array" aca="1" ref="M85" ca="1">IFERROR(INDEX(Real!$AF$2:$AL$66,SMALL(IF(COUNTIFS($B$2,Real!$C$2:$C$66,$B$3,Real!$F$2:$F$66),MATCH(ROW(Real!$A$2:$A$66),ROW(Real!$A$2:$A$66)),""),ROWS($A$1:G77)),COLUMNS($A$1:G77)),"")</f>
        <v/>
      </c>
      <c r="N85" s="55" t="str" cm="1">
        <f t="array" aca="1" ref="N85" ca="1">IFERROR(INDEX(Real!$AF$2:$AL$66,SMALL(IF(COUNTIFS($B$2,Real!$C$2:$C$66,$B$3,Real!$F$2:$F$66),MATCH(ROW(Real!$A$2:$A$66),ROW(Real!$A$2:$A$66)),""),ROWS($A$1:H77)),COLUMNS($A$1:H77)),"")</f>
        <v/>
      </c>
      <c r="O85" s="55" t="str" cm="1">
        <f t="array" aca="1" ref="O85" ca="1">IFERROR(INDEX(Real!$AF$2:$AL$66,SMALL(IF(COUNTIFS($B$2,Real!$C$2:$C$66,$B$3,Real!$F$2:$F$66),MATCH(ROW(Real!$A$2:$A$66),ROW(Real!$A$2:$A$66)),""),ROWS($A$1:I77)),COLUMNS($A$1:I77)),"")</f>
        <v/>
      </c>
      <c r="P85" s="55" t="str" cm="1">
        <f t="array" aca="1" ref="P85" ca="1">IFERROR(INDEX(Real!$AF$2:$AL$66,SMALL(IF(COUNTIFS($B$2,Real!$C$2:$C$66,$B$3,Real!$F$2:$F$66),MATCH(ROW(Real!$A$2:$A$66),ROW(Real!$A$2:$A$66)),""),ROWS($A$1:J77)),COLUMNS($A$1:J77)),"")</f>
        <v/>
      </c>
    </row>
    <row r="86" spans="5:16" x14ac:dyDescent="0.3">
      <c r="E86">
        <f ca="1"/>
        <v>0</v>
      </c>
      <c r="F86" t="e">
        <v>#N/A</v>
      </c>
      <c r="G86" t="e">
        <v>#N/A</v>
      </c>
      <c r="H86" t="e" cm="1">
        <f t="array" aca="1" ref="H86" ca="1">SMALL(IF(COUNTIFS($B$2,Real!$C$2:$C$382,$B$3,Real!$F$2:$F$382),MATCH(ROW(Real!$A$2:$A$382),ROW(Real!$A$2:$A$382)),""),ROWS($A$1:A82))</f>
        <v>#NUM!</v>
      </c>
      <c r="I86" s="2" t="str" cm="1">
        <f t="array" aca="1" ref="I86" ca="1">IFERROR(INDEX(Real!$AF$2:$AL$66,SMALL(IF(COUNTIFS($B$2,Real!$C$2:$C$66,$B$3,Real!$F$2:$F$66),MATCH(ROW(Real!$A$2:$A$66),ROW(Real!$A$2:$A$66)),""),ROWS($A$1:A78)),COLUMNS($A$1:A78)),"")</f>
        <v/>
      </c>
      <c r="J86" s="55" t="str" cm="1">
        <f t="array" aca="1" ref="J86" ca="1">IFERROR(INDEX(Real!$AF$2:$AL$66,SMALL(IF(COUNTIFS($B$2,Real!$C$2:$C$66,$B$3,Real!$F$2:$F$66),MATCH(ROW(Real!$A$2:$A$66),ROW(Real!$A$2:$A$66)),""),ROWS($A$1:D78)),COLUMNS($A$1:D78)),"")</f>
        <v/>
      </c>
      <c r="K86" s="55" t="str" cm="1">
        <f t="array" aca="1" ref="K86" ca="1">IFERROR(INDEX(Real!$AF$2:$AL$66,SMALL(IF(COUNTIFS($B$2,Real!$C$2:$C$66,$B$3,Real!$F$2:$F$66),MATCH(ROW(Real!$A$2:$A$66),ROW(Real!$A$2:$A$66)),""),ROWS($A$1:E78)),COLUMNS($A$1:E78)),"")</f>
        <v/>
      </c>
      <c r="L86" s="55" t="str" cm="1">
        <f t="array" aca="1" ref="L86" ca="1">IFERROR(INDEX(Real!$AF$2:$AL$66,SMALL(IF(COUNTIFS($B$2,Real!$C$2:$C$66,$B$3,Real!$F$2:$F$66),MATCH(ROW(Real!$A$2:$A$66),ROW(Real!$A$2:$A$66)),""),ROWS($A$1:F78)),COLUMNS($A$1:F78)),"")</f>
        <v/>
      </c>
      <c r="M86" s="55" t="str" cm="1">
        <f t="array" aca="1" ref="M86" ca="1">IFERROR(INDEX(Real!$AF$2:$AL$66,SMALL(IF(COUNTIFS($B$2,Real!$C$2:$C$66,$B$3,Real!$F$2:$F$66),MATCH(ROW(Real!$A$2:$A$66),ROW(Real!$A$2:$A$66)),""),ROWS($A$1:G78)),COLUMNS($A$1:G78)),"")</f>
        <v/>
      </c>
      <c r="N86" s="55" t="str" cm="1">
        <f t="array" aca="1" ref="N86" ca="1">IFERROR(INDEX(Real!$AF$2:$AL$66,SMALL(IF(COUNTIFS($B$2,Real!$C$2:$C$66,$B$3,Real!$F$2:$F$66),MATCH(ROW(Real!$A$2:$A$66),ROW(Real!$A$2:$A$66)),""),ROWS($A$1:H78)),COLUMNS($A$1:H78)),"")</f>
        <v/>
      </c>
      <c r="O86" s="55" t="str" cm="1">
        <f t="array" aca="1" ref="O86" ca="1">IFERROR(INDEX(Real!$AF$2:$AL$66,SMALL(IF(COUNTIFS($B$2,Real!$C$2:$C$66,$B$3,Real!$F$2:$F$66),MATCH(ROW(Real!$A$2:$A$66),ROW(Real!$A$2:$A$66)),""),ROWS($A$1:I78)),COLUMNS($A$1:I78)),"")</f>
        <v/>
      </c>
      <c r="P86" s="55" t="str" cm="1">
        <f t="array" aca="1" ref="P86" ca="1">IFERROR(INDEX(Real!$AF$2:$AL$66,SMALL(IF(COUNTIFS($B$2,Real!$C$2:$C$66,$B$3,Real!$F$2:$F$66),MATCH(ROW(Real!$A$2:$A$66),ROW(Real!$A$2:$A$66)),""),ROWS($A$1:J78)),COLUMNS($A$1:J78)),"")</f>
        <v/>
      </c>
    </row>
    <row r="87" spans="5:16" x14ac:dyDescent="0.3">
      <c r="E87">
        <f ca="1"/>
        <v>0</v>
      </c>
      <c r="F87" t="e">
        <v>#N/A</v>
      </c>
      <c r="G87" t="e">
        <v>#N/A</v>
      </c>
      <c r="H87" t="e" cm="1">
        <f t="array" aca="1" ref="H87" ca="1">SMALL(IF(COUNTIFS($B$2,Real!$C$2:$C$382,$B$3,Real!$F$2:$F$382),MATCH(ROW(Real!$A$2:$A$382),ROW(Real!$A$2:$A$382)),""),ROWS($A$1:A83))</f>
        <v>#NUM!</v>
      </c>
      <c r="I87" s="2" t="str" cm="1">
        <f t="array" aca="1" ref="I87" ca="1">IFERROR(INDEX(Real!$AF$2:$AL$66,SMALL(IF(COUNTIFS($B$2,Real!$C$2:$C$66,$B$3,Real!$F$2:$F$66),MATCH(ROW(Real!$A$2:$A$66),ROW(Real!$A$2:$A$66)),""),ROWS($A$1:A79)),COLUMNS($A$1:A79)),"")</f>
        <v/>
      </c>
      <c r="J87" s="55" t="str" cm="1">
        <f t="array" aca="1" ref="J87" ca="1">IFERROR(INDEX(Real!$AF$2:$AL$66,SMALL(IF(COUNTIFS($B$2,Real!$C$2:$C$66,$B$3,Real!$F$2:$F$66),MATCH(ROW(Real!$A$2:$A$66),ROW(Real!$A$2:$A$66)),""),ROWS($A$1:D79)),COLUMNS($A$1:D79)),"")</f>
        <v/>
      </c>
      <c r="K87" s="55" t="str" cm="1">
        <f t="array" aca="1" ref="K87" ca="1">IFERROR(INDEX(Real!$AF$2:$AL$66,SMALL(IF(COUNTIFS($B$2,Real!$C$2:$C$66,$B$3,Real!$F$2:$F$66),MATCH(ROW(Real!$A$2:$A$66),ROW(Real!$A$2:$A$66)),""),ROWS($A$1:E79)),COLUMNS($A$1:E79)),"")</f>
        <v/>
      </c>
      <c r="L87" s="55" t="str" cm="1">
        <f t="array" aca="1" ref="L87" ca="1">IFERROR(INDEX(Real!$AF$2:$AL$66,SMALL(IF(COUNTIFS($B$2,Real!$C$2:$C$66,$B$3,Real!$F$2:$F$66),MATCH(ROW(Real!$A$2:$A$66),ROW(Real!$A$2:$A$66)),""),ROWS($A$1:F79)),COLUMNS($A$1:F79)),"")</f>
        <v/>
      </c>
      <c r="M87" s="55" t="str" cm="1">
        <f t="array" aca="1" ref="M87" ca="1">IFERROR(INDEX(Real!$AF$2:$AL$66,SMALL(IF(COUNTIFS($B$2,Real!$C$2:$C$66,$B$3,Real!$F$2:$F$66),MATCH(ROW(Real!$A$2:$A$66),ROW(Real!$A$2:$A$66)),""),ROWS($A$1:G79)),COLUMNS($A$1:G79)),"")</f>
        <v/>
      </c>
      <c r="N87" s="55" t="str" cm="1">
        <f t="array" aca="1" ref="N87" ca="1">IFERROR(INDEX(Real!$AF$2:$AL$66,SMALL(IF(COUNTIFS($B$2,Real!$C$2:$C$66,$B$3,Real!$F$2:$F$66),MATCH(ROW(Real!$A$2:$A$66),ROW(Real!$A$2:$A$66)),""),ROWS($A$1:H79)),COLUMNS($A$1:H79)),"")</f>
        <v/>
      </c>
      <c r="O87" s="55" t="str" cm="1">
        <f t="array" aca="1" ref="O87" ca="1">IFERROR(INDEX(Real!$AF$2:$AL$66,SMALL(IF(COUNTIFS($B$2,Real!$C$2:$C$66,$B$3,Real!$F$2:$F$66),MATCH(ROW(Real!$A$2:$A$66),ROW(Real!$A$2:$A$66)),""),ROWS($A$1:I79)),COLUMNS($A$1:I79)),"")</f>
        <v/>
      </c>
      <c r="P87" s="55" t="str" cm="1">
        <f t="array" aca="1" ref="P87" ca="1">IFERROR(INDEX(Real!$AF$2:$AL$66,SMALL(IF(COUNTIFS($B$2,Real!$C$2:$C$66,$B$3,Real!$F$2:$F$66),MATCH(ROW(Real!$A$2:$A$66),ROW(Real!$A$2:$A$66)),""),ROWS($A$1:J79)),COLUMNS($A$1:J79)),"")</f>
        <v/>
      </c>
    </row>
    <row r="88" spans="5:16" x14ac:dyDescent="0.3">
      <c r="E88">
        <f ca="1"/>
        <v>0</v>
      </c>
      <c r="F88" t="e">
        <v>#N/A</v>
      </c>
      <c r="G88" t="e">
        <v>#N/A</v>
      </c>
      <c r="H88" t="e" cm="1">
        <f t="array" aca="1" ref="H88" ca="1">SMALL(IF(COUNTIFS($B$2,Real!$C$2:$C$382,$B$3,Real!$F$2:$F$382),MATCH(ROW(Real!$A$2:$A$382),ROW(Real!$A$2:$A$382)),""),ROWS($A$1:A84))</f>
        <v>#NUM!</v>
      </c>
      <c r="I88" s="2" t="str" cm="1">
        <f t="array" aca="1" ref="I88" ca="1">IFERROR(INDEX(Real!$AF$2:$AL$66,SMALL(IF(COUNTIFS($B$2,Real!$C$2:$C$66,$B$3,Real!$F$2:$F$66),MATCH(ROW(Real!$A$2:$A$66),ROW(Real!$A$2:$A$66)),""),ROWS($A$1:A80)),COLUMNS($A$1:A80)),"")</f>
        <v/>
      </c>
      <c r="J88" s="55" t="str" cm="1">
        <f t="array" aca="1" ref="J88" ca="1">IFERROR(INDEX(Real!$AF$2:$AL$66,SMALL(IF(COUNTIFS($B$2,Real!$C$2:$C$66,$B$3,Real!$F$2:$F$66),MATCH(ROW(Real!$A$2:$A$66),ROW(Real!$A$2:$A$66)),""),ROWS($A$1:D80)),COLUMNS($A$1:D80)),"")</f>
        <v/>
      </c>
      <c r="K88" s="55" t="str" cm="1">
        <f t="array" aca="1" ref="K88" ca="1">IFERROR(INDEX(Real!$AF$2:$AL$66,SMALL(IF(COUNTIFS($B$2,Real!$C$2:$C$66,$B$3,Real!$F$2:$F$66),MATCH(ROW(Real!$A$2:$A$66),ROW(Real!$A$2:$A$66)),""),ROWS($A$1:E80)),COLUMNS($A$1:E80)),"")</f>
        <v/>
      </c>
      <c r="L88" s="55" t="str" cm="1">
        <f t="array" aca="1" ref="L88" ca="1">IFERROR(INDEX(Real!$AF$2:$AL$66,SMALL(IF(COUNTIFS($B$2,Real!$C$2:$C$66,$B$3,Real!$F$2:$F$66),MATCH(ROW(Real!$A$2:$A$66),ROW(Real!$A$2:$A$66)),""),ROWS($A$1:F80)),COLUMNS($A$1:F80)),"")</f>
        <v/>
      </c>
      <c r="M88" s="55" t="str" cm="1">
        <f t="array" aca="1" ref="M88" ca="1">IFERROR(INDEX(Real!$AF$2:$AL$66,SMALL(IF(COUNTIFS($B$2,Real!$C$2:$C$66,$B$3,Real!$F$2:$F$66),MATCH(ROW(Real!$A$2:$A$66),ROW(Real!$A$2:$A$66)),""),ROWS($A$1:G80)),COLUMNS($A$1:G80)),"")</f>
        <v/>
      </c>
      <c r="N88" s="55" t="str" cm="1">
        <f t="array" aca="1" ref="N88" ca="1">IFERROR(INDEX(Real!$AF$2:$AL$66,SMALL(IF(COUNTIFS($B$2,Real!$C$2:$C$66,$B$3,Real!$F$2:$F$66),MATCH(ROW(Real!$A$2:$A$66),ROW(Real!$A$2:$A$66)),""),ROWS($A$1:H80)),COLUMNS($A$1:H80)),"")</f>
        <v/>
      </c>
      <c r="O88" s="55" t="str" cm="1">
        <f t="array" aca="1" ref="O88" ca="1">IFERROR(INDEX(Real!$AF$2:$AL$66,SMALL(IF(COUNTIFS($B$2,Real!$C$2:$C$66,$B$3,Real!$F$2:$F$66),MATCH(ROW(Real!$A$2:$A$66),ROW(Real!$A$2:$A$66)),""),ROWS($A$1:I80)),COLUMNS($A$1:I80)),"")</f>
        <v/>
      </c>
      <c r="P88" s="55" t="str" cm="1">
        <f t="array" aca="1" ref="P88" ca="1">IFERROR(INDEX(Real!$AF$2:$AL$66,SMALL(IF(COUNTIFS($B$2,Real!$C$2:$C$66,$B$3,Real!$F$2:$F$66),MATCH(ROW(Real!$A$2:$A$66),ROW(Real!$A$2:$A$66)),""),ROWS($A$1:J80)),COLUMNS($A$1:J80)),"")</f>
        <v/>
      </c>
    </row>
    <row r="89" spans="5:16" x14ac:dyDescent="0.3">
      <c r="E89">
        <f ca="1"/>
        <v>0</v>
      </c>
      <c r="F89" t="e">
        <v>#N/A</v>
      </c>
      <c r="G89" t="e">
        <v>#N/A</v>
      </c>
      <c r="H89" t="e" cm="1">
        <f t="array" aca="1" ref="H89" ca="1">SMALL(IF(COUNTIFS($B$2,Real!$C$2:$C$382,$B$3,Real!$F$2:$F$382),MATCH(ROW(Real!$A$2:$A$382),ROW(Real!$A$2:$A$382)),""),ROWS($A$1:A85))</f>
        <v>#NUM!</v>
      </c>
      <c r="I89" s="2" t="str" cm="1">
        <f t="array" aca="1" ref="I89" ca="1">IFERROR(INDEX(Real!$AF$2:$AL$66,SMALL(IF(COUNTIFS($B$2,Real!$C$2:$C$66,$B$3,Real!$F$2:$F$66),MATCH(ROW(Real!$A$2:$A$66),ROW(Real!$A$2:$A$66)),""),ROWS($A$1:A81)),COLUMNS($A$1:A81)),"")</f>
        <v/>
      </c>
      <c r="J89" s="55" t="str" cm="1">
        <f t="array" aca="1" ref="J89" ca="1">IFERROR(INDEX(Real!$AF$2:$AL$66,SMALL(IF(COUNTIFS($B$2,Real!$C$2:$C$66,$B$3,Real!$F$2:$F$66),MATCH(ROW(Real!$A$2:$A$66),ROW(Real!$A$2:$A$66)),""),ROWS($A$1:D81)),COLUMNS($A$1:D81)),"")</f>
        <v/>
      </c>
      <c r="K89" s="55" t="str" cm="1">
        <f t="array" aca="1" ref="K89" ca="1">IFERROR(INDEX(Real!$AF$2:$AL$66,SMALL(IF(COUNTIFS($B$2,Real!$C$2:$C$66,$B$3,Real!$F$2:$F$66),MATCH(ROW(Real!$A$2:$A$66),ROW(Real!$A$2:$A$66)),""),ROWS($A$1:E81)),COLUMNS($A$1:E81)),"")</f>
        <v/>
      </c>
      <c r="L89" s="55" t="str" cm="1">
        <f t="array" aca="1" ref="L89" ca="1">IFERROR(INDEX(Real!$AF$2:$AL$66,SMALL(IF(COUNTIFS($B$2,Real!$C$2:$C$66,$B$3,Real!$F$2:$F$66),MATCH(ROW(Real!$A$2:$A$66),ROW(Real!$A$2:$A$66)),""),ROWS($A$1:F81)),COLUMNS($A$1:F81)),"")</f>
        <v/>
      </c>
      <c r="M89" s="55" t="str" cm="1">
        <f t="array" aca="1" ref="M89" ca="1">IFERROR(INDEX(Real!$AF$2:$AL$66,SMALL(IF(COUNTIFS($B$2,Real!$C$2:$C$66,$B$3,Real!$F$2:$F$66),MATCH(ROW(Real!$A$2:$A$66),ROW(Real!$A$2:$A$66)),""),ROWS($A$1:G81)),COLUMNS($A$1:G81)),"")</f>
        <v/>
      </c>
      <c r="N89" s="55" t="str" cm="1">
        <f t="array" aca="1" ref="N89" ca="1">IFERROR(INDEX(Real!$AF$2:$AL$66,SMALL(IF(COUNTIFS($B$2,Real!$C$2:$C$66,$B$3,Real!$F$2:$F$66),MATCH(ROW(Real!$A$2:$A$66),ROW(Real!$A$2:$A$66)),""),ROWS($A$1:H81)),COLUMNS($A$1:H81)),"")</f>
        <v/>
      </c>
      <c r="O89" s="55" t="str" cm="1">
        <f t="array" aca="1" ref="O89" ca="1">IFERROR(INDEX(Real!$AF$2:$AL$66,SMALL(IF(COUNTIFS($B$2,Real!$C$2:$C$66,$B$3,Real!$F$2:$F$66),MATCH(ROW(Real!$A$2:$A$66),ROW(Real!$A$2:$A$66)),""),ROWS($A$1:I81)),COLUMNS($A$1:I81)),"")</f>
        <v/>
      </c>
      <c r="P89" s="55" t="str" cm="1">
        <f t="array" aca="1" ref="P89" ca="1">IFERROR(INDEX(Real!$AF$2:$AL$66,SMALL(IF(COUNTIFS($B$2,Real!$C$2:$C$66,$B$3,Real!$F$2:$F$66),MATCH(ROW(Real!$A$2:$A$66),ROW(Real!$A$2:$A$66)),""),ROWS($A$1:J81)),COLUMNS($A$1:J81)),"")</f>
        <v/>
      </c>
    </row>
    <row r="90" spans="5:16" x14ac:dyDescent="0.3">
      <c r="E90">
        <f ca="1"/>
        <v>0</v>
      </c>
      <c r="F90" t="e">
        <v>#N/A</v>
      </c>
      <c r="G90" t="e">
        <v>#N/A</v>
      </c>
      <c r="H90" t="e" cm="1">
        <f t="array" aca="1" ref="H90" ca="1">SMALL(IF(COUNTIFS($B$2,Real!$C$2:$C$382,$B$3,Real!$F$2:$F$382),MATCH(ROW(Real!$A$2:$A$382),ROW(Real!$A$2:$A$382)),""),ROWS($A$1:A86))</f>
        <v>#NUM!</v>
      </c>
      <c r="I90" s="2" t="str" cm="1">
        <f t="array" aca="1" ref="I90" ca="1">IFERROR(INDEX(Real!$AF$2:$AL$66,SMALL(IF(COUNTIFS($B$2,Real!$C$2:$C$66,$B$3,Real!$F$2:$F$66),MATCH(ROW(Real!$A$2:$A$66),ROW(Real!$A$2:$A$66)),""),ROWS($A$1:A82)),COLUMNS($A$1:A82)),"")</f>
        <v/>
      </c>
      <c r="J90" s="55" t="str" cm="1">
        <f t="array" aca="1" ref="J90" ca="1">IFERROR(INDEX(Real!$AF$2:$AL$66,SMALL(IF(COUNTIFS($B$2,Real!$C$2:$C$66,$B$3,Real!$F$2:$F$66),MATCH(ROW(Real!$A$2:$A$66),ROW(Real!$A$2:$A$66)),""),ROWS($A$1:D82)),COLUMNS($A$1:D82)),"")</f>
        <v/>
      </c>
      <c r="K90" s="55" t="str" cm="1">
        <f t="array" aca="1" ref="K90" ca="1">IFERROR(INDEX(Real!$AF$2:$AL$66,SMALL(IF(COUNTIFS($B$2,Real!$C$2:$C$66,$B$3,Real!$F$2:$F$66),MATCH(ROW(Real!$A$2:$A$66),ROW(Real!$A$2:$A$66)),""),ROWS($A$1:E82)),COLUMNS($A$1:E82)),"")</f>
        <v/>
      </c>
      <c r="L90" s="55" t="str" cm="1">
        <f t="array" aca="1" ref="L90" ca="1">IFERROR(INDEX(Real!$AF$2:$AL$66,SMALL(IF(COUNTIFS($B$2,Real!$C$2:$C$66,$B$3,Real!$F$2:$F$66),MATCH(ROW(Real!$A$2:$A$66),ROW(Real!$A$2:$A$66)),""),ROWS($A$1:F82)),COLUMNS($A$1:F82)),"")</f>
        <v/>
      </c>
      <c r="M90" s="55" t="str" cm="1">
        <f t="array" aca="1" ref="M90" ca="1">IFERROR(INDEX(Real!$AF$2:$AL$66,SMALL(IF(COUNTIFS($B$2,Real!$C$2:$C$66,$B$3,Real!$F$2:$F$66),MATCH(ROW(Real!$A$2:$A$66),ROW(Real!$A$2:$A$66)),""),ROWS($A$1:G82)),COLUMNS($A$1:G82)),"")</f>
        <v/>
      </c>
      <c r="N90" s="55" t="str" cm="1">
        <f t="array" aca="1" ref="N90" ca="1">IFERROR(INDEX(Real!$AF$2:$AL$66,SMALL(IF(COUNTIFS($B$2,Real!$C$2:$C$66,$B$3,Real!$F$2:$F$66),MATCH(ROW(Real!$A$2:$A$66),ROW(Real!$A$2:$A$66)),""),ROWS($A$1:H82)),COLUMNS($A$1:H82)),"")</f>
        <v/>
      </c>
      <c r="O90" s="55" t="str" cm="1">
        <f t="array" aca="1" ref="O90" ca="1">IFERROR(INDEX(Real!$AF$2:$AL$66,SMALL(IF(COUNTIFS($B$2,Real!$C$2:$C$66,$B$3,Real!$F$2:$F$66),MATCH(ROW(Real!$A$2:$A$66),ROW(Real!$A$2:$A$66)),""),ROWS($A$1:I82)),COLUMNS($A$1:I82)),"")</f>
        <v/>
      </c>
      <c r="P90" s="55" t="str" cm="1">
        <f t="array" aca="1" ref="P90" ca="1">IFERROR(INDEX(Real!$AF$2:$AL$66,SMALL(IF(COUNTIFS($B$2,Real!$C$2:$C$66,$B$3,Real!$F$2:$F$66),MATCH(ROW(Real!$A$2:$A$66),ROW(Real!$A$2:$A$66)),""),ROWS($A$1:J82)),COLUMNS($A$1:J82)),"")</f>
        <v/>
      </c>
    </row>
    <row r="91" spans="5:16" x14ac:dyDescent="0.3">
      <c r="E91">
        <f ca="1"/>
        <v>0</v>
      </c>
      <c r="F91" t="e">
        <v>#N/A</v>
      </c>
      <c r="G91" t="e">
        <v>#N/A</v>
      </c>
      <c r="H91" t="e" cm="1">
        <f t="array" aca="1" ref="H91" ca="1">SMALL(IF(COUNTIFS($B$2,Real!$C$2:$C$382,$B$3,Real!$F$2:$F$382),MATCH(ROW(Real!$A$2:$A$382),ROW(Real!$A$2:$A$382)),""),ROWS($A$1:A87))</f>
        <v>#NUM!</v>
      </c>
      <c r="I91" s="2" t="str" cm="1">
        <f t="array" aca="1" ref="I91" ca="1">IFERROR(INDEX(Real!$AF$2:$AL$66,SMALL(IF(COUNTIFS($B$2,Real!$C$2:$C$66,$B$3,Real!$F$2:$F$66),MATCH(ROW(Real!$A$2:$A$66),ROW(Real!$A$2:$A$66)),""),ROWS($A$1:A83)),COLUMNS($A$1:A83)),"")</f>
        <v/>
      </c>
      <c r="J91" s="55" t="str" cm="1">
        <f t="array" aca="1" ref="J91" ca="1">IFERROR(INDEX(Real!$AF$2:$AL$66,SMALL(IF(COUNTIFS($B$2,Real!$C$2:$C$66,$B$3,Real!$F$2:$F$66),MATCH(ROW(Real!$A$2:$A$66),ROW(Real!$A$2:$A$66)),""),ROWS($A$1:D83)),COLUMNS($A$1:D83)),"")</f>
        <v/>
      </c>
      <c r="K91" s="55" t="str" cm="1">
        <f t="array" aca="1" ref="K91" ca="1">IFERROR(INDEX(Real!$AF$2:$AL$66,SMALL(IF(COUNTIFS($B$2,Real!$C$2:$C$66,$B$3,Real!$F$2:$F$66),MATCH(ROW(Real!$A$2:$A$66),ROW(Real!$A$2:$A$66)),""),ROWS($A$1:E83)),COLUMNS($A$1:E83)),"")</f>
        <v/>
      </c>
      <c r="L91" s="55" t="str" cm="1">
        <f t="array" aca="1" ref="L91" ca="1">IFERROR(INDEX(Real!$AF$2:$AL$66,SMALL(IF(COUNTIFS($B$2,Real!$C$2:$C$66,$B$3,Real!$F$2:$F$66),MATCH(ROW(Real!$A$2:$A$66),ROW(Real!$A$2:$A$66)),""),ROWS($A$1:F83)),COLUMNS($A$1:F83)),"")</f>
        <v/>
      </c>
      <c r="M91" s="55" t="str" cm="1">
        <f t="array" aca="1" ref="M91" ca="1">IFERROR(INDEX(Real!$AF$2:$AL$66,SMALL(IF(COUNTIFS($B$2,Real!$C$2:$C$66,$B$3,Real!$F$2:$F$66),MATCH(ROW(Real!$A$2:$A$66),ROW(Real!$A$2:$A$66)),""),ROWS($A$1:G83)),COLUMNS($A$1:G83)),"")</f>
        <v/>
      </c>
      <c r="N91" s="55" t="str" cm="1">
        <f t="array" aca="1" ref="N91" ca="1">IFERROR(INDEX(Real!$AF$2:$AL$66,SMALL(IF(COUNTIFS($B$2,Real!$C$2:$C$66,$B$3,Real!$F$2:$F$66),MATCH(ROW(Real!$A$2:$A$66),ROW(Real!$A$2:$A$66)),""),ROWS($A$1:H83)),COLUMNS($A$1:H83)),"")</f>
        <v/>
      </c>
      <c r="O91" s="55" t="str" cm="1">
        <f t="array" aca="1" ref="O91" ca="1">IFERROR(INDEX(Real!$AF$2:$AL$66,SMALL(IF(COUNTIFS($B$2,Real!$C$2:$C$66,$B$3,Real!$F$2:$F$66),MATCH(ROW(Real!$A$2:$A$66),ROW(Real!$A$2:$A$66)),""),ROWS($A$1:I83)),COLUMNS($A$1:I83)),"")</f>
        <v/>
      </c>
      <c r="P91" s="55" t="str" cm="1">
        <f t="array" aca="1" ref="P91" ca="1">IFERROR(INDEX(Real!$AF$2:$AL$66,SMALL(IF(COUNTIFS($B$2,Real!$C$2:$C$66,$B$3,Real!$F$2:$F$66),MATCH(ROW(Real!$A$2:$A$66),ROW(Real!$A$2:$A$66)),""),ROWS($A$1:J83)),COLUMNS($A$1:J83)),"")</f>
        <v/>
      </c>
    </row>
    <row r="92" spans="5:16" x14ac:dyDescent="0.3">
      <c r="E92">
        <f ca="1"/>
        <v>0</v>
      </c>
      <c r="F92" t="e">
        <v>#N/A</v>
      </c>
      <c r="G92" t="e">
        <v>#N/A</v>
      </c>
      <c r="H92" t="e" cm="1">
        <f t="array" aca="1" ref="H92" ca="1">SMALL(IF(COUNTIFS($B$2,Real!$C$2:$C$382,$B$3,Real!$F$2:$F$382),MATCH(ROW(Real!$A$2:$A$382),ROW(Real!$A$2:$A$382)),""),ROWS($A$1:A88))</f>
        <v>#NUM!</v>
      </c>
      <c r="I92" s="2" t="str" cm="1">
        <f t="array" aca="1" ref="I92" ca="1">IFERROR(INDEX(Real!$AF$2:$AL$66,SMALL(IF(COUNTIFS($B$2,Real!$C$2:$C$66,$B$3,Real!$F$2:$F$66),MATCH(ROW(Real!$A$2:$A$66),ROW(Real!$A$2:$A$66)),""),ROWS($A$1:A84)),COLUMNS($A$1:A84)),"")</f>
        <v/>
      </c>
      <c r="J92" s="55" t="str" cm="1">
        <f t="array" aca="1" ref="J92" ca="1">IFERROR(INDEX(Real!$AF$2:$AL$66,SMALL(IF(COUNTIFS($B$2,Real!$C$2:$C$66,$B$3,Real!$F$2:$F$66),MATCH(ROW(Real!$A$2:$A$66),ROW(Real!$A$2:$A$66)),""),ROWS($A$1:D84)),COLUMNS($A$1:D84)),"")</f>
        <v/>
      </c>
      <c r="K92" s="55" t="str" cm="1">
        <f t="array" aca="1" ref="K92" ca="1">IFERROR(INDEX(Real!$AF$2:$AL$66,SMALL(IF(COUNTIFS($B$2,Real!$C$2:$C$66,$B$3,Real!$F$2:$F$66),MATCH(ROW(Real!$A$2:$A$66),ROW(Real!$A$2:$A$66)),""),ROWS($A$1:E84)),COLUMNS($A$1:E84)),"")</f>
        <v/>
      </c>
      <c r="L92" s="55" t="str" cm="1">
        <f t="array" aca="1" ref="L92" ca="1">IFERROR(INDEX(Real!$AF$2:$AL$66,SMALL(IF(COUNTIFS($B$2,Real!$C$2:$C$66,$B$3,Real!$F$2:$F$66),MATCH(ROW(Real!$A$2:$A$66),ROW(Real!$A$2:$A$66)),""),ROWS($A$1:F84)),COLUMNS($A$1:F84)),"")</f>
        <v/>
      </c>
      <c r="M92" s="55" t="str" cm="1">
        <f t="array" aca="1" ref="M92" ca="1">IFERROR(INDEX(Real!$AF$2:$AL$66,SMALL(IF(COUNTIFS($B$2,Real!$C$2:$C$66,$B$3,Real!$F$2:$F$66),MATCH(ROW(Real!$A$2:$A$66),ROW(Real!$A$2:$A$66)),""),ROWS($A$1:G84)),COLUMNS($A$1:G84)),"")</f>
        <v/>
      </c>
      <c r="N92" s="55" t="str" cm="1">
        <f t="array" aca="1" ref="N92" ca="1">IFERROR(INDEX(Real!$AF$2:$AL$66,SMALL(IF(COUNTIFS($B$2,Real!$C$2:$C$66,$B$3,Real!$F$2:$F$66),MATCH(ROW(Real!$A$2:$A$66),ROW(Real!$A$2:$A$66)),""),ROWS($A$1:H84)),COLUMNS($A$1:H84)),"")</f>
        <v/>
      </c>
      <c r="O92" s="55" t="str" cm="1">
        <f t="array" aca="1" ref="O92" ca="1">IFERROR(INDEX(Real!$AF$2:$AL$66,SMALL(IF(COUNTIFS($B$2,Real!$C$2:$C$66,$B$3,Real!$F$2:$F$66),MATCH(ROW(Real!$A$2:$A$66),ROW(Real!$A$2:$A$66)),""),ROWS($A$1:I84)),COLUMNS($A$1:I84)),"")</f>
        <v/>
      </c>
      <c r="P92" s="55" t="str" cm="1">
        <f t="array" aca="1" ref="P92" ca="1">IFERROR(INDEX(Real!$AF$2:$AL$66,SMALL(IF(COUNTIFS($B$2,Real!$C$2:$C$66,$B$3,Real!$F$2:$F$66),MATCH(ROW(Real!$A$2:$A$66),ROW(Real!$A$2:$A$66)),""),ROWS($A$1:J84)),COLUMNS($A$1:J84)),"")</f>
        <v/>
      </c>
    </row>
    <row r="93" spans="5:16" x14ac:dyDescent="0.3">
      <c r="E93">
        <f ca="1"/>
        <v>0</v>
      </c>
      <c r="F93" t="e">
        <v>#N/A</v>
      </c>
      <c r="G93" t="e">
        <v>#N/A</v>
      </c>
      <c r="H93" t="e" cm="1">
        <f t="array" aca="1" ref="H93" ca="1">SMALL(IF(COUNTIFS($B$2,Real!$C$2:$C$382,$B$3,Real!$F$2:$F$382),MATCH(ROW(Real!$A$2:$A$382),ROW(Real!$A$2:$A$382)),""),ROWS($A$1:A89))</f>
        <v>#NUM!</v>
      </c>
      <c r="I93" s="2" t="str" cm="1">
        <f t="array" aca="1" ref="I93" ca="1">IFERROR(INDEX(Real!$AF$2:$AL$66,SMALL(IF(COUNTIFS($B$2,Real!$C$2:$C$66,$B$3,Real!$F$2:$F$66),MATCH(ROW(Real!$A$2:$A$66),ROW(Real!$A$2:$A$66)),""),ROWS($A$1:A85)),COLUMNS($A$1:A85)),"")</f>
        <v/>
      </c>
      <c r="J93" s="55" t="str" cm="1">
        <f t="array" aca="1" ref="J93" ca="1">IFERROR(INDEX(Real!$AF$2:$AL$66,SMALL(IF(COUNTIFS($B$2,Real!$C$2:$C$66,$B$3,Real!$F$2:$F$66),MATCH(ROW(Real!$A$2:$A$66),ROW(Real!$A$2:$A$66)),""),ROWS($A$1:D85)),COLUMNS($A$1:D85)),"")</f>
        <v/>
      </c>
      <c r="K93" s="55" t="str" cm="1">
        <f t="array" aca="1" ref="K93" ca="1">IFERROR(INDEX(Real!$AF$2:$AL$66,SMALL(IF(COUNTIFS($B$2,Real!$C$2:$C$66,$B$3,Real!$F$2:$F$66),MATCH(ROW(Real!$A$2:$A$66),ROW(Real!$A$2:$A$66)),""),ROWS($A$1:E85)),COLUMNS($A$1:E85)),"")</f>
        <v/>
      </c>
      <c r="L93" s="55" t="str" cm="1">
        <f t="array" aca="1" ref="L93" ca="1">IFERROR(INDEX(Real!$AF$2:$AL$66,SMALL(IF(COUNTIFS($B$2,Real!$C$2:$C$66,$B$3,Real!$F$2:$F$66),MATCH(ROW(Real!$A$2:$A$66),ROW(Real!$A$2:$A$66)),""),ROWS($A$1:F85)),COLUMNS($A$1:F85)),"")</f>
        <v/>
      </c>
      <c r="M93" s="55" t="str" cm="1">
        <f t="array" aca="1" ref="M93" ca="1">IFERROR(INDEX(Real!$AF$2:$AL$66,SMALL(IF(COUNTIFS($B$2,Real!$C$2:$C$66,$B$3,Real!$F$2:$F$66),MATCH(ROW(Real!$A$2:$A$66),ROW(Real!$A$2:$A$66)),""),ROWS($A$1:G85)),COLUMNS($A$1:G85)),"")</f>
        <v/>
      </c>
      <c r="N93" s="55" t="str" cm="1">
        <f t="array" aca="1" ref="N93" ca="1">IFERROR(INDEX(Real!$AF$2:$AL$66,SMALL(IF(COUNTIFS($B$2,Real!$C$2:$C$66,$B$3,Real!$F$2:$F$66),MATCH(ROW(Real!$A$2:$A$66),ROW(Real!$A$2:$A$66)),""),ROWS($A$1:H85)),COLUMNS($A$1:H85)),"")</f>
        <v/>
      </c>
      <c r="O93" s="55" t="str" cm="1">
        <f t="array" aca="1" ref="O93" ca="1">IFERROR(INDEX(Real!$AF$2:$AL$66,SMALL(IF(COUNTIFS($B$2,Real!$C$2:$C$66,$B$3,Real!$F$2:$F$66),MATCH(ROW(Real!$A$2:$A$66),ROW(Real!$A$2:$A$66)),""),ROWS($A$1:I85)),COLUMNS($A$1:I85)),"")</f>
        <v/>
      </c>
      <c r="P93" s="55" t="str" cm="1">
        <f t="array" aca="1" ref="P93" ca="1">IFERROR(INDEX(Real!$AF$2:$AL$66,SMALL(IF(COUNTIFS($B$2,Real!$C$2:$C$66,$B$3,Real!$F$2:$F$66),MATCH(ROW(Real!$A$2:$A$66),ROW(Real!$A$2:$A$66)),""),ROWS($A$1:J85)),COLUMNS($A$1:J85)),"")</f>
        <v/>
      </c>
    </row>
    <row r="94" spans="5:16" x14ac:dyDescent="0.3">
      <c r="E94">
        <f ca="1"/>
        <v>0</v>
      </c>
      <c r="F94" t="e">
        <v>#N/A</v>
      </c>
      <c r="G94" t="e">
        <v>#N/A</v>
      </c>
      <c r="H94" t="e" cm="1">
        <f t="array" aca="1" ref="H94" ca="1">SMALL(IF(COUNTIFS($B$2,Real!$C$2:$C$382,$B$3,Real!$F$2:$F$382),MATCH(ROW(Real!$A$2:$A$382),ROW(Real!$A$2:$A$382)),""),ROWS($A$1:A90))</f>
        <v>#NUM!</v>
      </c>
      <c r="I94" s="2" t="str" cm="1">
        <f t="array" aca="1" ref="I94" ca="1">IFERROR(INDEX(Real!$AF$2:$AL$66,SMALL(IF(COUNTIFS($B$2,Real!$C$2:$C$66,$B$3,Real!$F$2:$F$66),MATCH(ROW(Real!$A$2:$A$66),ROW(Real!$A$2:$A$66)),""),ROWS($A$1:A86)),COLUMNS($A$1:A86)),"")</f>
        <v/>
      </c>
      <c r="J94" s="55" t="str" cm="1">
        <f t="array" aca="1" ref="J94" ca="1">IFERROR(INDEX(Real!$AF$2:$AL$66,SMALL(IF(COUNTIFS($B$2,Real!$C$2:$C$66,$B$3,Real!$F$2:$F$66),MATCH(ROW(Real!$A$2:$A$66),ROW(Real!$A$2:$A$66)),""),ROWS($A$1:D86)),COLUMNS($A$1:D86)),"")</f>
        <v/>
      </c>
      <c r="K94" s="55" t="str" cm="1">
        <f t="array" aca="1" ref="K94" ca="1">IFERROR(INDEX(Real!$AF$2:$AL$66,SMALL(IF(COUNTIFS($B$2,Real!$C$2:$C$66,$B$3,Real!$F$2:$F$66),MATCH(ROW(Real!$A$2:$A$66),ROW(Real!$A$2:$A$66)),""),ROWS($A$1:E86)),COLUMNS($A$1:E86)),"")</f>
        <v/>
      </c>
      <c r="L94" s="55" t="str" cm="1">
        <f t="array" aca="1" ref="L94" ca="1">IFERROR(INDEX(Real!$AF$2:$AL$66,SMALL(IF(COUNTIFS($B$2,Real!$C$2:$C$66,$B$3,Real!$F$2:$F$66),MATCH(ROW(Real!$A$2:$A$66),ROW(Real!$A$2:$A$66)),""),ROWS($A$1:F86)),COLUMNS($A$1:F86)),"")</f>
        <v/>
      </c>
      <c r="M94" s="55" t="str" cm="1">
        <f t="array" aca="1" ref="M94" ca="1">IFERROR(INDEX(Real!$AF$2:$AL$66,SMALL(IF(COUNTIFS($B$2,Real!$C$2:$C$66,$B$3,Real!$F$2:$F$66),MATCH(ROW(Real!$A$2:$A$66),ROW(Real!$A$2:$A$66)),""),ROWS($A$1:G86)),COLUMNS($A$1:G86)),"")</f>
        <v/>
      </c>
      <c r="N94" s="55" t="str" cm="1">
        <f t="array" aca="1" ref="N94" ca="1">IFERROR(INDEX(Real!$AF$2:$AL$66,SMALL(IF(COUNTIFS($B$2,Real!$C$2:$C$66,$B$3,Real!$F$2:$F$66),MATCH(ROW(Real!$A$2:$A$66),ROW(Real!$A$2:$A$66)),""),ROWS($A$1:H86)),COLUMNS($A$1:H86)),"")</f>
        <v/>
      </c>
      <c r="O94" s="55" t="str" cm="1">
        <f t="array" aca="1" ref="O94" ca="1">IFERROR(INDEX(Real!$AF$2:$AL$66,SMALL(IF(COUNTIFS($B$2,Real!$C$2:$C$66,$B$3,Real!$F$2:$F$66),MATCH(ROW(Real!$A$2:$A$66),ROW(Real!$A$2:$A$66)),""),ROWS($A$1:I86)),COLUMNS($A$1:I86)),"")</f>
        <v/>
      </c>
      <c r="P94" s="55" t="str" cm="1">
        <f t="array" aca="1" ref="P94" ca="1">IFERROR(INDEX(Real!$AF$2:$AL$66,SMALL(IF(COUNTIFS($B$2,Real!$C$2:$C$66,$B$3,Real!$F$2:$F$66),MATCH(ROW(Real!$A$2:$A$66),ROW(Real!$A$2:$A$66)),""),ROWS($A$1:J86)),COLUMNS($A$1:J86)),"")</f>
        <v/>
      </c>
    </row>
    <row r="95" spans="5:16" x14ac:dyDescent="0.3">
      <c r="E95">
        <f ca="1"/>
        <v>0</v>
      </c>
      <c r="F95" t="e">
        <v>#N/A</v>
      </c>
      <c r="G95" t="e">
        <v>#N/A</v>
      </c>
      <c r="H95" t="e" cm="1">
        <f t="array" aca="1" ref="H95" ca="1">SMALL(IF(COUNTIFS($B$2,Real!$C$2:$C$382,$B$3,Real!$F$2:$F$382),MATCH(ROW(Real!$A$2:$A$382),ROW(Real!$A$2:$A$382)),""),ROWS($A$1:A91))</f>
        <v>#NUM!</v>
      </c>
      <c r="I95" s="2" t="str" cm="1">
        <f t="array" aca="1" ref="I95" ca="1">IFERROR(INDEX(Real!$AF$2:$AL$66,SMALL(IF(COUNTIFS($B$2,Real!$C$2:$C$66,$B$3,Real!$F$2:$F$66),MATCH(ROW(Real!$A$2:$A$66),ROW(Real!$A$2:$A$66)),""),ROWS($A$1:A87)),COLUMNS($A$1:A87)),"")</f>
        <v/>
      </c>
      <c r="J95" s="55" t="str" cm="1">
        <f t="array" aca="1" ref="J95" ca="1">IFERROR(INDEX(Real!$AF$2:$AL$66,SMALL(IF(COUNTIFS($B$2,Real!$C$2:$C$66,$B$3,Real!$F$2:$F$66),MATCH(ROW(Real!$A$2:$A$66),ROW(Real!$A$2:$A$66)),""),ROWS($A$1:D87)),COLUMNS($A$1:D87)),"")</f>
        <v/>
      </c>
      <c r="K95" s="55" t="str" cm="1">
        <f t="array" aca="1" ref="K95" ca="1">IFERROR(INDEX(Real!$AF$2:$AL$66,SMALL(IF(COUNTIFS($B$2,Real!$C$2:$C$66,$B$3,Real!$F$2:$F$66),MATCH(ROW(Real!$A$2:$A$66),ROW(Real!$A$2:$A$66)),""),ROWS($A$1:E87)),COLUMNS($A$1:E87)),"")</f>
        <v/>
      </c>
      <c r="L95" s="55" t="str" cm="1">
        <f t="array" aca="1" ref="L95" ca="1">IFERROR(INDEX(Real!$AF$2:$AL$66,SMALL(IF(COUNTIFS($B$2,Real!$C$2:$C$66,$B$3,Real!$F$2:$F$66),MATCH(ROW(Real!$A$2:$A$66),ROW(Real!$A$2:$A$66)),""),ROWS($A$1:F87)),COLUMNS($A$1:F87)),"")</f>
        <v/>
      </c>
      <c r="M95" s="55" t="str" cm="1">
        <f t="array" aca="1" ref="M95" ca="1">IFERROR(INDEX(Real!$AF$2:$AL$66,SMALL(IF(COUNTIFS($B$2,Real!$C$2:$C$66,$B$3,Real!$F$2:$F$66),MATCH(ROW(Real!$A$2:$A$66),ROW(Real!$A$2:$A$66)),""),ROWS($A$1:G87)),COLUMNS($A$1:G87)),"")</f>
        <v/>
      </c>
      <c r="N95" s="55" t="str" cm="1">
        <f t="array" aca="1" ref="N95" ca="1">IFERROR(INDEX(Real!$AF$2:$AL$66,SMALL(IF(COUNTIFS($B$2,Real!$C$2:$C$66,$B$3,Real!$F$2:$F$66),MATCH(ROW(Real!$A$2:$A$66),ROW(Real!$A$2:$A$66)),""),ROWS($A$1:H87)),COLUMNS($A$1:H87)),"")</f>
        <v/>
      </c>
      <c r="O95" s="55" t="str" cm="1">
        <f t="array" aca="1" ref="O95" ca="1">IFERROR(INDEX(Real!$AF$2:$AL$66,SMALL(IF(COUNTIFS($B$2,Real!$C$2:$C$66,$B$3,Real!$F$2:$F$66),MATCH(ROW(Real!$A$2:$A$66),ROW(Real!$A$2:$A$66)),""),ROWS($A$1:I87)),COLUMNS($A$1:I87)),"")</f>
        <v/>
      </c>
      <c r="P95" s="55" t="str" cm="1">
        <f t="array" aca="1" ref="P95" ca="1">IFERROR(INDEX(Real!$AF$2:$AL$66,SMALL(IF(COUNTIFS($B$2,Real!$C$2:$C$66,$B$3,Real!$F$2:$F$66),MATCH(ROW(Real!$A$2:$A$66),ROW(Real!$A$2:$A$66)),""),ROWS($A$1:J87)),COLUMNS($A$1:J87)),"")</f>
        <v/>
      </c>
    </row>
    <row r="96" spans="5:16" x14ac:dyDescent="0.3">
      <c r="E96">
        <f ca="1"/>
        <v>0</v>
      </c>
      <c r="F96" t="e">
        <v>#N/A</v>
      </c>
      <c r="G96" t="e">
        <v>#N/A</v>
      </c>
      <c r="H96" t="e" cm="1">
        <f t="array" aca="1" ref="H96" ca="1">SMALL(IF(COUNTIFS($B$2,Real!$C$2:$C$382,$B$3,Real!$F$2:$F$382),MATCH(ROW(Real!$A$2:$A$382),ROW(Real!$A$2:$A$382)),""),ROWS($A$1:A92))</f>
        <v>#NUM!</v>
      </c>
      <c r="I96" s="2" t="str" cm="1">
        <f t="array" aca="1" ref="I96" ca="1">IFERROR(INDEX(Real!$AF$2:$AL$66,SMALL(IF(COUNTIFS($B$2,Real!$C$2:$C$66,$B$3,Real!$F$2:$F$66),MATCH(ROW(Real!$A$2:$A$66),ROW(Real!$A$2:$A$66)),""),ROWS($A$1:A88)),COLUMNS($A$1:A88)),"")</f>
        <v/>
      </c>
      <c r="J96" s="55" t="str" cm="1">
        <f t="array" aca="1" ref="J96" ca="1">IFERROR(INDEX(Real!$AF$2:$AL$66,SMALL(IF(COUNTIFS($B$2,Real!$C$2:$C$66,$B$3,Real!$F$2:$F$66),MATCH(ROW(Real!$A$2:$A$66),ROW(Real!$A$2:$A$66)),""),ROWS($A$1:D88)),COLUMNS($A$1:D88)),"")</f>
        <v/>
      </c>
      <c r="K96" s="55" t="str" cm="1">
        <f t="array" aca="1" ref="K96" ca="1">IFERROR(INDEX(Real!$AF$2:$AL$66,SMALL(IF(COUNTIFS($B$2,Real!$C$2:$C$66,$B$3,Real!$F$2:$F$66),MATCH(ROW(Real!$A$2:$A$66),ROW(Real!$A$2:$A$66)),""),ROWS($A$1:E88)),COLUMNS($A$1:E88)),"")</f>
        <v/>
      </c>
      <c r="L96" s="55" t="str" cm="1">
        <f t="array" aca="1" ref="L96" ca="1">IFERROR(INDEX(Real!$AF$2:$AL$66,SMALL(IF(COUNTIFS($B$2,Real!$C$2:$C$66,$B$3,Real!$F$2:$F$66),MATCH(ROW(Real!$A$2:$A$66),ROW(Real!$A$2:$A$66)),""),ROWS($A$1:F88)),COLUMNS($A$1:F88)),"")</f>
        <v/>
      </c>
      <c r="M96" s="55" t="str" cm="1">
        <f t="array" aca="1" ref="M96" ca="1">IFERROR(INDEX(Real!$AF$2:$AL$66,SMALL(IF(COUNTIFS($B$2,Real!$C$2:$C$66,$B$3,Real!$F$2:$F$66),MATCH(ROW(Real!$A$2:$A$66),ROW(Real!$A$2:$A$66)),""),ROWS($A$1:G88)),COLUMNS($A$1:G88)),"")</f>
        <v/>
      </c>
      <c r="N96" s="55" t="str" cm="1">
        <f t="array" aca="1" ref="N96" ca="1">IFERROR(INDEX(Real!$AF$2:$AL$66,SMALL(IF(COUNTIFS($B$2,Real!$C$2:$C$66,$B$3,Real!$F$2:$F$66),MATCH(ROW(Real!$A$2:$A$66),ROW(Real!$A$2:$A$66)),""),ROWS($A$1:H88)),COLUMNS($A$1:H88)),"")</f>
        <v/>
      </c>
      <c r="O96" s="55" t="str" cm="1">
        <f t="array" aca="1" ref="O96" ca="1">IFERROR(INDEX(Real!$AF$2:$AL$66,SMALL(IF(COUNTIFS($B$2,Real!$C$2:$C$66,$B$3,Real!$F$2:$F$66),MATCH(ROW(Real!$A$2:$A$66),ROW(Real!$A$2:$A$66)),""),ROWS($A$1:I88)),COLUMNS($A$1:I88)),"")</f>
        <v/>
      </c>
      <c r="P96" s="55" t="str" cm="1">
        <f t="array" aca="1" ref="P96" ca="1">IFERROR(INDEX(Real!$AF$2:$AL$66,SMALL(IF(COUNTIFS($B$2,Real!$C$2:$C$66,$B$3,Real!$F$2:$F$66),MATCH(ROW(Real!$A$2:$A$66),ROW(Real!$A$2:$A$66)),""),ROWS($A$1:J88)),COLUMNS($A$1:J88)),"")</f>
        <v/>
      </c>
    </row>
    <row r="97" spans="5:16" x14ac:dyDescent="0.3">
      <c r="E97">
        <f ca="1"/>
        <v>0</v>
      </c>
      <c r="F97" t="e">
        <v>#N/A</v>
      </c>
      <c r="G97" t="e">
        <v>#N/A</v>
      </c>
      <c r="H97" t="e" cm="1">
        <f t="array" aca="1" ref="H97" ca="1">SMALL(IF(COUNTIFS($B$2,Real!$C$2:$C$382,$B$3,Real!$F$2:$F$382),MATCH(ROW(Real!$A$2:$A$382),ROW(Real!$A$2:$A$382)),""),ROWS($A$1:A93))</f>
        <v>#NUM!</v>
      </c>
      <c r="I97" s="2" t="str" cm="1">
        <f t="array" aca="1" ref="I97" ca="1">IFERROR(INDEX(Real!$AF$2:$AL$66,SMALL(IF(COUNTIFS($B$2,Real!$C$2:$C$66,$B$3,Real!$F$2:$F$66),MATCH(ROW(Real!$A$2:$A$66),ROW(Real!$A$2:$A$66)),""),ROWS($A$1:A89)),COLUMNS($A$1:A89)),"")</f>
        <v/>
      </c>
      <c r="J97" s="55" t="str" cm="1">
        <f t="array" aca="1" ref="J97" ca="1">IFERROR(INDEX(Real!$AF$2:$AL$66,SMALL(IF(COUNTIFS($B$2,Real!$C$2:$C$66,$B$3,Real!$F$2:$F$66),MATCH(ROW(Real!$A$2:$A$66),ROW(Real!$A$2:$A$66)),""),ROWS($A$1:D89)),COLUMNS($A$1:D89)),"")</f>
        <v/>
      </c>
      <c r="K97" s="55" t="str" cm="1">
        <f t="array" aca="1" ref="K97" ca="1">IFERROR(INDEX(Real!$AF$2:$AL$66,SMALL(IF(COUNTIFS($B$2,Real!$C$2:$C$66,$B$3,Real!$F$2:$F$66),MATCH(ROW(Real!$A$2:$A$66),ROW(Real!$A$2:$A$66)),""),ROWS($A$1:E89)),COLUMNS($A$1:E89)),"")</f>
        <v/>
      </c>
      <c r="L97" s="55" t="str" cm="1">
        <f t="array" aca="1" ref="L97" ca="1">IFERROR(INDEX(Real!$AF$2:$AL$66,SMALL(IF(COUNTIFS($B$2,Real!$C$2:$C$66,$B$3,Real!$F$2:$F$66),MATCH(ROW(Real!$A$2:$A$66),ROW(Real!$A$2:$A$66)),""),ROWS($A$1:F89)),COLUMNS($A$1:F89)),"")</f>
        <v/>
      </c>
      <c r="M97" s="55" t="str" cm="1">
        <f t="array" aca="1" ref="M97" ca="1">IFERROR(INDEX(Real!$AF$2:$AL$66,SMALL(IF(COUNTIFS($B$2,Real!$C$2:$C$66,$B$3,Real!$F$2:$F$66),MATCH(ROW(Real!$A$2:$A$66),ROW(Real!$A$2:$A$66)),""),ROWS($A$1:G89)),COLUMNS($A$1:G89)),"")</f>
        <v/>
      </c>
      <c r="N97" s="55" t="str" cm="1">
        <f t="array" aca="1" ref="N97" ca="1">IFERROR(INDEX(Real!$AF$2:$AL$66,SMALL(IF(COUNTIFS($B$2,Real!$C$2:$C$66,$B$3,Real!$F$2:$F$66),MATCH(ROW(Real!$A$2:$A$66),ROW(Real!$A$2:$A$66)),""),ROWS($A$1:H89)),COLUMNS($A$1:H89)),"")</f>
        <v/>
      </c>
      <c r="O97" s="55" t="str" cm="1">
        <f t="array" aca="1" ref="O97" ca="1">IFERROR(INDEX(Real!$AF$2:$AL$66,SMALL(IF(COUNTIFS($B$2,Real!$C$2:$C$66,$B$3,Real!$F$2:$F$66),MATCH(ROW(Real!$A$2:$A$66),ROW(Real!$A$2:$A$66)),""),ROWS($A$1:I89)),COLUMNS($A$1:I89)),"")</f>
        <v/>
      </c>
      <c r="P97" s="55" t="str" cm="1">
        <f t="array" aca="1" ref="P97" ca="1">IFERROR(INDEX(Real!$AF$2:$AL$66,SMALL(IF(COUNTIFS($B$2,Real!$C$2:$C$66,$B$3,Real!$F$2:$F$66),MATCH(ROW(Real!$A$2:$A$66),ROW(Real!$A$2:$A$66)),""),ROWS($A$1:J89)),COLUMNS($A$1:J89)),"")</f>
        <v/>
      </c>
    </row>
    <row r="98" spans="5:16" x14ac:dyDescent="0.3">
      <c r="E98">
        <f ca="1"/>
        <v>0</v>
      </c>
      <c r="F98" t="e">
        <v>#N/A</v>
      </c>
      <c r="G98" t="e">
        <v>#N/A</v>
      </c>
      <c r="H98" t="e" cm="1">
        <f t="array" aca="1" ref="H98" ca="1">SMALL(IF(COUNTIFS($B$2,Real!$C$2:$C$382,$B$3,Real!$F$2:$F$382),MATCH(ROW(Real!$A$2:$A$382),ROW(Real!$A$2:$A$382)),""),ROWS($A$1:A94))</f>
        <v>#NUM!</v>
      </c>
      <c r="I98" s="2" t="str" cm="1">
        <f t="array" aca="1" ref="I98" ca="1">IFERROR(INDEX(Real!$AF$2:$AL$66,SMALL(IF(COUNTIFS($B$2,Real!$C$2:$C$66,$B$3,Real!$F$2:$F$66),MATCH(ROW(Real!$A$2:$A$66),ROW(Real!$A$2:$A$66)),""),ROWS($A$1:A90)),COLUMNS($A$1:A90)),"")</f>
        <v/>
      </c>
      <c r="J98" s="55" t="str" cm="1">
        <f t="array" aca="1" ref="J98" ca="1">IFERROR(INDEX(Real!$AF$2:$AL$66,SMALL(IF(COUNTIFS($B$2,Real!$C$2:$C$66,$B$3,Real!$F$2:$F$66),MATCH(ROW(Real!$A$2:$A$66),ROW(Real!$A$2:$A$66)),""),ROWS($A$1:D90)),COLUMNS($A$1:D90)),"")</f>
        <v/>
      </c>
      <c r="K98" s="55" t="str" cm="1">
        <f t="array" aca="1" ref="K98" ca="1">IFERROR(INDEX(Real!$AF$2:$AL$66,SMALL(IF(COUNTIFS($B$2,Real!$C$2:$C$66,$B$3,Real!$F$2:$F$66),MATCH(ROW(Real!$A$2:$A$66),ROW(Real!$A$2:$A$66)),""),ROWS($A$1:E90)),COLUMNS($A$1:E90)),"")</f>
        <v/>
      </c>
      <c r="L98" s="55" t="str" cm="1">
        <f t="array" aca="1" ref="L98" ca="1">IFERROR(INDEX(Real!$AF$2:$AL$66,SMALL(IF(COUNTIFS($B$2,Real!$C$2:$C$66,$B$3,Real!$F$2:$F$66),MATCH(ROW(Real!$A$2:$A$66),ROW(Real!$A$2:$A$66)),""),ROWS($A$1:F90)),COLUMNS($A$1:F90)),"")</f>
        <v/>
      </c>
      <c r="M98" s="55" t="str" cm="1">
        <f t="array" aca="1" ref="M98" ca="1">IFERROR(INDEX(Real!$AF$2:$AL$66,SMALL(IF(COUNTIFS($B$2,Real!$C$2:$C$66,$B$3,Real!$F$2:$F$66),MATCH(ROW(Real!$A$2:$A$66),ROW(Real!$A$2:$A$66)),""),ROWS($A$1:G90)),COLUMNS($A$1:G90)),"")</f>
        <v/>
      </c>
      <c r="N98" s="55" t="str" cm="1">
        <f t="array" aca="1" ref="N98" ca="1">IFERROR(INDEX(Real!$AF$2:$AL$66,SMALL(IF(COUNTIFS($B$2,Real!$C$2:$C$66,$B$3,Real!$F$2:$F$66),MATCH(ROW(Real!$A$2:$A$66),ROW(Real!$A$2:$A$66)),""),ROWS($A$1:H90)),COLUMNS($A$1:H90)),"")</f>
        <v/>
      </c>
      <c r="O98" s="55" t="str" cm="1">
        <f t="array" aca="1" ref="O98" ca="1">IFERROR(INDEX(Real!$AF$2:$AL$66,SMALL(IF(COUNTIFS($B$2,Real!$C$2:$C$66,$B$3,Real!$F$2:$F$66),MATCH(ROW(Real!$A$2:$A$66),ROW(Real!$A$2:$A$66)),""),ROWS($A$1:I90)),COLUMNS($A$1:I90)),"")</f>
        <v/>
      </c>
      <c r="P98" s="55" t="str" cm="1">
        <f t="array" aca="1" ref="P98" ca="1">IFERROR(INDEX(Real!$AF$2:$AL$66,SMALL(IF(COUNTIFS($B$2,Real!$C$2:$C$66,$B$3,Real!$F$2:$F$66),MATCH(ROW(Real!$A$2:$A$66),ROW(Real!$A$2:$A$66)),""),ROWS($A$1:J90)),COLUMNS($A$1:J90)),"")</f>
        <v/>
      </c>
    </row>
    <row r="99" spans="5:16" x14ac:dyDescent="0.3">
      <c r="E99">
        <f ca="1"/>
        <v>0</v>
      </c>
      <c r="F99" t="e">
        <v>#N/A</v>
      </c>
      <c r="G99" t="e">
        <v>#N/A</v>
      </c>
      <c r="H99" t="e" cm="1">
        <f t="array" aca="1" ref="H99" ca="1">SMALL(IF(COUNTIFS($B$2,Real!$C$2:$C$382,$B$3,Real!$F$2:$F$382),MATCH(ROW(Real!$A$2:$A$382),ROW(Real!$A$2:$A$382)),""),ROWS($A$1:A95))</f>
        <v>#NUM!</v>
      </c>
      <c r="I99" s="2" t="str" cm="1">
        <f t="array" aca="1" ref="I99" ca="1">IFERROR(INDEX(Real!$AF$2:$AL$66,SMALL(IF(COUNTIFS($B$2,Real!$C$2:$C$66,$B$3,Real!$F$2:$F$66),MATCH(ROW(Real!$A$2:$A$66),ROW(Real!$A$2:$A$66)),""),ROWS($A$1:A91)),COLUMNS($A$1:A91)),"")</f>
        <v/>
      </c>
      <c r="J99" s="55" t="str" cm="1">
        <f t="array" aca="1" ref="J99" ca="1">IFERROR(INDEX(Real!$AF$2:$AL$66,SMALL(IF(COUNTIFS($B$2,Real!$C$2:$C$66,$B$3,Real!$F$2:$F$66),MATCH(ROW(Real!$A$2:$A$66),ROW(Real!$A$2:$A$66)),""),ROWS($A$1:D91)),COLUMNS($A$1:D91)),"")</f>
        <v/>
      </c>
      <c r="K99" s="55" t="str" cm="1">
        <f t="array" aca="1" ref="K99" ca="1">IFERROR(INDEX(Real!$AF$2:$AL$66,SMALL(IF(COUNTIFS($B$2,Real!$C$2:$C$66,$B$3,Real!$F$2:$F$66),MATCH(ROW(Real!$A$2:$A$66),ROW(Real!$A$2:$A$66)),""),ROWS($A$1:E91)),COLUMNS($A$1:E91)),"")</f>
        <v/>
      </c>
      <c r="L99" s="55" t="str" cm="1">
        <f t="array" aca="1" ref="L99" ca="1">IFERROR(INDEX(Real!$AF$2:$AL$66,SMALL(IF(COUNTIFS($B$2,Real!$C$2:$C$66,$B$3,Real!$F$2:$F$66),MATCH(ROW(Real!$A$2:$A$66),ROW(Real!$A$2:$A$66)),""),ROWS($A$1:F91)),COLUMNS($A$1:F91)),"")</f>
        <v/>
      </c>
      <c r="M99" s="55" t="str" cm="1">
        <f t="array" aca="1" ref="M99" ca="1">IFERROR(INDEX(Real!$AF$2:$AL$66,SMALL(IF(COUNTIFS($B$2,Real!$C$2:$C$66,$B$3,Real!$F$2:$F$66),MATCH(ROW(Real!$A$2:$A$66),ROW(Real!$A$2:$A$66)),""),ROWS($A$1:G91)),COLUMNS($A$1:G91)),"")</f>
        <v/>
      </c>
      <c r="N99" s="55" t="str" cm="1">
        <f t="array" aca="1" ref="N99" ca="1">IFERROR(INDEX(Real!$AF$2:$AL$66,SMALL(IF(COUNTIFS($B$2,Real!$C$2:$C$66,$B$3,Real!$F$2:$F$66),MATCH(ROW(Real!$A$2:$A$66),ROW(Real!$A$2:$A$66)),""),ROWS($A$1:H91)),COLUMNS($A$1:H91)),"")</f>
        <v/>
      </c>
      <c r="O99" s="55" t="str" cm="1">
        <f t="array" aca="1" ref="O99" ca="1">IFERROR(INDEX(Real!$AF$2:$AL$66,SMALL(IF(COUNTIFS($B$2,Real!$C$2:$C$66,$B$3,Real!$F$2:$F$66),MATCH(ROW(Real!$A$2:$A$66),ROW(Real!$A$2:$A$66)),""),ROWS($A$1:I91)),COLUMNS($A$1:I91)),"")</f>
        <v/>
      </c>
      <c r="P99" s="55" t="str" cm="1">
        <f t="array" aca="1" ref="P99" ca="1">IFERROR(INDEX(Real!$AF$2:$AL$66,SMALL(IF(COUNTIFS($B$2,Real!$C$2:$C$66,$B$3,Real!$F$2:$F$66),MATCH(ROW(Real!$A$2:$A$66),ROW(Real!$A$2:$A$66)),""),ROWS($A$1:J91)),COLUMNS($A$1:J91)),"")</f>
        <v/>
      </c>
    </row>
    <row r="100" spans="5:16" x14ac:dyDescent="0.3">
      <c r="E100">
        <f ca="1"/>
        <v>0</v>
      </c>
      <c r="F100" t="e">
        <v>#N/A</v>
      </c>
      <c r="G100" t="e">
        <v>#N/A</v>
      </c>
      <c r="H100" t="e" cm="1">
        <f t="array" aca="1" ref="H100" ca="1">SMALL(IF(COUNTIFS($B$2,Real!$C$2:$C$382,$B$3,Real!$F$2:$F$382),MATCH(ROW(Real!$A$2:$A$382),ROW(Real!$A$2:$A$382)),""),ROWS($A$1:A96))</f>
        <v>#NUM!</v>
      </c>
      <c r="I100" s="2" t="str" cm="1">
        <f t="array" aca="1" ref="I100" ca="1">IFERROR(INDEX(Real!$AF$2:$AL$66,SMALL(IF(COUNTIFS($B$2,Real!$C$2:$C$66,$B$3,Real!$F$2:$F$66),MATCH(ROW(Real!$A$2:$A$66),ROW(Real!$A$2:$A$66)),""),ROWS($A$1:A92)),COLUMNS($A$1:A92)),"")</f>
        <v/>
      </c>
      <c r="J100" s="55" t="str" cm="1">
        <f t="array" aca="1" ref="J100" ca="1">IFERROR(INDEX(Real!$AF$2:$AL$66,SMALL(IF(COUNTIFS($B$2,Real!$C$2:$C$66,$B$3,Real!$F$2:$F$66),MATCH(ROW(Real!$A$2:$A$66),ROW(Real!$A$2:$A$66)),""),ROWS($A$1:D92)),COLUMNS($A$1:D92)),"")</f>
        <v/>
      </c>
      <c r="K100" s="55" t="str" cm="1">
        <f t="array" aca="1" ref="K100" ca="1">IFERROR(INDEX(Real!$AF$2:$AL$66,SMALL(IF(COUNTIFS($B$2,Real!$C$2:$C$66,$B$3,Real!$F$2:$F$66),MATCH(ROW(Real!$A$2:$A$66),ROW(Real!$A$2:$A$66)),""),ROWS($A$1:E92)),COLUMNS($A$1:E92)),"")</f>
        <v/>
      </c>
      <c r="L100" s="55" t="str" cm="1">
        <f t="array" aca="1" ref="L100" ca="1">IFERROR(INDEX(Real!$AF$2:$AL$66,SMALL(IF(COUNTIFS($B$2,Real!$C$2:$C$66,$B$3,Real!$F$2:$F$66),MATCH(ROW(Real!$A$2:$A$66),ROW(Real!$A$2:$A$66)),""),ROWS($A$1:F92)),COLUMNS($A$1:F92)),"")</f>
        <v/>
      </c>
      <c r="M100" s="55" t="str" cm="1">
        <f t="array" aca="1" ref="M100" ca="1">IFERROR(INDEX(Real!$AF$2:$AL$66,SMALL(IF(COUNTIFS($B$2,Real!$C$2:$C$66,$B$3,Real!$F$2:$F$66),MATCH(ROW(Real!$A$2:$A$66),ROW(Real!$A$2:$A$66)),""),ROWS($A$1:G92)),COLUMNS($A$1:G92)),"")</f>
        <v/>
      </c>
      <c r="N100" s="55" t="str" cm="1">
        <f t="array" aca="1" ref="N100" ca="1">IFERROR(INDEX(Real!$AF$2:$AL$66,SMALL(IF(COUNTIFS($B$2,Real!$C$2:$C$66,$B$3,Real!$F$2:$F$66),MATCH(ROW(Real!$A$2:$A$66),ROW(Real!$A$2:$A$66)),""),ROWS($A$1:H92)),COLUMNS($A$1:H92)),"")</f>
        <v/>
      </c>
      <c r="O100" s="55" t="str" cm="1">
        <f t="array" aca="1" ref="O100" ca="1">IFERROR(INDEX(Real!$AF$2:$AL$66,SMALL(IF(COUNTIFS($B$2,Real!$C$2:$C$66,$B$3,Real!$F$2:$F$66),MATCH(ROW(Real!$A$2:$A$66),ROW(Real!$A$2:$A$66)),""),ROWS($A$1:I92)),COLUMNS($A$1:I92)),"")</f>
        <v/>
      </c>
      <c r="P100" s="55" t="str" cm="1">
        <f t="array" aca="1" ref="P100" ca="1">IFERROR(INDEX(Real!$AF$2:$AL$66,SMALL(IF(COUNTIFS($B$2,Real!$C$2:$C$66,$B$3,Real!$F$2:$F$66),MATCH(ROW(Real!$A$2:$A$66),ROW(Real!$A$2:$A$66)),""),ROWS($A$1:J92)),COLUMNS($A$1:J92)),"")</f>
        <v/>
      </c>
    </row>
    <row r="101" spans="5:16" x14ac:dyDescent="0.3">
      <c r="E101">
        <f ca="1"/>
        <v>0</v>
      </c>
      <c r="F101" t="e">
        <v>#N/A</v>
      </c>
      <c r="G101" t="e">
        <v>#N/A</v>
      </c>
      <c r="H101" t="e" cm="1">
        <f t="array" aca="1" ref="H101" ca="1">SMALL(IF(COUNTIFS($B$2,Real!$C$2:$C$382,$B$3,Real!$F$2:$F$382),MATCH(ROW(Real!$A$2:$A$382),ROW(Real!$A$2:$A$382)),""),ROWS($A$1:A97))</f>
        <v>#NUM!</v>
      </c>
      <c r="I101" s="2" t="str" cm="1">
        <f t="array" aca="1" ref="I101" ca="1">IFERROR(INDEX(Real!$AF$2:$AL$66,SMALL(IF(COUNTIFS($B$2,Real!$C$2:$C$66,$B$3,Real!$F$2:$F$66),MATCH(ROW(Real!$A$2:$A$66),ROW(Real!$A$2:$A$66)),""),ROWS($A$1:A93)),COLUMNS($A$1:A93)),"")</f>
        <v/>
      </c>
      <c r="J101" s="55" t="str" cm="1">
        <f t="array" aca="1" ref="J101" ca="1">IFERROR(INDEX(Real!$AF$2:$AL$66,SMALL(IF(COUNTIFS($B$2,Real!$C$2:$C$66,$B$3,Real!$F$2:$F$66),MATCH(ROW(Real!$A$2:$A$66),ROW(Real!$A$2:$A$66)),""),ROWS($A$1:D93)),COLUMNS($A$1:D93)),"")</f>
        <v/>
      </c>
      <c r="K101" s="55" t="str" cm="1">
        <f t="array" aca="1" ref="K101" ca="1">IFERROR(INDEX(Real!$AF$2:$AL$66,SMALL(IF(COUNTIFS($B$2,Real!$C$2:$C$66,$B$3,Real!$F$2:$F$66),MATCH(ROW(Real!$A$2:$A$66),ROW(Real!$A$2:$A$66)),""),ROWS($A$1:E93)),COLUMNS($A$1:E93)),"")</f>
        <v/>
      </c>
      <c r="L101" s="55" t="str" cm="1">
        <f t="array" aca="1" ref="L101" ca="1">IFERROR(INDEX(Real!$AF$2:$AL$66,SMALL(IF(COUNTIFS($B$2,Real!$C$2:$C$66,$B$3,Real!$F$2:$F$66),MATCH(ROW(Real!$A$2:$A$66),ROW(Real!$A$2:$A$66)),""),ROWS($A$1:F93)),COLUMNS($A$1:F93)),"")</f>
        <v/>
      </c>
      <c r="M101" s="55" t="str" cm="1">
        <f t="array" aca="1" ref="M101" ca="1">IFERROR(INDEX(Real!$AF$2:$AL$66,SMALL(IF(COUNTIFS($B$2,Real!$C$2:$C$66,$B$3,Real!$F$2:$F$66),MATCH(ROW(Real!$A$2:$A$66),ROW(Real!$A$2:$A$66)),""),ROWS($A$1:G93)),COLUMNS($A$1:G93)),"")</f>
        <v/>
      </c>
      <c r="N101" s="55" t="str" cm="1">
        <f t="array" aca="1" ref="N101" ca="1">IFERROR(INDEX(Real!$AF$2:$AL$66,SMALL(IF(COUNTIFS($B$2,Real!$C$2:$C$66,$B$3,Real!$F$2:$F$66),MATCH(ROW(Real!$A$2:$A$66),ROW(Real!$A$2:$A$66)),""),ROWS($A$1:H93)),COLUMNS($A$1:H93)),"")</f>
        <v/>
      </c>
      <c r="O101" s="55" t="str" cm="1">
        <f t="array" aca="1" ref="O101" ca="1">IFERROR(INDEX(Real!$AF$2:$AL$66,SMALL(IF(COUNTIFS($B$2,Real!$C$2:$C$66,$B$3,Real!$F$2:$F$66),MATCH(ROW(Real!$A$2:$A$66),ROW(Real!$A$2:$A$66)),""),ROWS($A$1:I93)),COLUMNS($A$1:I93)),"")</f>
        <v/>
      </c>
      <c r="P101" s="55" t="str" cm="1">
        <f t="array" aca="1" ref="P101" ca="1">IFERROR(INDEX(Real!$AF$2:$AL$66,SMALL(IF(COUNTIFS($B$2,Real!$C$2:$C$66,$B$3,Real!$F$2:$F$66),MATCH(ROW(Real!$A$2:$A$66),ROW(Real!$A$2:$A$66)),""),ROWS($A$1:J93)),COLUMNS($A$1:J93)),"")</f>
        <v/>
      </c>
    </row>
    <row r="102" spans="5:16" x14ac:dyDescent="0.3">
      <c r="E102">
        <f ca="1"/>
        <v>0</v>
      </c>
      <c r="F102" t="e">
        <v>#N/A</v>
      </c>
      <c r="G102" t="e">
        <v>#N/A</v>
      </c>
      <c r="H102" t="e" cm="1">
        <f t="array" aca="1" ref="H102" ca="1">SMALL(IF(COUNTIFS($B$2,Real!$C$2:$C$382,$B$3,Real!$F$2:$F$382),MATCH(ROW(Real!$A$2:$A$382),ROW(Real!$A$2:$A$382)),""),ROWS($A$1:A98))</f>
        <v>#NUM!</v>
      </c>
      <c r="I102" s="2" t="str" cm="1">
        <f t="array" aca="1" ref="I102" ca="1">IFERROR(INDEX(Real!$AF$2:$AL$66,SMALL(IF(COUNTIFS($B$2,Real!$C$2:$C$66,$B$3,Real!$F$2:$F$66),MATCH(ROW(Real!$A$2:$A$66),ROW(Real!$A$2:$A$66)),""),ROWS($A$1:A94)),COLUMNS($A$1:A94)),"")</f>
        <v/>
      </c>
      <c r="J102" s="55" t="str" cm="1">
        <f t="array" aca="1" ref="J102" ca="1">IFERROR(INDEX(Real!$AF$2:$AL$66,SMALL(IF(COUNTIFS($B$2,Real!$C$2:$C$66,$B$3,Real!$F$2:$F$66),MATCH(ROW(Real!$A$2:$A$66),ROW(Real!$A$2:$A$66)),""),ROWS($A$1:D94)),COLUMNS($A$1:D94)),"")</f>
        <v/>
      </c>
      <c r="K102" s="55" t="str" cm="1">
        <f t="array" aca="1" ref="K102" ca="1">IFERROR(INDEX(Real!$AF$2:$AL$66,SMALL(IF(COUNTIFS($B$2,Real!$C$2:$C$66,$B$3,Real!$F$2:$F$66),MATCH(ROW(Real!$A$2:$A$66),ROW(Real!$A$2:$A$66)),""),ROWS($A$1:E94)),COLUMNS($A$1:E94)),"")</f>
        <v/>
      </c>
      <c r="L102" s="55" t="str" cm="1">
        <f t="array" aca="1" ref="L102" ca="1">IFERROR(INDEX(Real!$AF$2:$AL$66,SMALL(IF(COUNTIFS($B$2,Real!$C$2:$C$66,$B$3,Real!$F$2:$F$66),MATCH(ROW(Real!$A$2:$A$66),ROW(Real!$A$2:$A$66)),""),ROWS($A$1:F94)),COLUMNS($A$1:F94)),"")</f>
        <v/>
      </c>
      <c r="M102" s="55" t="str" cm="1">
        <f t="array" aca="1" ref="M102" ca="1">IFERROR(INDEX(Real!$AF$2:$AL$66,SMALL(IF(COUNTIFS($B$2,Real!$C$2:$C$66,$B$3,Real!$F$2:$F$66),MATCH(ROW(Real!$A$2:$A$66),ROW(Real!$A$2:$A$66)),""),ROWS($A$1:G94)),COLUMNS($A$1:G94)),"")</f>
        <v/>
      </c>
      <c r="N102" s="55" t="str" cm="1">
        <f t="array" aca="1" ref="N102" ca="1">IFERROR(INDEX(Real!$AF$2:$AL$66,SMALL(IF(COUNTIFS($B$2,Real!$C$2:$C$66,$B$3,Real!$F$2:$F$66),MATCH(ROW(Real!$A$2:$A$66),ROW(Real!$A$2:$A$66)),""),ROWS($A$1:H94)),COLUMNS($A$1:H94)),"")</f>
        <v/>
      </c>
      <c r="O102" s="55" t="str" cm="1">
        <f t="array" aca="1" ref="O102" ca="1">IFERROR(INDEX(Real!$AF$2:$AL$66,SMALL(IF(COUNTIFS($B$2,Real!$C$2:$C$66,$B$3,Real!$F$2:$F$66),MATCH(ROW(Real!$A$2:$A$66),ROW(Real!$A$2:$A$66)),""),ROWS($A$1:I94)),COLUMNS($A$1:I94)),"")</f>
        <v/>
      </c>
      <c r="P102" s="55" t="str" cm="1">
        <f t="array" aca="1" ref="P102" ca="1">IFERROR(INDEX(Real!$AF$2:$AL$66,SMALL(IF(COUNTIFS($B$2,Real!$C$2:$C$66,$B$3,Real!$F$2:$F$66),MATCH(ROW(Real!$A$2:$A$66),ROW(Real!$A$2:$A$66)),""),ROWS($A$1:J94)),COLUMNS($A$1:J94)),"")</f>
        <v/>
      </c>
    </row>
    <row r="103" spans="5:16" x14ac:dyDescent="0.3">
      <c r="E103">
        <f ca="1"/>
        <v>0</v>
      </c>
      <c r="F103" t="e">
        <v>#N/A</v>
      </c>
      <c r="G103" t="e">
        <v>#N/A</v>
      </c>
      <c r="H103" t="e" cm="1">
        <f t="array" aca="1" ref="H103" ca="1">SMALL(IF(COUNTIFS($B$2,Real!$C$2:$C$382,$B$3,Real!$F$2:$F$382),MATCH(ROW(Real!$A$2:$A$382),ROW(Real!$A$2:$A$382)),""),ROWS($A$1:A99))</f>
        <v>#NUM!</v>
      </c>
      <c r="I103" s="2" t="str" cm="1">
        <f t="array" aca="1" ref="I103" ca="1">IFERROR(INDEX(Real!$AF$2:$AL$66,SMALL(IF(COUNTIFS($B$2,Real!$C$2:$C$66,$B$3,Real!$F$2:$F$66),MATCH(ROW(Real!$A$2:$A$66),ROW(Real!$A$2:$A$66)),""),ROWS($A$1:A95)),COLUMNS($A$1:A95)),"")</f>
        <v/>
      </c>
      <c r="J103" s="55" t="str" cm="1">
        <f t="array" aca="1" ref="J103" ca="1">IFERROR(INDEX(Real!$AF$2:$AL$66,SMALL(IF(COUNTIFS($B$2,Real!$C$2:$C$66,$B$3,Real!$F$2:$F$66),MATCH(ROW(Real!$A$2:$A$66),ROW(Real!$A$2:$A$66)),""),ROWS($A$1:D95)),COLUMNS($A$1:D95)),"")</f>
        <v/>
      </c>
      <c r="K103" s="55" t="str" cm="1">
        <f t="array" aca="1" ref="K103" ca="1">IFERROR(INDEX(Real!$AF$2:$AL$66,SMALL(IF(COUNTIFS($B$2,Real!$C$2:$C$66,$B$3,Real!$F$2:$F$66),MATCH(ROW(Real!$A$2:$A$66),ROW(Real!$A$2:$A$66)),""),ROWS($A$1:E95)),COLUMNS($A$1:E95)),"")</f>
        <v/>
      </c>
      <c r="L103" s="55" t="str" cm="1">
        <f t="array" aca="1" ref="L103" ca="1">IFERROR(INDEX(Real!$AF$2:$AL$66,SMALL(IF(COUNTIFS($B$2,Real!$C$2:$C$66,$B$3,Real!$F$2:$F$66),MATCH(ROW(Real!$A$2:$A$66),ROW(Real!$A$2:$A$66)),""),ROWS($A$1:F95)),COLUMNS($A$1:F95)),"")</f>
        <v/>
      </c>
      <c r="M103" s="55" t="str" cm="1">
        <f t="array" aca="1" ref="M103" ca="1">IFERROR(INDEX(Real!$AF$2:$AL$66,SMALL(IF(COUNTIFS($B$2,Real!$C$2:$C$66,$B$3,Real!$F$2:$F$66),MATCH(ROW(Real!$A$2:$A$66),ROW(Real!$A$2:$A$66)),""),ROWS($A$1:G95)),COLUMNS($A$1:G95)),"")</f>
        <v/>
      </c>
      <c r="N103" s="55" t="str" cm="1">
        <f t="array" aca="1" ref="N103" ca="1">IFERROR(INDEX(Real!$AF$2:$AL$66,SMALL(IF(COUNTIFS($B$2,Real!$C$2:$C$66,$B$3,Real!$F$2:$F$66),MATCH(ROW(Real!$A$2:$A$66),ROW(Real!$A$2:$A$66)),""),ROWS($A$1:H95)),COLUMNS($A$1:H95)),"")</f>
        <v/>
      </c>
      <c r="O103" s="55" t="str" cm="1">
        <f t="array" aca="1" ref="O103" ca="1">IFERROR(INDEX(Real!$AF$2:$AL$66,SMALL(IF(COUNTIFS($B$2,Real!$C$2:$C$66,$B$3,Real!$F$2:$F$66),MATCH(ROW(Real!$A$2:$A$66),ROW(Real!$A$2:$A$66)),""),ROWS($A$1:I95)),COLUMNS($A$1:I95)),"")</f>
        <v/>
      </c>
      <c r="P103" s="55" t="str" cm="1">
        <f t="array" aca="1" ref="P103" ca="1">IFERROR(INDEX(Real!$AF$2:$AL$66,SMALL(IF(COUNTIFS($B$2,Real!$C$2:$C$66,$B$3,Real!$F$2:$F$66),MATCH(ROW(Real!$A$2:$A$66),ROW(Real!$A$2:$A$66)),""),ROWS($A$1:J95)),COLUMNS($A$1:J95)),"")</f>
        <v/>
      </c>
    </row>
    <row r="104" spans="5:16" x14ac:dyDescent="0.3">
      <c r="E104">
        <f ca="1"/>
        <v>0</v>
      </c>
      <c r="F104" t="e">
        <v>#N/A</v>
      </c>
      <c r="G104" t="e">
        <v>#N/A</v>
      </c>
      <c r="H104" t="e" cm="1">
        <f t="array" aca="1" ref="H104" ca="1">SMALL(IF(COUNTIFS($B$2,Real!$C$2:$C$382,$B$3,Real!$F$2:$F$382),MATCH(ROW(Real!$A$2:$A$382),ROW(Real!$A$2:$A$382)),""),ROWS($A$1:A100))</f>
        <v>#NUM!</v>
      </c>
      <c r="I104" s="2" t="str" cm="1">
        <f t="array" aca="1" ref="I104" ca="1">IFERROR(INDEX(Real!$AF$2:$AL$66,SMALL(IF(COUNTIFS($B$2,Real!$C$2:$C$66,$B$3,Real!$F$2:$F$66),MATCH(ROW(Real!$A$2:$A$66),ROW(Real!$A$2:$A$66)),""),ROWS($A$1:A96)),COLUMNS($A$1:A96)),"")</f>
        <v/>
      </c>
      <c r="J104" s="55" t="str" cm="1">
        <f t="array" aca="1" ref="J104" ca="1">IFERROR(INDEX(Real!$AF$2:$AL$66,SMALL(IF(COUNTIFS($B$2,Real!$C$2:$C$66,$B$3,Real!$F$2:$F$66),MATCH(ROW(Real!$A$2:$A$66),ROW(Real!$A$2:$A$66)),""),ROWS($A$1:D96)),COLUMNS($A$1:D96)),"")</f>
        <v/>
      </c>
      <c r="K104" s="55" t="str" cm="1">
        <f t="array" aca="1" ref="K104" ca="1">IFERROR(INDEX(Real!$AF$2:$AL$66,SMALL(IF(COUNTIFS($B$2,Real!$C$2:$C$66,$B$3,Real!$F$2:$F$66),MATCH(ROW(Real!$A$2:$A$66),ROW(Real!$A$2:$A$66)),""),ROWS($A$1:E96)),COLUMNS($A$1:E96)),"")</f>
        <v/>
      </c>
      <c r="L104" s="55" t="str" cm="1">
        <f t="array" aca="1" ref="L104" ca="1">IFERROR(INDEX(Real!$AF$2:$AL$66,SMALL(IF(COUNTIFS($B$2,Real!$C$2:$C$66,$B$3,Real!$F$2:$F$66),MATCH(ROW(Real!$A$2:$A$66),ROW(Real!$A$2:$A$66)),""),ROWS($A$1:F96)),COLUMNS($A$1:F96)),"")</f>
        <v/>
      </c>
      <c r="M104" s="55" t="str" cm="1">
        <f t="array" aca="1" ref="M104" ca="1">IFERROR(INDEX(Real!$AF$2:$AL$66,SMALL(IF(COUNTIFS($B$2,Real!$C$2:$C$66,$B$3,Real!$F$2:$F$66),MATCH(ROW(Real!$A$2:$A$66),ROW(Real!$A$2:$A$66)),""),ROWS($A$1:G96)),COLUMNS($A$1:G96)),"")</f>
        <v/>
      </c>
      <c r="N104" s="55" t="str" cm="1">
        <f t="array" aca="1" ref="N104" ca="1">IFERROR(INDEX(Real!$AF$2:$AL$66,SMALL(IF(COUNTIFS($B$2,Real!$C$2:$C$66,$B$3,Real!$F$2:$F$66),MATCH(ROW(Real!$A$2:$A$66),ROW(Real!$A$2:$A$66)),""),ROWS($A$1:H96)),COLUMNS($A$1:H96)),"")</f>
        <v/>
      </c>
      <c r="O104" s="55" t="str" cm="1">
        <f t="array" aca="1" ref="O104" ca="1">IFERROR(INDEX(Real!$AF$2:$AL$66,SMALL(IF(COUNTIFS($B$2,Real!$C$2:$C$66,$B$3,Real!$F$2:$F$66),MATCH(ROW(Real!$A$2:$A$66),ROW(Real!$A$2:$A$66)),""),ROWS($A$1:I96)),COLUMNS($A$1:I96)),"")</f>
        <v/>
      </c>
      <c r="P104" s="55" t="str" cm="1">
        <f t="array" aca="1" ref="P104" ca="1">IFERROR(INDEX(Real!$AF$2:$AL$66,SMALL(IF(COUNTIFS($B$2,Real!$C$2:$C$66,$B$3,Real!$F$2:$F$66),MATCH(ROW(Real!$A$2:$A$66),ROW(Real!$A$2:$A$66)),""),ROWS($A$1:J96)),COLUMNS($A$1:J96)),"")</f>
        <v/>
      </c>
    </row>
    <row r="105" spans="5:16" x14ac:dyDescent="0.3">
      <c r="E105">
        <f ca="1"/>
        <v>0</v>
      </c>
      <c r="F105" t="e">
        <v>#N/A</v>
      </c>
      <c r="G105" t="e">
        <v>#N/A</v>
      </c>
      <c r="H105" t="e" cm="1">
        <f t="array" aca="1" ref="H105" ca="1">SMALL(IF(COUNTIFS($B$2,Real!$C$2:$C$382,$B$3,Real!$F$2:$F$382),MATCH(ROW(Real!$A$2:$A$382),ROW(Real!$A$2:$A$382)),""),ROWS($A$1:A101))</f>
        <v>#NUM!</v>
      </c>
      <c r="I105" s="2" t="str" cm="1">
        <f t="array" aca="1" ref="I105" ca="1">IFERROR(INDEX(Real!$AF$2:$AL$66,SMALL(IF(COUNTIFS($B$2,Real!$C$2:$C$66,$B$3,Real!$F$2:$F$66),MATCH(ROW(Real!$A$2:$A$66),ROW(Real!$A$2:$A$66)),""),ROWS($A$1:A97)),COLUMNS($A$1:A97)),"")</f>
        <v/>
      </c>
      <c r="J105" s="55" t="str" cm="1">
        <f t="array" aca="1" ref="J105" ca="1">IFERROR(INDEX(Real!$AF$2:$AL$66,SMALL(IF(COUNTIFS($B$2,Real!$C$2:$C$66,$B$3,Real!$F$2:$F$66),MATCH(ROW(Real!$A$2:$A$66),ROW(Real!$A$2:$A$66)),""),ROWS($A$1:D97)),COLUMNS($A$1:D97)),"")</f>
        <v/>
      </c>
      <c r="K105" s="55" t="str" cm="1">
        <f t="array" aca="1" ref="K105" ca="1">IFERROR(INDEX(Real!$AF$2:$AL$66,SMALL(IF(COUNTIFS($B$2,Real!$C$2:$C$66,$B$3,Real!$F$2:$F$66),MATCH(ROW(Real!$A$2:$A$66),ROW(Real!$A$2:$A$66)),""),ROWS($A$1:E97)),COLUMNS($A$1:E97)),"")</f>
        <v/>
      </c>
      <c r="L105" s="55" t="str" cm="1">
        <f t="array" aca="1" ref="L105" ca="1">IFERROR(INDEX(Real!$AF$2:$AL$66,SMALL(IF(COUNTIFS($B$2,Real!$C$2:$C$66,$B$3,Real!$F$2:$F$66),MATCH(ROW(Real!$A$2:$A$66),ROW(Real!$A$2:$A$66)),""),ROWS($A$1:F97)),COLUMNS($A$1:F97)),"")</f>
        <v/>
      </c>
      <c r="M105" s="55" t="str" cm="1">
        <f t="array" aca="1" ref="M105" ca="1">IFERROR(INDEX(Real!$AF$2:$AL$66,SMALL(IF(COUNTIFS($B$2,Real!$C$2:$C$66,$B$3,Real!$F$2:$F$66),MATCH(ROW(Real!$A$2:$A$66),ROW(Real!$A$2:$A$66)),""),ROWS($A$1:G97)),COLUMNS($A$1:G97)),"")</f>
        <v/>
      </c>
      <c r="N105" s="55" t="str" cm="1">
        <f t="array" aca="1" ref="N105" ca="1">IFERROR(INDEX(Real!$AF$2:$AL$66,SMALL(IF(COUNTIFS($B$2,Real!$C$2:$C$66,$B$3,Real!$F$2:$F$66),MATCH(ROW(Real!$A$2:$A$66),ROW(Real!$A$2:$A$66)),""),ROWS($A$1:H97)),COLUMNS($A$1:H97)),"")</f>
        <v/>
      </c>
      <c r="O105" s="55" t="str" cm="1">
        <f t="array" aca="1" ref="O105" ca="1">IFERROR(INDEX(Real!$AF$2:$AL$66,SMALL(IF(COUNTIFS($B$2,Real!$C$2:$C$66,$B$3,Real!$F$2:$F$66),MATCH(ROW(Real!$A$2:$A$66),ROW(Real!$A$2:$A$66)),""),ROWS($A$1:I97)),COLUMNS($A$1:I97)),"")</f>
        <v/>
      </c>
      <c r="P105" s="55" t="str" cm="1">
        <f t="array" aca="1" ref="P105" ca="1">IFERROR(INDEX(Real!$AF$2:$AL$66,SMALL(IF(COUNTIFS($B$2,Real!$C$2:$C$66,$B$3,Real!$F$2:$F$66),MATCH(ROW(Real!$A$2:$A$66),ROW(Real!$A$2:$A$66)),""),ROWS($A$1:J97)),COLUMNS($A$1:J97)),"")</f>
        <v/>
      </c>
    </row>
    <row r="106" spans="5:16" x14ac:dyDescent="0.3">
      <c r="E106">
        <f ca="1"/>
        <v>0</v>
      </c>
      <c r="F106" t="e">
        <v>#N/A</v>
      </c>
      <c r="G106" t="e">
        <v>#N/A</v>
      </c>
      <c r="H106" t="e" cm="1">
        <f t="array" aca="1" ref="H106" ca="1">SMALL(IF(COUNTIFS($B$2,Real!$C$2:$C$382,$B$3,Real!$F$2:$F$382),MATCH(ROW(Real!$A$2:$A$382),ROW(Real!$A$2:$A$382)),""),ROWS($A$1:A102))</f>
        <v>#NUM!</v>
      </c>
      <c r="I106" s="2" t="str" cm="1">
        <f t="array" aca="1" ref="I106" ca="1">IFERROR(INDEX(Real!$AF$2:$AL$66,SMALL(IF(COUNTIFS($B$2,Real!$C$2:$C$66,$B$3,Real!$F$2:$F$66),MATCH(ROW(Real!$A$2:$A$66),ROW(Real!$A$2:$A$66)),""),ROWS($A$1:A98)),COLUMNS($A$1:A98)),"")</f>
        <v/>
      </c>
      <c r="J106" s="55" t="str" cm="1">
        <f t="array" aca="1" ref="J106" ca="1">IFERROR(INDEX(Real!$AF$2:$AL$66,SMALL(IF(COUNTIFS($B$2,Real!$C$2:$C$66,$B$3,Real!$F$2:$F$66),MATCH(ROW(Real!$A$2:$A$66),ROW(Real!$A$2:$A$66)),""),ROWS($A$1:D98)),COLUMNS($A$1:D98)),"")</f>
        <v/>
      </c>
      <c r="K106" s="55" t="str" cm="1">
        <f t="array" aca="1" ref="K106" ca="1">IFERROR(INDEX(Real!$AF$2:$AL$66,SMALL(IF(COUNTIFS($B$2,Real!$C$2:$C$66,$B$3,Real!$F$2:$F$66),MATCH(ROW(Real!$A$2:$A$66),ROW(Real!$A$2:$A$66)),""),ROWS($A$1:E98)),COLUMNS($A$1:E98)),"")</f>
        <v/>
      </c>
      <c r="L106" s="55" t="str" cm="1">
        <f t="array" aca="1" ref="L106" ca="1">IFERROR(INDEX(Real!$AF$2:$AL$66,SMALL(IF(COUNTIFS($B$2,Real!$C$2:$C$66,$B$3,Real!$F$2:$F$66),MATCH(ROW(Real!$A$2:$A$66),ROW(Real!$A$2:$A$66)),""),ROWS($A$1:F98)),COLUMNS($A$1:F98)),"")</f>
        <v/>
      </c>
      <c r="M106" s="55" t="str" cm="1">
        <f t="array" aca="1" ref="M106" ca="1">IFERROR(INDEX(Real!$AF$2:$AL$66,SMALL(IF(COUNTIFS($B$2,Real!$C$2:$C$66,$B$3,Real!$F$2:$F$66),MATCH(ROW(Real!$A$2:$A$66),ROW(Real!$A$2:$A$66)),""),ROWS($A$1:G98)),COLUMNS($A$1:G98)),"")</f>
        <v/>
      </c>
      <c r="N106" s="55" t="str" cm="1">
        <f t="array" aca="1" ref="N106" ca="1">IFERROR(INDEX(Real!$AF$2:$AL$66,SMALL(IF(COUNTIFS($B$2,Real!$C$2:$C$66,$B$3,Real!$F$2:$F$66),MATCH(ROW(Real!$A$2:$A$66),ROW(Real!$A$2:$A$66)),""),ROWS($A$1:H98)),COLUMNS($A$1:H98)),"")</f>
        <v/>
      </c>
      <c r="O106" s="55" t="str" cm="1">
        <f t="array" aca="1" ref="O106" ca="1">IFERROR(INDEX(Real!$AF$2:$AL$66,SMALL(IF(COUNTIFS($B$2,Real!$C$2:$C$66,$B$3,Real!$F$2:$F$66),MATCH(ROW(Real!$A$2:$A$66),ROW(Real!$A$2:$A$66)),""),ROWS($A$1:I98)),COLUMNS($A$1:I98)),"")</f>
        <v/>
      </c>
      <c r="P106" s="55" t="str" cm="1">
        <f t="array" aca="1" ref="P106" ca="1">IFERROR(INDEX(Real!$AF$2:$AL$66,SMALL(IF(COUNTIFS($B$2,Real!$C$2:$C$66,$B$3,Real!$F$2:$F$66),MATCH(ROW(Real!$A$2:$A$66),ROW(Real!$A$2:$A$66)),""),ROWS($A$1:J98)),COLUMNS($A$1:J98)),"")</f>
        <v/>
      </c>
    </row>
    <row r="107" spans="5:16" x14ac:dyDescent="0.3">
      <c r="E107">
        <f ca="1"/>
        <v>0</v>
      </c>
      <c r="F107" t="e">
        <v>#N/A</v>
      </c>
      <c r="G107" t="e">
        <v>#N/A</v>
      </c>
      <c r="H107" t="e" cm="1">
        <f t="array" aca="1" ref="H107" ca="1">SMALL(IF(COUNTIFS($B$2,Real!$C$2:$C$382,$B$3,Real!$F$2:$F$382),MATCH(ROW(Real!$A$2:$A$382),ROW(Real!$A$2:$A$382)),""),ROWS($A$1:A103))</f>
        <v>#NUM!</v>
      </c>
      <c r="I107" s="2" t="str" cm="1">
        <f t="array" aca="1" ref="I107" ca="1">IFERROR(INDEX(Real!$AF$2:$AL$66,SMALL(IF(COUNTIFS($B$2,Real!$C$2:$C$66,$B$3,Real!$F$2:$F$66),MATCH(ROW(Real!$A$2:$A$66),ROW(Real!$A$2:$A$66)),""),ROWS($A$1:A99)),COLUMNS($A$1:A99)),"")</f>
        <v/>
      </c>
      <c r="J107" s="55" t="str" cm="1">
        <f t="array" aca="1" ref="J107" ca="1">IFERROR(INDEX(Real!$AF$2:$AL$66,SMALL(IF(COUNTIFS($B$2,Real!$C$2:$C$66,$B$3,Real!$F$2:$F$66),MATCH(ROW(Real!$A$2:$A$66),ROW(Real!$A$2:$A$66)),""),ROWS($A$1:D99)),COLUMNS($A$1:D99)),"")</f>
        <v/>
      </c>
      <c r="K107" s="55" t="str" cm="1">
        <f t="array" aca="1" ref="K107" ca="1">IFERROR(INDEX(Real!$AF$2:$AL$66,SMALL(IF(COUNTIFS($B$2,Real!$C$2:$C$66,$B$3,Real!$F$2:$F$66),MATCH(ROW(Real!$A$2:$A$66),ROW(Real!$A$2:$A$66)),""),ROWS($A$1:E99)),COLUMNS($A$1:E99)),"")</f>
        <v/>
      </c>
      <c r="L107" s="55" t="str" cm="1">
        <f t="array" aca="1" ref="L107" ca="1">IFERROR(INDEX(Real!$AF$2:$AL$66,SMALL(IF(COUNTIFS($B$2,Real!$C$2:$C$66,$B$3,Real!$F$2:$F$66),MATCH(ROW(Real!$A$2:$A$66),ROW(Real!$A$2:$A$66)),""),ROWS($A$1:F99)),COLUMNS($A$1:F99)),"")</f>
        <v/>
      </c>
      <c r="M107" s="55" t="str" cm="1">
        <f t="array" aca="1" ref="M107" ca="1">IFERROR(INDEX(Real!$AF$2:$AL$66,SMALL(IF(COUNTIFS($B$2,Real!$C$2:$C$66,$B$3,Real!$F$2:$F$66),MATCH(ROW(Real!$A$2:$A$66),ROW(Real!$A$2:$A$66)),""),ROWS($A$1:G99)),COLUMNS($A$1:G99)),"")</f>
        <v/>
      </c>
      <c r="N107" s="55" t="str" cm="1">
        <f t="array" aca="1" ref="N107" ca="1">IFERROR(INDEX(Real!$AF$2:$AL$66,SMALL(IF(COUNTIFS($B$2,Real!$C$2:$C$66,$B$3,Real!$F$2:$F$66),MATCH(ROW(Real!$A$2:$A$66),ROW(Real!$A$2:$A$66)),""),ROWS($A$1:H99)),COLUMNS($A$1:H99)),"")</f>
        <v/>
      </c>
      <c r="O107" s="55" t="str" cm="1">
        <f t="array" aca="1" ref="O107" ca="1">IFERROR(INDEX(Real!$AF$2:$AL$66,SMALL(IF(COUNTIFS($B$2,Real!$C$2:$C$66,$B$3,Real!$F$2:$F$66),MATCH(ROW(Real!$A$2:$A$66),ROW(Real!$A$2:$A$66)),""),ROWS($A$1:I99)),COLUMNS($A$1:I99)),"")</f>
        <v/>
      </c>
      <c r="P107" s="55" t="str" cm="1">
        <f t="array" aca="1" ref="P107" ca="1">IFERROR(INDEX(Real!$AF$2:$AL$66,SMALL(IF(COUNTIFS($B$2,Real!$C$2:$C$66,$B$3,Real!$F$2:$F$66),MATCH(ROW(Real!$A$2:$A$66),ROW(Real!$A$2:$A$66)),""),ROWS($A$1:J99)),COLUMNS($A$1:J99)),"")</f>
        <v/>
      </c>
    </row>
    <row r="108" spans="5:16" x14ac:dyDescent="0.3">
      <c r="E108">
        <f ca="1"/>
        <v>0</v>
      </c>
      <c r="F108" t="e">
        <v>#N/A</v>
      </c>
      <c r="G108" t="e">
        <v>#N/A</v>
      </c>
      <c r="H108" t="e" cm="1">
        <f t="array" aca="1" ref="H108" ca="1">SMALL(IF(COUNTIFS($B$2,Real!$C$2:$C$382,$B$3,Real!$F$2:$F$382),MATCH(ROW(Real!$A$2:$A$382),ROW(Real!$A$2:$A$382)),""),ROWS($A$1:A104))</f>
        <v>#NUM!</v>
      </c>
      <c r="I108" s="2" t="str" cm="1">
        <f t="array" aca="1" ref="I108" ca="1">IFERROR(INDEX(Real!$AF$2:$AL$66,SMALL(IF(COUNTIFS($B$2,Real!$C$2:$C$66,$B$3,Real!$F$2:$F$66),MATCH(ROW(Real!$A$2:$A$66),ROW(Real!$A$2:$A$66)),""),ROWS($A$1:A100)),COLUMNS($A$1:A100)),"")</f>
        <v/>
      </c>
      <c r="J108" s="55" t="str" cm="1">
        <f t="array" aca="1" ref="J108" ca="1">IFERROR(INDEX(Real!$AF$2:$AL$66,SMALL(IF(COUNTIFS($B$2,Real!$C$2:$C$66,$B$3,Real!$F$2:$F$66),MATCH(ROW(Real!$A$2:$A$66),ROW(Real!$A$2:$A$66)),""),ROWS($A$1:D100)),COLUMNS($A$1:D100)),"")</f>
        <v/>
      </c>
      <c r="K108" s="55" t="str" cm="1">
        <f t="array" aca="1" ref="K108" ca="1">IFERROR(INDEX(Real!$AF$2:$AL$66,SMALL(IF(COUNTIFS($B$2,Real!$C$2:$C$66,$B$3,Real!$F$2:$F$66),MATCH(ROW(Real!$A$2:$A$66),ROW(Real!$A$2:$A$66)),""),ROWS($A$1:E100)),COLUMNS($A$1:E100)),"")</f>
        <v/>
      </c>
      <c r="L108" s="55" t="str" cm="1">
        <f t="array" aca="1" ref="L108" ca="1">IFERROR(INDEX(Real!$AF$2:$AL$66,SMALL(IF(COUNTIFS($B$2,Real!$C$2:$C$66,$B$3,Real!$F$2:$F$66),MATCH(ROW(Real!$A$2:$A$66),ROW(Real!$A$2:$A$66)),""),ROWS($A$1:F100)),COLUMNS($A$1:F100)),"")</f>
        <v/>
      </c>
      <c r="M108" s="55" t="str" cm="1">
        <f t="array" aca="1" ref="M108" ca="1">IFERROR(INDEX(Real!$AF$2:$AL$66,SMALL(IF(COUNTIFS($B$2,Real!$C$2:$C$66,$B$3,Real!$F$2:$F$66),MATCH(ROW(Real!$A$2:$A$66),ROW(Real!$A$2:$A$66)),""),ROWS($A$1:G100)),COLUMNS($A$1:G100)),"")</f>
        <v/>
      </c>
      <c r="N108" s="55" t="str" cm="1">
        <f t="array" aca="1" ref="N108" ca="1">IFERROR(INDEX(Real!$AF$2:$AL$66,SMALL(IF(COUNTIFS($B$2,Real!$C$2:$C$66,$B$3,Real!$F$2:$F$66),MATCH(ROW(Real!$A$2:$A$66),ROW(Real!$A$2:$A$66)),""),ROWS($A$1:H100)),COLUMNS($A$1:H100)),"")</f>
        <v/>
      </c>
      <c r="O108" s="55" t="str" cm="1">
        <f t="array" aca="1" ref="O108" ca="1">IFERROR(INDEX(Real!$AF$2:$AL$66,SMALL(IF(COUNTIFS($B$2,Real!$C$2:$C$66,$B$3,Real!$F$2:$F$66),MATCH(ROW(Real!$A$2:$A$66),ROW(Real!$A$2:$A$66)),""),ROWS($A$1:I100)),COLUMNS($A$1:I100)),"")</f>
        <v/>
      </c>
      <c r="P108" s="55" t="str" cm="1">
        <f t="array" aca="1" ref="P108" ca="1">IFERROR(INDEX(Real!$AF$2:$AL$66,SMALL(IF(COUNTIFS($B$2,Real!$C$2:$C$66,$B$3,Real!$F$2:$F$66),MATCH(ROW(Real!$A$2:$A$66),ROW(Real!$A$2:$A$66)),""),ROWS($A$1:J100)),COLUMNS($A$1:J100)),"")</f>
        <v/>
      </c>
    </row>
    <row r="109" spans="5:16" x14ac:dyDescent="0.3">
      <c r="E109">
        <f ca="1"/>
        <v>0</v>
      </c>
      <c r="F109" t="e">
        <v>#N/A</v>
      </c>
      <c r="G109" t="e">
        <v>#N/A</v>
      </c>
      <c r="H109" t="e" cm="1">
        <f t="array" aca="1" ref="H109" ca="1">SMALL(IF(COUNTIFS($B$2,Real!$C$2:$C$382,$B$3,Real!$F$2:$F$382),MATCH(ROW(Real!$A$2:$A$382),ROW(Real!$A$2:$A$382)),""),ROWS($A$1:A105))</f>
        <v>#NUM!</v>
      </c>
      <c r="I109" s="2" t="str" cm="1">
        <f t="array" aca="1" ref="I109" ca="1">IFERROR(INDEX(Real!$AF$2:$AL$66,SMALL(IF(COUNTIFS($B$2,Real!$C$2:$C$66,$B$3,Real!$F$2:$F$66),MATCH(ROW(Real!$A$2:$A$66),ROW(Real!$A$2:$A$66)),""),ROWS($A$1:A101)),COLUMNS($A$1:A101)),"")</f>
        <v/>
      </c>
      <c r="J109" s="55" t="str" cm="1">
        <f t="array" aca="1" ref="J109" ca="1">IFERROR(INDEX(Real!$AF$2:$AL$66,SMALL(IF(COUNTIFS($B$2,Real!$C$2:$C$66,$B$3,Real!$F$2:$F$66),MATCH(ROW(Real!$A$2:$A$66),ROW(Real!$A$2:$A$66)),""),ROWS($A$1:D101)),COLUMNS($A$1:D101)),"")</f>
        <v/>
      </c>
      <c r="K109" s="55" t="str" cm="1">
        <f t="array" aca="1" ref="K109" ca="1">IFERROR(INDEX(Real!$AF$2:$AL$66,SMALL(IF(COUNTIFS($B$2,Real!$C$2:$C$66,$B$3,Real!$F$2:$F$66),MATCH(ROW(Real!$A$2:$A$66),ROW(Real!$A$2:$A$66)),""),ROWS($A$1:E101)),COLUMNS($A$1:E101)),"")</f>
        <v/>
      </c>
      <c r="L109" s="55" t="str" cm="1">
        <f t="array" aca="1" ref="L109" ca="1">IFERROR(INDEX(Real!$AF$2:$AL$66,SMALL(IF(COUNTIFS($B$2,Real!$C$2:$C$66,$B$3,Real!$F$2:$F$66),MATCH(ROW(Real!$A$2:$A$66),ROW(Real!$A$2:$A$66)),""),ROWS($A$1:F101)),COLUMNS($A$1:F101)),"")</f>
        <v/>
      </c>
      <c r="M109" s="55" t="str" cm="1">
        <f t="array" aca="1" ref="M109" ca="1">IFERROR(INDEX(Real!$AF$2:$AL$66,SMALL(IF(COUNTIFS($B$2,Real!$C$2:$C$66,$B$3,Real!$F$2:$F$66),MATCH(ROW(Real!$A$2:$A$66),ROW(Real!$A$2:$A$66)),""),ROWS($A$1:G101)),COLUMNS($A$1:G101)),"")</f>
        <v/>
      </c>
      <c r="N109" s="55" t="str" cm="1">
        <f t="array" aca="1" ref="N109" ca="1">IFERROR(INDEX(Real!$AF$2:$AL$66,SMALL(IF(COUNTIFS($B$2,Real!$C$2:$C$66,$B$3,Real!$F$2:$F$66),MATCH(ROW(Real!$A$2:$A$66),ROW(Real!$A$2:$A$66)),""),ROWS($A$1:H101)),COLUMNS($A$1:H101)),"")</f>
        <v/>
      </c>
      <c r="O109" s="55" t="str" cm="1">
        <f t="array" aca="1" ref="O109" ca="1">IFERROR(INDEX(Real!$AF$2:$AL$66,SMALL(IF(COUNTIFS($B$2,Real!$C$2:$C$66,$B$3,Real!$F$2:$F$66),MATCH(ROW(Real!$A$2:$A$66),ROW(Real!$A$2:$A$66)),""),ROWS($A$1:I101)),COLUMNS($A$1:I101)),"")</f>
        <v/>
      </c>
      <c r="P109" s="55" t="str" cm="1">
        <f t="array" aca="1" ref="P109" ca="1">IFERROR(INDEX(Real!$AF$2:$AL$66,SMALL(IF(COUNTIFS($B$2,Real!$C$2:$C$66,$B$3,Real!$F$2:$F$66),MATCH(ROW(Real!$A$2:$A$66),ROW(Real!$A$2:$A$66)),""),ROWS($A$1:J101)),COLUMNS($A$1:J101)),"")</f>
        <v/>
      </c>
    </row>
    <row r="110" spans="5:16" x14ac:dyDescent="0.3">
      <c r="E110">
        <f ca="1"/>
        <v>0</v>
      </c>
      <c r="F110" t="e">
        <v>#N/A</v>
      </c>
      <c r="G110" t="e">
        <v>#N/A</v>
      </c>
      <c r="H110" t="e" cm="1">
        <f t="array" aca="1" ref="H110" ca="1">SMALL(IF(COUNTIFS($B$2,Real!$C$2:$C$382,$B$3,Real!$F$2:$F$382),MATCH(ROW(Real!$A$2:$A$382),ROW(Real!$A$2:$A$382)),""),ROWS($A$1:A106))</f>
        <v>#NUM!</v>
      </c>
      <c r="I110" s="2" t="str" cm="1">
        <f t="array" aca="1" ref="I110" ca="1">IFERROR(INDEX(Real!$AF$2:$AL$66,SMALL(IF(COUNTIFS($B$2,Real!$C$2:$C$66,$B$3,Real!$F$2:$F$66),MATCH(ROW(Real!$A$2:$A$66),ROW(Real!$A$2:$A$66)),""),ROWS($A$1:A102)),COLUMNS($A$1:A102)),"")</f>
        <v/>
      </c>
      <c r="J110" s="55" t="str" cm="1">
        <f t="array" aca="1" ref="J110" ca="1">IFERROR(INDEX(Real!$AF$2:$AL$66,SMALL(IF(COUNTIFS($B$2,Real!$C$2:$C$66,$B$3,Real!$F$2:$F$66),MATCH(ROW(Real!$A$2:$A$66),ROW(Real!$A$2:$A$66)),""),ROWS($A$1:D102)),COLUMNS($A$1:D102)),"")</f>
        <v/>
      </c>
      <c r="K110" s="55" t="str" cm="1">
        <f t="array" aca="1" ref="K110" ca="1">IFERROR(INDEX(Real!$AF$2:$AL$66,SMALL(IF(COUNTIFS($B$2,Real!$C$2:$C$66,$B$3,Real!$F$2:$F$66),MATCH(ROW(Real!$A$2:$A$66),ROW(Real!$A$2:$A$66)),""),ROWS($A$1:E102)),COLUMNS($A$1:E102)),"")</f>
        <v/>
      </c>
      <c r="L110" s="55" t="str" cm="1">
        <f t="array" aca="1" ref="L110" ca="1">IFERROR(INDEX(Real!$AF$2:$AL$66,SMALL(IF(COUNTIFS($B$2,Real!$C$2:$C$66,$B$3,Real!$F$2:$F$66),MATCH(ROW(Real!$A$2:$A$66),ROW(Real!$A$2:$A$66)),""),ROWS($A$1:F102)),COLUMNS($A$1:F102)),"")</f>
        <v/>
      </c>
      <c r="M110" s="55" t="str" cm="1">
        <f t="array" aca="1" ref="M110" ca="1">IFERROR(INDEX(Real!$AF$2:$AL$66,SMALL(IF(COUNTIFS($B$2,Real!$C$2:$C$66,$B$3,Real!$F$2:$F$66),MATCH(ROW(Real!$A$2:$A$66),ROW(Real!$A$2:$A$66)),""),ROWS($A$1:G102)),COLUMNS($A$1:G102)),"")</f>
        <v/>
      </c>
      <c r="N110" s="55" t="str" cm="1">
        <f t="array" aca="1" ref="N110" ca="1">IFERROR(INDEX(Real!$AF$2:$AL$66,SMALL(IF(COUNTIFS($B$2,Real!$C$2:$C$66,$B$3,Real!$F$2:$F$66),MATCH(ROW(Real!$A$2:$A$66),ROW(Real!$A$2:$A$66)),""),ROWS($A$1:H102)),COLUMNS($A$1:H102)),"")</f>
        <v/>
      </c>
      <c r="O110" s="55" t="str" cm="1">
        <f t="array" aca="1" ref="O110" ca="1">IFERROR(INDEX(Real!$AF$2:$AL$66,SMALL(IF(COUNTIFS($B$2,Real!$C$2:$C$66,$B$3,Real!$F$2:$F$66),MATCH(ROW(Real!$A$2:$A$66),ROW(Real!$A$2:$A$66)),""),ROWS($A$1:I102)),COLUMNS($A$1:I102)),"")</f>
        <v/>
      </c>
      <c r="P110" s="55" t="str" cm="1">
        <f t="array" aca="1" ref="P110" ca="1">IFERROR(INDEX(Real!$AF$2:$AL$66,SMALL(IF(COUNTIFS($B$2,Real!$C$2:$C$66,$B$3,Real!$F$2:$F$66),MATCH(ROW(Real!$A$2:$A$66),ROW(Real!$A$2:$A$66)),""),ROWS($A$1:J102)),COLUMNS($A$1:J102)),"")</f>
        <v/>
      </c>
    </row>
    <row r="111" spans="5:16" x14ac:dyDescent="0.3">
      <c r="E111">
        <f ca="1"/>
        <v>0</v>
      </c>
      <c r="F111" t="e">
        <v>#N/A</v>
      </c>
      <c r="G111" t="e">
        <v>#N/A</v>
      </c>
      <c r="H111" t="e" cm="1">
        <f t="array" aca="1" ref="H111" ca="1">SMALL(IF(COUNTIFS($B$2,Real!$C$2:$C$382,$B$3,Real!$F$2:$F$382),MATCH(ROW(Real!$A$2:$A$382),ROW(Real!$A$2:$A$382)),""),ROWS($A$1:A107))</f>
        <v>#NUM!</v>
      </c>
      <c r="I111" s="2" t="str" cm="1">
        <f t="array" aca="1" ref="I111" ca="1">IFERROR(INDEX(Real!$AF$2:$AL$66,SMALL(IF(COUNTIFS($B$2,Real!$C$2:$C$66,$B$3,Real!$F$2:$F$66),MATCH(ROW(Real!$A$2:$A$66),ROW(Real!$A$2:$A$66)),""),ROWS($A$1:A103)),COLUMNS($A$1:A103)),"")</f>
        <v/>
      </c>
      <c r="J111" s="55" t="str" cm="1">
        <f t="array" aca="1" ref="J111" ca="1">IFERROR(INDEX(Real!$AF$2:$AL$66,SMALL(IF(COUNTIFS($B$2,Real!$C$2:$C$66,$B$3,Real!$F$2:$F$66),MATCH(ROW(Real!$A$2:$A$66),ROW(Real!$A$2:$A$66)),""),ROWS($A$1:D103)),COLUMNS($A$1:D103)),"")</f>
        <v/>
      </c>
      <c r="K111" s="55" t="str" cm="1">
        <f t="array" aca="1" ref="K111" ca="1">IFERROR(INDEX(Real!$AF$2:$AL$66,SMALL(IF(COUNTIFS($B$2,Real!$C$2:$C$66,$B$3,Real!$F$2:$F$66),MATCH(ROW(Real!$A$2:$A$66),ROW(Real!$A$2:$A$66)),""),ROWS($A$1:E103)),COLUMNS($A$1:E103)),"")</f>
        <v/>
      </c>
      <c r="L111" s="55" t="str" cm="1">
        <f t="array" aca="1" ref="L111" ca="1">IFERROR(INDEX(Real!$AF$2:$AL$66,SMALL(IF(COUNTIFS($B$2,Real!$C$2:$C$66,$B$3,Real!$F$2:$F$66),MATCH(ROW(Real!$A$2:$A$66),ROW(Real!$A$2:$A$66)),""),ROWS($A$1:F103)),COLUMNS($A$1:F103)),"")</f>
        <v/>
      </c>
      <c r="M111" s="55" t="str" cm="1">
        <f t="array" aca="1" ref="M111" ca="1">IFERROR(INDEX(Real!$AF$2:$AL$66,SMALL(IF(COUNTIFS($B$2,Real!$C$2:$C$66,$B$3,Real!$F$2:$F$66),MATCH(ROW(Real!$A$2:$A$66),ROW(Real!$A$2:$A$66)),""),ROWS($A$1:G103)),COLUMNS($A$1:G103)),"")</f>
        <v/>
      </c>
      <c r="N111" s="55" t="str" cm="1">
        <f t="array" aca="1" ref="N111" ca="1">IFERROR(INDEX(Real!$AF$2:$AL$66,SMALL(IF(COUNTIFS($B$2,Real!$C$2:$C$66,$B$3,Real!$F$2:$F$66),MATCH(ROW(Real!$A$2:$A$66),ROW(Real!$A$2:$A$66)),""),ROWS($A$1:H103)),COLUMNS($A$1:H103)),"")</f>
        <v/>
      </c>
      <c r="O111" s="55" t="str" cm="1">
        <f t="array" aca="1" ref="O111" ca="1">IFERROR(INDEX(Real!$AF$2:$AL$66,SMALL(IF(COUNTIFS($B$2,Real!$C$2:$C$66,$B$3,Real!$F$2:$F$66),MATCH(ROW(Real!$A$2:$A$66),ROW(Real!$A$2:$A$66)),""),ROWS($A$1:I103)),COLUMNS($A$1:I103)),"")</f>
        <v/>
      </c>
      <c r="P111" s="55" t="str" cm="1">
        <f t="array" aca="1" ref="P111" ca="1">IFERROR(INDEX(Real!$AF$2:$AL$66,SMALL(IF(COUNTIFS($B$2,Real!$C$2:$C$66,$B$3,Real!$F$2:$F$66),MATCH(ROW(Real!$A$2:$A$66),ROW(Real!$A$2:$A$66)),""),ROWS($A$1:J103)),COLUMNS($A$1:J103)),"")</f>
        <v/>
      </c>
    </row>
    <row r="112" spans="5:16" x14ac:dyDescent="0.3">
      <c r="E112">
        <f ca="1"/>
        <v>0</v>
      </c>
      <c r="F112" t="e">
        <v>#N/A</v>
      </c>
      <c r="G112" t="e">
        <v>#N/A</v>
      </c>
      <c r="H112" t="e" cm="1">
        <f t="array" aca="1" ref="H112" ca="1">SMALL(IF(COUNTIFS($B$2,Real!$C$2:$C$382,$B$3,Real!$F$2:$F$382),MATCH(ROW(Real!$A$2:$A$382),ROW(Real!$A$2:$A$382)),""),ROWS($A$1:A108))</f>
        <v>#NUM!</v>
      </c>
      <c r="I112" s="2" t="str" cm="1">
        <f t="array" aca="1" ref="I112" ca="1">IFERROR(INDEX(Real!$AF$2:$AL$66,SMALL(IF(COUNTIFS($B$2,Real!$C$2:$C$66,$B$3,Real!$F$2:$F$66),MATCH(ROW(Real!$A$2:$A$66),ROW(Real!$A$2:$A$66)),""),ROWS($A$1:A104)),COLUMNS($A$1:A104)),"")</f>
        <v/>
      </c>
      <c r="J112" s="55" t="str" cm="1">
        <f t="array" aca="1" ref="J112" ca="1">IFERROR(INDEX(Real!$AF$2:$AL$66,SMALL(IF(COUNTIFS($B$2,Real!$C$2:$C$66,$B$3,Real!$F$2:$F$66),MATCH(ROW(Real!$A$2:$A$66),ROW(Real!$A$2:$A$66)),""),ROWS($A$1:D104)),COLUMNS($A$1:D104)),"")</f>
        <v/>
      </c>
      <c r="K112" s="55" t="str" cm="1">
        <f t="array" aca="1" ref="K112" ca="1">IFERROR(INDEX(Real!$AF$2:$AL$66,SMALL(IF(COUNTIFS($B$2,Real!$C$2:$C$66,$B$3,Real!$F$2:$F$66),MATCH(ROW(Real!$A$2:$A$66),ROW(Real!$A$2:$A$66)),""),ROWS($A$1:E104)),COLUMNS($A$1:E104)),"")</f>
        <v/>
      </c>
      <c r="L112" s="55" t="str" cm="1">
        <f t="array" aca="1" ref="L112" ca="1">IFERROR(INDEX(Real!$AF$2:$AL$66,SMALL(IF(COUNTIFS($B$2,Real!$C$2:$C$66,$B$3,Real!$F$2:$F$66),MATCH(ROW(Real!$A$2:$A$66),ROW(Real!$A$2:$A$66)),""),ROWS($A$1:F104)),COLUMNS($A$1:F104)),"")</f>
        <v/>
      </c>
      <c r="M112" s="55" t="str" cm="1">
        <f t="array" aca="1" ref="M112" ca="1">IFERROR(INDEX(Real!$AF$2:$AL$66,SMALL(IF(COUNTIFS($B$2,Real!$C$2:$C$66,$B$3,Real!$F$2:$F$66),MATCH(ROW(Real!$A$2:$A$66),ROW(Real!$A$2:$A$66)),""),ROWS($A$1:G104)),COLUMNS($A$1:G104)),"")</f>
        <v/>
      </c>
      <c r="N112" s="55" t="str" cm="1">
        <f t="array" aca="1" ref="N112" ca="1">IFERROR(INDEX(Real!$AF$2:$AL$66,SMALL(IF(COUNTIFS($B$2,Real!$C$2:$C$66,$B$3,Real!$F$2:$F$66),MATCH(ROW(Real!$A$2:$A$66),ROW(Real!$A$2:$A$66)),""),ROWS($A$1:H104)),COLUMNS($A$1:H104)),"")</f>
        <v/>
      </c>
      <c r="O112" s="55" t="str" cm="1">
        <f t="array" aca="1" ref="O112" ca="1">IFERROR(INDEX(Real!$AF$2:$AL$66,SMALL(IF(COUNTIFS($B$2,Real!$C$2:$C$66,$B$3,Real!$F$2:$F$66),MATCH(ROW(Real!$A$2:$A$66),ROW(Real!$A$2:$A$66)),""),ROWS($A$1:I104)),COLUMNS($A$1:I104)),"")</f>
        <v/>
      </c>
      <c r="P112" s="55" t="str" cm="1">
        <f t="array" aca="1" ref="P112" ca="1">IFERROR(INDEX(Real!$AF$2:$AL$66,SMALL(IF(COUNTIFS($B$2,Real!$C$2:$C$66,$B$3,Real!$F$2:$F$66),MATCH(ROW(Real!$A$2:$A$66),ROW(Real!$A$2:$A$66)),""),ROWS($A$1:J104)),COLUMNS($A$1:J104)),"")</f>
        <v/>
      </c>
    </row>
    <row r="113" spans="5:16" x14ac:dyDescent="0.3">
      <c r="E113">
        <f ca="1"/>
        <v>0</v>
      </c>
      <c r="F113" t="e">
        <v>#N/A</v>
      </c>
      <c r="G113" t="e">
        <v>#N/A</v>
      </c>
      <c r="H113" t="e" cm="1">
        <f t="array" aca="1" ref="H113" ca="1">SMALL(IF(COUNTIFS($B$2,Real!$C$2:$C$382,$B$3,Real!$F$2:$F$382),MATCH(ROW(Real!$A$2:$A$382),ROW(Real!$A$2:$A$382)),""),ROWS($A$1:A109))</f>
        <v>#NUM!</v>
      </c>
      <c r="I113" s="2" t="str" cm="1">
        <f t="array" aca="1" ref="I113" ca="1">IFERROR(INDEX(Real!$AF$2:$AL$66,SMALL(IF(COUNTIFS($B$2,Real!$C$2:$C$66,$B$3,Real!$F$2:$F$66),MATCH(ROW(Real!$A$2:$A$66),ROW(Real!$A$2:$A$66)),""),ROWS($A$1:A105)),COLUMNS($A$1:A105)),"")</f>
        <v/>
      </c>
      <c r="J113" s="55" t="str" cm="1">
        <f t="array" aca="1" ref="J113" ca="1">IFERROR(INDEX(Real!$AF$2:$AL$66,SMALL(IF(COUNTIFS($B$2,Real!$C$2:$C$66,$B$3,Real!$F$2:$F$66),MATCH(ROW(Real!$A$2:$A$66),ROW(Real!$A$2:$A$66)),""),ROWS($A$1:D105)),COLUMNS($A$1:D105)),"")</f>
        <v/>
      </c>
      <c r="K113" s="55" t="str" cm="1">
        <f t="array" aca="1" ref="K113" ca="1">IFERROR(INDEX(Real!$AF$2:$AL$66,SMALL(IF(COUNTIFS($B$2,Real!$C$2:$C$66,$B$3,Real!$F$2:$F$66),MATCH(ROW(Real!$A$2:$A$66),ROW(Real!$A$2:$A$66)),""),ROWS($A$1:E105)),COLUMNS($A$1:E105)),"")</f>
        <v/>
      </c>
      <c r="L113" s="55" t="str" cm="1">
        <f t="array" aca="1" ref="L113" ca="1">IFERROR(INDEX(Real!$AF$2:$AL$66,SMALL(IF(COUNTIFS($B$2,Real!$C$2:$C$66,$B$3,Real!$F$2:$F$66),MATCH(ROW(Real!$A$2:$A$66),ROW(Real!$A$2:$A$66)),""),ROWS($A$1:F105)),COLUMNS($A$1:F105)),"")</f>
        <v/>
      </c>
      <c r="M113" s="55" t="str" cm="1">
        <f t="array" aca="1" ref="M113" ca="1">IFERROR(INDEX(Real!$AF$2:$AL$66,SMALL(IF(COUNTIFS($B$2,Real!$C$2:$C$66,$B$3,Real!$F$2:$F$66),MATCH(ROW(Real!$A$2:$A$66),ROW(Real!$A$2:$A$66)),""),ROWS($A$1:G105)),COLUMNS($A$1:G105)),"")</f>
        <v/>
      </c>
      <c r="N113" s="55" t="str" cm="1">
        <f t="array" aca="1" ref="N113" ca="1">IFERROR(INDEX(Real!$AF$2:$AL$66,SMALL(IF(COUNTIFS($B$2,Real!$C$2:$C$66,$B$3,Real!$F$2:$F$66),MATCH(ROW(Real!$A$2:$A$66),ROW(Real!$A$2:$A$66)),""),ROWS($A$1:H105)),COLUMNS($A$1:H105)),"")</f>
        <v/>
      </c>
      <c r="O113" s="55" t="str" cm="1">
        <f t="array" aca="1" ref="O113" ca="1">IFERROR(INDEX(Real!$AF$2:$AL$66,SMALL(IF(COUNTIFS($B$2,Real!$C$2:$C$66,$B$3,Real!$F$2:$F$66),MATCH(ROW(Real!$A$2:$A$66),ROW(Real!$A$2:$A$66)),""),ROWS($A$1:I105)),COLUMNS($A$1:I105)),"")</f>
        <v/>
      </c>
      <c r="P113" s="55" t="str" cm="1">
        <f t="array" aca="1" ref="P113" ca="1">IFERROR(INDEX(Real!$AF$2:$AL$66,SMALL(IF(COUNTIFS($B$2,Real!$C$2:$C$66,$B$3,Real!$F$2:$F$66),MATCH(ROW(Real!$A$2:$A$66),ROW(Real!$A$2:$A$66)),""),ROWS($A$1:J105)),COLUMNS($A$1:J105)),"")</f>
        <v/>
      </c>
    </row>
    <row r="114" spans="5:16" x14ac:dyDescent="0.3">
      <c r="E114">
        <f ca="1"/>
        <v>0</v>
      </c>
      <c r="F114" t="e">
        <v>#N/A</v>
      </c>
      <c r="G114" t="e">
        <v>#N/A</v>
      </c>
      <c r="H114" t="e" cm="1">
        <f t="array" aca="1" ref="H114" ca="1">SMALL(IF(COUNTIFS($B$2,Real!$C$2:$C$382,$B$3,Real!$F$2:$F$382),MATCH(ROW(Real!$A$2:$A$382),ROW(Real!$A$2:$A$382)),""),ROWS($A$1:A110))</f>
        <v>#NUM!</v>
      </c>
      <c r="I114" s="2" t="str" cm="1">
        <f t="array" aca="1" ref="I114" ca="1">IFERROR(INDEX(Real!$AF$2:$AL$66,SMALL(IF(COUNTIFS($B$2,Real!$C$2:$C$66,$B$3,Real!$F$2:$F$66),MATCH(ROW(Real!$A$2:$A$66),ROW(Real!$A$2:$A$66)),""),ROWS($A$1:A106)),COLUMNS($A$1:A106)),"")</f>
        <v/>
      </c>
      <c r="J114" s="55" t="str" cm="1">
        <f t="array" aca="1" ref="J114" ca="1">IFERROR(INDEX(Real!$AF$2:$AL$66,SMALL(IF(COUNTIFS($B$2,Real!$C$2:$C$66,$B$3,Real!$F$2:$F$66),MATCH(ROW(Real!$A$2:$A$66),ROW(Real!$A$2:$A$66)),""),ROWS($A$1:D106)),COLUMNS($A$1:D106)),"")</f>
        <v/>
      </c>
      <c r="K114" s="55" t="str" cm="1">
        <f t="array" aca="1" ref="K114" ca="1">IFERROR(INDEX(Real!$AF$2:$AL$66,SMALL(IF(COUNTIFS($B$2,Real!$C$2:$C$66,$B$3,Real!$F$2:$F$66),MATCH(ROW(Real!$A$2:$A$66),ROW(Real!$A$2:$A$66)),""),ROWS($A$1:E106)),COLUMNS($A$1:E106)),"")</f>
        <v/>
      </c>
      <c r="L114" s="55" t="str" cm="1">
        <f t="array" aca="1" ref="L114" ca="1">IFERROR(INDEX(Real!$AF$2:$AL$66,SMALL(IF(COUNTIFS($B$2,Real!$C$2:$C$66,$B$3,Real!$F$2:$F$66),MATCH(ROW(Real!$A$2:$A$66),ROW(Real!$A$2:$A$66)),""),ROWS($A$1:F106)),COLUMNS($A$1:F106)),"")</f>
        <v/>
      </c>
      <c r="M114" s="55" t="str" cm="1">
        <f t="array" aca="1" ref="M114" ca="1">IFERROR(INDEX(Real!$AF$2:$AL$66,SMALL(IF(COUNTIFS($B$2,Real!$C$2:$C$66,$B$3,Real!$F$2:$F$66),MATCH(ROW(Real!$A$2:$A$66),ROW(Real!$A$2:$A$66)),""),ROWS($A$1:G106)),COLUMNS($A$1:G106)),"")</f>
        <v/>
      </c>
      <c r="N114" s="55" t="str" cm="1">
        <f t="array" aca="1" ref="N114" ca="1">IFERROR(INDEX(Real!$AF$2:$AL$66,SMALL(IF(COUNTIFS($B$2,Real!$C$2:$C$66,$B$3,Real!$F$2:$F$66),MATCH(ROW(Real!$A$2:$A$66),ROW(Real!$A$2:$A$66)),""),ROWS($A$1:H106)),COLUMNS($A$1:H106)),"")</f>
        <v/>
      </c>
      <c r="O114" s="55" t="str" cm="1">
        <f t="array" aca="1" ref="O114" ca="1">IFERROR(INDEX(Real!$AF$2:$AL$66,SMALL(IF(COUNTIFS($B$2,Real!$C$2:$C$66,$B$3,Real!$F$2:$F$66),MATCH(ROW(Real!$A$2:$A$66),ROW(Real!$A$2:$A$66)),""),ROWS($A$1:I106)),COLUMNS($A$1:I106)),"")</f>
        <v/>
      </c>
      <c r="P114" s="55" t="str" cm="1">
        <f t="array" aca="1" ref="P114" ca="1">IFERROR(INDEX(Real!$AF$2:$AL$66,SMALL(IF(COUNTIFS($B$2,Real!$C$2:$C$66,$B$3,Real!$F$2:$F$66),MATCH(ROW(Real!$A$2:$A$66),ROW(Real!$A$2:$A$66)),""),ROWS($A$1:J106)),COLUMNS($A$1:J106)),"")</f>
        <v/>
      </c>
    </row>
    <row r="115" spans="5:16" x14ac:dyDescent="0.3">
      <c r="E115">
        <f ca="1"/>
        <v>0</v>
      </c>
      <c r="F115" t="e">
        <v>#N/A</v>
      </c>
      <c r="G115" t="e">
        <v>#N/A</v>
      </c>
      <c r="H115" t="e" cm="1">
        <f t="array" aca="1" ref="H115" ca="1">SMALL(IF(COUNTIFS($B$2,Real!$C$2:$C$382,$B$3,Real!$F$2:$F$382),MATCH(ROW(Real!$A$2:$A$382),ROW(Real!$A$2:$A$382)),""),ROWS($A$1:A111))</f>
        <v>#NUM!</v>
      </c>
      <c r="I115" s="2" t="str" cm="1">
        <f t="array" aca="1" ref="I115" ca="1">IFERROR(INDEX(Real!$AF$2:$AL$66,SMALL(IF(COUNTIFS($B$2,Real!$C$2:$C$66,$B$3,Real!$F$2:$F$66),MATCH(ROW(Real!$A$2:$A$66),ROW(Real!$A$2:$A$66)),""),ROWS($A$1:A107)),COLUMNS($A$1:A107)),"")</f>
        <v/>
      </c>
      <c r="J115" s="55" t="str" cm="1">
        <f t="array" aca="1" ref="J115" ca="1">IFERROR(INDEX(Real!$AF$2:$AL$66,SMALL(IF(COUNTIFS($B$2,Real!$C$2:$C$66,$B$3,Real!$F$2:$F$66),MATCH(ROW(Real!$A$2:$A$66),ROW(Real!$A$2:$A$66)),""),ROWS($A$1:D107)),COLUMNS($A$1:D107)),"")</f>
        <v/>
      </c>
      <c r="K115" s="55" t="str" cm="1">
        <f t="array" aca="1" ref="K115" ca="1">IFERROR(INDEX(Real!$AF$2:$AL$66,SMALL(IF(COUNTIFS($B$2,Real!$C$2:$C$66,$B$3,Real!$F$2:$F$66),MATCH(ROW(Real!$A$2:$A$66),ROW(Real!$A$2:$A$66)),""),ROWS($A$1:E107)),COLUMNS($A$1:E107)),"")</f>
        <v/>
      </c>
      <c r="L115" s="55" t="str" cm="1">
        <f t="array" aca="1" ref="L115" ca="1">IFERROR(INDEX(Real!$AF$2:$AL$66,SMALL(IF(COUNTIFS($B$2,Real!$C$2:$C$66,$B$3,Real!$F$2:$F$66),MATCH(ROW(Real!$A$2:$A$66),ROW(Real!$A$2:$A$66)),""),ROWS($A$1:F107)),COLUMNS($A$1:F107)),"")</f>
        <v/>
      </c>
      <c r="M115" s="55" t="str" cm="1">
        <f t="array" aca="1" ref="M115" ca="1">IFERROR(INDEX(Real!$AF$2:$AL$66,SMALL(IF(COUNTIFS($B$2,Real!$C$2:$C$66,$B$3,Real!$F$2:$F$66),MATCH(ROW(Real!$A$2:$A$66),ROW(Real!$A$2:$A$66)),""),ROWS($A$1:G107)),COLUMNS($A$1:G107)),"")</f>
        <v/>
      </c>
      <c r="N115" s="55" t="str" cm="1">
        <f t="array" aca="1" ref="N115" ca="1">IFERROR(INDEX(Real!$AF$2:$AL$66,SMALL(IF(COUNTIFS($B$2,Real!$C$2:$C$66,$B$3,Real!$F$2:$F$66),MATCH(ROW(Real!$A$2:$A$66),ROW(Real!$A$2:$A$66)),""),ROWS($A$1:H107)),COLUMNS($A$1:H107)),"")</f>
        <v/>
      </c>
      <c r="O115" s="55" t="str" cm="1">
        <f t="array" aca="1" ref="O115" ca="1">IFERROR(INDEX(Real!$AF$2:$AL$66,SMALL(IF(COUNTIFS($B$2,Real!$C$2:$C$66,$B$3,Real!$F$2:$F$66),MATCH(ROW(Real!$A$2:$A$66),ROW(Real!$A$2:$A$66)),""),ROWS($A$1:I107)),COLUMNS($A$1:I107)),"")</f>
        <v/>
      </c>
      <c r="P115" s="55" t="str" cm="1">
        <f t="array" aca="1" ref="P115" ca="1">IFERROR(INDEX(Real!$AF$2:$AL$66,SMALL(IF(COUNTIFS($B$2,Real!$C$2:$C$66,$B$3,Real!$F$2:$F$66),MATCH(ROW(Real!$A$2:$A$66),ROW(Real!$A$2:$A$66)),""),ROWS($A$1:J107)),COLUMNS($A$1:J107)),"")</f>
        <v/>
      </c>
    </row>
    <row r="116" spans="5:16" x14ac:dyDescent="0.3">
      <c r="E116">
        <f ca="1"/>
        <v>0</v>
      </c>
      <c r="F116" t="e">
        <v>#N/A</v>
      </c>
      <c r="G116" t="e">
        <v>#N/A</v>
      </c>
      <c r="H116" t="e" cm="1">
        <f t="array" aca="1" ref="H116" ca="1">SMALL(IF(COUNTIFS($B$2,Real!$C$2:$C$382,$B$3,Real!$F$2:$F$382),MATCH(ROW(Real!$A$2:$A$382),ROW(Real!$A$2:$A$382)),""),ROWS($A$1:A112))</f>
        <v>#NUM!</v>
      </c>
      <c r="I116" s="2" t="str" cm="1">
        <f t="array" aca="1" ref="I116" ca="1">IFERROR(INDEX(Real!$AF$2:$AL$66,SMALL(IF(COUNTIFS($B$2,Real!$C$2:$C$66,$B$3,Real!$F$2:$F$66),MATCH(ROW(Real!$A$2:$A$66),ROW(Real!$A$2:$A$66)),""),ROWS($A$1:A108)),COLUMNS($A$1:A108)),"")</f>
        <v/>
      </c>
      <c r="J116" s="55" t="str" cm="1">
        <f t="array" aca="1" ref="J116" ca="1">IFERROR(INDEX(Real!$AF$2:$AL$66,SMALL(IF(COUNTIFS($B$2,Real!$C$2:$C$66,$B$3,Real!$F$2:$F$66),MATCH(ROW(Real!$A$2:$A$66),ROW(Real!$A$2:$A$66)),""),ROWS($A$1:D108)),COLUMNS($A$1:D108)),"")</f>
        <v/>
      </c>
      <c r="K116" s="55" t="str" cm="1">
        <f t="array" aca="1" ref="K116" ca="1">IFERROR(INDEX(Real!$AF$2:$AL$66,SMALL(IF(COUNTIFS($B$2,Real!$C$2:$C$66,$B$3,Real!$F$2:$F$66),MATCH(ROW(Real!$A$2:$A$66),ROW(Real!$A$2:$A$66)),""),ROWS($A$1:E108)),COLUMNS($A$1:E108)),"")</f>
        <v/>
      </c>
      <c r="L116" s="55" t="str" cm="1">
        <f t="array" aca="1" ref="L116" ca="1">IFERROR(INDEX(Real!$AF$2:$AL$66,SMALL(IF(COUNTIFS($B$2,Real!$C$2:$C$66,$B$3,Real!$F$2:$F$66),MATCH(ROW(Real!$A$2:$A$66),ROW(Real!$A$2:$A$66)),""),ROWS($A$1:F108)),COLUMNS($A$1:F108)),"")</f>
        <v/>
      </c>
      <c r="M116" s="55" t="str" cm="1">
        <f t="array" aca="1" ref="M116" ca="1">IFERROR(INDEX(Real!$AF$2:$AL$66,SMALL(IF(COUNTIFS($B$2,Real!$C$2:$C$66,$B$3,Real!$F$2:$F$66),MATCH(ROW(Real!$A$2:$A$66),ROW(Real!$A$2:$A$66)),""),ROWS($A$1:G108)),COLUMNS($A$1:G108)),"")</f>
        <v/>
      </c>
      <c r="N116" s="55" t="str" cm="1">
        <f t="array" aca="1" ref="N116" ca="1">IFERROR(INDEX(Real!$AF$2:$AL$66,SMALL(IF(COUNTIFS($B$2,Real!$C$2:$C$66,$B$3,Real!$F$2:$F$66),MATCH(ROW(Real!$A$2:$A$66),ROW(Real!$A$2:$A$66)),""),ROWS($A$1:H108)),COLUMNS($A$1:H108)),"")</f>
        <v/>
      </c>
      <c r="O116" s="55" t="str" cm="1">
        <f t="array" aca="1" ref="O116" ca="1">IFERROR(INDEX(Real!$AF$2:$AL$66,SMALL(IF(COUNTIFS($B$2,Real!$C$2:$C$66,$B$3,Real!$F$2:$F$66),MATCH(ROW(Real!$A$2:$A$66),ROW(Real!$A$2:$A$66)),""),ROWS($A$1:I108)),COLUMNS($A$1:I108)),"")</f>
        <v/>
      </c>
      <c r="P116" s="55" t="str" cm="1">
        <f t="array" aca="1" ref="P116" ca="1">IFERROR(INDEX(Real!$AF$2:$AL$66,SMALL(IF(COUNTIFS($B$2,Real!$C$2:$C$66,$B$3,Real!$F$2:$F$66),MATCH(ROW(Real!$A$2:$A$66),ROW(Real!$A$2:$A$66)),""),ROWS($A$1:J108)),COLUMNS($A$1:J108)),"")</f>
        <v/>
      </c>
    </row>
    <row r="117" spans="5:16" x14ac:dyDescent="0.3">
      <c r="E117">
        <f ca="1"/>
        <v>0</v>
      </c>
      <c r="F117" t="e">
        <v>#N/A</v>
      </c>
      <c r="G117" t="e">
        <v>#N/A</v>
      </c>
      <c r="H117" t="e" cm="1">
        <f t="array" aca="1" ref="H117" ca="1">SMALL(IF(COUNTIFS($B$2,Real!$C$2:$C$382,$B$3,Real!$F$2:$F$382),MATCH(ROW(Real!$A$2:$A$382),ROW(Real!$A$2:$A$382)),""),ROWS($A$1:A113))</f>
        <v>#NUM!</v>
      </c>
      <c r="I117" s="2" t="str" cm="1">
        <f t="array" aca="1" ref="I117" ca="1">IFERROR(INDEX(Real!$AF$2:$AL$66,SMALL(IF(COUNTIFS($B$2,Real!$C$2:$C$66,$B$3,Real!$F$2:$F$66),MATCH(ROW(Real!$A$2:$A$66),ROW(Real!$A$2:$A$66)),""),ROWS($A$1:A109)),COLUMNS($A$1:A109)),"")</f>
        <v/>
      </c>
      <c r="J117" s="55" t="str" cm="1">
        <f t="array" aca="1" ref="J117" ca="1">IFERROR(INDEX(Real!$AF$2:$AL$66,SMALL(IF(COUNTIFS($B$2,Real!$C$2:$C$66,$B$3,Real!$F$2:$F$66),MATCH(ROW(Real!$A$2:$A$66),ROW(Real!$A$2:$A$66)),""),ROWS($A$1:D109)),COLUMNS($A$1:D109)),"")</f>
        <v/>
      </c>
      <c r="K117" s="55" t="str" cm="1">
        <f t="array" aca="1" ref="K117" ca="1">IFERROR(INDEX(Real!$AF$2:$AL$66,SMALL(IF(COUNTIFS($B$2,Real!$C$2:$C$66,$B$3,Real!$F$2:$F$66),MATCH(ROW(Real!$A$2:$A$66),ROW(Real!$A$2:$A$66)),""),ROWS($A$1:E109)),COLUMNS($A$1:E109)),"")</f>
        <v/>
      </c>
      <c r="L117" s="55" t="str" cm="1">
        <f t="array" aca="1" ref="L117" ca="1">IFERROR(INDEX(Real!$AF$2:$AL$66,SMALL(IF(COUNTIFS($B$2,Real!$C$2:$C$66,$B$3,Real!$F$2:$F$66),MATCH(ROW(Real!$A$2:$A$66),ROW(Real!$A$2:$A$66)),""),ROWS($A$1:F109)),COLUMNS($A$1:F109)),"")</f>
        <v/>
      </c>
      <c r="M117" s="55" t="str" cm="1">
        <f t="array" aca="1" ref="M117" ca="1">IFERROR(INDEX(Real!$AF$2:$AL$66,SMALL(IF(COUNTIFS($B$2,Real!$C$2:$C$66,$B$3,Real!$F$2:$F$66),MATCH(ROW(Real!$A$2:$A$66),ROW(Real!$A$2:$A$66)),""),ROWS($A$1:G109)),COLUMNS($A$1:G109)),"")</f>
        <v/>
      </c>
      <c r="N117" s="55" t="str" cm="1">
        <f t="array" aca="1" ref="N117" ca="1">IFERROR(INDEX(Real!$AF$2:$AL$66,SMALL(IF(COUNTIFS($B$2,Real!$C$2:$C$66,$B$3,Real!$F$2:$F$66),MATCH(ROW(Real!$A$2:$A$66),ROW(Real!$A$2:$A$66)),""),ROWS($A$1:H109)),COLUMNS($A$1:H109)),"")</f>
        <v/>
      </c>
      <c r="O117" s="55" t="str" cm="1">
        <f t="array" aca="1" ref="O117" ca="1">IFERROR(INDEX(Real!$AF$2:$AL$66,SMALL(IF(COUNTIFS($B$2,Real!$C$2:$C$66,$B$3,Real!$F$2:$F$66),MATCH(ROW(Real!$A$2:$A$66),ROW(Real!$A$2:$A$66)),""),ROWS($A$1:I109)),COLUMNS($A$1:I109)),"")</f>
        <v/>
      </c>
      <c r="P117" s="55" t="str" cm="1">
        <f t="array" aca="1" ref="P117" ca="1">IFERROR(INDEX(Real!$AF$2:$AL$66,SMALL(IF(COUNTIFS($B$2,Real!$C$2:$C$66,$B$3,Real!$F$2:$F$66),MATCH(ROW(Real!$A$2:$A$66),ROW(Real!$A$2:$A$66)),""),ROWS($A$1:J109)),COLUMNS($A$1:J109)),"")</f>
        <v/>
      </c>
    </row>
    <row r="118" spans="5:16" x14ac:dyDescent="0.3">
      <c r="E118">
        <f ca="1"/>
        <v>0</v>
      </c>
      <c r="F118" t="e">
        <v>#N/A</v>
      </c>
      <c r="G118" t="e">
        <v>#N/A</v>
      </c>
      <c r="H118" t="e" cm="1">
        <f t="array" aca="1" ref="H118" ca="1">SMALL(IF(COUNTIFS($B$2,Real!$C$2:$C$382,$B$3,Real!$F$2:$F$382),MATCH(ROW(Real!$A$2:$A$382),ROW(Real!$A$2:$A$382)),""),ROWS($A$1:A114))</f>
        <v>#NUM!</v>
      </c>
      <c r="I118" s="2" t="str" cm="1">
        <f t="array" aca="1" ref="I118" ca="1">IFERROR(INDEX(Real!$AF$2:$AL$66,SMALL(IF(COUNTIFS($B$2,Real!$C$2:$C$66,$B$3,Real!$F$2:$F$66),MATCH(ROW(Real!$A$2:$A$66),ROW(Real!$A$2:$A$66)),""),ROWS($A$1:A110)),COLUMNS($A$1:A110)),"")</f>
        <v/>
      </c>
      <c r="J118" s="55" t="str" cm="1">
        <f t="array" aca="1" ref="J118" ca="1">IFERROR(INDEX(Real!$AF$2:$AL$66,SMALL(IF(COUNTIFS($B$2,Real!$C$2:$C$66,$B$3,Real!$F$2:$F$66),MATCH(ROW(Real!$A$2:$A$66),ROW(Real!$A$2:$A$66)),""),ROWS($A$1:D110)),COLUMNS($A$1:D110)),"")</f>
        <v/>
      </c>
      <c r="K118" s="55" t="str" cm="1">
        <f t="array" aca="1" ref="K118" ca="1">IFERROR(INDEX(Real!$AF$2:$AL$66,SMALL(IF(COUNTIFS($B$2,Real!$C$2:$C$66,$B$3,Real!$F$2:$F$66),MATCH(ROW(Real!$A$2:$A$66),ROW(Real!$A$2:$A$66)),""),ROWS($A$1:E110)),COLUMNS($A$1:E110)),"")</f>
        <v/>
      </c>
      <c r="L118" s="55" t="str" cm="1">
        <f t="array" aca="1" ref="L118" ca="1">IFERROR(INDEX(Real!$AF$2:$AL$66,SMALL(IF(COUNTIFS($B$2,Real!$C$2:$C$66,$B$3,Real!$F$2:$F$66),MATCH(ROW(Real!$A$2:$A$66),ROW(Real!$A$2:$A$66)),""),ROWS($A$1:F110)),COLUMNS($A$1:F110)),"")</f>
        <v/>
      </c>
      <c r="M118" s="55" t="str" cm="1">
        <f t="array" aca="1" ref="M118" ca="1">IFERROR(INDEX(Real!$AF$2:$AL$66,SMALL(IF(COUNTIFS($B$2,Real!$C$2:$C$66,$B$3,Real!$F$2:$F$66),MATCH(ROW(Real!$A$2:$A$66),ROW(Real!$A$2:$A$66)),""),ROWS($A$1:G110)),COLUMNS($A$1:G110)),"")</f>
        <v/>
      </c>
      <c r="N118" s="55" t="str" cm="1">
        <f t="array" aca="1" ref="N118" ca="1">IFERROR(INDEX(Real!$AF$2:$AL$66,SMALL(IF(COUNTIFS($B$2,Real!$C$2:$C$66,$B$3,Real!$F$2:$F$66),MATCH(ROW(Real!$A$2:$A$66),ROW(Real!$A$2:$A$66)),""),ROWS($A$1:H110)),COLUMNS($A$1:H110)),"")</f>
        <v/>
      </c>
      <c r="O118" s="55" t="str" cm="1">
        <f t="array" aca="1" ref="O118" ca="1">IFERROR(INDEX(Real!$AF$2:$AL$66,SMALL(IF(COUNTIFS($B$2,Real!$C$2:$C$66,$B$3,Real!$F$2:$F$66),MATCH(ROW(Real!$A$2:$A$66),ROW(Real!$A$2:$A$66)),""),ROWS($A$1:I110)),COLUMNS($A$1:I110)),"")</f>
        <v/>
      </c>
      <c r="P118" s="55" t="str" cm="1">
        <f t="array" aca="1" ref="P118" ca="1">IFERROR(INDEX(Real!$AF$2:$AL$66,SMALL(IF(COUNTIFS($B$2,Real!$C$2:$C$66,$B$3,Real!$F$2:$F$66),MATCH(ROW(Real!$A$2:$A$66),ROW(Real!$A$2:$A$66)),""),ROWS($A$1:J110)),COLUMNS($A$1:J110)),"")</f>
        <v/>
      </c>
    </row>
    <row r="119" spans="5:16" x14ac:dyDescent="0.3">
      <c r="E119">
        <f ca="1"/>
        <v>0</v>
      </c>
      <c r="F119" t="e">
        <v>#N/A</v>
      </c>
      <c r="G119" t="e">
        <v>#N/A</v>
      </c>
      <c r="H119" t="e" cm="1">
        <f t="array" aca="1" ref="H119" ca="1">SMALL(IF(COUNTIFS($B$2,Real!$C$2:$C$382,$B$3,Real!$F$2:$F$382),MATCH(ROW(Real!$A$2:$A$382),ROW(Real!$A$2:$A$382)),""),ROWS($A$1:A115))</f>
        <v>#NUM!</v>
      </c>
      <c r="I119" s="2" t="str" cm="1">
        <f t="array" aca="1" ref="I119" ca="1">IFERROR(INDEX(Real!$AF$2:$AL$66,SMALL(IF(COUNTIFS($B$2,Real!$C$2:$C$66,$B$3,Real!$F$2:$F$66),MATCH(ROW(Real!$A$2:$A$66),ROW(Real!$A$2:$A$66)),""),ROWS($A$1:A111)),COLUMNS($A$1:A111)),"")</f>
        <v/>
      </c>
      <c r="J119" s="55" t="str" cm="1">
        <f t="array" aca="1" ref="J119" ca="1">IFERROR(INDEX(Real!$AF$2:$AL$66,SMALL(IF(COUNTIFS($B$2,Real!$C$2:$C$66,$B$3,Real!$F$2:$F$66),MATCH(ROW(Real!$A$2:$A$66),ROW(Real!$A$2:$A$66)),""),ROWS($A$1:D111)),COLUMNS($A$1:D111)),"")</f>
        <v/>
      </c>
      <c r="K119" s="55" t="str" cm="1">
        <f t="array" aca="1" ref="K119" ca="1">IFERROR(INDEX(Real!$AF$2:$AL$66,SMALL(IF(COUNTIFS($B$2,Real!$C$2:$C$66,$B$3,Real!$F$2:$F$66),MATCH(ROW(Real!$A$2:$A$66),ROW(Real!$A$2:$A$66)),""),ROWS($A$1:E111)),COLUMNS($A$1:E111)),"")</f>
        <v/>
      </c>
      <c r="L119" s="55" t="str" cm="1">
        <f t="array" aca="1" ref="L119" ca="1">IFERROR(INDEX(Real!$AF$2:$AL$66,SMALL(IF(COUNTIFS($B$2,Real!$C$2:$C$66,$B$3,Real!$F$2:$F$66),MATCH(ROW(Real!$A$2:$A$66),ROW(Real!$A$2:$A$66)),""),ROWS($A$1:F111)),COLUMNS($A$1:F111)),"")</f>
        <v/>
      </c>
      <c r="M119" s="55" t="str" cm="1">
        <f t="array" aca="1" ref="M119" ca="1">IFERROR(INDEX(Real!$AF$2:$AL$66,SMALL(IF(COUNTIFS($B$2,Real!$C$2:$C$66,$B$3,Real!$F$2:$F$66),MATCH(ROW(Real!$A$2:$A$66),ROW(Real!$A$2:$A$66)),""),ROWS($A$1:G111)),COLUMNS($A$1:G111)),"")</f>
        <v/>
      </c>
      <c r="N119" s="55" t="str" cm="1">
        <f t="array" aca="1" ref="N119" ca="1">IFERROR(INDEX(Real!$AF$2:$AL$66,SMALL(IF(COUNTIFS($B$2,Real!$C$2:$C$66,$B$3,Real!$F$2:$F$66),MATCH(ROW(Real!$A$2:$A$66),ROW(Real!$A$2:$A$66)),""),ROWS($A$1:H111)),COLUMNS($A$1:H111)),"")</f>
        <v/>
      </c>
      <c r="O119" s="55" t="str" cm="1">
        <f t="array" aca="1" ref="O119" ca="1">IFERROR(INDEX(Real!$AF$2:$AL$66,SMALL(IF(COUNTIFS($B$2,Real!$C$2:$C$66,$B$3,Real!$F$2:$F$66),MATCH(ROW(Real!$A$2:$A$66),ROW(Real!$A$2:$A$66)),""),ROWS($A$1:I111)),COLUMNS($A$1:I111)),"")</f>
        <v/>
      </c>
      <c r="P119" s="55" t="str" cm="1">
        <f t="array" aca="1" ref="P119" ca="1">IFERROR(INDEX(Real!$AF$2:$AL$66,SMALL(IF(COUNTIFS($B$2,Real!$C$2:$C$66,$B$3,Real!$F$2:$F$66),MATCH(ROW(Real!$A$2:$A$66),ROW(Real!$A$2:$A$66)),""),ROWS($A$1:J111)),COLUMNS($A$1:J111)),"")</f>
        <v/>
      </c>
    </row>
    <row r="120" spans="5:16" x14ac:dyDescent="0.3">
      <c r="E120">
        <f ca="1"/>
        <v>0</v>
      </c>
      <c r="F120" t="e">
        <v>#N/A</v>
      </c>
      <c r="G120" t="e">
        <v>#N/A</v>
      </c>
      <c r="H120" t="e" cm="1">
        <f t="array" aca="1" ref="H120" ca="1">SMALL(IF(COUNTIFS($B$2,Real!$C$2:$C$382,$B$3,Real!$F$2:$F$382),MATCH(ROW(Real!$A$2:$A$382),ROW(Real!$A$2:$A$382)),""),ROWS($A$1:A116))</f>
        <v>#NUM!</v>
      </c>
      <c r="I120" s="2" t="str" cm="1">
        <f t="array" aca="1" ref="I120" ca="1">IFERROR(INDEX(Real!$AF$2:$AL$66,SMALL(IF(COUNTIFS($B$2,Real!$C$2:$C$66,$B$3,Real!$F$2:$F$66),MATCH(ROW(Real!$A$2:$A$66),ROW(Real!$A$2:$A$66)),""),ROWS($A$1:A112)),COLUMNS($A$1:A112)),"")</f>
        <v/>
      </c>
      <c r="J120" s="55" t="str" cm="1">
        <f t="array" aca="1" ref="J120" ca="1">IFERROR(INDEX(Real!$AF$2:$AL$66,SMALL(IF(COUNTIFS($B$2,Real!$C$2:$C$66,$B$3,Real!$F$2:$F$66),MATCH(ROW(Real!$A$2:$A$66),ROW(Real!$A$2:$A$66)),""),ROWS($A$1:D112)),COLUMNS($A$1:D112)),"")</f>
        <v/>
      </c>
      <c r="K120" s="55" t="str" cm="1">
        <f t="array" aca="1" ref="K120" ca="1">IFERROR(INDEX(Real!$AF$2:$AL$66,SMALL(IF(COUNTIFS($B$2,Real!$C$2:$C$66,$B$3,Real!$F$2:$F$66),MATCH(ROW(Real!$A$2:$A$66),ROW(Real!$A$2:$A$66)),""),ROWS($A$1:E112)),COLUMNS($A$1:E112)),"")</f>
        <v/>
      </c>
      <c r="L120" s="55" t="str" cm="1">
        <f t="array" aca="1" ref="L120" ca="1">IFERROR(INDEX(Real!$AF$2:$AL$66,SMALL(IF(COUNTIFS($B$2,Real!$C$2:$C$66,$B$3,Real!$F$2:$F$66),MATCH(ROW(Real!$A$2:$A$66),ROW(Real!$A$2:$A$66)),""),ROWS($A$1:F112)),COLUMNS($A$1:F112)),"")</f>
        <v/>
      </c>
      <c r="M120" s="55" t="str" cm="1">
        <f t="array" aca="1" ref="M120" ca="1">IFERROR(INDEX(Real!$AF$2:$AL$66,SMALL(IF(COUNTIFS($B$2,Real!$C$2:$C$66,$B$3,Real!$F$2:$F$66),MATCH(ROW(Real!$A$2:$A$66),ROW(Real!$A$2:$A$66)),""),ROWS($A$1:G112)),COLUMNS($A$1:G112)),"")</f>
        <v/>
      </c>
      <c r="N120" s="55" t="str" cm="1">
        <f t="array" aca="1" ref="N120" ca="1">IFERROR(INDEX(Real!$AF$2:$AL$66,SMALL(IF(COUNTIFS($B$2,Real!$C$2:$C$66,$B$3,Real!$F$2:$F$66),MATCH(ROW(Real!$A$2:$A$66),ROW(Real!$A$2:$A$66)),""),ROWS($A$1:H112)),COLUMNS($A$1:H112)),"")</f>
        <v/>
      </c>
      <c r="O120" s="55" t="str" cm="1">
        <f t="array" aca="1" ref="O120" ca="1">IFERROR(INDEX(Real!$AF$2:$AL$66,SMALL(IF(COUNTIFS($B$2,Real!$C$2:$C$66,$B$3,Real!$F$2:$F$66),MATCH(ROW(Real!$A$2:$A$66),ROW(Real!$A$2:$A$66)),""),ROWS($A$1:I112)),COLUMNS($A$1:I112)),"")</f>
        <v/>
      </c>
      <c r="P120" s="55" t="str" cm="1">
        <f t="array" aca="1" ref="P120" ca="1">IFERROR(INDEX(Real!$AF$2:$AL$66,SMALL(IF(COUNTIFS($B$2,Real!$C$2:$C$66,$B$3,Real!$F$2:$F$66),MATCH(ROW(Real!$A$2:$A$66),ROW(Real!$A$2:$A$66)),""),ROWS($A$1:J112)),COLUMNS($A$1:J112)),"")</f>
        <v/>
      </c>
    </row>
    <row r="121" spans="5:16" x14ac:dyDescent="0.3">
      <c r="I121" s="2" t="str" cm="1">
        <f t="array" aca="1" ref="I121" ca="1">IFERROR(INDEX(Real!$AF$2:$AL$66,SMALL(IF(COUNTIFS($B$2,Real!$C$2:$C$66,$B$3,Real!$F$2:$F$66),MATCH(ROW(Real!$A$2:$A$66),ROW(Real!$A$2:$A$66)),""),ROWS($A$1:A113)),COLUMNS($A$1:A113)),"")</f>
        <v/>
      </c>
      <c r="J121" s="55" t="str" cm="1">
        <f t="array" aca="1" ref="J121" ca="1">IFERROR(INDEX(Real!$AF$2:$AL$66,SMALL(IF(COUNTIFS($B$2,Real!$C$2:$C$66,$B$3,Real!$F$2:$F$66),MATCH(ROW(Real!$A$2:$A$66),ROW(Real!$A$2:$A$66)),""),ROWS($A$1:D113)),COLUMNS($A$1:D113)),"")</f>
        <v/>
      </c>
      <c r="K121" s="55" t="str" cm="1">
        <f t="array" aca="1" ref="K121" ca="1">IFERROR(INDEX(Real!$AF$2:$AL$66,SMALL(IF(COUNTIFS($B$2,Real!$C$2:$C$66,$B$3,Real!$F$2:$F$66),MATCH(ROW(Real!$A$2:$A$66),ROW(Real!$A$2:$A$66)),""),ROWS($A$1:E113)),COLUMNS($A$1:E113)),"")</f>
        <v/>
      </c>
      <c r="L121" s="55" t="str" cm="1">
        <f t="array" aca="1" ref="L121" ca="1">IFERROR(INDEX(Real!$AF$2:$AL$66,SMALL(IF(COUNTIFS($B$2,Real!$C$2:$C$66,$B$3,Real!$F$2:$F$66),MATCH(ROW(Real!$A$2:$A$66),ROW(Real!$A$2:$A$66)),""),ROWS($A$1:F113)),COLUMNS($A$1:F113)),"")</f>
        <v/>
      </c>
      <c r="M121" s="55" t="str" cm="1">
        <f t="array" aca="1" ref="M121" ca="1">IFERROR(INDEX(Real!$AF$2:$AL$66,SMALL(IF(COUNTIFS($B$2,Real!$C$2:$C$66,$B$3,Real!$F$2:$F$66),MATCH(ROW(Real!$A$2:$A$66),ROW(Real!$A$2:$A$66)),""),ROWS($A$1:G113)),COLUMNS($A$1:G113)),"")</f>
        <v/>
      </c>
      <c r="N121" s="55" t="str" cm="1">
        <f t="array" aca="1" ref="N121" ca="1">IFERROR(INDEX(Real!$AF$2:$AL$66,SMALL(IF(COUNTIFS($B$2,Real!$C$2:$C$66,$B$3,Real!$F$2:$F$66),MATCH(ROW(Real!$A$2:$A$66),ROW(Real!$A$2:$A$66)),""),ROWS($A$1:H113)),COLUMNS($A$1:H113)),"")</f>
        <v/>
      </c>
      <c r="O121" s="55" t="str" cm="1">
        <f t="array" aca="1" ref="O121" ca="1">IFERROR(INDEX(Real!$AF$2:$AL$66,SMALL(IF(COUNTIFS($B$2,Real!$C$2:$C$66,$B$3,Real!$F$2:$F$66),MATCH(ROW(Real!$A$2:$A$66),ROW(Real!$A$2:$A$66)),""),ROWS($A$1:I113)),COLUMNS($A$1:I113)),"")</f>
        <v/>
      </c>
      <c r="P121" s="55" t="str" cm="1">
        <f t="array" aca="1" ref="P121" ca="1">IFERROR(INDEX(Real!$AF$2:$AL$66,SMALL(IF(COUNTIFS($B$2,Real!$C$2:$C$66,$B$3,Real!$F$2:$F$66),MATCH(ROW(Real!$A$2:$A$66),ROW(Real!$A$2:$A$66)),""),ROWS($A$1:J113)),COLUMNS($A$1:J113)),"")</f>
        <v/>
      </c>
    </row>
    <row r="122" spans="5:16" x14ac:dyDescent="0.3">
      <c r="I122" s="2" t="str" cm="1">
        <f t="array" aca="1" ref="I122" ca="1">IFERROR(INDEX(Real!$AF$2:$AL$66,SMALL(IF(COUNTIFS($B$2,Real!$C$2:$C$66,$B$3,Real!$F$2:$F$66),MATCH(ROW(Real!$A$2:$A$66),ROW(Real!$A$2:$A$66)),""),ROWS($A$1:A114)),COLUMNS($A$1:A114)),"")</f>
        <v/>
      </c>
      <c r="J122" s="55" t="str" cm="1">
        <f t="array" aca="1" ref="J122" ca="1">IFERROR(INDEX(Real!$AF$2:$AL$66,SMALL(IF(COUNTIFS($B$2,Real!$C$2:$C$66,$B$3,Real!$F$2:$F$66),MATCH(ROW(Real!$A$2:$A$66),ROW(Real!$A$2:$A$66)),""),ROWS($A$1:D114)),COLUMNS($A$1:D114)),"")</f>
        <v/>
      </c>
      <c r="K122" s="55" t="str" cm="1">
        <f t="array" aca="1" ref="K122" ca="1">IFERROR(INDEX(Real!$AF$2:$AL$66,SMALL(IF(COUNTIFS($B$2,Real!$C$2:$C$66,$B$3,Real!$F$2:$F$66),MATCH(ROW(Real!$A$2:$A$66),ROW(Real!$A$2:$A$66)),""),ROWS($A$1:E114)),COLUMNS($A$1:E114)),"")</f>
        <v/>
      </c>
      <c r="L122" s="55" t="str" cm="1">
        <f t="array" aca="1" ref="L122" ca="1">IFERROR(INDEX(Real!$AF$2:$AL$66,SMALL(IF(COUNTIFS($B$2,Real!$C$2:$C$66,$B$3,Real!$F$2:$F$66),MATCH(ROW(Real!$A$2:$A$66),ROW(Real!$A$2:$A$66)),""),ROWS($A$1:F114)),COLUMNS($A$1:F114)),"")</f>
        <v/>
      </c>
      <c r="M122" s="55" t="str" cm="1">
        <f t="array" aca="1" ref="M122" ca="1">IFERROR(INDEX(Real!$AF$2:$AL$66,SMALL(IF(COUNTIFS($B$2,Real!$C$2:$C$66,$B$3,Real!$F$2:$F$66),MATCH(ROW(Real!$A$2:$A$66),ROW(Real!$A$2:$A$66)),""),ROWS($A$1:G114)),COLUMNS($A$1:G114)),"")</f>
        <v/>
      </c>
      <c r="N122" s="55" t="str" cm="1">
        <f t="array" aca="1" ref="N122" ca="1">IFERROR(INDEX(Real!$AF$2:$AL$66,SMALL(IF(COUNTIFS($B$2,Real!$C$2:$C$66,$B$3,Real!$F$2:$F$66),MATCH(ROW(Real!$A$2:$A$66),ROW(Real!$A$2:$A$66)),""),ROWS($A$1:H114)),COLUMNS($A$1:H114)),"")</f>
        <v/>
      </c>
      <c r="O122" s="55" t="str" cm="1">
        <f t="array" aca="1" ref="O122" ca="1">IFERROR(INDEX(Real!$AF$2:$AL$66,SMALL(IF(COUNTIFS($B$2,Real!$C$2:$C$66,$B$3,Real!$F$2:$F$66),MATCH(ROW(Real!$A$2:$A$66),ROW(Real!$A$2:$A$66)),""),ROWS($A$1:I114)),COLUMNS($A$1:I114)),"")</f>
        <v/>
      </c>
      <c r="P122" s="55" t="str" cm="1">
        <f t="array" aca="1" ref="P122" ca="1">IFERROR(INDEX(Real!$AF$2:$AL$66,SMALL(IF(COUNTIFS($B$2,Real!$C$2:$C$66,$B$3,Real!$F$2:$F$66),MATCH(ROW(Real!$A$2:$A$66),ROW(Real!$A$2:$A$66)),""),ROWS($A$1:J114)),COLUMNS($A$1:J114)),"")</f>
        <v/>
      </c>
    </row>
    <row r="123" spans="5:16" x14ac:dyDescent="0.3">
      <c r="I123" s="2" t="str" cm="1">
        <f t="array" aca="1" ref="I123" ca="1">IFERROR(INDEX(Real!$AF$2:$AL$66,SMALL(IF(COUNTIFS($B$2,Real!$C$2:$C$66,$B$3,Real!$F$2:$F$66),MATCH(ROW(Real!$A$2:$A$66),ROW(Real!$A$2:$A$66)),""),ROWS($A$1:A115)),COLUMNS($A$1:A115)),"")</f>
        <v/>
      </c>
      <c r="J123" s="55" t="str" cm="1">
        <f t="array" aca="1" ref="J123" ca="1">IFERROR(INDEX(Real!$AF$2:$AL$66,SMALL(IF(COUNTIFS($B$2,Real!$C$2:$C$66,$B$3,Real!$F$2:$F$66),MATCH(ROW(Real!$A$2:$A$66),ROW(Real!$A$2:$A$66)),""),ROWS($A$1:D115)),COLUMNS($A$1:D115)),"")</f>
        <v/>
      </c>
      <c r="K123" s="55" t="str" cm="1">
        <f t="array" aca="1" ref="K123" ca="1">IFERROR(INDEX(Real!$AF$2:$AL$66,SMALL(IF(COUNTIFS($B$2,Real!$C$2:$C$66,$B$3,Real!$F$2:$F$66),MATCH(ROW(Real!$A$2:$A$66),ROW(Real!$A$2:$A$66)),""),ROWS($A$1:E115)),COLUMNS($A$1:E115)),"")</f>
        <v/>
      </c>
      <c r="L123" s="55" t="str" cm="1">
        <f t="array" aca="1" ref="L123" ca="1">IFERROR(INDEX(Real!$AF$2:$AL$66,SMALL(IF(COUNTIFS($B$2,Real!$C$2:$C$66,$B$3,Real!$F$2:$F$66),MATCH(ROW(Real!$A$2:$A$66),ROW(Real!$A$2:$A$66)),""),ROWS($A$1:F115)),COLUMNS($A$1:F115)),"")</f>
        <v/>
      </c>
      <c r="M123" s="55" t="str" cm="1">
        <f t="array" aca="1" ref="M123" ca="1">IFERROR(INDEX(Real!$AF$2:$AL$66,SMALL(IF(COUNTIFS($B$2,Real!$C$2:$C$66,$B$3,Real!$F$2:$F$66),MATCH(ROW(Real!$A$2:$A$66),ROW(Real!$A$2:$A$66)),""),ROWS($A$1:G115)),COLUMNS($A$1:G115)),"")</f>
        <v/>
      </c>
      <c r="N123" s="55" t="str" cm="1">
        <f t="array" aca="1" ref="N123" ca="1">IFERROR(INDEX(Real!$AF$2:$AL$66,SMALL(IF(COUNTIFS($B$2,Real!$C$2:$C$66,$B$3,Real!$F$2:$F$66),MATCH(ROW(Real!$A$2:$A$66),ROW(Real!$A$2:$A$66)),""),ROWS($A$1:H115)),COLUMNS($A$1:H115)),"")</f>
        <v/>
      </c>
      <c r="O123" s="55" t="str" cm="1">
        <f t="array" aca="1" ref="O123" ca="1">IFERROR(INDEX(Real!$AF$2:$AL$66,SMALL(IF(COUNTIFS($B$2,Real!$C$2:$C$66,$B$3,Real!$F$2:$F$66),MATCH(ROW(Real!$A$2:$A$66),ROW(Real!$A$2:$A$66)),""),ROWS($A$1:I115)),COLUMNS($A$1:I115)),"")</f>
        <v/>
      </c>
      <c r="P123" s="55" t="str" cm="1">
        <f t="array" aca="1" ref="P123" ca="1">IFERROR(INDEX(Real!$AF$2:$AL$66,SMALL(IF(COUNTIFS($B$2,Real!$C$2:$C$66,$B$3,Real!$F$2:$F$66),MATCH(ROW(Real!$A$2:$A$66),ROW(Real!$A$2:$A$66)),""),ROWS($A$1:J115)),COLUMNS($A$1:J115)),"")</f>
        <v/>
      </c>
    </row>
    <row r="124" spans="5:16" x14ac:dyDescent="0.3">
      <c r="I124" s="2" t="str" cm="1">
        <f t="array" aca="1" ref="I124" ca="1">IFERROR(INDEX(Real!$AF$2:$AL$66,SMALL(IF(COUNTIFS($B$2,Real!$C$2:$C$66,$B$3,Real!$F$2:$F$66),MATCH(ROW(Real!$A$2:$A$66),ROW(Real!$A$2:$A$66)),""),ROWS($A$1:A116)),COLUMNS($A$1:A116)),"")</f>
        <v/>
      </c>
      <c r="J124" s="55" t="str" cm="1">
        <f t="array" aca="1" ref="J124" ca="1">IFERROR(INDEX(Real!$AF$2:$AL$66,SMALL(IF(COUNTIFS($B$2,Real!$C$2:$C$66,$B$3,Real!$F$2:$F$66),MATCH(ROW(Real!$A$2:$A$66),ROW(Real!$A$2:$A$66)),""),ROWS($A$1:D116)),COLUMNS($A$1:D116)),"")</f>
        <v/>
      </c>
      <c r="K124" s="55" t="str" cm="1">
        <f t="array" aca="1" ref="K124" ca="1">IFERROR(INDEX(Real!$AF$2:$AL$66,SMALL(IF(COUNTIFS($B$2,Real!$C$2:$C$66,$B$3,Real!$F$2:$F$66),MATCH(ROW(Real!$A$2:$A$66),ROW(Real!$A$2:$A$66)),""),ROWS($A$1:E116)),COLUMNS($A$1:E116)),"")</f>
        <v/>
      </c>
      <c r="L124" s="55" t="str" cm="1">
        <f t="array" aca="1" ref="L124" ca="1">IFERROR(INDEX(Real!$AF$2:$AL$66,SMALL(IF(COUNTIFS($B$2,Real!$C$2:$C$66,$B$3,Real!$F$2:$F$66),MATCH(ROW(Real!$A$2:$A$66),ROW(Real!$A$2:$A$66)),""),ROWS($A$1:F116)),COLUMNS($A$1:F116)),"")</f>
        <v/>
      </c>
      <c r="M124" s="55" t="str" cm="1">
        <f t="array" aca="1" ref="M124" ca="1">IFERROR(INDEX(Real!$AF$2:$AL$66,SMALL(IF(COUNTIFS($B$2,Real!$C$2:$C$66,$B$3,Real!$F$2:$F$66),MATCH(ROW(Real!$A$2:$A$66),ROW(Real!$A$2:$A$66)),""),ROWS($A$1:G116)),COLUMNS($A$1:G116)),"")</f>
        <v/>
      </c>
      <c r="N124" s="55" t="str" cm="1">
        <f t="array" aca="1" ref="N124" ca="1">IFERROR(INDEX(Real!$AF$2:$AL$66,SMALL(IF(COUNTIFS($B$2,Real!$C$2:$C$66,$B$3,Real!$F$2:$F$66),MATCH(ROW(Real!$A$2:$A$66),ROW(Real!$A$2:$A$66)),""),ROWS($A$1:H116)),COLUMNS($A$1:H116)),"")</f>
        <v/>
      </c>
      <c r="O124" s="55" t="str" cm="1">
        <f t="array" aca="1" ref="O124" ca="1">IFERROR(INDEX(Real!$AF$2:$AL$66,SMALL(IF(COUNTIFS($B$2,Real!$C$2:$C$66,$B$3,Real!$F$2:$F$66),MATCH(ROW(Real!$A$2:$A$66),ROW(Real!$A$2:$A$66)),""),ROWS($A$1:I116)),COLUMNS($A$1:I116)),"")</f>
        <v/>
      </c>
      <c r="P124" s="55" t="str" cm="1">
        <f t="array" aca="1" ref="P124" ca="1">IFERROR(INDEX(Real!$AF$2:$AL$66,SMALL(IF(COUNTIFS($B$2,Real!$C$2:$C$66,$B$3,Real!$F$2:$F$66),MATCH(ROW(Real!$A$2:$A$66),ROW(Real!$A$2:$A$66)),""),ROWS($A$1:J116)),COLUMNS($A$1:J116)),"")</f>
        <v/>
      </c>
    </row>
  </sheetData>
  <sortState xmlns:xlrd2="http://schemas.microsoft.com/office/spreadsheetml/2017/richdata2" ref="B4:B11">
    <sortCondition ref="B4:B11"/>
  </sortState>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CA3C4-5126-4C6C-9B0E-D3ADACA295BA}">
  <dimension ref="A1:AL136"/>
  <sheetViews>
    <sheetView workbookViewId="0">
      <selection activeCell="F21" sqref="F21"/>
    </sheetView>
  </sheetViews>
  <sheetFormatPr defaultRowHeight="14.4" x14ac:dyDescent="0.3"/>
  <cols>
    <col min="1" max="2" width="31.44140625" customWidth="1"/>
    <col min="3" max="3" width="35.5546875" customWidth="1"/>
    <col min="4" max="4" width="51.44140625" customWidth="1"/>
  </cols>
  <sheetData>
    <row r="1" spans="1:38" x14ac:dyDescent="0.3">
      <c r="A1" s="157" t="s">
        <v>1615</v>
      </c>
      <c r="B1" s="157"/>
      <c r="D1" t="s">
        <v>34</v>
      </c>
    </row>
    <row r="2" spans="1:38" x14ac:dyDescent="0.3">
      <c r="A2" t="s">
        <v>33</v>
      </c>
      <c r="C2" t="s">
        <v>1616</v>
      </c>
      <c r="E2" t="s">
        <v>35</v>
      </c>
      <c r="F2" t="s">
        <v>1617</v>
      </c>
      <c r="G2" t="s">
        <v>1618</v>
      </c>
      <c r="H2" t="s">
        <v>1619</v>
      </c>
      <c r="I2" t="s">
        <v>1620</v>
      </c>
      <c r="J2" t="s">
        <v>1621</v>
      </c>
      <c r="K2" t="s">
        <v>1622</v>
      </c>
      <c r="L2" t="s">
        <v>1623</v>
      </c>
      <c r="M2" t="s">
        <v>1624</v>
      </c>
      <c r="N2" t="s">
        <v>1625</v>
      </c>
      <c r="O2" t="s">
        <v>1626</v>
      </c>
      <c r="P2" t="s">
        <v>1627</v>
      </c>
      <c r="Q2" t="s">
        <v>1628</v>
      </c>
      <c r="R2" t="s">
        <v>1629</v>
      </c>
      <c r="S2" t="s">
        <v>1630</v>
      </c>
      <c r="T2" t="s">
        <v>1631</v>
      </c>
      <c r="U2" t="s">
        <v>1632</v>
      </c>
      <c r="V2" t="s">
        <v>1633</v>
      </c>
      <c r="W2" t="s">
        <v>1634</v>
      </c>
      <c r="X2" t="s">
        <v>1635</v>
      </c>
      <c r="Y2" t="s">
        <v>1636</v>
      </c>
      <c r="Z2" t="s">
        <v>1637</v>
      </c>
      <c r="AA2" t="s">
        <v>1638</v>
      </c>
      <c r="AB2" t="s">
        <v>1639</v>
      </c>
      <c r="AC2" t="s">
        <v>1640</v>
      </c>
      <c r="AD2" t="s">
        <v>1641</v>
      </c>
      <c r="AE2" t="s">
        <v>1642</v>
      </c>
      <c r="AF2" t="s">
        <v>1643</v>
      </c>
      <c r="AG2" t="s">
        <v>1644</v>
      </c>
      <c r="AH2" t="s">
        <v>1645</v>
      </c>
      <c r="AI2" t="s">
        <v>1646</v>
      </c>
      <c r="AJ2" t="s">
        <v>1647</v>
      </c>
      <c r="AK2" t="s">
        <v>1648</v>
      </c>
      <c r="AL2" t="s">
        <v>1649</v>
      </c>
    </row>
    <row r="3" spans="1:38" x14ac:dyDescent="0.3">
      <c r="A3" t="s">
        <v>1650</v>
      </c>
      <c r="B3" t="s">
        <v>864</v>
      </c>
      <c r="C3" t="s">
        <v>1651</v>
      </c>
      <c r="D3" t="str">
        <f>C3</f>
        <v>Capital Revenue</v>
      </c>
      <c r="E3" t="s">
        <v>1652</v>
      </c>
      <c r="F3" s="35">
        <v>0</v>
      </c>
      <c r="G3" s="35">
        <v>0</v>
      </c>
      <c r="H3" s="35">
        <v>0</v>
      </c>
      <c r="I3" s="35">
        <v>0</v>
      </c>
      <c r="J3" s="35">
        <v>0</v>
      </c>
      <c r="K3" s="35">
        <v>0</v>
      </c>
      <c r="L3" s="35">
        <v>0</v>
      </c>
      <c r="M3" s="35">
        <v>0</v>
      </c>
      <c r="N3" s="35">
        <v>0</v>
      </c>
      <c r="O3" s="35">
        <v>0</v>
      </c>
      <c r="P3" s="35">
        <v>0</v>
      </c>
      <c r="Q3" s="35">
        <v>0</v>
      </c>
      <c r="R3" s="35">
        <v>0</v>
      </c>
      <c r="S3" s="35">
        <v>0</v>
      </c>
      <c r="T3" s="35">
        <v>0</v>
      </c>
      <c r="U3" s="35">
        <v>0</v>
      </c>
      <c r="V3" s="35">
        <v>0</v>
      </c>
      <c r="W3" s="35">
        <v>0</v>
      </c>
      <c r="X3" s="35">
        <v>0</v>
      </c>
      <c r="Y3" s="35">
        <v>0</v>
      </c>
      <c r="Z3" s="35">
        <v>0</v>
      </c>
      <c r="AA3" s="35">
        <v>0</v>
      </c>
      <c r="AB3" s="35">
        <v>0</v>
      </c>
      <c r="AC3" s="35">
        <v>0</v>
      </c>
      <c r="AD3" s="35">
        <v>0.02</v>
      </c>
      <c r="AE3" s="35">
        <v>0</v>
      </c>
      <c r="AF3" s="35">
        <v>0.53</v>
      </c>
      <c r="AG3" s="35">
        <v>0.33</v>
      </c>
      <c r="AH3" s="35">
        <v>-0.06</v>
      </c>
      <c r="AI3" s="35">
        <v>0</v>
      </c>
      <c r="AJ3" t="s">
        <v>1653</v>
      </c>
      <c r="AK3" t="s">
        <v>1653</v>
      </c>
      <c r="AL3" t="s">
        <v>1653</v>
      </c>
    </row>
    <row r="4" spans="1:38" x14ac:dyDescent="0.3">
      <c r="A4" t="s">
        <v>1650</v>
      </c>
      <c r="B4" t="s">
        <v>864</v>
      </c>
      <c r="C4" t="s">
        <v>776</v>
      </c>
      <c r="D4" t="str">
        <f t="shared" ref="D4:D64" si="0">C4</f>
        <v>Total Revenue</v>
      </c>
      <c r="E4" t="s">
        <v>1652</v>
      </c>
      <c r="F4" s="35">
        <v>15.41</v>
      </c>
      <c r="G4" s="35">
        <v>14.6</v>
      </c>
      <c r="H4" s="35">
        <v>18.78</v>
      </c>
      <c r="I4" s="35">
        <v>18.91</v>
      </c>
      <c r="J4" s="35">
        <v>14.7</v>
      </c>
      <c r="K4" s="35">
        <v>16.37</v>
      </c>
      <c r="L4" s="35">
        <v>20.329999999999998</v>
      </c>
      <c r="M4" s="35">
        <v>18.079999999999998</v>
      </c>
      <c r="N4" s="35">
        <v>14.03</v>
      </c>
      <c r="O4" s="35">
        <v>16.7</v>
      </c>
      <c r="P4" s="35">
        <v>15.46</v>
      </c>
      <c r="Q4" s="35">
        <v>16.86</v>
      </c>
      <c r="R4" s="35">
        <v>24.61</v>
      </c>
      <c r="S4" s="35">
        <v>19.55</v>
      </c>
      <c r="T4" s="35">
        <v>21.45</v>
      </c>
      <c r="U4" s="35">
        <v>20.91</v>
      </c>
      <c r="V4" s="35">
        <v>22.78</v>
      </c>
      <c r="W4" s="35">
        <v>17.440000000000001</v>
      </c>
      <c r="X4" s="35">
        <v>24.72</v>
      </c>
      <c r="Y4" s="35">
        <v>16.07</v>
      </c>
      <c r="Z4" s="35">
        <v>15.67</v>
      </c>
      <c r="AA4" s="35">
        <v>16.059999999999999</v>
      </c>
      <c r="AB4" s="35">
        <v>15.37</v>
      </c>
      <c r="AC4" s="35">
        <v>19.440000000000001</v>
      </c>
      <c r="AD4" s="35">
        <v>24.19</v>
      </c>
      <c r="AE4" s="35">
        <v>19.55</v>
      </c>
      <c r="AF4" s="35">
        <v>10.41</v>
      </c>
      <c r="AG4" s="35">
        <v>11.88</v>
      </c>
      <c r="AH4" s="35">
        <v>11.45</v>
      </c>
      <c r="AI4" s="35">
        <v>12.29</v>
      </c>
      <c r="AJ4" s="35">
        <v>0</v>
      </c>
      <c r="AK4" s="35">
        <v>0</v>
      </c>
      <c r="AL4" s="35">
        <v>0</v>
      </c>
    </row>
    <row r="5" spans="1:38" x14ac:dyDescent="0.3">
      <c r="A5" t="s">
        <v>1650</v>
      </c>
      <c r="B5" t="s">
        <v>864</v>
      </c>
      <c r="C5" t="s">
        <v>1654</v>
      </c>
      <c r="D5" t="str">
        <f t="shared" si="0"/>
        <v>Non-tax Revenue</v>
      </c>
      <c r="E5" t="s">
        <v>1652</v>
      </c>
      <c r="F5" s="35">
        <v>3.26</v>
      </c>
      <c r="G5" s="35">
        <v>2.33</v>
      </c>
      <c r="H5" s="35">
        <v>4.79</v>
      </c>
      <c r="I5" s="35">
        <v>3.23</v>
      </c>
      <c r="J5" s="35">
        <v>2.63</v>
      </c>
      <c r="K5" s="35">
        <v>2.83</v>
      </c>
      <c r="L5" s="35">
        <v>3.31</v>
      </c>
      <c r="M5" s="35">
        <v>2.75</v>
      </c>
      <c r="N5" s="35">
        <v>2.5099999999999998</v>
      </c>
      <c r="O5" s="35">
        <v>3.39</v>
      </c>
      <c r="P5" s="35">
        <v>3.22</v>
      </c>
      <c r="Q5" s="35">
        <v>3.02</v>
      </c>
      <c r="R5" s="35">
        <v>3.79</v>
      </c>
      <c r="S5" s="35">
        <v>2.44</v>
      </c>
      <c r="T5" s="35">
        <v>3.56</v>
      </c>
      <c r="U5" s="35">
        <v>2.27</v>
      </c>
      <c r="V5" s="35">
        <v>2.52</v>
      </c>
      <c r="W5" s="35">
        <v>3.45</v>
      </c>
      <c r="X5" s="35">
        <v>4.0199999999999996</v>
      </c>
      <c r="Y5" s="35">
        <v>2.4</v>
      </c>
      <c r="Z5" s="35">
        <v>3.02</v>
      </c>
      <c r="AA5" s="35">
        <v>3.01</v>
      </c>
      <c r="AB5" s="35">
        <v>2.68</v>
      </c>
      <c r="AC5" s="35">
        <v>3.09</v>
      </c>
      <c r="AD5" s="35">
        <v>2.78</v>
      </c>
      <c r="AE5" s="35">
        <v>2.44</v>
      </c>
      <c r="AF5" s="35">
        <v>1.45</v>
      </c>
      <c r="AG5" s="35">
        <v>2.11</v>
      </c>
      <c r="AH5" s="35">
        <v>2.11</v>
      </c>
      <c r="AI5" s="35">
        <v>2.84</v>
      </c>
      <c r="AJ5" t="s">
        <v>1653</v>
      </c>
      <c r="AK5" t="s">
        <v>1653</v>
      </c>
      <c r="AL5" t="s">
        <v>1653</v>
      </c>
    </row>
    <row r="6" spans="1:38" x14ac:dyDescent="0.3">
      <c r="A6" t="s">
        <v>1650</v>
      </c>
      <c r="B6" t="s">
        <v>864</v>
      </c>
      <c r="C6" t="s">
        <v>5</v>
      </c>
      <c r="D6" t="str">
        <f t="shared" si="0"/>
        <v>Tax Revenue</v>
      </c>
      <c r="E6" t="s">
        <v>1652</v>
      </c>
      <c r="F6" s="35">
        <v>12.15</v>
      </c>
      <c r="G6" s="35">
        <v>12.27</v>
      </c>
      <c r="H6" s="35">
        <v>13.99</v>
      </c>
      <c r="I6" s="35">
        <v>15.67</v>
      </c>
      <c r="J6" s="35">
        <v>12.07</v>
      </c>
      <c r="K6" s="35">
        <v>13.55</v>
      </c>
      <c r="L6" s="35">
        <v>17.02</v>
      </c>
      <c r="M6" s="35">
        <v>15.33</v>
      </c>
      <c r="N6" s="35">
        <v>11.52</v>
      </c>
      <c r="O6" s="35">
        <v>13.32</v>
      </c>
      <c r="P6" s="35">
        <v>12.24</v>
      </c>
      <c r="Q6" s="35">
        <v>13.84</v>
      </c>
      <c r="R6" s="35">
        <v>20.82</v>
      </c>
      <c r="S6" s="35">
        <v>17.11</v>
      </c>
      <c r="T6" s="35">
        <v>17.89</v>
      </c>
      <c r="U6" s="35">
        <v>18.64</v>
      </c>
      <c r="V6" s="35">
        <v>20.260000000000002</v>
      </c>
      <c r="W6" s="35">
        <v>13.98</v>
      </c>
      <c r="X6" s="35">
        <v>20.69</v>
      </c>
      <c r="Y6" s="35">
        <v>13.67</v>
      </c>
      <c r="Z6" s="35">
        <v>12.65</v>
      </c>
      <c r="AA6" s="35">
        <v>13.05</v>
      </c>
      <c r="AB6" s="35">
        <v>12.69</v>
      </c>
      <c r="AC6" s="35">
        <v>16.36</v>
      </c>
      <c r="AD6" s="35">
        <v>21.41</v>
      </c>
      <c r="AE6" s="35">
        <v>17.11</v>
      </c>
      <c r="AF6" s="35">
        <v>8.9600000000000009</v>
      </c>
      <c r="AG6" s="35">
        <v>9.77</v>
      </c>
      <c r="AH6" s="35">
        <v>9.34</v>
      </c>
      <c r="AI6" s="35">
        <v>9.44</v>
      </c>
      <c r="AJ6" t="s">
        <v>1653</v>
      </c>
      <c r="AK6" t="s">
        <v>1653</v>
      </c>
      <c r="AL6" t="s">
        <v>1653</v>
      </c>
    </row>
    <row r="7" spans="1:38" x14ac:dyDescent="0.3">
      <c r="A7" t="s">
        <v>1650</v>
      </c>
      <c r="B7" t="s">
        <v>864</v>
      </c>
      <c r="C7" t="s">
        <v>18</v>
      </c>
      <c r="D7" t="str">
        <f t="shared" si="0"/>
        <v>VAT</v>
      </c>
      <c r="E7" t="s">
        <v>1652</v>
      </c>
      <c r="F7" s="35">
        <v>3.93</v>
      </c>
      <c r="G7" s="35">
        <v>4.1399999999999997</v>
      </c>
      <c r="H7" s="35">
        <v>5.24</v>
      </c>
      <c r="I7" s="35">
        <v>6.19</v>
      </c>
      <c r="J7" s="35">
        <v>3</v>
      </c>
      <c r="K7" s="35">
        <v>2.9</v>
      </c>
      <c r="L7" s="35">
        <v>8.25</v>
      </c>
      <c r="M7" s="35">
        <v>3.34</v>
      </c>
      <c r="N7" s="35">
        <v>2.04</v>
      </c>
      <c r="O7" s="35">
        <v>2.54</v>
      </c>
      <c r="P7" s="35">
        <v>1.83</v>
      </c>
      <c r="Q7" s="35">
        <v>1.58</v>
      </c>
      <c r="R7" s="35">
        <v>10.050000000000001</v>
      </c>
      <c r="S7" s="35">
        <v>8.1300000000000008</v>
      </c>
      <c r="T7" s="35">
        <v>7.6</v>
      </c>
      <c r="U7" s="35">
        <v>8.1300000000000008</v>
      </c>
      <c r="V7" s="35">
        <v>5.8</v>
      </c>
      <c r="W7" s="35">
        <v>4.3099999999999996</v>
      </c>
      <c r="X7" s="35">
        <v>10.33</v>
      </c>
      <c r="Y7" s="35">
        <v>4.2699999999999996</v>
      </c>
      <c r="Z7" s="35">
        <v>4.5199999999999996</v>
      </c>
      <c r="AA7" s="35">
        <v>3.27</v>
      </c>
      <c r="AB7" s="35">
        <v>2.86</v>
      </c>
      <c r="AC7" s="35">
        <v>4.88</v>
      </c>
      <c r="AD7" s="35">
        <v>12.2</v>
      </c>
      <c r="AE7" s="35">
        <v>8.1300000000000008</v>
      </c>
      <c r="AF7" s="35">
        <v>2.88</v>
      </c>
      <c r="AG7" s="35">
        <v>4.05</v>
      </c>
      <c r="AH7" s="35">
        <v>2.97</v>
      </c>
      <c r="AI7" s="35">
        <v>2.2599999999999998</v>
      </c>
      <c r="AJ7" t="s">
        <v>1653</v>
      </c>
      <c r="AK7" t="s">
        <v>1653</v>
      </c>
      <c r="AL7" t="s">
        <v>1653</v>
      </c>
    </row>
    <row r="8" spans="1:38" x14ac:dyDescent="0.3">
      <c r="A8" t="s">
        <v>1650</v>
      </c>
      <c r="B8" t="s">
        <v>864</v>
      </c>
      <c r="C8" t="s">
        <v>16</v>
      </c>
      <c r="D8" t="str">
        <f t="shared" si="0"/>
        <v>Income Taxes</v>
      </c>
      <c r="E8" t="s">
        <v>1652</v>
      </c>
      <c r="F8" s="35">
        <v>1.02</v>
      </c>
      <c r="G8" s="35">
        <v>0.92</v>
      </c>
      <c r="H8" s="35">
        <v>1.02</v>
      </c>
      <c r="I8" s="35">
        <v>1.48</v>
      </c>
      <c r="J8" s="35">
        <v>1.28</v>
      </c>
      <c r="K8" s="35">
        <v>1.26</v>
      </c>
      <c r="L8" s="35">
        <v>1.32</v>
      </c>
      <c r="M8" s="35">
        <v>1.43</v>
      </c>
      <c r="N8" s="35">
        <v>1.28</v>
      </c>
      <c r="O8" s="35">
        <v>1.35</v>
      </c>
      <c r="P8" s="35">
        <v>1.6</v>
      </c>
      <c r="Q8" s="35">
        <v>1.04</v>
      </c>
      <c r="R8" s="35">
        <v>1.42</v>
      </c>
      <c r="S8" s="35">
        <v>1.22</v>
      </c>
      <c r="T8" s="35">
        <v>1.43</v>
      </c>
      <c r="U8" s="35">
        <v>1.47</v>
      </c>
      <c r="V8" s="35">
        <v>1.63</v>
      </c>
      <c r="W8" s="35">
        <v>1.35</v>
      </c>
      <c r="X8" s="35">
        <v>1.53</v>
      </c>
      <c r="Y8" s="35">
        <v>1.44</v>
      </c>
      <c r="Z8" s="35">
        <v>1.48</v>
      </c>
      <c r="AA8" s="35">
        <v>1.4</v>
      </c>
      <c r="AB8" s="35">
        <v>1.06</v>
      </c>
      <c r="AC8" s="35">
        <v>1.42</v>
      </c>
      <c r="AD8" s="35">
        <v>1.45</v>
      </c>
      <c r="AE8" s="35">
        <v>1.22</v>
      </c>
      <c r="AF8" s="35">
        <v>1.38</v>
      </c>
      <c r="AG8" s="35">
        <v>1.07</v>
      </c>
      <c r="AH8" s="35">
        <v>0.99</v>
      </c>
      <c r="AI8" s="35">
        <v>0.84</v>
      </c>
      <c r="AJ8" t="s">
        <v>1653</v>
      </c>
      <c r="AK8" t="s">
        <v>1653</v>
      </c>
      <c r="AL8" t="s">
        <v>1653</v>
      </c>
    </row>
    <row r="9" spans="1:38" x14ac:dyDescent="0.3">
      <c r="A9" t="s">
        <v>1650</v>
      </c>
      <c r="B9" t="s">
        <v>864</v>
      </c>
      <c r="C9" t="s">
        <v>1655</v>
      </c>
      <c r="D9" t="s">
        <v>2101</v>
      </c>
      <c r="E9" t="s">
        <v>1652</v>
      </c>
      <c r="F9" s="35">
        <v>0.42</v>
      </c>
      <c r="G9" s="35">
        <v>0.39</v>
      </c>
      <c r="H9" s="35">
        <v>0.19</v>
      </c>
      <c r="I9" s="35">
        <v>0.19</v>
      </c>
      <c r="J9" s="35">
        <v>0.23</v>
      </c>
      <c r="K9" s="35">
        <v>0.16</v>
      </c>
      <c r="L9" s="35">
        <v>0.11</v>
      </c>
      <c r="M9" s="35">
        <v>3.08</v>
      </c>
      <c r="N9" s="35">
        <v>0.61</v>
      </c>
      <c r="O9" s="35">
        <v>0.27</v>
      </c>
      <c r="P9" s="35">
        <v>0.48</v>
      </c>
      <c r="Q9" s="35">
        <v>0.28999999999999998</v>
      </c>
      <c r="R9" s="35">
        <v>0.34</v>
      </c>
      <c r="S9" s="35">
        <v>0.15</v>
      </c>
      <c r="T9" s="35">
        <v>0.14000000000000001</v>
      </c>
      <c r="U9" s="35">
        <v>0.24</v>
      </c>
      <c r="V9" s="35">
        <v>3.84</v>
      </c>
      <c r="W9" s="35">
        <v>0.99</v>
      </c>
      <c r="X9" s="35">
        <v>0.35</v>
      </c>
      <c r="Y9" s="35">
        <v>0.77</v>
      </c>
      <c r="Z9" s="35">
        <v>0.59</v>
      </c>
      <c r="AA9" s="35">
        <v>0.26</v>
      </c>
      <c r="AB9" s="35">
        <v>0.27</v>
      </c>
      <c r="AC9" s="35">
        <v>0.51</v>
      </c>
      <c r="AD9" s="35">
        <v>0.23</v>
      </c>
      <c r="AE9" s="35">
        <v>0.15</v>
      </c>
      <c r="AF9" s="35">
        <v>0.16</v>
      </c>
      <c r="AG9" s="35">
        <v>0.34</v>
      </c>
      <c r="AH9" s="35">
        <v>1.1399999999999999</v>
      </c>
      <c r="AI9" s="35">
        <v>0.57999999999999996</v>
      </c>
      <c r="AJ9" t="s">
        <v>1653</v>
      </c>
      <c r="AK9" t="s">
        <v>1653</v>
      </c>
      <c r="AL9" t="s">
        <v>1653</v>
      </c>
    </row>
    <row r="10" spans="1:38" x14ac:dyDescent="0.3">
      <c r="A10" t="s">
        <v>1650</v>
      </c>
      <c r="B10" t="s">
        <v>864</v>
      </c>
      <c r="C10" t="s">
        <v>1656</v>
      </c>
      <c r="D10" t="s">
        <v>1656</v>
      </c>
      <c r="E10" t="s">
        <v>1652</v>
      </c>
      <c r="F10" s="35">
        <v>6.78</v>
      </c>
      <c r="G10" s="35">
        <v>6.82</v>
      </c>
      <c r="H10" s="35">
        <v>7.54</v>
      </c>
      <c r="I10" s="35">
        <v>7.81</v>
      </c>
      <c r="J10" s="35">
        <v>7.56</v>
      </c>
      <c r="K10" s="35">
        <v>9.2200000000000006</v>
      </c>
      <c r="L10" s="35">
        <v>7.34</v>
      </c>
      <c r="M10" s="35">
        <v>7.48</v>
      </c>
      <c r="N10" s="35">
        <v>7.59</v>
      </c>
      <c r="O10" s="35">
        <v>9.15</v>
      </c>
      <c r="P10" s="35">
        <v>8.34</v>
      </c>
      <c r="Q10" s="35">
        <v>10.93</v>
      </c>
      <c r="R10" s="35">
        <v>9.01</v>
      </c>
      <c r="S10" s="35">
        <v>7.62</v>
      </c>
      <c r="T10" s="35">
        <v>8.7200000000000006</v>
      </c>
      <c r="U10" s="35">
        <v>8.8000000000000007</v>
      </c>
      <c r="V10" s="35">
        <v>8.99</v>
      </c>
      <c r="W10" s="35">
        <v>7.33</v>
      </c>
      <c r="X10" s="35">
        <v>8.48</v>
      </c>
      <c r="Y10" s="35">
        <v>7.2</v>
      </c>
      <c r="Z10" s="35">
        <v>6.06</v>
      </c>
      <c r="AA10" s="35">
        <v>8.11</v>
      </c>
      <c r="AB10" s="35">
        <v>8.49</v>
      </c>
      <c r="AC10" s="35">
        <v>9.5500000000000007</v>
      </c>
      <c r="AD10" t="s">
        <v>1653</v>
      </c>
      <c r="AE10" s="35">
        <v>7.61</v>
      </c>
      <c r="AF10" s="35">
        <v>4.54</v>
      </c>
      <c r="AG10" s="35">
        <v>4.32</v>
      </c>
      <c r="AH10" s="35">
        <v>4.2300000000000004</v>
      </c>
      <c r="AI10" s="35">
        <v>5.77</v>
      </c>
      <c r="AJ10" t="s">
        <v>1653</v>
      </c>
      <c r="AK10" t="s">
        <v>1653</v>
      </c>
      <c r="AL10" t="s">
        <v>1653</v>
      </c>
    </row>
    <row r="11" spans="1:38" x14ac:dyDescent="0.3">
      <c r="A11" t="s">
        <v>1650</v>
      </c>
      <c r="B11" t="s">
        <v>864</v>
      </c>
      <c r="C11" t="s">
        <v>1657</v>
      </c>
      <c r="D11" t="str">
        <f t="shared" si="0"/>
        <v>Taxes on Goods and Services – Accommodation Tax</v>
      </c>
      <c r="E11" t="s">
        <v>1652</v>
      </c>
      <c r="F11" s="35">
        <v>0.26</v>
      </c>
      <c r="G11" s="35">
        <v>0.45</v>
      </c>
      <c r="H11" s="35">
        <v>0.38</v>
      </c>
      <c r="I11" s="35">
        <v>0.7</v>
      </c>
      <c r="J11" s="35">
        <v>0.75</v>
      </c>
      <c r="K11" s="35">
        <v>0.61</v>
      </c>
      <c r="L11" s="35">
        <v>0.56000000000000005</v>
      </c>
      <c r="M11" s="35">
        <v>0.71</v>
      </c>
      <c r="N11" s="35">
        <v>0.13</v>
      </c>
      <c r="O11" s="35">
        <v>0.46</v>
      </c>
      <c r="P11" s="35">
        <v>0.2</v>
      </c>
      <c r="Q11" s="35">
        <v>0.34</v>
      </c>
      <c r="R11" s="35">
        <v>4.12</v>
      </c>
      <c r="S11" s="35">
        <v>4.1399999999999997</v>
      </c>
      <c r="T11" s="35">
        <v>3.22</v>
      </c>
      <c r="U11" s="35">
        <v>4.3499999999999996</v>
      </c>
      <c r="V11" s="35">
        <v>2.68</v>
      </c>
      <c r="W11" s="35">
        <v>2.09</v>
      </c>
      <c r="X11" s="35">
        <v>1.95</v>
      </c>
      <c r="Y11" s="35">
        <v>2.08</v>
      </c>
      <c r="Z11" s="35">
        <v>1.66</v>
      </c>
      <c r="AA11" s="35">
        <v>0.63</v>
      </c>
      <c r="AB11" s="35">
        <v>0.61</v>
      </c>
      <c r="AC11" s="35">
        <v>2.67</v>
      </c>
      <c r="AD11" s="35">
        <v>6.94</v>
      </c>
      <c r="AE11" s="35">
        <v>4.1399999999999997</v>
      </c>
      <c r="AF11" s="35">
        <v>1.43</v>
      </c>
      <c r="AG11" s="35">
        <v>1.97</v>
      </c>
      <c r="AH11" s="35">
        <v>0.44</v>
      </c>
      <c r="AI11" s="35">
        <v>0.4</v>
      </c>
      <c r="AJ11" t="s">
        <v>1653</v>
      </c>
      <c r="AK11" t="s">
        <v>1653</v>
      </c>
      <c r="AL11" t="s">
        <v>1653</v>
      </c>
    </row>
    <row r="12" spans="1:38" x14ac:dyDescent="0.3">
      <c r="A12" t="s">
        <v>1650</v>
      </c>
      <c r="B12" t="s">
        <v>864</v>
      </c>
      <c r="C12" t="s">
        <v>1658</v>
      </c>
      <c r="D12" t="str">
        <f t="shared" si="0"/>
        <v>Taxes on Goods and Services – Licenses</v>
      </c>
      <c r="E12" t="s">
        <v>1652</v>
      </c>
      <c r="F12" s="35">
        <v>2.46</v>
      </c>
      <c r="G12" s="35">
        <v>1.55</v>
      </c>
      <c r="H12" s="35">
        <v>1.79</v>
      </c>
      <c r="I12" s="35">
        <v>2.39</v>
      </c>
      <c r="J12" s="35">
        <v>1.1000000000000001</v>
      </c>
      <c r="K12" s="35">
        <v>1.1100000000000001</v>
      </c>
      <c r="L12" s="35">
        <v>1.1299999999999999</v>
      </c>
      <c r="M12" s="35">
        <v>1</v>
      </c>
      <c r="N12" s="35">
        <v>0.81</v>
      </c>
      <c r="O12" s="35">
        <v>1.03</v>
      </c>
      <c r="P12" s="35">
        <v>0.61</v>
      </c>
      <c r="Q12" s="35">
        <v>0.45</v>
      </c>
      <c r="R12" s="35">
        <v>3.67</v>
      </c>
      <c r="S12" s="35">
        <v>2.02</v>
      </c>
      <c r="T12" s="35">
        <v>1.69</v>
      </c>
      <c r="U12" s="35">
        <v>1.57</v>
      </c>
      <c r="V12" s="35">
        <v>1.1299999999999999</v>
      </c>
      <c r="W12" s="35">
        <v>0.94</v>
      </c>
      <c r="X12" s="35">
        <v>1.3</v>
      </c>
      <c r="Y12" s="35">
        <v>0.95</v>
      </c>
      <c r="Z12" s="35">
        <v>0.82</v>
      </c>
      <c r="AA12" s="35">
        <v>1.02</v>
      </c>
      <c r="AB12" s="35">
        <v>1.02</v>
      </c>
      <c r="AC12" s="35">
        <v>0.85</v>
      </c>
      <c r="AD12" s="35">
        <v>3.48</v>
      </c>
      <c r="AE12" s="35">
        <v>2.02</v>
      </c>
      <c r="AF12" s="35">
        <v>1.22</v>
      </c>
      <c r="AG12" s="35">
        <v>0.82</v>
      </c>
      <c r="AH12" s="35">
        <v>0.83</v>
      </c>
      <c r="AI12" s="35">
        <v>0.91</v>
      </c>
      <c r="AJ12" t="s">
        <v>1653</v>
      </c>
      <c r="AK12" t="s">
        <v>1653</v>
      </c>
      <c r="AL12" t="s">
        <v>1653</v>
      </c>
    </row>
    <row r="13" spans="1:38" x14ac:dyDescent="0.3">
      <c r="A13" t="s">
        <v>1650</v>
      </c>
      <c r="B13" t="s">
        <v>864</v>
      </c>
      <c r="C13" t="s">
        <v>1659</v>
      </c>
      <c r="D13" t="str">
        <f t="shared" si="0"/>
        <v>Taxes on Goods and Services – Stamp Duties</v>
      </c>
      <c r="E13" t="s">
        <v>1652</v>
      </c>
      <c r="F13" s="35">
        <v>0.41</v>
      </c>
      <c r="G13" s="35">
        <v>1.31</v>
      </c>
      <c r="H13" s="35">
        <v>2.5299999999999998</v>
      </c>
      <c r="I13" s="35">
        <v>1.97</v>
      </c>
      <c r="J13" s="35">
        <v>0.19</v>
      </c>
      <c r="K13" s="35">
        <v>0.2</v>
      </c>
      <c r="L13" s="35">
        <v>1.27</v>
      </c>
      <c r="M13" s="35">
        <v>0.63</v>
      </c>
      <c r="N13" s="35">
        <v>0.18</v>
      </c>
      <c r="O13" s="35">
        <v>0.11</v>
      </c>
      <c r="P13" s="35">
        <v>0.16</v>
      </c>
      <c r="Q13" s="35">
        <v>0.2</v>
      </c>
      <c r="R13" s="35">
        <v>0.38</v>
      </c>
      <c r="S13" s="35">
        <v>0.48</v>
      </c>
      <c r="T13" s="35">
        <v>1.21</v>
      </c>
      <c r="U13" s="35">
        <v>0.72</v>
      </c>
      <c r="V13" s="35">
        <v>0.61</v>
      </c>
      <c r="W13" s="35">
        <v>0.13</v>
      </c>
      <c r="X13" s="35">
        <v>1.83</v>
      </c>
      <c r="Y13" s="35">
        <v>0.32</v>
      </c>
      <c r="Z13" s="35">
        <v>0.78</v>
      </c>
      <c r="AA13" s="35">
        <v>0.8</v>
      </c>
      <c r="AB13" s="35">
        <v>0.34</v>
      </c>
      <c r="AC13" s="35">
        <v>0.38</v>
      </c>
      <c r="AD13" s="35">
        <v>0.56000000000000005</v>
      </c>
      <c r="AE13" s="35">
        <v>0.48</v>
      </c>
      <c r="AF13" s="35">
        <v>0.08</v>
      </c>
      <c r="AG13" s="35">
        <v>0.08</v>
      </c>
      <c r="AH13" s="35">
        <v>0.95</v>
      </c>
      <c r="AI13" s="35">
        <v>0.22</v>
      </c>
      <c r="AJ13" t="s">
        <v>1653</v>
      </c>
      <c r="AK13" t="s">
        <v>1653</v>
      </c>
      <c r="AL13" t="s">
        <v>1653</v>
      </c>
    </row>
    <row r="14" spans="1:38" x14ac:dyDescent="0.3">
      <c r="A14" t="s">
        <v>1650</v>
      </c>
      <c r="B14" t="s">
        <v>864</v>
      </c>
      <c r="C14" t="s">
        <v>1660</v>
      </c>
      <c r="D14" t="s">
        <v>770</v>
      </c>
      <c r="E14" t="s">
        <v>1652</v>
      </c>
      <c r="F14" s="35">
        <v>5.23</v>
      </c>
      <c r="G14" s="35">
        <v>5.29</v>
      </c>
      <c r="H14" s="35">
        <v>5.94</v>
      </c>
      <c r="I14" s="35">
        <v>5.79</v>
      </c>
      <c r="J14" s="35">
        <v>5.79</v>
      </c>
      <c r="K14" s="35">
        <v>7.41</v>
      </c>
      <c r="L14" s="35">
        <v>5.58</v>
      </c>
      <c r="M14" s="35">
        <v>5.9</v>
      </c>
      <c r="N14" s="35">
        <v>6.01</v>
      </c>
      <c r="O14" s="35">
        <v>7.25</v>
      </c>
      <c r="P14" s="35">
        <v>6.45</v>
      </c>
      <c r="Q14" s="35">
        <v>9.01</v>
      </c>
      <c r="R14" s="35">
        <v>7.06</v>
      </c>
      <c r="S14" s="35">
        <v>5.97</v>
      </c>
      <c r="T14" s="35">
        <v>6.81</v>
      </c>
      <c r="U14" s="35">
        <v>6.91</v>
      </c>
      <c r="V14" s="35">
        <v>7.09</v>
      </c>
      <c r="W14" s="35">
        <v>5.61</v>
      </c>
      <c r="X14" s="35">
        <v>6.67</v>
      </c>
      <c r="Y14" s="35">
        <v>5.64</v>
      </c>
      <c r="Z14" s="35">
        <v>4.67</v>
      </c>
      <c r="AA14" s="35">
        <v>4.03</v>
      </c>
      <c r="AB14" s="35">
        <v>3.99</v>
      </c>
      <c r="AC14" s="35">
        <v>4.2699999999999996</v>
      </c>
      <c r="AD14" s="35">
        <v>3.33</v>
      </c>
      <c r="AE14" s="35">
        <v>5.96</v>
      </c>
      <c r="AF14" s="35">
        <v>2.08</v>
      </c>
      <c r="AG14" s="35">
        <v>1.78</v>
      </c>
      <c r="AH14" s="35">
        <v>1.9</v>
      </c>
      <c r="AI14" s="35">
        <v>2.58</v>
      </c>
      <c r="AJ14" t="s">
        <v>1653</v>
      </c>
      <c r="AK14" t="s">
        <v>1653</v>
      </c>
      <c r="AL14" t="s">
        <v>1653</v>
      </c>
    </row>
    <row r="15" spans="1:38" x14ac:dyDescent="0.3">
      <c r="A15" t="s">
        <v>1661</v>
      </c>
      <c r="B15" t="s">
        <v>1713</v>
      </c>
      <c r="C15" t="s">
        <v>1651</v>
      </c>
      <c r="D15" t="str">
        <f t="shared" si="0"/>
        <v>Capital Revenue</v>
      </c>
      <c r="E15" t="s">
        <v>1652</v>
      </c>
      <c r="F15" s="35">
        <v>0.21</v>
      </c>
      <c r="G15" s="35">
        <v>0.2</v>
      </c>
      <c r="H15" s="35">
        <v>0.21</v>
      </c>
      <c r="I15" s="35">
        <v>0.44</v>
      </c>
      <c r="J15" s="35">
        <v>0.08</v>
      </c>
      <c r="K15" s="35">
        <v>0.16</v>
      </c>
      <c r="L15" s="35">
        <v>0.2</v>
      </c>
      <c r="M15" s="35">
        <v>0.55000000000000004</v>
      </c>
      <c r="N15" s="35">
        <v>0.11</v>
      </c>
      <c r="O15" s="35">
        <v>0.12</v>
      </c>
      <c r="P15" s="35">
        <v>0.28999999999999998</v>
      </c>
      <c r="Q15" s="35">
        <v>25.66</v>
      </c>
      <c r="R15" s="35">
        <v>0</v>
      </c>
      <c r="S15" s="35">
        <v>0.17</v>
      </c>
      <c r="T15" s="35">
        <v>0.81</v>
      </c>
      <c r="U15" s="35">
        <v>0.23</v>
      </c>
      <c r="V15" s="35">
        <v>0.56999999999999995</v>
      </c>
      <c r="W15" s="35">
        <v>0.2</v>
      </c>
      <c r="X15" s="35">
        <v>0.17</v>
      </c>
      <c r="Y15" s="35">
        <v>0.18</v>
      </c>
      <c r="Z15" s="35">
        <v>0.28000000000000003</v>
      </c>
      <c r="AA15" s="35">
        <v>0.18</v>
      </c>
      <c r="AB15" s="35">
        <v>0.13</v>
      </c>
      <c r="AC15" s="35">
        <v>0.22</v>
      </c>
      <c r="AD15" s="35">
        <v>0.36</v>
      </c>
      <c r="AE15" s="35">
        <v>0.13</v>
      </c>
      <c r="AF15" s="35">
        <v>0.1</v>
      </c>
      <c r="AG15" s="35">
        <v>7.0000000000000007E-2</v>
      </c>
      <c r="AH15" s="35">
        <v>0.47</v>
      </c>
      <c r="AI15" s="35">
        <v>0.12</v>
      </c>
      <c r="AJ15" t="s">
        <v>1653</v>
      </c>
      <c r="AK15" t="s">
        <v>1653</v>
      </c>
      <c r="AL15" t="s">
        <v>1653</v>
      </c>
    </row>
    <row r="16" spans="1:38" x14ac:dyDescent="0.3">
      <c r="A16" t="s">
        <v>1661</v>
      </c>
      <c r="B16" t="s">
        <v>1713</v>
      </c>
      <c r="C16" t="s">
        <v>776</v>
      </c>
      <c r="D16" t="str">
        <f t="shared" si="0"/>
        <v>Total Revenue</v>
      </c>
      <c r="E16" t="s">
        <v>1652</v>
      </c>
      <c r="F16" s="35">
        <v>79.75</v>
      </c>
      <c r="G16" s="35">
        <v>60.2</v>
      </c>
      <c r="H16" s="35">
        <v>74.36</v>
      </c>
      <c r="I16" s="35">
        <v>78.459999999999994</v>
      </c>
      <c r="J16" s="35">
        <v>64.62</v>
      </c>
      <c r="K16" s="35">
        <v>54.43</v>
      </c>
      <c r="L16" s="35">
        <v>71.069999999999993</v>
      </c>
      <c r="M16" s="35">
        <v>57.16</v>
      </c>
      <c r="N16" s="35">
        <v>53.93</v>
      </c>
      <c r="O16" s="35">
        <v>80.86</v>
      </c>
      <c r="P16" s="35">
        <v>63.28</v>
      </c>
      <c r="Q16" s="35">
        <v>77.14</v>
      </c>
      <c r="R16" s="35">
        <v>70.540000000000006</v>
      </c>
      <c r="S16" s="35">
        <v>52.46</v>
      </c>
      <c r="T16" s="35">
        <v>72.42</v>
      </c>
      <c r="U16" s="35">
        <v>87.57</v>
      </c>
      <c r="V16" s="35">
        <v>83.5</v>
      </c>
      <c r="W16" s="35">
        <v>67.09</v>
      </c>
      <c r="X16" s="35">
        <v>76.42</v>
      </c>
      <c r="Y16" s="35">
        <v>59.42</v>
      </c>
      <c r="Z16" s="35">
        <v>63.66</v>
      </c>
      <c r="AA16" s="35">
        <v>67.599999999999994</v>
      </c>
      <c r="AB16" s="35">
        <v>61.6</v>
      </c>
      <c r="AC16" s="35">
        <v>83.74</v>
      </c>
      <c r="AD16" s="35">
        <v>94.18</v>
      </c>
      <c r="AE16" s="35">
        <v>59.22</v>
      </c>
      <c r="AF16" s="35">
        <v>93.55</v>
      </c>
      <c r="AG16" s="35">
        <v>50.5</v>
      </c>
      <c r="AH16" s="35">
        <v>45.28</v>
      </c>
      <c r="AI16" s="35">
        <v>50.9</v>
      </c>
      <c r="AJ16" t="s">
        <v>1653</v>
      </c>
      <c r="AK16" t="s">
        <v>1653</v>
      </c>
      <c r="AL16" t="s">
        <v>1653</v>
      </c>
    </row>
    <row r="17" spans="1:38" x14ac:dyDescent="0.3">
      <c r="A17" t="s">
        <v>1661</v>
      </c>
      <c r="B17" t="s">
        <v>1713</v>
      </c>
      <c r="C17" t="s">
        <v>1654</v>
      </c>
      <c r="D17" t="str">
        <f t="shared" si="0"/>
        <v>Non-tax Revenue</v>
      </c>
      <c r="E17" t="s">
        <v>1652</v>
      </c>
      <c r="F17" s="35">
        <v>11.17</v>
      </c>
      <c r="G17" s="35">
        <v>6.61</v>
      </c>
      <c r="H17" s="35">
        <v>8.57</v>
      </c>
      <c r="I17" s="35">
        <v>7.26</v>
      </c>
      <c r="J17" s="35">
        <v>9.68</v>
      </c>
      <c r="K17" s="35">
        <v>9.2899999999999991</v>
      </c>
      <c r="L17" s="35">
        <v>15.22</v>
      </c>
      <c r="M17" s="35">
        <v>8.59</v>
      </c>
      <c r="N17" s="35">
        <v>8.59</v>
      </c>
      <c r="O17" s="35">
        <v>21.76</v>
      </c>
      <c r="P17" s="35">
        <v>13.3</v>
      </c>
      <c r="Q17" s="35">
        <v>15.58</v>
      </c>
      <c r="R17" s="35">
        <v>14.99</v>
      </c>
      <c r="S17" s="35">
        <v>8.66</v>
      </c>
      <c r="T17" s="35">
        <v>11.66</v>
      </c>
      <c r="U17" s="35">
        <v>12.99</v>
      </c>
      <c r="V17" s="35">
        <v>17.920000000000002</v>
      </c>
      <c r="W17" s="35">
        <v>13.97</v>
      </c>
      <c r="X17" s="35">
        <v>15.51</v>
      </c>
      <c r="Y17" s="35">
        <v>18.13</v>
      </c>
      <c r="Z17" s="35">
        <v>17.809999999999999</v>
      </c>
      <c r="AA17" s="35">
        <v>17.72</v>
      </c>
      <c r="AB17" s="35">
        <v>12.62</v>
      </c>
      <c r="AC17" s="35">
        <v>11.81</v>
      </c>
      <c r="AD17" s="35">
        <v>23.93</v>
      </c>
      <c r="AE17" s="35">
        <v>6.92</v>
      </c>
      <c r="AF17" s="35">
        <v>9.7899999999999991</v>
      </c>
      <c r="AG17" s="35">
        <v>10.84</v>
      </c>
      <c r="AH17" s="35">
        <v>11.25</v>
      </c>
      <c r="AI17" s="35">
        <v>9.43</v>
      </c>
      <c r="AJ17" t="s">
        <v>1653</v>
      </c>
      <c r="AK17" t="s">
        <v>1653</v>
      </c>
      <c r="AL17" t="s">
        <v>1653</v>
      </c>
    </row>
    <row r="18" spans="1:38" x14ac:dyDescent="0.3">
      <c r="A18" t="s">
        <v>1661</v>
      </c>
      <c r="B18" t="s">
        <v>1713</v>
      </c>
      <c r="C18" t="s">
        <v>1662</v>
      </c>
      <c r="D18" t="str">
        <f t="shared" si="0"/>
        <v>Non-tax Revenue – Citizenship by Investment</v>
      </c>
      <c r="E18" t="s">
        <v>1652</v>
      </c>
      <c r="F18" s="35">
        <v>1.22</v>
      </c>
      <c r="G18" s="35">
        <v>3.04</v>
      </c>
      <c r="H18" s="35">
        <v>3.06</v>
      </c>
      <c r="I18" s="35">
        <v>2.75</v>
      </c>
      <c r="J18" s="35">
        <v>4.59</v>
      </c>
      <c r="K18" s="35">
        <v>4.55</v>
      </c>
      <c r="L18" s="35">
        <v>8.11</v>
      </c>
      <c r="M18" s="35">
        <v>4.3099999999999996</v>
      </c>
      <c r="N18" s="35">
        <v>4.01</v>
      </c>
      <c r="O18" s="35">
        <v>8.3000000000000007</v>
      </c>
      <c r="P18" s="35">
        <v>8.58</v>
      </c>
      <c r="Q18" s="35">
        <v>7.22</v>
      </c>
      <c r="R18" s="35">
        <v>9.3800000000000008</v>
      </c>
      <c r="S18" s="35">
        <v>5.87</v>
      </c>
      <c r="T18" s="35">
        <v>8.0399999999999991</v>
      </c>
      <c r="U18" s="35">
        <v>7.3</v>
      </c>
      <c r="V18" s="35">
        <v>11.08</v>
      </c>
      <c r="W18" s="35">
        <v>7.71</v>
      </c>
      <c r="X18" s="35">
        <v>11.15</v>
      </c>
      <c r="Y18" s="35">
        <v>13.03</v>
      </c>
      <c r="Z18" s="35">
        <v>14.05</v>
      </c>
      <c r="AA18" s="35">
        <v>11.33</v>
      </c>
      <c r="AB18" s="35">
        <v>7.07</v>
      </c>
      <c r="AC18" s="35">
        <v>6.2</v>
      </c>
      <c r="AD18" s="35">
        <v>6.48</v>
      </c>
      <c r="AE18" s="35">
        <v>4.13</v>
      </c>
      <c r="AF18" s="35">
        <v>5.52</v>
      </c>
      <c r="AG18" s="35">
        <v>8.23</v>
      </c>
      <c r="AH18" s="35">
        <v>8.2200000000000006</v>
      </c>
      <c r="AI18" s="35">
        <v>8.26</v>
      </c>
      <c r="AJ18" t="s">
        <v>1653</v>
      </c>
      <c r="AK18" t="s">
        <v>1653</v>
      </c>
      <c r="AL18" t="s">
        <v>1653</v>
      </c>
    </row>
    <row r="19" spans="1:38" x14ac:dyDescent="0.3">
      <c r="A19" t="s">
        <v>1661</v>
      </c>
      <c r="B19" t="s">
        <v>1713</v>
      </c>
      <c r="C19" t="s">
        <v>5</v>
      </c>
      <c r="D19" t="str">
        <f t="shared" si="0"/>
        <v>Tax Revenue</v>
      </c>
      <c r="E19" t="s">
        <v>1652</v>
      </c>
      <c r="F19" s="35">
        <v>68.58</v>
      </c>
      <c r="G19" s="35">
        <v>53.59</v>
      </c>
      <c r="H19" s="35">
        <v>65.8</v>
      </c>
      <c r="I19" s="35">
        <v>71.2</v>
      </c>
      <c r="J19" s="35">
        <v>54.94</v>
      </c>
      <c r="K19" s="35">
        <v>45.15</v>
      </c>
      <c r="L19" s="35">
        <v>55.85</v>
      </c>
      <c r="M19" s="35">
        <v>48.57</v>
      </c>
      <c r="N19" s="35">
        <v>45.34</v>
      </c>
      <c r="O19" s="35">
        <v>59.1</v>
      </c>
      <c r="P19" s="35">
        <v>49.98</v>
      </c>
      <c r="Q19" s="35">
        <v>61.55</v>
      </c>
      <c r="R19" s="35">
        <v>55.55</v>
      </c>
      <c r="S19" s="35">
        <v>43.79</v>
      </c>
      <c r="T19" s="35">
        <v>60.76</v>
      </c>
      <c r="U19" s="35">
        <v>74.58</v>
      </c>
      <c r="V19" s="35">
        <v>65.58</v>
      </c>
      <c r="W19" s="35">
        <v>53.12</v>
      </c>
      <c r="X19" s="35">
        <v>60.92</v>
      </c>
      <c r="Y19" s="35">
        <v>41.29</v>
      </c>
      <c r="Z19" s="35">
        <v>45.85</v>
      </c>
      <c r="AA19" s="35">
        <v>49.88</v>
      </c>
      <c r="AB19" s="35">
        <v>48.98</v>
      </c>
      <c r="AC19" s="35">
        <v>71.94</v>
      </c>
      <c r="AD19" s="35">
        <v>70.239999999999995</v>
      </c>
      <c r="AE19" s="35">
        <v>52.3</v>
      </c>
      <c r="AF19" s="35">
        <v>83.75</v>
      </c>
      <c r="AG19" s="35">
        <v>39.659999999999997</v>
      </c>
      <c r="AH19" s="35">
        <v>34.03</v>
      </c>
      <c r="AI19" s="35">
        <v>41.48</v>
      </c>
      <c r="AJ19" t="s">
        <v>1653</v>
      </c>
      <c r="AK19" t="s">
        <v>1653</v>
      </c>
      <c r="AL19" t="s">
        <v>1653</v>
      </c>
    </row>
    <row r="20" spans="1:38" x14ac:dyDescent="0.3">
      <c r="A20" t="s">
        <v>1661</v>
      </c>
      <c r="B20" t="s">
        <v>1713</v>
      </c>
      <c r="C20" t="s">
        <v>18</v>
      </c>
      <c r="D20" t="str">
        <f t="shared" si="0"/>
        <v>VAT</v>
      </c>
      <c r="E20" t="s">
        <v>1652</v>
      </c>
      <c r="F20" s="35">
        <v>36.29</v>
      </c>
      <c r="G20" s="35">
        <v>27.11</v>
      </c>
      <c r="H20" s="35">
        <v>26.05</v>
      </c>
      <c r="I20" s="35">
        <v>37.130000000000003</v>
      </c>
      <c r="J20" s="35">
        <v>24.26</v>
      </c>
      <c r="K20" s="35">
        <v>21.3</v>
      </c>
      <c r="L20" s="35">
        <v>29.33</v>
      </c>
      <c r="M20" s="35">
        <v>26.21</v>
      </c>
      <c r="N20" s="35">
        <v>20.87</v>
      </c>
      <c r="O20" s="35">
        <v>27.84</v>
      </c>
      <c r="P20" s="35">
        <v>25.48</v>
      </c>
      <c r="Q20" s="35">
        <v>27.63</v>
      </c>
      <c r="R20" s="35">
        <v>26.44</v>
      </c>
      <c r="S20" s="35">
        <v>18.899999999999999</v>
      </c>
      <c r="T20" s="35">
        <v>26.94</v>
      </c>
      <c r="U20" s="35">
        <v>35.89</v>
      </c>
      <c r="V20" s="35">
        <v>29.1</v>
      </c>
      <c r="W20" s="35">
        <v>22.11</v>
      </c>
      <c r="X20" s="35">
        <v>32.86</v>
      </c>
      <c r="Y20" s="35">
        <v>19</v>
      </c>
      <c r="Z20" s="35">
        <v>23.34</v>
      </c>
      <c r="AA20" s="35">
        <v>14.82</v>
      </c>
      <c r="AB20" s="35">
        <v>23.2</v>
      </c>
      <c r="AC20" s="35">
        <v>32.96</v>
      </c>
      <c r="AD20" s="35">
        <v>35.270000000000003</v>
      </c>
      <c r="AE20" s="35">
        <v>24.6</v>
      </c>
      <c r="AF20" s="35">
        <v>35.369999999999997</v>
      </c>
      <c r="AG20" s="35">
        <v>17.02</v>
      </c>
      <c r="AH20" s="35">
        <v>11.79</v>
      </c>
      <c r="AI20" s="35">
        <v>16.86</v>
      </c>
      <c r="AJ20" t="s">
        <v>1653</v>
      </c>
      <c r="AK20" t="s">
        <v>1653</v>
      </c>
      <c r="AL20" t="s">
        <v>1653</v>
      </c>
    </row>
    <row r="21" spans="1:38" x14ac:dyDescent="0.3">
      <c r="A21" t="s">
        <v>1661</v>
      </c>
      <c r="B21" t="s">
        <v>1713</v>
      </c>
      <c r="C21" t="s">
        <v>16</v>
      </c>
      <c r="D21" t="str">
        <f t="shared" si="0"/>
        <v>Income Taxes</v>
      </c>
      <c r="E21" t="s">
        <v>1652</v>
      </c>
      <c r="F21" s="35">
        <v>8.83</v>
      </c>
      <c r="G21" s="35">
        <v>2.75</v>
      </c>
      <c r="H21" s="35">
        <v>14.44</v>
      </c>
      <c r="I21" s="35">
        <v>10.16</v>
      </c>
      <c r="J21" s="35">
        <v>6.39</v>
      </c>
      <c r="K21" s="35">
        <v>3.09</v>
      </c>
      <c r="L21" s="35">
        <v>6.06</v>
      </c>
      <c r="M21" s="35">
        <v>2.48</v>
      </c>
      <c r="N21" s="35">
        <v>5.16</v>
      </c>
      <c r="O21" s="35">
        <v>10.69</v>
      </c>
      <c r="P21" s="35">
        <v>2.58</v>
      </c>
      <c r="Q21" s="35">
        <v>5.74</v>
      </c>
      <c r="R21" s="35">
        <v>9.98</v>
      </c>
      <c r="S21" s="35">
        <v>2.21</v>
      </c>
      <c r="T21" s="35">
        <v>8.57</v>
      </c>
      <c r="U21" s="35">
        <v>10.33</v>
      </c>
      <c r="V21" s="35">
        <v>10.32</v>
      </c>
      <c r="W21" s="35">
        <v>4.5599999999999996</v>
      </c>
      <c r="X21" s="35">
        <v>6.54</v>
      </c>
      <c r="Y21" s="35">
        <v>2.31</v>
      </c>
      <c r="Z21" s="35">
        <v>2.85</v>
      </c>
      <c r="AA21" s="35">
        <v>12.71</v>
      </c>
      <c r="AB21" s="35">
        <v>2.58</v>
      </c>
      <c r="AC21" s="35">
        <v>6.16</v>
      </c>
      <c r="AD21" s="35">
        <v>13.78</v>
      </c>
      <c r="AE21" s="35">
        <v>4.75</v>
      </c>
      <c r="AF21" s="35">
        <v>21.77</v>
      </c>
      <c r="AG21" s="35">
        <v>4.07</v>
      </c>
      <c r="AH21" s="35">
        <v>5.68</v>
      </c>
      <c r="AI21" s="35">
        <v>4.63</v>
      </c>
      <c r="AJ21" t="s">
        <v>1653</v>
      </c>
      <c r="AK21" t="s">
        <v>1653</v>
      </c>
      <c r="AL21" t="s">
        <v>1653</v>
      </c>
    </row>
    <row r="22" spans="1:38" x14ac:dyDescent="0.3">
      <c r="A22" t="s">
        <v>1661</v>
      </c>
      <c r="B22" t="s">
        <v>1713</v>
      </c>
      <c r="C22" t="s">
        <v>1655</v>
      </c>
      <c r="D22" t="s">
        <v>2101</v>
      </c>
      <c r="E22" t="s">
        <v>1652</v>
      </c>
      <c r="F22" s="35">
        <v>1.32</v>
      </c>
      <c r="G22" s="35">
        <v>2.35</v>
      </c>
      <c r="H22" s="35">
        <v>2.0499999999999998</v>
      </c>
      <c r="I22" s="35">
        <v>4.3600000000000003</v>
      </c>
      <c r="J22" s="35">
        <v>3.36</v>
      </c>
      <c r="K22" s="35">
        <v>1.25</v>
      </c>
      <c r="L22" s="35">
        <v>1.2</v>
      </c>
      <c r="M22" s="35">
        <v>1.03</v>
      </c>
      <c r="N22" s="35">
        <v>1.7</v>
      </c>
      <c r="O22" s="35">
        <v>0.95</v>
      </c>
      <c r="P22" s="35">
        <v>0.67</v>
      </c>
      <c r="Q22" s="35">
        <v>0.92</v>
      </c>
      <c r="R22" s="35">
        <v>1.1100000000000001</v>
      </c>
      <c r="S22" s="35">
        <v>1.69</v>
      </c>
      <c r="T22" s="35">
        <v>3.27</v>
      </c>
      <c r="U22" s="35">
        <v>4.58</v>
      </c>
      <c r="V22" s="35">
        <v>4.58</v>
      </c>
      <c r="W22" s="35">
        <v>7.19</v>
      </c>
      <c r="X22" s="35">
        <v>1.1200000000000001</v>
      </c>
      <c r="Y22" s="35">
        <v>1.1200000000000001</v>
      </c>
      <c r="Z22" s="35">
        <v>0.59</v>
      </c>
      <c r="AA22" s="35">
        <v>0.96</v>
      </c>
      <c r="AB22" s="35">
        <v>0.67</v>
      </c>
      <c r="AC22" s="35">
        <v>1.71</v>
      </c>
      <c r="AD22" s="35">
        <v>1.84</v>
      </c>
      <c r="AE22" s="35">
        <v>1.53</v>
      </c>
      <c r="AF22" s="35">
        <v>2.71</v>
      </c>
      <c r="AG22" s="35">
        <v>1.71</v>
      </c>
      <c r="AH22" s="35">
        <v>3.12</v>
      </c>
      <c r="AI22" s="35">
        <v>1.7</v>
      </c>
      <c r="AJ22" t="s">
        <v>1653</v>
      </c>
      <c r="AK22" t="s">
        <v>1653</v>
      </c>
      <c r="AL22" t="s">
        <v>1653</v>
      </c>
    </row>
    <row r="23" spans="1:38" x14ac:dyDescent="0.3">
      <c r="A23" t="s">
        <v>1661</v>
      </c>
      <c r="B23" t="s">
        <v>1713</v>
      </c>
      <c r="C23" t="s">
        <v>1656</v>
      </c>
      <c r="D23" t="str">
        <f t="shared" si="0"/>
        <v>Tax Revenue -Taxes on International Trade and Transactions</v>
      </c>
      <c r="E23" t="s">
        <v>1652</v>
      </c>
      <c r="F23" s="35">
        <v>22.14</v>
      </c>
      <c r="G23" s="35">
        <v>21.38</v>
      </c>
      <c r="H23" s="35">
        <v>23.26</v>
      </c>
      <c r="I23" s="35">
        <v>19.55</v>
      </c>
      <c r="J23" s="35">
        <v>20.93</v>
      </c>
      <c r="K23" s="35">
        <v>19.5</v>
      </c>
      <c r="L23" s="35">
        <v>19.25</v>
      </c>
      <c r="M23" s="35">
        <v>18.86</v>
      </c>
      <c r="N23" s="35">
        <v>17.62</v>
      </c>
      <c r="O23" s="35">
        <v>19.62</v>
      </c>
      <c r="P23" s="35">
        <v>21.24</v>
      </c>
      <c r="Q23" s="35">
        <v>27.25</v>
      </c>
      <c r="R23" s="35">
        <v>18.02</v>
      </c>
      <c r="S23" s="35">
        <v>21</v>
      </c>
      <c r="T23" s="35">
        <v>21.97</v>
      </c>
      <c r="U23" s="35">
        <v>23.79</v>
      </c>
      <c r="V23" s="35">
        <v>21.58</v>
      </c>
      <c r="W23" s="35">
        <v>19.260000000000002</v>
      </c>
      <c r="X23" s="35">
        <v>20.39</v>
      </c>
      <c r="Y23" s="35">
        <v>18.86</v>
      </c>
      <c r="Z23" s="35">
        <v>19.059999999999999</v>
      </c>
      <c r="AA23" s="35">
        <v>21.39</v>
      </c>
      <c r="AB23" s="35">
        <v>22.53</v>
      </c>
      <c r="AC23" s="35">
        <v>31.11</v>
      </c>
      <c r="AD23" s="35">
        <v>19.350000000000001</v>
      </c>
      <c r="AE23" s="35">
        <v>21.41</v>
      </c>
      <c r="AF23" s="35">
        <v>23.91</v>
      </c>
      <c r="AG23" s="35">
        <v>16.86</v>
      </c>
      <c r="AH23" s="35">
        <v>13.45</v>
      </c>
      <c r="AI23" s="35">
        <v>18.29</v>
      </c>
      <c r="AJ23" t="s">
        <v>1653</v>
      </c>
      <c r="AK23" t="s">
        <v>1653</v>
      </c>
      <c r="AL23" t="s">
        <v>1653</v>
      </c>
    </row>
    <row r="24" spans="1:38" x14ac:dyDescent="0.3">
      <c r="A24" t="s">
        <v>1661</v>
      </c>
      <c r="B24" t="s">
        <v>1713</v>
      </c>
      <c r="C24" t="s">
        <v>1663</v>
      </c>
      <c r="D24" t="str">
        <f t="shared" si="0"/>
        <v>Taxes on Goods and Services – Sales Tax</v>
      </c>
      <c r="E24" t="s">
        <v>1652</v>
      </c>
      <c r="F24" s="35">
        <v>32.43</v>
      </c>
      <c r="G24" s="35">
        <v>25</v>
      </c>
      <c r="H24" s="35">
        <v>21.85</v>
      </c>
      <c r="I24" s="35">
        <v>33.6</v>
      </c>
      <c r="J24" s="35">
        <v>21.49</v>
      </c>
      <c r="K24" s="35">
        <v>17.91</v>
      </c>
      <c r="L24" s="35">
        <v>22.9</v>
      </c>
      <c r="M24" s="35">
        <v>20.59</v>
      </c>
      <c r="N24" s="35">
        <v>13.95</v>
      </c>
      <c r="O24" s="35">
        <v>22.56</v>
      </c>
      <c r="P24" s="35">
        <v>21.71</v>
      </c>
      <c r="Q24" s="35">
        <v>24.36</v>
      </c>
      <c r="R24" s="35">
        <v>23.45</v>
      </c>
      <c r="S24" s="35">
        <v>15.42</v>
      </c>
      <c r="T24" s="35">
        <v>20.68</v>
      </c>
      <c r="U24" s="35">
        <v>32.06</v>
      </c>
      <c r="V24" s="35">
        <v>24.75</v>
      </c>
      <c r="W24" s="35">
        <v>15.87</v>
      </c>
      <c r="X24" s="35">
        <v>25.82</v>
      </c>
      <c r="Y24" s="35">
        <v>15.89</v>
      </c>
      <c r="Z24" s="35">
        <v>20.5</v>
      </c>
      <c r="AA24" s="35">
        <v>9.2100000000000009</v>
      </c>
      <c r="AB24" s="35">
        <v>19.489999999999998</v>
      </c>
      <c r="AC24" s="35">
        <v>29.42</v>
      </c>
      <c r="AD24" s="35">
        <v>30.86</v>
      </c>
      <c r="AE24" s="35">
        <v>20.62</v>
      </c>
      <c r="AF24" s="35">
        <v>31.1</v>
      </c>
      <c r="AG24" s="35">
        <v>15.59</v>
      </c>
      <c r="AH24" s="35">
        <v>9.27</v>
      </c>
      <c r="AI24" s="35">
        <v>12.3</v>
      </c>
      <c r="AJ24" t="s">
        <v>1653</v>
      </c>
      <c r="AK24" t="s">
        <v>1653</v>
      </c>
      <c r="AL24" t="s">
        <v>1653</v>
      </c>
    </row>
    <row r="25" spans="1:38" x14ac:dyDescent="0.3">
      <c r="A25" t="s">
        <v>1661</v>
      </c>
      <c r="B25" t="s">
        <v>1713</v>
      </c>
      <c r="C25" t="s">
        <v>1659</v>
      </c>
      <c r="D25" t="str">
        <f t="shared" si="0"/>
        <v>Taxes on Goods and Services – Stamp Duties</v>
      </c>
      <c r="E25" t="s">
        <v>1652</v>
      </c>
      <c r="F25" s="35">
        <v>2.92</v>
      </c>
      <c r="G25" s="35">
        <v>1.36</v>
      </c>
      <c r="H25" s="35">
        <v>3.45</v>
      </c>
      <c r="I25" s="35">
        <v>2.4500000000000002</v>
      </c>
      <c r="J25" s="35">
        <v>2.1</v>
      </c>
      <c r="K25" s="35">
        <v>2.72</v>
      </c>
      <c r="L25" s="35">
        <v>5.46</v>
      </c>
      <c r="M25" s="35">
        <v>4.7</v>
      </c>
      <c r="N25" s="35">
        <v>6.1</v>
      </c>
      <c r="O25" s="35">
        <v>4.34</v>
      </c>
      <c r="P25" s="35">
        <v>3.05</v>
      </c>
      <c r="Q25" s="35">
        <v>2.58</v>
      </c>
      <c r="R25" s="35">
        <v>2.06</v>
      </c>
      <c r="S25" s="35">
        <v>2.71</v>
      </c>
      <c r="T25" s="35">
        <v>5.59</v>
      </c>
      <c r="U25" s="35">
        <v>3.03</v>
      </c>
      <c r="V25" s="35">
        <v>3.14</v>
      </c>
      <c r="W25" s="35">
        <v>5.54</v>
      </c>
      <c r="X25" s="35">
        <v>6.09</v>
      </c>
      <c r="Y25" s="35">
        <v>2.44</v>
      </c>
      <c r="Z25" s="35">
        <v>1.87</v>
      </c>
      <c r="AA25" s="35">
        <v>4.8099999999999996</v>
      </c>
      <c r="AB25" s="35">
        <v>3.05</v>
      </c>
      <c r="AC25" s="35">
        <v>2.91</v>
      </c>
      <c r="AD25" s="35">
        <v>2.31</v>
      </c>
      <c r="AE25" s="35">
        <v>3.02</v>
      </c>
      <c r="AF25" s="35">
        <v>1.63</v>
      </c>
      <c r="AG25" s="35">
        <v>0.9</v>
      </c>
      <c r="AH25" s="35">
        <v>1.22</v>
      </c>
      <c r="AI25" s="35">
        <v>3.01</v>
      </c>
      <c r="AJ25" t="s">
        <v>1653</v>
      </c>
      <c r="AK25" t="s">
        <v>1653</v>
      </c>
      <c r="AL25" t="s">
        <v>1653</v>
      </c>
    </row>
    <row r="26" spans="1:38" x14ac:dyDescent="0.3">
      <c r="A26" t="s">
        <v>1661</v>
      </c>
      <c r="B26" t="s">
        <v>1713</v>
      </c>
      <c r="C26" t="s">
        <v>1664</v>
      </c>
      <c r="D26" t="s">
        <v>31</v>
      </c>
      <c r="E26" t="s">
        <v>1652</v>
      </c>
      <c r="F26" s="35">
        <v>8.75</v>
      </c>
      <c r="G26" s="35">
        <v>2.73</v>
      </c>
      <c r="H26" s="35">
        <v>14.39</v>
      </c>
      <c r="I26" s="35">
        <v>10.029999999999999</v>
      </c>
      <c r="J26" s="35">
        <v>6.34</v>
      </c>
      <c r="K26" s="35">
        <v>3.04</v>
      </c>
      <c r="L26" s="35">
        <v>6.05</v>
      </c>
      <c r="M26" s="35">
        <v>2.4700000000000002</v>
      </c>
      <c r="N26" s="35">
        <v>5.15</v>
      </c>
      <c r="O26" s="35">
        <v>10.68</v>
      </c>
      <c r="P26" s="35">
        <v>2.57</v>
      </c>
      <c r="Q26" s="35">
        <v>5.72</v>
      </c>
      <c r="R26" s="35">
        <v>9.75</v>
      </c>
      <c r="S26" s="35">
        <v>2.2000000000000002</v>
      </c>
      <c r="T26" s="35">
        <v>8.56</v>
      </c>
      <c r="U26" s="35">
        <v>10.3</v>
      </c>
      <c r="V26" s="35">
        <v>10.3</v>
      </c>
      <c r="W26" s="35">
        <v>4.54</v>
      </c>
      <c r="X26" s="35">
        <v>6.44</v>
      </c>
      <c r="Y26" s="35">
        <v>2.2200000000000002</v>
      </c>
      <c r="Z26" s="35">
        <v>2.77</v>
      </c>
      <c r="AA26" s="35">
        <v>12.71</v>
      </c>
      <c r="AB26" s="35">
        <v>2.57</v>
      </c>
      <c r="AC26" s="35">
        <v>6.16</v>
      </c>
      <c r="AD26" s="35">
        <v>13.72</v>
      </c>
      <c r="AE26" s="35">
        <v>4.75</v>
      </c>
      <c r="AF26" s="35">
        <v>21.77</v>
      </c>
      <c r="AG26" s="35">
        <v>3.96</v>
      </c>
      <c r="AH26" s="35">
        <v>5.67</v>
      </c>
      <c r="AI26" s="35">
        <v>4.57</v>
      </c>
      <c r="AJ26" t="s">
        <v>1653</v>
      </c>
      <c r="AK26" t="s">
        <v>1653</v>
      </c>
      <c r="AL26" t="s">
        <v>1653</v>
      </c>
    </row>
    <row r="27" spans="1:38" x14ac:dyDescent="0.3">
      <c r="A27" t="s">
        <v>1661</v>
      </c>
      <c r="B27" t="s">
        <v>1713</v>
      </c>
      <c r="C27" t="s">
        <v>1665</v>
      </c>
      <c r="D27" t="s">
        <v>30</v>
      </c>
      <c r="E27" t="s">
        <v>1652</v>
      </c>
      <c r="F27" s="35">
        <v>0.09</v>
      </c>
      <c r="G27" s="35">
        <v>0.01</v>
      </c>
      <c r="H27" s="35">
        <v>0.05</v>
      </c>
      <c r="I27" s="35">
        <v>0.13</v>
      </c>
      <c r="J27" s="35">
        <v>0.05</v>
      </c>
      <c r="K27" s="35">
        <v>0.05</v>
      </c>
      <c r="L27" s="35">
        <v>0.01</v>
      </c>
      <c r="M27" s="35">
        <v>0.01</v>
      </c>
      <c r="N27" s="35">
        <v>0.01</v>
      </c>
      <c r="O27" s="35">
        <v>0.01</v>
      </c>
      <c r="P27" s="35">
        <v>0.01</v>
      </c>
      <c r="Q27" s="35">
        <v>0.02</v>
      </c>
      <c r="R27" s="35">
        <v>0.23</v>
      </c>
      <c r="S27" s="35">
        <v>0</v>
      </c>
      <c r="T27" s="35">
        <v>0.01</v>
      </c>
      <c r="U27" s="35">
        <v>0.03</v>
      </c>
      <c r="V27" s="35">
        <v>0.02</v>
      </c>
      <c r="W27" s="35">
        <v>0.02</v>
      </c>
      <c r="X27" s="35">
        <v>0.1</v>
      </c>
      <c r="Y27" s="35">
        <v>0.09</v>
      </c>
      <c r="Z27" s="35">
        <v>0.08</v>
      </c>
      <c r="AA27" s="35">
        <v>0</v>
      </c>
      <c r="AB27" s="35">
        <v>0.01</v>
      </c>
      <c r="AC27" s="35">
        <v>0</v>
      </c>
      <c r="AD27" s="35">
        <v>7.0000000000000007E-2</v>
      </c>
      <c r="AE27" s="35">
        <v>0.01</v>
      </c>
      <c r="AF27" s="35">
        <v>0</v>
      </c>
      <c r="AG27" s="35">
        <v>0.11</v>
      </c>
      <c r="AH27" s="35">
        <v>0.01</v>
      </c>
      <c r="AI27" s="35">
        <v>0.06</v>
      </c>
      <c r="AJ27" t="s">
        <v>1653</v>
      </c>
      <c r="AK27" t="s">
        <v>1653</v>
      </c>
      <c r="AL27" t="s">
        <v>1653</v>
      </c>
    </row>
    <row r="28" spans="1:38" x14ac:dyDescent="0.3">
      <c r="A28" t="s">
        <v>1661</v>
      </c>
      <c r="B28" t="s">
        <v>1713</v>
      </c>
      <c r="C28" t="s">
        <v>1666</v>
      </c>
      <c r="D28" t="str">
        <f t="shared" si="0"/>
        <v>Taxes on International Trade and Transactions – Consumption Tax</v>
      </c>
      <c r="E28" t="s">
        <v>1652</v>
      </c>
      <c r="F28" s="35">
        <v>5.08</v>
      </c>
      <c r="G28" s="35">
        <v>5.12</v>
      </c>
      <c r="H28" s="35">
        <v>8.17</v>
      </c>
      <c r="I28" s="35">
        <v>1.17</v>
      </c>
      <c r="J28" s="35">
        <v>4.32</v>
      </c>
      <c r="K28" s="35">
        <v>4.2300000000000004</v>
      </c>
      <c r="L28" s="35">
        <v>3.54</v>
      </c>
      <c r="M28" s="35">
        <v>3.66</v>
      </c>
      <c r="N28" s="35">
        <v>3.9</v>
      </c>
      <c r="O28" s="35">
        <v>3.24</v>
      </c>
      <c r="P28" s="35">
        <v>3.87</v>
      </c>
      <c r="Q28" s="35">
        <v>6.27</v>
      </c>
      <c r="R28" s="35">
        <v>2.34</v>
      </c>
      <c r="S28" s="35">
        <v>5.84</v>
      </c>
      <c r="T28" s="35">
        <v>6.08</v>
      </c>
      <c r="U28" s="35">
        <v>6.45</v>
      </c>
      <c r="V28" s="35">
        <v>4.93</v>
      </c>
      <c r="W28" s="35">
        <v>4.87</v>
      </c>
      <c r="X28" s="35">
        <v>3.83</v>
      </c>
      <c r="Y28" s="35">
        <v>5.0199999999999996</v>
      </c>
      <c r="Z28" s="35">
        <v>5.47</v>
      </c>
      <c r="AA28" s="35">
        <v>4.95</v>
      </c>
      <c r="AB28" s="35">
        <v>5.62</v>
      </c>
      <c r="AC28" s="35">
        <v>8.75</v>
      </c>
      <c r="AD28" s="35">
        <v>3.57</v>
      </c>
      <c r="AE28" s="35">
        <v>6.17</v>
      </c>
      <c r="AF28" s="35">
        <v>5.63</v>
      </c>
      <c r="AG28" s="35">
        <v>6.34</v>
      </c>
      <c r="AH28" s="35">
        <v>3.3</v>
      </c>
      <c r="AI28" s="35">
        <v>7.22</v>
      </c>
      <c r="AJ28" t="s">
        <v>1653</v>
      </c>
      <c r="AK28" t="s">
        <v>1653</v>
      </c>
      <c r="AL28" t="s">
        <v>1653</v>
      </c>
    </row>
    <row r="29" spans="1:38" x14ac:dyDescent="0.3">
      <c r="A29" t="s">
        <v>1661</v>
      </c>
      <c r="B29" t="s">
        <v>1713</v>
      </c>
      <c r="C29" t="s">
        <v>1660</v>
      </c>
      <c r="D29" t="s">
        <v>770</v>
      </c>
      <c r="E29" t="s">
        <v>1652</v>
      </c>
      <c r="F29" s="35">
        <v>8.67</v>
      </c>
      <c r="G29" s="35">
        <v>7.9</v>
      </c>
      <c r="H29" s="35">
        <v>7.41</v>
      </c>
      <c r="I29" s="35">
        <v>9.01</v>
      </c>
      <c r="J29" s="35">
        <v>7.92</v>
      </c>
      <c r="K29" s="35">
        <v>7.25</v>
      </c>
      <c r="L29" s="35">
        <v>7.58</v>
      </c>
      <c r="M29" s="35">
        <v>7.1</v>
      </c>
      <c r="N29" s="35">
        <v>6.45</v>
      </c>
      <c r="O29" s="35">
        <v>8.2200000000000006</v>
      </c>
      <c r="P29" s="35">
        <v>8.5</v>
      </c>
      <c r="Q29" s="35">
        <v>10.6</v>
      </c>
      <c r="R29" s="35">
        <v>7.94</v>
      </c>
      <c r="S29" s="35">
        <v>7.49</v>
      </c>
      <c r="T29" s="35">
        <v>8.11</v>
      </c>
      <c r="U29" s="35">
        <v>8.8699999999999992</v>
      </c>
      <c r="V29" s="35">
        <v>8.1300000000000008</v>
      </c>
      <c r="W29" s="35">
        <v>7.23</v>
      </c>
      <c r="X29" s="35">
        <v>8.51</v>
      </c>
      <c r="Y29" s="35">
        <v>6.68</v>
      </c>
      <c r="Z29" s="35">
        <v>6.75</v>
      </c>
      <c r="AA29" s="35">
        <v>8.44</v>
      </c>
      <c r="AB29" s="35">
        <v>8.73</v>
      </c>
      <c r="AC29" s="35">
        <v>11.31</v>
      </c>
      <c r="AD29" s="35">
        <v>8.06</v>
      </c>
      <c r="AE29" s="35">
        <v>7.89</v>
      </c>
      <c r="AF29" s="35">
        <v>9.31</v>
      </c>
      <c r="AG29" s="35">
        <v>5.0999999999999996</v>
      </c>
      <c r="AH29" s="35">
        <v>4.8899999999999997</v>
      </c>
      <c r="AI29" s="35">
        <v>5.76</v>
      </c>
      <c r="AJ29" t="s">
        <v>1653</v>
      </c>
      <c r="AK29" t="s">
        <v>1653</v>
      </c>
      <c r="AL29" t="s">
        <v>1653</v>
      </c>
    </row>
    <row r="30" spans="1:38" x14ac:dyDescent="0.3">
      <c r="A30" t="s">
        <v>1667</v>
      </c>
      <c r="B30" t="s">
        <v>989</v>
      </c>
      <c r="C30" t="s">
        <v>1651</v>
      </c>
      <c r="D30" t="str">
        <f t="shared" si="0"/>
        <v>Capital Revenue</v>
      </c>
      <c r="E30" t="s">
        <v>1652</v>
      </c>
      <c r="F30" s="35">
        <v>0</v>
      </c>
      <c r="G30" s="35">
        <v>0</v>
      </c>
      <c r="H30" s="35">
        <v>0</v>
      </c>
      <c r="I30" s="35">
        <v>0</v>
      </c>
      <c r="J30" s="35">
        <v>0</v>
      </c>
      <c r="K30" s="35">
        <v>0</v>
      </c>
      <c r="L30" s="35">
        <v>0</v>
      </c>
      <c r="M30" s="35">
        <v>0</v>
      </c>
      <c r="N30" s="35">
        <v>0</v>
      </c>
      <c r="O30" s="35">
        <v>0</v>
      </c>
      <c r="P30" s="35">
        <v>0</v>
      </c>
      <c r="Q30" s="35">
        <v>0</v>
      </c>
      <c r="R30" s="35">
        <v>0</v>
      </c>
      <c r="S30" s="35">
        <v>0</v>
      </c>
      <c r="T30" s="35">
        <v>0</v>
      </c>
      <c r="U30" s="35">
        <v>0</v>
      </c>
      <c r="V30" s="35">
        <v>0</v>
      </c>
      <c r="W30" s="35">
        <v>0</v>
      </c>
      <c r="X30" s="35">
        <v>0.76</v>
      </c>
      <c r="Y30" s="35">
        <v>0.02</v>
      </c>
      <c r="Z30" s="35">
        <v>0.18</v>
      </c>
      <c r="AA30" s="35">
        <v>0.03</v>
      </c>
      <c r="AB30" s="35">
        <v>0</v>
      </c>
      <c r="AC30" s="35">
        <v>0</v>
      </c>
      <c r="AD30" s="35">
        <v>0</v>
      </c>
      <c r="AE30" s="35">
        <v>0.02</v>
      </c>
      <c r="AF30" s="35">
        <v>0.01</v>
      </c>
      <c r="AG30" s="35">
        <v>0</v>
      </c>
      <c r="AH30" s="35">
        <v>0.03</v>
      </c>
      <c r="AI30" s="35">
        <v>0</v>
      </c>
      <c r="AJ30" t="s">
        <v>1653</v>
      </c>
      <c r="AK30" t="s">
        <v>1653</v>
      </c>
      <c r="AL30" t="s">
        <v>1653</v>
      </c>
    </row>
    <row r="31" spans="1:38" x14ac:dyDescent="0.3">
      <c r="A31" t="s">
        <v>1667</v>
      </c>
      <c r="B31" t="s">
        <v>989</v>
      </c>
      <c r="C31" t="s">
        <v>776</v>
      </c>
      <c r="D31" t="str">
        <f t="shared" si="0"/>
        <v>Total Revenue</v>
      </c>
      <c r="E31" t="s">
        <v>1652</v>
      </c>
      <c r="F31" s="35">
        <v>44.38</v>
      </c>
      <c r="G31" s="35">
        <v>33.81</v>
      </c>
      <c r="H31" s="35">
        <v>51.09</v>
      </c>
      <c r="I31" s="35">
        <v>101.04</v>
      </c>
      <c r="J31" s="35">
        <v>63.35</v>
      </c>
      <c r="K31" s="35">
        <v>106.3</v>
      </c>
      <c r="L31" s="35">
        <v>52.43</v>
      </c>
      <c r="M31" s="35">
        <v>61.02</v>
      </c>
      <c r="N31" s="35">
        <v>53.27</v>
      </c>
      <c r="O31" s="35">
        <v>60.17</v>
      </c>
      <c r="P31" s="35">
        <v>46.88</v>
      </c>
      <c r="Q31" s="35">
        <v>43.37</v>
      </c>
      <c r="R31" s="35">
        <v>42.94</v>
      </c>
      <c r="S31" s="35">
        <v>47.52</v>
      </c>
      <c r="T31" s="35">
        <v>48.26</v>
      </c>
      <c r="U31" s="35">
        <v>61.93</v>
      </c>
      <c r="V31" s="35">
        <v>54.38</v>
      </c>
      <c r="W31" s="35">
        <v>114.25</v>
      </c>
      <c r="X31" s="35">
        <v>48.72</v>
      </c>
      <c r="Y31" s="35">
        <v>43.03</v>
      </c>
      <c r="Z31" s="35">
        <v>40.42</v>
      </c>
      <c r="AA31" s="35">
        <v>40.090000000000003</v>
      </c>
      <c r="AB31" s="35">
        <v>40.49</v>
      </c>
      <c r="AC31" s="35">
        <v>32.869999999999997</v>
      </c>
      <c r="AD31" s="35">
        <v>42.76</v>
      </c>
      <c r="AE31" s="35">
        <v>27.84</v>
      </c>
      <c r="AF31" s="35">
        <v>43.11</v>
      </c>
      <c r="AG31" s="35">
        <v>29.63</v>
      </c>
      <c r="AH31" s="35">
        <v>88.53</v>
      </c>
      <c r="AI31" s="35">
        <v>44.53</v>
      </c>
      <c r="AJ31" t="s">
        <v>1653</v>
      </c>
      <c r="AK31" t="s">
        <v>1653</v>
      </c>
      <c r="AL31" t="s">
        <v>1653</v>
      </c>
    </row>
    <row r="32" spans="1:38" x14ac:dyDescent="0.3">
      <c r="A32" t="s">
        <v>1667</v>
      </c>
      <c r="B32" t="s">
        <v>989</v>
      </c>
      <c r="C32" t="s">
        <v>1654</v>
      </c>
      <c r="D32" t="str">
        <f t="shared" si="0"/>
        <v>Non-tax Revenue</v>
      </c>
      <c r="E32" t="s">
        <v>1652</v>
      </c>
      <c r="F32" s="35">
        <v>15.83</v>
      </c>
      <c r="G32" s="35">
        <v>10.36</v>
      </c>
      <c r="H32" s="35">
        <v>19.84</v>
      </c>
      <c r="I32" s="35">
        <v>63.23</v>
      </c>
      <c r="J32" s="35">
        <v>26.38</v>
      </c>
      <c r="K32" s="35">
        <v>68.69</v>
      </c>
      <c r="L32" s="35">
        <v>10.79</v>
      </c>
      <c r="M32" s="35">
        <v>23.67</v>
      </c>
      <c r="N32" s="35">
        <v>26.57</v>
      </c>
      <c r="O32" s="35">
        <v>22.8</v>
      </c>
      <c r="P32" s="35">
        <v>14.77</v>
      </c>
      <c r="Q32" s="35">
        <v>9.52</v>
      </c>
      <c r="R32" s="35">
        <v>9.8699999999999992</v>
      </c>
      <c r="S32" s="35">
        <v>12.23</v>
      </c>
      <c r="T32" s="35">
        <v>13.5</v>
      </c>
      <c r="U32" s="35">
        <v>10.029999999999999</v>
      </c>
      <c r="V32" s="35">
        <v>11.94</v>
      </c>
      <c r="W32" s="35">
        <v>86.57</v>
      </c>
      <c r="X32" s="35">
        <v>9.35</v>
      </c>
      <c r="Y32" s="35">
        <v>9.6999999999999993</v>
      </c>
      <c r="Z32" s="35">
        <v>6.22</v>
      </c>
      <c r="AA32" s="35">
        <v>4.18</v>
      </c>
      <c r="AB32" s="35">
        <v>5.13</v>
      </c>
      <c r="AC32" s="35">
        <v>1.37</v>
      </c>
      <c r="AD32" s="35">
        <v>10.29</v>
      </c>
      <c r="AE32" s="35">
        <v>3.72</v>
      </c>
      <c r="AF32" s="35">
        <v>13.93</v>
      </c>
      <c r="AG32" s="35">
        <v>8.0299999999999994</v>
      </c>
      <c r="AH32" s="35">
        <v>71.11</v>
      </c>
      <c r="AI32" s="35">
        <v>10.54</v>
      </c>
      <c r="AJ32" t="s">
        <v>1653</v>
      </c>
      <c r="AK32" t="s">
        <v>1653</v>
      </c>
      <c r="AL32" t="s">
        <v>1653</v>
      </c>
    </row>
    <row r="33" spans="1:38" x14ac:dyDescent="0.3">
      <c r="A33" t="s">
        <v>1667</v>
      </c>
      <c r="B33" t="s">
        <v>989</v>
      </c>
      <c r="C33" t="s">
        <v>1662</v>
      </c>
      <c r="D33" t="str">
        <f t="shared" si="0"/>
        <v>Non-tax Revenue – Citizenship by Investment</v>
      </c>
      <c r="E33" t="s">
        <v>1652</v>
      </c>
      <c r="F33" s="35">
        <v>13.75</v>
      </c>
      <c r="G33" s="35">
        <v>9.4499999999999993</v>
      </c>
      <c r="H33" s="35">
        <v>17.46</v>
      </c>
      <c r="I33" s="35">
        <v>60.98</v>
      </c>
      <c r="J33" s="35">
        <v>25.33</v>
      </c>
      <c r="K33" s="35">
        <v>67.09</v>
      </c>
      <c r="L33" s="35">
        <v>9.3699999999999992</v>
      </c>
      <c r="M33" s="35">
        <v>14.82</v>
      </c>
      <c r="N33" s="35">
        <v>19.809999999999999</v>
      </c>
      <c r="O33" s="35">
        <v>20.99</v>
      </c>
      <c r="P33" s="35">
        <v>11.24</v>
      </c>
      <c r="Q33" s="35">
        <v>6.71</v>
      </c>
      <c r="R33" s="35">
        <v>7.82</v>
      </c>
      <c r="S33" s="35">
        <v>9.9499999999999993</v>
      </c>
      <c r="T33" s="35">
        <v>10.56</v>
      </c>
      <c r="U33" s="35">
        <v>6.98</v>
      </c>
      <c r="V33" s="35">
        <v>8.5299999999999994</v>
      </c>
      <c r="W33" s="35">
        <v>81.55</v>
      </c>
      <c r="X33" s="35">
        <v>7.37</v>
      </c>
      <c r="Y33" s="35">
        <v>4.53</v>
      </c>
      <c r="Z33" s="35">
        <v>4.95</v>
      </c>
      <c r="AA33" s="35">
        <v>2.81</v>
      </c>
      <c r="AB33" s="35">
        <v>2.7</v>
      </c>
      <c r="AC33" s="35">
        <v>0.05</v>
      </c>
      <c r="AD33" s="35">
        <v>8.2799999999999994</v>
      </c>
      <c r="AE33" s="35">
        <v>2.85</v>
      </c>
      <c r="AF33" s="35">
        <v>12.92</v>
      </c>
      <c r="AG33" s="35">
        <v>7.71</v>
      </c>
      <c r="AH33" s="35">
        <v>70.3</v>
      </c>
      <c r="AI33" s="35">
        <v>9.2100000000000009</v>
      </c>
      <c r="AJ33" t="s">
        <v>1653</v>
      </c>
      <c r="AK33" t="s">
        <v>1653</v>
      </c>
      <c r="AL33" t="s">
        <v>1653</v>
      </c>
    </row>
    <row r="34" spans="1:38" x14ac:dyDescent="0.3">
      <c r="A34" t="s">
        <v>1667</v>
      </c>
      <c r="B34" t="s">
        <v>989</v>
      </c>
      <c r="C34" t="s">
        <v>5</v>
      </c>
      <c r="D34" t="str">
        <f t="shared" si="0"/>
        <v>Tax Revenue</v>
      </c>
      <c r="E34" t="s">
        <v>1652</v>
      </c>
      <c r="F34" s="35">
        <v>28.55</v>
      </c>
      <c r="G34" s="35">
        <v>23.45</v>
      </c>
      <c r="H34" s="35">
        <v>31.25</v>
      </c>
      <c r="I34" s="35">
        <v>37.82</v>
      </c>
      <c r="J34" s="35">
        <v>36.97</v>
      </c>
      <c r="K34" s="35">
        <v>37.61</v>
      </c>
      <c r="L34" s="35">
        <v>41.64</v>
      </c>
      <c r="M34" s="35">
        <v>37.340000000000003</v>
      </c>
      <c r="N34" s="35">
        <v>26.7</v>
      </c>
      <c r="O34" s="35">
        <v>37.36</v>
      </c>
      <c r="P34" s="35">
        <v>32.11</v>
      </c>
      <c r="Q34" s="35">
        <v>33.85</v>
      </c>
      <c r="R34" s="35">
        <v>33.07</v>
      </c>
      <c r="S34" s="35">
        <v>35.29</v>
      </c>
      <c r="T34" s="35">
        <v>34.76</v>
      </c>
      <c r="U34" s="35">
        <v>51.9</v>
      </c>
      <c r="V34" s="35">
        <v>42.44</v>
      </c>
      <c r="W34" s="35">
        <v>27.68</v>
      </c>
      <c r="X34" s="35">
        <v>39.369999999999997</v>
      </c>
      <c r="Y34" s="35">
        <v>33.33</v>
      </c>
      <c r="Z34" s="35">
        <v>34.200000000000003</v>
      </c>
      <c r="AA34" s="35">
        <v>35.909999999999997</v>
      </c>
      <c r="AB34" s="35">
        <v>35.36</v>
      </c>
      <c r="AC34" s="35">
        <v>31.51</v>
      </c>
      <c r="AD34" s="35">
        <v>32.47</v>
      </c>
      <c r="AE34" s="35">
        <v>24.12</v>
      </c>
      <c r="AF34" s="35">
        <v>29.18</v>
      </c>
      <c r="AG34" s="35">
        <v>21.6</v>
      </c>
      <c r="AH34" s="35">
        <v>17.420000000000002</v>
      </c>
      <c r="AI34" s="35">
        <v>34</v>
      </c>
      <c r="AJ34" t="s">
        <v>1653</v>
      </c>
      <c r="AK34" t="s">
        <v>1653</v>
      </c>
      <c r="AL34" t="s">
        <v>1653</v>
      </c>
    </row>
    <row r="35" spans="1:38" x14ac:dyDescent="0.3">
      <c r="A35" t="s">
        <v>1667</v>
      </c>
      <c r="B35" t="s">
        <v>989</v>
      </c>
      <c r="C35" t="s">
        <v>18</v>
      </c>
      <c r="D35" t="str">
        <f t="shared" si="0"/>
        <v>VAT</v>
      </c>
      <c r="E35" t="s">
        <v>1652</v>
      </c>
      <c r="F35" s="35">
        <v>17.46</v>
      </c>
      <c r="G35" s="35">
        <v>15.03</v>
      </c>
      <c r="H35" s="35">
        <v>19.72</v>
      </c>
      <c r="I35" s="35">
        <v>23.11</v>
      </c>
      <c r="J35" s="35">
        <v>25.17</v>
      </c>
      <c r="K35" s="35">
        <v>24.61</v>
      </c>
      <c r="L35" s="35">
        <v>25.59</v>
      </c>
      <c r="M35" s="35">
        <v>22.55</v>
      </c>
      <c r="N35" s="35">
        <v>16.25</v>
      </c>
      <c r="O35" s="35">
        <v>21.36</v>
      </c>
      <c r="P35" s="35">
        <v>20.58</v>
      </c>
      <c r="Q35" s="35">
        <v>20.66</v>
      </c>
      <c r="R35" s="35">
        <v>20.28</v>
      </c>
      <c r="S35" s="35">
        <v>20.079999999999998</v>
      </c>
      <c r="T35" s="35">
        <v>19.329999999999998</v>
      </c>
      <c r="U35" s="35">
        <v>21.01</v>
      </c>
      <c r="V35" s="35">
        <v>20.92</v>
      </c>
      <c r="W35" s="35">
        <v>23.17</v>
      </c>
      <c r="X35" s="35">
        <v>23.22</v>
      </c>
      <c r="Y35" s="35">
        <v>20.86</v>
      </c>
      <c r="Z35" s="35">
        <v>19</v>
      </c>
      <c r="AA35" s="35">
        <v>20.66</v>
      </c>
      <c r="AB35" s="35">
        <v>16.760000000000002</v>
      </c>
      <c r="AC35" s="35">
        <v>18.87</v>
      </c>
      <c r="AD35" s="35">
        <v>20.43</v>
      </c>
      <c r="AE35" s="35">
        <v>13.14</v>
      </c>
      <c r="AF35" s="35">
        <v>17.579999999999998</v>
      </c>
      <c r="AG35" s="35">
        <v>13.14</v>
      </c>
      <c r="AH35" s="35">
        <v>10.8</v>
      </c>
      <c r="AI35" s="35">
        <v>16.39</v>
      </c>
      <c r="AJ35" t="s">
        <v>1653</v>
      </c>
      <c r="AK35" t="s">
        <v>1653</v>
      </c>
      <c r="AL35" t="s">
        <v>1653</v>
      </c>
    </row>
    <row r="36" spans="1:38" x14ac:dyDescent="0.3">
      <c r="A36" t="s">
        <v>1667</v>
      </c>
      <c r="B36" t="s">
        <v>989</v>
      </c>
      <c r="C36" t="s">
        <v>16</v>
      </c>
      <c r="D36" t="str">
        <f t="shared" si="0"/>
        <v>Income Taxes</v>
      </c>
      <c r="E36" t="s">
        <v>1652</v>
      </c>
      <c r="F36" s="35">
        <v>4.45</v>
      </c>
      <c r="G36" s="35">
        <v>2.65</v>
      </c>
      <c r="H36" s="35">
        <v>4.34</v>
      </c>
      <c r="I36" s="35">
        <v>6.07</v>
      </c>
      <c r="J36" s="35">
        <v>2.19</v>
      </c>
      <c r="K36" s="35">
        <v>3.83</v>
      </c>
      <c r="L36" s="35">
        <v>5.14</v>
      </c>
      <c r="M36" s="35">
        <v>4.1100000000000003</v>
      </c>
      <c r="N36" s="35">
        <v>2.61</v>
      </c>
      <c r="O36" s="35">
        <v>5.44</v>
      </c>
      <c r="P36" s="35">
        <v>3.43</v>
      </c>
      <c r="Q36" s="35">
        <v>3.32</v>
      </c>
      <c r="R36" s="35">
        <v>3.32</v>
      </c>
      <c r="S36" s="35">
        <v>5.24</v>
      </c>
      <c r="T36" s="35">
        <v>5.86</v>
      </c>
      <c r="U36" s="35">
        <v>19.48</v>
      </c>
      <c r="V36" s="35">
        <v>12.63</v>
      </c>
      <c r="W36" s="35">
        <v>-3.86</v>
      </c>
      <c r="X36" s="35">
        <v>6.22</v>
      </c>
      <c r="Y36" s="35">
        <v>3.45</v>
      </c>
      <c r="Z36" s="35">
        <v>5.69</v>
      </c>
      <c r="AA36" s="35">
        <v>5.12</v>
      </c>
      <c r="AB36" s="35">
        <v>9.11</v>
      </c>
      <c r="AC36" s="35">
        <v>3.43</v>
      </c>
      <c r="AD36" s="35">
        <v>3.46</v>
      </c>
      <c r="AE36" s="35">
        <v>3.99</v>
      </c>
      <c r="AF36" s="35">
        <v>4.7</v>
      </c>
      <c r="AG36" s="35">
        <v>3.42</v>
      </c>
      <c r="AH36" s="35">
        <v>2.56</v>
      </c>
      <c r="AI36" s="35">
        <v>12.53</v>
      </c>
      <c r="AJ36" t="s">
        <v>1653</v>
      </c>
      <c r="AK36" t="s">
        <v>1653</v>
      </c>
      <c r="AL36" t="s">
        <v>1653</v>
      </c>
    </row>
    <row r="37" spans="1:38" x14ac:dyDescent="0.3">
      <c r="A37" t="s">
        <v>1667</v>
      </c>
      <c r="B37" t="s">
        <v>989</v>
      </c>
      <c r="C37" t="s">
        <v>1655</v>
      </c>
      <c r="D37" t="s">
        <v>2101</v>
      </c>
      <c r="E37" t="s">
        <v>1652</v>
      </c>
      <c r="F37" s="35">
        <v>0.71</v>
      </c>
      <c r="G37" s="35">
        <v>0.28999999999999998</v>
      </c>
      <c r="H37" s="35">
        <v>0.47</v>
      </c>
      <c r="I37" s="35">
        <v>0.72</v>
      </c>
      <c r="J37" s="35">
        <v>0.62</v>
      </c>
      <c r="K37" s="35">
        <v>0.53</v>
      </c>
      <c r="L37" s="35">
        <v>0.55000000000000004</v>
      </c>
      <c r="M37" s="35">
        <v>0.77</v>
      </c>
      <c r="N37" s="35">
        <v>0.28999999999999998</v>
      </c>
      <c r="O37" s="35">
        <v>0.87</v>
      </c>
      <c r="P37" s="35">
        <v>0.42</v>
      </c>
      <c r="Q37" s="35">
        <v>0.83</v>
      </c>
      <c r="R37" s="35">
        <v>0.65</v>
      </c>
      <c r="S37" s="35">
        <v>0.5</v>
      </c>
      <c r="T37" s="35">
        <v>0.78</v>
      </c>
      <c r="U37" s="35">
        <v>1.47</v>
      </c>
      <c r="V37" s="35">
        <v>1.01</v>
      </c>
      <c r="W37" s="35">
        <v>0.61</v>
      </c>
      <c r="X37" s="35">
        <v>0.62</v>
      </c>
      <c r="Y37" s="35">
        <v>0.74</v>
      </c>
      <c r="Z37" s="35">
        <v>0.73</v>
      </c>
      <c r="AA37" s="35">
        <v>1.34</v>
      </c>
      <c r="AB37" s="35">
        <v>1.95</v>
      </c>
      <c r="AC37" s="35">
        <v>0.92</v>
      </c>
      <c r="AD37" s="35">
        <v>0.78</v>
      </c>
      <c r="AE37" s="35">
        <v>0.71</v>
      </c>
      <c r="AF37" s="35">
        <v>0.5</v>
      </c>
      <c r="AG37" s="35">
        <v>0.23</v>
      </c>
      <c r="AH37" s="35">
        <v>0.36</v>
      </c>
      <c r="AI37" s="35">
        <v>0.52</v>
      </c>
      <c r="AJ37" t="s">
        <v>1653</v>
      </c>
      <c r="AK37" t="s">
        <v>1653</v>
      </c>
      <c r="AL37" t="s">
        <v>1653</v>
      </c>
    </row>
    <row r="38" spans="1:38" x14ac:dyDescent="0.3">
      <c r="A38" t="s">
        <v>1667</v>
      </c>
      <c r="B38" t="s">
        <v>989</v>
      </c>
      <c r="C38" t="s">
        <v>1656</v>
      </c>
      <c r="D38" t="str">
        <f t="shared" si="0"/>
        <v>Tax Revenue -Taxes on International Trade and Transactions</v>
      </c>
      <c r="E38" t="s">
        <v>1652</v>
      </c>
      <c r="F38" s="35">
        <v>5.92</v>
      </c>
      <c r="G38" s="35">
        <v>5.49</v>
      </c>
      <c r="H38" s="35">
        <v>6.72</v>
      </c>
      <c r="I38" s="35">
        <v>7.91</v>
      </c>
      <c r="J38" s="35">
        <v>9</v>
      </c>
      <c r="K38" s="35">
        <v>8.64</v>
      </c>
      <c r="L38" s="35">
        <v>10.36</v>
      </c>
      <c r="M38" s="35">
        <v>9.91</v>
      </c>
      <c r="N38" s="35">
        <v>7.55</v>
      </c>
      <c r="O38" s="35">
        <v>9.68</v>
      </c>
      <c r="P38" s="35">
        <v>7.68</v>
      </c>
      <c r="Q38" s="35">
        <v>9.0399999999999991</v>
      </c>
      <c r="R38" s="35">
        <v>8.83</v>
      </c>
      <c r="S38" s="35">
        <v>9.4700000000000006</v>
      </c>
      <c r="T38" s="35">
        <v>8.8000000000000007</v>
      </c>
      <c r="U38" s="35">
        <v>9.9499999999999993</v>
      </c>
      <c r="V38" s="35">
        <v>7.89</v>
      </c>
      <c r="W38" s="35">
        <v>7.76</v>
      </c>
      <c r="X38" s="35">
        <v>9.31</v>
      </c>
      <c r="Y38" s="35">
        <v>8.2899999999999991</v>
      </c>
      <c r="Z38" s="35">
        <v>8.7799999999999994</v>
      </c>
      <c r="AA38" s="35">
        <v>8.7799999999999994</v>
      </c>
      <c r="AB38" s="35">
        <v>7.54</v>
      </c>
      <c r="AC38" s="35">
        <v>8.2799999999999994</v>
      </c>
      <c r="AD38" s="35">
        <v>7.8</v>
      </c>
      <c r="AE38" s="35">
        <v>6.28</v>
      </c>
      <c r="AF38" s="35">
        <v>6.39</v>
      </c>
      <c r="AG38" s="35">
        <v>4.82</v>
      </c>
      <c r="AH38" s="35">
        <v>3.71</v>
      </c>
      <c r="AI38" s="35">
        <v>4.5599999999999996</v>
      </c>
      <c r="AJ38" t="s">
        <v>1653</v>
      </c>
      <c r="AK38" t="s">
        <v>1653</v>
      </c>
      <c r="AL38" t="s">
        <v>1653</v>
      </c>
    </row>
    <row r="39" spans="1:38" x14ac:dyDescent="0.3">
      <c r="A39" t="s">
        <v>1667</v>
      </c>
      <c r="B39" t="s">
        <v>989</v>
      </c>
      <c r="C39" t="s">
        <v>1658</v>
      </c>
      <c r="D39" t="str">
        <f t="shared" si="0"/>
        <v>Taxes on Goods and Services – Licenses</v>
      </c>
      <c r="E39" t="s">
        <v>1652</v>
      </c>
      <c r="F39" s="35">
        <v>2.1800000000000002</v>
      </c>
      <c r="G39" s="35">
        <v>1.53</v>
      </c>
      <c r="H39" s="35">
        <v>1.7</v>
      </c>
      <c r="I39" s="35">
        <v>1.52</v>
      </c>
      <c r="J39" s="35">
        <v>1.51</v>
      </c>
      <c r="K39" s="35">
        <v>3.23</v>
      </c>
      <c r="L39" s="35">
        <v>1.52</v>
      </c>
      <c r="M39" s="35">
        <v>1.56</v>
      </c>
      <c r="N39" s="35">
        <v>1.1399999999999999</v>
      </c>
      <c r="O39" s="35">
        <v>1.59</v>
      </c>
      <c r="P39" s="35">
        <v>1.33</v>
      </c>
      <c r="Q39" s="35">
        <v>1.73</v>
      </c>
      <c r="R39" s="35">
        <v>2.46</v>
      </c>
      <c r="S39" s="35">
        <v>1.76</v>
      </c>
      <c r="T39" s="35">
        <v>1.46</v>
      </c>
      <c r="U39" s="35">
        <v>1.89</v>
      </c>
      <c r="V39" s="35">
        <v>1.59</v>
      </c>
      <c r="W39" s="35">
        <v>1.4</v>
      </c>
      <c r="X39" s="35">
        <v>1.53</v>
      </c>
      <c r="Y39" s="35">
        <v>3.33</v>
      </c>
      <c r="Z39" s="35">
        <v>1.21</v>
      </c>
      <c r="AA39" s="35">
        <v>2.59</v>
      </c>
      <c r="AB39" s="35">
        <v>1.18</v>
      </c>
      <c r="AC39" s="35">
        <v>1.54</v>
      </c>
      <c r="AD39" s="35">
        <v>2.8</v>
      </c>
      <c r="AE39" s="35">
        <v>1.45</v>
      </c>
      <c r="AF39" s="35">
        <v>1.36</v>
      </c>
      <c r="AG39" s="35">
        <v>0.63</v>
      </c>
      <c r="AH39" s="35">
        <v>1.36</v>
      </c>
      <c r="AI39" s="35">
        <v>1.49</v>
      </c>
      <c r="AJ39" t="s">
        <v>1653</v>
      </c>
      <c r="AK39" t="s">
        <v>1653</v>
      </c>
      <c r="AL39" t="s">
        <v>1653</v>
      </c>
    </row>
    <row r="40" spans="1:38" x14ac:dyDescent="0.3">
      <c r="A40" t="s">
        <v>1667</v>
      </c>
      <c r="B40" t="s">
        <v>989</v>
      </c>
      <c r="C40" t="s">
        <v>1668</v>
      </c>
      <c r="D40" t="str">
        <f t="shared" si="0"/>
        <v>Taxes on Goods and Services – Value Added Tax</v>
      </c>
      <c r="E40" t="s">
        <v>1652</v>
      </c>
      <c r="F40" s="35">
        <v>11.49</v>
      </c>
      <c r="G40" s="35">
        <v>10.19</v>
      </c>
      <c r="H40" s="35">
        <v>13.75</v>
      </c>
      <c r="I40" s="35">
        <v>15.8</v>
      </c>
      <c r="J40" s="35">
        <v>17.54</v>
      </c>
      <c r="K40" s="35">
        <v>16.32</v>
      </c>
      <c r="L40" s="35">
        <v>19.32</v>
      </c>
      <c r="M40" s="35">
        <v>14.82</v>
      </c>
      <c r="N40" s="35">
        <v>12.35</v>
      </c>
      <c r="O40" s="35">
        <v>13.63</v>
      </c>
      <c r="P40" s="35">
        <v>14.38</v>
      </c>
      <c r="Q40" s="35">
        <v>14.94</v>
      </c>
      <c r="R40" s="35">
        <v>14.16</v>
      </c>
      <c r="S40" s="35">
        <v>12.65</v>
      </c>
      <c r="T40" s="35">
        <v>13.25</v>
      </c>
      <c r="U40" s="35">
        <v>13.99</v>
      </c>
      <c r="V40" s="35">
        <v>13.48</v>
      </c>
      <c r="W40" s="35">
        <v>17.95</v>
      </c>
      <c r="X40" s="35">
        <v>15.41</v>
      </c>
      <c r="Y40" s="35">
        <v>13.18</v>
      </c>
      <c r="Z40" s="35">
        <v>13.44</v>
      </c>
      <c r="AA40" s="35">
        <v>12.78</v>
      </c>
      <c r="AB40" s="35">
        <v>12.78</v>
      </c>
      <c r="AC40" s="35">
        <v>12.86</v>
      </c>
      <c r="AD40" s="35">
        <v>11.67</v>
      </c>
      <c r="AE40" s="35">
        <v>8.5</v>
      </c>
      <c r="AF40" s="35">
        <v>12.41</v>
      </c>
      <c r="AG40" s="35">
        <v>9.39</v>
      </c>
      <c r="AH40" s="35">
        <v>6.93</v>
      </c>
      <c r="AI40" s="35">
        <v>11.09</v>
      </c>
      <c r="AJ40" t="s">
        <v>1653</v>
      </c>
      <c r="AK40" t="s">
        <v>1653</v>
      </c>
      <c r="AL40" t="s">
        <v>1653</v>
      </c>
    </row>
    <row r="41" spans="1:38" x14ac:dyDescent="0.3">
      <c r="A41" t="s">
        <v>1667</v>
      </c>
      <c r="B41" t="s">
        <v>989</v>
      </c>
      <c r="C41" t="s">
        <v>1664</v>
      </c>
      <c r="D41" t="s">
        <v>31</v>
      </c>
      <c r="E41" t="s">
        <v>1652</v>
      </c>
      <c r="F41" s="35">
        <v>1.89</v>
      </c>
      <c r="G41" s="35">
        <v>0.52</v>
      </c>
      <c r="H41" s="35">
        <v>1.27</v>
      </c>
      <c r="I41" s="35">
        <v>3.23</v>
      </c>
      <c r="J41" s="35">
        <v>1</v>
      </c>
      <c r="K41" s="35">
        <v>1.94</v>
      </c>
      <c r="L41" s="35">
        <v>3.14</v>
      </c>
      <c r="M41" s="35">
        <v>2.21</v>
      </c>
      <c r="N41" s="35">
        <v>1.06</v>
      </c>
      <c r="O41" s="35">
        <v>3.19</v>
      </c>
      <c r="P41" s="35">
        <v>1.45</v>
      </c>
      <c r="Q41" s="35">
        <v>1.18</v>
      </c>
      <c r="R41" s="35">
        <v>0.82</v>
      </c>
      <c r="S41" s="35">
        <v>3.43</v>
      </c>
      <c r="T41" s="35">
        <v>3.11</v>
      </c>
      <c r="U41" s="35">
        <v>17.14</v>
      </c>
      <c r="V41" s="35">
        <v>11.71</v>
      </c>
      <c r="W41" s="35">
        <v>3.48</v>
      </c>
      <c r="X41" s="35">
        <v>4.1900000000000004</v>
      </c>
      <c r="Y41" s="35">
        <v>1.25</v>
      </c>
      <c r="Z41" s="35">
        <v>3.86</v>
      </c>
      <c r="AA41" s="35">
        <v>3.06</v>
      </c>
      <c r="AB41" s="35">
        <v>6.81</v>
      </c>
      <c r="AC41" s="35">
        <v>1.35</v>
      </c>
      <c r="AD41" s="35">
        <v>1.27</v>
      </c>
      <c r="AE41" s="35">
        <v>2.15</v>
      </c>
      <c r="AF41" s="35">
        <v>2.2999999999999998</v>
      </c>
      <c r="AG41" s="35">
        <v>1.59</v>
      </c>
      <c r="AH41" s="35">
        <v>0.82</v>
      </c>
      <c r="AI41" s="35">
        <v>10.19</v>
      </c>
      <c r="AJ41" t="s">
        <v>1653</v>
      </c>
      <c r="AK41" t="s">
        <v>1653</v>
      </c>
      <c r="AL41" t="s">
        <v>1653</v>
      </c>
    </row>
    <row r="42" spans="1:38" x14ac:dyDescent="0.3">
      <c r="A42" t="s">
        <v>1667</v>
      </c>
      <c r="B42" t="s">
        <v>989</v>
      </c>
      <c r="C42" t="s">
        <v>1665</v>
      </c>
      <c r="D42" t="s">
        <v>30</v>
      </c>
      <c r="E42" t="s">
        <v>1652</v>
      </c>
      <c r="F42" s="35">
        <v>2.89</v>
      </c>
      <c r="G42" s="35">
        <v>2.5</v>
      </c>
      <c r="H42" s="35">
        <v>3.34</v>
      </c>
      <c r="I42" s="35">
        <v>3.34</v>
      </c>
      <c r="J42" s="35">
        <v>1.55</v>
      </c>
      <c r="K42" s="35">
        <v>2.2599999999999998</v>
      </c>
      <c r="L42" s="35">
        <v>2.14</v>
      </c>
      <c r="M42" s="35">
        <v>2.14</v>
      </c>
      <c r="N42" s="35">
        <v>1.93</v>
      </c>
      <c r="O42" s="35">
        <v>2.54</v>
      </c>
      <c r="P42" s="35">
        <v>2.04</v>
      </c>
      <c r="Q42" s="35">
        <v>2.1800000000000002</v>
      </c>
      <c r="R42" s="35">
        <v>2.64</v>
      </c>
      <c r="S42" s="35">
        <v>2.09</v>
      </c>
      <c r="T42" s="35">
        <v>3.26</v>
      </c>
      <c r="U42" s="35">
        <v>2.84</v>
      </c>
      <c r="V42" s="35">
        <v>2.27</v>
      </c>
      <c r="W42" s="35">
        <v>2.21</v>
      </c>
      <c r="X42" s="35">
        <v>2.08</v>
      </c>
      <c r="Y42" s="35">
        <v>2.59</v>
      </c>
      <c r="Z42" s="35">
        <v>1.97</v>
      </c>
      <c r="AA42" s="35">
        <v>2.13</v>
      </c>
      <c r="AB42" s="35">
        <v>2.41</v>
      </c>
      <c r="AC42" s="35">
        <v>2.08</v>
      </c>
      <c r="AD42" s="35">
        <v>2.2999999999999998</v>
      </c>
      <c r="AE42" s="35">
        <v>2.09</v>
      </c>
      <c r="AF42" s="35">
        <v>2.77</v>
      </c>
      <c r="AG42" s="35">
        <v>2.38</v>
      </c>
      <c r="AH42" s="35">
        <v>2.16</v>
      </c>
      <c r="AI42" s="35">
        <v>2.75</v>
      </c>
      <c r="AJ42" t="s">
        <v>1653</v>
      </c>
      <c r="AK42" t="s">
        <v>1653</v>
      </c>
      <c r="AL42" t="s">
        <v>1653</v>
      </c>
    </row>
    <row r="43" spans="1:38" x14ac:dyDescent="0.3">
      <c r="A43" t="s">
        <v>1667</v>
      </c>
      <c r="B43" t="s">
        <v>989</v>
      </c>
      <c r="C43" t="s">
        <v>1669</v>
      </c>
      <c r="D43" t="str">
        <f t="shared" si="0"/>
        <v>Taxes on International Trade and Transactions – Customs Service Charge</v>
      </c>
      <c r="E43" t="s">
        <v>1652</v>
      </c>
      <c r="F43" s="35">
        <v>2.36</v>
      </c>
      <c r="G43" s="35">
        <v>2.25</v>
      </c>
      <c r="H43" s="35">
        <v>2.74</v>
      </c>
      <c r="I43" s="35">
        <v>3.11</v>
      </c>
      <c r="J43" s="35">
        <v>3.32</v>
      </c>
      <c r="K43" s="35">
        <v>3.42</v>
      </c>
      <c r="L43" s="35">
        <v>3.93</v>
      </c>
      <c r="M43" s="35">
        <v>3.75</v>
      </c>
      <c r="N43" s="35">
        <v>2.34</v>
      </c>
      <c r="O43" s="35">
        <v>2.99</v>
      </c>
      <c r="P43" s="35">
        <v>2.34</v>
      </c>
      <c r="Q43" s="35">
        <v>2.64</v>
      </c>
      <c r="R43" s="35">
        <v>2.63</v>
      </c>
      <c r="S43" s="35">
        <v>2.5099999999999998</v>
      </c>
      <c r="T43" s="35">
        <v>2.54</v>
      </c>
      <c r="U43" s="35">
        <v>3.15</v>
      </c>
      <c r="V43" s="35">
        <v>1.81</v>
      </c>
      <c r="W43" s="35">
        <v>2.71</v>
      </c>
      <c r="X43" s="35">
        <v>2.68</v>
      </c>
      <c r="Y43" s="35">
        <v>2.62</v>
      </c>
      <c r="Z43" s="35">
        <v>2.72</v>
      </c>
      <c r="AA43" s="35">
        <v>2.29</v>
      </c>
      <c r="AB43" s="35">
        <v>2.2000000000000002</v>
      </c>
      <c r="AC43" s="35">
        <v>2.19</v>
      </c>
      <c r="AD43" s="35">
        <v>2.15</v>
      </c>
      <c r="AE43" s="35">
        <v>1.47</v>
      </c>
      <c r="AF43" s="35">
        <v>1.74</v>
      </c>
      <c r="AG43" s="35">
        <v>0.8</v>
      </c>
      <c r="AH43" s="35">
        <v>1.0900000000000001</v>
      </c>
      <c r="AI43" s="35">
        <v>1.28</v>
      </c>
      <c r="AJ43" t="s">
        <v>1653</v>
      </c>
      <c r="AK43" t="s">
        <v>1653</v>
      </c>
      <c r="AL43" t="s">
        <v>1653</v>
      </c>
    </row>
    <row r="44" spans="1:38" x14ac:dyDescent="0.3">
      <c r="A44" t="s">
        <v>1667</v>
      </c>
      <c r="B44" t="s">
        <v>989</v>
      </c>
      <c r="C44" t="s">
        <v>1660</v>
      </c>
      <c r="D44" t="s">
        <v>770</v>
      </c>
      <c r="E44" t="s">
        <v>1652</v>
      </c>
      <c r="F44" s="35">
        <v>2.5299999999999998</v>
      </c>
      <c r="G44" s="35">
        <v>2.19</v>
      </c>
      <c r="H44" s="35">
        <v>2.61</v>
      </c>
      <c r="I44" s="35">
        <v>3.36</v>
      </c>
      <c r="J44" s="35">
        <v>4.0199999999999996</v>
      </c>
      <c r="K44" s="35">
        <v>3.66</v>
      </c>
      <c r="L44" s="35">
        <v>4.93</v>
      </c>
      <c r="M44" s="35">
        <v>4.6100000000000003</v>
      </c>
      <c r="N44" s="35">
        <v>4.01</v>
      </c>
      <c r="O44" s="35">
        <v>5.0199999999999996</v>
      </c>
      <c r="P44" s="35">
        <v>4.18</v>
      </c>
      <c r="Q44" s="35">
        <v>5.16</v>
      </c>
      <c r="R44" s="35">
        <v>4.38</v>
      </c>
      <c r="S44" s="35">
        <v>4.25</v>
      </c>
      <c r="T44" s="35">
        <v>4.17</v>
      </c>
      <c r="U44" s="35">
        <v>4.4400000000000004</v>
      </c>
      <c r="V44" s="35">
        <v>4.17</v>
      </c>
      <c r="W44" s="35">
        <v>3.57</v>
      </c>
      <c r="X44" s="35">
        <v>4.76</v>
      </c>
      <c r="Y44" s="35">
        <v>3.96</v>
      </c>
      <c r="Z44" s="35">
        <v>4.46</v>
      </c>
      <c r="AA44" s="35">
        <v>4.7300000000000004</v>
      </c>
      <c r="AB44" s="35">
        <v>4.13</v>
      </c>
      <c r="AC44" s="35">
        <v>4.4800000000000004</v>
      </c>
      <c r="AD44" s="35">
        <v>3.58</v>
      </c>
      <c r="AE44" s="35">
        <v>3.07</v>
      </c>
      <c r="AF44" s="35">
        <v>3.3</v>
      </c>
      <c r="AG44" s="35">
        <v>2.41</v>
      </c>
      <c r="AH44" s="35">
        <v>2.0099999999999998</v>
      </c>
      <c r="AI44" s="35">
        <v>2.6</v>
      </c>
      <c r="AJ44" t="s">
        <v>1653</v>
      </c>
      <c r="AK44" t="s">
        <v>1653</v>
      </c>
      <c r="AL44" t="s">
        <v>1653</v>
      </c>
    </row>
    <row r="45" spans="1:38" x14ac:dyDescent="0.3">
      <c r="A45" t="s">
        <v>1670</v>
      </c>
      <c r="B45" t="s">
        <v>1040</v>
      </c>
      <c r="C45" t="s">
        <v>1651</v>
      </c>
      <c r="D45" t="str">
        <f t="shared" si="0"/>
        <v>Capital Revenue</v>
      </c>
      <c r="E45" t="s">
        <v>1652</v>
      </c>
      <c r="F45" s="35">
        <v>0</v>
      </c>
      <c r="G45" s="35">
        <v>0</v>
      </c>
      <c r="H45" s="35">
        <v>0</v>
      </c>
      <c r="I45" s="35">
        <v>0</v>
      </c>
      <c r="J45" s="35">
        <v>0</v>
      </c>
      <c r="K45" s="35">
        <v>0</v>
      </c>
      <c r="L45" s="35">
        <v>0</v>
      </c>
      <c r="M45" s="35">
        <v>0</v>
      </c>
      <c r="N45" s="35">
        <v>0</v>
      </c>
      <c r="O45" s="35">
        <v>0</v>
      </c>
      <c r="P45" s="35">
        <v>0</v>
      </c>
      <c r="Q45" s="35">
        <v>0</v>
      </c>
      <c r="R45" s="35">
        <v>0</v>
      </c>
      <c r="S45" s="35">
        <v>0</v>
      </c>
      <c r="T45" s="35">
        <v>0</v>
      </c>
      <c r="U45" s="35">
        <v>0</v>
      </c>
      <c r="V45" s="35">
        <v>0</v>
      </c>
      <c r="W45" s="35">
        <v>0</v>
      </c>
      <c r="X45" s="35">
        <v>0</v>
      </c>
      <c r="Y45" s="35">
        <v>0</v>
      </c>
      <c r="Z45" s="35">
        <v>0</v>
      </c>
      <c r="AA45" s="35">
        <v>0</v>
      </c>
      <c r="AB45" s="35">
        <v>0</v>
      </c>
      <c r="AC45" s="35">
        <v>0</v>
      </c>
      <c r="AD45" s="35">
        <v>0</v>
      </c>
      <c r="AE45" s="35">
        <v>0</v>
      </c>
      <c r="AF45" s="35">
        <v>0</v>
      </c>
      <c r="AG45" s="35">
        <v>0</v>
      </c>
      <c r="AH45" s="35">
        <v>0</v>
      </c>
      <c r="AI45" s="35">
        <v>0</v>
      </c>
      <c r="AJ45" t="s">
        <v>1653</v>
      </c>
      <c r="AK45" t="s">
        <v>1653</v>
      </c>
      <c r="AL45" t="s">
        <v>1653</v>
      </c>
    </row>
    <row r="46" spans="1:38" x14ac:dyDescent="0.3">
      <c r="A46" t="s">
        <v>1670</v>
      </c>
      <c r="B46" t="s">
        <v>1040</v>
      </c>
      <c r="C46" t="s">
        <v>776</v>
      </c>
      <c r="D46" t="str">
        <f t="shared" si="0"/>
        <v>Total Revenue</v>
      </c>
      <c r="E46" t="s">
        <v>1652</v>
      </c>
      <c r="F46" s="35">
        <v>64.87</v>
      </c>
      <c r="G46" s="35">
        <v>56.51</v>
      </c>
      <c r="H46" s="35">
        <v>69.08</v>
      </c>
      <c r="I46" s="35">
        <v>61.68</v>
      </c>
      <c r="J46" s="35">
        <v>61.29</v>
      </c>
      <c r="K46" s="35">
        <v>63.48</v>
      </c>
      <c r="L46" s="35">
        <v>70.08</v>
      </c>
      <c r="M46" s="35">
        <v>60.15</v>
      </c>
      <c r="N46" s="35">
        <v>55.4</v>
      </c>
      <c r="O46" s="35">
        <v>61.36</v>
      </c>
      <c r="P46" s="35">
        <v>68.459999999999994</v>
      </c>
      <c r="Q46" s="35">
        <v>63.52</v>
      </c>
      <c r="R46" s="35">
        <v>65.61</v>
      </c>
      <c r="S46" s="35">
        <v>59.79</v>
      </c>
      <c r="T46" s="35">
        <v>67.92</v>
      </c>
      <c r="U46" s="35">
        <v>70.900000000000006</v>
      </c>
      <c r="V46" s="35">
        <v>68.55</v>
      </c>
      <c r="W46" s="35">
        <v>60.76</v>
      </c>
      <c r="X46" s="35">
        <v>66.290000000000006</v>
      </c>
      <c r="Y46" s="35">
        <v>59.17</v>
      </c>
      <c r="Z46" s="35">
        <v>55.64</v>
      </c>
      <c r="AA46" s="35">
        <v>64.12</v>
      </c>
      <c r="AB46" s="35">
        <v>64.540000000000006</v>
      </c>
      <c r="AC46" s="35">
        <v>68.709999999999994</v>
      </c>
      <c r="AD46" s="35">
        <v>71.34</v>
      </c>
      <c r="AE46" s="35">
        <v>65.72</v>
      </c>
      <c r="AF46" s="35">
        <v>68.86</v>
      </c>
      <c r="AG46" s="35">
        <v>44.59</v>
      </c>
      <c r="AH46" s="35">
        <v>45.94</v>
      </c>
      <c r="AI46" s="35">
        <v>52.03</v>
      </c>
      <c r="AJ46" s="35">
        <v>0</v>
      </c>
      <c r="AK46" s="35">
        <v>0</v>
      </c>
      <c r="AL46" s="35">
        <v>0</v>
      </c>
    </row>
    <row r="47" spans="1:38" x14ac:dyDescent="0.3">
      <c r="A47" t="s">
        <v>1670</v>
      </c>
      <c r="B47" t="s">
        <v>1040</v>
      </c>
      <c r="C47" t="s">
        <v>1654</v>
      </c>
      <c r="D47" t="str">
        <f t="shared" si="0"/>
        <v>Non-tax Revenue</v>
      </c>
      <c r="E47" t="s">
        <v>1652</v>
      </c>
      <c r="F47" s="35">
        <v>3.51</v>
      </c>
      <c r="G47" s="35">
        <v>2.77</v>
      </c>
      <c r="H47" s="35">
        <v>3.26</v>
      </c>
      <c r="I47" s="35">
        <v>2.21</v>
      </c>
      <c r="J47" s="35">
        <v>3.19</v>
      </c>
      <c r="K47" s="35">
        <v>3.26</v>
      </c>
      <c r="L47" s="35">
        <v>3.41</v>
      </c>
      <c r="M47" s="35">
        <v>2.37</v>
      </c>
      <c r="N47" s="35">
        <v>2.36</v>
      </c>
      <c r="O47" s="35">
        <v>2.48</v>
      </c>
      <c r="P47" s="35">
        <v>1.98</v>
      </c>
      <c r="Q47" s="35">
        <v>2.02</v>
      </c>
      <c r="R47" s="35">
        <v>3.05</v>
      </c>
      <c r="S47" s="35">
        <v>3.45</v>
      </c>
      <c r="T47" s="35">
        <v>2.98</v>
      </c>
      <c r="U47" s="35">
        <v>4.26</v>
      </c>
      <c r="V47" s="35">
        <v>3.29</v>
      </c>
      <c r="W47" s="35">
        <v>2.92</v>
      </c>
      <c r="X47" s="35">
        <v>3.66</v>
      </c>
      <c r="Y47" s="35">
        <v>1.97</v>
      </c>
      <c r="Z47" s="35">
        <v>2.54</v>
      </c>
      <c r="AA47" s="35">
        <v>3.55</v>
      </c>
      <c r="AB47" s="35">
        <v>2.41</v>
      </c>
      <c r="AC47" s="35">
        <v>2.86</v>
      </c>
      <c r="AD47" s="35">
        <v>8.18</v>
      </c>
      <c r="AE47" s="35">
        <v>5.39</v>
      </c>
      <c r="AF47" s="35">
        <v>3.6</v>
      </c>
      <c r="AG47" s="35">
        <v>0.77</v>
      </c>
      <c r="AH47" s="35">
        <v>2.4500000000000002</v>
      </c>
      <c r="AI47" s="35">
        <v>3.39</v>
      </c>
      <c r="AJ47" t="s">
        <v>1653</v>
      </c>
      <c r="AK47" t="s">
        <v>1653</v>
      </c>
      <c r="AL47" t="s">
        <v>1653</v>
      </c>
    </row>
    <row r="48" spans="1:38" x14ac:dyDescent="0.3">
      <c r="A48" t="s">
        <v>1670</v>
      </c>
      <c r="B48" t="s">
        <v>1040</v>
      </c>
      <c r="C48" t="s">
        <v>1662</v>
      </c>
      <c r="D48" t="str">
        <f t="shared" si="0"/>
        <v>Non-tax Revenue – Citizenship by Investment</v>
      </c>
      <c r="E48" t="s">
        <v>1652</v>
      </c>
      <c r="F48" s="35">
        <v>0.95</v>
      </c>
      <c r="G48" s="35">
        <v>0.14000000000000001</v>
      </c>
      <c r="H48" s="35">
        <v>7.0000000000000007E-2</v>
      </c>
      <c r="I48" s="35">
        <v>0</v>
      </c>
      <c r="J48" s="35">
        <v>0.54</v>
      </c>
      <c r="K48" s="35">
        <v>0.27</v>
      </c>
      <c r="L48" s="35">
        <v>1.01</v>
      </c>
      <c r="M48" s="35">
        <v>0</v>
      </c>
      <c r="N48" s="35">
        <v>0</v>
      </c>
      <c r="O48" s="35">
        <v>0.14000000000000001</v>
      </c>
      <c r="P48" s="35">
        <v>7.0000000000000007E-2</v>
      </c>
      <c r="Q48" s="35">
        <v>7.0000000000000007E-2</v>
      </c>
      <c r="R48" s="35">
        <v>0.41</v>
      </c>
      <c r="S48" s="35">
        <v>0.95</v>
      </c>
      <c r="T48" s="35">
        <v>0.27</v>
      </c>
      <c r="U48" s="35">
        <v>0.95</v>
      </c>
      <c r="V48" s="35">
        <v>0.47</v>
      </c>
      <c r="W48" s="35">
        <v>0.74</v>
      </c>
      <c r="X48" s="35">
        <v>0.14000000000000001</v>
      </c>
      <c r="Y48" s="35">
        <v>0</v>
      </c>
      <c r="Z48" s="35">
        <v>0</v>
      </c>
      <c r="AA48" s="35">
        <v>0</v>
      </c>
      <c r="AB48" s="35">
        <v>0</v>
      </c>
      <c r="AC48" s="35">
        <v>0.26</v>
      </c>
      <c r="AD48" s="35">
        <v>1.76</v>
      </c>
      <c r="AE48" s="35">
        <v>2.2999999999999998</v>
      </c>
      <c r="AF48" s="35">
        <v>1.08</v>
      </c>
      <c r="AG48" s="35">
        <v>0.54</v>
      </c>
      <c r="AH48" s="35">
        <v>0.81</v>
      </c>
      <c r="AI48" s="35">
        <v>1.22</v>
      </c>
      <c r="AJ48" t="s">
        <v>1653</v>
      </c>
      <c r="AK48" t="s">
        <v>1653</v>
      </c>
      <c r="AL48" t="s">
        <v>1653</v>
      </c>
    </row>
    <row r="49" spans="1:38" x14ac:dyDescent="0.3">
      <c r="A49" t="s">
        <v>1670</v>
      </c>
      <c r="B49" t="s">
        <v>1040</v>
      </c>
      <c r="C49" t="s">
        <v>5</v>
      </c>
      <c r="D49" t="str">
        <f t="shared" si="0"/>
        <v>Tax Revenue</v>
      </c>
      <c r="E49" t="s">
        <v>1652</v>
      </c>
      <c r="F49" s="35">
        <v>61.36</v>
      </c>
      <c r="G49" s="35">
        <v>53.74</v>
      </c>
      <c r="H49" s="35">
        <v>65.819999999999993</v>
      </c>
      <c r="I49" s="35">
        <v>59.47</v>
      </c>
      <c r="J49" s="35">
        <v>58.1</v>
      </c>
      <c r="K49" s="35">
        <v>60.22</v>
      </c>
      <c r="L49" s="35">
        <v>66.67</v>
      </c>
      <c r="M49" s="35">
        <v>57.79</v>
      </c>
      <c r="N49" s="35">
        <v>53.04</v>
      </c>
      <c r="O49" s="35">
        <v>58.88</v>
      </c>
      <c r="P49" s="35">
        <v>66.48</v>
      </c>
      <c r="Q49" s="35">
        <v>61.51</v>
      </c>
      <c r="R49" s="35">
        <v>62.56</v>
      </c>
      <c r="S49" s="35">
        <v>56.34</v>
      </c>
      <c r="T49" s="35">
        <v>64.95</v>
      </c>
      <c r="U49" s="35">
        <v>66.64</v>
      </c>
      <c r="V49" s="35">
        <v>65.27</v>
      </c>
      <c r="W49" s="35">
        <v>57.84</v>
      </c>
      <c r="X49" s="35">
        <v>62.62</v>
      </c>
      <c r="Y49" s="35">
        <v>57.21</v>
      </c>
      <c r="Z49" s="35">
        <v>53.1</v>
      </c>
      <c r="AA49" s="35">
        <v>60.57</v>
      </c>
      <c r="AB49" s="35">
        <v>62.13</v>
      </c>
      <c r="AC49" s="35">
        <v>65.849999999999994</v>
      </c>
      <c r="AD49" s="35">
        <v>63.17</v>
      </c>
      <c r="AE49" s="35">
        <v>60.33</v>
      </c>
      <c r="AF49" s="35">
        <v>65.260000000000005</v>
      </c>
      <c r="AG49" s="35">
        <v>43.82</v>
      </c>
      <c r="AH49" s="35">
        <v>43.49</v>
      </c>
      <c r="AI49" s="35">
        <v>48.64</v>
      </c>
      <c r="AJ49" s="35">
        <v>0</v>
      </c>
      <c r="AK49" s="35">
        <v>0</v>
      </c>
      <c r="AL49" s="35">
        <v>0</v>
      </c>
    </row>
    <row r="50" spans="1:38" x14ac:dyDescent="0.3">
      <c r="A50" t="s">
        <v>1670</v>
      </c>
      <c r="B50" t="s">
        <v>1040</v>
      </c>
      <c r="C50" t="s">
        <v>18</v>
      </c>
      <c r="D50" t="str">
        <f t="shared" si="0"/>
        <v>VAT</v>
      </c>
      <c r="E50" t="s">
        <v>1652</v>
      </c>
      <c r="F50" s="35">
        <v>25.72</v>
      </c>
      <c r="G50" s="35">
        <v>22.85</v>
      </c>
      <c r="H50" s="35">
        <v>27.98</v>
      </c>
      <c r="I50" s="35">
        <v>25.97</v>
      </c>
      <c r="J50" s="35">
        <v>23.28</v>
      </c>
      <c r="K50" s="35">
        <v>23.8</v>
      </c>
      <c r="L50" s="35">
        <v>27.05</v>
      </c>
      <c r="M50" s="35">
        <v>23.93</v>
      </c>
      <c r="N50" s="35">
        <v>20.58</v>
      </c>
      <c r="O50" s="35">
        <v>23.81</v>
      </c>
      <c r="P50" s="35">
        <v>27.5</v>
      </c>
      <c r="Q50" s="35">
        <v>23.99</v>
      </c>
      <c r="R50" s="35">
        <v>25.64</v>
      </c>
      <c r="S50" s="35">
        <v>25.14</v>
      </c>
      <c r="T50" s="35">
        <v>27.09</v>
      </c>
      <c r="U50" s="35">
        <v>27.2</v>
      </c>
      <c r="V50" s="35">
        <v>26.97</v>
      </c>
      <c r="W50" s="35">
        <v>22.85</v>
      </c>
      <c r="X50" s="35">
        <v>25.3</v>
      </c>
      <c r="Y50" s="35">
        <v>21.55</v>
      </c>
      <c r="Z50" s="35">
        <v>21.37</v>
      </c>
      <c r="AA50" s="35">
        <v>24.9</v>
      </c>
      <c r="AB50" s="35">
        <v>25.65</v>
      </c>
      <c r="AC50" s="35">
        <v>24.08</v>
      </c>
      <c r="AD50" s="35">
        <v>26.46</v>
      </c>
      <c r="AE50" s="35">
        <v>28.61</v>
      </c>
      <c r="AF50" s="35">
        <v>27.87</v>
      </c>
      <c r="AG50" s="35">
        <v>19.03</v>
      </c>
      <c r="AH50" s="35">
        <v>17.190000000000001</v>
      </c>
      <c r="AI50" s="35">
        <v>16.690000000000001</v>
      </c>
      <c r="AJ50" t="s">
        <v>1653</v>
      </c>
      <c r="AK50" t="s">
        <v>1653</v>
      </c>
      <c r="AL50" t="s">
        <v>1653</v>
      </c>
    </row>
    <row r="51" spans="1:38" x14ac:dyDescent="0.3">
      <c r="A51" t="s">
        <v>1670</v>
      </c>
      <c r="B51" t="s">
        <v>1040</v>
      </c>
      <c r="C51" t="s">
        <v>16</v>
      </c>
      <c r="D51" t="str">
        <f t="shared" si="0"/>
        <v>Income Taxes</v>
      </c>
      <c r="E51" t="s">
        <v>1652</v>
      </c>
      <c r="F51" s="35">
        <v>13.78</v>
      </c>
      <c r="G51" s="35">
        <v>9.4700000000000006</v>
      </c>
      <c r="H51" s="35">
        <v>16.149999999999999</v>
      </c>
      <c r="I51" s="35">
        <v>10.53</v>
      </c>
      <c r="J51" s="35">
        <v>12.58</v>
      </c>
      <c r="K51" s="35">
        <v>11.92</v>
      </c>
      <c r="L51" s="35">
        <v>14.99</v>
      </c>
      <c r="M51" s="35">
        <v>11.79</v>
      </c>
      <c r="N51" s="35">
        <v>13.83</v>
      </c>
      <c r="O51" s="35">
        <v>11.78</v>
      </c>
      <c r="P51" s="35">
        <v>13.05</v>
      </c>
      <c r="Q51" s="35">
        <v>14.06</v>
      </c>
      <c r="R51" s="35">
        <v>14.42</v>
      </c>
      <c r="S51" s="35">
        <v>10.61</v>
      </c>
      <c r="T51" s="35">
        <v>14.83</v>
      </c>
      <c r="U51" s="35">
        <v>15.42</v>
      </c>
      <c r="V51" s="35">
        <v>12.33</v>
      </c>
      <c r="W51" s="35">
        <v>10.65</v>
      </c>
      <c r="X51" s="35">
        <v>13.04</v>
      </c>
      <c r="Y51" s="35">
        <v>10.050000000000001</v>
      </c>
      <c r="Z51" s="35">
        <v>11.6</v>
      </c>
      <c r="AA51" s="35">
        <v>10.93</v>
      </c>
      <c r="AB51" s="35">
        <v>11.66</v>
      </c>
      <c r="AC51" s="35">
        <v>15.75</v>
      </c>
      <c r="AD51" s="35">
        <v>14.28</v>
      </c>
      <c r="AE51" s="35">
        <v>9.66</v>
      </c>
      <c r="AF51" s="35">
        <v>13.57</v>
      </c>
      <c r="AG51" s="35">
        <v>11.01</v>
      </c>
      <c r="AH51" s="35">
        <v>7.35</v>
      </c>
      <c r="AI51" s="35">
        <v>9.6</v>
      </c>
      <c r="AJ51" t="s">
        <v>1653</v>
      </c>
      <c r="AK51" t="s">
        <v>1653</v>
      </c>
      <c r="AL51" t="s">
        <v>1653</v>
      </c>
    </row>
    <row r="52" spans="1:38" x14ac:dyDescent="0.3">
      <c r="A52" t="s">
        <v>1670</v>
      </c>
      <c r="B52" t="s">
        <v>1040</v>
      </c>
      <c r="C52" t="s">
        <v>1655</v>
      </c>
      <c r="D52" t="s">
        <v>2101</v>
      </c>
      <c r="E52" t="s">
        <v>1652</v>
      </c>
      <c r="F52" s="35">
        <v>1.56</v>
      </c>
      <c r="G52" s="35">
        <v>2.99</v>
      </c>
      <c r="H52" s="35">
        <v>3.34</v>
      </c>
      <c r="I52" s="35">
        <v>2.98</v>
      </c>
      <c r="J52" s="35">
        <v>3.58</v>
      </c>
      <c r="K52" s="35">
        <v>5.15</v>
      </c>
      <c r="L52" s="35">
        <v>2.4500000000000002</v>
      </c>
      <c r="M52" s="35">
        <v>1.1499999999999999</v>
      </c>
      <c r="N52" s="35">
        <v>1.0900000000000001</v>
      </c>
      <c r="O52" s="35">
        <v>1.52</v>
      </c>
      <c r="P52" s="35">
        <v>2.02</v>
      </c>
      <c r="Q52" s="35">
        <v>1.46</v>
      </c>
      <c r="R52" s="35">
        <v>1.76</v>
      </c>
      <c r="S52" s="35">
        <v>2.12</v>
      </c>
      <c r="T52" s="35">
        <v>3.78</v>
      </c>
      <c r="U52" s="35">
        <v>2.71</v>
      </c>
      <c r="V52" s="35">
        <v>4.47</v>
      </c>
      <c r="W52" s="35">
        <v>5.48</v>
      </c>
      <c r="X52" s="35">
        <v>2.78</v>
      </c>
      <c r="Y52" s="35">
        <v>6.25</v>
      </c>
      <c r="Z52" s="35">
        <v>2.73</v>
      </c>
      <c r="AA52" s="35">
        <v>3.45</v>
      </c>
      <c r="AB52" s="35">
        <v>2.0099999999999998</v>
      </c>
      <c r="AC52" s="35">
        <v>1.94</v>
      </c>
      <c r="AD52" s="35">
        <v>2.21</v>
      </c>
      <c r="AE52" s="35">
        <v>2.5099999999999998</v>
      </c>
      <c r="AF52" s="35">
        <v>3.35</v>
      </c>
      <c r="AG52" s="35">
        <v>1.53</v>
      </c>
      <c r="AH52" s="35">
        <v>6.27</v>
      </c>
      <c r="AI52" s="35">
        <v>5.72</v>
      </c>
      <c r="AJ52" t="s">
        <v>1653</v>
      </c>
      <c r="AK52" t="s">
        <v>1653</v>
      </c>
      <c r="AL52" t="s">
        <v>1653</v>
      </c>
    </row>
    <row r="53" spans="1:38" x14ac:dyDescent="0.3">
      <c r="A53" t="s">
        <v>1670</v>
      </c>
      <c r="B53" t="s">
        <v>1040</v>
      </c>
      <c r="C53" t="s">
        <v>1656</v>
      </c>
      <c r="D53" t="str">
        <f t="shared" si="0"/>
        <v>Tax Revenue -Taxes on International Trade and Transactions</v>
      </c>
      <c r="E53" t="s">
        <v>1652</v>
      </c>
      <c r="F53" s="35">
        <v>20.3</v>
      </c>
      <c r="G53" s="35">
        <v>18.43</v>
      </c>
      <c r="H53" s="35">
        <v>18.34</v>
      </c>
      <c r="I53" s="35">
        <v>19.989999999999998</v>
      </c>
      <c r="J53" s="35">
        <v>18.66</v>
      </c>
      <c r="K53" s="35">
        <v>19.36</v>
      </c>
      <c r="L53" s="35">
        <v>22.18</v>
      </c>
      <c r="M53" s="35">
        <v>20.92</v>
      </c>
      <c r="N53" s="35">
        <v>17.54</v>
      </c>
      <c r="O53" s="35">
        <v>21.78</v>
      </c>
      <c r="P53" s="35">
        <v>23.91</v>
      </c>
      <c r="Q53" s="35">
        <v>22</v>
      </c>
      <c r="R53" s="35">
        <v>20.74</v>
      </c>
      <c r="S53" s="35">
        <v>18.48</v>
      </c>
      <c r="T53" s="35">
        <v>19.25</v>
      </c>
      <c r="U53" s="35">
        <v>21.31</v>
      </c>
      <c r="V53" s="35">
        <v>21.49</v>
      </c>
      <c r="W53" s="35">
        <v>18.86</v>
      </c>
      <c r="X53" s="35">
        <v>21.5</v>
      </c>
      <c r="Y53" s="35">
        <v>19.36</v>
      </c>
      <c r="Z53" s="35">
        <v>17.399999999999999</v>
      </c>
      <c r="AA53" s="35">
        <v>21.29</v>
      </c>
      <c r="AB53" s="35">
        <v>22.8</v>
      </c>
      <c r="AC53" s="35">
        <v>24.08</v>
      </c>
      <c r="AD53" s="35">
        <v>20.22</v>
      </c>
      <c r="AE53" s="35">
        <v>19.55</v>
      </c>
      <c r="AF53" s="35">
        <v>20.47</v>
      </c>
      <c r="AG53" s="35">
        <v>12.24</v>
      </c>
      <c r="AH53" s="35">
        <v>12.68</v>
      </c>
      <c r="AI53" s="35">
        <v>16.63</v>
      </c>
      <c r="AJ53" t="s">
        <v>1653</v>
      </c>
      <c r="AK53" t="s">
        <v>1653</v>
      </c>
      <c r="AL53" t="s">
        <v>1653</v>
      </c>
    </row>
    <row r="54" spans="1:38" x14ac:dyDescent="0.3">
      <c r="A54" t="s">
        <v>1670</v>
      </c>
      <c r="B54" t="s">
        <v>1040</v>
      </c>
      <c r="C54" t="s">
        <v>1658</v>
      </c>
      <c r="D54" t="str">
        <f t="shared" si="0"/>
        <v>Taxes on Goods and Services – Licenses</v>
      </c>
      <c r="E54" t="s">
        <v>1652</v>
      </c>
      <c r="F54" s="35">
        <v>1.67</v>
      </c>
      <c r="G54" s="35">
        <v>2.27</v>
      </c>
      <c r="H54" s="35">
        <v>2.69</v>
      </c>
      <c r="I54" s="35">
        <v>1.06</v>
      </c>
      <c r="J54" s="35">
        <v>1.74</v>
      </c>
      <c r="K54" s="35">
        <v>1.95</v>
      </c>
      <c r="L54" s="35">
        <v>0.79</v>
      </c>
      <c r="M54" s="35">
        <v>2.15</v>
      </c>
      <c r="N54" s="35">
        <v>0.56999999999999995</v>
      </c>
      <c r="O54" s="35">
        <v>0.56999999999999995</v>
      </c>
      <c r="P54" s="35">
        <v>2.79</v>
      </c>
      <c r="Q54" s="35">
        <v>0.73</v>
      </c>
      <c r="R54" s="35">
        <v>1.78</v>
      </c>
      <c r="S54" s="35">
        <v>3.35</v>
      </c>
      <c r="T54" s="35">
        <v>1.84</v>
      </c>
      <c r="U54" s="35">
        <v>1.1100000000000001</v>
      </c>
      <c r="V54" s="35">
        <v>2.82</v>
      </c>
      <c r="W54" s="35">
        <v>1.69</v>
      </c>
      <c r="X54" s="35">
        <v>1.65</v>
      </c>
      <c r="Y54" s="35">
        <v>0.62</v>
      </c>
      <c r="Z54" s="35">
        <v>0.55000000000000004</v>
      </c>
      <c r="AA54" s="35">
        <v>2.13</v>
      </c>
      <c r="AB54" s="35">
        <v>0.56000000000000005</v>
      </c>
      <c r="AC54" s="35">
        <v>0.7</v>
      </c>
      <c r="AD54" s="35">
        <v>1.95</v>
      </c>
      <c r="AE54" s="35">
        <v>3.61</v>
      </c>
      <c r="AF54" s="35">
        <v>1.59</v>
      </c>
      <c r="AG54" s="35">
        <v>0.26</v>
      </c>
      <c r="AH54" s="35">
        <v>2.38</v>
      </c>
      <c r="AI54" s="35">
        <v>2</v>
      </c>
      <c r="AJ54" t="s">
        <v>1653</v>
      </c>
      <c r="AK54" t="s">
        <v>1653</v>
      </c>
      <c r="AL54" t="s">
        <v>1653</v>
      </c>
    </row>
    <row r="55" spans="1:38" x14ac:dyDescent="0.3">
      <c r="A55" t="s">
        <v>1670</v>
      </c>
      <c r="B55" t="s">
        <v>1040</v>
      </c>
      <c r="C55" t="s">
        <v>1659</v>
      </c>
      <c r="D55" t="str">
        <f t="shared" si="0"/>
        <v>Taxes on Goods and Services – Stamp Duties</v>
      </c>
      <c r="E55" t="s">
        <v>1652</v>
      </c>
      <c r="F55" s="35">
        <v>0.24</v>
      </c>
      <c r="G55" s="35">
        <v>0.27</v>
      </c>
      <c r="H55" s="35">
        <v>0.24</v>
      </c>
      <c r="I55" s="35">
        <v>0.28999999999999998</v>
      </c>
      <c r="J55" s="35">
        <v>0.28999999999999998</v>
      </c>
      <c r="K55" s="35">
        <v>0.23</v>
      </c>
      <c r="L55" s="35">
        <v>2.94</v>
      </c>
      <c r="M55" s="35">
        <v>0.21</v>
      </c>
      <c r="N55" s="35">
        <v>0.19</v>
      </c>
      <c r="O55" s="35">
        <v>0.35</v>
      </c>
      <c r="P55" s="35">
        <v>0.23</v>
      </c>
      <c r="Q55" s="35">
        <v>0.28000000000000003</v>
      </c>
      <c r="R55" s="35">
        <v>0.28000000000000003</v>
      </c>
      <c r="S55" s="35">
        <v>0.2</v>
      </c>
      <c r="T55" s="35">
        <v>0.4</v>
      </c>
      <c r="U55" s="35">
        <v>0.27</v>
      </c>
      <c r="V55" s="35">
        <v>0.64</v>
      </c>
      <c r="W55" s="35">
        <v>0.32</v>
      </c>
      <c r="X55" s="35">
        <v>0.43</v>
      </c>
      <c r="Y55" s="35">
        <v>1.28</v>
      </c>
      <c r="Z55" s="35">
        <v>0.43</v>
      </c>
      <c r="AA55" s="35">
        <v>0.35</v>
      </c>
      <c r="AB55" s="35">
        <v>0.51</v>
      </c>
      <c r="AC55" s="35">
        <v>0.53</v>
      </c>
      <c r="AD55" s="35">
        <v>0.25</v>
      </c>
      <c r="AE55" s="35">
        <v>0.38</v>
      </c>
      <c r="AF55" s="35">
        <v>0.15</v>
      </c>
      <c r="AG55" s="35">
        <v>0.11</v>
      </c>
      <c r="AH55" s="35">
        <v>0.9</v>
      </c>
      <c r="AI55" s="35">
        <v>0.37</v>
      </c>
      <c r="AJ55" t="s">
        <v>1653</v>
      </c>
      <c r="AK55" t="s">
        <v>1653</v>
      </c>
      <c r="AL55" t="s">
        <v>1653</v>
      </c>
    </row>
    <row r="56" spans="1:38" x14ac:dyDescent="0.3">
      <c r="A56" t="s">
        <v>1670</v>
      </c>
      <c r="B56" t="s">
        <v>1040</v>
      </c>
      <c r="C56" t="s">
        <v>1668</v>
      </c>
      <c r="D56" t="str">
        <f t="shared" si="0"/>
        <v>Taxes on Goods and Services – Value Added Tax</v>
      </c>
      <c r="E56" t="s">
        <v>1652</v>
      </c>
      <c r="F56" s="35">
        <v>22.31</v>
      </c>
      <c r="G56" s="35">
        <v>19.41</v>
      </c>
      <c r="H56" s="35">
        <v>20.63</v>
      </c>
      <c r="I56" s="35">
        <v>21.82</v>
      </c>
      <c r="J56" s="35">
        <v>19.559999999999999</v>
      </c>
      <c r="K56" s="35">
        <v>20.11</v>
      </c>
      <c r="L56" s="35">
        <v>21.58</v>
      </c>
      <c r="M56" s="35">
        <v>20.079999999999998</v>
      </c>
      <c r="N56" s="35">
        <v>18.21</v>
      </c>
      <c r="O56" s="35">
        <v>21.51</v>
      </c>
      <c r="P56" s="35">
        <v>22.93</v>
      </c>
      <c r="Q56" s="35">
        <v>21.33</v>
      </c>
      <c r="R56" s="35">
        <v>22.19</v>
      </c>
      <c r="S56" s="35">
        <v>19.73</v>
      </c>
      <c r="T56" s="35">
        <v>20.81</v>
      </c>
      <c r="U56" s="35">
        <v>22.45</v>
      </c>
      <c r="V56" s="35">
        <v>21.6</v>
      </c>
      <c r="W56" s="35">
        <v>18.760000000000002</v>
      </c>
      <c r="X56" s="35">
        <v>21.3</v>
      </c>
      <c r="Y56" s="35">
        <v>18.22</v>
      </c>
      <c r="Z56" s="35">
        <v>18.940000000000001</v>
      </c>
      <c r="AA56" s="35">
        <v>21.11</v>
      </c>
      <c r="AB56" s="35">
        <v>23.23</v>
      </c>
      <c r="AC56" s="35">
        <v>23.73</v>
      </c>
      <c r="AD56" s="35">
        <v>22.41</v>
      </c>
      <c r="AE56" s="35">
        <v>23.76</v>
      </c>
      <c r="AF56" s="35">
        <v>23.39</v>
      </c>
      <c r="AG56" s="35">
        <v>15.44</v>
      </c>
      <c r="AH56" s="35">
        <v>12.76</v>
      </c>
      <c r="AI56" s="35">
        <v>13.33</v>
      </c>
      <c r="AJ56" t="s">
        <v>1653</v>
      </c>
      <c r="AK56" t="s">
        <v>1653</v>
      </c>
      <c r="AL56" t="s">
        <v>1653</v>
      </c>
    </row>
    <row r="57" spans="1:38" x14ac:dyDescent="0.3">
      <c r="A57" t="s">
        <v>1670</v>
      </c>
      <c r="B57" t="s">
        <v>1040</v>
      </c>
      <c r="C57" t="s">
        <v>1665</v>
      </c>
      <c r="D57" t="s">
        <v>30</v>
      </c>
      <c r="E57" t="s">
        <v>1652</v>
      </c>
      <c r="F57" s="35">
        <v>6.81</v>
      </c>
      <c r="G57" s="35">
        <v>4.8499999999999996</v>
      </c>
      <c r="H57" s="35">
        <v>5.92</v>
      </c>
      <c r="I57" s="35">
        <v>5.89</v>
      </c>
      <c r="J57" s="35">
        <v>5.08</v>
      </c>
      <c r="K57" s="35">
        <v>4.6500000000000004</v>
      </c>
      <c r="L57" s="35">
        <v>6.37</v>
      </c>
      <c r="M57" s="35">
        <v>4.9000000000000004</v>
      </c>
      <c r="N57" s="35">
        <v>4.4400000000000004</v>
      </c>
      <c r="O57" s="35">
        <v>4.72</v>
      </c>
      <c r="P57" s="35">
        <v>5.27</v>
      </c>
      <c r="Q57" s="35">
        <v>5.6</v>
      </c>
      <c r="R57" s="35">
        <v>8.59</v>
      </c>
      <c r="S57" s="35">
        <v>5.12</v>
      </c>
      <c r="T57" s="35">
        <v>6.61</v>
      </c>
      <c r="U57" s="35">
        <v>6.23</v>
      </c>
      <c r="V57" s="35">
        <v>5.86</v>
      </c>
      <c r="W57" s="35">
        <v>5.66</v>
      </c>
      <c r="X57" s="35">
        <v>5.88</v>
      </c>
      <c r="Y57" s="35">
        <v>5.0199999999999996</v>
      </c>
      <c r="Z57" s="35">
        <v>4.6500000000000004</v>
      </c>
      <c r="AA57" s="35">
        <v>5.2</v>
      </c>
      <c r="AB57" s="35">
        <v>5.92</v>
      </c>
      <c r="AC57" s="35">
        <v>6.1</v>
      </c>
      <c r="AD57" s="35">
        <v>7.95</v>
      </c>
      <c r="AE57" s="35">
        <v>5.26</v>
      </c>
      <c r="AF57" s="35">
        <v>6.7</v>
      </c>
      <c r="AG57" s="35">
        <v>5.33</v>
      </c>
      <c r="AH57" s="35">
        <v>4.59</v>
      </c>
      <c r="AI57" s="35">
        <v>5.42</v>
      </c>
      <c r="AJ57" t="s">
        <v>1653</v>
      </c>
      <c r="AK57" t="s">
        <v>1653</v>
      </c>
      <c r="AL57" t="s">
        <v>1653</v>
      </c>
    </row>
    <row r="58" spans="1:38" x14ac:dyDescent="0.3">
      <c r="A58" t="s">
        <v>1670</v>
      </c>
      <c r="B58" t="s">
        <v>1040</v>
      </c>
      <c r="C58" t="s">
        <v>1669</v>
      </c>
      <c r="D58" t="str">
        <f t="shared" si="0"/>
        <v>Taxes on International Trade and Transactions – Customs Service Charge</v>
      </c>
      <c r="E58" t="s">
        <v>1652</v>
      </c>
      <c r="F58" s="35">
        <v>5.32</v>
      </c>
      <c r="G58" s="35">
        <v>4.6500000000000004</v>
      </c>
      <c r="H58" s="35">
        <v>4.84</v>
      </c>
      <c r="I58" s="35">
        <v>5.08</v>
      </c>
      <c r="J58" s="35">
        <v>4.41</v>
      </c>
      <c r="K58" s="35">
        <v>4.7</v>
      </c>
      <c r="L58" s="35">
        <v>6.13</v>
      </c>
      <c r="M58" s="35">
        <v>5.42</v>
      </c>
      <c r="N58" s="35">
        <v>3.69</v>
      </c>
      <c r="O58" s="35">
        <v>5.2</v>
      </c>
      <c r="P58" s="35">
        <v>6.67</v>
      </c>
      <c r="Q58" s="35">
        <v>5.37</v>
      </c>
      <c r="R58" s="35">
        <v>5.07</v>
      </c>
      <c r="S58" s="35">
        <v>4.63</v>
      </c>
      <c r="T58" s="35">
        <v>5.15</v>
      </c>
      <c r="U58" s="35">
        <v>5.0599999999999996</v>
      </c>
      <c r="V58" s="35">
        <v>5.57</v>
      </c>
      <c r="W58" s="35">
        <v>4.57</v>
      </c>
      <c r="X58" s="35">
        <v>5.69</v>
      </c>
      <c r="Y58" s="35">
        <v>4.55</v>
      </c>
      <c r="Z58" s="35">
        <v>4.3099999999999996</v>
      </c>
      <c r="AA58" s="35">
        <v>5.62</v>
      </c>
      <c r="AB58" s="35">
        <v>6.73</v>
      </c>
      <c r="AC58" s="35">
        <v>6.33</v>
      </c>
      <c r="AD58" s="35">
        <v>4.9400000000000004</v>
      </c>
      <c r="AE58" s="35">
        <v>4.93</v>
      </c>
      <c r="AF58" s="35">
        <v>5.12</v>
      </c>
      <c r="AG58" s="35">
        <v>3.26</v>
      </c>
      <c r="AH58" s="35">
        <v>3.44</v>
      </c>
      <c r="AI58" s="35">
        <v>3.51</v>
      </c>
      <c r="AJ58" t="s">
        <v>1653</v>
      </c>
      <c r="AK58" t="s">
        <v>1653</v>
      </c>
      <c r="AL58" t="s">
        <v>1653</v>
      </c>
    </row>
    <row r="59" spans="1:38" x14ac:dyDescent="0.3">
      <c r="A59" t="s">
        <v>1670</v>
      </c>
      <c r="B59" t="s">
        <v>1040</v>
      </c>
      <c r="C59" t="s">
        <v>1660</v>
      </c>
      <c r="D59" t="s">
        <v>1660</v>
      </c>
      <c r="E59" t="s">
        <v>1652</v>
      </c>
      <c r="F59" s="35">
        <v>6.79</v>
      </c>
      <c r="G59" s="35">
        <v>5.85</v>
      </c>
      <c r="H59" s="35">
        <v>6.71</v>
      </c>
      <c r="I59" s="35">
        <v>6.71</v>
      </c>
      <c r="J59" s="35">
        <v>6.14</v>
      </c>
      <c r="K59" s="35">
        <v>6.71</v>
      </c>
      <c r="L59" s="35">
        <v>8.0299999999999994</v>
      </c>
      <c r="M59" s="35">
        <v>7.2</v>
      </c>
      <c r="N59" s="35">
        <v>5.35</v>
      </c>
      <c r="O59" s="35">
        <v>7.54</v>
      </c>
      <c r="P59" s="35">
        <v>9.06</v>
      </c>
      <c r="Q59" s="35">
        <v>8.1199999999999992</v>
      </c>
      <c r="R59" s="35">
        <v>6.77</v>
      </c>
      <c r="S59" s="35">
        <v>6.21</v>
      </c>
      <c r="T59" s="35">
        <v>6.45</v>
      </c>
      <c r="U59" s="35">
        <v>7.54</v>
      </c>
      <c r="V59" s="35">
        <v>7.59</v>
      </c>
      <c r="W59" s="35">
        <v>6.13</v>
      </c>
      <c r="X59" s="35">
        <v>7.69</v>
      </c>
      <c r="Y59" s="35">
        <v>6.4</v>
      </c>
      <c r="Z59" s="35">
        <v>5.32</v>
      </c>
      <c r="AA59" s="35">
        <v>7.52</v>
      </c>
      <c r="AB59" s="35">
        <v>8.3800000000000008</v>
      </c>
      <c r="AC59" s="35">
        <v>8.66</v>
      </c>
      <c r="AD59" s="35">
        <v>6.66</v>
      </c>
      <c r="AE59" s="35">
        <v>6.34</v>
      </c>
      <c r="AF59" s="35">
        <v>6.9</v>
      </c>
      <c r="AG59" s="35">
        <v>3.99</v>
      </c>
      <c r="AH59" s="35">
        <v>5.05</v>
      </c>
      <c r="AI59" s="35">
        <v>4.74</v>
      </c>
      <c r="AJ59" t="s">
        <v>1653</v>
      </c>
      <c r="AK59" t="s">
        <v>1653</v>
      </c>
      <c r="AL59" t="s">
        <v>1653</v>
      </c>
    </row>
    <row r="60" spans="1:38" x14ac:dyDescent="0.3">
      <c r="A60" t="s">
        <v>1670</v>
      </c>
      <c r="B60" t="s">
        <v>1040</v>
      </c>
      <c r="C60" t="s">
        <v>1660</v>
      </c>
      <c r="D60" t="s">
        <v>770</v>
      </c>
      <c r="E60" t="s">
        <v>1652</v>
      </c>
      <c r="F60" s="35">
        <f>F59+F58</f>
        <v>12.11</v>
      </c>
      <c r="G60" s="35">
        <f t="shared" ref="G60:AI60" si="1">G59+G58</f>
        <v>10.5</v>
      </c>
      <c r="H60" s="35">
        <f t="shared" si="1"/>
        <v>11.55</v>
      </c>
      <c r="I60" s="35">
        <f t="shared" si="1"/>
        <v>11.79</v>
      </c>
      <c r="J60" s="35">
        <f t="shared" si="1"/>
        <v>10.55</v>
      </c>
      <c r="K60" s="35">
        <f t="shared" si="1"/>
        <v>11.41</v>
      </c>
      <c r="L60" s="35">
        <f t="shared" si="1"/>
        <v>14.16</v>
      </c>
      <c r="M60" s="35">
        <f t="shared" si="1"/>
        <v>12.620000000000001</v>
      </c>
      <c r="N60" s="35">
        <f t="shared" si="1"/>
        <v>9.0399999999999991</v>
      </c>
      <c r="O60" s="35">
        <f t="shared" si="1"/>
        <v>12.74</v>
      </c>
      <c r="P60" s="35">
        <f t="shared" si="1"/>
        <v>15.73</v>
      </c>
      <c r="Q60" s="35">
        <f t="shared" si="1"/>
        <v>13.489999999999998</v>
      </c>
      <c r="R60" s="35">
        <f t="shared" si="1"/>
        <v>11.84</v>
      </c>
      <c r="S60" s="35">
        <f t="shared" si="1"/>
        <v>10.84</v>
      </c>
      <c r="T60" s="35">
        <f t="shared" si="1"/>
        <v>11.600000000000001</v>
      </c>
      <c r="U60" s="35">
        <f t="shared" si="1"/>
        <v>12.6</v>
      </c>
      <c r="V60" s="35">
        <f t="shared" si="1"/>
        <v>13.16</v>
      </c>
      <c r="W60" s="35">
        <f t="shared" si="1"/>
        <v>10.7</v>
      </c>
      <c r="X60" s="35">
        <f t="shared" si="1"/>
        <v>13.38</v>
      </c>
      <c r="Y60" s="35">
        <f t="shared" si="1"/>
        <v>10.95</v>
      </c>
      <c r="Z60" s="35">
        <f t="shared" si="1"/>
        <v>9.629999999999999</v>
      </c>
      <c r="AA60" s="35">
        <f t="shared" si="1"/>
        <v>13.14</v>
      </c>
      <c r="AB60" s="35">
        <f t="shared" si="1"/>
        <v>15.110000000000001</v>
      </c>
      <c r="AC60" s="35">
        <f t="shared" si="1"/>
        <v>14.99</v>
      </c>
      <c r="AD60" s="35">
        <f t="shared" si="1"/>
        <v>11.600000000000001</v>
      </c>
      <c r="AE60" s="35">
        <f t="shared" si="1"/>
        <v>11.27</v>
      </c>
      <c r="AF60" s="35">
        <f t="shared" si="1"/>
        <v>12.02</v>
      </c>
      <c r="AG60" s="35">
        <f t="shared" si="1"/>
        <v>7.25</v>
      </c>
      <c r="AH60" s="35">
        <f t="shared" si="1"/>
        <v>8.49</v>
      </c>
      <c r="AI60" s="35">
        <f t="shared" si="1"/>
        <v>8.25</v>
      </c>
      <c r="AJ60" t="s">
        <v>1653</v>
      </c>
      <c r="AK60" t="s">
        <v>1653</v>
      </c>
      <c r="AL60" t="s">
        <v>1653</v>
      </c>
    </row>
    <row r="61" spans="1:38" x14ac:dyDescent="0.3">
      <c r="A61" t="s">
        <v>1671</v>
      </c>
      <c r="B61" t="s">
        <v>1179</v>
      </c>
      <c r="C61" t="s">
        <v>1651</v>
      </c>
      <c r="D61" t="str">
        <f t="shared" si="0"/>
        <v>Capital Revenue</v>
      </c>
      <c r="E61" t="s">
        <v>1652</v>
      </c>
      <c r="F61" s="35">
        <v>0</v>
      </c>
      <c r="G61" s="35">
        <v>0</v>
      </c>
      <c r="H61" s="35">
        <v>0</v>
      </c>
      <c r="I61" s="35">
        <v>0</v>
      </c>
      <c r="J61" s="35">
        <v>0</v>
      </c>
      <c r="K61" s="35">
        <v>0</v>
      </c>
      <c r="L61" s="35">
        <v>0</v>
      </c>
      <c r="M61" s="35">
        <v>0</v>
      </c>
      <c r="N61" s="35">
        <v>0</v>
      </c>
      <c r="O61" s="35">
        <v>0</v>
      </c>
      <c r="P61" s="35">
        <v>0</v>
      </c>
      <c r="Q61" s="35">
        <v>0</v>
      </c>
      <c r="R61" s="35">
        <v>0</v>
      </c>
      <c r="S61" s="35">
        <v>0</v>
      </c>
      <c r="T61" s="35">
        <v>0</v>
      </c>
      <c r="U61" s="35">
        <v>0</v>
      </c>
      <c r="V61" s="35">
        <v>0</v>
      </c>
      <c r="W61" s="35">
        <v>0</v>
      </c>
      <c r="X61" s="35">
        <v>0</v>
      </c>
      <c r="Y61" s="35">
        <v>0</v>
      </c>
      <c r="Z61" s="35">
        <v>0</v>
      </c>
      <c r="AA61" s="35">
        <v>0</v>
      </c>
      <c r="AB61" s="35">
        <v>0</v>
      </c>
      <c r="AC61" s="35">
        <v>0</v>
      </c>
      <c r="AD61" s="35">
        <v>0</v>
      </c>
      <c r="AE61" s="35">
        <v>0</v>
      </c>
      <c r="AF61" s="35">
        <v>0</v>
      </c>
      <c r="AG61" s="35">
        <v>0</v>
      </c>
      <c r="AH61" s="35">
        <v>0</v>
      </c>
      <c r="AI61" s="35">
        <v>0</v>
      </c>
      <c r="AJ61" t="s">
        <v>1653</v>
      </c>
      <c r="AK61" t="s">
        <v>1653</v>
      </c>
      <c r="AL61" t="s">
        <v>1653</v>
      </c>
    </row>
    <row r="62" spans="1:38" x14ac:dyDescent="0.3">
      <c r="A62" t="s">
        <v>1671</v>
      </c>
      <c r="B62" t="s">
        <v>1179</v>
      </c>
      <c r="C62" t="s">
        <v>776</v>
      </c>
      <c r="D62" t="str">
        <f t="shared" si="0"/>
        <v>Total Revenue</v>
      </c>
      <c r="E62" t="s">
        <v>1652</v>
      </c>
      <c r="F62" s="35">
        <v>4.21</v>
      </c>
      <c r="G62" s="35">
        <v>3.94</v>
      </c>
      <c r="H62" s="35">
        <v>5.28</v>
      </c>
      <c r="I62" s="35">
        <v>4.8499999999999996</v>
      </c>
      <c r="J62" s="35">
        <v>3.78</v>
      </c>
      <c r="K62" s="35">
        <v>4.68</v>
      </c>
      <c r="L62" s="35">
        <v>4.2</v>
      </c>
      <c r="M62" s="35">
        <v>4.3099999999999996</v>
      </c>
      <c r="N62" s="35">
        <v>3.07</v>
      </c>
      <c r="O62" s="35">
        <v>3.74</v>
      </c>
      <c r="P62" s="35">
        <v>3.59</v>
      </c>
      <c r="Q62" s="35">
        <v>4.67</v>
      </c>
      <c r="R62" s="35">
        <v>4.47</v>
      </c>
      <c r="S62" s="35">
        <v>3.89</v>
      </c>
      <c r="T62" s="35">
        <v>5.35</v>
      </c>
      <c r="U62" s="35">
        <v>3.78</v>
      </c>
      <c r="V62" s="35">
        <v>3.72</v>
      </c>
      <c r="W62" s="35">
        <v>3.97</v>
      </c>
      <c r="X62" s="35">
        <v>3.77</v>
      </c>
      <c r="Y62" s="35">
        <v>5.0199999999999996</v>
      </c>
      <c r="Z62" s="35">
        <v>4.29</v>
      </c>
      <c r="AA62" s="35">
        <v>5.3</v>
      </c>
      <c r="AB62" s="35">
        <v>4.07</v>
      </c>
      <c r="AC62" s="35">
        <v>4.07</v>
      </c>
      <c r="AD62" s="35">
        <v>4.5199999999999996</v>
      </c>
      <c r="AE62" s="35">
        <v>4.72</v>
      </c>
      <c r="AF62" s="35">
        <v>7.19</v>
      </c>
      <c r="AG62" s="35">
        <v>1.34</v>
      </c>
      <c r="AH62" s="35">
        <v>3.85</v>
      </c>
      <c r="AI62" s="35">
        <v>3.84</v>
      </c>
      <c r="AJ62" s="35">
        <v>0</v>
      </c>
      <c r="AK62" s="35">
        <v>0</v>
      </c>
      <c r="AL62" t="s">
        <v>1653</v>
      </c>
    </row>
    <row r="63" spans="1:38" x14ac:dyDescent="0.3">
      <c r="A63" t="s">
        <v>1671</v>
      </c>
      <c r="B63" t="s">
        <v>1179</v>
      </c>
      <c r="C63" t="s">
        <v>1654</v>
      </c>
      <c r="D63" t="str">
        <f t="shared" si="0"/>
        <v>Non-tax Revenue</v>
      </c>
      <c r="E63" t="s">
        <v>1652</v>
      </c>
      <c r="F63" s="35">
        <v>0.33</v>
      </c>
      <c r="G63" s="35">
        <v>0.54</v>
      </c>
      <c r="H63" s="35">
        <v>0.67</v>
      </c>
      <c r="I63" s="35">
        <v>0.52</v>
      </c>
      <c r="J63" s="35">
        <v>0.39</v>
      </c>
      <c r="K63" s="35">
        <v>0.45</v>
      </c>
      <c r="L63" s="35">
        <v>0.88</v>
      </c>
      <c r="M63" s="35">
        <v>0.47</v>
      </c>
      <c r="N63" s="35">
        <v>0.44</v>
      </c>
      <c r="O63" s="35">
        <v>0.33</v>
      </c>
      <c r="P63" s="35">
        <v>0.36</v>
      </c>
      <c r="Q63" s="35">
        <v>0.5</v>
      </c>
      <c r="R63" s="35">
        <v>0.35</v>
      </c>
      <c r="S63" s="35">
        <v>0.35</v>
      </c>
      <c r="T63" s="35">
        <v>0.64</v>
      </c>
      <c r="U63" s="35">
        <v>0.46</v>
      </c>
      <c r="V63" s="35">
        <v>0.48</v>
      </c>
      <c r="W63" s="35">
        <v>0.64</v>
      </c>
      <c r="X63" s="35">
        <v>0.39</v>
      </c>
      <c r="Y63" s="35">
        <v>1.26</v>
      </c>
      <c r="Z63" s="35">
        <v>0.45</v>
      </c>
      <c r="AA63" s="35">
        <v>1.97</v>
      </c>
      <c r="AB63" s="35">
        <v>0.63</v>
      </c>
      <c r="AC63" s="35">
        <v>0.75</v>
      </c>
      <c r="AD63" s="35">
        <v>0.59</v>
      </c>
      <c r="AE63" s="35">
        <v>1</v>
      </c>
      <c r="AF63" s="35">
        <v>2.23</v>
      </c>
      <c r="AG63" s="35">
        <v>0.06</v>
      </c>
      <c r="AH63" s="35">
        <v>0.22</v>
      </c>
      <c r="AI63" s="35">
        <v>0.51</v>
      </c>
      <c r="AJ63" t="s">
        <v>1653</v>
      </c>
      <c r="AK63" t="s">
        <v>1653</v>
      </c>
      <c r="AL63" t="s">
        <v>1653</v>
      </c>
    </row>
    <row r="64" spans="1:38" x14ac:dyDescent="0.3">
      <c r="A64" t="s">
        <v>1671</v>
      </c>
      <c r="B64" t="s">
        <v>1179</v>
      </c>
      <c r="C64" t="s">
        <v>5</v>
      </c>
      <c r="D64" t="str">
        <f t="shared" si="0"/>
        <v>Tax Revenue</v>
      </c>
      <c r="E64" t="s">
        <v>1652</v>
      </c>
      <c r="F64" s="35">
        <v>3.88</v>
      </c>
      <c r="G64" s="35">
        <v>3.4</v>
      </c>
      <c r="H64" s="35">
        <v>4.6100000000000003</v>
      </c>
      <c r="I64" s="35">
        <v>4.33</v>
      </c>
      <c r="J64" s="35">
        <v>3.39</v>
      </c>
      <c r="K64" s="35">
        <v>4.2300000000000004</v>
      </c>
      <c r="L64" s="35">
        <v>3.32</v>
      </c>
      <c r="M64" s="35">
        <v>3.83</v>
      </c>
      <c r="N64" s="35">
        <v>2.62</v>
      </c>
      <c r="O64" s="35">
        <v>3.4</v>
      </c>
      <c r="P64" s="35">
        <v>3.24</v>
      </c>
      <c r="Q64" s="35">
        <v>4.17</v>
      </c>
      <c r="R64" s="35">
        <v>4.12</v>
      </c>
      <c r="S64" s="35">
        <v>3.54</v>
      </c>
      <c r="T64" s="35">
        <v>4.71</v>
      </c>
      <c r="U64" s="35">
        <v>3.33</v>
      </c>
      <c r="V64" s="35">
        <v>3.24</v>
      </c>
      <c r="W64" s="35">
        <v>3.33</v>
      </c>
      <c r="X64" s="35">
        <v>3.38</v>
      </c>
      <c r="Y64" s="35">
        <v>3.76</v>
      </c>
      <c r="Z64" s="35">
        <v>3.84</v>
      </c>
      <c r="AA64" s="35">
        <v>3.32</v>
      </c>
      <c r="AB64" s="35">
        <v>3.44</v>
      </c>
      <c r="AC64" s="35">
        <v>3.32</v>
      </c>
      <c r="AD64" s="35">
        <v>3.93</v>
      </c>
      <c r="AE64" s="35">
        <v>3.73</v>
      </c>
      <c r="AF64" s="35">
        <v>4.96</v>
      </c>
      <c r="AG64" s="35">
        <v>1.28</v>
      </c>
      <c r="AH64" s="35">
        <v>3.63</v>
      </c>
      <c r="AI64" s="35">
        <v>3.33</v>
      </c>
      <c r="AJ64" s="35">
        <v>0</v>
      </c>
      <c r="AK64" s="35">
        <v>0</v>
      </c>
      <c r="AL64" t="s">
        <v>1653</v>
      </c>
    </row>
    <row r="65" spans="1:38" x14ac:dyDescent="0.3">
      <c r="A65" t="s">
        <v>1671</v>
      </c>
      <c r="B65" t="s">
        <v>1179</v>
      </c>
      <c r="C65" t="s">
        <v>18</v>
      </c>
      <c r="D65" t="str">
        <f t="shared" ref="D65:D127" si="2">C65</f>
        <v>VAT</v>
      </c>
      <c r="E65" t="s">
        <v>1652</v>
      </c>
      <c r="F65" s="35">
        <v>1.1299999999999999</v>
      </c>
      <c r="G65" s="35">
        <v>0.24</v>
      </c>
      <c r="H65" s="35">
        <v>0.97</v>
      </c>
      <c r="I65" s="35">
        <v>0.39</v>
      </c>
      <c r="J65" s="35">
        <v>0.43</v>
      </c>
      <c r="K65" s="35">
        <v>0.24</v>
      </c>
      <c r="L65" s="35">
        <v>0.44</v>
      </c>
      <c r="M65" s="35">
        <v>0.35</v>
      </c>
      <c r="N65" s="35">
        <v>0.49</v>
      </c>
      <c r="O65" s="35">
        <v>0.28999999999999998</v>
      </c>
      <c r="P65" s="35">
        <v>0.23</v>
      </c>
      <c r="Q65" s="35">
        <v>0.28000000000000003</v>
      </c>
      <c r="R65" s="35">
        <v>0.92</v>
      </c>
      <c r="S65" s="35">
        <v>0.35</v>
      </c>
      <c r="T65" s="35">
        <v>1.1000000000000001</v>
      </c>
      <c r="U65" s="35">
        <v>0.34</v>
      </c>
      <c r="V65" s="35">
        <v>0.34</v>
      </c>
      <c r="W65" s="35">
        <v>0.23</v>
      </c>
      <c r="X65" s="35">
        <v>0.28000000000000003</v>
      </c>
      <c r="Y65" s="35">
        <v>0.27</v>
      </c>
      <c r="Z65" s="35">
        <v>0.66</v>
      </c>
      <c r="AA65" s="35">
        <v>0.45</v>
      </c>
      <c r="AB65" s="35">
        <v>0.15</v>
      </c>
      <c r="AC65" s="35">
        <v>0.14000000000000001</v>
      </c>
      <c r="AD65" s="35">
        <v>0.91</v>
      </c>
      <c r="AE65" s="35">
        <v>0.25</v>
      </c>
      <c r="AF65" s="35">
        <v>1.06</v>
      </c>
      <c r="AG65" s="35">
        <v>0.01</v>
      </c>
      <c r="AH65" s="35">
        <v>0.36</v>
      </c>
      <c r="AI65" s="35">
        <v>0.34</v>
      </c>
      <c r="AJ65" t="s">
        <v>1653</v>
      </c>
      <c r="AK65" t="s">
        <v>1653</v>
      </c>
      <c r="AL65" t="s">
        <v>1653</v>
      </c>
    </row>
    <row r="66" spans="1:38" x14ac:dyDescent="0.3">
      <c r="A66" t="s">
        <v>1671</v>
      </c>
      <c r="B66" t="s">
        <v>1179</v>
      </c>
      <c r="C66" t="s">
        <v>16</v>
      </c>
      <c r="D66" t="str">
        <f t="shared" si="2"/>
        <v>Income Taxes</v>
      </c>
      <c r="E66" t="s">
        <v>1652</v>
      </c>
      <c r="F66" s="35">
        <v>1.3</v>
      </c>
      <c r="G66" s="35">
        <v>1.88</v>
      </c>
      <c r="H66" s="35">
        <v>2.11</v>
      </c>
      <c r="I66" s="35">
        <v>2.2200000000000002</v>
      </c>
      <c r="J66" s="35">
        <v>1.2</v>
      </c>
      <c r="K66" s="35">
        <v>2.29</v>
      </c>
      <c r="L66" s="35">
        <v>1.24</v>
      </c>
      <c r="M66" s="35">
        <v>1.54</v>
      </c>
      <c r="N66" s="35">
        <v>1.1399999999999999</v>
      </c>
      <c r="O66" s="35">
        <v>1.36</v>
      </c>
      <c r="P66" s="35">
        <v>1.26</v>
      </c>
      <c r="Q66" s="35">
        <v>1.77</v>
      </c>
      <c r="R66" s="35">
        <v>1.35</v>
      </c>
      <c r="S66" s="35">
        <v>1.83</v>
      </c>
      <c r="T66" s="35">
        <v>1.77</v>
      </c>
      <c r="U66" s="35">
        <v>1.71</v>
      </c>
      <c r="V66" s="35">
        <v>1.57</v>
      </c>
      <c r="W66" s="35">
        <v>1.59</v>
      </c>
      <c r="X66" s="35">
        <v>1.65</v>
      </c>
      <c r="Y66" s="35">
        <v>1.66</v>
      </c>
      <c r="Z66" s="35">
        <v>1.72</v>
      </c>
      <c r="AA66" s="35">
        <v>1.34</v>
      </c>
      <c r="AB66" s="35">
        <v>1.34</v>
      </c>
      <c r="AC66" s="35">
        <v>1.37</v>
      </c>
      <c r="AD66" s="35">
        <v>1.61</v>
      </c>
      <c r="AE66" s="35">
        <v>1.9</v>
      </c>
      <c r="AF66" s="35">
        <v>2.25</v>
      </c>
      <c r="AG66" s="35">
        <v>0.94</v>
      </c>
      <c r="AH66" s="35">
        <v>1.9</v>
      </c>
      <c r="AI66" s="35">
        <v>1.95</v>
      </c>
      <c r="AJ66" t="s">
        <v>1653</v>
      </c>
      <c r="AK66" t="s">
        <v>1653</v>
      </c>
      <c r="AL66" t="s">
        <v>1653</v>
      </c>
    </row>
    <row r="67" spans="1:38" x14ac:dyDescent="0.3">
      <c r="A67" t="s">
        <v>1671</v>
      </c>
      <c r="B67" t="s">
        <v>1179</v>
      </c>
      <c r="C67" t="s">
        <v>1655</v>
      </c>
      <c r="D67" t="s">
        <v>2101</v>
      </c>
      <c r="E67" t="s">
        <v>1652</v>
      </c>
      <c r="F67" s="35">
        <v>0.05</v>
      </c>
      <c r="G67" s="35">
        <v>0.02</v>
      </c>
      <c r="H67" s="35">
        <v>0.01</v>
      </c>
      <c r="I67" s="35">
        <v>0.01</v>
      </c>
      <c r="J67" s="35">
        <v>0.01</v>
      </c>
      <c r="K67" s="35">
        <v>0</v>
      </c>
      <c r="L67" s="35">
        <v>0</v>
      </c>
      <c r="M67" s="35">
        <v>0</v>
      </c>
      <c r="N67" s="35">
        <v>0.01</v>
      </c>
      <c r="O67" s="35">
        <v>0.08</v>
      </c>
      <c r="P67" s="35">
        <v>0.17</v>
      </c>
      <c r="Q67" s="35">
        <v>0.25</v>
      </c>
      <c r="R67" s="35">
        <v>0.06</v>
      </c>
      <c r="S67" s="35">
        <v>0.03</v>
      </c>
      <c r="T67" s="35">
        <v>0.03</v>
      </c>
      <c r="U67" s="35">
        <v>0.01</v>
      </c>
      <c r="V67" s="35">
        <v>0</v>
      </c>
      <c r="W67" s="35">
        <v>0</v>
      </c>
      <c r="X67" s="35">
        <v>0.03</v>
      </c>
      <c r="Y67" s="35">
        <v>0.2</v>
      </c>
      <c r="Z67" s="35">
        <v>0.28000000000000003</v>
      </c>
      <c r="AA67" s="35">
        <v>0.04</v>
      </c>
      <c r="AB67" s="35">
        <v>0.05</v>
      </c>
      <c r="AC67" s="35">
        <v>0.01</v>
      </c>
      <c r="AD67" s="35">
        <v>0.02</v>
      </c>
      <c r="AE67" s="35">
        <v>0.01</v>
      </c>
      <c r="AF67" s="35">
        <v>0.01</v>
      </c>
      <c r="AG67" s="35">
        <v>0</v>
      </c>
      <c r="AH67" s="35">
        <v>0</v>
      </c>
      <c r="AI67" s="35">
        <v>0.01</v>
      </c>
      <c r="AJ67" t="s">
        <v>1653</v>
      </c>
      <c r="AK67" t="s">
        <v>1653</v>
      </c>
      <c r="AL67" t="s">
        <v>1653</v>
      </c>
    </row>
    <row r="68" spans="1:38" x14ac:dyDescent="0.3">
      <c r="A68" t="s">
        <v>1671</v>
      </c>
      <c r="B68" t="s">
        <v>1179</v>
      </c>
      <c r="C68" t="s">
        <v>1656</v>
      </c>
      <c r="D68" t="str">
        <f t="shared" si="2"/>
        <v>Tax Revenue -Taxes on International Trade and Transactions</v>
      </c>
      <c r="E68" t="s">
        <v>1652</v>
      </c>
      <c r="F68" s="35">
        <v>1.41</v>
      </c>
      <c r="G68" s="35">
        <v>1.26</v>
      </c>
      <c r="H68" s="35">
        <v>1.52</v>
      </c>
      <c r="I68" s="35">
        <v>1.71</v>
      </c>
      <c r="J68" s="35">
        <v>1.74</v>
      </c>
      <c r="K68" s="35">
        <v>1.7</v>
      </c>
      <c r="L68" s="35">
        <v>1.63</v>
      </c>
      <c r="M68" s="35">
        <v>1.94</v>
      </c>
      <c r="N68" s="35">
        <v>0.99</v>
      </c>
      <c r="O68" s="35">
        <v>1.67</v>
      </c>
      <c r="P68" s="35">
        <v>1.57</v>
      </c>
      <c r="Q68" s="35">
        <v>1.88</v>
      </c>
      <c r="R68" s="35">
        <v>1.79</v>
      </c>
      <c r="S68" s="35">
        <v>1.33</v>
      </c>
      <c r="T68" s="35">
        <v>1.81</v>
      </c>
      <c r="U68" s="35">
        <v>1.28</v>
      </c>
      <c r="V68" s="35">
        <v>1.32</v>
      </c>
      <c r="W68" s="35">
        <v>1.51</v>
      </c>
      <c r="X68" s="35">
        <v>1.42</v>
      </c>
      <c r="Y68" s="35">
        <v>1.63</v>
      </c>
      <c r="Z68" s="35">
        <v>1.19</v>
      </c>
      <c r="AA68" s="35">
        <v>1.5</v>
      </c>
      <c r="AB68" s="35">
        <v>1.91</v>
      </c>
      <c r="AC68" s="35">
        <v>1.8</v>
      </c>
      <c r="AD68" s="35">
        <v>1.39</v>
      </c>
      <c r="AE68" s="35">
        <v>1.57</v>
      </c>
      <c r="AF68" s="35">
        <v>1.63</v>
      </c>
      <c r="AG68" s="35">
        <v>0.33</v>
      </c>
      <c r="AH68" s="35">
        <v>1.37</v>
      </c>
      <c r="AI68" s="35">
        <v>1.03</v>
      </c>
      <c r="AJ68" t="s">
        <v>1653</v>
      </c>
      <c r="AK68" t="s">
        <v>1653</v>
      </c>
      <c r="AL68" t="s">
        <v>1653</v>
      </c>
    </row>
    <row r="69" spans="1:38" x14ac:dyDescent="0.3">
      <c r="A69" t="s">
        <v>1671</v>
      </c>
      <c r="B69" t="s">
        <v>1179</v>
      </c>
      <c r="C69" t="s">
        <v>1657</v>
      </c>
      <c r="D69" t="str">
        <f t="shared" si="2"/>
        <v>Taxes on Goods and Services – Accommodation Tax</v>
      </c>
      <c r="E69" t="s">
        <v>1652</v>
      </c>
      <c r="F69" s="35">
        <v>0</v>
      </c>
      <c r="G69" s="35">
        <v>0</v>
      </c>
      <c r="H69" s="35">
        <v>0</v>
      </c>
      <c r="I69" s="35">
        <v>0</v>
      </c>
      <c r="J69" s="35">
        <v>0</v>
      </c>
      <c r="K69" s="35">
        <v>0</v>
      </c>
      <c r="L69" s="35">
        <v>0</v>
      </c>
      <c r="M69" s="35">
        <v>0</v>
      </c>
      <c r="N69" s="35">
        <v>0</v>
      </c>
      <c r="O69" s="35">
        <v>0</v>
      </c>
      <c r="P69" s="35">
        <v>0</v>
      </c>
      <c r="Q69" s="35">
        <v>0</v>
      </c>
      <c r="R69" s="35">
        <v>0.01</v>
      </c>
      <c r="S69" s="35">
        <v>0</v>
      </c>
      <c r="T69" s="35">
        <v>0</v>
      </c>
      <c r="U69" s="35">
        <v>0</v>
      </c>
      <c r="V69" s="35">
        <v>0</v>
      </c>
      <c r="W69" s="35">
        <v>0</v>
      </c>
      <c r="X69" s="35">
        <v>0</v>
      </c>
      <c r="Y69" s="35">
        <v>0</v>
      </c>
      <c r="Z69" s="35">
        <v>0</v>
      </c>
      <c r="AA69" s="35">
        <v>0</v>
      </c>
      <c r="AB69" s="35">
        <v>0</v>
      </c>
      <c r="AC69" s="35">
        <v>0.01</v>
      </c>
      <c r="AD69" s="35">
        <v>0</v>
      </c>
      <c r="AE69" s="35">
        <v>0</v>
      </c>
      <c r="AF69" s="35">
        <v>0</v>
      </c>
      <c r="AG69" s="35">
        <v>0</v>
      </c>
      <c r="AH69" s="35">
        <v>0</v>
      </c>
      <c r="AI69" s="35">
        <v>0.02</v>
      </c>
      <c r="AJ69" t="s">
        <v>1653</v>
      </c>
      <c r="AK69" t="s">
        <v>1653</v>
      </c>
      <c r="AL69" t="s">
        <v>1653</v>
      </c>
    </row>
    <row r="70" spans="1:38" x14ac:dyDescent="0.3">
      <c r="A70" t="s">
        <v>1671</v>
      </c>
      <c r="B70" t="s">
        <v>1179</v>
      </c>
      <c r="C70" t="s">
        <v>1658</v>
      </c>
      <c r="D70" t="str">
        <f t="shared" si="2"/>
        <v>Taxes on Goods and Services – Licenses</v>
      </c>
      <c r="E70" t="s">
        <v>1652</v>
      </c>
      <c r="F70" s="35">
        <v>0.59</v>
      </c>
      <c r="G70" s="35">
        <v>0.15</v>
      </c>
      <c r="H70" s="35">
        <v>0.21</v>
      </c>
      <c r="I70" s="35">
        <v>0.27</v>
      </c>
      <c r="J70" s="35">
        <v>0.36</v>
      </c>
      <c r="K70" s="35">
        <v>0.17</v>
      </c>
      <c r="L70" s="35">
        <v>0.3</v>
      </c>
      <c r="M70" s="35">
        <v>0.27</v>
      </c>
      <c r="N70" s="35">
        <v>0.45</v>
      </c>
      <c r="O70" s="35">
        <v>0.18</v>
      </c>
      <c r="P70" s="35">
        <v>0.18</v>
      </c>
      <c r="Q70" s="35">
        <v>0.2</v>
      </c>
      <c r="R70" s="35">
        <v>0.34</v>
      </c>
      <c r="S70" s="35">
        <v>0.26</v>
      </c>
      <c r="T70" s="35">
        <v>0.28999999999999998</v>
      </c>
      <c r="U70" s="35">
        <v>0.21</v>
      </c>
      <c r="V70" s="35">
        <v>0.27</v>
      </c>
      <c r="W70" s="35">
        <v>0.17</v>
      </c>
      <c r="X70" s="35">
        <v>0.18</v>
      </c>
      <c r="Y70" s="35">
        <v>0.2</v>
      </c>
      <c r="Z70" s="35">
        <v>0.59</v>
      </c>
      <c r="AA70" s="35">
        <v>0.28999999999999998</v>
      </c>
      <c r="AB70" s="35">
        <v>0.1</v>
      </c>
      <c r="AC70" s="35">
        <v>0.09</v>
      </c>
      <c r="AD70" s="35">
        <v>0.37</v>
      </c>
      <c r="AE70" s="35">
        <v>0.16</v>
      </c>
      <c r="AF70" s="35">
        <v>0.34</v>
      </c>
      <c r="AG70" s="35">
        <v>0</v>
      </c>
      <c r="AH70" s="35">
        <v>0.28000000000000003</v>
      </c>
      <c r="AI70" s="35">
        <v>0.28999999999999998</v>
      </c>
      <c r="AJ70" t="s">
        <v>1653</v>
      </c>
      <c r="AK70" t="s">
        <v>1653</v>
      </c>
      <c r="AL70" t="s">
        <v>1653</v>
      </c>
    </row>
    <row r="71" spans="1:38" x14ac:dyDescent="0.3">
      <c r="A71" t="s">
        <v>1671</v>
      </c>
      <c r="B71" t="s">
        <v>1179</v>
      </c>
      <c r="C71" t="s">
        <v>1665</v>
      </c>
      <c r="D71" t="s">
        <v>30</v>
      </c>
      <c r="E71" t="s">
        <v>1652</v>
      </c>
      <c r="F71" s="35">
        <v>1.23</v>
      </c>
      <c r="G71" s="35">
        <v>1.19</v>
      </c>
      <c r="H71" s="35">
        <v>1.1399999999999999</v>
      </c>
      <c r="I71" s="35">
        <v>1.26</v>
      </c>
      <c r="J71" s="35">
        <v>1.1000000000000001</v>
      </c>
      <c r="K71" s="35">
        <v>1.25</v>
      </c>
      <c r="L71" s="35">
        <v>1.1399999999999999</v>
      </c>
      <c r="M71" s="35">
        <v>1.0900000000000001</v>
      </c>
      <c r="N71" s="35">
        <v>1.1000000000000001</v>
      </c>
      <c r="O71" s="35">
        <v>1.1499999999999999</v>
      </c>
      <c r="P71" s="35">
        <v>1.1000000000000001</v>
      </c>
      <c r="Q71" s="35">
        <v>1.22</v>
      </c>
      <c r="R71" s="35">
        <v>1.22</v>
      </c>
      <c r="S71" s="35">
        <v>1.31</v>
      </c>
      <c r="T71" s="35">
        <v>1.22</v>
      </c>
      <c r="U71" s="35">
        <v>1.0900000000000001</v>
      </c>
      <c r="V71" s="35">
        <v>1.18</v>
      </c>
      <c r="W71" s="35">
        <v>1.32</v>
      </c>
      <c r="X71" s="35">
        <v>0.96</v>
      </c>
      <c r="Y71" s="35">
        <v>1.17</v>
      </c>
      <c r="Z71" s="35">
        <v>1.1299999999999999</v>
      </c>
      <c r="AA71" s="35">
        <v>1.1299999999999999</v>
      </c>
      <c r="AB71" s="35">
        <v>1.1599999999999999</v>
      </c>
      <c r="AC71" s="35">
        <v>1.24</v>
      </c>
      <c r="AD71" s="35">
        <v>1.34</v>
      </c>
      <c r="AE71" s="35">
        <v>1.24</v>
      </c>
      <c r="AF71" s="35">
        <v>1.2</v>
      </c>
      <c r="AG71" s="35">
        <v>0.82</v>
      </c>
      <c r="AH71" s="35">
        <v>1.41</v>
      </c>
      <c r="AI71" s="35">
        <v>1.1599999999999999</v>
      </c>
      <c r="AJ71" t="s">
        <v>1653</v>
      </c>
      <c r="AK71" t="s">
        <v>1653</v>
      </c>
      <c r="AL71" t="s">
        <v>1653</v>
      </c>
    </row>
    <row r="72" spans="1:38" x14ac:dyDescent="0.3">
      <c r="A72" t="s">
        <v>1671</v>
      </c>
      <c r="B72" t="s">
        <v>1179</v>
      </c>
      <c r="C72" t="s">
        <v>1666</v>
      </c>
      <c r="D72" t="str">
        <f t="shared" si="2"/>
        <v>Taxes on International Trade and Transactions – Consumption Tax</v>
      </c>
      <c r="E72" t="s">
        <v>1652</v>
      </c>
      <c r="F72" s="35">
        <v>0.83</v>
      </c>
      <c r="G72" s="35">
        <v>0.88</v>
      </c>
      <c r="H72" s="35">
        <v>0.86</v>
      </c>
      <c r="I72" s="35">
        <v>1.1100000000000001</v>
      </c>
      <c r="J72" s="35">
        <v>1.04</v>
      </c>
      <c r="K72" s="35">
        <v>1.02</v>
      </c>
      <c r="L72" s="35">
        <v>1.02</v>
      </c>
      <c r="M72" s="35">
        <v>1.26</v>
      </c>
      <c r="N72" s="35">
        <v>0.61</v>
      </c>
      <c r="O72" s="35">
        <v>1.1499999999999999</v>
      </c>
      <c r="P72" s="35">
        <v>1.02</v>
      </c>
      <c r="Q72" s="35">
        <v>1.19</v>
      </c>
      <c r="R72" s="35">
        <v>1.1200000000000001</v>
      </c>
      <c r="S72" s="35">
        <v>0.8</v>
      </c>
      <c r="T72" s="35">
        <v>1.1299999999999999</v>
      </c>
      <c r="U72" s="35">
        <v>0.82</v>
      </c>
      <c r="V72" s="35">
        <v>0.79</v>
      </c>
      <c r="W72" s="35">
        <v>1.07</v>
      </c>
      <c r="X72" s="35">
        <v>0.89</v>
      </c>
      <c r="Y72" s="35">
        <v>0.98</v>
      </c>
      <c r="Z72" s="35">
        <v>0.78</v>
      </c>
      <c r="AA72" s="35">
        <v>0.97</v>
      </c>
      <c r="AB72" s="35">
        <v>1.21</v>
      </c>
      <c r="AC72" s="35">
        <v>1.07</v>
      </c>
      <c r="AD72" s="35">
        <v>0.72</v>
      </c>
      <c r="AE72" s="35">
        <v>0.98</v>
      </c>
      <c r="AF72" s="35">
        <v>0.96</v>
      </c>
      <c r="AG72" s="35">
        <v>0.21</v>
      </c>
      <c r="AH72" s="35">
        <v>0.75</v>
      </c>
      <c r="AI72" s="35">
        <v>0.55000000000000004</v>
      </c>
      <c r="AJ72" t="s">
        <v>1653</v>
      </c>
      <c r="AK72" t="s">
        <v>1653</v>
      </c>
      <c r="AL72" t="s">
        <v>1653</v>
      </c>
    </row>
    <row r="73" spans="1:38" x14ac:dyDescent="0.3">
      <c r="A73" t="s">
        <v>1671</v>
      </c>
      <c r="B73" t="s">
        <v>1179</v>
      </c>
      <c r="C73" t="s">
        <v>1669</v>
      </c>
      <c r="D73" t="str">
        <f t="shared" si="2"/>
        <v>Taxes on International Trade and Transactions – Customs Service Charge</v>
      </c>
      <c r="E73" t="s">
        <v>1652</v>
      </c>
      <c r="F73" s="35">
        <v>0</v>
      </c>
      <c r="G73" s="35">
        <v>0</v>
      </c>
      <c r="H73" s="35">
        <v>0</v>
      </c>
      <c r="I73" s="35">
        <v>0</v>
      </c>
      <c r="J73" s="35">
        <v>0</v>
      </c>
      <c r="K73" s="35">
        <v>0</v>
      </c>
      <c r="L73" s="35">
        <v>0</v>
      </c>
      <c r="M73" s="35">
        <v>0</v>
      </c>
      <c r="N73" s="35">
        <v>0</v>
      </c>
      <c r="O73" s="35">
        <v>0</v>
      </c>
      <c r="P73" s="35">
        <v>0</v>
      </c>
      <c r="Q73" s="35">
        <v>0</v>
      </c>
      <c r="R73" s="35">
        <v>0</v>
      </c>
      <c r="S73" s="35">
        <v>0</v>
      </c>
      <c r="T73" s="35">
        <v>0</v>
      </c>
      <c r="U73" s="35">
        <v>0</v>
      </c>
      <c r="V73" s="35">
        <v>0</v>
      </c>
      <c r="W73" s="35">
        <v>0</v>
      </c>
      <c r="X73" s="35">
        <v>0</v>
      </c>
      <c r="Y73" s="35">
        <v>0</v>
      </c>
      <c r="Z73" s="35">
        <v>0</v>
      </c>
      <c r="AA73" s="35">
        <v>0</v>
      </c>
      <c r="AB73" s="35">
        <v>0</v>
      </c>
      <c r="AC73" s="35">
        <v>0</v>
      </c>
      <c r="AD73" s="35">
        <v>0</v>
      </c>
      <c r="AE73" s="35">
        <v>0</v>
      </c>
      <c r="AF73" s="35">
        <v>0</v>
      </c>
      <c r="AG73" s="35">
        <v>0</v>
      </c>
      <c r="AH73" s="35">
        <v>0</v>
      </c>
      <c r="AI73" s="35">
        <v>0</v>
      </c>
      <c r="AJ73" t="s">
        <v>1653</v>
      </c>
      <c r="AK73" t="s">
        <v>1653</v>
      </c>
      <c r="AL73" t="s">
        <v>1653</v>
      </c>
    </row>
    <row r="74" spans="1:38" x14ac:dyDescent="0.3">
      <c r="A74" t="s">
        <v>1671</v>
      </c>
      <c r="B74" t="s">
        <v>1179</v>
      </c>
      <c r="C74" t="s">
        <v>1660</v>
      </c>
      <c r="D74" t="s">
        <v>1660</v>
      </c>
      <c r="E74" t="s">
        <v>1652</v>
      </c>
      <c r="F74" s="35">
        <v>0.53</v>
      </c>
      <c r="G74" s="35">
        <v>0.3</v>
      </c>
      <c r="H74" s="35">
        <v>0.63</v>
      </c>
      <c r="I74" s="35">
        <v>0.52</v>
      </c>
      <c r="J74" s="35">
        <v>0.64</v>
      </c>
      <c r="K74" s="35">
        <v>0.55000000000000004</v>
      </c>
      <c r="L74" s="35">
        <v>0.57999999999999996</v>
      </c>
      <c r="M74" s="35">
        <v>0.54</v>
      </c>
      <c r="N74" s="35">
        <v>0.3</v>
      </c>
      <c r="O74" s="35">
        <v>0.45</v>
      </c>
      <c r="P74" s="35">
        <v>0.46</v>
      </c>
      <c r="Q74" s="35">
        <v>0.64</v>
      </c>
      <c r="R74" s="35">
        <v>0.56999999999999995</v>
      </c>
      <c r="S74" s="35">
        <v>0.45</v>
      </c>
      <c r="T74" s="35">
        <v>0.6</v>
      </c>
      <c r="U74" s="35">
        <v>0.42</v>
      </c>
      <c r="V74" s="35">
        <v>0.48</v>
      </c>
      <c r="W74" s="35">
        <v>0.37</v>
      </c>
      <c r="X74" s="35">
        <v>0.48</v>
      </c>
      <c r="Y74" s="35">
        <v>0.56999999999999995</v>
      </c>
      <c r="Z74" s="35">
        <v>0.35</v>
      </c>
      <c r="AA74" s="35">
        <v>0.47</v>
      </c>
      <c r="AB74" s="35">
        <v>0.65</v>
      </c>
      <c r="AC74" s="35">
        <v>0.67</v>
      </c>
      <c r="AD74" s="35">
        <v>0.6</v>
      </c>
      <c r="AE74" s="35">
        <v>0.54</v>
      </c>
      <c r="AF74" s="35">
        <v>0.65</v>
      </c>
      <c r="AG74" s="35">
        <v>0.11</v>
      </c>
      <c r="AH74" s="35">
        <v>0.56999999999999995</v>
      </c>
      <c r="AI74" s="35">
        <v>0.44</v>
      </c>
      <c r="AJ74" t="s">
        <v>1653</v>
      </c>
      <c r="AK74" t="s">
        <v>1653</v>
      </c>
      <c r="AL74" t="s">
        <v>1653</v>
      </c>
    </row>
    <row r="75" spans="1:38" x14ac:dyDescent="0.3">
      <c r="A75" t="s">
        <v>1671</v>
      </c>
      <c r="B75" t="s">
        <v>1179</v>
      </c>
      <c r="C75" t="s">
        <v>1660</v>
      </c>
      <c r="D75" t="s">
        <v>770</v>
      </c>
      <c r="E75" t="s">
        <v>1652</v>
      </c>
      <c r="F75" s="35">
        <f t="shared" ref="F75:AI75" si="3">F74+F73</f>
        <v>0.53</v>
      </c>
      <c r="G75" s="35">
        <f t="shared" si="3"/>
        <v>0.3</v>
      </c>
      <c r="H75" s="35">
        <f t="shared" si="3"/>
        <v>0.63</v>
      </c>
      <c r="I75" s="35">
        <f t="shared" si="3"/>
        <v>0.52</v>
      </c>
      <c r="J75" s="35">
        <f t="shared" si="3"/>
        <v>0.64</v>
      </c>
      <c r="K75" s="35">
        <f t="shared" si="3"/>
        <v>0.55000000000000004</v>
      </c>
      <c r="L75" s="35">
        <f t="shared" si="3"/>
        <v>0.57999999999999996</v>
      </c>
      <c r="M75" s="35">
        <f t="shared" si="3"/>
        <v>0.54</v>
      </c>
      <c r="N75" s="35">
        <f t="shared" si="3"/>
        <v>0.3</v>
      </c>
      <c r="O75" s="35">
        <f t="shared" si="3"/>
        <v>0.45</v>
      </c>
      <c r="P75" s="35">
        <f t="shared" si="3"/>
        <v>0.46</v>
      </c>
      <c r="Q75" s="35">
        <f t="shared" si="3"/>
        <v>0.64</v>
      </c>
      <c r="R75" s="35">
        <f t="shared" si="3"/>
        <v>0.56999999999999995</v>
      </c>
      <c r="S75" s="35">
        <f t="shared" si="3"/>
        <v>0.45</v>
      </c>
      <c r="T75" s="35">
        <f t="shared" si="3"/>
        <v>0.6</v>
      </c>
      <c r="U75" s="35">
        <f t="shared" si="3"/>
        <v>0.42</v>
      </c>
      <c r="V75" s="35">
        <f t="shared" si="3"/>
        <v>0.48</v>
      </c>
      <c r="W75" s="35">
        <f t="shared" si="3"/>
        <v>0.37</v>
      </c>
      <c r="X75" s="35">
        <f t="shared" si="3"/>
        <v>0.48</v>
      </c>
      <c r="Y75" s="35">
        <f t="shared" si="3"/>
        <v>0.56999999999999995</v>
      </c>
      <c r="Z75" s="35">
        <f t="shared" si="3"/>
        <v>0.35</v>
      </c>
      <c r="AA75" s="35">
        <f t="shared" si="3"/>
        <v>0.47</v>
      </c>
      <c r="AB75" s="35">
        <f t="shared" si="3"/>
        <v>0.65</v>
      </c>
      <c r="AC75" s="35">
        <f t="shared" si="3"/>
        <v>0.67</v>
      </c>
      <c r="AD75" s="35">
        <f t="shared" si="3"/>
        <v>0.6</v>
      </c>
      <c r="AE75" s="35">
        <f t="shared" si="3"/>
        <v>0.54</v>
      </c>
      <c r="AF75" s="35">
        <f t="shared" si="3"/>
        <v>0.65</v>
      </c>
      <c r="AG75" s="35">
        <f t="shared" si="3"/>
        <v>0.11</v>
      </c>
      <c r="AH75" s="35">
        <f t="shared" si="3"/>
        <v>0.56999999999999995</v>
      </c>
      <c r="AI75" s="35">
        <f t="shared" si="3"/>
        <v>0.44</v>
      </c>
      <c r="AJ75" t="s">
        <v>1653</v>
      </c>
      <c r="AK75" t="s">
        <v>1653</v>
      </c>
      <c r="AL75" t="s">
        <v>1653</v>
      </c>
    </row>
    <row r="76" spans="1:38" x14ac:dyDescent="0.3">
      <c r="A76" t="s">
        <v>1672</v>
      </c>
      <c r="B76" t="s">
        <v>1688</v>
      </c>
      <c r="C76" t="s">
        <v>1651</v>
      </c>
      <c r="D76" t="str">
        <f t="shared" si="2"/>
        <v>Capital Revenue</v>
      </c>
      <c r="E76" t="s">
        <v>1652</v>
      </c>
      <c r="F76" s="35">
        <v>0.69</v>
      </c>
      <c r="G76" s="35">
        <v>0.8</v>
      </c>
      <c r="H76" s="35">
        <v>0.42</v>
      </c>
      <c r="I76" s="35">
        <v>2.23</v>
      </c>
      <c r="J76" s="35">
        <v>0.88</v>
      </c>
      <c r="K76" s="35">
        <v>0.43</v>
      </c>
      <c r="L76" s="35">
        <v>0.72</v>
      </c>
      <c r="M76" s="35">
        <v>0.57999999999999996</v>
      </c>
      <c r="N76" s="35">
        <v>0.46</v>
      </c>
      <c r="O76" s="35">
        <v>0.88</v>
      </c>
      <c r="P76" s="35">
        <v>0.57999999999999996</v>
      </c>
      <c r="Q76" s="35">
        <v>26.78</v>
      </c>
      <c r="R76" s="35">
        <v>0.54</v>
      </c>
      <c r="S76" s="35">
        <v>0.3</v>
      </c>
      <c r="T76" s="35">
        <v>0.74</v>
      </c>
      <c r="U76" s="35">
        <v>0.77</v>
      </c>
      <c r="V76" s="35">
        <v>0.67</v>
      </c>
      <c r="W76" s="35">
        <v>0.73</v>
      </c>
      <c r="X76" s="35">
        <v>0.59</v>
      </c>
      <c r="Y76" s="35">
        <v>0.34</v>
      </c>
      <c r="Z76" s="35">
        <v>0.5</v>
      </c>
      <c r="AA76" s="35">
        <v>0.44</v>
      </c>
      <c r="AB76" s="35">
        <v>2.2999999999999998</v>
      </c>
      <c r="AC76" s="35">
        <v>0.73</v>
      </c>
      <c r="AD76" s="35">
        <v>0.21</v>
      </c>
      <c r="AE76" s="35">
        <v>0.84</v>
      </c>
      <c r="AF76" s="35">
        <v>0.78</v>
      </c>
      <c r="AG76" s="35">
        <v>0.25</v>
      </c>
      <c r="AH76" s="35">
        <v>0.26</v>
      </c>
      <c r="AI76" s="35">
        <v>0.88</v>
      </c>
      <c r="AJ76" t="s">
        <v>1653</v>
      </c>
      <c r="AK76" t="s">
        <v>1653</v>
      </c>
      <c r="AL76" t="s">
        <v>1653</v>
      </c>
    </row>
    <row r="77" spans="1:38" x14ac:dyDescent="0.3">
      <c r="A77" t="s">
        <v>1672</v>
      </c>
      <c r="B77" t="s">
        <v>1688</v>
      </c>
      <c r="C77" t="s">
        <v>776</v>
      </c>
      <c r="D77" t="str">
        <f t="shared" si="2"/>
        <v>Total Revenue</v>
      </c>
      <c r="E77" t="s">
        <v>1652</v>
      </c>
      <c r="F77" s="35">
        <v>45.36</v>
      </c>
      <c r="G77" s="35">
        <v>66.819999999999993</v>
      </c>
      <c r="H77" s="35">
        <v>85.19</v>
      </c>
      <c r="I77" s="35">
        <v>60.64</v>
      </c>
      <c r="J77" s="35">
        <v>77.88</v>
      </c>
      <c r="K77" s="35">
        <v>122.82</v>
      </c>
      <c r="L77" s="35">
        <v>109.37</v>
      </c>
      <c r="M77" s="35">
        <v>90.43</v>
      </c>
      <c r="N77" s="35">
        <v>83.74</v>
      </c>
      <c r="O77" s="35">
        <v>97.22</v>
      </c>
      <c r="P77" s="35">
        <v>86.55</v>
      </c>
      <c r="Q77" s="35">
        <v>138.72</v>
      </c>
      <c r="R77" s="35">
        <v>62.08</v>
      </c>
      <c r="S77" s="35">
        <v>111.5</v>
      </c>
      <c r="T77" s="35">
        <v>80.87</v>
      </c>
      <c r="U77" s="35">
        <v>167.23</v>
      </c>
      <c r="V77" s="35">
        <v>67.09</v>
      </c>
      <c r="W77" s="35">
        <v>90.27</v>
      </c>
      <c r="X77" s="35">
        <v>106.53</v>
      </c>
      <c r="Y77" s="35">
        <v>63.16</v>
      </c>
      <c r="Z77" s="35">
        <v>83.67</v>
      </c>
      <c r="AA77" s="35">
        <v>80.16</v>
      </c>
      <c r="AB77" s="35">
        <v>83.24</v>
      </c>
      <c r="AC77" s="35">
        <v>110.09</v>
      </c>
      <c r="AD77" s="35">
        <v>73.56</v>
      </c>
      <c r="AE77" s="35">
        <v>71.709999999999994</v>
      </c>
      <c r="AF77" s="35">
        <v>82.27</v>
      </c>
      <c r="AG77" s="35">
        <v>21.47</v>
      </c>
      <c r="AH77" s="35">
        <v>67.03</v>
      </c>
      <c r="AI77" s="35">
        <v>64.25</v>
      </c>
      <c r="AJ77" t="s">
        <v>1653</v>
      </c>
      <c r="AK77" t="s">
        <v>1653</v>
      </c>
      <c r="AL77" t="s">
        <v>1653</v>
      </c>
    </row>
    <row r="78" spans="1:38" x14ac:dyDescent="0.3">
      <c r="A78" t="s">
        <v>1672</v>
      </c>
      <c r="B78" t="s">
        <v>1688</v>
      </c>
      <c r="C78" t="s">
        <v>1654</v>
      </c>
      <c r="D78" t="str">
        <f t="shared" si="2"/>
        <v>Non-tax Revenue</v>
      </c>
      <c r="E78" t="s">
        <v>1652</v>
      </c>
      <c r="F78" s="35">
        <v>11.3</v>
      </c>
      <c r="G78" s="35">
        <v>30.21</v>
      </c>
      <c r="H78" s="35">
        <v>28.89</v>
      </c>
      <c r="I78" s="35">
        <v>21.54</v>
      </c>
      <c r="J78" s="35">
        <v>38.64</v>
      </c>
      <c r="K78" s="35">
        <v>74.14</v>
      </c>
      <c r="L78" s="35">
        <v>56.73</v>
      </c>
      <c r="M78" s="35">
        <v>57.22</v>
      </c>
      <c r="N78" s="35">
        <v>40.89</v>
      </c>
      <c r="O78" s="35">
        <v>47.94</v>
      </c>
      <c r="P78" s="35">
        <v>40.9</v>
      </c>
      <c r="Q78" s="35">
        <v>77.8</v>
      </c>
      <c r="R78" s="35">
        <v>25.49</v>
      </c>
      <c r="S78" s="35">
        <v>70.650000000000006</v>
      </c>
      <c r="T78" s="35">
        <v>25.21</v>
      </c>
      <c r="U78" s="35">
        <v>126.77</v>
      </c>
      <c r="V78" s="35">
        <v>26.18</v>
      </c>
      <c r="W78" s="35">
        <v>41.38</v>
      </c>
      <c r="X78" s="35">
        <v>62.56</v>
      </c>
      <c r="Y78" s="35">
        <v>26.56</v>
      </c>
      <c r="Z78" s="35">
        <v>37.22</v>
      </c>
      <c r="AA78" s="35">
        <v>34.200000000000003</v>
      </c>
      <c r="AB78" s="35">
        <v>27.62</v>
      </c>
      <c r="AC78" s="35">
        <v>47.29</v>
      </c>
      <c r="AD78" s="35">
        <v>29.68</v>
      </c>
      <c r="AE78" s="35">
        <v>28.24</v>
      </c>
      <c r="AF78" s="35">
        <v>26.88</v>
      </c>
      <c r="AG78" s="35">
        <v>11.55</v>
      </c>
      <c r="AH78" s="35">
        <v>30.53</v>
      </c>
      <c r="AI78" s="35">
        <v>28.83</v>
      </c>
      <c r="AJ78" t="s">
        <v>1653</v>
      </c>
      <c r="AK78" t="s">
        <v>1653</v>
      </c>
      <c r="AL78" t="s">
        <v>1653</v>
      </c>
    </row>
    <row r="79" spans="1:38" x14ac:dyDescent="0.3">
      <c r="A79" t="s">
        <v>1672</v>
      </c>
      <c r="B79" t="s">
        <v>1688</v>
      </c>
      <c r="C79" t="s">
        <v>1662</v>
      </c>
      <c r="D79" t="str">
        <f t="shared" si="2"/>
        <v>Non-tax Revenue – Citizenship by Investment</v>
      </c>
      <c r="E79" t="s">
        <v>1652</v>
      </c>
      <c r="F79" s="35">
        <v>5.31</v>
      </c>
      <c r="G79" s="35">
        <v>18.670000000000002</v>
      </c>
      <c r="H79" s="35">
        <v>22.22</v>
      </c>
      <c r="I79" s="35">
        <v>11.75</v>
      </c>
      <c r="J79" s="35">
        <v>31.35</v>
      </c>
      <c r="K79" s="35">
        <v>65.02</v>
      </c>
      <c r="L79" s="35">
        <v>48.14</v>
      </c>
      <c r="M79" s="35">
        <v>51.92</v>
      </c>
      <c r="N79" s="35">
        <v>32.51</v>
      </c>
      <c r="O79" s="35">
        <v>38.29</v>
      </c>
      <c r="P79" s="35">
        <v>34.43</v>
      </c>
      <c r="Q79" s="35">
        <v>58.18</v>
      </c>
      <c r="R79" s="35">
        <v>18.12</v>
      </c>
      <c r="S79" s="35">
        <v>60.62</v>
      </c>
      <c r="T79" s="35">
        <v>18.329999999999998</v>
      </c>
      <c r="U79" s="35">
        <v>119.03</v>
      </c>
      <c r="V79" s="35">
        <v>19.11</v>
      </c>
      <c r="W79" s="35">
        <v>35.369999999999997</v>
      </c>
      <c r="X79" s="35">
        <v>55.95</v>
      </c>
      <c r="Y79" s="35">
        <v>20.350000000000001</v>
      </c>
      <c r="Z79" s="35">
        <v>31.24</v>
      </c>
      <c r="AA79" s="35">
        <v>27.97</v>
      </c>
      <c r="AB79" s="35">
        <v>20.8</v>
      </c>
      <c r="AC79" s="35">
        <v>29.05</v>
      </c>
      <c r="AD79" s="35">
        <v>22.35</v>
      </c>
      <c r="AE79" s="35">
        <v>19.739999999999998</v>
      </c>
      <c r="AF79" s="35">
        <v>19.78</v>
      </c>
      <c r="AG79" s="35">
        <v>9.42</v>
      </c>
      <c r="AH79" s="35">
        <v>24.55</v>
      </c>
      <c r="AI79" s="35">
        <v>23.76</v>
      </c>
      <c r="AJ79" t="s">
        <v>1653</v>
      </c>
      <c r="AK79" t="s">
        <v>1653</v>
      </c>
      <c r="AL79" t="s">
        <v>1653</v>
      </c>
    </row>
    <row r="80" spans="1:38" x14ac:dyDescent="0.3">
      <c r="A80" t="s">
        <v>1672</v>
      </c>
      <c r="B80" t="s">
        <v>1688</v>
      </c>
      <c r="C80" t="s">
        <v>5</v>
      </c>
      <c r="D80" t="str">
        <f t="shared" si="2"/>
        <v>Tax Revenue</v>
      </c>
      <c r="E80" t="s">
        <v>1652</v>
      </c>
      <c r="F80" s="35">
        <v>34.06</v>
      </c>
      <c r="G80" s="35">
        <v>36.61</v>
      </c>
      <c r="H80" s="35">
        <v>56.3</v>
      </c>
      <c r="I80" s="35">
        <v>39.1</v>
      </c>
      <c r="J80" s="35">
        <v>39.24</v>
      </c>
      <c r="K80" s="35">
        <v>48.69</v>
      </c>
      <c r="L80" s="35">
        <v>52.64</v>
      </c>
      <c r="M80" s="35">
        <v>33.21</v>
      </c>
      <c r="N80" s="35">
        <v>42.85</v>
      </c>
      <c r="O80" s="35">
        <v>49.28</v>
      </c>
      <c r="P80" s="35">
        <v>45.65</v>
      </c>
      <c r="Q80" s="35">
        <v>60.92</v>
      </c>
      <c r="R80" s="35">
        <v>36.590000000000003</v>
      </c>
      <c r="S80" s="35">
        <v>40.85</v>
      </c>
      <c r="T80" s="35">
        <v>55.66</v>
      </c>
      <c r="U80" s="35">
        <v>40.46</v>
      </c>
      <c r="V80" s="35">
        <v>40.909999999999997</v>
      </c>
      <c r="W80" s="35">
        <v>48.89</v>
      </c>
      <c r="X80" s="35">
        <v>43.97</v>
      </c>
      <c r="Y80" s="35">
        <v>36.590000000000003</v>
      </c>
      <c r="Z80" s="35">
        <v>46.45</v>
      </c>
      <c r="AA80" s="35">
        <v>45.96</v>
      </c>
      <c r="AB80" s="35">
        <v>55.62</v>
      </c>
      <c r="AC80" s="35">
        <v>62.8</v>
      </c>
      <c r="AD80" s="35">
        <v>43.89</v>
      </c>
      <c r="AE80" s="35">
        <v>43.47</v>
      </c>
      <c r="AF80" s="35">
        <v>55.39</v>
      </c>
      <c r="AG80" s="35">
        <v>9.92</v>
      </c>
      <c r="AH80" s="35">
        <v>36.51</v>
      </c>
      <c r="AI80" s="35">
        <v>35.42</v>
      </c>
      <c r="AJ80" t="s">
        <v>1653</v>
      </c>
      <c r="AK80" t="s">
        <v>1653</v>
      </c>
      <c r="AL80" t="s">
        <v>1653</v>
      </c>
    </row>
    <row r="81" spans="1:38" x14ac:dyDescent="0.3">
      <c r="A81" t="s">
        <v>1672</v>
      </c>
      <c r="B81" t="s">
        <v>1688</v>
      </c>
      <c r="C81" t="s">
        <v>18</v>
      </c>
      <c r="D81" t="str">
        <f t="shared" si="2"/>
        <v>VAT</v>
      </c>
      <c r="E81" t="s">
        <v>1652</v>
      </c>
      <c r="F81" s="35">
        <v>18.77</v>
      </c>
      <c r="G81" s="35">
        <v>16.21</v>
      </c>
      <c r="H81" s="35">
        <v>18.440000000000001</v>
      </c>
      <c r="I81" s="35">
        <v>15.28</v>
      </c>
      <c r="J81" s="35">
        <v>15.72</v>
      </c>
      <c r="K81" s="35">
        <v>16.04</v>
      </c>
      <c r="L81" s="35">
        <v>16.71</v>
      </c>
      <c r="M81" s="35">
        <v>15.93</v>
      </c>
      <c r="N81" s="35">
        <v>13.9</v>
      </c>
      <c r="O81" s="35">
        <v>20.77</v>
      </c>
      <c r="P81" s="35">
        <v>17.27</v>
      </c>
      <c r="Q81" s="35">
        <v>15.81</v>
      </c>
      <c r="R81" s="35">
        <v>18.440000000000001</v>
      </c>
      <c r="S81" s="35">
        <v>15.17</v>
      </c>
      <c r="T81" s="35">
        <v>20.309999999999999</v>
      </c>
      <c r="U81" s="35">
        <v>15.94</v>
      </c>
      <c r="V81" s="35">
        <v>17.149999999999999</v>
      </c>
      <c r="W81" s="35">
        <v>15.06</v>
      </c>
      <c r="X81" s="35">
        <v>19.489999999999998</v>
      </c>
      <c r="Y81" s="35">
        <v>14.02</v>
      </c>
      <c r="Z81" s="35">
        <v>15.96</v>
      </c>
      <c r="AA81" s="35">
        <v>15.62</v>
      </c>
      <c r="AB81" s="35">
        <v>24.57</v>
      </c>
      <c r="AC81" s="35">
        <v>20.52</v>
      </c>
      <c r="AD81" s="35">
        <v>19.350000000000001</v>
      </c>
      <c r="AE81" s="35">
        <v>17.79</v>
      </c>
      <c r="AF81" s="35">
        <v>22.15</v>
      </c>
      <c r="AG81" s="35">
        <v>4.79</v>
      </c>
      <c r="AH81" s="35">
        <v>14.81</v>
      </c>
      <c r="AI81" s="35">
        <v>12.1</v>
      </c>
      <c r="AJ81" t="s">
        <v>1653</v>
      </c>
      <c r="AK81" t="s">
        <v>1653</v>
      </c>
      <c r="AL81" t="s">
        <v>1653</v>
      </c>
    </row>
    <row r="82" spans="1:38" x14ac:dyDescent="0.3">
      <c r="A82" t="s">
        <v>1672</v>
      </c>
      <c r="B82" t="s">
        <v>1688</v>
      </c>
      <c r="C82" t="s">
        <v>16</v>
      </c>
      <c r="D82" t="str">
        <f t="shared" si="2"/>
        <v>Income Taxes</v>
      </c>
      <c r="E82" t="s">
        <v>1652</v>
      </c>
      <c r="F82" s="35">
        <v>2.12</v>
      </c>
      <c r="G82" s="35">
        <v>7.41</v>
      </c>
      <c r="H82" s="35">
        <v>24.06</v>
      </c>
      <c r="I82" s="35">
        <v>11</v>
      </c>
      <c r="J82" s="35">
        <v>9.8699999999999992</v>
      </c>
      <c r="K82" s="35">
        <v>15.48</v>
      </c>
      <c r="L82" s="35">
        <v>19.350000000000001</v>
      </c>
      <c r="M82" s="35">
        <v>6</v>
      </c>
      <c r="N82" s="35">
        <v>16</v>
      </c>
      <c r="O82" s="35">
        <v>15.07</v>
      </c>
      <c r="P82" s="35">
        <v>12.96</v>
      </c>
      <c r="Q82" s="35">
        <v>23.36</v>
      </c>
      <c r="R82" s="35">
        <v>4.62</v>
      </c>
      <c r="S82" s="35">
        <v>13.49</v>
      </c>
      <c r="T82" s="35">
        <v>21.19</v>
      </c>
      <c r="U82" s="35">
        <v>11.16</v>
      </c>
      <c r="V82" s="35">
        <v>10.029999999999999</v>
      </c>
      <c r="W82" s="35">
        <v>17.62</v>
      </c>
      <c r="X82" s="35">
        <v>9.26</v>
      </c>
      <c r="Y82" s="35">
        <v>9.8800000000000008</v>
      </c>
      <c r="Z82" s="35">
        <v>19.22</v>
      </c>
      <c r="AA82" s="35">
        <v>12.43</v>
      </c>
      <c r="AB82" s="35">
        <v>14.97</v>
      </c>
      <c r="AC82" s="35">
        <v>21.68</v>
      </c>
      <c r="AD82" s="35">
        <v>10.34</v>
      </c>
      <c r="AE82" s="35">
        <v>12.82</v>
      </c>
      <c r="AF82" s="35">
        <v>19.149999999999999</v>
      </c>
      <c r="AG82" s="35">
        <v>0.65</v>
      </c>
      <c r="AH82" s="35">
        <v>9.66</v>
      </c>
      <c r="AI82" s="35">
        <v>13.84</v>
      </c>
      <c r="AJ82" t="s">
        <v>1653</v>
      </c>
      <c r="AK82" t="s">
        <v>1653</v>
      </c>
      <c r="AL82" t="s">
        <v>1653</v>
      </c>
    </row>
    <row r="83" spans="1:38" x14ac:dyDescent="0.3">
      <c r="A83" t="s">
        <v>1672</v>
      </c>
      <c r="B83" t="s">
        <v>1688</v>
      </c>
      <c r="C83" t="s">
        <v>1655</v>
      </c>
      <c r="D83" t="s">
        <v>2101</v>
      </c>
      <c r="E83" t="s">
        <v>1652</v>
      </c>
      <c r="F83" s="35">
        <v>0.63</v>
      </c>
      <c r="G83" s="35">
        <v>0.57999999999999996</v>
      </c>
      <c r="H83" s="35">
        <v>0.42</v>
      </c>
      <c r="I83" s="35">
        <v>1.04</v>
      </c>
      <c r="J83" s="35">
        <v>1.8</v>
      </c>
      <c r="K83" s="35">
        <v>4.34</v>
      </c>
      <c r="L83" s="35">
        <v>4.58</v>
      </c>
      <c r="M83" s="35">
        <v>1.1000000000000001</v>
      </c>
      <c r="N83" s="35">
        <v>0.7</v>
      </c>
      <c r="O83" s="35">
        <v>0.7</v>
      </c>
      <c r="P83" s="35">
        <v>0.4</v>
      </c>
      <c r="Q83" s="35">
        <v>1.27</v>
      </c>
      <c r="R83" s="35">
        <v>0.87</v>
      </c>
      <c r="S83" s="35">
        <v>0.73</v>
      </c>
      <c r="T83" s="35">
        <v>1.08</v>
      </c>
      <c r="U83" s="35">
        <v>0.83</v>
      </c>
      <c r="V83" s="35">
        <v>1.99</v>
      </c>
      <c r="W83" s="35">
        <v>3.46</v>
      </c>
      <c r="X83" s="35">
        <v>3.24</v>
      </c>
      <c r="Y83" s="35">
        <v>0.49</v>
      </c>
      <c r="Z83" s="35">
        <v>0.44</v>
      </c>
      <c r="AA83" s="35">
        <v>0.68</v>
      </c>
      <c r="AB83" s="35">
        <v>0.23</v>
      </c>
      <c r="AC83" s="35">
        <v>1.65</v>
      </c>
      <c r="AD83" s="35">
        <v>0.8</v>
      </c>
      <c r="AE83" s="35">
        <v>0.8</v>
      </c>
      <c r="AF83" s="35">
        <v>0.62</v>
      </c>
      <c r="AG83" s="35">
        <v>0.11</v>
      </c>
      <c r="AH83" s="35">
        <v>0.37</v>
      </c>
      <c r="AI83" s="35">
        <v>0.92</v>
      </c>
      <c r="AJ83" t="s">
        <v>1653</v>
      </c>
      <c r="AK83" t="s">
        <v>1653</v>
      </c>
      <c r="AL83" t="s">
        <v>1653</v>
      </c>
    </row>
    <row r="84" spans="1:38" x14ac:dyDescent="0.3">
      <c r="A84" t="s">
        <v>1672</v>
      </c>
      <c r="B84" t="s">
        <v>1688</v>
      </c>
      <c r="C84" t="s">
        <v>1656</v>
      </c>
      <c r="D84" t="str">
        <f t="shared" si="2"/>
        <v>Tax Revenue -Taxes on International Trade and Transactions</v>
      </c>
      <c r="E84" t="s">
        <v>1652</v>
      </c>
      <c r="F84" s="35">
        <v>12.54</v>
      </c>
      <c r="G84" s="35">
        <v>12.42</v>
      </c>
      <c r="H84" s="35">
        <v>13.38</v>
      </c>
      <c r="I84" s="35">
        <v>11.78</v>
      </c>
      <c r="J84" s="35">
        <v>11.86</v>
      </c>
      <c r="K84" s="35">
        <v>12.83</v>
      </c>
      <c r="L84" s="35">
        <v>12</v>
      </c>
      <c r="M84" s="35">
        <v>10.18</v>
      </c>
      <c r="N84" s="35">
        <v>12.24</v>
      </c>
      <c r="O84" s="35">
        <v>12.74</v>
      </c>
      <c r="P84" s="35">
        <v>15.02</v>
      </c>
      <c r="Q84" s="35">
        <v>20.48</v>
      </c>
      <c r="R84" s="35">
        <v>12.67</v>
      </c>
      <c r="S84" s="35">
        <v>11.46</v>
      </c>
      <c r="T84" s="35">
        <v>13.08</v>
      </c>
      <c r="U84" s="35">
        <v>12.53</v>
      </c>
      <c r="V84" s="35">
        <v>11.74</v>
      </c>
      <c r="W84" s="35">
        <v>12.75</v>
      </c>
      <c r="X84" s="35">
        <v>11.98</v>
      </c>
      <c r="Y84" s="35">
        <v>12.2</v>
      </c>
      <c r="Z84" s="35">
        <v>10.83</v>
      </c>
      <c r="AA84" s="35">
        <v>17.23</v>
      </c>
      <c r="AB84" s="35">
        <v>15.86</v>
      </c>
      <c r="AC84" s="35">
        <v>18.95</v>
      </c>
      <c r="AD84" s="35">
        <v>13.4</v>
      </c>
      <c r="AE84" s="35">
        <v>12.07</v>
      </c>
      <c r="AF84" s="35">
        <v>13.47</v>
      </c>
      <c r="AG84" s="35">
        <v>4.37</v>
      </c>
      <c r="AH84" s="35">
        <v>11.67</v>
      </c>
      <c r="AI84" s="35">
        <v>8.56</v>
      </c>
      <c r="AJ84" t="s">
        <v>1653</v>
      </c>
      <c r="AK84" t="s">
        <v>1653</v>
      </c>
      <c r="AL84" t="s">
        <v>1653</v>
      </c>
    </row>
    <row r="85" spans="1:38" x14ac:dyDescent="0.3">
      <c r="A85" t="s">
        <v>1672</v>
      </c>
      <c r="B85" t="s">
        <v>1688</v>
      </c>
      <c r="C85" t="s">
        <v>1658</v>
      </c>
      <c r="D85" t="str">
        <f t="shared" si="2"/>
        <v>Taxes on Goods and Services – Licenses</v>
      </c>
      <c r="E85" t="s">
        <v>1652</v>
      </c>
      <c r="F85" s="35">
        <v>2.1</v>
      </c>
      <c r="G85" s="35">
        <v>1.24</v>
      </c>
      <c r="H85" s="35">
        <v>0.55000000000000004</v>
      </c>
      <c r="I85" s="35">
        <v>0.35</v>
      </c>
      <c r="J85" s="35">
        <v>0.41</v>
      </c>
      <c r="K85" s="35">
        <v>0.32</v>
      </c>
      <c r="L85" s="35">
        <v>0.46</v>
      </c>
      <c r="M85" s="35">
        <v>0.47</v>
      </c>
      <c r="N85" s="35">
        <v>0.25</v>
      </c>
      <c r="O85" s="35">
        <v>3.05</v>
      </c>
      <c r="P85" s="35">
        <v>1.1000000000000001</v>
      </c>
      <c r="Q85" s="35">
        <v>0.72</v>
      </c>
      <c r="R85" s="35">
        <v>1.95</v>
      </c>
      <c r="S85" s="35">
        <v>1.47</v>
      </c>
      <c r="T85" s="35">
        <v>0.56999999999999995</v>
      </c>
      <c r="U85" s="35">
        <v>0.46</v>
      </c>
      <c r="V85" s="35">
        <v>0.46</v>
      </c>
      <c r="W85" s="35">
        <v>0.28000000000000003</v>
      </c>
      <c r="X85" s="35">
        <v>0.38</v>
      </c>
      <c r="Y85" s="35">
        <v>0.48</v>
      </c>
      <c r="Z85" s="35">
        <v>0.39</v>
      </c>
      <c r="AA85" s="35">
        <v>0.56999999999999995</v>
      </c>
      <c r="AB85" s="35">
        <v>3.24</v>
      </c>
      <c r="AC85" s="35">
        <v>0.81</v>
      </c>
      <c r="AD85" s="35">
        <v>1.91</v>
      </c>
      <c r="AE85" s="35">
        <v>1.46</v>
      </c>
      <c r="AF85" s="35">
        <v>0.45</v>
      </c>
      <c r="AG85" s="35">
        <v>0.05</v>
      </c>
      <c r="AH85" s="35">
        <v>0.2</v>
      </c>
      <c r="AI85" s="35">
        <v>0.24</v>
      </c>
      <c r="AJ85" t="s">
        <v>1653</v>
      </c>
      <c r="AK85" t="s">
        <v>1653</v>
      </c>
      <c r="AL85" t="s">
        <v>1653</v>
      </c>
    </row>
    <row r="86" spans="1:38" x14ac:dyDescent="0.3">
      <c r="A86" t="s">
        <v>1672</v>
      </c>
      <c r="B86" t="s">
        <v>1688</v>
      </c>
      <c r="C86" t="s">
        <v>1659</v>
      </c>
      <c r="D86" t="str">
        <f t="shared" si="2"/>
        <v>Taxes on Goods and Services – Stamp Duties</v>
      </c>
      <c r="E86" t="s">
        <v>1652</v>
      </c>
      <c r="F86" s="35">
        <v>0.6</v>
      </c>
      <c r="G86" s="35">
        <v>1.58</v>
      </c>
      <c r="H86" s="35">
        <v>1.95</v>
      </c>
      <c r="I86" s="35">
        <v>1.1299999999999999</v>
      </c>
      <c r="J86" s="35">
        <v>1.93</v>
      </c>
      <c r="K86" s="35">
        <v>1.06</v>
      </c>
      <c r="L86" s="35">
        <v>2.83</v>
      </c>
      <c r="M86" s="35">
        <v>1.52</v>
      </c>
      <c r="N86" s="35">
        <v>1.05</v>
      </c>
      <c r="O86" s="35">
        <v>3.39</v>
      </c>
      <c r="P86" s="35">
        <v>4.26</v>
      </c>
      <c r="Q86" s="35">
        <v>2.02</v>
      </c>
      <c r="R86" s="35">
        <v>1.76</v>
      </c>
      <c r="S86" s="35">
        <v>1.24</v>
      </c>
      <c r="T86" s="35">
        <v>2.61</v>
      </c>
      <c r="U86" s="35">
        <v>1.8</v>
      </c>
      <c r="V86" s="35">
        <v>1.79</v>
      </c>
      <c r="W86" s="35">
        <v>1.44</v>
      </c>
      <c r="X86" s="35">
        <v>3.71</v>
      </c>
      <c r="Y86" s="35">
        <v>1.43</v>
      </c>
      <c r="Z86" s="35">
        <v>2.15</v>
      </c>
      <c r="AA86" s="35">
        <v>1.62</v>
      </c>
      <c r="AB86" s="35">
        <v>8.18</v>
      </c>
      <c r="AC86" s="35">
        <v>2.14</v>
      </c>
      <c r="AD86" s="35">
        <v>1.1399999999999999</v>
      </c>
      <c r="AE86" s="35">
        <v>1.32</v>
      </c>
      <c r="AF86" s="35">
        <v>3.66</v>
      </c>
      <c r="AG86" s="35">
        <v>0.14000000000000001</v>
      </c>
      <c r="AH86" s="35">
        <v>2.52</v>
      </c>
      <c r="AI86" s="35">
        <v>1.57</v>
      </c>
      <c r="AJ86" t="s">
        <v>1653</v>
      </c>
      <c r="AK86" t="s">
        <v>1653</v>
      </c>
      <c r="AL86" t="s">
        <v>1653</v>
      </c>
    </row>
    <row r="87" spans="1:38" x14ac:dyDescent="0.3">
      <c r="A87" t="s">
        <v>1672</v>
      </c>
      <c r="B87" t="s">
        <v>1688</v>
      </c>
      <c r="C87" t="s">
        <v>1668</v>
      </c>
      <c r="D87" t="str">
        <f t="shared" si="2"/>
        <v>Taxes on Goods and Services – Value Added Tax</v>
      </c>
      <c r="E87" t="s">
        <v>1652</v>
      </c>
      <c r="F87" s="35">
        <v>15.34</v>
      </c>
      <c r="G87" s="35">
        <v>12.59</v>
      </c>
      <c r="H87" s="35">
        <v>12.05</v>
      </c>
      <c r="I87" s="35">
        <v>12.95</v>
      </c>
      <c r="J87" s="35">
        <v>12.4</v>
      </c>
      <c r="K87" s="35">
        <v>11.7</v>
      </c>
      <c r="L87" s="35">
        <v>12.31</v>
      </c>
      <c r="M87" s="35">
        <v>12.56</v>
      </c>
      <c r="N87" s="35">
        <v>9.86</v>
      </c>
      <c r="O87" s="35">
        <v>13.16</v>
      </c>
      <c r="P87" s="35">
        <v>11.32</v>
      </c>
      <c r="Q87" s="35">
        <v>10.82</v>
      </c>
      <c r="R87" s="35">
        <v>14.03</v>
      </c>
      <c r="S87" s="35">
        <v>11.58</v>
      </c>
      <c r="T87" s="35">
        <v>13.49</v>
      </c>
      <c r="U87" s="35">
        <v>12.64</v>
      </c>
      <c r="V87" s="35">
        <v>13.81</v>
      </c>
      <c r="W87" s="35">
        <v>10.63</v>
      </c>
      <c r="X87" s="35">
        <v>12.92</v>
      </c>
      <c r="Y87" s="35">
        <v>11.11</v>
      </c>
      <c r="Z87" s="35">
        <v>10.49</v>
      </c>
      <c r="AA87" s="35">
        <v>12.25</v>
      </c>
      <c r="AB87" s="35">
        <v>12.61</v>
      </c>
      <c r="AC87" s="35">
        <v>16.05</v>
      </c>
      <c r="AD87" s="35">
        <v>15.55</v>
      </c>
      <c r="AE87" s="35">
        <v>14.01</v>
      </c>
      <c r="AF87" s="35">
        <v>13.76</v>
      </c>
      <c r="AG87" s="35">
        <v>4.16</v>
      </c>
      <c r="AH87" s="35">
        <v>10.91</v>
      </c>
      <c r="AI87" s="35">
        <v>8.09</v>
      </c>
      <c r="AJ87" t="s">
        <v>1653</v>
      </c>
      <c r="AK87" t="s">
        <v>1653</v>
      </c>
      <c r="AL87" t="s">
        <v>1653</v>
      </c>
    </row>
    <row r="88" spans="1:38" x14ac:dyDescent="0.3">
      <c r="A88" t="s">
        <v>1672</v>
      </c>
      <c r="B88" t="s">
        <v>1688</v>
      </c>
      <c r="C88" t="s">
        <v>1669</v>
      </c>
      <c r="D88" t="s">
        <v>770</v>
      </c>
      <c r="E88" t="s">
        <v>1652</v>
      </c>
      <c r="F88" s="35">
        <v>4.01</v>
      </c>
      <c r="G88" s="35">
        <v>3.93</v>
      </c>
      <c r="H88" s="35">
        <v>3.68</v>
      </c>
      <c r="I88" s="35">
        <v>3.86</v>
      </c>
      <c r="J88" s="35">
        <v>3.78</v>
      </c>
      <c r="K88" s="35">
        <v>3.56</v>
      </c>
      <c r="L88" s="35">
        <v>3.97</v>
      </c>
      <c r="M88" s="35">
        <v>3.3</v>
      </c>
      <c r="N88" s="35">
        <v>3.24</v>
      </c>
      <c r="O88" s="35">
        <v>3.89</v>
      </c>
      <c r="P88" s="35">
        <v>4.41</v>
      </c>
      <c r="Q88" s="35">
        <v>4.04</v>
      </c>
      <c r="R88" s="35">
        <v>3.65</v>
      </c>
      <c r="S88" s="35">
        <v>3.64</v>
      </c>
      <c r="T88" s="35">
        <v>3.87</v>
      </c>
      <c r="U88" s="35">
        <v>3.51</v>
      </c>
      <c r="V88" s="35">
        <v>3.88</v>
      </c>
      <c r="W88" s="35">
        <v>3.29</v>
      </c>
      <c r="X88" s="35">
        <v>3.78</v>
      </c>
      <c r="Y88" s="35">
        <v>3.92</v>
      </c>
      <c r="Z88" s="35">
        <v>2.96</v>
      </c>
      <c r="AA88" s="35">
        <v>5.09</v>
      </c>
      <c r="AB88" s="35">
        <v>4.6900000000000004</v>
      </c>
      <c r="AC88" s="35">
        <v>4.8899999999999997</v>
      </c>
      <c r="AD88" s="35">
        <v>3.71</v>
      </c>
      <c r="AE88" s="35">
        <v>3.42</v>
      </c>
      <c r="AF88" s="35">
        <v>3.93</v>
      </c>
      <c r="AG88" s="35">
        <v>1.4</v>
      </c>
      <c r="AH88" s="35">
        <v>3.48</v>
      </c>
      <c r="AI88" s="35">
        <v>2.5099999999999998</v>
      </c>
      <c r="AJ88" t="s">
        <v>1653</v>
      </c>
      <c r="AK88" t="s">
        <v>1653</v>
      </c>
      <c r="AL88" t="s">
        <v>1653</v>
      </c>
    </row>
    <row r="89" spans="1:38" x14ac:dyDescent="0.3">
      <c r="A89" t="s">
        <v>1673</v>
      </c>
      <c r="B89" t="s">
        <v>1687</v>
      </c>
      <c r="C89" t="s">
        <v>1651</v>
      </c>
      <c r="D89" t="str">
        <f t="shared" si="2"/>
        <v>Capital Revenue</v>
      </c>
      <c r="E89" t="s">
        <v>1652</v>
      </c>
      <c r="F89" s="35">
        <v>0</v>
      </c>
      <c r="G89" s="35">
        <v>0</v>
      </c>
      <c r="H89" s="35">
        <v>0</v>
      </c>
      <c r="I89" s="35">
        <v>0.03</v>
      </c>
      <c r="J89" s="35">
        <v>0.02</v>
      </c>
      <c r="K89" s="35">
        <v>0.01</v>
      </c>
      <c r="L89" s="35">
        <v>0</v>
      </c>
      <c r="M89" s="35">
        <v>0.12</v>
      </c>
      <c r="N89" s="35">
        <v>0</v>
      </c>
      <c r="O89" s="35">
        <v>0.01</v>
      </c>
      <c r="P89" s="35">
        <v>0.01</v>
      </c>
      <c r="Q89" s="35">
        <v>0.01</v>
      </c>
      <c r="R89" s="35">
        <v>0</v>
      </c>
      <c r="S89" s="35">
        <v>0</v>
      </c>
      <c r="T89" s="35">
        <v>0.06</v>
      </c>
      <c r="U89" s="35">
        <v>0</v>
      </c>
      <c r="V89" s="35">
        <v>0</v>
      </c>
      <c r="W89" s="35">
        <v>0</v>
      </c>
      <c r="X89" s="35">
        <v>0</v>
      </c>
      <c r="Y89" s="35">
        <v>0</v>
      </c>
      <c r="Z89" s="35">
        <v>0</v>
      </c>
      <c r="AA89" s="35">
        <v>1.5</v>
      </c>
      <c r="AB89" s="35">
        <v>0</v>
      </c>
      <c r="AC89" s="35">
        <v>0</v>
      </c>
      <c r="AD89" s="35">
        <v>0</v>
      </c>
      <c r="AE89" s="35">
        <v>1.6</v>
      </c>
      <c r="AF89" s="35">
        <v>0</v>
      </c>
      <c r="AG89" s="35">
        <v>0</v>
      </c>
      <c r="AH89" s="35">
        <v>0</v>
      </c>
      <c r="AI89" s="35">
        <v>0</v>
      </c>
      <c r="AJ89" t="s">
        <v>1653</v>
      </c>
      <c r="AK89" t="s">
        <v>1653</v>
      </c>
      <c r="AL89" t="s">
        <v>1653</v>
      </c>
    </row>
    <row r="90" spans="1:38" x14ac:dyDescent="0.3">
      <c r="A90" t="s">
        <v>1673</v>
      </c>
      <c r="B90" t="s">
        <v>1687</v>
      </c>
      <c r="C90" t="s">
        <v>776</v>
      </c>
      <c r="D90" t="str">
        <f t="shared" si="2"/>
        <v>Total Revenue</v>
      </c>
      <c r="E90" t="s">
        <v>1652</v>
      </c>
      <c r="F90" s="35">
        <v>92.38</v>
      </c>
      <c r="G90" s="35">
        <v>77.66</v>
      </c>
      <c r="H90" s="35">
        <v>142.04</v>
      </c>
      <c r="I90" s="35">
        <v>88.22</v>
      </c>
      <c r="J90" s="35">
        <v>93.11</v>
      </c>
      <c r="K90" s="35">
        <v>120.98</v>
      </c>
      <c r="L90" s="35">
        <v>90.24</v>
      </c>
      <c r="M90" s="35">
        <v>92.82</v>
      </c>
      <c r="N90" s="35">
        <v>97.4</v>
      </c>
      <c r="O90" s="35">
        <v>87.73</v>
      </c>
      <c r="P90" s="35">
        <v>90.18</v>
      </c>
      <c r="Q90" s="35">
        <v>81.72</v>
      </c>
      <c r="R90" s="35">
        <v>109.25</v>
      </c>
      <c r="S90" s="35">
        <v>73.38</v>
      </c>
      <c r="T90" s="35">
        <v>124.93</v>
      </c>
      <c r="U90" s="35">
        <v>104.73</v>
      </c>
      <c r="V90" s="35">
        <v>99.59</v>
      </c>
      <c r="W90" s="35">
        <v>107.39</v>
      </c>
      <c r="X90" s="35">
        <v>86.11</v>
      </c>
      <c r="Y90" s="35">
        <v>77.2</v>
      </c>
      <c r="Z90" s="35">
        <v>111.82</v>
      </c>
      <c r="AA90" s="35">
        <v>87.13</v>
      </c>
      <c r="AB90" s="35">
        <v>79.56</v>
      </c>
      <c r="AC90" s="35">
        <v>84.34</v>
      </c>
      <c r="AD90" s="35">
        <v>102.8</v>
      </c>
      <c r="AE90" s="35">
        <v>91.16</v>
      </c>
      <c r="AF90" s="35">
        <v>108.34</v>
      </c>
      <c r="AG90" s="35">
        <v>53.29</v>
      </c>
      <c r="AH90" s="35">
        <v>70.42</v>
      </c>
      <c r="AI90" s="35">
        <v>59.47</v>
      </c>
      <c r="AJ90" s="35">
        <v>0</v>
      </c>
      <c r="AK90" s="35">
        <v>0</v>
      </c>
      <c r="AL90" s="35">
        <v>0</v>
      </c>
    </row>
    <row r="91" spans="1:38" x14ac:dyDescent="0.3">
      <c r="A91" t="s">
        <v>1673</v>
      </c>
      <c r="B91" t="s">
        <v>1687</v>
      </c>
      <c r="C91" t="s">
        <v>1654</v>
      </c>
      <c r="D91" t="str">
        <f t="shared" si="2"/>
        <v>Non-tax Revenue</v>
      </c>
      <c r="E91" t="s">
        <v>1652</v>
      </c>
      <c r="F91" s="35">
        <v>5.08</v>
      </c>
      <c r="G91" s="35">
        <v>2.44</v>
      </c>
      <c r="H91" s="35">
        <v>22.16</v>
      </c>
      <c r="I91" s="35">
        <v>3.12</v>
      </c>
      <c r="J91" s="35">
        <v>16.100000000000001</v>
      </c>
      <c r="K91" s="35">
        <v>16.64</v>
      </c>
      <c r="L91" s="35">
        <v>12.2</v>
      </c>
      <c r="M91" s="35">
        <v>6.32</v>
      </c>
      <c r="N91" s="35">
        <v>12.76</v>
      </c>
      <c r="O91" s="35">
        <v>10.64</v>
      </c>
      <c r="P91" s="35">
        <v>6.29</v>
      </c>
      <c r="Q91" s="35">
        <v>3.69</v>
      </c>
      <c r="R91" s="35">
        <v>12.97</v>
      </c>
      <c r="S91" s="35">
        <v>9.59</v>
      </c>
      <c r="T91" s="35">
        <v>4.78</v>
      </c>
      <c r="U91" s="35">
        <v>6.45</v>
      </c>
      <c r="V91" s="35">
        <v>13.33</v>
      </c>
      <c r="W91" s="35">
        <v>4.0599999999999996</v>
      </c>
      <c r="X91" s="35">
        <v>8.4600000000000009</v>
      </c>
      <c r="Y91" s="35">
        <v>2.5099999999999998</v>
      </c>
      <c r="Z91" s="35">
        <v>3.75</v>
      </c>
      <c r="AA91" s="35">
        <v>4.45</v>
      </c>
      <c r="AB91" s="35">
        <v>4.45</v>
      </c>
      <c r="AC91" s="35">
        <v>7.08</v>
      </c>
      <c r="AD91" s="35">
        <v>9.1999999999999993</v>
      </c>
      <c r="AE91" s="35">
        <v>16.149999999999999</v>
      </c>
      <c r="AF91" s="35">
        <v>8.98</v>
      </c>
      <c r="AG91" s="35">
        <v>3.8</v>
      </c>
      <c r="AH91" s="35">
        <v>4.4000000000000004</v>
      </c>
      <c r="AI91" s="35">
        <v>2</v>
      </c>
      <c r="AJ91" s="35">
        <v>0</v>
      </c>
      <c r="AK91" s="35">
        <v>0</v>
      </c>
      <c r="AL91" s="35">
        <v>0</v>
      </c>
    </row>
    <row r="92" spans="1:38" x14ac:dyDescent="0.3">
      <c r="A92" t="s">
        <v>1673</v>
      </c>
      <c r="B92" t="s">
        <v>1687</v>
      </c>
      <c r="C92" t="s">
        <v>1662</v>
      </c>
      <c r="D92" t="str">
        <f t="shared" si="2"/>
        <v>Non-tax Revenue – Citizenship by Investment</v>
      </c>
      <c r="E92" t="s">
        <v>1652</v>
      </c>
      <c r="F92" s="35">
        <v>0</v>
      </c>
      <c r="G92" s="35">
        <v>0</v>
      </c>
      <c r="H92" s="35">
        <v>15.29</v>
      </c>
      <c r="I92" s="35">
        <v>0</v>
      </c>
      <c r="J92" s="35">
        <v>11.62</v>
      </c>
      <c r="K92" s="35">
        <v>13.62</v>
      </c>
      <c r="L92" s="35">
        <v>9.19</v>
      </c>
      <c r="M92" s="35">
        <v>0</v>
      </c>
      <c r="N92" s="35">
        <v>10.47</v>
      </c>
      <c r="O92" s="35">
        <v>6.43</v>
      </c>
      <c r="P92" s="35">
        <v>3.26</v>
      </c>
      <c r="Q92" s="35">
        <v>1.35</v>
      </c>
      <c r="R92" s="35">
        <v>7.06</v>
      </c>
      <c r="S92" s="35">
        <v>1.7</v>
      </c>
      <c r="T92" s="35">
        <v>2.29</v>
      </c>
      <c r="U92" s="35">
        <v>0</v>
      </c>
      <c r="V92" s="35">
        <v>4.12</v>
      </c>
      <c r="W92" s="35">
        <v>1.91</v>
      </c>
      <c r="X92" s="35">
        <v>1.99</v>
      </c>
      <c r="Y92" s="35">
        <v>0</v>
      </c>
      <c r="Z92" s="35">
        <v>1.41</v>
      </c>
      <c r="AA92" s="35">
        <v>0</v>
      </c>
      <c r="AB92" s="35">
        <v>2.1800000000000002</v>
      </c>
      <c r="AC92" s="35">
        <v>1.08</v>
      </c>
      <c r="AD92" s="35">
        <v>2.56</v>
      </c>
      <c r="AE92" s="35">
        <v>8.52</v>
      </c>
      <c r="AF92" s="35">
        <v>3.82</v>
      </c>
      <c r="AG92" s="35">
        <v>0</v>
      </c>
      <c r="AH92" s="35">
        <v>0</v>
      </c>
      <c r="AI92" s="35">
        <v>0</v>
      </c>
      <c r="AJ92" t="s">
        <v>1653</v>
      </c>
      <c r="AK92" t="s">
        <v>1653</v>
      </c>
      <c r="AL92" t="s">
        <v>1653</v>
      </c>
    </row>
    <row r="93" spans="1:38" x14ac:dyDescent="0.3">
      <c r="A93" t="s">
        <v>1673</v>
      </c>
      <c r="B93" t="s">
        <v>1687</v>
      </c>
      <c r="C93" t="s">
        <v>5</v>
      </c>
      <c r="D93" t="str">
        <f t="shared" si="2"/>
        <v>Tax Revenue</v>
      </c>
      <c r="E93" t="s">
        <v>1652</v>
      </c>
      <c r="F93" s="35">
        <v>87.3</v>
      </c>
      <c r="G93" s="35">
        <v>75.23</v>
      </c>
      <c r="H93" s="35">
        <v>119.88</v>
      </c>
      <c r="I93" s="35">
        <v>85.1</v>
      </c>
      <c r="J93" s="35">
        <v>77.010000000000005</v>
      </c>
      <c r="K93" s="35">
        <v>104.34</v>
      </c>
      <c r="L93" s="35">
        <v>78.040000000000006</v>
      </c>
      <c r="M93" s="35">
        <v>86.49</v>
      </c>
      <c r="N93" s="35">
        <v>84.65</v>
      </c>
      <c r="O93" s="35">
        <v>77.09</v>
      </c>
      <c r="P93" s="35">
        <v>83.89</v>
      </c>
      <c r="Q93" s="35">
        <v>78.040000000000006</v>
      </c>
      <c r="R93" s="35">
        <v>96.29</v>
      </c>
      <c r="S93" s="35">
        <v>63.79</v>
      </c>
      <c r="T93" s="35">
        <v>120.14</v>
      </c>
      <c r="U93" s="35">
        <v>98.29</v>
      </c>
      <c r="V93" s="35">
        <v>86.26</v>
      </c>
      <c r="W93" s="35">
        <v>103.33</v>
      </c>
      <c r="X93" s="35">
        <v>77.650000000000006</v>
      </c>
      <c r="Y93" s="35">
        <v>74.69</v>
      </c>
      <c r="Z93" s="35">
        <v>108.07</v>
      </c>
      <c r="AA93" s="35">
        <v>82.69</v>
      </c>
      <c r="AB93" s="35">
        <v>75.11</v>
      </c>
      <c r="AC93" s="35">
        <v>77.260000000000005</v>
      </c>
      <c r="AD93" s="35">
        <v>93.6</v>
      </c>
      <c r="AE93" s="35">
        <v>75.02</v>
      </c>
      <c r="AF93" s="35">
        <v>99.37</v>
      </c>
      <c r="AG93" s="35">
        <v>49.49</v>
      </c>
      <c r="AH93" s="35">
        <v>66.02</v>
      </c>
      <c r="AI93" s="35">
        <v>57.47</v>
      </c>
      <c r="AJ93" s="35">
        <v>0</v>
      </c>
      <c r="AK93" s="35">
        <v>0</v>
      </c>
      <c r="AL93" s="35">
        <v>0</v>
      </c>
    </row>
    <row r="94" spans="1:38" x14ac:dyDescent="0.3">
      <c r="A94" t="s">
        <v>1673</v>
      </c>
      <c r="B94" t="s">
        <v>1687</v>
      </c>
      <c r="C94" t="s">
        <v>18</v>
      </c>
      <c r="D94" t="str">
        <f t="shared" si="2"/>
        <v>VAT</v>
      </c>
      <c r="E94" t="s">
        <v>1652</v>
      </c>
      <c r="F94" s="35">
        <v>37.869999999999997</v>
      </c>
      <c r="G94" s="35">
        <v>33.14</v>
      </c>
      <c r="H94" s="35">
        <v>37.92</v>
      </c>
      <c r="I94" s="35">
        <v>38.14</v>
      </c>
      <c r="J94" s="35">
        <v>34.61</v>
      </c>
      <c r="K94" s="35">
        <v>29.48</v>
      </c>
      <c r="L94" s="35">
        <v>33.5</v>
      </c>
      <c r="M94" s="35">
        <v>35.549999999999997</v>
      </c>
      <c r="N94" s="35">
        <v>28.63</v>
      </c>
      <c r="O94" s="35">
        <v>31.09</v>
      </c>
      <c r="P94" s="35">
        <v>35.25</v>
      </c>
      <c r="Q94" s="35">
        <v>34.29</v>
      </c>
      <c r="R94" s="35">
        <v>39.61</v>
      </c>
      <c r="S94" s="35">
        <v>32.14</v>
      </c>
      <c r="T94" s="35">
        <v>35.67</v>
      </c>
      <c r="U94" s="35">
        <v>39.01</v>
      </c>
      <c r="V94" s="35">
        <v>37.21</v>
      </c>
      <c r="W94" s="35">
        <v>32.869999999999997</v>
      </c>
      <c r="X94" s="35">
        <v>37.36</v>
      </c>
      <c r="Y94" s="35">
        <v>35.06</v>
      </c>
      <c r="Z94" s="35">
        <v>31.92</v>
      </c>
      <c r="AA94" s="35">
        <v>33.42</v>
      </c>
      <c r="AB94" s="35">
        <v>35.67</v>
      </c>
      <c r="AC94" s="35">
        <v>36.200000000000003</v>
      </c>
      <c r="AD94" s="35">
        <v>37.86</v>
      </c>
      <c r="AE94" s="35">
        <v>35.96</v>
      </c>
      <c r="AF94" s="35">
        <v>32.54</v>
      </c>
      <c r="AG94" s="35">
        <v>17.21</v>
      </c>
      <c r="AH94" s="35">
        <v>22.46</v>
      </c>
      <c r="AI94" s="35">
        <v>20.45</v>
      </c>
      <c r="AJ94" s="35">
        <v>0</v>
      </c>
      <c r="AK94" s="35">
        <v>0</v>
      </c>
      <c r="AL94" s="35">
        <v>0</v>
      </c>
    </row>
    <row r="95" spans="1:38" x14ac:dyDescent="0.3">
      <c r="A95" t="s">
        <v>1673</v>
      </c>
      <c r="B95" t="s">
        <v>1687</v>
      </c>
      <c r="C95" t="s">
        <v>16</v>
      </c>
      <c r="D95" t="str">
        <f t="shared" si="2"/>
        <v>Income Taxes</v>
      </c>
      <c r="E95" t="s">
        <v>1652</v>
      </c>
      <c r="F95" s="35">
        <v>19.559999999999999</v>
      </c>
      <c r="G95" s="35">
        <v>14.66</v>
      </c>
      <c r="H95" s="35">
        <v>47.42</v>
      </c>
      <c r="I95" s="35">
        <v>17.09</v>
      </c>
      <c r="J95" s="35">
        <v>13.93</v>
      </c>
      <c r="K95" s="35">
        <v>44.74</v>
      </c>
      <c r="L95" s="35">
        <v>12.04</v>
      </c>
      <c r="M95" s="35">
        <v>16.13</v>
      </c>
      <c r="N95" s="35">
        <v>35.11</v>
      </c>
      <c r="O95" s="35">
        <v>14.95</v>
      </c>
      <c r="P95" s="35">
        <v>12.58</v>
      </c>
      <c r="Q95" s="35">
        <v>17.190000000000001</v>
      </c>
      <c r="R95" s="35">
        <v>22.3</v>
      </c>
      <c r="S95" s="35">
        <v>13.68</v>
      </c>
      <c r="T95" s="35">
        <v>49.08</v>
      </c>
      <c r="U95" s="35">
        <v>21.72</v>
      </c>
      <c r="V95" s="35">
        <v>13.6</v>
      </c>
      <c r="W95" s="35">
        <v>43.14</v>
      </c>
      <c r="X95" s="35">
        <v>12.62</v>
      </c>
      <c r="Y95" s="35">
        <v>14.05</v>
      </c>
      <c r="Z95" s="35">
        <v>44</v>
      </c>
      <c r="AA95" s="35">
        <v>14.08</v>
      </c>
      <c r="AB95" s="35">
        <v>12.92</v>
      </c>
      <c r="AC95" s="35">
        <v>13.75</v>
      </c>
      <c r="AD95" s="35">
        <v>15.75</v>
      </c>
      <c r="AE95" s="35">
        <v>12.23</v>
      </c>
      <c r="AF95" s="35">
        <v>37.97</v>
      </c>
      <c r="AG95" s="35">
        <v>11.68</v>
      </c>
      <c r="AH95" s="35">
        <v>20.85</v>
      </c>
      <c r="AI95" s="35">
        <v>13.87</v>
      </c>
      <c r="AJ95" s="35">
        <v>0</v>
      </c>
      <c r="AK95" s="35">
        <v>0</v>
      </c>
      <c r="AL95" s="35">
        <v>0</v>
      </c>
    </row>
    <row r="96" spans="1:38" x14ac:dyDescent="0.3">
      <c r="A96" t="s">
        <v>1673</v>
      </c>
      <c r="B96" t="s">
        <v>1687</v>
      </c>
      <c r="C96" t="s">
        <v>1655</v>
      </c>
      <c r="D96" t="s">
        <v>2101</v>
      </c>
      <c r="E96" t="s">
        <v>1652</v>
      </c>
      <c r="F96" s="35">
        <v>0.95</v>
      </c>
      <c r="G96" s="35">
        <v>2.1800000000000002</v>
      </c>
      <c r="H96" s="35">
        <v>0.95</v>
      </c>
      <c r="I96" s="35">
        <v>1.19</v>
      </c>
      <c r="J96" s="35">
        <v>0.28999999999999998</v>
      </c>
      <c r="K96" s="35">
        <v>0.45</v>
      </c>
      <c r="L96" s="35">
        <v>0.41</v>
      </c>
      <c r="M96" s="35">
        <v>0.84</v>
      </c>
      <c r="N96" s="35">
        <v>0.92</v>
      </c>
      <c r="O96" s="35">
        <v>1.17</v>
      </c>
      <c r="P96" s="35">
        <v>1.02</v>
      </c>
      <c r="Q96" s="35">
        <v>0.48</v>
      </c>
      <c r="R96" s="35">
        <v>0.56999999999999995</v>
      </c>
      <c r="S96" s="35">
        <v>1.55</v>
      </c>
      <c r="T96" s="35">
        <v>0.82</v>
      </c>
      <c r="U96" s="35">
        <v>0.35</v>
      </c>
      <c r="V96" s="35">
        <v>0.52</v>
      </c>
      <c r="W96" s="35">
        <v>0.42</v>
      </c>
      <c r="X96" s="35">
        <v>0.92</v>
      </c>
      <c r="Y96" s="35">
        <v>0.19</v>
      </c>
      <c r="Z96" s="35">
        <v>0.28000000000000003</v>
      </c>
      <c r="AA96" s="35">
        <v>0.55000000000000004</v>
      </c>
      <c r="AB96" s="35">
        <v>1.03</v>
      </c>
      <c r="AC96" s="35">
        <v>0.7</v>
      </c>
      <c r="AD96" s="35">
        <v>1.82</v>
      </c>
      <c r="AE96" s="35">
        <v>0.69</v>
      </c>
      <c r="AF96" s="35">
        <v>0.28999999999999998</v>
      </c>
      <c r="AG96" s="35">
        <v>0.06</v>
      </c>
      <c r="AH96" s="35">
        <v>0.16</v>
      </c>
      <c r="AI96" s="35">
        <v>0.51</v>
      </c>
      <c r="AJ96" s="35">
        <v>0</v>
      </c>
      <c r="AK96" s="35">
        <v>0</v>
      </c>
      <c r="AL96" s="35">
        <v>0</v>
      </c>
    </row>
    <row r="97" spans="1:38" x14ac:dyDescent="0.3">
      <c r="A97" t="s">
        <v>1673</v>
      </c>
      <c r="B97" t="s">
        <v>1687</v>
      </c>
      <c r="C97" t="s">
        <v>1656</v>
      </c>
      <c r="D97" t="str">
        <f t="shared" si="2"/>
        <v>Tax Revenue -Taxes on International Trade and Transactions</v>
      </c>
      <c r="E97" t="s">
        <v>1652</v>
      </c>
      <c r="F97" s="35">
        <v>28.92</v>
      </c>
      <c r="G97" s="35">
        <v>25.25</v>
      </c>
      <c r="H97" s="35">
        <v>33.6</v>
      </c>
      <c r="I97" s="35">
        <v>28.69</v>
      </c>
      <c r="J97" s="35">
        <v>28.19</v>
      </c>
      <c r="K97" s="35">
        <v>29.68</v>
      </c>
      <c r="L97" s="35">
        <v>32.090000000000003</v>
      </c>
      <c r="M97" s="35">
        <v>33.97</v>
      </c>
      <c r="N97" s="35">
        <v>20</v>
      </c>
      <c r="O97" s="35">
        <v>29.88</v>
      </c>
      <c r="P97" s="35">
        <v>35.04</v>
      </c>
      <c r="Q97" s="35">
        <v>26.09</v>
      </c>
      <c r="R97" s="35">
        <v>33.82</v>
      </c>
      <c r="S97" s="35">
        <v>16.43</v>
      </c>
      <c r="T97" s="35">
        <v>34.590000000000003</v>
      </c>
      <c r="U97" s="35">
        <v>37.21</v>
      </c>
      <c r="V97" s="35">
        <v>34.93</v>
      </c>
      <c r="W97" s="35">
        <v>26.91</v>
      </c>
      <c r="X97" s="35">
        <v>26.75</v>
      </c>
      <c r="Y97" s="35">
        <v>25.38</v>
      </c>
      <c r="Z97" s="35">
        <v>31.86</v>
      </c>
      <c r="AA97" s="35">
        <v>34.64</v>
      </c>
      <c r="AB97" s="35">
        <v>25.48</v>
      </c>
      <c r="AC97" s="35">
        <v>26.61</v>
      </c>
      <c r="AD97" s="35">
        <v>38.17</v>
      </c>
      <c r="AE97" s="35">
        <v>26.14</v>
      </c>
      <c r="AF97" s="35">
        <v>28.57</v>
      </c>
      <c r="AG97" s="35">
        <v>20.55</v>
      </c>
      <c r="AH97" s="35">
        <v>22.55</v>
      </c>
      <c r="AI97" s="35">
        <v>22.64</v>
      </c>
      <c r="AJ97" s="35">
        <v>0</v>
      </c>
      <c r="AK97" s="35">
        <v>0</v>
      </c>
      <c r="AL97" s="35">
        <v>0</v>
      </c>
    </row>
    <row r="98" spans="1:38" x14ac:dyDescent="0.3">
      <c r="A98" t="s">
        <v>1673</v>
      </c>
      <c r="B98" t="s">
        <v>1687</v>
      </c>
      <c r="C98" t="s">
        <v>1657</v>
      </c>
      <c r="D98" t="str">
        <f t="shared" si="2"/>
        <v>Taxes on Goods and Services – Accommodation Tax</v>
      </c>
      <c r="E98" t="s">
        <v>1652</v>
      </c>
      <c r="F98" s="35">
        <v>0.01</v>
      </c>
      <c r="G98" s="35">
        <v>0</v>
      </c>
      <c r="H98" s="35">
        <v>0.1</v>
      </c>
      <c r="I98" s="35">
        <v>0.09</v>
      </c>
      <c r="J98" s="35">
        <v>0</v>
      </c>
      <c r="K98" s="35">
        <v>0.1</v>
      </c>
      <c r="L98" s="35">
        <v>0.01</v>
      </c>
      <c r="M98" s="35">
        <v>0.01</v>
      </c>
      <c r="N98" s="35">
        <v>0</v>
      </c>
      <c r="O98" s="35">
        <v>0</v>
      </c>
      <c r="P98" s="35">
        <v>0.01</v>
      </c>
      <c r="Q98" s="35">
        <v>0.01</v>
      </c>
      <c r="R98" s="35">
        <v>0.01</v>
      </c>
      <c r="S98" s="35">
        <v>0</v>
      </c>
      <c r="T98" s="35">
        <v>0.01</v>
      </c>
      <c r="U98" s="35">
        <v>0</v>
      </c>
      <c r="V98" s="35">
        <v>0</v>
      </c>
      <c r="W98" s="35">
        <v>0.81</v>
      </c>
      <c r="X98" s="35">
        <v>0.01</v>
      </c>
      <c r="Y98" s="35">
        <v>0</v>
      </c>
      <c r="Z98" s="35">
        <v>0.01</v>
      </c>
      <c r="AA98" s="35">
        <v>0.01</v>
      </c>
      <c r="AB98" s="35">
        <v>0.01</v>
      </c>
      <c r="AC98" s="35">
        <v>0.01</v>
      </c>
      <c r="AD98" s="35">
        <v>0.01</v>
      </c>
      <c r="AE98" s="35">
        <v>0</v>
      </c>
      <c r="AF98" s="35">
        <v>0</v>
      </c>
      <c r="AG98" s="35">
        <v>0</v>
      </c>
      <c r="AH98" s="35">
        <v>0</v>
      </c>
      <c r="AI98" s="35">
        <v>0</v>
      </c>
      <c r="AJ98" t="s">
        <v>1653</v>
      </c>
      <c r="AK98" t="s">
        <v>1653</v>
      </c>
      <c r="AL98" t="s">
        <v>1653</v>
      </c>
    </row>
    <row r="99" spans="1:38" x14ac:dyDescent="0.3">
      <c r="A99" t="s">
        <v>1673</v>
      </c>
      <c r="B99" t="s">
        <v>1687</v>
      </c>
      <c r="C99" t="s">
        <v>1658</v>
      </c>
      <c r="D99" t="str">
        <f t="shared" si="2"/>
        <v>Taxes on Goods and Services – Licenses</v>
      </c>
      <c r="E99" t="s">
        <v>1652</v>
      </c>
      <c r="F99" s="35">
        <v>0.53</v>
      </c>
      <c r="G99" s="35">
        <v>1.27</v>
      </c>
      <c r="H99" s="35">
        <v>2.41</v>
      </c>
      <c r="I99" s="35">
        <v>1.86</v>
      </c>
      <c r="J99" s="35">
        <v>1.67</v>
      </c>
      <c r="K99" s="35">
        <v>1.73</v>
      </c>
      <c r="L99" s="35">
        <v>1.89</v>
      </c>
      <c r="M99" s="35">
        <v>1.64</v>
      </c>
      <c r="N99" s="35">
        <v>1.46</v>
      </c>
      <c r="O99" s="35">
        <v>1.95</v>
      </c>
      <c r="P99" s="35">
        <v>5.29</v>
      </c>
      <c r="Q99" s="35">
        <v>3.35</v>
      </c>
      <c r="R99" s="35">
        <v>2.2799999999999998</v>
      </c>
      <c r="S99" s="35">
        <v>0.52</v>
      </c>
      <c r="T99" s="35">
        <v>2.13</v>
      </c>
      <c r="U99" s="35">
        <v>2</v>
      </c>
      <c r="V99" s="35">
        <v>2.15</v>
      </c>
      <c r="W99" s="35">
        <v>1.93</v>
      </c>
      <c r="X99" s="35">
        <v>1.75</v>
      </c>
      <c r="Y99" s="35">
        <v>2.13</v>
      </c>
      <c r="Z99" s="35">
        <v>2.0299999999999998</v>
      </c>
      <c r="AA99" s="35">
        <v>2.36</v>
      </c>
      <c r="AB99" s="35">
        <v>5.47</v>
      </c>
      <c r="AC99" s="35">
        <v>3.73</v>
      </c>
      <c r="AD99" s="35">
        <v>2</v>
      </c>
      <c r="AE99" s="35">
        <v>1.8</v>
      </c>
      <c r="AF99" s="35">
        <v>1.1000000000000001</v>
      </c>
      <c r="AG99" s="35">
        <v>0.5</v>
      </c>
      <c r="AH99" s="35">
        <v>1.3</v>
      </c>
      <c r="AI99" s="35">
        <v>1.5</v>
      </c>
      <c r="AJ99" t="s">
        <v>1653</v>
      </c>
      <c r="AK99" t="s">
        <v>1653</v>
      </c>
      <c r="AL99" t="s">
        <v>1653</v>
      </c>
    </row>
    <row r="100" spans="1:38" x14ac:dyDescent="0.3">
      <c r="A100" t="s">
        <v>1673</v>
      </c>
      <c r="B100" t="s">
        <v>1687</v>
      </c>
      <c r="C100" t="s">
        <v>1668</v>
      </c>
      <c r="D100" t="str">
        <f t="shared" si="2"/>
        <v>Taxes on Goods and Services – Value Added Tax</v>
      </c>
      <c r="E100" t="s">
        <v>1652</v>
      </c>
      <c r="F100" s="35">
        <v>32.39</v>
      </c>
      <c r="G100" s="35">
        <v>27.68</v>
      </c>
      <c r="H100" s="35">
        <v>30.67</v>
      </c>
      <c r="I100" s="35">
        <v>32.11</v>
      </c>
      <c r="J100" s="35">
        <v>28.55</v>
      </c>
      <c r="K100" s="35">
        <v>23.43</v>
      </c>
      <c r="L100" s="35">
        <v>27.15</v>
      </c>
      <c r="M100" s="35">
        <v>28.4</v>
      </c>
      <c r="N100" s="35">
        <v>22.84</v>
      </c>
      <c r="O100" s="35">
        <v>25.35</v>
      </c>
      <c r="P100" s="35">
        <v>25.42</v>
      </c>
      <c r="Q100" s="35">
        <v>26.39</v>
      </c>
      <c r="R100" s="35">
        <v>32.79</v>
      </c>
      <c r="S100" s="35">
        <v>27.67</v>
      </c>
      <c r="T100" s="35">
        <v>29.15</v>
      </c>
      <c r="U100" s="35">
        <v>32.15</v>
      </c>
      <c r="V100" s="35">
        <v>30.59</v>
      </c>
      <c r="W100" s="35">
        <v>26.24</v>
      </c>
      <c r="X100" s="35">
        <v>29.57</v>
      </c>
      <c r="Y100" s="35">
        <v>27.71</v>
      </c>
      <c r="Z100" s="35">
        <v>25.27</v>
      </c>
      <c r="AA100" s="35">
        <v>26.57</v>
      </c>
      <c r="AB100" s="35">
        <v>25.48</v>
      </c>
      <c r="AC100" s="35">
        <v>28.47</v>
      </c>
      <c r="AD100" s="35">
        <v>31.86</v>
      </c>
      <c r="AE100" s="35">
        <v>29.91</v>
      </c>
      <c r="AF100" s="35">
        <v>25.6</v>
      </c>
      <c r="AG100" s="35">
        <v>14.1</v>
      </c>
      <c r="AH100" s="35">
        <v>17.86</v>
      </c>
      <c r="AI100" s="35">
        <v>15.78</v>
      </c>
      <c r="AJ100" t="s">
        <v>1653</v>
      </c>
      <c r="AK100" t="s">
        <v>1653</v>
      </c>
      <c r="AL100" t="s">
        <v>1653</v>
      </c>
    </row>
    <row r="101" spans="1:38" x14ac:dyDescent="0.3">
      <c r="A101" t="s">
        <v>1673</v>
      </c>
      <c r="B101" t="s">
        <v>1687</v>
      </c>
      <c r="C101" t="s">
        <v>1664</v>
      </c>
      <c r="D101" t="s">
        <v>31</v>
      </c>
      <c r="E101" t="s">
        <v>1652</v>
      </c>
      <c r="F101" s="35">
        <v>4.4400000000000004</v>
      </c>
      <c r="G101" s="35">
        <v>0.44</v>
      </c>
      <c r="H101" s="35">
        <v>28.73</v>
      </c>
      <c r="I101" s="35">
        <v>1</v>
      </c>
      <c r="J101" s="35">
        <v>0.92</v>
      </c>
      <c r="K101" s="35">
        <v>28.09</v>
      </c>
      <c r="L101" s="35">
        <v>1.18</v>
      </c>
      <c r="M101" s="35">
        <v>0.66</v>
      </c>
      <c r="N101" s="35">
        <v>21.9</v>
      </c>
      <c r="O101" s="35">
        <v>0.7</v>
      </c>
      <c r="P101" s="35">
        <v>0.18</v>
      </c>
      <c r="Q101" s="35">
        <v>3.84</v>
      </c>
      <c r="R101" s="35">
        <v>5.03</v>
      </c>
      <c r="S101" s="35">
        <v>0.04</v>
      </c>
      <c r="T101" s="35">
        <v>28.27</v>
      </c>
      <c r="U101" s="35">
        <v>2.52</v>
      </c>
      <c r="V101" s="35">
        <v>0.38</v>
      </c>
      <c r="W101" s="35">
        <v>25.34</v>
      </c>
      <c r="X101" s="35">
        <v>0.39</v>
      </c>
      <c r="Y101" s="35">
        <v>1.5</v>
      </c>
      <c r="Z101" s="35">
        <v>31.59</v>
      </c>
      <c r="AA101" s="35">
        <v>0.74</v>
      </c>
      <c r="AB101" s="35">
        <v>0.86</v>
      </c>
      <c r="AC101" s="35">
        <v>2.19</v>
      </c>
      <c r="AD101" s="35">
        <v>0.52</v>
      </c>
      <c r="AE101" s="35">
        <v>0.08</v>
      </c>
      <c r="AF101" s="35">
        <v>26.8</v>
      </c>
      <c r="AG101" s="35">
        <v>1.32</v>
      </c>
      <c r="AH101" s="35">
        <v>0.49</v>
      </c>
      <c r="AI101" s="35">
        <v>3.98</v>
      </c>
      <c r="AJ101" t="s">
        <v>1653</v>
      </c>
      <c r="AK101" t="s">
        <v>1653</v>
      </c>
      <c r="AL101" t="s">
        <v>1653</v>
      </c>
    </row>
    <row r="102" spans="1:38" x14ac:dyDescent="0.3">
      <c r="A102" t="s">
        <v>1673</v>
      </c>
      <c r="B102" t="s">
        <v>1687</v>
      </c>
      <c r="C102" t="s">
        <v>1665</v>
      </c>
      <c r="D102" t="s">
        <v>30</v>
      </c>
      <c r="E102" t="s">
        <v>1652</v>
      </c>
      <c r="F102" s="35">
        <v>9.52</v>
      </c>
      <c r="G102" s="35">
        <v>8.07</v>
      </c>
      <c r="H102" s="35">
        <v>12.23</v>
      </c>
      <c r="I102" s="35">
        <v>10.26</v>
      </c>
      <c r="J102" s="35">
        <v>8.42</v>
      </c>
      <c r="K102" s="35">
        <v>9.3000000000000007</v>
      </c>
      <c r="L102" s="35">
        <v>8.4700000000000006</v>
      </c>
      <c r="M102" s="35">
        <v>8.24</v>
      </c>
      <c r="N102" s="35">
        <v>9.5500000000000007</v>
      </c>
      <c r="O102" s="35">
        <v>8.9600000000000009</v>
      </c>
      <c r="P102" s="35">
        <v>8.32</v>
      </c>
      <c r="Q102" s="35">
        <v>8.14</v>
      </c>
      <c r="R102" s="35">
        <v>11.28</v>
      </c>
      <c r="S102" s="35">
        <v>9.2899999999999991</v>
      </c>
      <c r="T102" s="35">
        <v>12.5</v>
      </c>
      <c r="U102" s="35">
        <v>10.23</v>
      </c>
      <c r="V102" s="35">
        <v>9.42</v>
      </c>
      <c r="W102" s="35">
        <v>9.48</v>
      </c>
      <c r="X102" s="35">
        <v>9.14</v>
      </c>
      <c r="Y102" s="35">
        <v>11.01</v>
      </c>
      <c r="Z102" s="35">
        <v>8.75</v>
      </c>
      <c r="AA102" s="35">
        <v>9.2200000000000006</v>
      </c>
      <c r="AB102" s="35">
        <v>8.84</v>
      </c>
      <c r="AC102" s="35">
        <v>9.23</v>
      </c>
      <c r="AD102" s="35">
        <v>10.56</v>
      </c>
      <c r="AE102" s="35">
        <v>9.99</v>
      </c>
      <c r="AF102" s="35">
        <v>10.49</v>
      </c>
      <c r="AG102" s="35">
        <v>7.6</v>
      </c>
      <c r="AH102" s="35">
        <v>11.52</v>
      </c>
      <c r="AI102" s="35">
        <v>6.89</v>
      </c>
      <c r="AJ102" t="s">
        <v>1653</v>
      </c>
      <c r="AK102" t="s">
        <v>1653</v>
      </c>
      <c r="AL102" t="s">
        <v>1653</v>
      </c>
    </row>
    <row r="103" spans="1:38" x14ac:dyDescent="0.3">
      <c r="A103" t="s">
        <v>1673</v>
      </c>
      <c r="B103" t="s">
        <v>1687</v>
      </c>
      <c r="C103" t="s">
        <v>1666</v>
      </c>
      <c r="D103" t="str">
        <f t="shared" si="2"/>
        <v>Taxes on International Trade and Transactions – Consumption Tax</v>
      </c>
      <c r="E103" t="s">
        <v>1652</v>
      </c>
      <c r="F103" s="35">
        <v>0</v>
      </c>
      <c r="G103" s="35">
        <v>0</v>
      </c>
      <c r="H103" s="35">
        <v>0</v>
      </c>
      <c r="I103" s="35">
        <v>0</v>
      </c>
      <c r="J103" s="35">
        <v>0</v>
      </c>
      <c r="K103" s="35">
        <v>0</v>
      </c>
      <c r="L103" s="35">
        <v>0</v>
      </c>
      <c r="M103" s="35">
        <v>0</v>
      </c>
      <c r="N103" s="35">
        <v>0</v>
      </c>
      <c r="O103" s="35">
        <v>0</v>
      </c>
      <c r="P103" s="35">
        <v>0</v>
      </c>
      <c r="Q103" s="35">
        <v>0</v>
      </c>
      <c r="R103" s="35">
        <v>0</v>
      </c>
      <c r="S103" s="35">
        <v>0</v>
      </c>
      <c r="T103" s="35">
        <v>0</v>
      </c>
      <c r="U103" s="35">
        <v>0</v>
      </c>
      <c r="V103" s="35">
        <v>0</v>
      </c>
      <c r="W103" s="35">
        <v>0</v>
      </c>
      <c r="X103" s="35">
        <v>0</v>
      </c>
      <c r="Y103" s="35">
        <v>0</v>
      </c>
      <c r="Z103" s="35">
        <v>0</v>
      </c>
      <c r="AA103" s="35">
        <v>0</v>
      </c>
      <c r="AB103" s="35">
        <v>0</v>
      </c>
      <c r="AC103" s="35">
        <v>0</v>
      </c>
      <c r="AD103" s="35">
        <v>0</v>
      </c>
      <c r="AE103" s="35">
        <v>0</v>
      </c>
      <c r="AF103" s="35">
        <v>0</v>
      </c>
      <c r="AG103" s="35">
        <v>0</v>
      </c>
      <c r="AH103" s="35">
        <v>0</v>
      </c>
      <c r="AI103" s="35">
        <v>0</v>
      </c>
      <c r="AJ103" t="s">
        <v>1653</v>
      </c>
      <c r="AK103" t="s">
        <v>1653</v>
      </c>
      <c r="AL103" t="s">
        <v>1653</v>
      </c>
    </row>
    <row r="104" spans="1:38" x14ac:dyDescent="0.3">
      <c r="A104" t="s">
        <v>1673</v>
      </c>
      <c r="B104" t="s">
        <v>1687</v>
      </c>
      <c r="C104" t="s">
        <v>1669</v>
      </c>
      <c r="D104" t="str">
        <f t="shared" si="2"/>
        <v>Taxes on International Trade and Transactions – Customs Service Charge</v>
      </c>
      <c r="E104" t="s">
        <v>1652</v>
      </c>
      <c r="F104" s="35">
        <v>6.46</v>
      </c>
      <c r="G104" s="35">
        <v>5.44</v>
      </c>
      <c r="H104" s="35">
        <v>6.6</v>
      </c>
      <c r="I104" s="35">
        <v>6.32</v>
      </c>
      <c r="J104" s="35">
        <v>6.45</v>
      </c>
      <c r="K104" s="35">
        <v>6.67</v>
      </c>
      <c r="L104" s="35">
        <v>7.41</v>
      </c>
      <c r="M104" s="35">
        <v>7.68</v>
      </c>
      <c r="N104" s="35">
        <v>5.25</v>
      </c>
      <c r="O104" s="35">
        <v>7.17</v>
      </c>
      <c r="P104" s="35">
        <v>7.04</v>
      </c>
      <c r="Q104" s="35">
        <v>6.84</v>
      </c>
      <c r="R104" s="35">
        <v>6.52</v>
      </c>
      <c r="S104" s="35">
        <v>4.76</v>
      </c>
      <c r="T104" s="35">
        <v>6.89</v>
      </c>
      <c r="U104" s="35">
        <v>6.6</v>
      </c>
      <c r="V104" s="35">
        <v>7</v>
      </c>
      <c r="W104" s="35">
        <v>5.87</v>
      </c>
      <c r="X104" s="35">
        <v>7.06</v>
      </c>
      <c r="Y104" s="35">
        <v>5.76</v>
      </c>
      <c r="Z104" s="35">
        <v>6.57</v>
      </c>
      <c r="AA104" s="35">
        <v>6.99</v>
      </c>
      <c r="AB104" s="35">
        <v>6.64</v>
      </c>
      <c r="AC104" s="35">
        <v>7.07</v>
      </c>
      <c r="AD104" s="35">
        <v>7.31</v>
      </c>
      <c r="AE104" s="35">
        <v>5.55</v>
      </c>
      <c r="AF104" s="35">
        <v>6.55</v>
      </c>
      <c r="AG104" s="35">
        <v>4.79</v>
      </c>
      <c r="AH104" s="35">
        <v>4.0999999999999996</v>
      </c>
      <c r="AI104" s="35">
        <v>4.55</v>
      </c>
      <c r="AJ104" t="s">
        <v>1653</v>
      </c>
      <c r="AK104" t="s">
        <v>1653</v>
      </c>
      <c r="AL104" t="s">
        <v>1653</v>
      </c>
    </row>
    <row r="105" spans="1:38" x14ac:dyDescent="0.3">
      <c r="A105" t="s">
        <v>1673</v>
      </c>
      <c r="B105" t="s">
        <v>1687</v>
      </c>
      <c r="C105" t="s">
        <v>1660</v>
      </c>
      <c r="D105" t="s">
        <v>1660</v>
      </c>
      <c r="E105" t="s">
        <v>1652</v>
      </c>
      <c r="F105" s="35">
        <v>9.98</v>
      </c>
      <c r="G105" s="35">
        <v>9.26</v>
      </c>
      <c r="H105" s="35">
        <v>10.029999999999999</v>
      </c>
      <c r="I105" s="35">
        <v>9.51</v>
      </c>
      <c r="J105" s="35">
        <v>10.78</v>
      </c>
      <c r="K105" s="35">
        <v>10.75</v>
      </c>
      <c r="L105" s="35">
        <v>9.93</v>
      </c>
      <c r="M105" s="35">
        <v>11.29</v>
      </c>
      <c r="N105" s="35">
        <v>8.2799999999999994</v>
      </c>
      <c r="O105" s="35">
        <v>11.57</v>
      </c>
      <c r="P105" s="35">
        <v>11.57</v>
      </c>
      <c r="Q105" s="35">
        <v>10.28</v>
      </c>
      <c r="R105" s="35">
        <v>10.26</v>
      </c>
      <c r="S105" s="35">
        <v>8.51</v>
      </c>
      <c r="T105" s="35">
        <v>10.01</v>
      </c>
      <c r="U105" s="35">
        <v>10.69</v>
      </c>
      <c r="V105" s="35">
        <v>11.26</v>
      </c>
      <c r="W105" s="35">
        <v>8.2799999999999994</v>
      </c>
      <c r="X105" s="35">
        <v>10.35</v>
      </c>
      <c r="Y105" s="35">
        <v>9.5500000000000007</v>
      </c>
      <c r="Z105" s="35">
        <v>8.76</v>
      </c>
      <c r="AA105" s="35">
        <v>10.76</v>
      </c>
      <c r="AB105" s="35">
        <v>10.95</v>
      </c>
      <c r="AC105" s="35">
        <v>11.1</v>
      </c>
      <c r="AD105" s="35">
        <v>10.44</v>
      </c>
      <c r="AE105" s="35">
        <v>10.119999999999999</v>
      </c>
      <c r="AF105" s="35">
        <v>9.36</v>
      </c>
      <c r="AG105" s="35">
        <v>6.4</v>
      </c>
      <c r="AH105" s="35">
        <v>6.57</v>
      </c>
      <c r="AI105" s="35">
        <v>6.53</v>
      </c>
      <c r="AJ105" t="s">
        <v>1653</v>
      </c>
      <c r="AK105" t="s">
        <v>1653</v>
      </c>
      <c r="AL105" t="s">
        <v>1653</v>
      </c>
    </row>
    <row r="106" spans="1:38" x14ac:dyDescent="0.3">
      <c r="A106" t="s">
        <v>1673</v>
      </c>
      <c r="B106" t="s">
        <v>1687</v>
      </c>
      <c r="C106" t="s">
        <v>1660</v>
      </c>
      <c r="D106" t="s">
        <v>770</v>
      </c>
      <c r="E106" t="s">
        <v>1652</v>
      </c>
      <c r="F106" s="35">
        <f t="shared" ref="F106:AI106" si="4">F105+F104</f>
        <v>16.440000000000001</v>
      </c>
      <c r="G106" s="35">
        <f t="shared" si="4"/>
        <v>14.7</v>
      </c>
      <c r="H106" s="35">
        <f t="shared" si="4"/>
        <v>16.63</v>
      </c>
      <c r="I106" s="35">
        <f t="shared" si="4"/>
        <v>15.83</v>
      </c>
      <c r="J106" s="35">
        <f t="shared" si="4"/>
        <v>17.23</v>
      </c>
      <c r="K106" s="35">
        <f t="shared" si="4"/>
        <v>17.420000000000002</v>
      </c>
      <c r="L106" s="35">
        <f t="shared" si="4"/>
        <v>17.34</v>
      </c>
      <c r="M106" s="35">
        <f t="shared" si="4"/>
        <v>18.97</v>
      </c>
      <c r="N106" s="35">
        <f t="shared" si="4"/>
        <v>13.53</v>
      </c>
      <c r="O106" s="35">
        <f t="shared" si="4"/>
        <v>18.740000000000002</v>
      </c>
      <c r="P106" s="35">
        <f t="shared" si="4"/>
        <v>18.61</v>
      </c>
      <c r="Q106" s="35">
        <f t="shared" si="4"/>
        <v>17.119999999999997</v>
      </c>
      <c r="R106" s="35">
        <f t="shared" si="4"/>
        <v>16.78</v>
      </c>
      <c r="S106" s="35">
        <f t="shared" si="4"/>
        <v>13.27</v>
      </c>
      <c r="T106" s="35">
        <f t="shared" si="4"/>
        <v>16.899999999999999</v>
      </c>
      <c r="U106" s="35">
        <f t="shared" si="4"/>
        <v>17.29</v>
      </c>
      <c r="V106" s="35">
        <f t="shared" si="4"/>
        <v>18.259999999999998</v>
      </c>
      <c r="W106" s="35">
        <f t="shared" si="4"/>
        <v>14.149999999999999</v>
      </c>
      <c r="X106" s="35">
        <f t="shared" si="4"/>
        <v>17.41</v>
      </c>
      <c r="Y106" s="35">
        <f t="shared" si="4"/>
        <v>15.31</v>
      </c>
      <c r="Z106" s="35">
        <f t="shared" si="4"/>
        <v>15.33</v>
      </c>
      <c r="AA106" s="35">
        <f t="shared" si="4"/>
        <v>17.75</v>
      </c>
      <c r="AB106" s="35">
        <f t="shared" si="4"/>
        <v>17.59</v>
      </c>
      <c r="AC106" s="35">
        <f t="shared" si="4"/>
        <v>18.170000000000002</v>
      </c>
      <c r="AD106" s="35">
        <f t="shared" si="4"/>
        <v>17.75</v>
      </c>
      <c r="AE106" s="35">
        <f t="shared" si="4"/>
        <v>15.669999999999998</v>
      </c>
      <c r="AF106" s="35">
        <f t="shared" si="4"/>
        <v>15.91</v>
      </c>
      <c r="AG106" s="35">
        <f t="shared" si="4"/>
        <v>11.190000000000001</v>
      </c>
      <c r="AH106" s="35">
        <f t="shared" si="4"/>
        <v>10.67</v>
      </c>
      <c r="AI106" s="35">
        <f t="shared" si="4"/>
        <v>11.08</v>
      </c>
      <c r="AJ106" t="s">
        <v>1653</v>
      </c>
      <c r="AK106" t="s">
        <v>1653</v>
      </c>
      <c r="AL106" t="s">
        <v>1653</v>
      </c>
    </row>
    <row r="107" spans="1:38" x14ac:dyDescent="0.3">
      <c r="A107" t="s">
        <v>1674</v>
      </c>
      <c r="B107" t="s">
        <v>1923</v>
      </c>
      <c r="C107" t="s">
        <v>1675</v>
      </c>
      <c r="D107" t="str">
        <f t="shared" si="2"/>
        <v>CORPORATE</v>
      </c>
      <c r="E107" t="s">
        <v>1652</v>
      </c>
      <c r="F107" s="35">
        <v>0.49</v>
      </c>
      <c r="G107" s="35">
        <v>1.62</v>
      </c>
      <c r="H107" s="35">
        <v>0.44</v>
      </c>
      <c r="I107" s="35">
        <v>5.96</v>
      </c>
      <c r="J107" s="35">
        <v>8.52</v>
      </c>
      <c r="K107" s="35">
        <v>1.28</v>
      </c>
      <c r="L107" s="35">
        <v>16.809999999999999</v>
      </c>
      <c r="M107" s="35">
        <v>0.84</v>
      </c>
      <c r="N107" s="35">
        <v>0.76</v>
      </c>
      <c r="O107" s="35">
        <v>6.28</v>
      </c>
      <c r="P107" s="35">
        <v>2.16</v>
      </c>
      <c r="Q107" s="35">
        <v>9.16</v>
      </c>
      <c r="R107" s="35">
        <v>1.56</v>
      </c>
      <c r="S107" s="35">
        <v>1.95</v>
      </c>
      <c r="T107" s="35">
        <v>1</v>
      </c>
      <c r="U107" s="35">
        <v>9.11</v>
      </c>
      <c r="V107" s="35">
        <v>2.56</v>
      </c>
      <c r="W107" s="35">
        <v>1.1100000000000001</v>
      </c>
      <c r="X107" s="35">
        <v>8.42</v>
      </c>
      <c r="Y107" s="35">
        <v>0.77</v>
      </c>
      <c r="Z107" s="35">
        <v>1.74</v>
      </c>
      <c r="AA107" s="35">
        <v>6.38</v>
      </c>
      <c r="AB107" s="35">
        <v>1.65</v>
      </c>
      <c r="AC107" s="35">
        <v>7.68</v>
      </c>
      <c r="AD107" s="35">
        <v>1.1000000000000001</v>
      </c>
      <c r="AE107" s="35">
        <v>1.28</v>
      </c>
      <c r="AF107" s="35">
        <v>1.53</v>
      </c>
      <c r="AG107" s="35">
        <v>9.84</v>
      </c>
      <c r="AH107" s="35">
        <v>3.07</v>
      </c>
      <c r="AI107" s="35">
        <v>1.72</v>
      </c>
      <c r="AJ107" t="s">
        <v>1653</v>
      </c>
      <c r="AK107" t="s">
        <v>1653</v>
      </c>
      <c r="AL107" t="s">
        <v>1653</v>
      </c>
    </row>
    <row r="108" spans="1:38" x14ac:dyDescent="0.3">
      <c r="A108" t="s">
        <v>1674</v>
      </c>
      <c r="B108" t="s">
        <v>1923</v>
      </c>
      <c r="C108" t="s">
        <v>776</v>
      </c>
      <c r="D108" t="str">
        <f t="shared" si="2"/>
        <v>Total Revenue</v>
      </c>
      <c r="E108" t="s">
        <v>1652</v>
      </c>
      <c r="F108" s="35">
        <v>30.9</v>
      </c>
      <c r="G108" s="35">
        <v>54.35</v>
      </c>
      <c r="H108" s="35">
        <v>29.25</v>
      </c>
      <c r="I108" s="35">
        <v>61.96</v>
      </c>
      <c r="J108" s="35">
        <v>49.39</v>
      </c>
      <c r="K108" s="35">
        <v>42.36</v>
      </c>
      <c r="L108" s="35">
        <v>81.14</v>
      </c>
      <c r="M108" s="35">
        <v>43.6</v>
      </c>
      <c r="N108" s="35">
        <v>38.630000000000003</v>
      </c>
      <c r="O108" s="35">
        <v>49.35</v>
      </c>
      <c r="P108" s="35">
        <v>51.56</v>
      </c>
      <c r="Q108" s="35">
        <v>63.92</v>
      </c>
      <c r="R108" s="35">
        <v>47.95</v>
      </c>
      <c r="S108" s="35">
        <v>47.1</v>
      </c>
      <c r="T108" s="35">
        <v>38.99</v>
      </c>
      <c r="U108" s="35">
        <v>56.25</v>
      </c>
      <c r="V108" s="35">
        <v>49.41</v>
      </c>
      <c r="W108" s="35">
        <v>43.43</v>
      </c>
      <c r="X108" s="35">
        <v>54.87</v>
      </c>
      <c r="Y108" s="35">
        <v>35.909999999999997</v>
      </c>
      <c r="Z108" s="35">
        <v>41.3</v>
      </c>
      <c r="AA108" s="35">
        <v>48.38</v>
      </c>
      <c r="AB108" s="35">
        <v>47.43</v>
      </c>
      <c r="AC108" s="35">
        <v>89.37</v>
      </c>
      <c r="AD108" s="35">
        <v>51.64</v>
      </c>
      <c r="AE108" s="35">
        <v>48.78</v>
      </c>
      <c r="AF108" s="35">
        <v>46.7</v>
      </c>
      <c r="AG108" s="35">
        <v>55</v>
      </c>
      <c r="AH108" s="35">
        <v>40.619999999999997</v>
      </c>
      <c r="AI108" s="35">
        <v>40.090000000000003</v>
      </c>
      <c r="AJ108" t="s">
        <v>1653</v>
      </c>
      <c r="AK108" t="s">
        <v>1653</v>
      </c>
      <c r="AL108" t="s">
        <v>1653</v>
      </c>
    </row>
    <row r="109" spans="1:38" x14ac:dyDescent="0.3">
      <c r="A109" t="s">
        <v>1674</v>
      </c>
      <c r="B109" t="s">
        <v>1923</v>
      </c>
      <c r="C109" t="s">
        <v>1676</v>
      </c>
      <c r="D109" t="str">
        <f t="shared" si="2"/>
        <v>INDIVIDUALS</v>
      </c>
      <c r="E109" t="s">
        <v>1652</v>
      </c>
      <c r="F109" s="35">
        <v>6.08</v>
      </c>
      <c r="G109" s="35">
        <v>7.55</v>
      </c>
      <c r="H109" s="35">
        <v>4.54</v>
      </c>
      <c r="I109" s="35">
        <v>8.5500000000000007</v>
      </c>
      <c r="J109" s="35">
        <v>7.23</v>
      </c>
      <c r="K109" s="35">
        <v>6.24</v>
      </c>
      <c r="L109" s="35">
        <v>5.9</v>
      </c>
      <c r="M109" s="35">
        <v>5.95</v>
      </c>
      <c r="N109" s="35">
        <v>5.54</v>
      </c>
      <c r="O109" s="35">
        <v>5.73</v>
      </c>
      <c r="P109" s="35">
        <v>6.97</v>
      </c>
      <c r="Q109" s="35">
        <v>7.6</v>
      </c>
      <c r="R109" s="35">
        <v>7.03</v>
      </c>
      <c r="S109" s="35">
        <v>6.61</v>
      </c>
      <c r="T109" s="35">
        <v>5.25</v>
      </c>
      <c r="U109" s="35">
        <v>8.1</v>
      </c>
      <c r="V109" s="35">
        <v>6.97</v>
      </c>
      <c r="W109" s="35">
        <v>6.41</v>
      </c>
      <c r="X109" s="35">
        <v>6.44</v>
      </c>
      <c r="Y109" s="35">
        <v>5.48</v>
      </c>
      <c r="Z109" s="35">
        <v>6.39</v>
      </c>
      <c r="AA109" s="35">
        <v>7.03</v>
      </c>
      <c r="AB109" s="35">
        <v>7.92</v>
      </c>
      <c r="AC109" s="35">
        <v>9.1999999999999993</v>
      </c>
      <c r="AD109" s="35">
        <v>8.0299999999999994</v>
      </c>
      <c r="AE109" s="35">
        <v>6.85</v>
      </c>
      <c r="AF109" s="35">
        <v>6.26</v>
      </c>
      <c r="AG109" s="35">
        <v>9.09</v>
      </c>
      <c r="AH109" s="35">
        <v>6.53</v>
      </c>
      <c r="AI109" s="35">
        <v>6.03</v>
      </c>
      <c r="AJ109" t="s">
        <v>1653</v>
      </c>
      <c r="AK109" t="s">
        <v>1653</v>
      </c>
      <c r="AL109" t="s">
        <v>1653</v>
      </c>
    </row>
    <row r="110" spans="1:38" x14ac:dyDescent="0.3">
      <c r="A110" t="s">
        <v>1674</v>
      </c>
      <c r="B110" t="s">
        <v>1923</v>
      </c>
      <c r="C110" t="s">
        <v>1677</v>
      </c>
      <c r="D110" t="s">
        <v>770</v>
      </c>
      <c r="E110" t="s">
        <v>1652</v>
      </c>
      <c r="F110" s="35">
        <v>3.72</v>
      </c>
      <c r="G110" s="35">
        <v>5</v>
      </c>
      <c r="H110" s="35">
        <v>3.24</v>
      </c>
      <c r="I110" s="35">
        <v>7.54</v>
      </c>
      <c r="J110" s="35">
        <v>4.26</v>
      </c>
      <c r="K110" s="35">
        <v>5.26</v>
      </c>
      <c r="L110" s="35">
        <v>4.8099999999999996</v>
      </c>
      <c r="M110" s="35">
        <v>4.8</v>
      </c>
      <c r="N110" s="35">
        <v>4.01</v>
      </c>
      <c r="O110" s="35">
        <v>4.99</v>
      </c>
      <c r="P110" s="35">
        <v>6.42</v>
      </c>
      <c r="Q110" s="35">
        <v>6.35</v>
      </c>
      <c r="R110" s="35">
        <v>3.81</v>
      </c>
      <c r="S110" s="35">
        <v>4.17</v>
      </c>
      <c r="T110" s="35">
        <v>5.0199999999999996</v>
      </c>
      <c r="U110" s="35">
        <v>3.63</v>
      </c>
      <c r="V110" s="35">
        <v>4.88</v>
      </c>
      <c r="W110" s="35">
        <v>5.61</v>
      </c>
      <c r="X110" s="35">
        <v>4.5599999999999996</v>
      </c>
      <c r="Y110" s="35">
        <v>4.05</v>
      </c>
      <c r="Z110" s="35">
        <v>4.53</v>
      </c>
      <c r="AA110" s="35">
        <v>3.88</v>
      </c>
      <c r="AB110" s="35">
        <v>5.92</v>
      </c>
      <c r="AC110" s="35">
        <v>7.91</v>
      </c>
      <c r="AD110" s="35">
        <v>4.05</v>
      </c>
      <c r="AE110" s="35">
        <v>4.22</v>
      </c>
      <c r="AF110" s="35">
        <v>4.6399999999999997</v>
      </c>
      <c r="AG110" s="35">
        <v>4.28</v>
      </c>
      <c r="AH110" s="35">
        <v>4.16</v>
      </c>
      <c r="AI110" s="35">
        <v>3.2</v>
      </c>
      <c r="AJ110" t="s">
        <v>1653</v>
      </c>
      <c r="AK110" t="s">
        <v>1653</v>
      </c>
      <c r="AL110" t="s">
        <v>1653</v>
      </c>
    </row>
    <row r="111" spans="1:38" x14ac:dyDescent="0.3">
      <c r="A111" t="s">
        <v>1674</v>
      </c>
      <c r="B111" t="s">
        <v>1923</v>
      </c>
      <c r="C111" t="s">
        <v>1678</v>
      </c>
      <c r="D111" t="str">
        <f t="shared" si="2"/>
        <v>OTHER REVENUE</v>
      </c>
      <c r="E111" t="s">
        <v>1652</v>
      </c>
      <c r="F111" s="35">
        <v>5.86</v>
      </c>
      <c r="G111" s="35">
        <v>5.99</v>
      </c>
      <c r="H111" s="35">
        <v>5.69</v>
      </c>
      <c r="I111" s="35">
        <v>6.12</v>
      </c>
      <c r="J111" s="35">
        <v>7.79</v>
      </c>
      <c r="K111" s="35">
        <v>6.16</v>
      </c>
      <c r="L111" s="35">
        <v>7.72</v>
      </c>
      <c r="M111" s="35">
        <v>8.92</v>
      </c>
      <c r="N111" s="35">
        <v>5.49</v>
      </c>
      <c r="O111" s="35">
        <v>8.0500000000000007</v>
      </c>
      <c r="P111" s="35">
        <v>6.83</v>
      </c>
      <c r="Q111" s="35">
        <v>10.25</v>
      </c>
      <c r="R111" s="35">
        <v>6.9</v>
      </c>
      <c r="S111" s="35">
        <v>6.71</v>
      </c>
      <c r="T111" s="35">
        <v>7.49</v>
      </c>
      <c r="U111" s="35">
        <v>7.33</v>
      </c>
      <c r="V111" s="35">
        <v>8.59</v>
      </c>
      <c r="W111" s="35">
        <v>5.88</v>
      </c>
      <c r="X111" s="35">
        <v>7.17</v>
      </c>
      <c r="Y111" s="35">
        <v>5.21</v>
      </c>
      <c r="Z111" s="35">
        <v>6.53</v>
      </c>
      <c r="AA111" s="35">
        <v>6.35</v>
      </c>
      <c r="AB111" s="35">
        <v>6.9</v>
      </c>
      <c r="AC111" s="35">
        <v>12.47</v>
      </c>
      <c r="AD111" s="35">
        <v>6.86</v>
      </c>
      <c r="AE111" s="35">
        <v>6.5</v>
      </c>
      <c r="AF111" s="35">
        <v>6.01</v>
      </c>
      <c r="AG111" s="35">
        <v>6.13</v>
      </c>
      <c r="AH111" s="35">
        <v>7.9</v>
      </c>
      <c r="AI111" s="35">
        <v>5.68</v>
      </c>
      <c r="AJ111" t="s">
        <v>1653</v>
      </c>
      <c r="AK111" t="s">
        <v>1653</v>
      </c>
      <c r="AL111" t="s">
        <v>1653</v>
      </c>
    </row>
    <row r="112" spans="1:38" x14ac:dyDescent="0.3">
      <c r="A112" t="s">
        <v>1674</v>
      </c>
      <c r="B112" t="s">
        <v>1923</v>
      </c>
      <c r="C112" t="s">
        <v>1679</v>
      </c>
      <c r="D112" t="str">
        <f t="shared" si="2"/>
        <v>TAXES ON GOODS AND SERVICES</v>
      </c>
      <c r="E112" t="s">
        <v>1652</v>
      </c>
      <c r="F112" s="35">
        <v>12.86</v>
      </c>
      <c r="G112" s="35">
        <v>29.66</v>
      </c>
      <c r="H112" s="35">
        <v>13.6</v>
      </c>
      <c r="I112" s="35">
        <v>26.88</v>
      </c>
      <c r="J112" s="35">
        <v>18.37</v>
      </c>
      <c r="K112" s="35">
        <v>20.63</v>
      </c>
      <c r="L112" s="35">
        <v>31.73</v>
      </c>
      <c r="M112" s="35">
        <v>19.079999999999998</v>
      </c>
      <c r="N112" s="35">
        <v>19.760000000000002</v>
      </c>
      <c r="O112" s="35">
        <v>20.74</v>
      </c>
      <c r="P112" s="35">
        <v>20.13</v>
      </c>
      <c r="Q112" s="35">
        <v>22.9</v>
      </c>
      <c r="R112" s="35">
        <v>24.59</v>
      </c>
      <c r="S112" s="35">
        <v>22.7</v>
      </c>
      <c r="T112" s="35">
        <v>17.55</v>
      </c>
      <c r="U112" s="35">
        <v>24.83</v>
      </c>
      <c r="V112" s="35">
        <v>21.25</v>
      </c>
      <c r="W112" s="35">
        <v>21.77</v>
      </c>
      <c r="X112" s="35">
        <v>24.95</v>
      </c>
      <c r="Y112" s="35">
        <v>17.149999999999999</v>
      </c>
      <c r="Z112" s="35">
        <v>19.41</v>
      </c>
      <c r="AA112" s="35">
        <v>21.05</v>
      </c>
      <c r="AB112" s="35">
        <v>22.06</v>
      </c>
      <c r="AC112" s="35">
        <v>42.51</v>
      </c>
      <c r="AD112" s="35">
        <v>28.75</v>
      </c>
      <c r="AE112" s="35">
        <v>23.48</v>
      </c>
      <c r="AF112" s="35">
        <v>23.83</v>
      </c>
      <c r="AG112" s="35">
        <v>23.43</v>
      </c>
      <c r="AH112" s="35">
        <v>17.239999999999998</v>
      </c>
      <c r="AI112" s="35">
        <v>21.23</v>
      </c>
      <c r="AJ112" t="s">
        <v>1653</v>
      </c>
      <c r="AK112" t="s">
        <v>1653</v>
      </c>
      <c r="AL112" t="s">
        <v>1653</v>
      </c>
    </row>
    <row r="113" spans="1:38" x14ac:dyDescent="0.3">
      <c r="A113" t="s">
        <v>1674</v>
      </c>
      <c r="B113" t="s">
        <v>1923</v>
      </c>
      <c r="C113" t="s">
        <v>1680</v>
      </c>
      <c r="D113" t="s">
        <v>16</v>
      </c>
      <c r="E113" t="s">
        <v>1652</v>
      </c>
      <c r="F113" s="35">
        <v>7.06</v>
      </c>
      <c r="G113" s="35">
        <v>11.49</v>
      </c>
      <c r="H113" s="35">
        <v>5.23</v>
      </c>
      <c r="I113" s="35">
        <v>15.71</v>
      </c>
      <c r="J113" s="35">
        <v>16.86</v>
      </c>
      <c r="K113" s="35">
        <v>8.33</v>
      </c>
      <c r="L113" s="35">
        <v>26.54</v>
      </c>
      <c r="M113" s="35">
        <v>8.0299999999999994</v>
      </c>
      <c r="N113" s="35">
        <v>7.24</v>
      </c>
      <c r="O113" s="35">
        <v>12.99</v>
      </c>
      <c r="P113" s="35">
        <v>10.46</v>
      </c>
      <c r="Q113" s="35">
        <v>17.87</v>
      </c>
      <c r="R113" s="35">
        <v>10.46</v>
      </c>
      <c r="S113" s="35">
        <v>9.6300000000000008</v>
      </c>
      <c r="T113" s="35">
        <v>7.1</v>
      </c>
      <c r="U113" s="35">
        <v>18.690000000000001</v>
      </c>
      <c r="V113" s="35">
        <v>10.94</v>
      </c>
      <c r="W113" s="35">
        <v>8.42</v>
      </c>
      <c r="X113" s="35">
        <v>15.29</v>
      </c>
      <c r="Y113" s="35">
        <v>7.56</v>
      </c>
      <c r="Z113" s="35">
        <v>8.69</v>
      </c>
      <c r="AA113" s="35">
        <v>14.41</v>
      </c>
      <c r="AB113" s="35">
        <v>10.42</v>
      </c>
      <c r="AC113" s="35">
        <v>18.68</v>
      </c>
      <c r="AD113" s="35">
        <v>10.25</v>
      </c>
      <c r="AE113" s="35">
        <v>9.31</v>
      </c>
      <c r="AF113" s="35">
        <v>8.4</v>
      </c>
      <c r="AG113" s="35">
        <v>19.97</v>
      </c>
      <c r="AH113" s="35">
        <v>10.31</v>
      </c>
      <c r="AI113" s="35">
        <v>8.4600000000000009</v>
      </c>
      <c r="AJ113" t="s">
        <v>1653</v>
      </c>
      <c r="AK113" t="s">
        <v>1653</v>
      </c>
      <c r="AL113" t="s">
        <v>1653</v>
      </c>
    </row>
    <row r="114" spans="1:38" x14ac:dyDescent="0.3">
      <c r="A114" t="s">
        <v>1674</v>
      </c>
      <c r="B114" t="s">
        <v>1923</v>
      </c>
      <c r="C114" t="s">
        <v>1681</v>
      </c>
      <c r="D114" t="str">
        <f t="shared" si="2"/>
        <v>TAXES ON INTERNATIONAL TRADE AND TRANSACTIONS</v>
      </c>
      <c r="E114" t="s">
        <v>1652</v>
      </c>
      <c r="F114" s="35">
        <v>4.22</v>
      </c>
      <c r="G114" s="35">
        <v>5.51</v>
      </c>
      <c r="H114" s="35">
        <v>3.66</v>
      </c>
      <c r="I114" s="35">
        <v>10.85</v>
      </c>
      <c r="J114" s="35">
        <v>4.59</v>
      </c>
      <c r="K114" s="35">
        <v>5.78</v>
      </c>
      <c r="L114" s="35">
        <v>5.71</v>
      </c>
      <c r="M114" s="35">
        <v>5.49</v>
      </c>
      <c r="N114" s="35">
        <v>4.29</v>
      </c>
      <c r="O114" s="35">
        <v>6</v>
      </c>
      <c r="P114" s="35">
        <v>6.77</v>
      </c>
      <c r="Q114" s="35">
        <v>7.07</v>
      </c>
      <c r="R114" s="35">
        <v>4.38</v>
      </c>
      <c r="S114" s="35">
        <v>4.82</v>
      </c>
      <c r="T114" s="35">
        <v>5.65</v>
      </c>
      <c r="U114" s="35">
        <v>3.93</v>
      </c>
      <c r="V114" s="35">
        <v>5.69</v>
      </c>
      <c r="W114" s="35">
        <v>6.36</v>
      </c>
      <c r="X114" s="35">
        <v>5.66</v>
      </c>
      <c r="Y114" s="35">
        <v>4.55</v>
      </c>
      <c r="Z114" s="35">
        <v>5.15</v>
      </c>
      <c r="AA114" s="35">
        <v>4.45</v>
      </c>
      <c r="AB114" s="35">
        <v>6.54</v>
      </c>
      <c r="AC114" s="35">
        <v>8.4700000000000006</v>
      </c>
      <c r="AD114" s="35">
        <v>4.6500000000000004</v>
      </c>
      <c r="AE114" s="35">
        <v>4.78</v>
      </c>
      <c r="AF114" s="35">
        <v>5.03</v>
      </c>
      <c r="AG114" s="35">
        <v>4.8099999999999996</v>
      </c>
      <c r="AH114" s="35">
        <v>4.78</v>
      </c>
      <c r="AI114" s="35">
        <v>3.81</v>
      </c>
      <c r="AJ114" t="s">
        <v>1653</v>
      </c>
      <c r="AK114" t="s">
        <v>1653</v>
      </c>
      <c r="AL114" t="s">
        <v>1653</v>
      </c>
    </row>
    <row r="115" spans="1:38" x14ac:dyDescent="0.3">
      <c r="A115" t="s">
        <v>1674</v>
      </c>
      <c r="B115" t="s">
        <v>1923</v>
      </c>
      <c r="C115" t="s">
        <v>1682</v>
      </c>
      <c r="D115" t="s">
        <v>2101</v>
      </c>
      <c r="E115" t="s">
        <v>1652</v>
      </c>
      <c r="F115" s="35">
        <v>0.9</v>
      </c>
      <c r="G115" s="35">
        <v>1.7</v>
      </c>
      <c r="H115" s="35">
        <v>1.06</v>
      </c>
      <c r="I115" s="35">
        <v>2.41</v>
      </c>
      <c r="J115" s="35">
        <v>1.78</v>
      </c>
      <c r="K115" s="35">
        <v>1.46</v>
      </c>
      <c r="L115" s="35">
        <v>9.43</v>
      </c>
      <c r="M115" s="35">
        <v>2.08</v>
      </c>
      <c r="N115" s="35">
        <v>1.85</v>
      </c>
      <c r="O115" s="35">
        <v>1.57</v>
      </c>
      <c r="P115" s="35">
        <v>7.36</v>
      </c>
      <c r="Q115" s="35">
        <v>5.83</v>
      </c>
      <c r="R115" s="35">
        <v>1.62</v>
      </c>
      <c r="S115" s="35">
        <v>3.25</v>
      </c>
      <c r="T115" s="35">
        <v>1.2</v>
      </c>
      <c r="U115" s="35">
        <v>1.46</v>
      </c>
      <c r="V115" s="35">
        <v>2.94</v>
      </c>
      <c r="W115" s="35">
        <v>0.99</v>
      </c>
      <c r="X115" s="35">
        <v>1.81</v>
      </c>
      <c r="Y115" s="35">
        <v>1.44</v>
      </c>
      <c r="Z115" s="35">
        <v>1.53</v>
      </c>
      <c r="AA115" s="35">
        <v>2.13</v>
      </c>
      <c r="AB115" s="35">
        <v>1.51</v>
      </c>
      <c r="AC115" s="35">
        <v>7.24</v>
      </c>
      <c r="AD115" s="35">
        <v>1.1200000000000001</v>
      </c>
      <c r="AE115" s="35">
        <v>4.7</v>
      </c>
      <c r="AF115" s="35">
        <v>3.42</v>
      </c>
      <c r="AG115" s="35">
        <v>0.67</v>
      </c>
      <c r="AH115" s="35">
        <v>0.39</v>
      </c>
      <c r="AI115" s="35">
        <v>0.92</v>
      </c>
      <c r="AJ115" t="s">
        <v>1653</v>
      </c>
      <c r="AK115" t="s">
        <v>1653</v>
      </c>
      <c r="AL115" t="s">
        <v>1653</v>
      </c>
    </row>
    <row r="116" spans="1:38" x14ac:dyDescent="0.3">
      <c r="A116" t="s">
        <v>1674</v>
      </c>
      <c r="B116" t="s">
        <v>1923</v>
      </c>
      <c r="C116" t="s">
        <v>1683</v>
      </c>
      <c r="D116" t="s">
        <v>18</v>
      </c>
      <c r="E116" t="s">
        <v>1652</v>
      </c>
      <c r="F116" s="35">
        <v>9.49</v>
      </c>
      <c r="G116" s="35">
        <v>21.75</v>
      </c>
      <c r="H116" s="35">
        <v>8.84</v>
      </c>
      <c r="I116" s="35">
        <v>17.79</v>
      </c>
      <c r="J116" s="35">
        <v>12.85</v>
      </c>
      <c r="K116" s="35">
        <v>13.98</v>
      </c>
      <c r="L116" s="35">
        <v>13.5</v>
      </c>
      <c r="M116" s="35">
        <v>14.32</v>
      </c>
      <c r="N116" s="35">
        <v>12.74</v>
      </c>
      <c r="O116" s="35">
        <v>14.03</v>
      </c>
      <c r="P116" s="35">
        <v>15.81</v>
      </c>
      <c r="Q116" s="35">
        <v>15.6</v>
      </c>
      <c r="R116" s="35">
        <v>17.079999999999998</v>
      </c>
      <c r="S116" s="35">
        <v>15.68</v>
      </c>
      <c r="T116" s="35">
        <v>12.08</v>
      </c>
      <c r="U116" s="35">
        <v>17.78</v>
      </c>
      <c r="V116" s="35">
        <v>16.190000000000001</v>
      </c>
      <c r="W116" s="35">
        <v>13.69</v>
      </c>
      <c r="X116" s="35">
        <v>12.19</v>
      </c>
      <c r="Y116" s="35">
        <v>11.32</v>
      </c>
      <c r="Z116" s="35">
        <v>13.78</v>
      </c>
      <c r="AA116" s="35">
        <v>13.9</v>
      </c>
      <c r="AB116" s="35">
        <v>14.43</v>
      </c>
      <c r="AC116" s="35">
        <v>31.27</v>
      </c>
      <c r="AD116" s="35">
        <v>18.649999999999999</v>
      </c>
      <c r="AE116" s="35">
        <v>16.53</v>
      </c>
      <c r="AF116" s="35">
        <v>15.96</v>
      </c>
      <c r="AG116" s="35">
        <v>15.97</v>
      </c>
      <c r="AH116" s="35">
        <v>10.99</v>
      </c>
      <c r="AI116" s="35">
        <v>12.55</v>
      </c>
      <c r="AJ116" t="s">
        <v>1653</v>
      </c>
      <c r="AK116" t="s">
        <v>1653</v>
      </c>
      <c r="AL116" t="s">
        <v>1653</v>
      </c>
    </row>
    <row r="117" spans="1:38" x14ac:dyDescent="0.3">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row>
    <row r="118" spans="1:38" x14ac:dyDescent="0.3">
      <c r="A118" t="s">
        <v>1684</v>
      </c>
      <c r="C118" t="s">
        <v>1651</v>
      </c>
      <c r="D118" t="str">
        <f t="shared" si="2"/>
        <v>Capital Revenue</v>
      </c>
      <c r="E118" t="s">
        <v>1652</v>
      </c>
      <c r="F118" s="35">
        <v>0.96</v>
      </c>
      <c r="G118" s="35">
        <v>1.05</v>
      </c>
      <c r="H118" s="35">
        <v>0.66</v>
      </c>
      <c r="I118" s="35">
        <v>2.79</v>
      </c>
      <c r="J118" s="35">
        <v>1.05</v>
      </c>
      <c r="K118" s="35">
        <v>9.73</v>
      </c>
      <c r="L118" s="35">
        <v>1.04</v>
      </c>
      <c r="M118" s="35">
        <v>-7.65</v>
      </c>
      <c r="N118" s="35">
        <v>0.62</v>
      </c>
      <c r="O118" s="35">
        <v>1.1000000000000001</v>
      </c>
      <c r="P118" s="35">
        <v>0.99</v>
      </c>
      <c r="Q118" s="35">
        <v>52.52</v>
      </c>
      <c r="R118" s="35">
        <v>0.66</v>
      </c>
      <c r="S118" s="35">
        <v>0.62</v>
      </c>
      <c r="T118" s="35">
        <v>1.65</v>
      </c>
      <c r="U118" s="35">
        <v>1.08</v>
      </c>
      <c r="V118" s="35">
        <v>1.35</v>
      </c>
      <c r="W118" s="35">
        <v>1.02</v>
      </c>
      <c r="X118" s="35">
        <v>1.54</v>
      </c>
      <c r="Y118" s="35">
        <v>0.62</v>
      </c>
      <c r="Z118" s="35">
        <v>1.1299999999999999</v>
      </c>
      <c r="AA118" s="35">
        <v>2.25</v>
      </c>
      <c r="AB118" s="35">
        <v>5.37</v>
      </c>
      <c r="AC118" s="35">
        <v>1.08</v>
      </c>
      <c r="AD118" s="35">
        <v>0.8</v>
      </c>
      <c r="AE118" s="35">
        <v>2.64</v>
      </c>
      <c r="AF118" s="35">
        <v>1.47</v>
      </c>
      <c r="AG118" s="35">
        <v>0.7</v>
      </c>
      <c r="AH118" s="35">
        <v>0.89</v>
      </c>
      <c r="AI118" s="35">
        <v>1</v>
      </c>
      <c r="AJ118" t="s">
        <v>1653</v>
      </c>
      <c r="AK118" t="s">
        <v>1653</v>
      </c>
      <c r="AL118" t="s">
        <v>1653</v>
      </c>
    </row>
    <row r="119" spans="1:38" x14ac:dyDescent="0.3">
      <c r="A119" t="s">
        <v>1684</v>
      </c>
      <c r="C119" t="s">
        <v>776</v>
      </c>
      <c r="D119" t="str">
        <f t="shared" si="2"/>
        <v>Total Revenue</v>
      </c>
      <c r="E119" t="s">
        <v>1652</v>
      </c>
      <c r="F119" s="35">
        <v>377.26</v>
      </c>
      <c r="G119" s="35">
        <v>367.9</v>
      </c>
      <c r="H119" s="35">
        <v>475.06</v>
      </c>
      <c r="I119" s="35">
        <v>475.76</v>
      </c>
      <c r="J119" s="35">
        <v>428.11</v>
      </c>
      <c r="K119" s="35">
        <v>531.41999999999996</v>
      </c>
      <c r="L119" s="35">
        <v>498.86</v>
      </c>
      <c r="M119" s="35">
        <v>427.56</v>
      </c>
      <c r="N119" s="35">
        <v>399.47</v>
      </c>
      <c r="O119" s="35">
        <v>457.12</v>
      </c>
      <c r="P119" s="35">
        <v>425.96</v>
      </c>
      <c r="Q119" s="35">
        <v>489.93</v>
      </c>
      <c r="R119" s="35">
        <v>427.43</v>
      </c>
      <c r="S119" s="35">
        <v>415.2</v>
      </c>
      <c r="T119" s="35">
        <v>460.18</v>
      </c>
      <c r="U119" s="35">
        <v>573.30999999999995</v>
      </c>
      <c r="V119" s="35">
        <v>449.02</v>
      </c>
      <c r="W119" s="35">
        <v>504.61</v>
      </c>
      <c r="X119" s="35">
        <v>467.42</v>
      </c>
      <c r="Y119" s="35">
        <v>358.98</v>
      </c>
      <c r="Z119" s="35">
        <v>416.47</v>
      </c>
      <c r="AA119" s="35">
        <v>408.84</v>
      </c>
      <c r="AB119" s="35">
        <v>396.3</v>
      </c>
      <c r="AC119" s="35">
        <v>492.64</v>
      </c>
      <c r="AD119" s="35">
        <v>465</v>
      </c>
      <c r="AE119" s="35">
        <v>388.7</v>
      </c>
      <c r="AF119" s="35">
        <v>460.44</v>
      </c>
      <c r="AG119" s="35">
        <v>267.70999999999998</v>
      </c>
      <c r="AH119" s="35">
        <v>373.13</v>
      </c>
      <c r="AI119" s="35">
        <v>327.41000000000003</v>
      </c>
      <c r="AJ119" t="s">
        <v>1653</v>
      </c>
      <c r="AK119" t="s">
        <v>1653</v>
      </c>
      <c r="AL119" t="s">
        <v>1653</v>
      </c>
    </row>
    <row r="120" spans="1:38" x14ac:dyDescent="0.3">
      <c r="A120" t="s">
        <v>1684</v>
      </c>
      <c r="C120" t="s">
        <v>1654</v>
      </c>
      <c r="D120" t="str">
        <f t="shared" si="2"/>
        <v>Non-tax Revenue</v>
      </c>
      <c r="E120" t="s">
        <v>1652</v>
      </c>
      <c r="F120" s="35">
        <v>56.34</v>
      </c>
      <c r="G120" s="35">
        <v>61.25</v>
      </c>
      <c r="H120" s="35">
        <v>93.87</v>
      </c>
      <c r="I120" s="35">
        <v>107.23</v>
      </c>
      <c r="J120" s="35">
        <v>104.78</v>
      </c>
      <c r="K120" s="35">
        <v>181.43</v>
      </c>
      <c r="L120" s="35">
        <v>110.26</v>
      </c>
      <c r="M120" s="35">
        <v>110.32</v>
      </c>
      <c r="N120" s="35">
        <v>99.61</v>
      </c>
      <c r="O120" s="35">
        <v>117.39</v>
      </c>
      <c r="P120" s="35">
        <v>87.65</v>
      </c>
      <c r="Q120" s="35">
        <v>122.38</v>
      </c>
      <c r="R120" s="35">
        <v>77.400000000000006</v>
      </c>
      <c r="S120" s="35">
        <v>114.09</v>
      </c>
      <c r="T120" s="35">
        <v>69.819999999999993</v>
      </c>
      <c r="U120" s="35">
        <v>170.55</v>
      </c>
      <c r="V120" s="35">
        <v>84.24</v>
      </c>
      <c r="W120" s="35">
        <v>158.87</v>
      </c>
      <c r="X120" s="35">
        <v>111.13</v>
      </c>
      <c r="Y120" s="35">
        <v>67.739999999999995</v>
      </c>
      <c r="Z120" s="35">
        <v>77.55</v>
      </c>
      <c r="AA120" s="35">
        <v>75.430000000000007</v>
      </c>
      <c r="AB120" s="35">
        <v>62.43</v>
      </c>
      <c r="AC120" s="35">
        <v>86.71</v>
      </c>
      <c r="AD120" s="35">
        <v>91.52</v>
      </c>
      <c r="AE120" s="35">
        <v>70.349999999999994</v>
      </c>
      <c r="AF120" s="35">
        <v>72.88</v>
      </c>
      <c r="AG120" s="35">
        <v>43.29</v>
      </c>
      <c r="AH120" s="35">
        <v>129.97</v>
      </c>
      <c r="AI120" s="35">
        <v>63.21</v>
      </c>
      <c r="AJ120" t="s">
        <v>1653</v>
      </c>
      <c r="AK120" t="s">
        <v>1653</v>
      </c>
      <c r="AL120" t="s">
        <v>1653</v>
      </c>
    </row>
    <row r="121" spans="1:38" x14ac:dyDescent="0.3">
      <c r="A121" t="s">
        <v>1684</v>
      </c>
      <c r="C121" t="s">
        <v>1662</v>
      </c>
      <c r="D121" t="str">
        <f t="shared" si="2"/>
        <v>Non-tax Revenue – Citizenship by Investment</v>
      </c>
      <c r="E121" t="s">
        <v>1652</v>
      </c>
      <c r="F121" s="35">
        <v>21.21</v>
      </c>
      <c r="G121" s="35">
        <v>31.3</v>
      </c>
      <c r="H121" s="35">
        <v>58.1</v>
      </c>
      <c r="I121" s="35">
        <v>75.47</v>
      </c>
      <c r="J121" s="35">
        <v>73.430000000000007</v>
      </c>
      <c r="K121" s="35">
        <v>150.56</v>
      </c>
      <c r="L121" s="35">
        <v>75.819999999999993</v>
      </c>
      <c r="M121" s="35">
        <v>71.05</v>
      </c>
      <c r="N121" s="35">
        <v>66.81</v>
      </c>
      <c r="O121" s="35">
        <v>74.16</v>
      </c>
      <c r="P121" s="35">
        <v>57.58</v>
      </c>
      <c r="Q121" s="35">
        <v>73.53</v>
      </c>
      <c r="R121" s="35">
        <v>42.79</v>
      </c>
      <c r="S121" s="35">
        <v>79.09</v>
      </c>
      <c r="T121" s="35">
        <v>39.49</v>
      </c>
      <c r="U121" s="35">
        <v>134.26</v>
      </c>
      <c r="V121" s="35">
        <v>43.31</v>
      </c>
      <c r="W121" s="35">
        <v>127.28</v>
      </c>
      <c r="X121" s="35">
        <v>76.59</v>
      </c>
      <c r="Y121" s="35">
        <v>37.909999999999997</v>
      </c>
      <c r="Z121" s="35">
        <v>51.64</v>
      </c>
      <c r="AA121" s="35">
        <v>42.11</v>
      </c>
      <c r="AB121" s="35">
        <v>32.75</v>
      </c>
      <c r="AC121" s="35">
        <v>36.64</v>
      </c>
      <c r="AD121" s="35">
        <v>41.43</v>
      </c>
      <c r="AE121" s="35">
        <v>37.54</v>
      </c>
      <c r="AF121" s="35">
        <v>43.12</v>
      </c>
      <c r="AG121" s="35">
        <v>25.9</v>
      </c>
      <c r="AH121" s="35">
        <v>103.89</v>
      </c>
      <c r="AI121" s="35">
        <v>42.44</v>
      </c>
      <c r="AJ121" t="s">
        <v>1653</v>
      </c>
      <c r="AK121" t="s">
        <v>1653</v>
      </c>
      <c r="AL121" t="s">
        <v>1653</v>
      </c>
    </row>
    <row r="122" spans="1:38" x14ac:dyDescent="0.3">
      <c r="A122" t="s">
        <v>1684</v>
      </c>
      <c r="C122" t="s">
        <v>5</v>
      </c>
      <c r="D122" t="str">
        <f t="shared" si="2"/>
        <v>Tax Revenue</v>
      </c>
      <c r="E122" t="s">
        <v>1652</v>
      </c>
      <c r="F122" s="35">
        <v>320.92</v>
      </c>
      <c r="G122" s="35">
        <v>306.64999999999998</v>
      </c>
      <c r="H122" s="35">
        <v>381.19</v>
      </c>
      <c r="I122" s="35">
        <v>368.54</v>
      </c>
      <c r="J122" s="35">
        <v>323.33</v>
      </c>
      <c r="K122" s="35">
        <v>349.99</v>
      </c>
      <c r="L122" s="35">
        <v>388.6</v>
      </c>
      <c r="M122" s="35">
        <v>317.24</v>
      </c>
      <c r="N122" s="35">
        <v>299.87</v>
      </c>
      <c r="O122" s="35">
        <v>339.74</v>
      </c>
      <c r="P122" s="35">
        <v>338.31</v>
      </c>
      <c r="Q122" s="35">
        <v>367.55</v>
      </c>
      <c r="R122" s="35">
        <v>350.04</v>
      </c>
      <c r="S122" s="35">
        <v>301.11</v>
      </c>
      <c r="T122" s="35">
        <v>390.36</v>
      </c>
      <c r="U122" s="35">
        <v>402.76</v>
      </c>
      <c r="V122" s="35">
        <v>364.79</v>
      </c>
      <c r="W122" s="35">
        <v>345.74</v>
      </c>
      <c r="X122" s="35">
        <v>356.3</v>
      </c>
      <c r="Y122" s="35">
        <v>291.24</v>
      </c>
      <c r="Z122" s="35">
        <v>338.93</v>
      </c>
      <c r="AA122" s="35">
        <v>333.41</v>
      </c>
      <c r="AB122" s="35">
        <v>333.87</v>
      </c>
      <c r="AC122" s="35">
        <v>405.93</v>
      </c>
      <c r="AD122" s="35">
        <v>373.49</v>
      </c>
      <c r="AE122" s="35">
        <v>318.35000000000002</v>
      </c>
      <c r="AF122" s="35">
        <v>387.56</v>
      </c>
      <c r="AG122" s="35">
        <v>224.41</v>
      </c>
      <c r="AH122" s="35">
        <v>243.16</v>
      </c>
      <c r="AI122" s="35">
        <v>264.2</v>
      </c>
      <c r="AJ122" t="s">
        <v>1653</v>
      </c>
      <c r="AK122" t="s">
        <v>1653</v>
      </c>
      <c r="AL122" t="s">
        <v>1653</v>
      </c>
    </row>
    <row r="123" spans="1:38" x14ac:dyDescent="0.3">
      <c r="A123" t="s">
        <v>1684</v>
      </c>
      <c r="C123" t="s">
        <v>18</v>
      </c>
      <c r="D123" t="str">
        <f t="shared" si="2"/>
        <v>VAT</v>
      </c>
      <c r="E123" t="s">
        <v>1652</v>
      </c>
      <c r="F123" s="35">
        <v>154.03</v>
      </c>
      <c r="G123" s="35">
        <v>148.37</v>
      </c>
      <c r="H123" s="35">
        <v>149.91</v>
      </c>
      <c r="I123" s="35">
        <v>173.1</v>
      </c>
      <c r="J123" s="35">
        <v>144.85</v>
      </c>
      <c r="K123" s="35">
        <v>139</v>
      </c>
      <c r="L123" s="35">
        <v>172.6</v>
      </c>
      <c r="M123" s="35">
        <v>146.93</v>
      </c>
      <c r="N123" s="35">
        <v>122.52</v>
      </c>
      <c r="O123" s="35">
        <v>148.44</v>
      </c>
      <c r="P123" s="35">
        <v>148.28</v>
      </c>
      <c r="Q123" s="35">
        <v>147.13999999999999</v>
      </c>
      <c r="R123" s="35">
        <v>165.96</v>
      </c>
      <c r="S123" s="35">
        <v>142.59</v>
      </c>
      <c r="T123" s="35">
        <v>155.59</v>
      </c>
      <c r="U123" s="35">
        <v>172.35</v>
      </c>
      <c r="V123" s="35">
        <v>158.76</v>
      </c>
      <c r="W123" s="35">
        <v>142.37</v>
      </c>
      <c r="X123" s="35">
        <v>173.78</v>
      </c>
      <c r="Y123" s="35">
        <v>132.16</v>
      </c>
      <c r="Z123" s="35">
        <v>136.18</v>
      </c>
      <c r="AA123" s="35">
        <v>134.19</v>
      </c>
      <c r="AB123" s="35">
        <v>150.91999999999999</v>
      </c>
      <c r="AC123" s="35">
        <v>180.18</v>
      </c>
      <c r="AD123" s="35">
        <v>181.22</v>
      </c>
      <c r="AE123" s="35">
        <v>151.96</v>
      </c>
      <c r="AF123" s="35">
        <v>163.28</v>
      </c>
      <c r="AG123" s="35">
        <v>98.67</v>
      </c>
      <c r="AH123" s="35">
        <v>97.62</v>
      </c>
      <c r="AI123" s="35">
        <v>106.33</v>
      </c>
      <c r="AJ123" t="s">
        <v>1653</v>
      </c>
      <c r="AK123" t="s">
        <v>1653</v>
      </c>
      <c r="AL123" t="s">
        <v>1653</v>
      </c>
    </row>
    <row r="124" spans="1:38" x14ac:dyDescent="0.3">
      <c r="A124" t="s">
        <v>1684</v>
      </c>
      <c r="C124" t="s">
        <v>16</v>
      </c>
      <c r="D124" t="str">
        <f t="shared" si="2"/>
        <v>Income Taxes</v>
      </c>
      <c r="E124" t="s">
        <v>1652</v>
      </c>
      <c r="F124" s="35">
        <v>58.13</v>
      </c>
      <c r="G124" s="35">
        <v>51.23</v>
      </c>
      <c r="H124" s="35">
        <v>114.78</v>
      </c>
      <c r="I124" s="35">
        <v>74.25</v>
      </c>
      <c r="J124" s="35">
        <v>64.3</v>
      </c>
      <c r="K124" s="35">
        <v>90.95</v>
      </c>
      <c r="L124" s="35">
        <v>86.7</v>
      </c>
      <c r="M124" s="35">
        <v>51.51</v>
      </c>
      <c r="N124" s="35">
        <v>82.37</v>
      </c>
      <c r="O124" s="35">
        <v>73.64</v>
      </c>
      <c r="P124" s="35">
        <v>57.92</v>
      </c>
      <c r="Q124" s="35">
        <v>84.34</v>
      </c>
      <c r="R124" s="35">
        <v>67.87</v>
      </c>
      <c r="S124" s="35">
        <v>57.91</v>
      </c>
      <c r="T124" s="35">
        <v>109.82</v>
      </c>
      <c r="U124" s="35">
        <v>99.97</v>
      </c>
      <c r="V124" s="35">
        <v>73.05</v>
      </c>
      <c r="W124" s="35">
        <v>83.48</v>
      </c>
      <c r="X124" s="35">
        <v>66.16</v>
      </c>
      <c r="Y124" s="35">
        <v>50.4</v>
      </c>
      <c r="Z124" s="35">
        <v>95.25</v>
      </c>
      <c r="AA124" s="35">
        <v>72.41</v>
      </c>
      <c r="AB124" s="35">
        <v>64.08</v>
      </c>
      <c r="AC124" s="35">
        <v>82.22</v>
      </c>
      <c r="AD124" s="35">
        <v>70.930000000000007</v>
      </c>
      <c r="AE124" s="35">
        <v>55.89</v>
      </c>
      <c r="AF124" s="35">
        <v>109.19</v>
      </c>
      <c r="AG124" s="35">
        <v>52.81</v>
      </c>
      <c r="AH124" s="35">
        <v>59.31</v>
      </c>
      <c r="AI124" s="35">
        <v>65.72</v>
      </c>
      <c r="AJ124" t="s">
        <v>1653</v>
      </c>
      <c r="AK124" t="s">
        <v>1653</v>
      </c>
      <c r="AL124" t="s">
        <v>1653</v>
      </c>
    </row>
    <row r="125" spans="1:38" x14ac:dyDescent="0.3">
      <c r="A125" t="s">
        <v>1684</v>
      </c>
      <c r="C125" t="s">
        <v>1655</v>
      </c>
      <c r="D125" t="str">
        <f t="shared" si="2"/>
        <v>Tax Revenue - Taxes on Property</v>
      </c>
      <c r="E125" t="s">
        <v>1652</v>
      </c>
      <c r="F125" s="35">
        <v>6.54</v>
      </c>
      <c r="G125" s="35">
        <v>10.49</v>
      </c>
      <c r="H125" s="35">
        <v>8.48</v>
      </c>
      <c r="I125" s="35">
        <v>12.9</v>
      </c>
      <c r="J125" s="35">
        <v>11.66</v>
      </c>
      <c r="K125" s="35">
        <v>13.34</v>
      </c>
      <c r="L125" s="35">
        <v>18.73</v>
      </c>
      <c r="M125" s="35">
        <v>10.050000000000001</v>
      </c>
      <c r="N125" s="35">
        <v>7.15</v>
      </c>
      <c r="O125" s="35">
        <v>7.13</v>
      </c>
      <c r="P125" s="35">
        <v>12.54</v>
      </c>
      <c r="Q125" s="35">
        <v>11.32</v>
      </c>
      <c r="R125" s="35">
        <v>6.97</v>
      </c>
      <c r="S125" s="35">
        <v>10.01</v>
      </c>
      <c r="T125" s="35">
        <v>11.1</v>
      </c>
      <c r="U125" s="35">
        <v>11.65</v>
      </c>
      <c r="V125" s="35">
        <v>19.350000000000001</v>
      </c>
      <c r="W125" s="35">
        <v>19.149999999999999</v>
      </c>
      <c r="X125" s="35">
        <v>10.86</v>
      </c>
      <c r="Y125" s="35">
        <v>11.2</v>
      </c>
      <c r="Z125" s="35">
        <v>7.16</v>
      </c>
      <c r="AA125" s="35">
        <v>9.42</v>
      </c>
      <c r="AB125" s="35">
        <v>7.72</v>
      </c>
      <c r="AC125" s="35">
        <v>14.67</v>
      </c>
      <c r="AD125" s="35">
        <v>8.83</v>
      </c>
      <c r="AE125" s="35">
        <v>11.09</v>
      </c>
      <c r="AF125" s="35">
        <v>11.07</v>
      </c>
      <c r="AG125" s="35">
        <v>4.63</v>
      </c>
      <c r="AH125" s="35">
        <v>11.81</v>
      </c>
      <c r="AI125" s="35">
        <v>10.87</v>
      </c>
      <c r="AJ125" t="s">
        <v>1653</v>
      </c>
      <c r="AK125" t="s">
        <v>1653</v>
      </c>
      <c r="AL125" t="s">
        <v>1653</v>
      </c>
    </row>
    <row r="126" spans="1:38" x14ac:dyDescent="0.3">
      <c r="A126" t="s">
        <v>1684</v>
      </c>
      <c r="C126" t="s">
        <v>1656</v>
      </c>
      <c r="D126" t="str">
        <f t="shared" si="2"/>
        <v>Tax Revenue -Taxes on International Trade and Transactions</v>
      </c>
      <c r="E126" t="s">
        <v>1652</v>
      </c>
      <c r="F126" s="35">
        <v>102.23</v>
      </c>
      <c r="G126" s="35">
        <v>96.55</v>
      </c>
      <c r="H126" s="35">
        <v>108.02</v>
      </c>
      <c r="I126" s="35">
        <v>108.29</v>
      </c>
      <c r="J126" s="35">
        <v>102.51</v>
      </c>
      <c r="K126" s="35">
        <v>106.7</v>
      </c>
      <c r="L126" s="35">
        <v>110.56</v>
      </c>
      <c r="M126" s="35">
        <v>108.75</v>
      </c>
      <c r="N126" s="35">
        <v>87.82</v>
      </c>
      <c r="O126" s="35">
        <v>110.52</v>
      </c>
      <c r="P126" s="35">
        <v>119.57</v>
      </c>
      <c r="Q126" s="35">
        <v>124.75</v>
      </c>
      <c r="R126" s="35">
        <v>109.24</v>
      </c>
      <c r="S126" s="35">
        <v>90.6</v>
      </c>
      <c r="T126" s="35">
        <v>113.86</v>
      </c>
      <c r="U126" s="35">
        <v>118.79</v>
      </c>
      <c r="V126" s="35">
        <v>113.63</v>
      </c>
      <c r="W126" s="35">
        <v>100.74</v>
      </c>
      <c r="X126" s="35">
        <v>105.49</v>
      </c>
      <c r="Y126" s="35">
        <v>97.48</v>
      </c>
      <c r="Z126" s="35">
        <v>100.33</v>
      </c>
      <c r="AA126" s="35">
        <v>117.39</v>
      </c>
      <c r="AB126" s="35">
        <v>111.14</v>
      </c>
      <c r="AC126" s="35">
        <v>128.85</v>
      </c>
      <c r="AD126" s="35">
        <v>112.51</v>
      </c>
      <c r="AE126" s="35">
        <v>99.41</v>
      </c>
      <c r="AF126" s="35">
        <v>104.02</v>
      </c>
      <c r="AG126" s="35">
        <v>68.3</v>
      </c>
      <c r="AH126" s="35">
        <v>74.430000000000007</v>
      </c>
      <c r="AI126" s="35">
        <v>81.28</v>
      </c>
      <c r="AJ126" t="s">
        <v>1653</v>
      </c>
      <c r="AK126" t="s">
        <v>1653</v>
      </c>
      <c r="AL126" t="s">
        <v>1653</v>
      </c>
    </row>
    <row r="127" spans="1:38" x14ac:dyDescent="0.3">
      <c r="A127" t="s">
        <v>1684</v>
      </c>
      <c r="C127" t="s">
        <v>1657</v>
      </c>
      <c r="D127" t="str">
        <f t="shared" si="2"/>
        <v>Taxes on Goods and Services – Accommodation Tax</v>
      </c>
      <c r="E127" t="s">
        <v>1652</v>
      </c>
      <c r="F127" s="35">
        <v>0.26</v>
      </c>
      <c r="G127" s="35">
        <v>0.45</v>
      </c>
      <c r="H127" s="35">
        <v>0.71</v>
      </c>
      <c r="I127" s="35">
        <v>0.79</v>
      </c>
      <c r="J127" s="35">
        <v>0.75</v>
      </c>
      <c r="K127" s="35">
        <v>0.94</v>
      </c>
      <c r="L127" s="35">
        <v>0.56000000000000005</v>
      </c>
      <c r="M127" s="35">
        <v>0.72</v>
      </c>
      <c r="N127" s="35">
        <v>0.33</v>
      </c>
      <c r="O127" s="35">
        <v>0.46</v>
      </c>
      <c r="P127" s="35">
        <v>0.21</v>
      </c>
      <c r="Q127" s="35">
        <v>0.53</v>
      </c>
      <c r="R127" s="35">
        <v>4.1399999999999997</v>
      </c>
      <c r="S127" s="35">
        <v>4.1399999999999997</v>
      </c>
      <c r="T127" s="35">
        <v>3.5</v>
      </c>
      <c r="U127" s="35">
        <v>4.3499999999999996</v>
      </c>
      <c r="V127" s="35">
        <v>2.68</v>
      </c>
      <c r="W127" s="35">
        <v>3.12</v>
      </c>
      <c r="X127" s="35">
        <v>1.96</v>
      </c>
      <c r="Y127" s="35">
        <v>2.08</v>
      </c>
      <c r="Z127" s="35">
        <v>1.87</v>
      </c>
      <c r="AA127" s="35">
        <v>0.64</v>
      </c>
      <c r="AB127" s="35">
        <v>0.62</v>
      </c>
      <c r="AC127" s="35">
        <v>2.68</v>
      </c>
      <c r="AD127" s="35">
        <v>6.94</v>
      </c>
      <c r="AE127" s="35">
        <v>4.1399999999999997</v>
      </c>
      <c r="AF127" s="35">
        <v>1.68</v>
      </c>
      <c r="AG127" s="35">
        <v>1.97</v>
      </c>
      <c r="AH127" s="35">
        <v>0.45</v>
      </c>
      <c r="AI127" s="35">
        <v>0.5</v>
      </c>
      <c r="AJ127" t="s">
        <v>1653</v>
      </c>
      <c r="AK127" t="s">
        <v>1653</v>
      </c>
      <c r="AL127" t="s">
        <v>1653</v>
      </c>
    </row>
    <row r="128" spans="1:38" x14ac:dyDescent="0.3">
      <c r="A128" t="s">
        <v>1684</v>
      </c>
      <c r="C128" t="s">
        <v>1658</v>
      </c>
      <c r="D128" t="str">
        <f t="shared" ref="D128:D136" si="5">C128</f>
        <v>Taxes on Goods and Services – Licenses</v>
      </c>
      <c r="E128" t="s">
        <v>1652</v>
      </c>
      <c r="F128" s="35">
        <v>9.6999999999999993</v>
      </c>
      <c r="G128" s="35">
        <v>8.16</v>
      </c>
      <c r="H128" s="35">
        <v>9.5</v>
      </c>
      <c r="I128" s="35">
        <v>7.63</v>
      </c>
      <c r="J128" s="35">
        <v>6.97</v>
      </c>
      <c r="K128" s="35">
        <v>8.67</v>
      </c>
      <c r="L128" s="35">
        <v>6.27</v>
      </c>
      <c r="M128" s="35">
        <v>7.27</v>
      </c>
      <c r="N128" s="35">
        <v>4.8499999999999996</v>
      </c>
      <c r="O128" s="35">
        <v>8.56</v>
      </c>
      <c r="P128" s="35">
        <v>11.51</v>
      </c>
      <c r="Q128" s="35">
        <v>7.39</v>
      </c>
      <c r="R128" s="35">
        <v>12.65</v>
      </c>
      <c r="S128" s="35">
        <v>9.5500000000000007</v>
      </c>
      <c r="T128" s="35">
        <v>8.16</v>
      </c>
      <c r="U128" s="35">
        <v>7.4</v>
      </c>
      <c r="V128" s="35">
        <v>8.58</v>
      </c>
      <c r="W128" s="35">
        <v>6.56</v>
      </c>
      <c r="X128" s="35">
        <v>6.97</v>
      </c>
      <c r="Y128" s="35">
        <v>7.86</v>
      </c>
      <c r="Z128" s="35">
        <v>5.74</v>
      </c>
      <c r="AA128" s="35">
        <v>9.1300000000000008</v>
      </c>
      <c r="AB128" s="35">
        <v>11.77</v>
      </c>
      <c r="AC128" s="35">
        <v>7.94</v>
      </c>
      <c r="AD128" s="35">
        <v>12.66</v>
      </c>
      <c r="AE128" s="35">
        <v>10.64</v>
      </c>
      <c r="AF128" s="35">
        <v>6.23</v>
      </c>
      <c r="AG128" s="35">
        <v>2.3199999999999998</v>
      </c>
      <c r="AH128" s="35">
        <v>6.51</v>
      </c>
      <c r="AI128" s="35">
        <v>6.57</v>
      </c>
      <c r="AJ128" t="s">
        <v>1653</v>
      </c>
      <c r="AK128" t="s">
        <v>1653</v>
      </c>
      <c r="AL128" t="s">
        <v>1653</v>
      </c>
    </row>
    <row r="129" spans="1:38" x14ac:dyDescent="0.3">
      <c r="A129" t="s">
        <v>1684</v>
      </c>
      <c r="C129" t="s">
        <v>1663</v>
      </c>
      <c r="D129" t="str">
        <f t="shared" si="5"/>
        <v>Taxes on Goods and Services – Sales Tax</v>
      </c>
      <c r="E129" t="s">
        <v>1652</v>
      </c>
      <c r="F129" s="35">
        <v>32.43</v>
      </c>
      <c r="G129" s="35">
        <v>25</v>
      </c>
      <c r="H129" s="35">
        <v>21.85</v>
      </c>
      <c r="I129" s="35">
        <v>33.6</v>
      </c>
      <c r="J129" s="35">
        <v>21.49</v>
      </c>
      <c r="K129" s="35">
        <v>17.91</v>
      </c>
      <c r="L129" s="35">
        <v>22.9</v>
      </c>
      <c r="M129" s="35">
        <v>20.59</v>
      </c>
      <c r="N129" s="35">
        <v>13.95</v>
      </c>
      <c r="O129" s="35">
        <v>22.56</v>
      </c>
      <c r="P129" s="35">
        <v>21.71</v>
      </c>
      <c r="Q129" s="35">
        <v>24.36</v>
      </c>
      <c r="R129" s="35">
        <v>23.47</v>
      </c>
      <c r="S129" s="35">
        <v>15.44</v>
      </c>
      <c r="T129" s="35">
        <v>20.7</v>
      </c>
      <c r="U129" s="35">
        <v>32.07</v>
      </c>
      <c r="V129" s="35">
        <v>24.77</v>
      </c>
      <c r="W129" s="35">
        <v>15.87</v>
      </c>
      <c r="X129" s="35">
        <v>25.84</v>
      </c>
      <c r="Y129" s="35">
        <v>15.9</v>
      </c>
      <c r="Z129" s="35">
        <v>20.51</v>
      </c>
      <c r="AA129" s="35">
        <v>9.2100000000000009</v>
      </c>
      <c r="AB129" s="35">
        <v>19.489999999999998</v>
      </c>
      <c r="AC129" s="35">
        <v>29.42</v>
      </c>
      <c r="AD129" s="35">
        <v>30.88</v>
      </c>
      <c r="AE129" s="35">
        <v>20.62</v>
      </c>
      <c r="AF129" s="35">
        <v>31.13</v>
      </c>
      <c r="AG129" s="35">
        <v>15.59</v>
      </c>
      <c r="AH129" s="35">
        <v>9.27</v>
      </c>
      <c r="AI129" s="35">
        <v>12.32</v>
      </c>
      <c r="AJ129" t="s">
        <v>1653</v>
      </c>
      <c r="AK129" t="s">
        <v>1653</v>
      </c>
      <c r="AL129" t="s">
        <v>1653</v>
      </c>
    </row>
    <row r="130" spans="1:38" x14ac:dyDescent="0.3">
      <c r="A130" t="s">
        <v>1684</v>
      </c>
      <c r="C130" t="s">
        <v>1659</v>
      </c>
      <c r="D130" t="str">
        <f t="shared" si="5"/>
        <v>Taxes on Goods and Services – Stamp Duties</v>
      </c>
      <c r="E130" t="s">
        <v>1652</v>
      </c>
      <c r="F130" s="35">
        <v>5.67</v>
      </c>
      <c r="G130" s="35">
        <v>5.93</v>
      </c>
      <c r="H130" s="35">
        <v>9.5399999999999991</v>
      </c>
      <c r="I130" s="35">
        <v>6.99</v>
      </c>
      <c r="J130" s="35">
        <v>5.89</v>
      </c>
      <c r="K130" s="35">
        <v>5.68</v>
      </c>
      <c r="L130" s="35">
        <v>13.84</v>
      </c>
      <c r="M130" s="35">
        <v>9.74</v>
      </c>
      <c r="N130" s="35">
        <v>8.9</v>
      </c>
      <c r="O130" s="35">
        <v>9.09</v>
      </c>
      <c r="P130" s="35">
        <v>9.2100000000000009</v>
      </c>
      <c r="Q130" s="35">
        <v>7.07</v>
      </c>
      <c r="R130" s="35">
        <v>5.91</v>
      </c>
      <c r="S130" s="35">
        <v>5.7</v>
      </c>
      <c r="T130" s="35">
        <v>10.95</v>
      </c>
      <c r="U130" s="35">
        <v>7.66</v>
      </c>
      <c r="V130" s="35">
        <v>7.41</v>
      </c>
      <c r="W130" s="35">
        <v>8.41</v>
      </c>
      <c r="X130" s="35">
        <v>15.09</v>
      </c>
      <c r="Y130" s="35">
        <v>6.52</v>
      </c>
      <c r="Z130" s="35">
        <v>6.57</v>
      </c>
      <c r="AA130" s="35">
        <v>8.8800000000000008</v>
      </c>
      <c r="AB130" s="35">
        <v>13.82</v>
      </c>
      <c r="AC130" s="35">
        <v>7.19</v>
      </c>
      <c r="AD130" s="35">
        <v>5.33</v>
      </c>
      <c r="AE130" s="35">
        <v>6.68</v>
      </c>
      <c r="AF130" s="35">
        <v>7.71</v>
      </c>
      <c r="AG130" s="35">
        <v>1.51</v>
      </c>
      <c r="AH130" s="35">
        <v>6.5</v>
      </c>
      <c r="AI130" s="35">
        <v>5.98</v>
      </c>
      <c r="AJ130" t="s">
        <v>1653</v>
      </c>
      <c r="AK130" t="s">
        <v>1653</v>
      </c>
      <c r="AL130" t="s">
        <v>1653</v>
      </c>
    </row>
    <row r="131" spans="1:38" x14ac:dyDescent="0.3">
      <c r="A131" t="s">
        <v>1684</v>
      </c>
      <c r="C131" t="s">
        <v>1668</v>
      </c>
      <c r="D131" t="str">
        <f t="shared" si="5"/>
        <v>Taxes on Goods and Services – Value Added Tax</v>
      </c>
      <c r="E131" t="s">
        <v>1652</v>
      </c>
      <c r="F131" s="35">
        <v>91.01</v>
      </c>
      <c r="G131" s="35">
        <v>91.63</v>
      </c>
      <c r="H131" s="35">
        <v>85.95</v>
      </c>
      <c r="I131" s="35">
        <v>100.47</v>
      </c>
      <c r="J131" s="35">
        <v>90.91</v>
      </c>
      <c r="K131" s="35">
        <v>85.54</v>
      </c>
      <c r="L131" s="35">
        <v>93.85</v>
      </c>
      <c r="M131" s="35">
        <v>90.19</v>
      </c>
      <c r="N131" s="35">
        <v>76</v>
      </c>
      <c r="O131" s="35">
        <v>87.68</v>
      </c>
      <c r="P131" s="35">
        <v>89.86</v>
      </c>
      <c r="Q131" s="35">
        <v>89.09</v>
      </c>
      <c r="R131" s="35">
        <v>100.25</v>
      </c>
      <c r="S131" s="35">
        <v>87.31</v>
      </c>
      <c r="T131" s="35">
        <v>88.77</v>
      </c>
      <c r="U131" s="35">
        <v>99.01</v>
      </c>
      <c r="V131" s="35">
        <v>95.67</v>
      </c>
      <c r="W131" s="35">
        <v>87.27</v>
      </c>
      <c r="X131" s="35">
        <v>91.39</v>
      </c>
      <c r="Y131" s="35">
        <v>81.55</v>
      </c>
      <c r="Z131" s="35">
        <v>81.92</v>
      </c>
      <c r="AA131" s="35">
        <v>86.61</v>
      </c>
      <c r="AB131" s="35">
        <v>88.51</v>
      </c>
      <c r="AC131" s="35">
        <v>112.39</v>
      </c>
      <c r="AD131" s="35">
        <v>100.14</v>
      </c>
      <c r="AE131" s="35">
        <v>92.71</v>
      </c>
      <c r="AF131" s="35">
        <v>91.12</v>
      </c>
      <c r="AG131" s="35">
        <v>59.06</v>
      </c>
      <c r="AH131" s="35">
        <v>59.46</v>
      </c>
      <c r="AI131" s="35">
        <v>60.84</v>
      </c>
      <c r="AJ131" t="s">
        <v>1653</v>
      </c>
      <c r="AK131" t="s">
        <v>1653</v>
      </c>
      <c r="AL131" t="s">
        <v>1653</v>
      </c>
    </row>
    <row r="132" spans="1:38" x14ac:dyDescent="0.3">
      <c r="A132" t="s">
        <v>1684</v>
      </c>
      <c r="C132" t="s">
        <v>1664</v>
      </c>
      <c r="D132" t="str">
        <f t="shared" si="5"/>
        <v>Taxes on Income and Profits – Corporation Tax</v>
      </c>
      <c r="E132" t="s">
        <v>1652</v>
      </c>
      <c r="R132" t="s">
        <v>1653</v>
      </c>
      <c r="S132" t="s">
        <v>1653</v>
      </c>
      <c r="T132" t="s">
        <v>1653</v>
      </c>
      <c r="AD132" t="s">
        <v>1653</v>
      </c>
      <c r="AE132" t="s">
        <v>1653</v>
      </c>
      <c r="AF132" t="s">
        <v>1653</v>
      </c>
    </row>
    <row r="133" spans="1:38" x14ac:dyDescent="0.3">
      <c r="A133" t="s">
        <v>1684</v>
      </c>
      <c r="C133" t="s">
        <v>1665</v>
      </c>
      <c r="D133" t="str">
        <f t="shared" si="5"/>
        <v>Taxes on Income and Profits – Personal Income Tax</v>
      </c>
      <c r="E133" t="s">
        <v>1652</v>
      </c>
      <c r="F133" s="35">
        <v>26.62</v>
      </c>
      <c r="G133" s="35">
        <v>27.66</v>
      </c>
      <c r="H133" s="35">
        <v>36.549999999999997</v>
      </c>
      <c r="I133" s="35">
        <v>32.49</v>
      </c>
      <c r="J133" s="35">
        <v>28.94</v>
      </c>
      <c r="K133" s="35">
        <v>27.14</v>
      </c>
      <c r="L133" s="35">
        <v>28.99</v>
      </c>
      <c r="M133" s="35">
        <v>26.57</v>
      </c>
      <c r="N133" s="35">
        <v>26.17</v>
      </c>
      <c r="O133" s="35">
        <v>27.93</v>
      </c>
      <c r="P133" s="35">
        <v>27.67</v>
      </c>
      <c r="Q133" s="35">
        <v>29.44</v>
      </c>
      <c r="R133" s="35">
        <v>34.46</v>
      </c>
      <c r="S133" s="35">
        <v>29.21</v>
      </c>
      <c r="T133" s="35">
        <v>33.01</v>
      </c>
      <c r="U133" s="35">
        <v>32.57</v>
      </c>
      <c r="V133" s="35">
        <v>30.94</v>
      </c>
      <c r="W133" s="35">
        <v>29.03</v>
      </c>
      <c r="X133" s="35">
        <v>29.68</v>
      </c>
      <c r="Y133" s="35">
        <v>29.69</v>
      </c>
      <c r="Z133" s="35">
        <v>26.37</v>
      </c>
      <c r="AA133" s="35">
        <v>29.72</v>
      </c>
      <c r="AB133" s="35">
        <v>30.4</v>
      </c>
      <c r="AC133" s="35">
        <v>33.39</v>
      </c>
      <c r="AD133" s="35">
        <v>34.15</v>
      </c>
      <c r="AE133" s="35">
        <v>30.07</v>
      </c>
      <c r="AF133" s="35">
        <v>33.36</v>
      </c>
      <c r="AG133" s="35">
        <v>25.32</v>
      </c>
      <c r="AH133" s="35">
        <v>32.86</v>
      </c>
      <c r="AI133" s="35">
        <v>26.14</v>
      </c>
      <c r="AJ133" t="s">
        <v>1653</v>
      </c>
      <c r="AK133" t="s">
        <v>1653</v>
      </c>
      <c r="AL133" t="s">
        <v>1653</v>
      </c>
    </row>
    <row r="134" spans="1:38" x14ac:dyDescent="0.3">
      <c r="A134" t="s">
        <v>1684</v>
      </c>
      <c r="C134" t="s">
        <v>1666</v>
      </c>
      <c r="D134" t="str">
        <f t="shared" si="5"/>
        <v>Taxes on International Trade and Transactions – Consumption Tax</v>
      </c>
      <c r="E134" t="s">
        <v>1652</v>
      </c>
      <c r="F134" s="35">
        <v>5.96</v>
      </c>
      <c r="G134" s="35">
        <v>6.05</v>
      </c>
      <c r="H134" s="35">
        <v>9.0399999999999991</v>
      </c>
      <c r="I134" s="35">
        <v>2.38</v>
      </c>
      <c r="J134" s="35">
        <v>5.4</v>
      </c>
      <c r="K134" s="35">
        <v>5.26</v>
      </c>
      <c r="L134" s="35">
        <v>4.62</v>
      </c>
      <c r="M134" s="35">
        <v>5</v>
      </c>
      <c r="N134" s="35">
        <v>4.55</v>
      </c>
      <c r="O134" s="35">
        <v>4.71</v>
      </c>
      <c r="P134" s="35">
        <v>4.95</v>
      </c>
      <c r="Q134" s="35">
        <v>7.52</v>
      </c>
      <c r="R134" s="35">
        <v>3.51</v>
      </c>
      <c r="S134" s="35">
        <v>6.72</v>
      </c>
      <c r="T134" s="35">
        <v>7.25</v>
      </c>
      <c r="U134" s="35">
        <v>7.38</v>
      </c>
      <c r="V134" s="35">
        <v>5.79</v>
      </c>
      <c r="W134" s="35">
        <v>6.01</v>
      </c>
      <c r="X134" s="35">
        <v>4.79</v>
      </c>
      <c r="Y134" s="35">
        <v>6.08</v>
      </c>
      <c r="Z134" s="35">
        <v>6.31</v>
      </c>
      <c r="AA134" s="35">
        <v>5.97</v>
      </c>
      <c r="AB134" s="35">
        <v>6.89</v>
      </c>
      <c r="AC134" s="35">
        <v>10.029999999999999</v>
      </c>
      <c r="AD134" s="35">
        <v>4.32</v>
      </c>
      <c r="AE134" s="35">
        <v>7.16</v>
      </c>
      <c r="AF134" s="35">
        <v>6.65</v>
      </c>
      <c r="AG134" s="35">
        <v>6.56</v>
      </c>
      <c r="AH134" s="35">
        <v>4.1399999999999997</v>
      </c>
      <c r="AI134" s="35">
        <v>7.81</v>
      </c>
      <c r="AJ134" t="s">
        <v>1653</v>
      </c>
      <c r="AK134" t="s">
        <v>1653</v>
      </c>
      <c r="AL134" t="s">
        <v>1653</v>
      </c>
    </row>
    <row r="135" spans="1:38" x14ac:dyDescent="0.3">
      <c r="A135" t="s">
        <v>1684</v>
      </c>
      <c r="C135" t="s">
        <v>1669</v>
      </c>
      <c r="D135" t="str">
        <f t="shared" si="5"/>
        <v>Taxes on International Trade and Transactions – Customs Service Charge</v>
      </c>
      <c r="E135" t="s">
        <v>1652</v>
      </c>
      <c r="F135" s="35">
        <v>22.42</v>
      </c>
      <c r="G135" s="35">
        <v>20.8</v>
      </c>
      <c r="H135" s="35">
        <v>22.64</v>
      </c>
      <c r="I135" s="35">
        <v>23.61</v>
      </c>
      <c r="J135" s="35">
        <v>22.72</v>
      </c>
      <c r="K135" s="35">
        <v>23.43</v>
      </c>
      <c r="L135" s="35">
        <v>26.68</v>
      </c>
      <c r="M135" s="35">
        <v>25</v>
      </c>
      <c r="N135" s="35">
        <v>18.77</v>
      </c>
      <c r="O135" s="35">
        <v>25.41</v>
      </c>
      <c r="P135" s="35">
        <v>26.14</v>
      </c>
      <c r="Q135" s="35">
        <v>24.54</v>
      </c>
      <c r="R135" s="35">
        <v>22.29</v>
      </c>
      <c r="S135" s="35">
        <v>20.47</v>
      </c>
      <c r="T135" s="35">
        <v>23.48</v>
      </c>
      <c r="U135" s="35">
        <v>23.31</v>
      </c>
      <c r="V135" s="35">
        <v>22.83</v>
      </c>
      <c r="W135" s="35">
        <v>21.52</v>
      </c>
      <c r="X135" s="35">
        <v>23.49</v>
      </c>
      <c r="Y135" s="35">
        <v>20.58</v>
      </c>
      <c r="Z135" s="35">
        <v>21.58</v>
      </c>
      <c r="AA135" s="35">
        <v>23.54</v>
      </c>
      <c r="AB135" s="35">
        <v>24.68</v>
      </c>
      <c r="AC135" s="35">
        <v>27.17</v>
      </c>
      <c r="AD135" s="35">
        <v>21.02</v>
      </c>
      <c r="AE135" s="35">
        <v>20.329999999999998</v>
      </c>
      <c r="AF135" s="35">
        <v>20.89</v>
      </c>
      <c r="AG135" s="35">
        <v>13.41</v>
      </c>
      <c r="AH135" s="35">
        <v>14.75</v>
      </c>
      <c r="AI135" s="35">
        <v>15</v>
      </c>
      <c r="AJ135" t="s">
        <v>1653</v>
      </c>
      <c r="AK135" t="s">
        <v>1653</v>
      </c>
      <c r="AL135" t="s">
        <v>1653</v>
      </c>
    </row>
    <row r="136" spans="1:38" x14ac:dyDescent="0.3">
      <c r="A136" t="s">
        <v>1684</v>
      </c>
      <c r="C136" t="s">
        <v>1660</v>
      </c>
      <c r="D136" t="str">
        <f t="shared" si="5"/>
        <v>Taxes on International Trade and Transactions – Import Duty</v>
      </c>
      <c r="E136" t="s">
        <v>1652</v>
      </c>
      <c r="F136" s="35">
        <v>43.19</v>
      </c>
      <c r="G136" s="35">
        <v>41.64</v>
      </c>
      <c r="H136" s="35">
        <v>42.34</v>
      </c>
      <c r="I136" s="35">
        <v>47.88</v>
      </c>
      <c r="J136" s="35">
        <v>45.22</v>
      </c>
      <c r="K136" s="35">
        <v>46.41</v>
      </c>
      <c r="L136" s="35">
        <v>46.74</v>
      </c>
      <c r="M136" s="35">
        <v>46.72</v>
      </c>
      <c r="N136" s="35">
        <v>38.78</v>
      </c>
      <c r="O136" s="35">
        <v>51.67</v>
      </c>
      <c r="P136" s="35">
        <v>52.94</v>
      </c>
      <c r="Q136" s="35">
        <v>61.78</v>
      </c>
      <c r="R136" s="35">
        <v>46.57</v>
      </c>
      <c r="S136" s="35">
        <v>42.29</v>
      </c>
      <c r="T136" s="35">
        <v>47.04</v>
      </c>
      <c r="U136" s="35">
        <v>48.34</v>
      </c>
      <c r="V136" s="35">
        <v>49.09</v>
      </c>
      <c r="W136" s="35">
        <v>41.9</v>
      </c>
      <c r="X136" s="35">
        <v>48.7</v>
      </c>
      <c r="Y136" s="35">
        <v>42.46</v>
      </c>
      <c r="Z136" s="35">
        <v>39.380000000000003</v>
      </c>
      <c r="AA136" s="35">
        <v>46.66</v>
      </c>
      <c r="AB136" s="35">
        <v>50.38</v>
      </c>
      <c r="AC136" s="35">
        <v>57.83</v>
      </c>
      <c r="AD136" s="35">
        <v>42.61</v>
      </c>
      <c r="AE136" s="35">
        <v>43.61</v>
      </c>
      <c r="AF136" s="35">
        <v>43.87</v>
      </c>
      <c r="AG136" s="35">
        <v>26.22</v>
      </c>
      <c r="AH136" s="35">
        <v>29.9</v>
      </c>
      <c r="AI136" s="35">
        <v>30.03</v>
      </c>
      <c r="AJ136" t="s">
        <v>1653</v>
      </c>
      <c r="AK136" t="s">
        <v>1653</v>
      </c>
      <c r="AL136" t="s">
        <v>1653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B76F4-6EC1-4D52-AC85-058D7FAFE011}">
  <dimension ref="A1:AB32"/>
  <sheetViews>
    <sheetView zoomScale="70" zoomScaleNormal="70" workbookViewId="0">
      <selection activeCell="AV23" sqref="AV23"/>
    </sheetView>
  </sheetViews>
  <sheetFormatPr defaultColWidth="8.88671875" defaultRowHeight="14.4" x14ac:dyDescent="0.3"/>
  <cols>
    <col min="1" max="1" width="8.33203125" style="105" customWidth="1"/>
    <col min="2" max="3" width="8.88671875" style="105"/>
    <col min="4" max="4" width="4.109375" style="105" customWidth="1"/>
    <col min="5" max="43" width="8.88671875" style="105"/>
    <col min="44" max="44" width="9.44140625" style="105" customWidth="1"/>
    <col min="45" max="16384" width="8.88671875" style="105"/>
  </cols>
  <sheetData>
    <row r="1" spans="1:28" x14ac:dyDescent="0.3">
      <c r="E1" s="105" t="s">
        <v>45</v>
      </c>
      <c r="M1" s="105" t="s">
        <v>44</v>
      </c>
      <c r="T1" s="105" t="s">
        <v>42</v>
      </c>
      <c r="AB1" s="105" t="s">
        <v>49</v>
      </c>
    </row>
    <row r="4" spans="1:28" x14ac:dyDescent="0.3">
      <c r="A4" s="105" t="s">
        <v>746</v>
      </c>
    </row>
    <row r="7" spans="1:28" x14ac:dyDescent="0.3">
      <c r="A7" s="105" t="s">
        <v>747</v>
      </c>
    </row>
    <row r="32" spans="5:28" x14ac:dyDescent="0.3">
      <c r="E32" s="105" t="s">
        <v>43</v>
      </c>
      <c r="M32" s="105" t="s">
        <v>46</v>
      </c>
      <c r="U32" s="105" t="s">
        <v>735</v>
      </c>
      <c r="AB32" s="105" t="s">
        <v>647</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Drop Down 1">
              <controlPr defaultSize="0" autoLine="0" autoPict="0">
                <anchor moveWithCells="1">
                  <from>
                    <xdr:col>1</xdr:col>
                    <xdr:colOff>45720</xdr:colOff>
                    <xdr:row>2</xdr:row>
                    <xdr:rowOff>175260</xdr:rowOff>
                  </from>
                  <to>
                    <xdr:col>3</xdr:col>
                    <xdr:colOff>190500</xdr:colOff>
                    <xdr:row>4</xdr:row>
                    <xdr:rowOff>22860</xdr:rowOff>
                  </to>
                </anchor>
              </controlPr>
            </control>
          </mc:Choice>
        </mc:AlternateContent>
        <mc:AlternateContent xmlns:mc="http://schemas.openxmlformats.org/markup-compatibility/2006">
          <mc:Choice Requires="x14">
            <control shapeId="10242" r:id="rId5" name="Drop Down 2">
              <controlPr defaultSize="0" autoLine="0" autoPict="0">
                <anchor moveWithCells="1">
                  <from>
                    <xdr:col>1</xdr:col>
                    <xdr:colOff>45720</xdr:colOff>
                    <xdr:row>5</xdr:row>
                    <xdr:rowOff>175260</xdr:rowOff>
                  </from>
                  <to>
                    <xdr:col>3</xdr:col>
                    <xdr:colOff>190500</xdr:colOff>
                    <xdr:row>7</xdr:row>
                    <xdr:rowOff>22860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CEEA-CE60-4D37-AFC4-09B8CD555C95}">
  <dimension ref="A1:AE38"/>
  <sheetViews>
    <sheetView workbookViewId="0">
      <selection activeCell="K4" sqref="K4"/>
    </sheetView>
  </sheetViews>
  <sheetFormatPr defaultRowHeight="14.4" x14ac:dyDescent="0.3"/>
  <cols>
    <col min="1" max="1" width="18.33203125" customWidth="1"/>
    <col min="2" max="2" width="30.109375" customWidth="1"/>
    <col min="3" max="3" width="16" customWidth="1"/>
    <col min="5" max="5" width="11.109375" bestFit="1" customWidth="1"/>
    <col min="15" max="15" width="11.109375" bestFit="1" customWidth="1"/>
    <col min="17" max="17" width="9"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
        <v>44044</v>
      </c>
      <c r="Y1" s="1">
        <v>44075</v>
      </c>
      <c r="Z1" s="1"/>
      <c r="AA1" s="1"/>
      <c r="AB1" s="1"/>
      <c r="AC1" s="1"/>
      <c r="AD1" s="1"/>
      <c r="AE1" s="1"/>
    </row>
    <row r="2" spans="1:31" x14ac:dyDescent="0.3">
      <c r="A2" t="s">
        <v>1748</v>
      </c>
      <c r="C2" t="s">
        <v>30</v>
      </c>
      <c r="D2" t="s">
        <v>7</v>
      </c>
      <c r="E2" s="4">
        <f>C18+C19</f>
        <v>80495</v>
      </c>
      <c r="F2" s="4">
        <f t="shared" ref="F2:O2" si="0">D18+D19</f>
        <v>61838</v>
      </c>
      <c r="G2" s="4">
        <f t="shared" si="0"/>
        <v>72311</v>
      </c>
      <c r="H2" s="4">
        <f t="shared" si="0"/>
        <v>237170</v>
      </c>
      <c r="I2" s="4">
        <f t="shared" si="0"/>
        <v>54667</v>
      </c>
      <c r="J2" s="4">
        <f t="shared" si="0"/>
        <v>62380</v>
      </c>
      <c r="K2" s="4">
        <f t="shared" si="0"/>
        <v>165739</v>
      </c>
      <c r="L2" s="4">
        <f t="shared" si="0"/>
        <v>67382</v>
      </c>
      <c r="M2" s="4">
        <f t="shared" si="0"/>
        <v>78224</v>
      </c>
      <c r="N2" s="4">
        <f t="shared" si="0"/>
        <v>70790</v>
      </c>
      <c r="O2" s="4">
        <f t="shared" si="0"/>
        <v>146943</v>
      </c>
      <c r="P2" s="4">
        <f t="shared" ref="P2:Y2" si="1">N18+N19</f>
        <v>59089</v>
      </c>
      <c r="Q2" s="4">
        <f t="shared" si="1"/>
        <v>78351</v>
      </c>
      <c r="R2" s="4">
        <f t="shared" si="1"/>
        <v>63162</v>
      </c>
      <c r="S2" s="4">
        <f t="shared" si="1"/>
        <v>62552</v>
      </c>
      <c r="T2" s="4">
        <f t="shared" si="1"/>
        <v>113627</v>
      </c>
      <c r="U2" s="4">
        <f t="shared" si="1"/>
        <v>87442</v>
      </c>
      <c r="V2" s="4">
        <f t="shared" si="1"/>
        <v>59501</v>
      </c>
      <c r="W2" s="4">
        <f t="shared" si="1"/>
        <v>109861</v>
      </c>
      <c r="X2" s="4">
        <f t="shared" si="1"/>
        <v>68474</v>
      </c>
      <c r="Y2" s="4">
        <f t="shared" si="1"/>
        <v>129737</v>
      </c>
    </row>
    <row r="3" spans="1:31" x14ac:dyDescent="0.3">
      <c r="A3" t="s">
        <v>1748</v>
      </c>
      <c r="C3" t="s">
        <v>31</v>
      </c>
      <c r="D3" t="s">
        <v>7</v>
      </c>
      <c r="E3" s="75">
        <f>C17</f>
        <v>45143</v>
      </c>
      <c r="F3" s="75">
        <f t="shared" ref="F3:Y3" si="2">D17</f>
        <v>34680</v>
      </c>
      <c r="G3" s="75">
        <f t="shared" si="2"/>
        <v>40553</v>
      </c>
      <c r="H3" s="75">
        <f t="shared" si="2"/>
        <v>133009</v>
      </c>
      <c r="I3" s="75">
        <f t="shared" si="2"/>
        <v>30658</v>
      </c>
      <c r="J3" s="75">
        <f t="shared" si="2"/>
        <v>34984</v>
      </c>
      <c r="K3" s="75">
        <f t="shared" si="2"/>
        <v>92950</v>
      </c>
      <c r="L3" s="75">
        <f t="shared" si="2"/>
        <v>37789</v>
      </c>
      <c r="M3" s="75">
        <f t="shared" si="2"/>
        <v>43869</v>
      </c>
      <c r="N3" s="75">
        <f t="shared" si="2"/>
        <v>39700</v>
      </c>
      <c r="O3" s="75">
        <f t="shared" si="2"/>
        <v>82409</v>
      </c>
      <c r="P3" s="75">
        <f t="shared" si="2"/>
        <v>33138</v>
      </c>
      <c r="Q3" s="75">
        <f t="shared" si="2"/>
        <v>43941</v>
      </c>
      <c r="R3" s="75">
        <f t="shared" si="2"/>
        <v>35422</v>
      </c>
      <c r="S3" s="75">
        <f t="shared" si="2"/>
        <v>35080</v>
      </c>
      <c r="T3" s="75">
        <f t="shared" si="2"/>
        <v>63724</v>
      </c>
      <c r="U3" s="75">
        <f t="shared" si="2"/>
        <v>49039</v>
      </c>
      <c r="V3" s="75">
        <f t="shared" si="2"/>
        <v>33369</v>
      </c>
      <c r="W3" s="75">
        <f t="shared" si="2"/>
        <v>61612</v>
      </c>
      <c r="X3" s="75">
        <f t="shared" si="2"/>
        <v>38401</v>
      </c>
      <c r="Y3" s="75">
        <f t="shared" si="2"/>
        <v>72759</v>
      </c>
    </row>
    <row r="4" spans="1:31" x14ac:dyDescent="0.3">
      <c r="A4" t="s">
        <v>1748</v>
      </c>
      <c r="C4" t="s">
        <v>16</v>
      </c>
      <c r="D4" t="s">
        <v>7</v>
      </c>
      <c r="E4" s="75">
        <f>SUM(E2:E3)</f>
        <v>125638</v>
      </c>
      <c r="F4" s="75">
        <f t="shared" ref="F4:Y4" si="3">SUM(F2:F3)</f>
        <v>96518</v>
      </c>
      <c r="G4" s="75">
        <f t="shared" si="3"/>
        <v>112864</v>
      </c>
      <c r="H4" s="75">
        <f t="shared" si="3"/>
        <v>370179</v>
      </c>
      <c r="I4" s="75">
        <f t="shared" si="3"/>
        <v>85325</v>
      </c>
      <c r="J4" s="75">
        <f t="shared" si="3"/>
        <v>97364</v>
      </c>
      <c r="K4" s="75">
        <f t="shared" si="3"/>
        <v>258689</v>
      </c>
      <c r="L4" s="75">
        <f t="shared" si="3"/>
        <v>105171</v>
      </c>
      <c r="M4" s="75">
        <f t="shared" si="3"/>
        <v>122093</v>
      </c>
      <c r="N4" s="75">
        <f t="shared" si="3"/>
        <v>110490</v>
      </c>
      <c r="O4" s="75">
        <f t="shared" si="3"/>
        <v>229352</v>
      </c>
      <c r="P4" s="75">
        <f t="shared" si="3"/>
        <v>92227</v>
      </c>
      <c r="Q4" s="75">
        <f t="shared" si="3"/>
        <v>122292</v>
      </c>
      <c r="R4" s="75">
        <f t="shared" si="3"/>
        <v>98584</v>
      </c>
      <c r="S4" s="75">
        <f t="shared" si="3"/>
        <v>97632</v>
      </c>
      <c r="T4" s="75">
        <f t="shared" si="3"/>
        <v>177351</v>
      </c>
      <c r="U4" s="75">
        <f t="shared" si="3"/>
        <v>136481</v>
      </c>
      <c r="V4" s="75">
        <f t="shared" si="3"/>
        <v>92870</v>
      </c>
      <c r="W4" s="75">
        <f t="shared" si="3"/>
        <v>171473</v>
      </c>
      <c r="X4" s="75">
        <f t="shared" si="3"/>
        <v>106875</v>
      </c>
      <c r="Y4" s="75">
        <f t="shared" si="3"/>
        <v>202496</v>
      </c>
    </row>
    <row r="5" spans="1:31" x14ac:dyDescent="0.3">
      <c r="A5" t="s">
        <v>1748</v>
      </c>
      <c r="C5" t="s">
        <v>18</v>
      </c>
      <c r="D5" t="s">
        <v>7</v>
      </c>
      <c r="E5" s="75">
        <f>C21+C22</f>
        <v>25816</v>
      </c>
      <c r="F5" s="75">
        <f t="shared" ref="F5:Y5" si="4">D21+D22</f>
        <v>19833</v>
      </c>
      <c r="G5" s="75">
        <f t="shared" si="4"/>
        <v>23191</v>
      </c>
      <c r="H5" s="75">
        <f t="shared" si="4"/>
        <v>76064</v>
      </c>
      <c r="I5" s="75">
        <f t="shared" si="4"/>
        <v>17532</v>
      </c>
      <c r="J5" s="75">
        <f t="shared" si="4"/>
        <v>20007</v>
      </c>
      <c r="K5" s="75">
        <f t="shared" si="4"/>
        <v>53156</v>
      </c>
      <c r="L5" s="75">
        <f t="shared" si="4"/>
        <v>21611</v>
      </c>
      <c r="M5" s="75">
        <f t="shared" si="4"/>
        <v>25088</v>
      </c>
      <c r="N5" s="75">
        <f t="shared" si="4"/>
        <v>22704</v>
      </c>
      <c r="O5" s="75">
        <f t="shared" si="4"/>
        <v>47127</v>
      </c>
      <c r="P5" s="75">
        <f t="shared" si="4"/>
        <v>18951</v>
      </c>
      <c r="Q5" s="75">
        <f t="shared" si="4"/>
        <v>25129</v>
      </c>
      <c r="R5" s="75">
        <f t="shared" si="4"/>
        <v>20257</v>
      </c>
      <c r="S5" s="75">
        <f t="shared" si="4"/>
        <v>20061</v>
      </c>
      <c r="T5" s="75">
        <f t="shared" si="4"/>
        <v>36442</v>
      </c>
      <c r="U5" s="75">
        <f t="shared" si="4"/>
        <v>28044</v>
      </c>
      <c r="V5" s="75">
        <f t="shared" si="4"/>
        <v>19083</v>
      </c>
      <c r="W5" s="75">
        <f t="shared" si="4"/>
        <v>35234</v>
      </c>
      <c r="X5" s="75">
        <f t="shared" si="4"/>
        <v>21960</v>
      </c>
      <c r="Y5" s="75">
        <f t="shared" si="4"/>
        <v>41609</v>
      </c>
    </row>
    <row r="6" spans="1:31" x14ac:dyDescent="0.3">
      <c r="A6" t="s">
        <v>1748</v>
      </c>
      <c r="C6" t="s">
        <v>770</v>
      </c>
      <c r="D6" t="s">
        <v>7</v>
      </c>
      <c r="E6" s="75">
        <f>C28+C30</f>
        <v>115892</v>
      </c>
      <c r="F6" s="75">
        <f t="shared" ref="F6:Y6" si="5">D28+D30</f>
        <v>113880</v>
      </c>
      <c r="G6" s="75">
        <f t="shared" si="5"/>
        <v>134663</v>
      </c>
      <c r="H6" s="75">
        <f t="shared" si="5"/>
        <v>128291</v>
      </c>
      <c r="I6" s="75">
        <f t="shared" si="5"/>
        <v>136413</v>
      </c>
      <c r="J6" s="75">
        <f t="shared" si="5"/>
        <v>127013</v>
      </c>
      <c r="K6" s="75">
        <f t="shared" si="5"/>
        <v>134318</v>
      </c>
      <c r="L6" s="75">
        <f t="shared" si="5"/>
        <v>124326</v>
      </c>
      <c r="M6" s="75">
        <f t="shared" si="5"/>
        <v>127131</v>
      </c>
      <c r="N6" s="75">
        <f t="shared" si="5"/>
        <v>126349</v>
      </c>
      <c r="O6" s="75">
        <f t="shared" si="5"/>
        <v>120729</v>
      </c>
      <c r="P6" s="75">
        <f t="shared" si="5"/>
        <v>121582</v>
      </c>
      <c r="Q6" s="75">
        <f t="shared" si="5"/>
        <v>114739</v>
      </c>
      <c r="R6" s="75">
        <f t="shared" si="5"/>
        <v>121256</v>
      </c>
      <c r="S6" s="75">
        <f t="shared" si="5"/>
        <v>110431</v>
      </c>
      <c r="T6" s="75">
        <f t="shared" si="5"/>
        <v>105630</v>
      </c>
      <c r="U6" s="75">
        <f t="shared" si="5"/>
        <v>96875</v>
      </c>
      <c r="V6" s="75">
        <f t="shared" si="5"/>
        <v>105572</v>
      </c>
      <c r="W6" s="75">
        <f t="shared" si="5"/>
        <v>130610</v>
      </c>
      <c r="X6" s="75">
        <f t="shared" si="5"/>
        <v>149551</v>
      </c>
      <c r="Y6" s="75">
        <f t="shared" si="5"/>
        <v>155645</v>
      </c>
    </row>
    <row r="7" spans="1:31" x14ac:dyDescent="0.3">
      <c r="A7" t="s">
        <v>1748</v>
      </c>
      <c r="C7" t="s">
        <v>27</v>
      </c>
      <c r="D7" t="s">
        <v>7</v>
      </c>
      <c r="E7" s="75">
        <f>C29</f>
        <v>31431</v>
      </c>
      <c r="F7" s="75">
        <f t="shared" ref="F7:Y7" si="6">D29</f>
        <v>30885</v>
      </c>
      <c r="G7" s="75">
        <f t="shared" si="6"/>
        <v>36522</v>
      </c>
      <c r="H7" s="75">
        <f t="shared" si="6"/>
        <v>34794</v>
      </c>
      <c r="I7" s="75">
        <f t="shared" si="6"/>
        <v>36997</v>
      </c>
      <c r="J7" s="75">
        <f t="shared" si="6"/>
        <v>34447</v>
      </c>
      <c r="K7" s="75">
        <f t="shared" si="6"/>
        <v>36428</v>
      </c>
      <c r="L7" s="75">
        <f t="shared" si="6"/>
        <v>33718</v>
      </c>
      <c r="M7" s="75">
        <f t="shared" si="6"/>
        <v>34479</v>
      </c>
      <c r="N7" s="75">
        <f t="shared" si="6"/>
        <v>34267</v>
      </c>
      <c r="O7" s="75">
        <f t="shared" si="6"/>
        <v>32743</v>
      </c>
      <c r="P7" s="75">
        <f t="shared" si="6"/>
        <v>32974</v>
      </c>
      <c r="Q7" s="75">
        <f t="shared" si="6"/>
        <v>31118</v>
      </c>
      <c r="R7" s="75">
        <f t="shared" si="6"/>
        <v>32886</v>
      </c>
      <c r="S7" s="75">
        <f t="shared" si="6"/>
        <v>29950</v>
      </c>
      <c r="T7" s="75">
        <f t="shared" si="6"/>
        <v>28648</v>
      </c>
      <c r="U7" s="75">
        <f t="shared" si="6"/>
        <v>26274</v>
      </c>
      <c r="V7" s="75">
        <f t="shared" si="6"/>
        <v>28632</v>
      </c>
      <c r="W7" s="75">
        <f t="shared" si="6"/>
        <v>35423</v>
      </c>
      <c r="X7" s="75">
        <f t="shared" si="6"/>
        <v>40559</v>
      </c>
      <c r="Y7" s="75">
        <f t="shared" si="6"/>
        <v>42212</v>
      </c>
    </row>
    <row r="8" spans="1:31" x14ac:dyDescent="0.3">
      <c r="A8" t="s">
        <v>1748</v>
      </c>
      <c r="C8" t="s">
        <v>2401</v>
      </c>
      <c r="D8" t="s">
        <v>7</v>
      </c>
      <c r="E8" s="75">
        <f>C27</f>
        <v>6836</v>
      </c>
      <c r="F8" s="75">
        <f t="shared" ref="F8:Y8" si="7">D27</f>
        <v>6717</v>
      </c>
      <c r="G8" s="75">
        <f t="shared" si="7"/>
        <v>7943</v>
      </c>
      <c r="H8" s="75">
        <f t="shared" si="7"/>
        <v>7568</v>
      </c>
      <c r="I8" s="75">
        <f t="shared" si="7"/>
        <v>8047</v>
      </c>
      <c r="J8" s="75">
        <f t="shared" si="7"/>
        <v>7492</v>
      </c>
      <c r="K8" s="75">
        <f t="shared" si="7"/>
        <v>7923</v>
      </c>
      <c r="L8" s="75">
        <f t="shared" si="7"/>
        <v>7334</v>
      </c>
      <c r="M8" s="75">
        <f t="shared" si="7"/>
        <v>7499</v>
      </c>
      <c r="N8" s="75">
        <f t="shared" si="7"/>
        <v>7453</v>
      </c>
      <c r="O8" s="75">
        <f t="shared" si="7"/>
        <v>7121</v>
      </c>
      <c r="P8" s="75">
        <f t="shared" si="7"/>
        <v>7172</v>
      </c>
      <c r="Q8" s="75">
        <f t="shared" si="7"/>
        <v>6768</v>
      </c>
      <c r="R8" s="75">
        <f t="shared" si="7"/>
        <v>7153</v>
      </c>
      <c r="S8" s="75">
        <f t="shared" si="7"/>
        <v>6514</v>
      </c>
      <c r="T8" s="75">
        <f t="shared" si="7"/>
        <v>6231</v>
      </c>
      <c r="U8" s="75">
        <f t="shared" si="7"/>
        <v>5714</v>
      </c>
      <c r="V8" s="75">
        <f t="shared" si="7"/>
        <v>6227</v>
      </c>
      <c r="W8" s="75">
        <f t="shared" si="7"/>
        <v>7704</v>
      </c>
      <c r="X8" s="75">
        <f t="shared" si="7"/>
        <v>8822</v>
      </c>
      <c r="Y8" s="75">
        <f t="shared" si="7"/>
        <v>9181</v>
      </c>
    </row>
    <row r="9" spans="1:31" x14ac:dyDescent="0.3">
      <c r="A9" t="s">
        <v>1748</v>
      </c>
      <c r="C9" t="s">
        <v>94</v>
      </c>
      <c r="D9" t="s">
        <v>7</v>
      </c>
      <c r="E9" s="75">
        <f>C20</f>
        <v>99165</v>
      </c>
      <c r="F9" s="75">
        <f t="shared" ref="F9:Y9" si="8">D20</f>
        <v>76181</v>
      </c>
      <c r="G9" s="75">
        <f t="shared" si="8"/>
        <v>89083</v>
      </c>
      <c r="H9" s="75">
        <f t="shared" si="8"/>
        <v>292180</v>
      </c>
      <c r="I9" s="75">
        <f t="shared" si="8"/>
        <v>67346</v>
      </c>
      <c r="J9" s="75">
        <f t="shared" si="8"/>
        <v>76848</v>
      </c>
      <c r="K9" s="75">
        <f t="shared" si="8"/>
        <v>204181</v>
      </c>
      <c r="L9" s="75">
        <f t="shared" si="8"/>
        <v>83010</v>
      </c>
      <c r="M9" s="75">
        <f t="shared" si="8"/>
        <v>96367</v>
      </c>
      <c r="N9" s="75">
        <f t="shared" si="8"/>
        <v>87209</v>
      </c>
      <c r="O9" s="75">
        <f t="shared" si="8"/>
        <v>181026</v>
      </c>
      <c r="P9" s="75">
        <f t="shared" si="8"/>
        <v>72794</v>
      </c>
      <c r="Q9" s="75">
        <f t="shared" si="8"/>
        <v>96524</v>
      </c>
      <c r="R9" s="75">
        <f t="shared" si="8"/>
        <v>77812</v>
      </c>
      <c r="S9" s="75">
        <f t="shared" si="8"/>
        <v>77060</v>
      </c>
      <c r="T9" s="75">
        <f t="shared" si="8"/>
        <v>139982</v>
      </c>
      <c r="U9" s="75">
        <f t="shared" si="8"/>
        <v>107724</v>
      </c>
      <c r="V9" s="75">
        <f t="shared" si="8"/>
        <v>73302</v>
      </c>
      <c r="W9" s="75">
        <f t="shared" si="8"/>
        <v>135342</v>
      </c>
      <c r="X9" s="75">
        <f t="shared" si="8"/>
        <v>84356</v>
      </c>
      <c r="Y9" s="75">
        <f t="shared" si="8"/>
        <v>159828</v>
      </c>
    </row>
    <row r="10" spans="1:31" x14ac:dyDescent="0.3">
      <c r="A10" t="s">
        <v>1748</v>
      </c>
      <c r="C10" t="s">
        <v>2403</v>
      </c>
      <c r="D10" t="s">
        <v>7</v>
      </c>
      <c r="E10" s="75">
        <f>C24</f>
        <v>32897</v>
      </c>
      <c r="F10" s="75">
        <f t="shared" ref="F10:Y10" si="9">D24</f>
        <v>22828</v>
      </c>
      <c r="G10" s="75">
        <f t="shared" si="9"/>
        <v>18628</v>
      </c>
      <c r="H10" s="75">
        <f t="shared" si="9"/>
        <v>34093</v>
      </c>
      <c r="I10" s="75">
        <f t="shared" si="9"/>
        <v>30071</v>
      </c>
      <c r="J10" s="75">
        <f t="shared" si="9"/>
        <v>8536</v>
      </c>
      <c r="K10" s="75">
        <f t="shared" si="9"/>
        <v>17981</v>
      </c>
      <c r="L10" s="75">
        <f t="shared" si="9"/>
        <v>40194</v>
      </c>
      <c r="M10" s="75">
        <f t="shared" si="9"/>
        <v>27732</v>
      </c>
      <c r="N10" s="75">
        <f t="shared" si="9"/>
        <v>7096</v>
      </c>
      <c r="O10" s="75">
        <f t="shared" si="9"/>
        <v>10656</v>
      </c>
      <c r="P10" s="75">
        <f t="shared" si="9"/>
        <v>28140</v>
      </c>
      <c r="Q10" s="75">
        <f t="shared" si="9"/>
        <v>20506</v>
      </c>
      <c r="R10" s="75">
        <f t="shared" si="9"/>
        <v>11338</v>
      </c>
      <c r="S10" s="75">
        <f t="shared" si="9"/>
        <v>20125</v>
      </c>
      <c r="T10" s="75">
        <f t="shared" si="9"/>
        <v>40156</v>
      </c>
      <c r="U10" s="75">
        <f t="shared" si="9"/>
        <v>1211</v>
      </c>
      <c r="V10" s="75">
        <f t="shared" si="9"/>
        <v>2260</v>
      </c>
      <c r="W10" s="75">
        <f t="shared" si="9"/>
        <v>3302</v>
      </c>
      <c r="X10" s="75">
        <f t="shared" si="9"/>
        <v>12175</v>
      </c>
      <c r="Y10" s="75">
        <f t="shared" si="9"/>
        <v>11928</v>
      </c>
    </row>
    <row r="11" spans="1:31" x14ac:dyDescent="0.3">
      <c r="A11" t="s">
        <v>1748</v>
      </c>
      <c r="C11" t="s">
        <v>5</v>
      </c>
      <c r="D11" t="s">
        <v>7</v>
      </c>
      <c r="E11" s="75">
        <f>SUM(E4:E10)</f>
        <v>437675</v>
      </c>
      <c r="F11" s="75">
        <f t="shared" ref="F11:Y11" si="10">SUM(F4:F10)</f>
        <v>366842</v>
      </c>
      <c r="G11" s="75">
        <f t="shared" si="10"/>
        <v>422894</v>
      </c>
      <c r="H11" s="75">
        <f t="shared" si="10"/>
        <v>943169</v>
      </c>
      <c r="I11" s="75">
        <f t="shared" si="10"/>
        <v>381731</v>
      </c>
      <c r="J11" s="75">
        <f t="shared" si="10"/>
        <v>371707</v>
      </c>
      <c r="K11" s="75">
        <f t="shared" si="10"/>
        <v>712676</v>
      </c>
      <c r="L11" s="75">
        <f t="shared" si="10"/>
        <v>415364</v>
      </c>
      <c r="M11" s="75">
        <f t="shared" si="10"/>
        <v>440389</v>
      </c>
      <c r="N11" s="75">
        <f t="shared" si="10"/>
        <v>395568</v>
      </c>
      <c r="O11" s="75">
        <f t="shared" si="10"/>
        <v>628754</v>
      </c>
      <c r="P11" s="75">
        <f t="shared" si="10"/>
        <v>373840</v>
      </c>
      <c r="Q11" s="75">
        <f t="shared" si="10"/>
        <v>417076</v>
      </c>
      <c r="R11" s="75">
        <f t="shared" si="10"/>
        <v>369286</v>
      </c>
      <c r="S11" s="75">
        <f t="shared" si="10"/>
        <v>361773</v>
      </c>
      <c r="T11" s="75">
        <f t="shared" si="10"/>
        <v>534440</v>
      </c>
      <c r="U11" s="75">
        <f t="shared" si="10"/>
        <v>402323</v>
      </c>
      <c r="V11" s="75">
        <f t="shared" si="10"/>
        <v>327946</v>
      </c>
      <c r="W11" s="75">
        <f t="shared" si="10"/>
        <v>519088</v>
      </c>
      <c r="X11" s="75">
        <f t="shared" si="10"/>
        <v>424298</v>
      </c>
      <c r="Y11" s="75">
        <f t="shared" si="10"/>
        <v>622899</v>
      </c>
    </row>
    <row r="12" spans="1:31" x14ac:dyDescent="0.3">
      <c r="A12" t="s">
        <v>1748</v>
      </c>
      <c r="C12" t="s">
        <v>657</v>
      </c>
      <c r="D12" t="s">
        <v>7</v>
      </c>
      <c r="E12" s="75">
        <f>SUM(C32:C36)</f>
        <v>126321</v>
      </c>
      <c r="F12" s="75">
        <f t="shared" ref="F12:Y12" si="11">SUM(D32:D36)</f>
        <v>78195</v>
      </c>
      <c r="G12" s="75">
        <f t="shared" si="11"/>
        <v>163786</v>
      </c>
      <c r="H12" s="75">
        <f t="shared" si="11"/>
        <v>94745</v>
      </c>
      <c r="I12" s="75">
        <f t="shared" si="11"/>
        <v>67731</v>
      </c>
      <c r="J12" s="75">
        <f t="shared" si="11"/>
        <v>106634</v>
      </c>
      <c r="K12" s="75">
        <f t="shared" si="11"/>
        <v>143028</v>
      </c>
      <c r="L12" s="75">
        <f t="shared" si="11"/>
        <v>71473</v>
      </c>
      <c r="M12" s="75">
        <f t="shared" si="11"/>
        <v>81474</v>
      </c>
      <c r="N12" s="75">
        <f t="shared" si="11"/>
        <v>58419</v>
      </c>
      <c r="O12" s="75">
        <f t="shared" si="11"/>
        <v>71431</v>
      </c>
      <c r="P12" s="75">
        <f t="shared" si="11"/>
        <v>107049</v>
      </c>
      <c r="Q12" s="75">
        <f t="shared" si="11"/>
        <v>144589</v>
      </c>
      <c r="R12" s="75">
        <f t="shared" si="11"/>
        <v>116312</v>
      </c>
      <c r="S12" s="75">
        <f t="shared" si="11"/>
        <v>181512</v>
      </c>
      <c r="T12" s="75">
        <f t="shared" si="11"/>
        <v>110950</v>
      </c>
      <c r="U12" s="75">
        <f t="shared" si="11"/>
        <v>157590</v>
      </c>
      <c r="V12" s="75">
        <f t="shared" si="11"/>
        <v>167516</v>
      </c>
      <c r="W12" s="75">
        <f t="shared" si="11"/>
        <v>124681</v>
      </c>
      <c r="X12" s="75">
        <f t="shared" si="11"/>
        <v>148044</v>
      </c>
      <c r="Y12" s="75">
        <f t="shared" si="11"/>
        <v>156213</v>
      </c>
    </row>
    <row r="13" spans="1:31" x14ac:dyDescent="0.3">
      <c r="A13" t="s">
        <v>1748</v>
      </c>
      <c r="C13" t="s">
        <v>776</v>
      </c>
      <c r="D13" t="s">
        <v>7</v>
      </c>
      <c r="E13" s="75">
        <f>E11+E12</f>
        <v>563996</v>
      </c>
      <c r="F13" s="75">
        <f t="shared" ref="F13:Y13" si="12">F11+F12</f>
        <v>445037</v>
      </c>
      <c r="G13" s="75">
        <f t="shared" si="12"/>
        <v>586680</v>
      </c>
      <c r="H13" s="75">
        <f t="shared" si="12"/>
        <v>1037914</v>
      </c>
      <c r="I13" s="75">
        <f t="shared" si="12"/>
        <v>449462</v>
      </c>
      <c r="J13" s="75">
        <f t="shared" si="12"/>
        <v>478341</v>
      </c>
      <c r="K13" s="75">
        <f t="shared" si="12"/>
        <v>855704</v>
      </c>
      <c r="L13" s="75">
        <f t="shared" si="12"/>
        <v>486837</v>
      </c>
      <c r="M13" s="75">
        <f t="shared" si="12"/>
        <v>521863</v>
      </c>
      <c r="N13" s="75">
        <f t="shared" si="12"/>
        <v>453987</v>
      </c>
      <c r="O13" s="75">
        <f t="shared" si="12"/>
        <v>700185</v>
      </c>
      <c r="P13" s="75">
        <f t="shared" si="12"/>
        <v>480889</v>
      </c>
      <c r="Q13" s="75">
        <f t="shared" si="12"/>
        <v>561665</v>
      </c>
      <c r="R13" s="75">
        <f t="shared" si="12"/>
        <v>485598</v>
      </c>
      <c r="S13" s="75">
        <f t="shared" si="12"/>
        <v>543285</v>
      </c>
      <c r="T13" s="75">
        <f t="shared" si="12"/>
        <v>645390</v>
      </c>
      <c r="U13" s="75">
        <f t="shared" si="12"/>
        <v>559913</v>
      </c>
      <c r="V13" s="75">
        <f t="shared" si="12"/>
        <v>495462</v>
      </c>
      <c r="W13" s="75">
        <f t="shared" si="12"/>
        <v>643769</v>
      </c>
      <c r="X13" s="75">
        <f t="shared" si="12"/>
        <v>572342</v>
      </c>
      <c r="Y13" s="75">
        <f t="shared" si="12"/>
        <v>779112</v>
      </c>
    </row>
    <row r="15" spans="1:31" x14ac:dyDescent="0.3">
      <c r="B15" s="278" t="s">
        <v>2382</v>
      </c>
      <c r="C15" s="1">
        <v>43466</v>
      </c>
      <c r="D15" s="1">
        <v>43497</v>
      </c>
      <c r="E15" s="1">
        <v>43525</v>
      </c>
      <c r="F15" s="1">
        <v>43556</v>
      </c>
      <c r="G15" s="1">
        <v>43586</v>
      </c>
      <c r="H15" s="1">
        <v>43617</v>
      </c>
      <c r="I15" s="1">
        <v>43647</v>
      </c>
      <c r="J15" s="1">
        <v>43678</v>
      </c>
      <c r="K15" s="1">
        <v>43709</v>
      </c>
      <c r="L15" s="1">
        <v>43739</v>
      </c>
      <c r="M15" s="1">
        <v>43770</v>
      </c>
      <c r="N15" s="1">
        <v>43800</v>
      </c>
      <c r="O15" s="1">
        <v>43831</v>
      </c>
      <c r="P15" s="1">
        <v>43862</v>
      </c>
      <c r="Q15" s="1">
        <v>43891</v>
      </c>
      <c r="R15" s="1">
        <v>43922</v>
      </c>
      <c r="S15" s="1">
        <v>43952</v>
      </c>
      <c r="T15" s="1">
        <v>43983</v>
      </c>
      <c r="U15" s="1">
        <v>44013</v>
      </c>
      <c r="V15" s="1">
        <v>44044</v>
      </c>
      <c r="W15" s="1">
        <v>44094</v>
      </c>
    </row>
    <row r="16" spans="1:31" x14ac:dyDescent="0.3">
      <c r="B16" s="177" t="s">
        <v>2383</v>
      </c>
      <c r="C16" s="279">
        <v>250619</v>
      </c>
      <c r="D16" s="279">
        <v>192532</v>
      </c>
      <c r="E16" s="279">
        <v>225138</v>
      </c>
      <c r="F16" s="279">
        <v>738424</v>
      </c>
      <c r="G16" s="279">
        <v>170204</v>
      </c>
      <c r="H16" s="279">
        <v>194218</v>
      </c>
      <c r="I16" s="279">
        <v>516026</v>
      </c>
      <c r="J16" s="279">
        <v>209791</v>
      </c>
      <c r="K16" s="279">
        <v>243549</v>
      </c>
      <c r="L16" s="279">
        <v>220403</v>
      </c>
      <c r="M16" s="279">
        <v>457505</v>
      </c>
      <c r="N16" s="279">
        <v>183973</v>
      </c>
      <c r="O16" s="279">
        <v>243945</v>
      </c>
      <c r="P16" s="279">
        <v>196654</v>
      </c>
      <c r="Q16" s="279">
        <v>194754</v>
      </c>
      <c r="R16" s="279">
        <v>353775</v>
      </c>
      <c r="S16" s="279">
        <v>272251</v>
      </c>
      <c r="T16" s="279">
        <v>185256</v>
      </c>
      <c r="U16" s="279">
        <v>342049</v>
      </c>
      <c r="V16" s="279">
        <v>213192</v>
      </c>
      <c r="W16" s="279">
        <v>403933</v>
      </c>
    </row>
    <row r="17" spans="1:23" x14ac:dyDescent="0.3">
      <c r="A17" t="s">
        <v>31</v>
      </c>
      <c r="B17" t="s">
        <v>2384</v>
      </c>
      <c r="C17" s="4">
        <v>45143</v>
      </c>
      <c r="D17" s="4">
        <v>34680</v>
      </c>
      <c r="E17" s="4">
        <v>40553</v>
      </c>
      <c r="F17" s="4">
        <v>133009</v>
      </c>
      <c r="G17" s="4">
        <v>30658</v>
      </c>
      <c r="H17" s="4">
        <v>34984</v>
      </c>
      <c r="I17" s="4">
        <v>92950</v>
      </c>
      <c r="J17" s="4">
        <v>37789</v>
      </c>
      <c r="K17" s="4">
        <v>43869</v>
      </c>
      <c r="L17" s="4">
        <v>39700</v>
      </c>
      <c r="M17" s="4">
        <v>82409</v>
      </c>
      <c r="N17" s="4">
        <v>33138</v>
      </c>
      <c r="O17" s="4">
        <v>43941</v>
      </c>
      <c r="P17" s="4">
        <v>35422</v>
      </c>
      <c r="Q17" s="4">
        <v>35080</v>
      </c>
      <c r="R17" s="4">
        <v>63724</v>
      </c>
      <c r="S17" s="4">
        <v>49039</v>
      </c>
      <c r="T17" s="4">
        <v>33369</v>
      </c>
      <c r="U17" s="4">
        <v>61612</v>
      </c>
      <c r="V17" s="4">
        <v>38401</v>
      </c>
      <c r="W17" s="4">
        <v>72759</v>
      </c>
    </row>
    <row r="18" spans="1:23" x14ac:dyDescent="0.3">
      <c r="A18" t="s">
        <v>30</v>
      </c>
      <c r="B18" t="s">
        <v>2385</v>
      </c>
      <c r="C18" s="4">
        <v>80495</v>
      </c>
      <c r="D18" s="4">
        <v>61838</v>
      </c>
      <c r="E18" s="4">
        <v>72311</v>
      </c>
      <c r="F18" s="4">
        <v>237170</v>
      </c>
      <c r="G18" s="4">
        <v>54667</v>
      </c>
      <c r="H18" s="4">
        <v>62380</v>
      </c>
      <c r="I18" s="4">
        <v>165739</v>
      </c>
      <c r="J18" s="4">
        <v>67382</v>
      </c>
      <c r="K18" s="4">
        <v>78224</v>
      </c>
      <c r="L18" s="4">
        <v>70790</v>
      </c>
      <c r="M18" s="4">
        <v>146943</v>
      </c>
      <c r="N18" s="4">
        <v>59089</v>
      </c>
      <c r="O18" s="4">
        <v>78351</v>
      </c>
      <c r="P18" s="4">
        <v>63162</v>
      </c>
      <c r="Q18" s="4">
        <v>62552</v>
      </c>
      <c r="R18" s="4">
        <v>113627</v>
      </c>
      <c r="S18" s="4">
        <v>87442</v>
      </c>
      <c r="T18" s="4">
        <v>59501</v>
      </c>
      <c r="U18" s="4">
        <v>109861</v>
      </c>
      <c r="V18" s="4">
        <v>68474</v>
      </c>
      <c r="W18" s="4">
        <v>129737</v>
      </c>
    </row>
    <row r="19" spans="1:23" x14ac:dyDescent="0.3">
      <c r="A19" t="s">
        <v>30</v>
      </c>
      <c r="B19" t="s">
        <v>2386</v>
      </c>
      <c r="C19" s="4"/>
      <c r="D19" s="4"/>
      <c r="E19" s="4"/>
      <c r="F19" s="4"/>
      <c r="G19" s="4"/>
      <c r="H19" s="4"/>
      <c r="I19" s="4"/>
      <c r="J19" s="4"/>
      <c r="K19" s="4"/>
      <c r="L19" s="4"/>
      <c r="M19" s="4"/>
      <c r="N19" s="4"/>
      <c r="O19" s="4"/>
      <c r="P19" s="4"/>
      <c r="Q19" s="4"/>
      <c r="R19" s="4"/>
      <c r="S19" s="4"/>
      <c r="T19" s="4"/>
      <c r="U19" s="4"/>
      <c r="V19" s="4"/>
      <c r="W19" s="4"/>
    </row>
    <row r="20" spans="1:23" x14ac:dyDescent="0.3">
      <c r="A20" t="s">
        <v>94</v>
      </c>
      <c r="B20" t="s">
        <v>2387</v>
      </c>
      <c r="C20" s="4">
        <v>99165</v>
      </c>
      <c r="D20" s="4">
        <v>76181</v>
      </c>
      <c r="E20" s="4">
        <v>89083</v>
      </c>
      <c r="F20" s="4">
        <v>292180</v>
      </c>
      <c r="G20" s="4">
        <v>67346</v>
      </c>
      <c r="H20" s="4">
        <v>76848</v>
      </c>
      <c r="I20" s="4">
        <v>204181</v>
      </c>
      <c r="J20" s="4">
        <v>83010</v>
      </c>
      <c r="K20" s="4">
        <v>96367</v>
      </c>
      <c r="L20" s="4">
        <v>87209</v>
      </c>
      <c r="M20" s="4">
        <v>181026</v>
      </c>
      <c r="N20" s="4">
        <v>72794</v>
      </c>
      <c r="O20" s="4">
        <v>96524</v>
      </c>
      <c r="P20" s="4">
        <v>77812</v>
      </c>
      <c r="Q20" s="4">
        <v>77060</v>
      </c>
      <c r="R20" s="4">
        <v>139982</v>
      </c>
      <c r="S20" s="4">
        <v>107724</v>
      </c>
      <c r="T20" s="4">
        <v>73302</v>
      </c>
      <c r="U20" s="4">
        <v>135342</v>
      </c>
      <c r="V20" s="4">
        <v>84356</v>
      </c>
      <c r="W20" s="4">
        <v>159828</v>
      </c>
    </row>
    <row r="21" spans="1:23" x14ac:dyDescent="0.3">
      <c r="A21" t="s">
        <v>18</v>
      </c>
      <c r="B21" t="s">
        <v>2388</v>
      </c>
      <c r="C21" s="4">
        <v>18896</v>
      </c>
      <c r="D21" s="4">
        <v>14517</v>
      </c>
      <c r="E21" s="4">
        <v>16975</v>
      </c>
      <c r="F21" s="4">
        <v>55676</v>
      </c>
      <c r="G21" s="4">
        <v>12833</v>
      </c>
      <c r="H21" s="4">
        <v>14644</v>
      </c>
      <c r="I21" s="4">
        <v>38908</v>
      </c>
      <c r="J21" s="4">
        <v>15818</v>
      </c>
      <c r="K21" s="4">
        <v>18363</v>
      </c>
      <c r="L21" s="4">
        <v>16618</v>
      </c>
      <c r="M21" s="4">
        <v>34495</v>
      </c>
      <c r="N21" s="4">
        <v>13871</v>
      </c>
      <c r="O21" s="4">
        <v>18393</v>
      </c>
      <c r="P21" s="4">
        <v>14827</v>
      </c>
      <c r="Q21" s="4">
        <v>14684</v>
      </c>
      <c r="R21" s="4">
        <v>26674</v>
      </c>
      <c r="S21" s="4">
        <v>20527</v>
      </c>
      <c r="T21" s="4">
        <v>13968</v>
      </c>
      <c r="U21" s="4">
        <v>25790</v>
      </c>
      <c r="V21" s="4">
        <v>16074</v>
      </c>
      <c r="W21" s="4">
        <v>30456</v>
      </c>
    </row>
    <row r="22" spans="1:23" x14ac:dyDescent="0.3">
      <c r="A22" t="s">
        <v>18</v>
      </c>
      <c r="B22" t="s">
        <v>2389</v>
      </c>
      <c r="C22" s="4">
        <v>6920</v>
      </c>
      <c r="D22" s="4">
        <v>5316</v>
      </c>
      <c r="E22" s="4">
        <v>6216</v>
      </c>
      <c r="F22" s="4">
        <v>20388</v>
      </c>
      <c r="G22" s="4">
        <v>4699</v>
      </c>
      <c r="H22" s="4">
        <v>5363</v>
      </c>
      <c r="I22" s="4">
        <v>14248</v>
      </c>
      <c r="J22" s="4">
        <v>5793</v>
      </c>
      <c r="K22" s="4">
        <v>6725</v>
      </c>
      <c r="L22" s="4">
        <v>6086</v>
      </c>
      <c r="M22" s="4">
        <v>12632</v>
      </c>
      <c r="N22" s="4">
        <v>5080</v>
      </c>
      <c r="O22" s="4">
        <v>6736</v>
      </c>
      <c r="P22" s="4">
        <v>5430</v>
      </c>
      <c r="Q22" s="4">
        <v>5377</v>
      </c>
      <c r="R22" s="4">
        <v>9768</v>
      </c>
      <c r="S22" s="4">
        <v>7517</v>
      </c>
      <c r="T22" s="4">
        <v>5115</v>
      </c>
      <c r="U22" s="4">
        <v>9444</v>
      </c>
      <c r="V22" s="4">
        <v>5886</v>
      </c>
      <c r="W22" s="4">
        <v>11153</v>
      </c>
    </row>
    <row r="23" spans="1:23" x14ac:dyDescent="0.3">
      <c r="C23" s="4"/>
      <c r="D23" s="4"/>
      <c r="E23" s="4"/>
      <c r="F23" s="4"/>
      <c r="G23" s="4"/>
      <c r="H23" s="4"/>
      <c r="I23" s="4"/>
      <c r="J23" s="4"/>
      <c r="K23" s="4"/>
      <c r="L23" s="4"/>
      <c r="M23" s="4"/>
      <c r="N23" s="4"/>
      <c r="O23" s="4"/>
      <c r="P23" s="4"/>
      <c r="Q23" s="4"/>
      <c r="R23" s="4"/>
      <c r="S23" s="4"/>
      <c r="T23" s="4"/>
      <c r="U23" s="4"/>
      <c r="V23" s="4"/>
      <c r="W23" s="4"/>
    </row>
    <row r="24" spans="1:23" x14ac:dyDescent="0.3">
      <c r="A24" t="s">
        <v>2400</v>
      </c>
      <c r="B24" s="177" t="s">
        <v>2390</v>
      </c>
      <c r="C24" s="279">
        <v>32897</v>
      </c>
      <c r="D24" s="279">
        <v>22828</v>
      </c>
      <c r="E24" s="279">
        <v>18628</v>
      </c>
      <c r="F24" s="279">
        <v>34093</v>
      </c>
      <c r="G24" s="279">
        <v>30071</v>
      </c>
      <c r="H24" s="279">
        <v>8536</v>
      </c>
      <c r="I24" s="279">
        <v>17981</v>
      </c>
      <c r="J24" s="279">
        <v>40194</v>
      </c>
      <c r="K24" s="279">
        <v>27732</v>
      </c>
      <c r="L24" s="279">
        <v>7096</v>
      </c>
      <c r="M24" s="279">
        <v>10656</v>
      </c>
      <c r="N24" s="279">
        <v>28140</v>
      </c>
      <c r="O24" s="279">
        <v>20506</v>
      </c>
      <c r="P24" s="279">
        <v>11338</v>
      </c>
      <c r="Q24" s="279">
        <v>20125</v>
      </c>
      <c r="R24" s="279">
        <v>40156</v>
      </c>
      <c r="S24" s="279">
        <v>1211</v>
      </c>
      <c r="T24" s="279">
        <v>2260</v>
      </c>
      <c r="U24" s="279">
        <v>3302</v>
      </c>
      <c r="V24" s="279">
        <v>12175</v>
      </c>
      <c r="W24" s="279">
        <v>11928</v>
      </c>
    </row>
    <row r="25" spans="1:23" x14ac:dyDescent="0.3">
      <c r="C25" s="4"/>
      <c r="D25" s="4"/>
      <c r="E25" s="4"/>
      <c r="F25" s="4"/>
      <c r="G25" s="4"/>
      <c r="H25" s="4"/>
      <c r="I25" s="4"/>
      <c r="J25" s="4"/>
      <c r="K25" s="4"/>
      <c r="L25" s="4"/>
      <c r="M25" s="4"/>
      <c r="N25" s="4"/>
      <c r="O25" s="4"/>
      <c r="P25" s="4"/>
      <c r="Q25" s="4"/>
      <c r="R25" s="4"/>
      <c r="S25" s="4"/>
      <c r="T25" s="4"/>
      <c r="U25" s="4"/>
      <c r="V25" s="4"/>
      <c r="W25" s="4"/>
    </row>
    <row r="26" spans="1:23" x14ac:dyDescent="0.3">
      <c r="B26" s="177" t="s">
        <v>2391</v>
      </c>
      <c r="C26" s="279">
        <v>154159</v>
      </c>
      <c r="D26" s="279">
        <v>151483</v>
      </c>
      <c r="E26" s="279">
        <v>179128</v>
      </c>
      <c r="F26" s="279">
        <v>170652</v>
      </c>
      <c r="G26" s="279">
        <v>181456</v>
      </c>
      <c r="H26" s="279">
        <v>168952</v>
      </c>
      <c r="I26" s="279">
        <v>178669</v>
      </c>
      <c r="J26" s="279">
        <v>165378</v>
      </c>
      <c r="K26" s="279">
        <v>169109</v>
      </c>
      <c r="L26" s="279">
        <v>168068</v>
      </c>
      <c r="M26" s="279">
        <v>160593</v>
      </c>
      <c r="N26" s="279">
        <v>161728</v>
      </c>
      <c r="O26" s="279">
        <v>152625</v>
      </c>
      <c r="P26" s="279">
        <v>161294</v>
      </c>
      <c r="Q26" s="279">
        <v>146896</v>
      </c>
      <c r="R26" s="279">
        <v>140510</v>
      </c>
      <c r="S26" s="279">
        <v>128864</v>
      </c>
      <c r="T26" s="279">
        <v>140431</v>
      </c>
      <c r="U26" s="279">
        <v>173737</v>
      </c>
      <c r="V26" s="279">
        <v>198931</v>
      </c>
      <c r="W26" s="279">
        <v>207038</v>
      </c>
    </row>
    <row r="27" spans="1:23" x14ac:dyDescent="0.3">
      <c r="A27" t="s">
        <v>2402</v>
      </c>
      <c r="B27" t="s">
        <v>2392</v>
      </c>
      <c r="C27" s="4">
        <v>6836</v>
      </c>
      <c r="D27" s="4">
        <v>6717</v>
      </c>
      <c r="E27" s="4">
        <v>7943</v>
      </c>
      <c r="F27" s="4">
        <v>7568</v>
      </c>
      <c r="G27" s="4">
        <v>8047</v>
      </c>
      <c r="H27" s="4">
        <v>7492</v>
      </c>
      <c r="I27" s="4">
        <v>7923</v>
      </c>
      <c r="J27" s="4">
        <v>7334</v>
      </c>
      <c r="K27" s="4">
        <v>7499</v>
      </c>
      <c r="L27" s="4">
        <v>7453</v>
      </c>
      <c r="M27" s="4">
        <v>7121</v>
      </c>
      <c r="N27" s="4">
        <v>7172</v>
      </c>
      <c r="O27" s="4">
        <v>6768</v>
      </c>
      <c r="P27" s="4">
        <v>7153</v>
      </c>
      <c r="Q27" s="4">
        <v>6514</v>
      </c>
      <c r="R27" s="4">
        <v>6231</v>
      </c>
      <c r="S27" s="4">
        <v>5714</v>
      </c>
      <c r="T27" s="4">
        <v>6227</v>
      </c>
      <c r="U27" s="4">
        <v>7704</v>
      </c>
      <c r="V27" s="4">
        <v>8822</v>
      </c>
      <c r="W27" s="4">
        <v>9181</v>
      </c>
    </row>
    <row r="28" spans="1:23" x14ac:dyDescent="0.3">
      <c r="A28" t="s">
        <v>770</v>
      </c>
      <c r="B28" t="s">
        <v>2393</v>
      </c>
      <c r="C28" s="4">
        <v>98035</v>
      </c>
      <c r="D28" s="4">
        <v>96333</v>
      </c>
      <c r="E28" s="4">
        <v>113913</v>
      </c>
      <c r="F28" s="4">
        <v>108523</v>
      </c>
      <c r="G28" s="4">
        <v>115394</v>
      </c>
      <c r="H28" s="4">
        <v>107442</v>
      </c>
      <c r="I28" s="4">
        <v>113621</v>
      </c>
      <c r="J28" s="4">
        <v>105169</v>
      </c>
      <c r="K28" s="4">
        <v>107542</v>
      </c>
      <c r="L28" s="4">
        <v>106880</v>
      </c>
      <c r="M28" s="4">
        <v>102126</v>
      </c>
      <c r="N28" s="4">
        <v>102848</v>
      </c>
      <c r="O28" s="4">
        <v>97059</v>
      </c>
      <c r="P28" s="4">
        <v>102572</v>
      </c>
      <c r="Q28" s="4">
        <v>93415</v>
      </c>
      <c r="R28" s="4">
        <v>89354</v>
      </c>
      <c r="S28" s="4">
        <v>81948</v>
      </c>
      <c r="T28" s="4">
        <v>89305</v>
      </c>
      <c r="U28" s="4">
        <v>110485</v>
      </c>
      <c r="V28" s="4">
        <v>126507</v>
      </c>
      <c r="W28" s="4">
        <v>131662</v>
      </c>
    </row>
    <row r="29" spans="1:23" x14ac:dyDescent="0.3">
      <c r="A29" t="s">
        <v>27</v>
      </c>
      <c r="B29" t="s">
        <v>2394</v>
      </c>
      <c r="C29" s="4">
        <v>31431</v>
      </c>
      <c r="D29" s="4">
        <v>30885</v>
      </c>
      <c r="E29" s="4">
        <v>36522</v>
      </c>
      <c r="F29" s="4">
        <v>34794</v>
      </c>
      <c r="G29" s="4">
        <v>36997</v>
      </c>
      <c r="H29" s="4">
        <v>34447</v>
      </c>
      <c r="I29" s="4">
        <v>36428</v>
      </c>
      <c r="J29" s="4">
        <v>33718</v>
      </c>
      <c r="K29" s="4">
        <v>34479</v>
      </c>
      <c r="L29" s="4">
        <v>34267</v>
      </c>
      <c r="M29" s="4">
        <v>32743</v>
      </c>
      <c r="N29" s="4">
        <v>32974</v>
      </c>
      <c r="O29" s="4">
        <v>31118</v>
      </c>
      <c r="P29" s="4">
        <v>32886</v>
      </c>
      <c r="Q29" s="4">
        <v>29950</v>
      </c>
      <c r="R29" s="4">
        <v>28648</v>
      </c>
      <c r="S29" s="4">
        <v>26274</v>
      </c>
      <c r="T29" s="4">
        <v>28632</v>
      </c>
      <c r="U29" s="4">
        <v>35423</v>
      </c>
      <c r="V29" s="4">
        <v>40559</v>
      </c>
      <c r="W29" s="4">
        <v>42212</v>
      </c>
    </row>
    <row r="30" spans="1:23" x14ac:dyDescent="0.3">
      <c r="A30" t="s">
        <v>770</v>
      </c>
      <c r="B30" t="s">
        <v>2387</v>
      </c>
      <c r="C30" s="4">
        <v>17857</v>
      </c>
      <c r="D30" s="4">
        <v>17547</v>
      </c>
      <c r="E30" s="4">
        <v>20750</v>
      </c>
      <c r="F30" s="4">
        <v>19768</v>
      </c>
      <c r="G30" s="4">
        <v>21019</v>
      </c>
      <c r="H30" s="4">
        <v>19571</v>
      </c>
      <c r="I30" s="4">
        <v>20697</v>
      </c>
      <c r="J30" s="4">
        <v>19157</v>
      </c>
      <c r="K30" s="4">
        <v>19589</v>
      </c>
      <c r="L30" s="4">
        <v>19469</v>
      </c>
      <c r="M30" s="4">
        <v>18603</v>
      </c>
      <c r="N30" s="4">
        <v>18734</v>
      </c>
      <c r="O30" s="4">
        <v>17680</v>
      </c>
      <c r="P30" s="4">
        <v>18684</v>
      </c>
      <c r="Q30" s="4">
        <v>17016</v>
      </c>
      <c r="R30" s="4">
        <v>16276</v>
      </c>
      <c r="S30" s="4">
        <v>14927</v>
      </c>
      <c r="T30" s="4">
        <v>16267</v>
      </c>
      <c r="U30" s="4">
        <v>20125</v>
      </c>
      <c r="V30" s="4">
        <v>23044</v>
      </c>
      <c r="W30" s="4">
        <v>23983</v>
      </c>
    </row>
    <row r="31" spans="1:23" x14ac:dyDescent="0.3">
      <c r="C31" s="4"/>
      <c r="D31" s="4"/>
      <c r="E31" s="4"/>
      <c r="F31" s="4"/>
      <c r="G31" s="4"/>
      <c r="H31" s="4"/>
      <c r="I31" s="4"/>
      <c r="J31" s="4"/>
      <c r="K31" s="4"/>
      <c r="L31" s="4"/>
      <c r="M31" s="4"/>
      <c r="N31" s="4"/>
      <c r="O31" s="4"/>
      <c r="P31" s="4"/>
      <c r="Q31" s="4"/>
      <c r="R31" s="4"/>
      <c r="S31" s="4"/>
      <c r="T31" s="4"/>
      <c r="U31" s="4"/>
      <c r="V31" s="4"/>
      <c r="W31" s="4"/>
    </row>
    <row r="32" spans="1:23" x14ac:dyDescent="0.3">
      <c r="A32" t="s">
        <v>650</v>
      </c>
      <c r="B32" s="177" t="s">
        <v>2395</v>
      </c>
      <c r="C32" s="279">
        <v>126321</v>
      </c>
      <c r="D32" s="279">
        <v>78195</v>
      </c>
      <c r="E32" s="279">
        <v>163786</v>
      </c>
      <c r="F32" s="279">
        <v>94745</v>
      </c>
      <c r="G32" s="279">
        <v>67731</v>
      </c>
      <c r="H32" s="279">
        <v>106634</v>
      </c>
      <c r="I32" s="279">
        <v>128129</v>
      </c>
      <c r="J32" s="279">
        <v>71473</v>
      </c>
      <c r="K32" s="279">
        <v>81474</v>
      </c>
      <c r="L32" s="279">
        <v>58419</v>
      </c>
      <c r="M32" s="279">
        <v>71431</v>
      </c>
      <c r="N32" s="279">
        <v>80247</v>
      </c>
      <c r="O32" s="279">
        <v>82589</v>
      </c>
      <c r="P32" s="279">
        <v>86312</v>
      </c>
      <c r="Q32" s="279">
        <v>161512</v>
      </c>
      <c r="R32" s="279">
        <v>68450</v>
      </c>
      <c r="S32" s="279">
        <v>81128</v>
      </c>
      <c r="T32" s="279">
        <v>122857</v>
      </c>
      <c r="U32" s="279">
        <v>85178</v>
      </c>
      <c r="V32" s="279">
        <v>78544</v>
      </c>
      <c r="W32" s="279">
        <v>106713</v>
      </c>
    </row>
    <row r="33" spans="1:23" x14ac:dyDescent="0.3">
      <c r="C33" s="4"/>
      <c r="D33" s="4"/>
      <c r="E33" s="4"/>
      <c r="F33" s="4"/>
      <c r="G33" s="4"/>
      <c r="H33" s="4"/>
      <c r="I33" s="4"/>
      <c r="J33" s="4"/>
      <c r="K33" s="4"/>
      <c r="L33" s="4"/>
      <c r="M33" s="4"/>
      <c r="N33" s="4"/>
      <c r="O33" s="4"/>
      <c r="P33" s="4"/>
      <c r="Q33" s="4"/>
      <c r="R33" s="4"/>
      <c r="S33" s="4"/>
      <c r="T33" s="4"/>
      <c r="U33" s="4"/>
      <c r="V33" s="4"/>
      <c r="W33" s="4"/>
    </row>
    <row r="34" spans="1:23" x14ac:dyDescent="0.3">
      <c r="A34" t="s">
        <v>650</v>
      </c>
      <c r="B34" s="177" t="s">
        <v>2396</v>
      </c>
      <c r="C34" s="4"/>
      <c r="D34" s="4"/>
      <c r="E34" s="4"/>
      <c r="F34" s="4"/>
      <c r="G34" s="4"/>
      <c r="H34" s="4"/>
      <c r="I34" s="4"/>
      <c r="J34" s="4"/>
      <c r="K34" s="4"/>
      <c r="L34" s="4"/>
      <c r="M34" s="4"/>
      <c r="N34" s="4"/>
      <c r="O34" s="4"/>
      <c r="P34" s="4"/>
      <c r="Q34" s="4"/>
      <c r="R34" s="4"/>
      <c r="S34" s="4"/>
      <c r="T34" s="4"/>
      <c r="U34" s="4"/>
      <c r="V34" s="4"/>
      <c r="W34" s="4"/>
    </row>
    <row r="35" spans="1:23" x14ac:dyDescent="0.3">
      <c r="A35" t="s">
        <v>650</v>
      </c>
      <c r="B35" s="177" t="s">
        <v>2397</v>
      </c>
      <c r="C35" s="4"/>
      <c r="D35" s="4"/>
      <c r="E35" s="4"/>
      <c r="F35" s="4"/>
      <c r="G35" s="4"/>
      <c r="H35" s="4"/>
      <c r="I35" s="4">
        <v>14899</v>
      </c>
      <c r="J35" s="4"/>
      <c r="K35" s="4"/>
      <c r="L35" s="4"/>
      <c r="M35" s="4"/>
      <c r="N35" s="4">
        <v>26802</v>
      </c>
      <c r="O35" s="4"/>
      <c r="P35" s="4"/>
      <c r="Q35" s="4"/>
      <c r="R35" s="4"/>
      <c r="S35" s="4">
        <v>162</v>
      </c>
      <c r="T35" s="4">
        <v>1659</v>
      </c>
      <c r="U35" s="4">
        <v>3</v>
      </c>
      <c r="V35" s="4"/>
      <c r="W35" s="4"/>
    </row>
    <row r="36" spans="1:23" x14ac:dyDescent="0.3">
      <c r="A36" t="s">
        <v>650</v>
      </c>
      <c r="B36" s="177" t="s">
        <v>2398</v>
      </c>
      <c r="C36" s="279"/>
      <c r="D36" s="279"/>
      <c r="E36" s="279"/>
      <c r="F36" s="279"/>
      <c r="G36" s="279"/>
      <c r="H36" s="279"/>
      <c r="I36" s="279"/>
      <c r="J36" s="279"/>
      <c r="K36" s="279"/>
      <c r="L36" s="279"/>
      <c r="M36" s="279"/>
      <c r="N36" s="279"/>
      <c r="O36" s="279">
        <v>62000</v>
      </c>
      <c r="P36" s="279">
        <v>30000</v>
      </c>
      <c r="Q36" s="279">
        <v>20000</v>
      </c>
      <c r="R36" s="279">
        <v>42500</v>
      </c>
      <c r="S36" s="279">
        <v>76300</v>
      </c>
      <c r="T36" s="279">
        <v>43000</v>
      </c>
      <c r="U36" s="279">
        <v>39500</v>
      </c>
      <c r="V36" s="279">
        <v>69500</v>
      </c>
      <c r="W36" s="279">
        <v>49500</v>
      </c>
    </row>
    <row r="37" spans="1:23" x14ac:dyDescent="0.3">
      <c r="B37" s="280" t="s">
        <v>2399</v>
      </c>
      <c r="C37" s="279"/>
      <c r="D37" s="279"/>
      <c r="E37" s="279"/>
      <c r="F37" s="279"/>
      <c r="G37" s="279"/>
      <c r="H37" s="279"/>
      <c r="I37" s="279"/>
      <c r="J37" s="279"/>
      <c r="K37" s="279"/>
      <c r="L37" s="279"/>
      <c r="M37" s="279"/>
      <c r="N37" s="279"/>
      <c r="O37" s="279"/>
      <c r="P37" s="279"/>
      <c r="Q37" s="279"/>
      <c r="R37" s="279"/>
      <c r="S37" s="279">
        <v>211900</v>
      </c>
      <c r="T37" s="279"/>
      <c r="U37" s="279">
        <v>220000</v>
      </c>
      <c r="V37" s="279"/>
      <c r="W37" s="279">
        <v>100000</v>
      </c>
    </row>
    <row r="38" spans="1:23" x14ac:dyDescent="0.3">
      <c r="B38" s="278" t="s">
        <v>711</v>
      </c>
      <c r="C38" s="279">
        <f t="shared" ref="C38:U38" si="13">C16+C24+C26+C32+C35+C36+C37</f>
        <v>563996</v>
      </c>
      <c r="D38" s="279">
        <f t="shared" si="13"/>
        <v>445038</v>
      </c>
      <c r="E38" s="279">
        <f t="shared" si="13"/>
        <v>586680</v>
      </c>
      <c r="F38" s="279">
        <f t="shared" si="13"/>
        <v>1037914</v>
      </c>
      <c r="G38" s="279">
        <f t="shared" si="13"/>
        <v>449462</v>
      </c>
      <c r="H38" s="279">
        <f t="shared" si="13"/>
        <v>478340</v>
      </c>
      <c r="I38" s="279">
        <f t="shared" si="13"/>
        <v>855704</v>
      </c>
      <c r="J38" s="279">
        <f t="shared" si="13"/>
        <v>486836</v>
      </c>
      <c r="K38" s="279">
        <f t="shared" si="13"/>
        <v>521864</v>
      </c>
      <c r="L38" s="279">
        <f t="shared" si="13"/>
        <v>453986</v>
      </c>
      <c r="M38" s="279">
        <f t="shared" si="13"/>
        <v>700185</v>
      </c>
      <c r="N38" s="279">
        <f t="shared" si="13"/>
        <v>480890</v>
      </c>
      <c r="O38" s="279">
        <f t="shared" si="13"/>
        <v>561665</v>
      </c>
      <c r="P38" s="279">
        <f t="shared" si="13"/>
        <v>485598</v>
      </c>
      <c r="Q38" s="279">
        <f t="shared" si="13"/>
        <v>543287</v>
      </c>
      <c r="R38" s="279">
        <f t="shared" si="13"/>
        <v>645391</v>
      </c>
      <c r="S38" s="279">
        <f t="shared" si="13"/>
        <v>771816</v>
      </c>
      <c r="T38" s="279">
        <f t="shared" si="13"/>
        <v>495463</v>
      </c>
      <c r="U38" s="279">
        <f t="shared" si="13"/>
        <v>863769</v>
      </c>
      <c r="V38" s="279">
        <f>V16+V24+V26+V32+V35+V36+V37</f>
        <v>572342</v>
      </c>
      <c r="W38" s="279">
        <f>W16+W24+W26+W32+W35+W36+W37</f>
        <v>879112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1F2E1-5225-4B7B-9415-5036050F642A}">
  <dimension ref="A1:AP169"/>
  <sheetViews>
    <sheetView workbookViewId="0">
      <selection activeCell="B12" sqref="B12"/>
    </sheetView>
  </sheetViews>
  <sheetFormatPr defaultRowHeight="14.4" x14ac:dyDescent="0.3"/>
  <cols>
    <col min="3" max="3" width="23.109375" customWidth="1"/>
    <col min="5" max="5" width="14.33203125" bestFit="1" customWidth="1"/>
    <col min="6" max="8" width="11.5546875" bestFit="1" customWidth="1"/>
    <col min="9" max="9" width="12.88671875" customWidth="1"/>
    <col min="10" max="10" width="13.6640625" customWidth="1"/>
    <col min="11" max="11" width="12.5546875" customWidth="1"/>
    <col min="12" max="12" width="12.33203125" customWidth="1"/>
    <col min="13" max="13" width="11.33203125" customWidth="1"/>
    <col min="14" max="14" width="12.5546875" customWidth="1"/>
    <col min="15" max="15" width="11.5546875" customWidth="1"/>
    <col min="16" max="16" width="12.5546875" bestFit="1" customWidth="1"/>
    <col min="17" max="17" width="11.5546875" bestFit="1" customWidth="1"/>
    <col min="18" max="19" width="12.6640625" bestFit="1" customWidth="1"/>
    <col min="20" max="20" width="11.5546875" bestFit="1" customWidth="1"/>
    <col min="21" max="25" width="12.6640625" bestFit="1"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58">
        <v>44063</v>
      </c>
      <c r="Y1" s="1">
        <v>44094</v>
      </c>
      <c r="Z1" s="1"/>
      <c r="AA1" s="1"/>
      <c r="AB1" s="1"/>
      <c r="AC1" s="1"/>
      <c r="AD1" s="1"/>
      <c r="AE1" s="1"/>
    </row>
    <row r="2" spans="1:31" x14ac:dyDescent="0.3">
      <c r="A2" t="s">
        <v>47</v>
      </c>
      <c r="C2" t="str">
        <f>'[4]Table 1'!$C$7</f>
        <v>Personal income tax</v>
      </c>
      <c r="D2" t="s">
        <v>2209</v>
      </c>
      <c r="E2" s="4">
        <f>H21</f>
        <v>41435108.553359993</v>
      </c>
      <c r="F2" s="4">
        <f>I21</f>
        <v>58951393.628210008</v>
      </c>
      <c r="G2" s="4">
        <f>J21</f>
        <v>44514466.025110006</v>
      </c>
      <c r="H2" s="4">
        <f>R21</f>
        <v>43776459.651640005</v>
      </c>
      <c r="I2" s="4">
        <f t="shared" ref="I2:S2" si="0">S21</f>
        <v>41154239.428300001</v>
      </c>
      <c r="J2" s="4">
        <f t="shared" si="0"/>
        <v>40754501.706720002</v>
      </c>
      <c r="K2" s="4">
        <f t="shared" si="0"/>
        <v>35484723.235689998</v>
      </c>
      <c r="L2" s="4">
        <f t="shared" si="0"/>
        <v>46609599.916050002</v>
      </c>
      <c r="M2" s="4">
        <f t="shared" si="0"/>
        <v>40730037.182510003</v>
      </c>
      <c r="N2" s="4">
        <f t="shared" si="0"/>
        <v>40946946.799479991</v>
      </c>
      <c r="O2" s="4">
        <f t="shared" si="0"/>
        <v>40153656.112360008</v>
      </c>
      <c r="P2" s="4">
        <f t="shared" si="0"/>
        <v>44888641.336540006</v>
      </c>
      <c r="Q2" s="4">
        <f t="shared" si="0"/>
        <v>44810442.238950029</v>
      </c>
      <c r="R2" s="4">
        <f t="shared" si="0"/>
        <v>60385934.534630008</v>
      </c>
      <c r="S2" s="4">
        <f t="shared" si="0"/>
        <v>47927832.982779995</v>
      </c>
      <c r="T2" s="4">
        <f t="shared" ref="T2:Y2" si="1">AK21</f>
        <v>41615902.929719999</v>
      </c>
      <c r="U2" s="4">
        <f t="shared" si="1"/>
        <v>36192555.250660002</v>
      </c>
      <c r="V2" s="4">
        <f t="shared" si="1"/>
        <v>33797792.299890004</v>
      </c>
      <c r="W2" s="4">
        <f t="shared" si="1"/>
        <v>34826342.628380008</v>
      </c>
      <c r="X2" s="4">
        <f t="shared" si="1"/>
        <v>36297897.417770006</v>
      </c>
      <c r="Y2" s="4">
        <f t="shared" si="1"/>
        <v>35952831.695350006</v>
      </c>
    </row>
    <row r="3" spans="1:31" x14ac:dyDescent="0.3">
      <c r="A3" t="s">
        <v>47</v>
      </c>
      <c r="C3" t="str">
        <f>'[1]Table 1'!$C$13</f>
        <v>Tax on corporate income</v>
      </c>
      <c r="D3" t="s">
        <v>2209</v>
      </c>
      <c r="E3" s="4">
        <f>SUM(H28:H31)</f>
        <v>3347989.4861499998</v>
      </c>
      <c r="F3" s="4">
        <f>SUM(I28:I31)</f>
        <v>31375964.464130007</v>
      </c>
      <c r="G3" s="4">
        <f>SUM(J28:J31)</f>
        <v>26430342.379310004</v>
      </c>
      <c r="H3" s="4">
        <f>SUM(R28:R31)</f>
        <v>3470692.68065</v>
      </c>
      <c r="I3" s="4">
        <f t="shared" ref="I3:S3" si="2">SUM(S28:S31)</f>
        <v>5817862.2482500002</v>
      </c>
      <c r="J3" s="4">
        <f t="shared" si="2"/>
        <v>55448119.809630007</v>
      </c>
      <c r="K3" s="4">
        <f t="shared" si="2"/>
        <v>2703566.0632999996</v>
      </c>
      <c r="L3" s="4">
        <f t="shared" si="2"/>
        <v>23637985.273130007</v>
      </c>
      <c r="M3" s="4">
        <f t="shared" si="2"/>
        <v>24355475.222950004</v>
      </c>
      <c r="N3" s="4">
        <f t="shared" si="2"/>
        <v>5571870.6860000044</v>
      </c>
      <c r="O3" s="4">
        <f t="shared" si="2"/>
        <v>4319748.4963899944</v>
      </c>
      <c r="P3" s="4">
        <f t="shared" si="2"/>
        <v>58563935.757179998</v>
      </c>
      <c r="Q3" s="4">
        <f t="shared" si="2"/>
        <v>3029292.0749400007</v>
      </c>
      <c r="R3" s="4">
        <f t="shared" si="2"/>
        <v>31546966.481869992</v>
      </c>
      <c r="S3" s="4">
        <f t="shared" si="2"/>
        <v>21546406.444019999</v>
      </c>
      <c r="T3" s="4">
        <f t="shared" ref="T3:Y3" si="3">SUM(AK28:AK31)</f>
        <v>2653697.5963399997</v>
      </c>
      <c r="U3" s="4">
        <f t="shared" si="3"/>
        <v>3825830.3990800004</v>
      </c>
      <c r="V3" s="4">
        <f t="shared" si="3"/>
        <v>41813239.879670002</v>
      </c>
      <c r="W3" s="4">
        <f t="shared" si="3"/>
        <v>3080908.7463700022</v>
      </c>
      <c r="X3" s="4">
        <f t="shared" si="3"/>
        <v>17930943.076950002</v>
      </c>
      <c r="Y3" s="4">
        <f t="shared" si="3"/>
        <v>17846059.601380002</v>
      </c>
    </row>
    <row r="4" spans="1:31" x14ac:dyDescent="0.3">
      <c r="A4" t="s">
        <v>47</v>
      </c>
      <c r="C4" s="44" t="str">
        <f>'[1]Table 1'!$B$6</f>
        <v xml:space="preserve">Taxes on income and profits </v>
      </c>
      <c r="D4" t="s">
        <v>2209</v>
      </c>
      <c r="E4" s="4">
        <f>H20</f>
        <v>45110849.801609986</v>
      </c>
      <c r="F4" s="4">
        <f>I20</f>
        <v>90709015.545870006</v>
      </c>
      <c r="G4" s="4">
        <f>J20</f>
        <v>71642008.515570015</v>
      </c>
      <c r="H4" s="4">
        <f>R20</f>
        <v>47553752.77249001</v>
      </c>
      <c r="I4" s="4">
        <f t="shared" ref="I4:S4" si="4">S20</f>
        <v>47282401.413939998</v>
      </c>
      <c r="J4" s="4">
        <f t="shared" si="4"/>
        <v>96420082.301810011</v>
      </c>
      <c r="K4" s="4">
        <f t="shared" si="4"/>
        <v>38395560.228289992</v>
      </c>
      <c r="L4" s="4">
        <f t="shared" si="4"/>
        <v>70448927.873320013</v>
      </c>
      <c r="M4" s="4">
        <f t="shared" si="4"/>
        <v>65436322.300100014</v>
      </c>
      <c r="N4" s="4">
        <f t="shared" si="4"/>
        <v>46743452.980879992</v>
      </c>
      <c r="O4" s="4">
        <f t="shared" si="4"/>
        <v>44884045.116439998</v>
      </c>
      <c r="P4" s="4">
        <f t="shared" si="4"/>
        <v>103738985.99437</v>
      </c>
      <c r="Q4" s="4">
        <f t="shared" si="4"/>
        <v>48109044.612840027</v>
      </c>
      <c r="R4" s="4">
        <f t="shared" si="4"/>
        <v>92425907.679609984</v>
      </c>
      <c r="S4" s="4">
        <f t="shared" si="4"/>
        <v>71242093.735759988</v>
      </c>
      <c r="T4" s="4">
        <f t="shared" ref="T4:Y4" si="5">AK20</f>
        <v>44502247.688879997</v>
      </c>
      <c r="U4" s="4">
        <f t="shared" si="5"/>
        <v>40267541.448380001</v>
      </c>
      <c r="V4" s="4">
        <f t="shared" si="5"/>
        <v>75893153.321600005</v>
      </c>
      <c r="W4" s="4">
        <f t="shared" si="5"/>
        <v>38199166.259870008</v>
      </c>
      <c r="X4" s="4">
        <f t="shared" si="5"/>
        <v>54625199.190710008</v>
      </c>
      <c r="Y4" s="4">
        <f t="shared" si="5"/>
        <v>54199269.159560002</v>
      </c>
    </row>
    <row r="5" spans="1:31" x14ac:dyDescent="0.3">
      <c r="A5" t="s">
        <v>47</v>
      </c>
      <c r="C5" s="44" t="str">
        <f>'[1]Table 1'!$B$21</f>
        <v>Taxes on payroll and workforce</v>
      </c>
      <c r="D5" t="s">
        <v>2209</v>
      </c>
      <c r="E5" s="4">
        <f>H35</f>
        <v>1635556.9328800002</v>
      </c>
      <c r="F5" s="4">
        <f>I35</f>
        <v>1417393.9338399998</v>
      </c>
      <c r="G5" s="4">
        <f>J35</f>
        <v>1549861.5547499999</v>
      </c>
      <c r="H5" s="4">
        <f>R35</f>
        <v>1486557.3596700002</v>
      </c>
      <c r="I5" s="4">
        <f t="shared" ref="I5:S5" si="6">S35</f>
        <v>1412889.2435599999</v>
      </c>
      <c r="J5" s="4">
        <f t="shared" si="6"/>
        <v>1388120.6329900001</v>
      </c>
      <c r="K5" s="4">
        <f t="shared" si="6"/>
        <v>1443837.3841199998</v>
      </c>
      <c r="L5" s="4">
        <f t="shared" si="6"/>
        <v>1524560.1272400001</v>
      </c>
      <c r="M5" s="4">
        <f t="shared" si="6"/>
        <v>1497959.2152200001</v>
      </c>
      <c r="N5" s="4">
        <f t="shared" si="6"/>
        <v>1535608.7352400001</v>
      </c>
      <c r="O5" s="4">
        <f t="shared" si="6"/>
        <v>1485949.6038800001</v>
      </c>
      <c r="P5" s="4">
        <f t="shared" si="6"/>
        <v>1683694.1335400001</v>
      </c>
      <c r="Q5" s="4">
        <f t="shared" si="6"/>
        <v>1704155.1792899999</v>
      </c>
      <c r="R5" s="4">
        <f t="shared" si="6"/>
        <v>1575779.40793</v>
      </c>
      <c r="S5" s="4">
        <f t="shared" si="6"/>
        <v>1747169.31568</v>
      </c>
      <c r="T5" s="4">
        <f t="shared" ref="T5:Y5" si="7">AK35</f>
        <v>1448896.29446</v>
      </c>
      <c r="U5" s="4">
        <f t="shared" si="7"/>
        <v>1119036.5325999998</v>
      </c>
      <c r="V5" s="4">
        <f t="shared" si="7"/>
        <v>8683.9046199999993</v>
      </c>
      <c r="W5" s="4">
        <f t="shared" si="7"/>
        <v>88985.843720000004</v>
      </c>
      <c r="X5" s="4">
        <f t="shared" si="7"/>
        <v>75881.088000000003</v>
      </c>
      <c r="Y5" s="4">
        <f t="shared" si="7"/>
        <v>169905.86504</v>
      </c>
    </row>
    <row r="6" spans="1:31" x14ac:dyDescent="0.3">
      <c r="A6" t="s">
        <v>47</v>
      </c>
      <c r="C6" s="44" t="str">
        <f>'[1]Table 1'!$B$23</f>
        <v>Taxes on property</v>
      </c>
      <c r="D6" t="s">
        <v>2209</v>
      </c>
      <c r="E6" s="4">
        <f>H37</f>
        <v>1053127.0964899999</v>
      </c>
      <c r="F6" s="4">
        <f>I37</f>
        <v>1200130.92774</v>
      </c>
      <c r="G6" s="4">
        <f>J37</f>
        <v>1565335.55534</v>
      </c>
      <c r="H6" s="4">
        <f>R37</f>
        <v>1273463.2842899999</v>
      </c>
      <c r="I6" s="4">
        <f t="shared" ref="I6:S6" si="8">S37</f>
        <v>1218002.7180599999</v>
      </c>
      <c r="J6" s="4">
        <f t="shared" si="8"/>
        <v>1197194.08048</v>
      </c>
      <c r="K6" s="4">
        <f t="shared" si="8"/>
        <v>1255267.6250199997</v>
      </c>
      <c r="L6" s="4">
        <f t="shared" si="8"/>
        <v>1311750.4920399999</v>
      </c>
      <c r="M6" s="4">
        <f t="shared" si="8"/>
        <v>1150972.34228</v>
      </c>
      <c r="N6" s="4">
        <f t="shared" si="8"/>
        <v>1419716.86209</v>
      </c>
      <c r="O6" s="4">
        <f t="shared" si="8"/>
        <v>2619856.30528</v>
      </c>
      <c r="P6" s="4">
        <f t="shared" si="8"/>
        <v>951461.71384999994</v>
      </c>
      <c r="Q6" s="4">
        <f t="shared" si="8"/>
        <v>1107402.01119</v>
      </c>
      <c r="R6" s="4">
        <f t="shared" si="8"/>
        <v>1203624.8027900001</v>
      </c>
      <c r="S6" s="4">
        <f t="shared" si="8"/>
        <v>1271227.96853</v>
      </c>
      <c r="T6" s="4">
        <f t="shared" ref="T6:Y6" si="9">AK37</f>
        <v>930000.28094000008</v>
      </c>
      <c r="U6" s="4">
        <f t="shared" si="9"/>
        <v>964345.83990000002</v>
      </c>
      <c r="V6" s="4">
        <f t="shared" si="9"/>
        <v>1222430.14439</v>
      </c>
      <c r="W6" s="4">
        <f t="shared" si="9"/>
        <v>1300104.89249</v>
      </c>
      <c r="X6" s="4">
        <f t="shared" si="9"/>
        <v>1253114.29495</v>
      </c>
      <c r="Y6" s="4">
        <f t="shared" si="9"/>
        <v>1425464.15118</v>
      </c>
    </row>
    <row r="7" spans="1:31" x14ac:dyDescent="0.3">
      <c r="A7" t="s">
        <v>47</v>
      </c>
      <c r="C7" s="44" t="str">
        <f>'[1]Table 1'!$C$31</f>
        <v xml:space="preserve">Value-added tax </v>
      </c>
      <c r="D7" t="s">
        <v>2209</v>
      </c>
      <c r="E7" s="4">
        <f>H45+H49</f>
        <v>25015947.366389997</v>
      </c>
      <c r="F7" s="4">
        <f>I45+I49</f>
        <v>23696017.21895</v>
      </c>
      <c r="G7" s="4">
        <f>J45+J49</f>
        <v>33987749.93260999</v>
      </c>
      <c r="H7" s="4">
        <f>R45+R49</f>
        <v>19088660.898819998</v>
      </c>
      <c r="I7" s="4">
        <f t="shared" ref="I7:S7" si="10">S45+S49</f>
        <v>26452802.086890008</v>
      </c>
      <c r="J7" s="4">
        <f t="shared" si="10"/>
        <v>27469599.879649997</v>
      </c>
      <c r="K7" s="4">
        <f t="shared" si="10"/>
        <v>27931118.013550002</v>
      </c>
      <c r="L7" s="4">
        <f t="shared" si="10"/>
        <v>28321691.495889995</v>
      </c>
      <c r="M7" s="4">
        <f t="shared" si="10"/>
        <v>31179734.380699996</v>
      </c>
      <c r="N7" s="4">
        <f t="shared" si="10"/>
        <v>27125594.085310001</v>
      </c>
      <c r="O7" s="4">
        <f t="shared" si="10"/>
        <v>28526429.300889999</v>
      </c>
      <c r="P7" s="4">
        <f t="shared" si="10"/>
        <v>30619269.827510003</v>
      </c>
      <c r="Q7" s="4">
        <f t="shared" si="10"/>
        <v>33442215.348900001</v>
      </c>
      <c r="R7" s="4">
        <f t="shared" si="10"/>
        <v>30411566.165340003</v>
      </c>
      <c r="S7" s="4">
        <f t="shared" si="10"/>
        <v>36187462.645050012</v>
      </c>
      <c r="T7" s="4">
        <f t="shared" ref="T7:Y7" si="11">AK45+AK49</f>
        <v>18776833.221719995</v>
      </c>
      <c r="U7" s="4">
        <f t="shared" si="11"/>
        <v>16236503.647310002</v>
      </c>
      <c r="V7" s="4">
        <f t="shared" si="11"/>
        <v>17497574.746920001</v>
      </c>
      <c r="W7" s="4">
        <f t="shared" si="11"/>
        <v>24156624.568259999</v>
      </c>
      <c r="X7" s="4">
        <f t="shared" si="11"/>
        <v>28926987.5801</v>
      </c>
      <c r="Y7" s="4">
        <f t="shared" si="11"/>
        <v>30839940.515299994</v>
      </c>
    </row>
    <row r="8" spans="1:31" x14ac:dyDescent="0.3">
      <c r="A8" t="s">
        <v>47</v>
      </c>
      <c r="C8" s="44" t="str">
        <f>'[1]Table 1'!$C$36</f>
        <v>Specific excise duties</v>
      </c>
      <c r="D8" t="s">
        <v>2209</v>
      </c>
      <c r="E8" s="4">
        <f>SUM(H52:H74)</f>
        <v>13172797.296669999</v>
      </c>
      <c r="F8" s="4">
        <f>SUM(I52:I74)</f>
        <v>11926435.42331</v>
      </c>
      <c r="G8" s="4">
        <f>SUM(J52:J74)</f>
        <v>12308497.637249999</v>
      </c>
      <c r="H8" s="4">
        <f>SUM(R52:R74)</f>
        <v>13288554.23459</v>
      </c>
      <c r="I8" s="4">
        <f t="shared" ref="I8:S8" si="12">SUM(S52:S74)</f>
        <v>10499583.418410001</v>
      </c>
      <c r="J8" s="4">
        <f t="shared" si="12"/>
        <v>10758077.592500001</v>
      </c>
      <c r="K8" s="4">
        <f t="shared" si="12"/>
        <v>11812720.058179999</v>
      </c>
      <c r="L8" s="4">
        <f t="shared" si="12"/>
        <v>10175545.555230003</v>
      </c>
      <c r="M8" s="4">
        <f t="shared" si="12"/>
        <v>11946043.202469999</v>
      </c>
      <c r="N8" s="4">
        <f t="shared" si="12"/>
        <v>13715382.394860001</v>
      </c>
      <c r="O8" s="4">
        <f t="shared" si="12"/>
        <v>12353038.04078</v>
      </c>
      <c r="P8" s="4">
        <f t="shared" si="12"/>
        <v>11939465.643230001</v>
      </c>
      <c r="Q8" s="4">
        <f t="shared" si="12"/>
        <v>14854900.238639999</v>
      </c>
      <c r="R8" s="4">
        <f t="shared" si="12"/>
        <v>12664624.900319999</v>
      </c>
      <c r="S8" s="4">
        <f t="shared" si="12"/>
        <v>13888116.929130001</v>
      </c>
      <c r="T8" s="4">
        <f t="shared" ref="T8:Y8" si="13">SUM(AK52:AK74)</f>
        <v>9823092.8757599983</v>
      </c>
      <c r="U8" s="4">
        <f t="shared" si="13"/>
        <v>4182001.0436399993</v>
      </c>
      <c r="V8" s="4">
        <f t="shared" si="13"/>
        <v>3424983.3165799989</v>
      </c>
      <c r="W8" s="4">
        <f t="shared" si="13"/>
        <v>8069491.2112600002</v>
      </c>
      <c r="X8" s="4">
        <f t="shared" si="13"/>
        <v>9435859.8194699977</v>
      </c>
      <c r="Y8" s="4">
        <f t="shared" si="13"/>
        <v>11945301.811040001</v>
      </c>
    </row>
    <row r="9" spans="1:31" x14ac:dyDescent="0.3">
      <c r="A9" t="s">
        <v>47</v>
      </c>
      <c r="C9" s="44" t="str">
        <f>'[1]Table 1'!$B$60</f>
        <v>Taxes on international trade and transactions</v>
      </c>
      <c r="D9" t="s">
        <v>2209</v>
      </c>
      <c r="E9" s="4">
        <f>H78</f>
        <v>4547477.4243799997</v>
      </c>
      <c r="F9" s="4">
        <f>I78</f>
        <v>4919269.4339499995</v>
      </c>
      <c r="G9" s="4">
        <f>J78</f>
        <v>6274618.4103600001</v>
      </c>
      <c r="H9" s="4">
        <f>R78</f>
        <v>2063346.1049899999</v>
      </c>
      <c r="I9" s="4">
        <f t="shared" ref="I9:S9" si="14">S78</f>
        <v>4181882.5542000001</v>
      </c>
      <c r="J9" s="4">
        <f t="shared" si="14"/>
        <v>4104791.2754799998</v>
      </c>
      <c r="K9" s="4">
        <f t="shared" si="14"/>
        <v>5008013.8788299998</v>
      </c>
      <c r="L9" s="4">
        <f t="shared" si="14"/>
        <v>4782367.3543799995</v>
      </c>
      <c r="M9" s="4">
        <f t="shared" si="14"/>
        <v>5307081.4732500007</v>
      </c>
      <c r="N9" s="4">
        <f t="shared" si="14"/>
        <v>5700347.0049300008</v>
      </c>
      <c r="O9" s="4">
        <f t="shared" si="14"/>
        <v>4892079.6717900001</v>
      </c>
      <c r="P9" s="4">
        <f t="shared" si="14"/>
        <v>4865055.8616399998</v>
      </c>
      <c r="Q9" s="4">
        <f t="shared" si="14"/>
        <v>4157283.5933300001</v>
      </c>
      <c r="R9" s="4">
        <f t="shared" si="14"/>
        <v>4904349.0384299997</v>
      </c>
      <c r="S9" s="4">
        <f t="shared" si="14"/>
        <v>6355808.3830899997</v>
      </c>
      <c r="T9" s="4">
        <f t="shared" ref="T9:Y9" si="15">AK78</f>
        <v>1871615.1225500002</v>
      </c>
      <c r="U9" s="4">
        <f t="shared" si="15"/>
        <v>2320662.0403300002</v>
      </c>
      <c r="V9" s="4">
        <f t="shared" si="15"/>
        <v>2271074.6917500002</v>
      </c>
      <c r="W9" s="4">
        <f t="shared" si="15"/>
        <v>4144629.2502699997</v>
      </c>
      <c r="X9" s="4">
        <f t="shared" si="15"/>
        <v>3545310.6683600005</v>
      </c>
      <c r="Y9" s="4">
        <f t="shared" si="15"/>
        <v>4679104.9118300006</v>
      </c>
    </row>
    <row r="10" spans="1:31" x14ac:dyDescent="0.3">
      <c r="A10" t="s">
        <v>47</v>
      </c>
      <c r="C10" s="44" t="str">
        <f>'[1]Table 1'!$B$68</f>
        <v>Other taxes</v>
      </c>
      <c r="D10" t="s">
        <v>2209</v>
      </c>
      <c r="E10" s="4">
        <f>H77+H86</f>
        <v>711.72582999999997</v>
      </c>
      <c r="F10" s="4">
        <f>I77+I86</f>
        <v>20</v>
      </c>
      <c r="G10" s="4">
        <f>J77+J86</f>
        <v>1069.91814</v>
      </c>
      <c r="H10" s="4">
        <f>R77+R86</f>
        <v>231.84679</v>
      </c>
      <c r="I10" s="4">
        <f t="shared" ref="I10:S10" si="16">S77+S86</f>
        <v>8.09497</v>
      </c>
      <c r="J10" s="4">
        <f t="shared" si="16"/>
        <v>182.41560999999999</v>
      </c>
      <c r="K10" s="4">
        <f t="shared" si="16"/>
        <v>1797.7035900000001</v>
      </c>
      <c r="L10" s="4">
        <f t="shared" si="16"/>
        <v>11694.991039999999</v>
      </c>
      <c r="M10" s="4">
        <f t="shared" si="16"/>
        <v>14108.688749999999</v>
      </c>
      <c r="N10" s="4">
        <f t="shared" si="16"/>
        <v>11281.623470000002</v>
      </c>
      <c r="O10" s="4">
        <f t="shared" si="16"/>
        <v>151744.09182999999</v>
      </c>
      <c r="P10" s="4">
        <f t="shared" si="16"/>
        <v>0</v>
      </c>
      <c r="Q10" s="4">
        <f t="shared" si="16"/>
        <v>165.79091</v>
      </c>
      <c r="R10" s="4">
        <f t="shared" si="16"/>
        <v>332.42989</v>
      </c>
      <c r="S10" s="4">
        <f t="shared" si="16"/>
        <v>1966.5973200000003</v>
      </c>
      <c r="T10" s="4">
        <f t="shared" ref="T10:Y10" si="17">AK77+AK86</f>
        <v>0</v>
      </c>
      <c r="U10" s="4">
        <f t="shared" si="17"/>
        <v>1574.0216400000002</v>
      </c>
      <c r="V10" s="4">
        <f t="shared" si="17"/>
        <v>1.6889500000000002</v>
      </c>
      <c r="W10" s="4">
        <f t="shared" si="17"/>
        <v>318.12212</v>
      </c>
      <c r="X10" s="4">
        <f t="shared" si="17"/>
        <v>0</v>
      </c>
      <c r="Y10" s="4">
        <f t="shared" si="17"/>
        <v>64352.879580000001</v>
      </c>
    </row>
    <row r="11" spans="1:31" x14ac:dyDescent="0.3">
      <c r="A11" t="s">
        <v>47</v>
      </c>
      <c r="C11" s="44" t="s">
        <v>5</v>
      </c>
      <c r="D11" t="s">
        <v>2209</v>
      </c>
      <c r="E11" s="44">
        <f>E4+E5+E6+E7+E8+E9+E10</f>
        <v>90536467.644250005</v>
      </c>
      <c r="F11" s="44">
        <f t="shared" ref="F11:Y11" si="18">F4+F5+F6+F7+F8+F9+F10</f>
        <v>133868282.48366001</v>
      </c>
      <c r="G11" s="44">
        <f t="shared" si="18"/>
        <v>127329141.52402</v>
      </c>
      <c r="H11" s="44">
        <f t="shared" si="18"/>
        <v>84754566.501640007</v>
      </c>
      <c r="I11" s="44">
        <f t="shared" si="18"/>
        <v>91047569.530030012</v>
      </c>
      <c r="J11" s="44">
        <f t="shared" si="18"/>
        <v>141338048.17851999</v>
      </c>
      <c r="K11" s="44">
        <f t="shared" si="18"/>
        <v>85848314.891580001</v>
      </c>
      <c r="L11" s="44">
        <f t="shared" si="18"/>
        <v>116576537.88914001</v>
      </c>
      <c r="M11" s="44">
        <f t="shared" si="18"/>
        <v>116532221.60277</v>
      </c>
      <c r="N11" s="44">
        <f t="shared" si="18"/>
        <v>96251383.686779991</v>
      </c>
      <c r="O11" s="44">
        <f t="shared" si="18"/>
        <v>94913142.130889997</v>
      </c>
      <c r="P11" s="44">
        <f t="shared" si="18"/>
        <v>153797933.17414001</v>
      </c>
      <c r="Q11" s="44">
        <f t="shared" si="18"/>
        <v>103375166.77510002</v>
      </c>
      <c r="R11" s="44">
        <f t="shared" si="18"/>
        <v>143186184.42431</v>
      </c>
      <c r="S11" s="44">
        <f t="shared" si="18"/>
        <v>130693845.57456</v>
      </c>
      <c r="T11" s="44">
        <f t="shared" si="18"/>
        <v>77352685.484309986</v>
      </c>
      <c r="U11" s="44">
        <f t="shared" si="18"/>
        <v>65091664.573800012</v>
      </c>
      <c r="V11" s="44">
        <f t="shared" si="18"/>
        <v>100317901.81481002</v>
      </c>
      <c r="W11" s="44">
        <f t="shared" si="18"/>
        <v>75959320.147989988</v>
      </c>
      <c r="X11" s="44">
        <f t="shared" si="18"/>
        <v>97862352.641590014</v>
      </c>
      <c r="Y11" s="44">
        <f t="shared" si="18"/>
        <v>103323339.29353</v>
      </c>
    </row>
    <row r="12" spans="1:31" x14ac:dyDescent="0.3">
      <c r="B12" s="44"/>
      <c r="C12" s="44"/>
      <c r="D12" s="44"/>
      <c r="E12" s="44"/>
      <c r="F12" s="44"/>
      <c r="G12" s="4"/>
    </row>
    <row r="13" spans="1:31" x14ac:dyDescent="0.3">
      <c r="C13" s="44"/>
      <c r="D13" s="44"/>
      <c r="E13" s="44"/>
      <c r="F13" s="44"/>
      <c r="G13" s="4"/>
    </row>
    <row r="14" spans="1:31" x14ac:dyDescent="0.3">
      <c r="B14" s="44"/>
      <c r="C14" s="44"/>
      <c r="D14" s="44"/>
      <c r="E14" s="44"/>
      <c r="F14" s="44"/>
      <c r="G14" s="4"/>
    </row>
    <row r="15" spans="1:31" x14ac:dyDescent="0.3">
      <c r="A15" s="178"/>
      <c r="B15" s="178"/>
      <c r="C15" s="178"/>
      <c r="D15" s="178"/>
      <c r="E15" s="178"/>
      <c r="F15" s="178"/>
      <c r="G15" s="178"/>
      <c r="H15" s="178"/>
      <c r="I15" s="178"/>
      <c r="J15" s="178"/>
    </row>
    <row r="16" spans="1:31" x14ac:dyDescent="0.3">
      <c r="A16" s="179" t="s">
        <v>2210</v>
      </c>
      <c r="B16" s="179"/>
      <c r="C16" s="179"/>
      <c r="D16" s="180"/>
      <c r="E16" s="179"/>
      <c r="F16" s="179"/>
      <c r="G16" s="180"/>
      <c r="H16" s="178"/>
      <c r="I16" s="178"/>
      <c r="J16" s="178"/>
      <c r="K16" t="s">
        <v>2210</v>
      </c>
      <c r="AD16" t="s">
        <v>2210</v>
      </c>
    </row>
    <row r="17" spans="1:42" x14ac:dyDescent="0.3">
      <c r="A17" s="181"/>
      <c r="B17" s="182"/>
      <c r="C17" s="182"/>
      <c r="D17" s="182"/>
      <c r="E17" s="182"/>
      <c r="F17" s="182"/>
      <c r="G17" s="183"/>
      <c r="H17" s="328">
        <v>2019</v>
      </c>
      <c r="I17" s="329"/>
      <c r="J17" s="329"/>
      <c r="R17" s="323">
        <v>2019</v>
      </c>
      <c r="S17" s="323"/>
      <c r="T17" s="323"/>
      <c r="U17" s="323"/>
      <c r="V17" s="323"/>
      <c r="W17" s="323"/>
      <c r="X17" s="323"/>
      <c r="Y17" s="323"/>
      <c r="Z17" s="323"/>
      <c r="AA17" s="323">
        <v>2020</v>
      </c>
      <c r="AB17" s="323"/>
      <c r="AC17" s="323"/>
    </row>
    <row r="18" spans="1:42" x14ac:dyDescent="0.3">
      <c r="A18" s="184"/>
      <c r="B18" s="178"/>
      <c r="C18" s="185"/>
      <c r="D18" s="178"/>
      <c r="E18" s="185"/>
      <c r="F18" s="185"/>
      <c r="G18" s="186"/>
      <c r="H18" s="187" t="s">
        <v>81</v>
      </c>
      <c r="I18" s="187" t="s">
        <v>82</v>
      </c>
      <c r="J18" s="187" t="s">
        <v>710</v>
      </c>
      <c r="R18" t="s">
        <v>72</v>
      </c>
      <c r="S18" t="s">
        <v>73</v>
      </c>
      <c r="T18" t="s">
        <v>2211</v>
      </c>
      <c r="U18" t="s">
        <v>75</v>
      </c>
      <c r="V18" t="s">
        <v>76</v>
      </c>
      <c r="W18" t="s">
        <v>77</v>
      </c>
      <c r="X18" t="s">
        <v>78</v>
      </c>
      <c r="Y18" t="s">
        <v>79</v>
      </c>
      <c r="Z18" t="s">
        <v>80</v>
      </c>
      <c r="AA18" t="s">
        <v>81</v>
      </c>
      <c r="AB18" t="s">
        <v>82</v>
      </c>
      <c r="AC18" t="s">
        <v>710</v>
      </c>
      <c r="AK18" t="s">
        <v>72</v>
      </c>
      <c r="AL18" t="s">
        <v>73</v>
      </c>
      <c r="AM18" t="s">
        <v>74</v>
      </c>
      <c r="AN18" t="s">
        <v>75</v>
      </c>
      <c r="AO18" t="s">
        <v>76</v>
      </c>
      <c r="AP18" t="s">
        <v>77</v>
      </c>
    </row>
    <row r="19" spans="1:42" x14ac:dyDescent="0.3">
      <c r="A19" s="189" t="s">
        <v>2212</v>
      </c>
      <c r="B19" s="190"/>
      <c r="C19" s="190"/>
      <c r="D19" s="190"/>
      <c r="E19" s="190"/>
      <c r="F19" s="190"/>
      <c r="G19" s="191"/>
      <c r="H19" s="192"/>
      <c r="I19" s="192"/>
      <c r="J19" s="192"/>
      <c r="K19" t="s">
        <v>2212</v>
      </c>
      <c r="AD19" t="s">
        <v>2212</v>
      </c>
    </row>
    <row r="20" spans="1:42" x14ac:dyDescent="0.3">
      <c r="A20" s="193"/>
      <c r="B20" s="185" t="s">
        <v>2213</v>
      </c>
      <c r="C20" s="194"/>
      <c r="D20" s="195"/>
      <c r="E20" s="194"/>
      <c r="F20" s="196"/>
      <c r="G20" s="197"/>
      <c r="H20" s="188">
        <v>45110849.801609986</v>
      </c>
      <c r="I20" s="188">
        <v>90709015.545870006</v>
      </c>
      <c r="J20" s="188">
        <v>71642008.515570015</v>
      </c>
      <c r="L20" t="s">
        <v>2213</v>
      </c>
      <c r="R20">
        <v>47553752.77249001</v>
      </c>
      <c r="S20">
        <v>47282401.413939998</v>
      </c>
      <c r="T20">
        <v>96420082.301810011</v>
      </c>
      <c r="U20">
        <v>38395560.228289992</v>
      </c>
      <c r="V20">
        <v>70448927.873320013</v>
      </c>
      <c r="W20">
        <v>65436322.300100014</v>
      </c>
      <c r="X20">
        <v>46743452.980879992</v>
      </c>
      <c r="Y20">
        <v>44884045.116439998</v>
      </c>
      <c r="Z20">
        <v>103738985.99437</v>
      </c>
      <c r="AA20">
        <v>48109044.612840027</v>
      </c>
      <c r="AB20">
        <v>92425907.679609984</v>
      </c>
      <c r="AC20">
        <v>71242093.735759988</v>
      </c>
      <c r="AE20" t="s">
        <v>2213</v>
      </c>
      <c r="AK20">
        <v>44502247.688879997</v>
      </c>
      <c r="AL20">
        <v>40267541.448380001</v>
      </c>
      <c r="AM20">
        <v>75893153.321600005</v>
      </c>
      <c r="AN20">
        <v>38199166.259870008</v>
      </c>
      <c r="AO20">
        <v>54625199.190710008</v>
      </c>
      <c r="AP20">
        <v>54199269.159560002</v>
      </c>
    </row>
    <row r="21" spans="1:42" x14ac:dyDescent="0.3">
      <c r="A21" s="184"/>
      <c r="B21" s="178"/>
      <c r="C21" s="178" t="s">
        <v>2214</v>
      </c>
      <c r="D21" s="178"/>
      <c r="E21" s="178"/>
      <c r="F21" s="185"/>
      <c r="G21" s="186"/>
      <c r="H21" s="198">
        <v>41435108.553359993</v>
      </c>
      <c r="I21" s="198">
        <v>58951393.628210008</v>
      </c>
      <c r="J21" s="198">
        <v>44514466.025110006</v>
      </c>
      <c r="M21" t="s">
        <v>2214</v>
      </c>
      <c r="R21">
        <v>43776459.651640005</v>
      </c>
      <c r="S21">
        <v>41154239.428300001</v>
      </c>
      <c r="T21">
        <v>40754501.706720002</v>
      </c>
      <c r="U21">
        <v>35484723.235689998</v>
      </c>
      <c r="V21">
        <v>46609599.916050002</v>
      </c>
      <c r="W21">
        <v>40730037.182510003</v>
      </c>
      <c r="X21">
        <v>40946946.799479991</v>
      </c>
      <c r="Y21">
        <v>40153656.112360008</v>
      </c>
      <c r="Z21">
        <v>44888641.336540006</v>
      </c>
      <c r="AA21">
        <v>44810442.238950029</v>
      </c>
      <c r="AB21">
        <v>60385934.534630008</v>
      </c>
      <c r="AC21">
        <v>47927832.982779995</v>
      </c>
      <c r="AF21" t="s">
        <v>2214</v>
      </c>
      <c r="AK21">
        <v>41615902.929719999</v>
      </c>
      <c r="AL21">
        <v>36192555.250660002</v>
      </c>
      <c r="AM21">
        <v>33797792.299890004</v>
      </c>
      <c r="AN21">
        <v>34826342.628380008</v>
      </c>
      <c r="AO21">
        <v>36297897.417770006</v>
      </c>
      <c r="AP21">
        <v>35952831.695350006</v>
      </c>
    </row>
    <row r="22" spans="1:42" x14ac:dyDescent="0.3">
      <c r="A22" s="184"/>
      <c r="B22" s="185"/>
      <c r="C22" s="178"/>
      <c r="D22" s="178"/>
      <c r="E22" s="324" t="s">
        <v>2215</v>
      </c>
      <c r="F22" s="324"/>
      <c r="G22" s="325"/>
      <c r="H22" s="200">
        <v>1574102.52786</v>
      </c>
      <c r="I22" s="200">
        <v>21018209.182470005</v>
      </c>
      <c r="J22" s="200">
        <v>1864753.3163099997</v>
      </c>
      <c r="O22" t="s">
        <v>2215</v>
      </c>
      <c r="R22">
        <v>1045401.32557</v>
      </c>
      <c r="S22">
        <v>1139200.4573900001</v>
      </c>
      <c r="T22">
        <v>877540.9188000001</v>
      </c>
      <c r="U22">
        <v>781828.04315000027</v>
      </c>
      <c r="V22">
        <v>10748087.94912</v>
      </c>
      <c r="W22">
        <v>2249224.8038599994</v>
      </c>
      <c r="X22">
        <v>1408003.1737500001</v>
      </c>
      <c r="Y22">
        <v>1559924.6262300014</v>
      </c>
      <c r="Z22">
        <v>1396349.5637999997</v>
      </c>
      <c r="AA22">
        <v>1814014.3334599994</v>
      </c>
      <c r="AB22">
        <v>20217423.13668</v>
      </c>
      <c r="AC22">
        <v>2261855.7338399999</v>
      </c>
      <c r="AH22" t="s">
        <v>2215</v>
      </c>
      <c r="AK22">
        <v>532955.74387999997</v>
      </c>
      <c r="AL22">
        <v>631107.68600999995</v>
      </c>
      <c r="AM22">
        <v>722290.87132000003</v>
      </c>
      <c r="AN22">
        <v>768741.78328000009</v>
      </c>
      <c r="AO22">
        <v>8712597.3320799991</v>
      </c>
      <c r="AP22">
        <v>2108514.745889999</v>
      </c>
    </row>
    <row r="23" spans="1:42" x14ac:dyDescent="0.3">
      <c r="A23" s="184"/>
      <c r="B23" s="185"/>
      <c r="C23" s="178"/>
      <c r="D23" s="178"/>
      <c r="E23" s="178" t="s">
        <v>2216</v>
      </c>
      <c r="F23" s="185"/>
      <c r="G23" s="199"/>
      <c r="H23" s="200">
        <v>41782274.831529997</v>
      </c>
      <c r="I23" s="200">
        <v>39688065.386660002</v>
      </c>
      <c r="J23" s="200">
        <v>44302593.462530002</v>
      </c>
      <c r="O23" t="s">
        <v>2216</v>
      </c>
      <c r="R23">
        <v>44296731.578749999</v>
      </c>
      <c r="S23">
        <v>40997229.689070001</v>
      </c>
      <c r="T23">
        <v>41027937.841810003</v>
      </c>
      <c r="U23">
        <v>41101466.763070002</v>
      </c>
      <c r="V23">
        <v>41635414.685589999</v>
      </c>
      <c r="W23">
        <v>42402183.92276001</v>
      </c>
      <c r="X23">
        <v>43698245.362749994</v>
      </c>
      <c r="Y23">
        <v>42086556.014600009</v>
      </c>
      <c r="Z23">
        <v>46004117.272960007</v>
      </c>
      <c r="AA23">
        <v>45298876.207450032</v>
      </c>
      <c r="AB23">
        <v>42198089.298020005</v>
      </c>
      <c r="AC23">
        <v>47495467.329269998</v>
      </c>
      <c r="AH23" t="s">
        <v>2216</v>
      </c>
      <c r="AK23">
        <v>41692107.038860001</v>
      </c>
      <c r="AL23">
        <v>37255109.591980003</v>
      </c>
      <c r="AM23">
        <v>34481178.627070002</v>
      </c>
      <c r="AN23">
        <v>36096742.533100009</v>
      </c>
      <c r="AO23">
        <v>37366127.871030003</v>
      </c>
      <c r="AP23">
        <v>39332802.735870004</v>
      </c>
    </row>
    <row r="24" spans="1:42" x14ac:dyDescent="0.3">
      <c r="A24" s="184"/>
      <c r="B24" s="185"/>
      <c r="C24" s="178"/>
      <c r="D24" s="178"/>
      <c r="E24" s="330" t="s">
        <v>2217</v>
      </c>
      <c r="F24" s="331"/>
      <c r="G24" s="332"/>
      <c r="H24" s="200">
        <v>-265504.20140999998</v>
      </c>
      <c r="I24" s="200">
        <v>-326924.27867999999</v>
      </c>
      <c r="J24" s="200">
        <v>-386822.25427999999</v>
      </c>
      <c r="O24" t="s">
        <v>2355</v>
      </c>
      <c r="R24">
        <v>-422029.25579999998</v>
      </c>
      <c r="S24">
        <v>-83296.615010000009</v>
      </c>
      <c r="T24">
        <v>-356825.11997999996</v>
      </c>
      <c r="U24">
        <v>-429038.74219999998</v>
      </c>
      <c r="V24">
        <v>-339904.13562999992</v>
      </c>
      <c r="W24">
        <v>-380196.25668999995</v>
      </c>
      <c r="X24">
        <v>-343097.10807000002</v>
      </c>
      <c r="Y24">
        <v>-336545.33994999999</v>
      </c>
      <c r="Z24">
        <v>-359236.86654000002</v>
      </c>
      <c r="AA24">
        <v>-362400.42050999997</v>
      </c>
      <c r="AB24">
        <v>-357899.94475999998</v>
      </c>
      <c r="AC24">
        <v>-379878.70799000002</v>
      </c>
      <c r="AH24" t="s">
        <v>2355</v>
      </c>
      <c r="AK24">
        <v>-50673.258329999997</v>
      </c>
      <c r="AL24">
        <v>-835644.90191999997</v>
      </c>
      <c r="AM24">
        <v>-542577.35311000003</v>
      </c>
      <c r="AN24">
        <v>-630563.1041600001</v>
      </c>
      <c r="AO24">
        <v>-721239.64770000009</v>
      </c>
      <c r="AP24">
        <v>-528886.24427000014</v>
      </c>
    </row>
    <row r="25" spans="1:42" x14ac:dyDescent="0.3">
      <c r="A25" s="184"/>
      <c r="B25" s="185"/>
      <c r="C25" s="178"/>
      <c r="D25" s="178"/>
      <c r="E25" s="178" t="s">
        <v>2218</v>
      </c>
      <c r="F25" s="185"/>
      <c r="G25" s="199"/>
      <c r="H25" s="200">
        <v>-20629.209079999997</v>
      </c>
      <c r="I25" s="200">
        <v>-30030.732960000001</v>
      </c>
      <c r="J25" s="200">
        <v>-14647.567640000001</v>
      </c>
      <c r="O25" t="s">
        <v>2356</v>
      </c>
      <c r="R25">
        <v>-283731.10194999998</v>
      </c>
      <c r="S25">
        <v>-22971.714719999989</v>
      </c>
      <c r="T25">
        <v>-16854.091000000015</v>
      </c>
      <c r="U25">
        <v>-30074.485649999988</v>
      </c>
      <c r="V25">
        <v>-25479.952289999987</v>
      </c>
      <c r="W25">
        <v>-42236.93293000001</v>
      </c>
      <c r="X25">
        <v>-31139.069699999993</v>
      </c>
      <c r="Y25">
        <v>-17600.217149999997</v>
      </c>
      <c r="Z25">
        <v>-25607.755020000001</v>
      </c>
      <c r="AA25">
        <v>-17295.282360000001</v>
      </c>
      <c r="AB25">
        <v>-51730.900750000001</v>
      </c>
      <c r="AC25">
        <v>-39157.36419</v>
      </c>
      <c r="AH25" t="s">
        <v>2356</v>
      </c>
      <c r="AK25">
        <v>-28022.66575</v>
      </c>
      <c r="AL25">
        <v>-172007.06935999999</v>
      </c>
      <c r="AM25">
        <v>-287062.47683</v>
      </c>
      <c r="AN25">
        <v>-325112.87945000001</v>
      </c>
      <c r="AO25">
        <v>-492219.62296000007</v>
      </c>
      <c r="AP25">
        <v>-81601.19393999991</v>
      </c>
    </row>
    <row r="26" spans="1:42" x14ac:dyDescent="0.3">
      <c r="A26" s="184"/>
      <c r="B26" s="185"/>
      <c r="C26" s="178"/>
      <c r="D26" s="178"/>
      <c r="E26" s="178" t="s">
        <v>2219</v>
      </c>
      <c r="F26" s="185"/>
      <c r="G26" s="199"/>
      <c r="H26" s="200">
        <v>-1635135.3955399999</v>
      </c>
      <c r="I26" s="200">
        <v>-1397925.92928</v>
      </c>
      <c r="J26" s="200">
        <v>-1251410.93181</v>
      </c>
      <c r="O26" t="s">
        <v>2357</v>
      </c>
      <c r="R26">
        <v>-859912.89492999995</v>
      </c>
      <c r="S26">
        <v>-875922.38843000005</v>
      </c>
      <c r="T26">
        <v>-777297.84291000012</v>
      </c>
      <c r="U26">
        <v>-5939458.3426799998</v>
      </c>
      <c r="V26">
        <v>-5408518.6307399999</v>
      </c>
      <c r="W26">
        <v>-3498938.3544900008</v>
      </c>
      <c r="X26">
        <v>-3785065.5592500009</v>
      </c>
      <c r="Y26">
        <v>-3138678.9713699999</v>
      </c>
      <c r="Z26">
        <v>-2126980.8786599999</v>
      </c>
      <c r="AA26">
        <v>-1922752.5990899999</v>
      </c>
      <c r="AB26">
        <v>-1619947.0545599998</v>
      </c>
      <c r="AC26">
        <v>-1410454.0081500001</v>
      </c>
      <c r="AH26" t="s">
        <v>2357</v>
      </c>
      <c r="AK26">
        <v>-530463.92894000001</v>
      </c>
      <c r="AL26">
        <v>-686010.05605000001</v>
      </c>
      <c r="AM26">
        <v>-576037.36855999986</v>
      </c>
      <c r="AN26">
        <v>-1083465.7043900001</v>
      </c>
      <c r="AO26">
        <v>-8567368.51468</v>
      </c>
      <c r="AP26">
        <v>-4877998.3482000008</v>
      </c>
    </row>
    <row r="27" spans="1:42" x14ac:dyDescent="0.3">
      <c r="A27" s="184"/>
      <c r="B27" s="178"/>
      <c r="C27" s="324" t="s">
        <v>2220</v>
      </c>
      <c r="D27" s="324"/>
      <c r="E27" s="324"/>
      <c r="F27" s="324"/>
      <c r="G27" s="325"/>
      <c r="H27" s="200"/>
      <c r="I27" s="200"/>
      <c r="J27" s="200"/>
      <c r="M27" t="s">
        <v>2220</v>
      </c>
      <c r="AF27" t="s">
        <v>2220</v>
      </c>
    </row>
    <row r="28" spans="1:42" x14ac:dyDescent="0.3">
      <c r="A28" s="184"/>
      <c r="B28" s="178"/>
      <c r="C28" s="178"/>
      <c r="D28" s="178"/>
      <c r="E28" s="178" t="s">
        <v>2221</v>
      </c>
      <c r="F28" s="178"/>
      <c r="G28" s="199"/>
      <c r="H28" s="200">
        <v>1211401.0947399996</v>
      </c>
      <c r="I28" s="200">
        <v>29023134.980930008</v>
      </c>
      <c r="J28" s="200">
        <v>23293756.369970005</v>
      </c>
      <c r="O28" t="s">
        <v>2221</v>
      </c>
      <c r="R28">
        <v>1151770.1174699999</v>
      </c>
      <c r="S28">
        <v>1250332.25581</v>
      </c>
      <c r="T28">
        <v>53810142.588600002</v>
      </c>
      <c r="U28">
        <v>795902.98059999943</v>
      </c>
      <c r="V28">
        <v>21443015.586050004</v>
      </c>
      <c r="W28">
        <v>22872501.494900003</v>
      </c>
      <c r="X28">
        <v>1337882.8686500043</v>
      </c>
      <c r="Y28">
        <v>2096783.6286499947</v>
      </c>
      <c r="Z28">
        <v>57084619.367169999</v>
      </c>
      <c r="AA28">
        <v>990461.81430000067</v>
      </c>
      <c r="AB28">
        <v>29306623.408219993</v>
      </c>
      <c r="AC28">
        <v>19345498.907779999</v>
      </c>
      <c r="AH28" t="s">
        <v>2221</v>
      </c>
      <c r="AK28">
        <v>384842.90894999984</v>
      </c>
      <c r="AL28">
        <v>445249.20909000002</v>
      </c>
      <c r="AM28">
        <v>39913932.530649997</v>
      </c>
      <c r="AN28">
        <v>1566346.1395400017</v>
      </c>
      <c r="AO28">
        <v>16583404.45242</v>
      </c>
      <c r="AP28">
        <v>16736825.424929999</v>
      </c>
    </row>
    <row r="29" spans="1:42" x14ac:dyDescent="0.3">
      <c r="A29" s="184"/>
      <c r="B29" s="178"/>
      <c r="C29" s="178"/>
      <c r="D29" s="178"/>
      <c r="E29" s="326" t="s">
        <v>2222</v>
      </c>
      <c r="F29" s="326"/>
      <c r="G29" s="327"/>
      <c r="H29" s="200">
        <v>5841.55134</v>
      </c>
      <c r="I29" s="200">
        <v>7193.8314800000007</v>
      </c>
      <c r="J29" s="200">
        <v>-396.88013000000001</v>
      </c>
      <c r="O29" t="s">
        <v>2222</v>
      </c>
      <c r="R29">
        <v>4086.3198600000001</v>
      </c>
      <c r="S29">
        <v>1391.03548</v>
      </c>
      <c r="T29">
        <v>1839.0604599999999</v>
      </c>
      <c r="U29">
        <v>2009.00775</v>
      </c>
      <c r="V29">
        <v>-506.63587000000001</v>
      </c>
      <c r="W29">
        <v>2410.3167599999997</v>
      </c>
      <c r="X29">
        <v>-2272.4185699999998</v>
      </c>
      <c r="Y29">
        <v>995.00096999999994</v>
      </c>
      <c r="Z29">
        <v>962.30282</v>
      </c>
      <c r="AA29">
        <v>455.23854</v>
      </c>
      <c r="AB29">
        <v>1236.0751599999999</v>
      </c>
      <c r="AC29">
        <v>3355.7734599999999</v>
      </c>
      <c r="AH29" t="s">
        <v>2222</v>
      </c>
      <c r="AK29">
        <v>591.75368000000003</v>
      </c>
      <c r="AL29">
        <v>358.55195000000003</v>
      </c>
      <c r="AM29">
        <v>-543.68684999999994</v>
      </c>
      <c r="AN29">
        <v>1414.5836100000001</v>
      </c>
      <c r="AO29">
        <v>14900.17238</v>
      </c>
      <c r="AP29">
        <v>1545.65642</v>
      </c>
    </row>
    <row r="30" spans="1:42" x14ac:dyDescent="0.3">
      <c r="A30" s="184"/>
      <c r="B30" s="178"/>
      <c r="C30" s="178"/>
      <c r="D30" s="178"/>
      <c r="E30" s="326" t="s">
        <v>2223</v>
      </c>
      <c r="F30" s="326"/>
      <c r="G30" s="327"/>
      <c r="H30" s="200">
        <v>2094144.3712800001</v>
      </c>
      <c r="I30" s="200">
        <v>2300488.6019600001</v>
      </c>
      <c r="J30" s="200">
        <v>3092837.5484499997</v>
      </c>
      <c r="O30" t="s">
        <v>2223</v>
      </c>
      <c r="R30">
        <v>2235723.95352</v>
      </c>
      <c r="S30">
        <v>4519590.4822399998</v>
      </c>
      <c r="T30">
        <v>1612104.69774</v>
      </c>
      <c r="U30">
        <v>1859617.3053900001</v>
      </c>
      <c r="V30">
        <v>2149459.6524899998</v>
      </c>
      <c r="W30">
        <v>1449432.13283</v>
      </c>
      <c r="X30">
        <v>4138770.48563</v>
      </c>
      <c r="Y30">
        <v>2186872.68707</v>
      </c>
      <c r="Z30">
        <v>1435581.0780199999</v>
      </c>
      <c r="AA30">
        <v>1988054.2304700001</v>
      </c>
      <c r="AB30">
        <v>2192578.1497199996</v>
      </c>
      <c r="AC30">
        <v>2146142.2250600001</v>
      </c>
      <c r="AH30" t="s">
        <v>2223</v>
      </c>
      <c r="AK30">
        <v>2209079.9366000001</v>
      </c>
      <c r="AL30">
        <v>3349193.38399</v>
      </c>
      <c r="AM30">
        <v>1867407.8515699999</v>
      </c>
      <c r="AN30">
        <v>1470064.80709</v>
      </c>
      <c r="AO30">
        <v>1308870.1526300001</v>
      </c>
      <c r="AP30">
        <v>1067478.5544199999</v>
      </c>
    </row>
    <row r="31" spans="1:42" x14ac:dyDescent="0.3">
      <c r="A31" s="184"/>
      <c r="B31" s="178"/>
      <c r="C31" s="178"/>
      <c r="D31" s="178"/>
      <c r="E31" s="326" t="s">
        <v>2224</v>
      </c>
      <c r="F31" s="326"/>
      <c r="G31" s="327"/>
      <c r="H31" s="200">
        <v>36602.468789999999</v>
      </c>
      <c r="I31" s="200">
        <v>45147.049759999994</v>
      </c>
      <c r="J31" s="200">
        <v>44145.34102</v>
      </c>
      <c r="O31" t="s">
        <v>2224</v>
      </c>
      <c r="R31">
        <v>79112.289799999999</v>
      </c>
      <c r="S31">
        <v>46548.474719999998</v>
      </c>
      <c r="T31">
        <v>24033.462829999997</v>
      </c>
      <c r="U31">
        <v>46036.769560000001</v>
      </c>
      <c r="V31">
        <v>46016.670460000001</v>
      </c>
      <c r="W31">
        <v>31131.278460000001</v>
      </c>
      <c r="X31">
        <v>97489.750290000011</v>
      </c>
      <c r="Y31">
        <v>35097.179700000001</v>
      </c>
      <c r="Z31">
        <v>42773.009170000005</v>
      </c>
      <c r="AA31">
        <v>50320.79163</v>
      </c>
      <c r="AB31">
        <v>46528.848770000004</v>
      </c>
      <c r="AC31">
        <v>51409.53772</v>
      </c>
      <c r="AH31" t="s">
        <v>2224</v>
      </c>
      <c r="AK31">
        <v>59182.997109999997</v>
      </c>
      <c r="AL31">
        <v>31029.25405</v>
      </c>
      <c r="AM31">
        <v>32443.184300000001</v>
      </c>
      <c r="AN31">
        <v>43083.216130000001</v>
      </c>
      <c r="AO31">
        <v>23768.29952</v>
      </c>
      <c r="AP31">
        <v>40209.965609999999</v>
      </c>
    </row>
    <row r="32" spans="1:42" x14ac:dyDescent="0.3">
      <c r="A32" s="184"/>
      <c r="B32" s="178"/>
      <c r="C32" s="178" t="s">
        <v>2062</v>
      </c>
      <c r="D32" s="178"/>
      <c r="E32" s="178"/>
      <c r="F32" s="178"/>
      <c r="G32" s="199"/>
      <c r="H32" s="200"/>
      <c r="I32" s="200"/>
      <c r="J32" s="200"/>
      <c r="M32" t="s">
        <v>2062</v>
      </c>
      <c r="AF32" t="s">
        <v>2062</v>
      </c>
    </row>
    <row r="33" spans="1:42" x14ac:dyDescent="0.3">
      <c r="A33" s="184"/>
      <c r="B33" s="178"/>
      <c r="C33" s="178"/>
      <c r="D33" s="178"/>
      <c r="E33" s="324" t="s">
        <v>2225</v>
      </c>
      <c r="F33" s="324"/>
      <c r="G33" s="325"/>
      <c r="H33" s="200">
        <v>327714.96510000015</v>
      </c>
      <c r="I33" s="200">
        <v>381607.79252999998</v>
      </c>
      <c r="J33" s="200">
        <v>697169.19815000007</v>
      </c>
      <c r="O33" t="s">
        <v>2225</v>
      </c>
      <c r="R33">
        <v>306533.35495000001</v>
      </c>
      <c r="S33">
        <v>310295.59839</v>
      </c>
      <c r="T33">
        <v>217456.78546000004</v>
      </c>
      <c r="U33">
        <v>207251.59629999998</v>
      </c>
      <c r="V33">
        <v>201343.94414000004</v>
      </c>
      <c r="W33">
        <v>350809.00163999991</v>
      </c>
      <c r="X33">
        <v>224632.16800000006</v>
      </c>
      <c r="Y33">
        <v>410640.50768999988</v>
      </c>
      <c r="Z33">
        <v>286408.90064999997</v>
      </c>
      <c r="AA33">
        <v>269324.99894999992</v>
      </c>
      <c r="AB33">
        <v>493006.66311000008</v>
      </c>
      <c r="AC33">
        <v>1767915.3942100001</v>
      </c>
      <c r="AH33" t="s">
        <v>2225</v>
      </c>
      <c r="AK33">
        <v>232647.16282000003</v>
      </c>
      <c r="AL33">
        <v>249084.23964000001</v>
      </c>
      <c r="AM33">
        <v>282121.14204000001</v>
      </c>
      <c r="AN33">
        <v>291914.88511999999</v>
      </c>
      <c r="AO33">
        <v>396358.69598999992</v>
      </c>
      <c r="AP33">
        <v>400377.86283</v>
      </c>
    </row>
    <row r="34" spans="1:42" x14ac:dyDescent="0.3">
      <c r="A34" s="184"/>
      <c r="B34" s="178"/>
      <c r="C34" s="178"/>
      <c r="D34" s="178"/>
      <c r="E34" s="326" t="s">
        <v>2226</v>
      </c>
      <c r="F34" s="326"/>
      <c r="G34" s="327"/>
      <c r="H34" s="200">
        <v>36.796999999999997</v>
      </c>
      <c r="I34" s="200">
        <v>49.661000000000001</v>
      </c>
      <c r="J34" s="200">
        <v>30.913</v>
      </c>
      <c r="O34" t="s">
        <v>2226</v>
      </c>
      <c r="R34">
        <v>67.085250000000002</v>
      </c>
      <c r="S34">
        <v>4.1390000000000002</v>
      </c>
      <c r="T34">
        <v>4</v>
      </c>
      <c r="U34">
        <v>19.332999999999998</v>
      </c>
      <c r="V34">
        <v>-1.26</v>
      </c>
      <c r="W34">
        <v>0.89300000000000002</v>
      </c>
      <c r="X34">
        <v>2.3273999999999999</v>
      </c>
      <c r="Y34">
        <v>0</v>
      </c>
      <c r="Z34">
        <v>0</v>
      </c>
      <c r="AA34">
        <v>-14.7</v>
      </c>
      <c r="AB34">
        <v>0</v>
      </c>
      <c r="AC34">
        <v>-61.085250000000002</v>
      </c>
      <c r="AH34" t="s">
        <v>2226</v>
      </c>
      <c r="AK34">
        <v>0</v>
      </c>
      <c r="AL34">
        <v>71.558999999999997</v>
      </c>
      <c r="AM34">
        <v>0</v>
      </c>
      <c r="AN34">
        <v>0</v>
      </c>
      <c r="AO34">
        <v>0</v>
      </c>
      <c r="AP34">
        <v>0</v>
      </c>
    </row>
    <row r="35" spans="1:42" x14ac:dyDescent="0.3">
      <c r="A35" s="202"/>
      <c r="B35" s="185" t="s">
        <v>2227</v>
      </c>
      <c r="C35" s="194"/>
      <c r="D35" s="195"/>
      <c r="E35" s="203"/>
      <c r="F35" s="203"/>
      <c r="G35" s="204"/>
      <c r="H35" s="207">
        <v>1635556.9328800002</v>
      </c>
      <c r="I35" s="207">
        <v>1417393.9338399998</v>
      </c>
      <c r="J35" s="207">
        <v>1549861.5547499999</v>
      </c>
      <c r="L35" t="s">
        <v>2227</v>
      </c>
      <c r="R35">
        <v>1486557.3596700002</v>
      </c>
      <c r="S35">
        <v>1412889.2435599999</v>
      </c>
      <c r="T35">
        <v>1388120.6329900001</v>
      </c>
      <c r="U35">
        <v>1443837.3841199998</v>
      </c>
      <c r="V35">
        <v>1524560.1272400001</v>
      </c>
      <c r="W35">
        <v>1497959.2152200001</v>
      </c>
      <c r="X35">
        <v>1535608.7352400001</v>
      </c>
      <c r="Y35">
        <v>1485949.6038800001</v>
      </c>
      <c r="Z35">
        <v>1683694.1335400001</v>
      </c>
      <c r="AA35">
        <v>1704155.1792899999</v>
      </c>
      <c r="AB35">
        <v>1575779.40793</v>
      </c>
      <c r="AC35">
        <v>1747169.31568</v>
      </c>
      <c r="AE35" t="s">
        <v>2227</v>
      </c>
      <c r="AK35">
        <v>1448896.29446</v>
      </c>
      <c r="AL35">
        <v>1119036.5325999998</v>
      </c>
      <c r="AM35">
        <v>8683.9046199999993</v>
      </c>
      <c r="AN35">
        <v>88985.843720000004</v>
      </c>
      <c r="AO35">
        <v>75881.088000000003</v>
      </c>
      <c r="AP35">
        <v>169905.86504</v>
      </c>
    </row>
    <row r="36" spans="1:42" x14ac:dyDescent="0.3">
      <c r="A36" s="184"/>
      <c r="B36" s="178"/>
      <c r="C36" s="208" t="s">
        <v>2228</v>
      </c>
      <c r="D36" s="178"/>
      <c r="E36" s="178"/>
      <c r="F36" s="209"/>
      <c r="G36" s="204"/>
      <c r="H36" s="200">
        <v>1635556.9328800002</v>
      </c>
      <c r="I36" s="200">
        <v>1417393.9338399998</v>
      </c>
      <c r="J36" s="200">
        <v>1549861.5547499999</v>
      </c>
      <c r="M36" t="s">
        <v>2228</v>
      </c>
      <c r="R36">
        <v>1486557.3596700002</v>
      </c>
      <c r="S36">
        <v>1412889.2435599999</v>
      </c>
      <c r="T36">
        <v>1388120.6329900001</v>
      </c>
      <c r="U36">
        <v>1443837.3841199998</v>
      </c>
      <c r="V36">
        <v>1524560.1272400001</v>
      </c>
      <c r="W36">
        <v>1497959.2152200001</v>
      </c>
      <c r="X36">
        <v>1535608.7352400001</v>
      </c>
      <c r="Y36">
        <v>1485949.6038800001</v>
      </c>
      <c r="Z36">
        <v>1683694.1335400001</v>
      </c>
      <c r="AA36">
        <v>1704155.1792899999</v>
      </c>
      <c r="AB36">
        <v>1575779.40793</v>
      </c>
      <c r="AC36">
        <v>1747169.31568</v>
      </c>
      <c r="AF36" t="s">
        <v>2228</v>
      </c>
      <c r="AK36">
        <v>1448896.29446</v>
      </c>
      <c r="AL36">
        <v>1119036.5325999998</v>
      </c>
      <c r="AM36">
        <v>8683.9046199999993</v>
      </c>
      <c r="AN36">
        <v>88985.843720000004</v>
      </c>
      <c r="AO36">
        <v>75881.088000000003</v>
      </c>
      <c r="AP36">
        <v>169905.86504</v>
      </c>
    </row>
    <row r="37" spans="1:42" x14ac:dyDescent="0.3">
      <c r="A37" s="202"/>
      <c r="B37" s="185" t="s">
        <v>2229</v>
      </c>
      <c r="C37" s="194"/>
      <c r="D37" s="195"/>
      <c r="E37" s="203"/>
      <c r="F37" s="203"/>
      <c r="G37" s="204"/>
      <c r="H37" s="207">
        <v>1053127.0964899999</v>
      </c>
      <c r="I37" s="207">
        <v>1200130.92774</v>
      </c>
      <c r="J37" s="207">
        <v>1565335.55534</v>
      </c>
      <c r="L37" t="s">
        <v>2229</v>
      </c>
      <c r="R37">
        <v>1273463.2842899999</v>
      </c>
      <c r="S37">
        <v>1218002.7180599999</v>
      </c>
      <c r="T37">
        <v>1197194.08048</v>
      </c>
      <c r="U37">
        <v>1255267.6250199997</v>
      </c>
      <c r="V37">
        <v>1311750.4920399999</v>
      </c>
      <c r="W37">
        <v>1150972.34228</v>
      </c>
      <c r="X37">
        <v>1419716.86209</v>
      </c>
      <c r="Y37">
        <v>2619856.30528</v>
      </c>
      <c r="Z37">
        <v>951461.71384999994</v>
      </c>
      <c r="AA37">
        <v>1107402.01119</v>
      </c>
      <c r="AB37">
        <v>1203624.8027900001</v>
      </c>
      <c r="AC37">
        <v>1271227.96853</v>
      </c>
      <c r="AE37" t="s">
        <v>2229</v>
      </c>
      <c r="AK37">
        <v>930000.28094000008</v>
      </c>
      <c r="AL37">
        <v>964345.83990000002</v>
      </c>
      <c r="AM37">
        <v>1222430.14439</v>
      </c>
      <c r="AN37">
        <v>1300104.89249</v>
      </c>
      <c r="AO37">
        <v>1253114.29495</v>
      </c>
      <c r="AP37">
        <v>1425464.15118</v>
      </c>
    </row>
    <row r="38" spans="1:42" x14ac:dyDescent="0.3">
      <c r="A38" s="202"/>
      <c r="B38" s="185"/>
      <c r="C38" s="324" t="s">
        <v>2230</v>
      </c>
      <c r="D38" s="324"/>
      <c r="E38" s="324"/>
      <c r="F38" s="324"/>
      <c r="G38" s="325"/>
      <c r="H38" s="200"/>
      <c r="I38" s="200"/>
      <c r="J38" s="200"/>
      <c r="M38" t="s">
        <v>2230</v>
      </c>
      <c r="AF38" t="s">
        <v>2230</v>
      </c>
    </row>
    <row r="39" spans="1:42" x14ac:dyDescent="0.3">
      <c r="A39" s="184"/>
      <c r="B39" s="178"/>
      <c r="C39" s="178"/>
      <c r="D39" s="178"/>
      <c r="E39" s="208" t="s">
        <v>2231</v>
      </c>
      <c r="F39" s="208"/>
      <c r="G39" s="204"/>
      <c r="H39" s="200">
        <v>19024.181850000001</v>
      </c>
      <c r="I39" s="200">
        <v>52536.169840000002</v>
      </c>
      <c r="J39" s="200">
        <v>162814.74806000001</v>
      </c>
      <c r="O39" t="s">
        <v>2231</v>
      </c>
      <c r="R39">
        <v>44296.821329999999</v>
      </c>
      <c r="S39">
        <v>35163.065840000003</v>
      </c>
      <c r="T39">
        <v>25841.288860000001</v>
      </c>
      <c r="U39">
        <v>41455.151149999998</v>
      </c>
      <c r="V39">
        <v>26383.988730000001</v>
      </c>
      <c r="W39">
        <v>49254.720159999997</v>
      </c>
      <c r="X39">
        <v>100003.02798999999</v>
      </c>
      <c r="Y39">
        <v>26963.738420000001</v>
      </c>
      <c r="Z39">
        <v>21675.22249</v>
      </c>
      <c r="AA39">
        <v>34255.995880000002</v>
      </c>
      <c r="AB39">
        <v>54902.155279999999</v>
      </c>
      <c r="AC39">
        <v>112065.33743000001</v>
      </c>
      <c r="AH39" t="s">
        <v>2231</v>
      </c>
      <c r="AK39">
        <v>31559.846730000001</v>
      </c>
      <c r="AL39">
        <v>10892.31041</v>
      </c>
      <c r="AM39">
        <v>46560.754789999999</v>
      </c>
      <c r="AN39">
        <v>34777.232400000001</v>
      </c>
      <c r="AO39">
        <v>55122.520259999998</v>
      </c>
      <c r="AP39">
        <v>68695.364930000011</v>
      </c>
    </row>
    <row r="40" spans="1:42" x14ac:dyDescent="0.3">
      <c r="A40" s="184"/>
      <c r="B40" s="178"/>
      <c r="C40" s="178"/>
      <c r="D40" s="178"/>
      <c r="E40" s="208" t="s">
        <v>2232</v>
      </c>
      <c r="F40" s="208"/>
      <c r="G40" s="204"/>
      <c r="H40" s="200">
        <v>156080.27869000001</v>
      </c>
      <c r="I40" s="200">
        <v>146724.50128</v>
      </c>
      <c r="J40" s="200">
        <v>398031.91553</v>
      </c>
      <c r="O40" t="s">
        <v>2232</v>
      </c>
      <c r="R40">
        <v>146391.82277</v>
      </c>
      <c r="S40">
        <v>143514.96836999999</v>
      </c>
      <c r="T40">
        <v>156403.32399</v>
      </c>
      <c r="U40">
        <v>197905.40074000001</v>
      </c>
      <c r="V40">
        <v>169148.53209999998</v>
      </c>
      <c r="W40">
        <v>138645.72691</v>
      </c>
      <c r="X40">
        <v>174047.93703</v>
      </c>
      <c r="Y40">
        <v>178701.3413</v>
      </c>
      <c r="Z40">
        <v>168839.29102999999</v>
      </c>
      <c r="AA40">
        <v>173464.23949000001</v>
      </c>
      <c r="AB40">
        <v>183943.45116</v>
      </c>
      <c r="AC40">
        <v>216836.88744999998</v>
      </c>
      <c r="AH40" t="s">
        <v>2232</v>
      </c>
      <c r="AK40">
        <v>96256.162180000014</v>
      </c>
      <c r="AL40">
        <v>129073.12845999999</v>
      </c>
      <c r="AM40">
        <v>226718.81278000001</v>
      </c>
      <c r="AN40">
        <v>264484.19075999997</v>
      </c>
      <c r="AO40">
        <v>157561.25753</v>
      </c>
      <c r="AP40">
        <v>279991.56835000002</v>
      </c>
    </row>
    <row r="41" spans="1:42" x14ac:dyDescent="0.3">
      <c r="A41" s="184"/>
      <c r="B41" s="178"/>
      <c r="C41" s="324" t="s">
        <v>2233</v>
      </c>
      <c r="D41" s="324"/>
      <c r="E41" s="324"/>
      <c r="F41" s="324"/>
      <c r="G41" s="325"/>
      <c r="H41" s="200"/>
      <c r="I41" s="200"/>
      <c r="J41" s="200"/>
      <c r="M41" t="s">
        <v>2233</v>
      </c>
      <c r="AF41" t="s">
        <v>2233</v>
      </c>
    </row>
    <row r="42" spans="1:42" x14ac:dyDescent="0.3">
      <c r="A42" s="184"/>
      <c r="B42" s="178"/>
      <c r="C42" s="178"/>
      <c r="D42" s="178"/>
      <c r="E42" s="208" t="s">
        <v>2234</v>
      </c>
      <c r="F42" s="208"/>
      <c r="G42" s="204"/>
      <c r="H42" s="200">
        <v>324499.88795999996</v>
      </c>
      <c r="I42" s="200">
        <v>393308.90713999997</v>
      </c>
      <c r="J42" s="200">
        <v>399153.90557</v>
      </c>
      <c r="O42" t="s">
        <v>2234</v>
      </c>
      <c r="R42">
        <v>458925.01891000004</v>
      </c>
      <c r="S42">
        <v>346662.08555999998</v>
      </c>
      <c r="T42">
        <v>480309.75639999995</v>
      </c>
      <c r="U42">
        <v>353650.14681999997</v>
      </c>
      <c r="V42">
        <v>504941.19263000001</v>
      </c>
      <c r="W42">
        <v>389420.60843000002</v>
      </c>
      <c r="X42">
        <v>433222.00581</v>
      </c>
      <c r="Y42">
        <v>1723424.1935999999</v>
      </c>
      <c r="Z42">
        <v>427934.50442000001</v>
      </c>
      <c r="AA42">
        <v>387633.97282999998</v>
      </c>
      <c r="AB42">
        <v>354439.98926999996</v>
      </c>
      <c r="AC42">
        <v>379645.83173999999</v>
      </c>
      <c r="AH42" t="s">
        <v>2234</v>
      </c>
      <c r="AK42">
        <v>724379.24122000008</v>
      </c>
      <c r="AL42">
        <v>440553.43148000003</v>
      </c>
      <c r="AM42">
        <v>479629.67985000001</v>
      </c>
      <c r="AN42">
        <v>467319.17436</v>
      </c>
      <c r="AO42">
        <v>440190.07876999996</v>
      </c>
      <c r="AP42">
        <v>337034.30754000001</v>
      </c>
    </row>
    <row r="43" spans="1:42" x14ac:dyDescent="0.3">
      <c r="A43" s="184"/>
      <c r="B43" s="178"/>
      <c r="C43" s="178"/>
      <c r="D43" s="178"/>
      <c r="E43" s="208" t="s">
        <v>2235</v>
      </c>
      <c r="F43" s="208"/>
      <c r="G43" s="204"/>
      <c r="H43" s="200">
        <v>553522.74799000006</v>
      </c>
      <c r="I43" s="200">
        <v>607561.34947999998</v>
      </c>
      <c r="J43" s="200">
        <v>605334.98617999989</v>
      </c>
      <c r="O43" t="s">
        <v>2235</v>
      </c>
      <c r="R43">
        <v>623849.62127999996</v>
      </c>
      <c r="S43">
        <v>692662.59828999999</v>
      </c>
      <c r="T43">
        <v>534639.71123000002</v>
      </c>
      <c r="U43">
        <v>662256.92630999989</v>
      </c>
      <c r="V43">
        <v>611276.77858000004</v>
      </c>
      <c r="W43">
        <v>573651.28677999997</v>
      </c>
      <c r="X43">
        <v>712443.89125999995</v>
      </c>
      <c r="Y43">
        <v>690767.03196000005</v>
      </c>
      <c r="Z43">
        <v>333012.69591000001</v>
      </c>
      <c r="AA43">
        <v>512047.80299</v>
      </c>
      <c r="AB43">
        <v>610339.20708000008</v>
      </c>
      <c r="AC43">
        <v>562679.91191000002</v>
      </c>
      <c r="AH43" t="s">
        <v>2235</v>
      </c>
      <c r="AK43">
        <v>77805.030809999997</v>
      </c>
      <c r="AL43">
        <v>383826.96955000004</v>
      </c>
      <c r="AM43">
        <v>469520.89697</v>
      </c>
      <c r="AN43">
        <v>533524.29497000005</v>
      </c>
      <c r="AO43">
        <v>600240.43839000002</v>
      </c>
      <c r="AP43">
        <v>739742.91035999998</v>
      </c>
    </row>
    <row r="44" spans="1:42" x14ac:dyDescent="0.3">
      <c r="A44" s="184"/>
      <c r="B44" s="185" t="s">
        <v>2236</v>
      </c>
      <c r="C44" s="194"/>
      <c r="D44" s="178"/>
      <c r="E44" s="208"/>
      <c r="F44" s="208"/>
      <c r="G44" s="204"/>
      <c r="H44" s="207">
        <v>38189456.388889998</v>
      </c>
      <c r="I44" s="207">
        <v>35622452.64226</v>
      </c>
      <c r="J44" s="207">
        <v>46297316.988000028</v>
      </c>
      <c r="L44" t="s">
        <v>2236</v>
      </c>
      <c r="R44">
        <v>32377446.9802</v>
      </c>
      <c r="S44">
        <v>36952393.600270025</v>
      </c>
      <c r="T44">
        <v>38221349.329040006</v>
      </c>
      <c r="U44">
        <v>39714315.318700001</v>
      </c>
      <c r="V44">
        <v>38378682.190399982</v>
      </c>
      <c r="W44">
        <v>42869845.250019997</v>
      </c>
      <c r="X44">
        <v>40284335.230359994</v>
      </c>
      <c r="Y44">
        <v>40722661.34173999</v>
      </c>
      <c r="Z44">
        <v>42252814.115399994</v>
      </c>
      <c r="AA44">
        <v>48002585.085210003</v>
      </c>
      <c r="AB44">
        <v>42758806.629029997</v>
      </c>
      <c r="AC44">
        <v>49734479.539840005</v>
      </c>
      <c r="AE44" t="s">
        <v>2236</v>
      </c>
      <c r="AK44">
        <v>28356908.747899994</v>
      </c>
      <c r="AL44">
        <v>20250969.917430002</v>
      </c>
      <c r="AM44">
        <v>20828640.803550001</v>
      </c>
      <c r="AN44">
        <v>32016682.791159999</v>
      </c>
      <c r="AO44">
        <v>38058942.388289988</v>
      </c>
      <c r="AP44">
        <v>42513455.054179981</v>
      </c>
    </row>
    <row r="45" spans="1:42" x14ac:dyDescent="0.3">
      <c r="A45" s="202"/>
      <c r="B45" s="178"/>
      <c r="C45" s="208" t="s">
        <v>2237</v>
      </c>
      <c r="D45" s="178"/>
      <c r="E45" s="178"/>
      <c r="F45" s="210"/>
      <c r="G45" s="211"/>
      <c r="H45" s="200">
        <v>25015628.065709997</v>
      </c>
      <c r="I45" s="200">
        <v>23695697.772969998</v>
      </c>
      <c r="J45" s="200">
        <v>33986210.583999991</v>
      </c>
      <c r="M45" t="s">
        <v>2237</v>
      </c>
      <c r="R45">
        <v>19087796.203689996</v>
      </c>
      <c r="S45">
        <v>26452644.209570009</v>
      </c>
      <c r="T45">
        <v>27469523.342359997</v>
      </c>
      <c r="U45">
        <v>27931003.059100002</v>
      </c>
      <c r="V45">
        <v>28309249.809279997</v>
      </c>
      <c r="W45">
        <v>31178326.168849997</v>
      </c>
      <c r="X45">
        <v>27125465.40343</v>
      </c>
      <c r="Y45">
        <v>28526341.00395</v>
      </c>
      <c r="Z45">
        <v>30619163.936020002</v>
      </c>
      <c r="AA45">
        <v>33441736.308420002</v>
      </c>
      <c r="AB45">
        <v>30419416.516730003</v>
      </c>
      <c r="AC45">
        <v>36187028.286680013</v>
      </c>
      <c r="AF45" t="s">
        <v>2237</v>
      </c>
      <c r="AK45">
        <v>18776740.935239997</v>
      </c>
      <c r="AL45">
        <v>16236146.551860001</v>
      </c>
      <c r="AM45">
        <v>17497398.209230002</v>
      </c>
      <c r="AN45">
        <v>24156555.682999998</v>
      </c>
      <c r="AO45">
        <v>28925326.47027</v>
      </c>
      <c r="AP45">
        <v>30839146.360589996</v>
      </c>
    </row>
    <row r="46" spans="1:42" x14ac:dyDescent="0.3">
      <c r="A46" s="202"/>
      <c r="B46" s="195"/>
      <c r="C46" s="212"/>
      <c r="D46" s="178"/>
      <c r="E46" s="213" t="s">
        <v>2238</v>
      </c>
      <c r="F46" s="210"/>
      <c r="G46" s="204" t="s">
        <v>2239</v>
      </c>
      <c r="H46" s="200">
        <v>35179110.227689996</v>
      </c>
      <c r="I46" s="200">
        <v>29874911.330310002</v>
      </c>
      <c r="J46" s="200">
        <v>31297957.402659994</v>
      </c>
      <c r="O46" t="s">
        <v>2238</v>
      </c>
      <c r="R46">
        <v>32106002.039889999</v>
      </c>
      <c r="S46">
        <v>32788533.340090003</v>
      </c>
      <c r="T46">
        <v>31097090.10334</v>
      </c>
      <c r="U46">
        <v>33218205.330849998</v>
      </c>
      <c r="V46">
        <v>32067614.14443</v>
      </c>
      <c r="W46">
        <v>33883265.714919999</v>
      </c>
      <c r="X46">
        <v>32588168.592829999</v>
      </c>
      <c r="Y46">
        <v>34203684.948849998</v>
      </c>
      <c r="Z46">
        <v>34614001.725600004</v>
      </c>
      <c r="AA46">
        <v>37954856.541610003</v>
      </c>
      <c r="AB46">
        <v>32000073.457700003</v>
      </c>
      <c r="AC46">
        <v>32759804.053910002</v>
      </c>
      <c r="AH46" t="s">
        <v>2238</v>
      </c>
      <c r="AK46">
        <v>30729928.097920001</v>
      </c>
      <c r="AL46">
        <v>23628213.569529999</v>
      </c>
      <c r="AM46">
        <v>26987147.829450004</v>
      </c>
      <c r="AN46">
        <v>33184655.828279998</v>
      </c>
      <c r="AO46">
        <v>32688282.992089998</v>
      </c>
      <c r="AP46">
        <v>34824457.563249998</v>
      </c>
    </row>
    <row r="47" spans="1:42" x14ac:dyDescent="0.3">
      <c r="A47" s="202"/>
      <c r="B47" s="195"/>
      <c r="C47" s="212"/>
      <c r="D47" s="178"/>
      <c r="E47" s="213" t="s">
        <v>2240</v>
      </c>
      <c r="F47" s="210"/>
      <c r="G47" s="204" t="s">
        <v>2239</v>
      </c>
      <c r="H47" s="200">
        <v>12358378.34774</v>
      </c>
      <c r="I47" s="200">
        <v>15111589.848850001</v>
      </c>
      <c r="J47" s="200">
        <v>23534257.115940001</v>
      </c>
      <c r="O47" t="s">
        <v>2240</v>
      </c>
      <c r="R47">
        <v>4712214.7641599998</v>
      </c>
      <c r="S47">
        <v>15016547.501580002</v>
      </c>
      <c r="T47">
        <v>14694802.62631</v>
      </c>
      <c r="U47">
        <v>15210416.082280001</v>
      </c>
      <c r="V47">
        <v>16752271.243469998</v>
      </c>
      <c r="W47">
        <v>16851360.23731</v>
      </c>
      <c r="X47">
        <v>16548049.56246</v>
      </c>
      <c r="Y47">
        <v>16186736.69562</v>
      </c>
      <c r="Z47">
        <v>14799895.336339999</v>
      </c>
      <c r="AA47">
        <v>11976843.05473</v>
      </c>
      <c r="AB47">
        <v>14437887.10369</v>
      </c>
      <c r="AC47">
        <v>22800332.368750002</v>
      </c>
      <c r="AH47" t="s">
        <v>2240</v>
      </c>
      <c r="AK47">
        <v>3529370.3886099998</v>
      </c>
      <c r="AL47">
        <v>11130423.847820001</v>
      </c>
      <c r="AM47">
        <v>11682969.60579</v>
      </c>
      <c r="AN47">
        <v>11388901.296339998</v>
      </c>
      <c r="AO47">
        <v>12281816.734439999</v>
      </c>
      <c r="AP47">
        <v>14412080.88515</v>
      </c>
    </row>
    <row r="48" spans="1:42" x14ac:dyDescent="0.3">
      <c r="A48" s="202"/>
      <c r="B48" s="195"/>
      <c r="C48" s="212"/>
      <c r="D48" s="178"/>
      <c r="E48" s="213" t="s">
        <v>2241</v>
      </c>
      <c r="F48" s="210"/>
      <c r="G48" s="211"/>
      <c r="H48" s="200">
        <v>-22521860.509720001</v>
      </c>
      <c r="I48" s="200">
        <v>-21290803.40619</v>
      </c>
      <c r="J48" s="200">
        <v>-20846003.934599999</v>
      </c>
      <c r="O48" t="s">
        <v>2241</v>
      </c>
      <c r="R48">
        <v>-17730420.600360002</v>
      </c>
      <c r="S48">
        <v>-21352436.632099997</v>
      </c>
      <c r="T48">
        <v>-18322369.387290001</v>
      </c>
      <c r="U48">
        <v>-20497618.354029998</v>
      </c>
      <c r="V48">
        <v>-20510635.578619998</v>
      </c>
      <c r="W48">
        <v>-19556299.783380002</v>
      </c>
      <c r="X48">
        <v>-22010752.75186</v>
      </c>
      <c r="Y48">
        <v>-21864080.640519999</v>
      </c>
      <c r="Z48">
        <v>-18794733.125919998</v>
      </c>
      <c r="AA48">
        <v>-16489963.28792</v>
      </c>
      <c r="AB48">
        <v>-16018544.04466</v>
      </c>
      <c r="AC48">
        <v>-19373108.135979999</v>
      </c>
      <c r="AH48" t="s">
        <v>2241</v>
      </c>
      <c r="AK48">
        <v>-15482557.551290002</v>
      </c>
      <c r="AL48">
        <v>-18522490.865490001</v>
      </c>
      <c r="AM48">
        <v>-21172719.226009998</v>
      </c>
      <c r="AN48">
        <v>-20417001.44162</v>
      </c>
      <c r="AO48">
        <v>-16044773.25626</v>
      </c>
      <c r="AP48">
        <v>-18397392.087810002</v>
      </c>
    </row>
    <row r="49" spans="1:42" x14ac:dyDescent="0.3">
      <c r="A49" s="202"/>
      <c r="B49" s="178"/>
      <c r="C49" s="208" t="s">
        <v>2242</v>
      </c>
      <c r="D49" s="208"/>
      <c r="E49" s="208"/>
      <c r="F49" s="208"/>
      <c r="G49" s="204"/>
      <c r="H49" s="200">
        <v>319.30068</v>
      </c>
      <c r="I49" s="200">
        <v>319.44597999999996</v>
      </c>
      <c r="J49" s="200">
        <v>1539.34861</v>
      </c>
      <c r="M49" t="s">
        <v>2242</v>
      </c>
      <c r="R49">
        <v>864.69512999999995</v>
      </c>
      <c r="S49">
        <v>157.87732</v>
      </c>
      <c r="T49">
        <v>76.537289999999999</v>
      </c>
      <c r="U49">
        <v>114.95444999999999</v>
      </c>
      <c r="V49">
        <v>12441.686609999999</v>
      </c>
      <c r="W49">
        <v>1408.2118500000001</v>
      </c>
      <c r="X49">
        <v>128.68188000000001</v>
      </c>
      <c r="Y49">
        <v>88.296940000000006</v>
      </c>
      <c r="Z49">
        <v>105.89149</v>
      </c>
      <c r="AA49">
        <v>479.04048</v>
      </c>
      <c r="AB49">
        <v>-7850.3513899999998</v>
      </c>
      <c r="AC49">
        <v>434.35836999999998</v>
      </c>
      <c r="AF49" t="s">
        <v>2242</v>
      </c>
      <c r="AK49">
        <v>92.286479999999997</v>
      </c>
      <c r="AL49">
        <v>357.09545000000003</v>
      </c>
      <c r="AM49">
        <v>176.53769</v>
      </c>
      <c r="AN49">
        <v>68.885259999999988</v>
      </c>
      <c r="AO49">
        <v>1661.1098300000001</v>
      </c>
      <c r="AP49">
        <v>794.15470999999991</v>
      </c>
    </row>
    <row r="50" spans="1:42" x14ac:dyDescent="0.3">
      <c r="A50" s="184"/>
      <c r="B50" s="178"/>
    </row>
    <row r="51" spans="1:42" x14ac:dyDescent="0.3">
      <c r="A51" s="184"/>
      <c r="B51" s="178"/>
      <c r="C51" s="178" t="s">
        <v>2243</v>
      </c>
      <c r="D51" s="178"/>
      <c r="E51" s="208"/>
      <c r="F51" s="208"/>
      <c r="G51" s="204"/>
      <c r="H51" s="217"/>
      <c r="I51" s="217"/>
      <c r="J51" s="217"/>
      <c r="M51" t="s">
        <v>2243</v>
      </c>
      <c r="R51">
        <v>4389537.5104</v>
      </c>
      <c r="S51">
        <v>2779836.8507400001</v>
      </c>
      <c r="T51">
        <v>3429317.8402999998</v>
      </c>
      <c r="U51">
        <v>3160961.4994200002</v>
      </c>
      <c r="V51">
        <v>2848097.9539799998</v>
      </c>
      <c r="W51">
        <v>3608974.0604700008</v>
      </c>
      <c r="X51">
        <v>3735827.8779500001</v>
      </c>
      <c r="Y51">
        <v>3607624.5937799998</v>
      </c>
      <c r="Z51">
        <v>4210492.1567399995</v>
      </c>
      <c r="AA51">
        <v>5801217.0462600002</v>
      </c>
      <c r="AB51">
        <v>4205237.7721299995</v>
      </c>
      <c r="AC51">
        <v>5049448.8562400006</v>
      </c>
      <c r="AF51" t="s">
        <v>2243</v>
      </c>
      <c r="AK51">
        <v>1991407.8530100002</v>
      </c>
      <c r="AL51">
        <v>-332200.97429000004</v>
      </c>
      <c r="AM51">
        <v>563077.92375999992</v>
      </c>
      <c r="AN51">
        <v>1709727.8021600002</v>
      </c>
      <c r="AO51">
        <v>1373222.0260700001</v>
      </c>
      <c r="AP51">
        <v>1001956.2987799998</v>
      </c>
    </row>
    <row r="52" spans="1:42" x14ac:dyDescent="0.3">
      <c r="A52" s="184"/>
      <c r="B52" s="178"/>
      <c r="C52" s="178"/>
      <c r="D52" s="178"/>
      <c r="E52" s="208" t="s">
        <v>2244</v>
      </c>
      <c r="F52" s="208"/>
      <c r="G52" s="204"/>
      <c r="H52" s="200">
        <v>1467007.03874</v>
      </c>
      <c r="I52" s="200">
        <v>1310967.2911700001</v>
      </c>
      <c r="J52" s="200">
        <v>1487205.61922</v>
      </c>
      <c r="O52" t="s">
        <v>2244</v>
      </c>
      <c r="R52">
        <v>645432.03515999997</v>
      </c>
      <c r="S52">
        <v>1336460.6933599999</v>
      </c>
      <c r="T52">
        <v>1217578.0185699998</v>
      </c>
      <c r="U52">
        <v>1144692.0212100002</v>
      </c>
      <c r="V52">
        <v>1239157.7511500001</v>
      </c>
      <c r="W52">
        <v>1311143.52498</v>
      </c>
      <c r="X52">
        <v>1227824.49712</v>
      </c>
      <c r="Y52">
        <v>1346975.6470000001</v>
      </c>
      <c r="Z52">
        <v>1324690.7493599998</v>
      </c>
      <c r="AA52">
        <v>1474308.4417999999</v>
      </c>
      <c r="AB52">
        <v>1403663.5605200001</v>
      </c>
      <c r="AC52">
        <v>1852831.7122599999</v>
      </c>
      <c r="AH52" t="s">
        <v>2244</v>
      </c>
      <c r="AK52">
        <v>78054.261659999989</v>
      </c>
      <c r="AL52">
        <v>392.34933000000001</v>
      </c>
      <c r="AM52">
        <v>1985.5041799999999</v>
      </c>
      <c r="AN52">
        <v>483523.78136999998</v>
      </c>
      <c r="AO52">
        <v>732721.62242999999</v>
      </c>
      <c r="AP52">
        <v>156914.30515999999</v>
      </c>
    </row>
    <row r="53" spans="1:42" x14ac:dyDescent="0.3">
      <c r="A53" s="202"/>
      <c r="B53" s="178"/>
      <c r="C53" s="178"/>
      <c r="D53" s="178"/>
      <c r="E53" s="208" t="s">
        <v>2245</v>
      </c>
      <c r="F53" s="208"/>
      <c r="G53" s="204"/>
      <c r="H53" s="200">
        <v>356.16079999999999</v>
      </c>
      <c r="I53" s="200">
        <v>325.71787999999998</v>
      </c>
      <c r="J53" s="200">
        <v>109.92439999999999</v>
      </c>
      <c r="O53" t="s">
        <v>2245</v>
      </c>
      <c r="R53">
        <v>411.44488000000001</v>
      </c>
      <c r="S53">
        <v>582.59392000000003</v>
      </c>
      <c r="T53">
        <v>379.05412999999999</v>
      </c>
      <c r="U53">
        <v>353.22517999999997</v>
      </c>
      <c r="V53">
        <v>366.86054999999999</v>
      </c>
      <c r="W53">
        <v>126.39821999999999</v>
      </c>
      <c r="X53">
        <v>550.99706000000003</v>
      </c>
      <c r="Y53">
        <v>159.62575000000001</v>
      </c>
      <c r="Z53">
        <v>314.59178000000003</v>
      </c>
      <c r="AA53">
        <v>291.13127000000003</v>
      </c>
      <c r="AB53">
        <v>312.68134000000003</v>
      </c>
      <c r="AC53">
        <v>517.25369999999998</v>
      </c>
      <c r="AH53" t="s">
        <v>2245</v>
      </c>
      <c r="AK53">
        <v>425.25809999999996</v>
      </c>
      <c r="AL53">
        <v>224.7467</v>
      </c>
      <c r="AM53">
        <v>5.7259999999999998E-2</v>
      </c>
      <c r="AN53">
        <v>509.38524999999998</v>
      </c>
      <c r="AO53">
        <v>128.83141000000001</v>
      </c>
      <c r="AP53">
        <v>367.59075999999999</v>
      </c>
    </row>
    <row r="54" spans="1:42" x14ac:dyDescent="0.3">
      <c r="A54" s="184"/>
      <c r="B54" s="178"/>
      <c r="C54" s="178"/>
      <c r="D54" s="195"/>
      <c r="E54" s="208" t="s">
        <v>2246</v>
      </c>
      <c r="F54" s="208"/>
      <c r="G54" s="204"/>
      <c r="H54" s="200">
        <v>445800.98285999999</v>
      </c>
      <c r="I54" s="200">
        <v>758667.24309</v>
      </c>
      <c r="J54" s="200">
        <v>409717.82915000001</v>
      </c>
      <c r="O54" t="s">
        <v>2246</v>
      </c>
      <c r="R54">
        <v>344650.07581999997</v>
      </c>
      <c r="S54">
        <v>311227.37400000001</v>
      </c>
      <c r="T54">
        <v>395585.26152</v>
      </c>
      <c r="U54">
        <v>328235.43017000001</v>
      </c>
      <c r="V54">
        <v>19738.928079999998</v>
      </c>
      <c r="W54">
        <v>280802.25291000004</v>
      </c>
      <c r="X54">
        <v>375497.53158999997</v>
      </c>
      <c r="Y54">
        <v>357215.24654000002</v>
      </c>
      <c r="Z54">
        <v>512121.84948999999</v>
      </c>
      <c r="AA54">
        <v>508613.17636000004</v>
      </c>
      <c r="AB54">
        <v>795155.04833999998</v>
      </c>
      <c r="AC54">
        <v>345626.84647000005</v>
      </c>
      <c r="AH54" t="s">
        <v>2246</v>
      </c>
      <c r="AK54">
        <v>59461.878259999998</v>
      </c>
      <c r="AL54">
        <v>2032.2235900000001</v>
      </c>
      <c r="AM54">
        <v>10311.17325</v>
      </c>
      <c r="AN54">
        <v>139841.67874999999</v>
      </c>
      <c r="AO54">
        <v>10883.90263</v>
      </c>
      <c r="AP54">
        <v>60400.805850000004</v>
      </c>
    </row>
    <row r="55" spans="1:42" x14ac:dyDescent="0.3">
      <c r="A55" s="184"/>
      <c r="B55" s="178"/>
      <c r="C55" s="178"/>
      <c r="D55" s="178"/>
      <c r="E55" s="208" t="s">
        <v>2247</v>
      </c>
      <c r="F55" s="208"/>
      <c r="G55" s="204"/>
      <c r="H55" s="200">
        <v>745054.68961999996</v>
      </c>
      <c r="I55" s="200">
        <v>832728.73966999992</v>
      </c>
      <c r="J55" s="200">
        <v>940802.61679</v>
      </c>
      <c r="O55" t="s">
        <v>2247</v>
      </c>
      <c r="R55">
        <v>968423.40338000003</v>
      </c>
      <c r="S55">
        <v>685639.09735000005</v>
      </c>
      <c r="T55">
        <v>708818.19360999996</v>
      </c>
      <c r="U55">
        <v>864562.62917999993</v>
      </c>
      <c r="V55">
        <v>443237.86310000002</v>
      </c>
      <c r="W55">
        <v>450069.79883999994</v>
      </c>
      <c r="X55">
        <v>782915.50820000004</v>
      </c>
      <c r="Y55">
        <v>680063.36220000009</v>
      </c>
      <c r="Z55">
        <v>727797.45153999992</v>
      </c>
      <c r="AA55">
        <v>674911.0575</v>
      </c>
      <c r="AB55">
        <v>934114.52815000003</v>
      </c>
      <c r="AC55">
        <v>1074180.69894</v>
      </c>
      <c r="AH55" t="s">
        <v>2247</v>
      </c>
      <c r="AK55">
        <v>452189.48809</v>
      </c>
      <c r="AL55">
        <v>22998.270989999997</v>
      </c>
      <c r="AM55">
        <v>530527.09701999999</v>
      </c>
      <c r="AN55">
        <v>507927.39297000004</v>
      </c>
      <c r="AO55">
        <v>299222.33916999999</v>
      </c>
      <c r="AP55">
        <v>329870.84451999998</v>
      </c>
    </row>
    <row r="56" spans="1:42" x14ac:dyDescent="0.3">
      <c r="A56" s="184"/>
      <c r="B56" s="178"/>
      <c r="C56" s="178"/>
      <c r="D56" s="178"/>
      <c r="E56" s="244" t="s">
        <v>2248</v>
      </c>
      <c r="F56" s="244"/>
      <c r="G56" s="269"/>
      <c r="H56" s="200">
        <v>1229346.08843</v>
      </c>
      <c r="I56" s="200">
        <v>1157865.84607</v>
      </c>
      <c r="J56" s="200">
        <v>1785902.99013</v>
      </c>
      <c r="O56" t="s">
        <v>2248</v>
      </c>
      <c r="R56">
        <v>1968021.7834000001</v>
      </c>
      <c r="S56">
        <v>341655.21857999999</v>
      </c>
      <c r="T56">
        <v>706865.34465999994</v>
      </c>
      <c r="U56">
        <v>630873.85900000005</v>
      </c>
      <c r="V56">
        <v>891549.24364</v>
      </c>
      <c r="W56">
        <v>1147553.56803</v>
      </c>
      <c r="X56">
        <v>1075037.3341400002</v>
      </c>
      <c r="Y56">
        <v>1116545.6632999999</v>
      </c>
      <c r="Z56">
        <v>1127724.73465</v>
      </c>
      <c r="AA56">
        <v>2886153.3446399998</v>
      </c>
      <c r="AB56">
        <v>962185.49410999997</v>
      </c>
      <c r="AC56">
        <v>1115616.13775</v>
      </c>
      <c r="AH56" t="s">
        <v>2248</v>
      </c>
      <c r="AK56">
        <v>813649.3255700001</v>
      </c>
      <c r="AL56">
        <v>4202.4741599999998</v>
      </c>
      <c r="AM56">
        <v>2015.8130000000001</v>
      </c>
      <c r="AN56">
        <v>67153.999580000003</v>
      </c>
      <c r="AO56">
        <v>54639.81</v>
      </c>
      <c r="AP56">
        <v>70572.898140000005</v>
      </c>
    </row>
    <row r="57" spans="1:42" x14ac:dyDescent="0.3">
      <c r="A57" s="184"/>
      <c r="B57" s="178"/>
      <c r="C57" s="178"/>
      <c r="D57" s="178"/>
      <c r="E57" s="208" t="s">
        <v>2249</v>
      </c>
      <c r="F57" s="212"/>
      <c r="G57" s="204"/>
      <c r="H57" s="200">
        <v>51488.619250000003</v>
      </c>
      <c r="I57" s="200">
        <v>39573.879939999999</v>
      </c>
      <c r="J57" s="200">
        <v>17879.24093</v>
      </c>
      <c r="O57" t="s">
        <v>2249</v>
      </c>
      <c r="R57">
        <v>54108.781920000001</v>
      </c>
      <c r="S57">
        <v>31660.611089999999</v>
      </c>
      <c r="T57">
        <v>34412.940479999997</v>
      </c>
      <c r="U57">
        <v>38793.29722</v>
      </c>
      <c r="V57">
        <v>37301.608919999999</v>
      </c>
      <c r="W57">
        <v>55656.1973</v>
      </c>
      <c r="X57">
        <v>39190.156799999997</v>
      </c>
      <c r="Y57">
        <v>43690.214399999997</v>
      </c>
      <c r="Z57">
        <v>54160.801009999996</v>
      </c>
      <c r="AA57">
        <v>56834.95162</v>
      </c>
      <c r="AB57">
        <v>42652.453270000005</v>
      </c>
      <c r="AC57">
        <v>7232.2908499999994</v>
      </c>
      <c r="AH57" t="s">
        <v>2249</v>
      </c>
      <c r="AK57">
        <v>122052.86167</v>
      </c>
      <c r="AL57">
        <v>1675.7114099999999</v>
      </c>
      <c r="AM57">
        <v>1833.711</v>
      </c>
      <c r="AN57">
        <v>9587.91093</v>
      </c>
      <c r="AO57">
        <v>11040.439970000001</v>
      </c>
      <c r="AP57">
        <v>12029.512570000001</v>
      </c>
    </row>
    <row r="58" spans="1:42" x14ac:dyDescent="0.3">
      <c r="A58" s="184"/>
      <c r="B58" s="178"/>
      <c r="C58" s="178"/>
      <c r="D58" s="178"/>
      <c r="E58" s="208" t="s">
        <v>2250</v>
      </c>
      <c r="F58" s="212"/>
      <c r="G58" s="204" t="s">
        <v>2251</v>
      </c>
      <c r="H58" s="200">
        <v>77784.186199999996</v>
      </c>
      <c r="I58" s="200">
        <v>77939.571810000009</v>
      </c>
      <c r="J58" s="200">
        <v>65367.379310000004</v>
      </c>
      <c r="O58" t="s">
        <v>2250</v>
      </c>
      <c r="Q58" t="s">
        <v>2251</v>
      </c>
      <c r="R58">
        <v>64585.994009999995</v>
      </c>
      <c r="S58">
        <v>72611.262439999991</v>
      </c>
      <c r="T58">
        <v>71939.046860000002</v>
      </c>
      <c r="U58">
        <v>69202.47368000001</v>
      </c>
      <c r="V58">
        <v>67757.232629999999</v>
      </c>
      <c r="W58">
        <v>71545.808239999998</v>
      </c>
      <c r="X58">
        <v>66182.183090000006</v>
      </c>
      <c r="Y58">
        <v>62974.834590000006</v>
      </c>
      <c r="Z58">
        <v>69292.204599999997</v>
      </c>
      <c r="AA58">
        <v>75850.491330000004</v>
      </c>
      <c r="AB58">
        <v>67154.006400000013</v>
      </c>
      <c r="AC58">
        <v>66577.047080000004</v>
      </c>
      <c r="AH58" t="s">
        <v>2250</v>
      </c>
      <c r="AJ58" t="s">
        <v>2251</v>
      </c>
      <c r="AK58">
        <v>463724.63547000004</v>
      </c>
      <c r="AL58">
        <v>-363726.75047000003</v>
      </c>
      <c r="AM58">
        <v>16404.568050000002</v>
      </c>
      <c r="AN58">
        <v>38381.618490000001</v>
      </c>
      <c r="AO58">
        <v>264585.08046000003</v>
      </c>
      <c r="AP58">
        <v>354138.52256000001</v>
      </c>
    </row>
    <row r="59" spans="1:42" x14ac:dyDescent="0.3">
      <c r="A59" s="184"/>
      <c r="B59" s="178"/>
      <c r="C59" s="178"/>
      <c r="D59" s="178"/>
      <c r="E59" s="235" t="s">
        <v>2252</v>
      </c>
      <c r="F59" s="235"/>
      <c r="G59" s="204" t="s">
        <v>2253</v>
      </c>
      <c r="H59" s="217">
        <v>88749.984700000001</v>
      </c>
      <c r="I59" s="217">
        <v>0</v>
      </c>
      <c r="J59" s="217">
        <v>214070.23819</v>
      </c>
      <c r="O59" t="s">
        <v>2252</v>
      </c>
      <c r="Q59" t="s">
        <v>2253</v>
      </c>
      <c r="R59">
        <v>343903.99182999996</v>
      </c>
      <c r="S59">
        <v>0</v>
      </c>
      <c r="T59">
        <v>293739.98047000001</v>
      </c>
      <c r="U59">
        <v>84248.563779999997</v>
      </c>
      <c r="V59">
        <v>148988.46591</v>
      </c>
      <c r="W59">
        <v>292076.51195000001</v>
      </c>
      <c r="X59">
        <v>168629.66994999998</v>
      </c>
      <c r="Y59">
        <v>0</v>
      </c>
      <c r="Z59">
        <v>394389.77431000001</v>
      </c>
      <c r="AA59">
        <v>124254.45173999999</v>
      </c>
      <c r="AB59">
        <v>0</v>
      </c>
      <c r="AC59">
        <v>586866.86919000011</v>
      </c>
      <c r="AH59" t="s">
        <v>2252</v>
      </c>
      <c r="AJ59" t="s">
        <v>2253</v>
      </c>
      <c r="AK59">
        <v>1850.14419</v>
      </c>
      <c r="AL59">
        <v>0</v>
      </c>
      <c r="AM59">
        <v>0</v>
      </c>
      <c r="AN59">
        <v>462802.03482</v>
      </c>
      <c r="AO59">
        <v>0</v>
      </c>
      <c r="AP59">
        <v>17661.819219999998</v>
      </c>
    </row>
    <row r="60" spans="1:42" x14ac:dyDescent="0.3">
      <c r="A60" s="184"/>
      <c r="B60" s="178"/>
      <c r="C60" s="178" t="s">
        <v>2254</v>
      </c>
      <c r="D60" s="178"/>
      <c r="E60" s="178"/>
      <c r="F60" s="212"/>
      <c r="G60" s="204"/>
      <c r="H60" s="200">
        <v>1019550.8345</v>
      </c>
      <c r="I60" s="200">
        <v>8623.2064100000007</v>
      </c>
      <c r="J60" s="200">
        <v>2712.5307699999998</v>
      </c>
      <c r="M60" t="s">
        <v>2254</v>
      </c>
      <c r="R60">
        <v>1001040.9323300001</v>
      </c>
      <c r="S60">
        <v>477.95976999999999</v>
      </c>
      <c r="T60">
        <v>157.18648000000002</v>
      </c>
      <c r="U60">
        <v>1056079.91775</v>
      </c>
      <c r="V60">
        <v>19829.603059999998</v>
      </c>
      <c r="W60">
        <v>1730.0260600000001</v>
      </c>
      <c r="X60">
        <v>1162707.3327800001</v>
      </c>
      <c r="Y60">
        <v>230.40851999999998</v>
      </c>
      <c r="Z60">
        <v>1103.14797</v>
      </c>
      <c r="AA60">
        <v>877230.24240999995</v>
      </c>
      <c r="AB60">
        <v>3035.86555</v>
      </c>
      <c r="AC60">
        <v>618.63380000000006</v>
      </c>
      <c r="AF60" t="s">
        <v>2254</v>
      </c>
      <c r="AK60">
        <v>822372.64898000006</v>
      </c>
      <c r="AL60">
        <v>5065.5160199999991</v>
      </c>
      <c r="AM60">
        <v>9728.25641</v>
      </c>
      <c r="AN60">
        <v>414007.68244999996</v>
      </c>
      <c r="AO60">
        <v>166.27601000000001</v>
      </c>
      <c r="AP60">
        <v>1550.9545500000002</v>
      </c>
    </row>
    <row r="61" spans="1:42" x14ac:dyDescent="0.3">
      <c r="A61" s="184"/>
      <c r="B61" s="178"/>
      <c r="C61" s="178" t="s">
        <v>2255</v>
      </c>
      <c r="D61" s="178"/>
      <c r="E61" s="178"/>
      <c r="F61" s="212"/>
      <c r="G61" s="204"/>
      <c r="H61" s="200">
        <v>406300.30488000001</v>
      </c>
      <c r="I61" s="200">
        <v>303311.63202999998</v>
      </c>
      <c r="J61" s="200">
        <v>220904.15552999999</v>
      </c>
      <c r="M61" t="s">
        <v>2255</v>
      </c>
      <c r="R61">
        <v>266056.59428000002</v>
      </c>
      <c r="S61">
        <v>219161.63021</v>
      </c>
      <c r="T61">
        <v>208877.07261</v>
      </c>
      <c r="U61">
        <v>168243.80935</v>
      </c>
      <c r="V61">
        <v>186100.34221</v>
      </c>
      <c r="W61">
        <v>216506.90796000001</v>
      </c>
      <c r="X61">
        <v>188563.25603999998</v>
      </c>
      <c r="Y61">
        <v>217177.56147999997</v>
      </c>
      <c r="Z61">
        <v>234267.22955000002</v>
      </c>
      <c r="AA61">
        <v>221762.50435</v>
      </c>
      <c r="AB61">
        <v>157888.63480999999</v>
      </c>
      <c r="AC61">
        <v>161578.34922999999</v>
      </c>
      <c r="AF61" t="s">
        <v>2255</v>
      </c>
      <c r="AK61">
        <v>185135.75828000001</v>
      </c>
      <c r="AL61">
        <v>113348.94443999999</v>
      </c>
      <c r="AM61">
        <v>109092.40106</v>
      </c>
      <c r="AN61">
        <v>124980.42164</v>
      </c>
      <c r="AO61">
        <v>134741.58343999999</v>
      </c>
      <c r="AP61">
        <v>156124.90093</v>
      </c>
    </row>
    <row r="62" spans="1:42" x14ac:dyDescent="0.3">
      <c r="A62" s="184"/>
      <c r="B62" s="178"/>
      <c r="C62" s="178" t="s">
        <v>2256</v>
      </c>
      <c r="D62" s="178"/>
      <c r="E62" s="178"/>
      <c r="F62" s="212"/>
      <c r="G62" s="204"/>
      <c r="H62" s="200">
        <v>6584950.491249999</v>
      </c>
      <c r="I62" s="200">
        <v>6555518.8055299995</v>
      </c>
      <c r="J62" s="200">
        <v>6198912.3227399997</v>
      </c>
      <c r="M62" t="s">
        <v>2256</v>
      </c>
      <c r="R62">
        <v>6640862.1658100002</v>
      </c>
      <c r="S62">
        <v>6614292.1899699997</v>
      </c>
      <c r="T62">
        <v>6106205.0218799999</v>
      </c>
      <c r="U62">
        <v>6269229.05198</v>
      </c>
      <c r="V62">
        <v>6035766.9902100004</v>
      </c>
      <c r="W62">
        <v>6857348.6157200001</v>
      </c>
      <c r="X62">
        <v>6976445.9132900005</v>
      </c>
      <c r="Y62">
        <v>7311236.0746500008</v>
      </c>
      <c r="Z62">
        <v>6210686.7699200008</v>
      </c>
      <c r="AA62">
        <v>6678475.5081499992</v>
      </c>
      <c r="AB62">
        <v>7103085.8110100003</v>
      </c>
      <c r="AC62">
        <v>7371525.9516699994</v>
      </c>
      <c r="AF62" t="s">
        <v>2256</v>
      </c>
      <c r="AK62">
        <v>5701916.3850499997</v>
      </c>
      <c r="AL62">
        <v>3646380.0375699997</v>
      </c>
      <c r="AM62">
        <v>1833329.8482299997</v>
      </c>
      <c r="AN62">
        <v>4773113.7970500002</v>
      </c>
      <c r="AO62">
        <v>6807650.8402999993</v>
      </c>
      <c r="AP62">
        <v>9500649.9982699994</v>
      </c>
    </row>
    <row r="63" spans="1:42" x14ac:dyDescent="0.3">
      <c r="A63" s="184"/>
      <c r="B63" s="178"/>
      <c r="C63" s="178" t="s">
        <v>2257</v>
      </c>
      <c r="D63" s="178"/>
      <c r="E63" s="178"/>
      <c r="F63" s="212"/>
      <c r="G63" s="204"/>
      <c r="H63" s="200"/>
      <c r="I63" s="200"/>
      <c r="J63" s="200"/>
      <c r="O63" t="s">
        <v>2314</v>
      </c>
      <c r="AH63" t="s">
        <v>2314</v>
      </c>
    </row>
    <row r="64" spans="1:42" x14ac:dyDescent="0.3">
      <c r="A64" s="184"/>
      <c r="B64" s="178"/>
      <c r="C64" s="178"/>
      <c r="D64" s="178"/>
      <c r="E64" s="178" t="s">
        <v>2258</v>
      </c>
      <c r="F64" s="212"/>
      <c r="G64" s="204"/>
      <c r="H64" s="214"/>
      <c r="I64" s="214"/>
      <c r="J64" s="214"/>
      <c r="O64" t="s">
        <v>2358</v>
      </c>
      <c r="R64">
        <v>0</v>
      </c>
      <c r="S64">
        <v>0</v>
      </c>
      <c r="T64">
        <v>3255.27936</v>
      </c>
      <c r="U64">
        <v>15660.22831</v>
      </c>
      <c r="V64">
        <v>65124.925879999995</v>
      </c>
      <c r="W64">
        <v>135016.89245000001</v>
      </c>
      <c r="X64">
        <v>283965.05514000001</v>
      </c>
      <c r="Y64">
        <v>154274.30668000001</v>
      </c>
      <c r="Z64">
        <v>152960.67767</v>
      </c>
      <c r="AA64">
        <v>147348.14661999998</v>
      </c>
      <c r="AB64">
        <v>158820.49348</v>
      </c>
      <c r="AC64">
        <v>170858.94227</v>
      </c>
      <c r="AH64" t="s">
        <v>2358</v>
      </c>
      <c r="AK64">
        <v>121508.67478999999</v>
      </c>
      <c r="AL64">
        <v>84551.576229999991</v>
      </c>
      <c r="AM64">
        <v>46962.2958</v>
      </c>
      <c r="AN64">
        <v>104872.55524</v>
      </c>
      <c r="AO64">
        <v>151952.50563999999</v>
      </c>
      <c r="AP64">
        <v>168070.07587</v>
      </c>
    </row>
    <row r="65" spans="1:42" x14ac:dyDescent="0.3">
      <c r="A65" s="184"/>
      <c r="B65" s="178"/>
      <c r="O65" t="s">
        <v>2359</v>
      </c>
      <c r="R65">
        <v>0</v>
      </c>
      <c r="S65">
        <v>0</v>
      </c>
      <c r="T65">
        <v>0</v>
      </c>
      <c r="U65">
        <v>0</v>
      </c>
      <c r="V65">
        <v>51884.600989999999</v>
      </c>
      <c r="W65">
        <v>116451.20586</v>
      </c>
      <c r="X65">
        <v>256103.40635</v>
      </c>
      <c r="Y65">
        <v>134264.75219</v>
      </c>
      <c r="Z65">
        <v>139629.97080000001</v>
      </c>
      <c r="AA65">
        <v>133684.01535999999</v>
      </c>
      <c r="AB65">
        <v>129730.63045</v>
      </c>
      <c r="AC65">
        <v>130966.79015999999</v>
      </c>
      <c r="AH65" t="s">
        <v>2359</v>
      </c>
      <c r="AK65">
        <v>111705.54444</v>
      </c>
      <c r="AL65">
        <v>75853.334739999991</v>
      </c>
      <c r="AM65">
        <v>34498.877</v>
      </c>
      <c r="AN65">
        <v>81014.502160000004</v>
      </c>
      <c r="AO65">
        <v>119220.27217</v>
      </c>
      <c r="AP65">
        <v>137393.81875000001</v>
      </c>
    </row>
    <row r="66" spans="1:42" x14ac:dyDescent="0.3">
      <c r="A66" s="184"/>
      <c r="B66" s="178"/>
      <c r="O66" t="s">
        <v>2360</v>
      </c>
      <c r="R66">
        <v>0</v>
      </c>
      <c r="S66">
        <v>0</v>
      </c>
      <c r="T66">
        <v>3255.27936</v>
      </c>
      <c r="U66">
        <v>15660.22831</v>
      </c>
      <c r="V66">
        <v>13240.32489</v>
      </c>
      <c r="W66">
        <v>18565.686590000001</v>
      </c>
      <c r="X66">
        <v>27861.648789999999</v>
      </c>
      <c r="Y66">
        <v>20009.554489999999</v>
      </c>
      <c r="Z66">
        <v>13330.70687</v>
      </c>
      <c r="AA66">
        <v>13664.13126</v>
      </c>
      <c r="AB66">
        <v>29089.86303</v>
      </c>
      <c r="AC66">
        <v>39892.152110000003</v>
      </c>
      <c r="AH66" t="s">
        <v>2360</v>
      </c>
      <c r="AK66">
        <v>9803.1303499999995</v>
      </c>
      <c r="AL66">
        <v>8698.2414900000003</v>
      </c>
      <c r="AM66">
        <v>12463.418800000001</v>
      </c>
      <c r="AN66">
        <v>23858.053079999998</v>
      </c>
      <c r="AO66">
        <v>32732.233469999999</v>
      </c>
      <c r="AP66">
        <v>30676.257120000002</v>
      </c>
    </row>
    <row r="67" spans="1:42" x14ac:dyDescent="0.3">
      <c r="A67" s="184"/>
      <c r="B67" s="178"/>
      <c r="C67" s="324" t="s">
        <v>2259</v>
      </c>
      <c r="D67" s="324"/>
      <c r="E67" s="324"/>
      <c r="F67" s="324"/>
      <c r="G67" s="325"/>
      <c r="H67" s="200"/>
      <c r="I67" s="200"/>
      <c r="J67" s="200"/>
      <c r="M67" t="s">
        <v>2259</v>
      </c>
      <c r="AF67" t="s">
        <v>2259</v>
      </c>
    </row>
    <row r="68" spans="1:42" x14ac:dyDescent="0.3">
      <c r="A68" s="184"/>
      <c r="B68" s="178"/>
      <c r="C68" s="178"/>
      <c r="D68" s="178"/>
      <c r="E68" s="208" t="s">
        <v>2260</v>
      </c>
      <c r="F68" s="208"/>
      <c r="G68" s="204"/>
      <c r="H68" s="200">
        <v>109132.34362</v>
      </c>
      <c r="I68" s="200">
        <v>91970.195699999997</v>
      </c>
      <c r="J68" s="200">
        <v>80525.632400000002</v>
      </c>
      <c r="O68" t="s">
        <v>2260</v>
      </c>
      <c r="R68">
        <v>101134.07089</v>
      </c>
      <c r="S68">
        <v>88456.650020000001</v>
      </c>
      <c r="T68">
        <v>79895.462639999998</v>
      </c>
      <c r="U68">
        <v>89968.693189999991</v>
      </c>
      <c r="V68">
        <v>78624.689760000008</v>
      </c>
      <c r="W68">
        <v>97444.078309999997</v>
      </c>
      <c r="X68">
        <v>90797.060430000012</v>
      </c>
      <c r="Y68">
        <v>87744.328480000011</v>
      </c>
      <c r="Z68">
        <v>74769.74166</v>
      </c>
      <c r="AA68">
        <v>93965.362790000014</v>
      </c>
      <c r="AB68">
        <v>104745.30426999999</v>
      </c>
      <c r="AC68">
        <v>80712.949500000002</v>
      </c>
      <c r="AH68" t="s">
        <v>2260</v>
      </c>
      <c r="AK68">
        <v>44499.3</v>
      </c>
      <c r="AL68">
        <v>7339.5190000000002</v>
      </c>
      <c r="AM68">
        <v>9838.8181100000002</v>
      </c>
      <c r="AN68">
        <v>2593.24125</v>
      </c>
      <c r="AO68">
        <v>2419.38679</v>
      </c>
      <c r="AP68">
        <v>2911.0088799999999</v>
      </c>
    </row>
    <row r="69" spans="1:42" x14ac:dyDescent="0.3">
      <c r="A69" s="184"/>
      <c r="B69" s="178"/>
      <c r="C69" s="178"/>
      <c r="D69" s="178"/>
      <c r="E69" s="208" t="s">
        <v>2261</v>
      </c>
      <c r="F69" s="208"/>
      <c r="G69" s="204"/>
      <c r="H69" s="217">
        <v>539.29319999999996</v>
      </c>
      <c r="I69" s="217">
        <v>1076.0248799999999</v>
      </c>
      <c r="J69" s="217">
        <v>65099.718959999998</v>
      </c>
      <c r="O69" t="s">
        <v>2261</v>
      </c>
      <c r="R69">
        <v>360.00211999999999</v>
      </c>
      <c r="S69">
        <v>1533.06378</v>
      </c>
      <c r="T69">
        <v>79889.292019999993</v>
      </c>
      <c r="U69">
        <v>6341.1352000000006</v>
      </c>
      <c r="V69">
        <v>807.73906999999997</v>
      </c>
      <c r="W69">
        <v>72062.041319999989</v>
      </c>
      <c r="X69">
        <v>865.00909000000001</v>
      </c>
      <c r="Y69">
        <v>757.45093000000008</v>
      </c>
      <c r="Z69">
        <v>98378.689450000005</v>
      </c>
      <c r="AA69">
        <v>521.68747999999994</v>
      </c>
      <c r="AB69">
        <v>709.92959999999994</v>
      </c>
      <c r="AC69">
        <v>55671.367359999997</v>
      </c>
      <c r="AH69" t="s">
        <v>2261</v>
      </c>
      <c r="AK69">
        <v>2102.3136199999999</v>
      </c>
      <c r="AL69">
        <v>4279.8074500000002</v>
      </c>
      <c r="AM69">
        <v>105062.09069</v>
      </c>
      <c r="AN69">
        <v>1330.6143999999999</v>
      </c>
      <c r="AO69">
        <v>1374.28125</v>
      </c>
      <c r="AP69">
        <v>140826.21997999999</v>
      </c>
    </row>
    <row r="70" spans="1:42" x14ac:dyDescent="0.3">
      <c r="A70" s="184"/>
      <c r="B70" s="178"/>
      <c r="C70" s="178"/>
      <c r="D70" s="178"/>
      <c r="E70" s="208" t="s">
        <v>2262</v>
      </c>
      <c r="F70" s="208"/>
      <c r="G70" s="204"/>
      <c r="H70" s="217">
        <v>667215.47890999995</v>
      </c>
      <c r="I70" s="217">
        <v>681879.76699000003</v>
      </c>
      <c r="J70" s="217">
        <v>632928.54214000003</v>
      </c>
      <c r="O70" t="s">
        <v>2262</v>
      </c>
      <c r="R70">
        <v>681890.39384999999</v>
      </c>
      <c r="S70">
        <v>685628.53688000003</v>
      </c>
      <c r="T70">
        <v>732383.77339999995</v>
      </c>
      <c r="U70">
        <v>724049.92690999992</v>
      </c>
      <c r="V70">
        <v>739522.19195000001</v>
      </c>
      <c r="W70">
        <v>699763.68946000002</v>
      </c>
      <c r="X70">
        <v>683982.67203000002</v>
      </c>
      <c r="Y70">
        <v>707044.99799000006</v>
      </c>
      <c r="Z70">
        <v>678337.01846000005</v>
      </c>
      <c r="AA70">
        <v>642919.55673000007</v>
      </c>
      <c r="AB70">
        <v>671885.0808</v>
      </c>
      <c r="AC70">
        <v>643267.76971000002</v>
      </c>
      <c r="AH70" t="s">
        <v>2262</v>
      </c>
      <c r="AK70">
        <v>663677.81744000001</v>
      </c>
      <c r="AL70">
        <v>516013.16327999998</v>
      </c>
      <c r="AM70">
        <v>630236.35684000002</v>
      </c>
      <c r="AN70">
        <v>680668.51142</v>
      </c>
      <c r="AO70">
        <v>707817.28547</v>
      </c>
      <c r="AP70">
        <v>681945.63951999997</v>
      </c>
    </row>
    <row r="71" spans="1:42" x14ac:dyDescent="0.3">
      <c r="A71" s="184"/>
      <c r="B71" s="178"/>
      <c r="C71" s="178"/>
      <c r="D71" s="178"/>
      <c r="E71" s="208" t="s">
        <v>2263</v>
      </c>
      <c r="F71" s="208"/>
      <c r="G71" s="199"/>
      <c r="H71" s="217">
        <v>3050.3919999999998</v>
      </c>
      <c r="I71" s="217">
        <v>1696.1679999999999</v>
      </c>
      <c r="J71" s="217">
        <v>3743.5520000000001</v>
      </c>
      <c r="O71" t="s">
        <v>2263</v>
      </c>
      <c r="R71">
        <v>2145.8075800000001</v>
      </c>
      <c r="S71">
        <v>2248.6260000000002</v>
      </c>
      <c r="T71">
        <v>2643.96</v>
      </c>
      <c r="U71">
        <v>2476.768</v>
      </c>
      <c r="V71">
        <v>3064.7824999999998</v>
      </c>
      <c r="W71">
        <v>3354.4690499999997</v>
      </c>
      <c r="X71">
        <v>5239.2961699999996</v>
      </c>
      <c r="Y71">
        <v>2175.9119900000001</v>
      </c>
      <c r="Z71">
        <v>2199.1088</v>
      </c>
      <c r="AA71">
        <v>2080.7399999999998</v>
      </c>
      <c r="AB71">
        <v>2600.232</v>
      </c>
      <c r="AC71">
        <v>3733.3977999999997</v>
      </c>
      <c r="AH71" t="s">
        <v>2263</v>
      </c>
      <c r="AK71">
        <v>4415.4679400000005</v>
      </c>
      <c r="AL71">
        <v>4473.4460599999993</v>
      </c>
      <c r="AM71">
        <v>904.2</v>
      </c>
      <c r="AN71">
        <v>1248.08</v>
      </c>
      <c r="AO71">
        <v>854.00599999999997</v>
      </c>
      <c r="AP71">
        <v>1321.7719999999999</v>
      </c>
    </row>
    <row r="72" spans="1:42" x14ac:dyDescent="0.3">
      <c r="A72" s="184"/>
      <c r="B72" s="178"/>
      <c r="C72" s="178"/>
      <c r="D72" s="178"/>
      <c r="E72" s="244" t="s">
        <v>2264</v>
      </c>
      <c r="F72" s="244"/>
      <c r="G72" s="199"/>
      <c r="H72" s="217">
        <v>184476.27321000001</v>
      </c>
      <c r="I72" s="217">
        <v>68613.017299999992</v>
      </c>
      <c r="J72" s="217">
        <v>123588.73851000001</v>
      </c>
      <c r="O72" t="s">
        <v>2264</v>
      </c>
      <c r="R72">
        <v>131657.41737000001</v>
      </c>
      <c r="S72">
        <v>62472.618340000001</v>
      </c>
      <c r="T72">
        <v>71468.911699999997</v>
      </c>
      <c r="U72">
        <v>196098.67846</v>
      </c>
      <c r="V72">
        <v>87745.890510000012</v>
      </c>
      <c r="W72">
        <v>73739.958259999999</v>
      </c>
      <c r="X72">
        <v>204085.63427000001</v>
      </c>
      <c r="Y72">
        <v>71881.057889999996</v>
      </c>
      <c r="Z72">
        <v>79448.182889999996</v>
      </c>
      <c r="AA72">
        <v>158615.99619000001</v>
      </c>
      <c r="AB72">
        <v>63012.178039999999</v>
      </c>
      <c r="AC72">
        <v>127190.95357</v>
      </c>
      <c r="AH72" t="s">
        <v>2264</v>
      </c>
      <c r="AK72">
        <v>102172.43</v>
      </c>
      <c r="AL72">
        <v>25403.27</v>
      </c>
      <c r="AM72">
        <v>44642.238840000005</v>
      </c>
      <c r="AN72">
        <v>110784.27191</v>
      </c>
      <c r="AO72">
        <v>67305.844060000003</v>
      </c>
      <c r="AP72">
        <v>89155.548139999999</v>
      </c>
    </row>
    <row r="73" spans="1:42" x14ac:dyDescent="0.3">
      <c r="A73" s="184"/>
      <c r="B73" s="178"/>
      <c r="C73" s="178"/>
      <c r="D73" s="178"/>
      <c r="E73" s="208" t="s">
        <v>2265</v>
      </c>
      <c r="F73" s="178"/>
      <c r="G73" s="199"/>
      <c r="H73" s="217">
        <v>91994.1345</v>
      </c>
      <c r="I73" s="217">
        <v>35678.316840000007</v>
      </c>
      <c r="J73" s="217">
        <v>59026.606079999998</v>
      </c>
      <c r="O73" t="s">
        <v>2265</v>
      </c>
      <c r="R73">
        <v>73869.339959999998</v>
      </c>
      <c r="S73">
        <v>42382.25965</v>
      </c>
      <c r="T73">
        <v>40728.512750000002</v>
      </c>
      <c r="U73">
        <v>107950.1213</v>
      </c>
      <c r="V73">
        <v>45735.520219999999</v>
      </c>
      <c r="W73">
        <v>45085.570959999997</v>
      </c>
      <c r="X73">
        <v>98938.232530000008</v>
      </c>
      <c r="Y73">
        <v>38617.041709999998</v>
      </c>
      <c r="Z73">
        <v>43862.242450000005</v>
      </c>
      <c r="AA73">
        <v>83415.301040000006</v>
      </c>
      <c r="AB73">
        <v>34783.105149999996</v>
      </c>
      <c r="AC73">
        <v>52650.815710000003</v>
      </c>
      <c r="AH73" t="s">
        <v>2265</v>
      </c>
      <c r="AK73">
        <v>62375.55186</v>
      </c>
      <c r="AL73">
        <v>22795.161649999998</v>
      </c>
      <c r="AM73">
        <v>25146.591039999999</v>
      </c>
      <c r="AN73">
        <v>41291.678500000002</v>
      </c>
      <c r="AO73">
        <v>33732.366000000002</v>
      </c>
      <c r="AP73">
        <v>32719.31825</v>
      </c>
    </row>
    <row r="74" spans="1:42" x14ac:dyDescent="0.3">
      <c r="C74" s="178"/>
      <c r="D74" s="178"/>
      <c r="E74" s="208" t="s">
        <v>2266</v>
      </c>
      <c r="F74" s="208"/>
      <c r="G74" s="199"/>
      <c r="H74" s="217">
        <v>0</v>
      </c>
      <c r="I74" s="217">
        <v>0</v>
      </c>
      <c r="J74" s="217">
        <v>0</v>
      </c>
      <c r="O74" t="s">
        <v>2266</v>
      </c>
      <c r="R74">
        <v>0</v>
      </c>
      <c r="S74">
        <v>3093.03305</v>
      </c>
      <c r="T74">
        <v>0</v>
      </c>
      <c r="U74">
        <v>0</v>
      </c>
      <c r="V74">
        <v>0</v>
      </c>
      <c r="W74">
        <v>0</v>
      </c>
      <c r="X74">
        <v>0</v>
      </c>
      <c r="Y74">
        <v>0</v>
      </c>
      <c r="Z74">
        <v>0</v>
      </c>
      <c r="AA74">
        <v>0</v>
      </c>
      <c r="AB74">
        <v>0</v>
      </c>
      <c r="AC74">
        <v>0</v>
      </c>
      <c r="AH74" t="s">
        <v>2266</v>
      </c>
      <c r="AK74">
        <v>0</v>
      </c>
      <c r="AL74">
        <v>0</v>
      </c>
      <c r="AM74">
        <v>0</v>
      </c>
      <c r="AN74">
        <v>0</v>
      </c>
      <c r="AO74">
        <v>2670.9127999999996</v>
      </c>
      <c r="AP74">
        <v>0</v>
      </c>
    </row>
    <row r="75" spans="1:42" x14ac:dyDescent="0.3">
      <c r="AH75" t="s">
        <v>2380</v>
      </c>
      <c r="AK75">
        <v>0</v>
      </c>
      <c r="AL75">
        <v>0</v>
      </c>
      <c r="AM75">
        <v>0</v>
      </c>
      <c r="AN75">
        <v>0</v>
      </c>
      <c r="AO75">
        <v>0</v>
      </c>
      <c r="AP75">
        <v>0</v>
      </c>
    </row>
    <row r="76" spans="1:42" x14ac:dyDescent="0.3">
      <c r="C76" s="178" t="s">
        <v>2062</v>
      </c>
      <c r="D76" s="178"/>
      <c r="E76" s="208"/>
      <c r="F76" s="208"/>
      <c r="G76" s="199"/>
      <c r="H76" s="200"/>
      <c r="I76" s="200"/>
      <c r="J76" s="200"/>
      <c r="M76" t="s">
        <v>2062</v>
      </c>
      <c r="AF76" t="s">
        <v>2062</v>
      </c>
    </row>
    <row r="77" spans="1:42" x14ac:dyDescent="0.3">
      <c r="C77" s="178"/>
      <c r="D77" s="178"/>
      <c r="E77" s="208" t="s">
        <v>2267</v>
      </c>
      <c r="F77" s="208"/>
      <c r="G77" s="199"/>
      <c r="H77" s="200">
        <v>711.72582999999997</v>
      </c>
      <c r="I77" s="200">
        <v>0</v>
      </c>
      <c r="J77" s="200">
        <v>1069.41814</v>
      </c>
      <c r="O77" t="s">
        <v>2267</v>
      </c>
      <c r="R77">
        <v>231.84679</v>
      </c>
      <c r="S77">
        <v>8.09497</v>
      </c>
      <c r="T77">
        <v>182.41560999999999</v>
      </c>
      <c r="U77">
        <v>1797.7035900000001</v>
      </c>
      <c r="V77">
        <v>11694.991039999999</v>
      </c>
      <c r="W77">
        <v>14101.45175</v>
      </c>
      <c r="X77">
        <v>11288.860470000001</v>
      </c>
      <c r="Y77">
        <v>151742.61343</v>
      </c>
      <c r="Z77">
        <v>0</v>
      </c>
      <c r="AA77">
        <v>165.79091</v>
      </c>
      <c r="AB77">
        <v>256.55032999999997</v>
      </c>
      <c r="AC77">
        <v>617.85019999999997</v>
      </c>
      <c r="AH77" t="s">
        <v>2267</v>
      </c>
      <c r="AK77">
        <v>0</v>
      </c>
      <c r="AL77">
        <v>1568.3789400000001</v>
      </c>
      <c r="AM77">
        <v>7.3316499999999998</v>
      </c>
      <c r="AN77">
        <v>312.12212</v>
      </c>
      <c r="AO77">
        <v>0</v>
      </c>
      <c r="AP77">
        <v>64352.879580000001</v>
      </c>
    </row>
    <row r="78" spans="1:42" x14ac:dyDescent="0.3">
      <c r="A78" s="218"/>
      <c r="B78" s="185" t="s">
        <v>2268</v>
      </c>
      <c r="C78" s="194"/>
      <c r="D78" s="195"/>
      <c r="E78" s="203"/>
      <c r="F78" s="203"/>
      <c r="G78" s="204"/>
      <c r="H78" s="207">
        <v>4547477.4243799997</v>
      </c>
      <c r="I78" s="207">
        <v>4919269.4339499995</v>
      </c>
      <c r="J78" s="207">
        <v>6274618.4103600001</v>
      </c>
      <c r="L78" t="s">
        <v>2268</v>
      </c>
      <c r="R78">
        <v>2063346.1049899999</v>
      </c>
      <c r="S78">
        <v>4181882.5542000001</v>
      </c>
      <c r="T78">
        <v>4104791.2754799998</v>
      </c>
      <c r="U78">
        <v>5008013.8788299998</v>
      </c>
      <c r="V78">
        <v>4782367.3543799995</v>
      </c>
      <c r="W78">
        <v>5307081.4732500007</v>
      </c>
      <c r="X78">
        <v>5700347.0049300008</v>
      </c>
      <c r="Y78">
        <v>4892079.6717900001</v>
      </c>
      <c r="Z78">
        <v>4865055.8616399998</v>
      </c>
      <c r="AA78">
        <v>4157283.5933300001</v>
      </c>
      <c r="AB78">
        <v>4904349.0384299997</v>
      </c>
      <c r="AC78">
        <v>6355808.3830899997</v>
      </c>
      <c r="AE78" t="s">
        <v>2268</v>
      </c>
      <c r="AK78">
        <v>1871615.1225500002</v>
      </c>
      <c r="AL78">
        <v>2320662.0403300002</v>
      </c>
      <c r="AM78">
        <v>2271074.6917500002</v>
      </c>
      <c r="AN78">
        <v>4144629.2502699997</v>
      </c>
      <c r="AO78">
        <v>3545310.6683600005</v>
      </c>
      <c r="AP78">
        <v>4679104.9118300006</v>
      </c>
    </row>
    <row r="79" spans="1:42" x14ac:dyDescent="0.3">
      <c r="A79" s="218"/>
      <c r="B79" s="185"/>
      <c r="C79" s="178" t="s">
        <v>2269</v>
      </c>
      <c r="D79" s="195"/>
      <c r="E79" s="203"/>
      <c r="F79" s="203"/>
      <c r="G79" s="204"/>
      <c r="H79" s="200"/>
      <c r="I79" s="200"/>
      <c r="J79" s="200"/>
      <c r="M79" t="s">
        <v>2269</v>
      </c>
      <c r="AF79" t="s">
        <v>2269</v>
      </c>
    </row>
    <row r="80" spans="1:42" x14ac:dyDescent="0.3">
      <c r="A80" s="218"/>
      <c r="B80" s="178"/>
      <c r="C80" s="195"/>
      <c r="D80" s="195"/>
      <c r="E80" s="178" t="s">
        <v>28</v>
      </c>
      <c r="F80" s="208"/>
      <c r="G80" s="204"/>
      <c r="H80" s="200">
        <v>3786984.4788499996</v>
      </c>
      <c r="I80" s="200">
        <v>4110512.0740899998</v>
      </c>
      <c r="J80" s="200">
        <v>5532786.5009799991</v>
      </c>
      <c r="O80" t="s">
        <v>28</v>
      </c>
      <c r="R80">
        <v>1848368.75905</v>
      </c>
      <c r="S80">
        <v>3618440.3049700004</v>
      </c>
      <c r="T80">
        <v>3567908.4383200002</v>
      </c>
      <c r="U80">
        <v>4364813.0685999999</v>
      </c>
      <c r="V80">
        <v>4176623.9757700004</v>
      </c>
      <c r="W80">
        <v>4491395.5611000005</v>
      </c>
      <c r="X80">
        <v>4837339.7154200003</v>
      </c>
      <c r="Y80">
        <v>4016644.1704799999</v>
      </c>
      <c r="Z80">
        <v>3810898.1652700002</v>
      </c>
      <c r="AA80">
        <v>3325875.0724200001</v>
      </c>
      <c r="AB80">
        <v>3914912.2271199995</v>
      </c>
      <c r="AC80">
        <v>5530851.3728200002</v>
      </c>
      <c r="AH80" t="s">
        <v>28</v>
      </c>
      <c r="AK80">
        <v>1665132.71854</v>
      </c>
      <c r="AL80">
        <v>2420101.5696100001</v>
      </c>
      <c r="AM80">
        <v>2202305.6750099999</v>
      </c>
      <c r="AN80">
        <v>3153901.05595</v>
      </c>
      <c r="AO80">
        <v>3224111.7025500005</v>
      </c>
      <c r="AP80">
        <v>3669787.9673300004</v>
      </c>
    </row>
    <row r="81" spans="1:42" x14ac:dyDescent="0.3">
      <c r="A81" s="184"/>
      <c r="B81" s="178"/>
      <c r="C81" s="178"/>
      <c r="D81" s="178"/>
      <c r="E81" s="178" t="s">
        <v>2270</v>
      </c>
      <c r="F81" s="208"/>
      <c r="G81" s="211"/>
      <c r="H81" s="217">
        <v>631919.40957000002</v>
      </c>
      <c r="I81" s="217">
        <v>794589.97161000001</v>
      </c>
      <c r="J81" s="217">
        <v>760498.43163000001</v>
      </c>
      <c r="O81" t="s">
        <v>2270</v>
      </c>
      <c r="R81">
        <v>85988.763349999994</v>
      </c>
      <c r="S81">
        <v>475109.2157</v>
      </c>
      <c r="T81">
        <v>463419.72545999999</v>
      </c>
      <c r="U81">
        <v>590126.7547200002</v>
      </c>
      <c r="V81">
        <v>557906.75127000001</v>
      </c>
      <c r="W81">
        <v>723575.43200999987</v>
      </c>
      <c r="X81">
        <v>783193.39619</v>
      </c>
      <c r="Y81">
        <v>759353.74650000001</v>
      </c>
      <c r="Z81">
        <v>898141.94186999998</v>
      </c>
      <c r="AA81">
        <v>784717.23092000012</v>
      </c>
      <c r="AB81">
        <v>906198.58243000007</v>
      </c>
      <c r="AC81">
        <v>896557.72311999998</v>
      </c>
      <c r="AH81" t="s">
        <v>2270</v>
      </c>
      <c r="AK81">
        <v>45206.048840000003</v>
      </c>
      <c r="AL81">
        <v>17941.464689999997</v>
      </c>
      <c r="AM81">
        <v>112788.36186000002</v>
      </c>
      <c r="AN81">
        <v>389678.26277000003</v>
      </c>
      <c r="AO81">
        <v>141351.30131000001</v>
      </c>
      <c r="AP81">
        <v>670147.52271999989</v>
      </c>
    </row>
    <row r="82" spans="1:42" x14ac:dyDescent="0.3">
      <c r="A82" s="184"/>
      <c r="B82" s="178"/>
      <c r="C82" s="178"/>
      <c r="D82" s="178"/>
      <c r="E82" s="178" t="s">
        <v>2271</v>
      </c>
      <c r="F82" s="178"/>
      <c r="G82" s="211"/>
      <c r="H82" s="217">
        <v>6552.4007499999998</v>
      </c>
      <c r="I82" s="217">
        <v>4114.6631800000005</v>
      </c>
      <c r="J82" s="217">
        <v>4952.9610000000002</v>
      </c>
      <c r="M82" t="s">
        <v>2361</v>
      </c>
      <c r="R82">
        <v>3048.6212799999998</v>
      </c>
      <c r="S82">
        <v>6114.5615099999995</v>
      </c>
      <c r="T82">
        <v>5744.12565</v>
      </c>
      <c r="U82">
        <v>6526.5096199999998</v>
      </c>
      <c r="V82">
        <v>3406.8414400000001</v>
      </c>
      <c r="W82">
        <v>5081.61168</v>
      </c>
      <c r="X82">
        <v>3948.0883199999998</v>
      </c>
      <c r="Y82">
        <v>6684.3316799999993</v>
      </c>
      <c r="Z82">
        <v>6352.5147300000008</v>
      </c>
      <c r="AA82">
        <v>5725.3077300000004</v>
      </c>
      <c r="AB82">
        <v>5889.5580899999995</v>
      </c>
      <c r="AC82">
        <v>8084.00803</v>
      </c>
      <c r="AF82" t="s">
        <v>2361</v>
      </c>
      <c r="AK82">
        <v>2732.1754100000003</v>
      </c>
      <c r="AL82">
        <v>6056.9970000000003</v>
      </c>
      <c r="AM82">
        <v>6432.1417799999999</v>
      </c>
      <c r="AN82">
        <v>4135.5707599999996</v>
      </c>
      <c r="AO82">
        <v>3161.2752500000001</v>
      </c>
      <c r="AP82">
        <v>3012.1276000000003</v>
      </c>
    </row>
    <row r="83" spans="1:42" x14ac:dyDescent="0.3">
      <c r="A83" s="218"/>
      <c r="B83" s="178"/>
      <c r="C83" s="178" t="s">
        <v>2062</v>
      </c>
      <c r="D83" s="195"/>
      <c r="E83" s="178"/>
      <c r="F83" s="208"/>
      <c r="G83" s="204"/>
      <c r="H83" s="200"/>
      <c r="I83" s="200"/>
      <c r="J83" s="200"/>
      <c r="M83" t="s">
        <v>2062</v>
      </c>
      <c r="AF83" t="s">
        <v>2062</v>
      </c>
    </row>
    <row r="84" spans="1:42" x14ac:dyDescent="0.3">
      <c r="A84" s="184"/>
      <c r="B84" s="178"/>
      <c r="C84" s="178"/>
      <c r="D84" s="178"/>
      <c r="E84" s="178" t="s">
        <v>2272</v>
      </c>
      <c r="F84" s="178"/>
      <c r="G84" s="204"/>
      <c r="H84" s="200">
        <v>118946.18813000001</v>
      </c>
      <c r="I84" s="200">
        <v>10029.279560000001</v>
      </c>
      <c r="J84" s="200">
        <v>-63463.261560000006</v>
      </c>
      <c r="O84" t="s">
        <v>2272</v>
      </c>
      <c r="R84">
        <v>121451.30553</v>
      </c>
      <c r="S84">
        <v>81853.96067</v>
      </c>
      <c r="T84">
        <v>67718.128020000004</v>
      </c>
      <c r="U84">
        <v>42594.099199999997</v>
      </c>
      <c r="V84">
        <v>44219.562750000005</v>
      </c>
      <c r="W84">
        <v>59321.950859999997</v>
      </c>
      <c r="X84">
        <v>62563.343839999994</v>
      </c>
      <c r="Y84">
        <v>109065.06453</v>
      </c>
      <c r="Z84">
        <v>149440.38412</v>
      </c>
      <c r="AA84">
        <v>35783.673520000004</v>
      </c>
      <c r="AB84">
        <v>77266.321590000007</v>
      </c>
      <c r="AC84">
        <v>-118518.82080999999</v>
      </c>
      <c r="AH84" t="s">
        <v>2272</v>
      </c>
      <c r="AK84">
        <v>154705.31579000002</v>
      </c>
      <c r="AL84">
        <v>-123637.29246999999</v>
      </c>
      <c r="AM84">
        <v>-50451.486900000004</v>
      </c>
      <c r="AN84">
        <v>596914.36078999995</v>
      </c>
      <c r="AO84">
        <v>176686.38924999998</v>
      </c>
      <c r="AP84">
        <v>315157.10374999995</v>
      </c>
    </row>
    <row r="85" spans="1:42" x14ac:dyDescent="0.3">
      <c r="A85" s="184"/>
      <c r="B85" s="178"/>
      <c r="C85" s="178"/>
      <c r="D85" s="178"/>
      <c r="E85" s="178" t="s">
        <v>2273</v>
      </c>
      <c r="F85" s="208"/>
      <c r="G85" s="204"/>
      <c r="H85" s="214">
        <v>3074.9470799999999</v>
      </c>
      <c r="I85" s="214">
        <v>23.445509999999999</v>
      </c>
      <c r="J85" s="214">
        <v>39843.778310000002</v>
      </c>
      <c r="O85" t="s">
        <v>2273</v>
      </c>
      <c r="R85">
        <v>4488.65578</v>
      </c>
      <c r="S85">
        <v>364.51134999999999</v>
      </c>
      <c r="T85">
        <v>0.85802999999999996</v>
      </c>
      <c r="U85">
        <v>3953.4466899999998</v>
      </c>
      <c r="V85">
        <v>210.22315</v>
      </c>
      <c r="W85">
        <v>27706.917600000001</v>
      </c>
      <c r="X85">
        <v>13302.461160000001</v>
      </c>
      <c r="Y85">
        <v>332.35859999999997</v>
      </c>
      <c r="Z85">
        <v>222.85565</v>
      </c>
      <c r="AA85">
        <v>5182.3087400000004</v>
      </c>
      <c r="AB85">
        <v>82.349199999999996</v>
      </c>
      <c r="AC85">
        <v>38834.099929999997</v>
      </c>
      <c r="AH85" t="s">
        <v>2273</v>
      </c>
      <c r="AK85">
        <v>3838.8639700000003</v>
      </c>
      <c r="AL85">
        <v>199.3015</v>
      </c>
      <c r="AM85">
        <v>0</v>
      </c>
      <c r="AN85">
        <v>0</v>
      </c>
      <c r="AO85">
        <v>0</v>
      </c>
      <c r="AP85">
        <v>21000.190429999999</v>
      </c>
    </row>
    <row r="86" spans="1:42" x14ac:dyDescent="0.3">
      <c r="A86" s="202"/>
      <c r="B86" s="185" t="s">
        <v>2274</v>
      </c>
      <c r="C86" s="195"/>
      <c r="D86" s="195"/>
      <c r="E86" s="195"/>
      <c r="F86" s="195"/>
      <c r="G86" s="204"/>
      <c r="H86" s="205">
        <v>0</v>
      </c>
      <c r="I86" s="205">
        <v>20</v>
      </c>
      <c r="J86" s="205">
        <v>0.5</v>
      </c>
      <c r="L86" t="s">
        <v>2274</v>
      </c>
      <c r="R86">
        <v>0</v>
      </c>
      <c r="S86">
        <v>0</v>
      </c>
      <c r="T86">
        <v>0</v>
      </c>
      <c r="U86">
        <v>0</v>
      </c>
      <c r="V86">
        <v>0</v>
      </c>
      <c r="W86">
        <v>7.2370000000000001</v>
      </c>
      <c r="X86">
        <v>-7.2370000000000001</v>
      </c>
      <c r="Y86">
        <v>1.4784000000000002</v>
      </c>
      <c r="Z86">
        <v>0</v>
      </c>
      <c r="AA86">
        <v>0</v>
      </c>
      <c r="AB86">
        <v>75.879559999999998</v>
      </c>
      <c r="AC86">
        <v>1348.7471200000002</v>
      </c>
      <c r="AE86" t="s">
        <v>2274</v>
      </c>
      <c r="AK86">
        <v>0</v>
      </c>
      <c r="AL86">
        <v>5.6426999999999996</v>
      </c>
      <c r="AM86">
        <v>-5.6426999999999996</v>
      </c>
      <c r="AN86">
        <v>6</v>
      </c>
      <c r="AO86">
        <v>0</v>
      </c>
      <c r="AP86">
        <v>0</v>
      </c>
    </row>
    <row r="87" spans="1:42" x14ac:dyDescent="0.3">
      <c r="A87" s="184"/>
      <c r="B87" s="178"/>
      <c r="C87" s="178" t="s">
        <v>2275</v>
      </c>
      <c r="D87" s="178"/>
      <c r="E87" s="178"/>
      <c r="F87" s="178"/>
      <c r="G87" s="204"/>
      <c r="H87" s="198">
        <v>0</v>
      </c>
      <c r="I87" s="198">
        <v>20</v>
      </c>
      <c r="J87" s="198">
        <v>0.5</v>
      </c>
      <c r="M87" t="s">
        <v>2275</v>
      </c>
      <c r="R87">
        <v>0</v>
      </c>
      <c r="S87">
        <v>0</v>
      </c>
      <c r="T87">
        <v>0</v>
      </c>
      <c r="U87">
        <v>0</v>
      </c>
      <c r="V87">
        <v>0</v>
      </c>
      <c r="W87">
        <v>7.2370000000000001</v>
      </c>
      <c r="X87">
        <v>-7.2370000000000001</v>
      </c>
      <c r="Y87">
        <v>1.4784000000000002</v>
      </c>
      <c r="Z87">
        <v>0</v>
      </c>
      <c r="AA87">
        <v>0</v>
      </c>
      <c r="AB87">
        <v>75.879559999999998</v>
      </c>
      <c r="AC87">
        <v>1348.7471200000002</v>
      </c>
      <c r="AF87" t="s">
        <v>2275</v>
      </c>
      <c r="AK87">
        <v>0</v>
      </c>
      <c r="AL87">
        <v>5.6426999999999996</v>
      </c>
      <c r="AM87">
        <v>-5.6426999999999996</v>
      </c>
      <c r="AN87">
        <v>6</v>
      </c>
      <c r="AO87">
        <v>0</v>
      </c>
      <c r="AP87">
        <v>0</v>
      </c>
    </row>
    <row r="88" spans="1:42" x14ac:dyDescent="0.3">
      <c r="A88" s="219"/>
      <c r="B88" s="220" t="s">
        <v>2276</v>
      </c>
      <c r="C88" s="220"/>
      <c r="D88" s="220"/>
      <c r="E88" s="220"/>
      <c r="F88" s="220"/>
      <c r="G88" s="204" t="s">
        <v>2277</v>
      </c>
      <c r="H88" s="221">
        <v>-323.66057000000001</v>
      </c>
      <c r="I88" s="221">
        <v>-2711.49116</v>
      </c>
      <c r="J88" s="221">
        <v>2278.5264900000002</v>
      </c>
      <c r="L88" t="s">
        <v>2276</v>
      </c>
      <c r="Q88" t="s">
        <v>2277</v>
      </c>
      <c r="R88">
        <v>52447.937920000004</v>
      </c>
      <c r="S88">
        <v>-55991.129320000007</v>
      </c>
      <c r="T88">
        <v>8635.0565399999996</v>
      </c>
      <c r="U88">
        <v>-290663.89528</v>
      </c>
      <c r="V88">
        <v>-2525.1688399999985</v>
      </c>
      <c r="W88">
        <v>297599.58468999999</v>
      </c>
      <c r="X88">
        <v>-557.56914000000006</v>
      </c>
      <c r="Y88">
        <v>431.1240600000001</v>
      </c>
      <c r="Z88">
        <v>1090.1177000000007</v>
      </c>
      <c r="AA88">
        <v>296.01643999999999</v>
      </c>
      <c r="AB88">
        <v>-608.60971999999992</v>
      </c>
      <c r="AC88">
        <v>-1542.31285</v>
      </c>
      <c r="AE88" t="s">
        <v>2276</v>
      </c>
      <c r="AJ88" t="s">
        <v>2277</v>
      </c>
      <c r="AK88">
        <v>1589.6722299999999</v>
      </c>
      <c r="AL88">
        <v>1710.54529</v>
      </c>
      <c r="AM88">
        <v>-1543.4717700000001</v>
      </c>
      <c r="AN88">
        <v>427.4395300000001</v>
      </c>
      <c r="AO88">
        <v>-404.95042000000001</v>
      </c>
      <c r="AP88">
        <v>-164.26856999999995</v>
      </c>
    </row>
    <row r="89" spans="1:42" x14ac:dyDescent="0.3">
      <c r="A89" s="222"/>
      <c r="B89" s="223" t="s">
        <v>2278</v>
      </c>
      <c r="C89" s="224"/>
      <c r="D89" s="224"/>
      <c r="E89" s="224"/>
      <c r="F89" s="224"/>
      <c r="G89" s="225"/>
      <c r="H89" s="205">
        <v>90536143.983679995</v>
      </c>
      <c r="I89" s="205">
        <v>133865570.99250001</v>
      </c>
      <c r="J89" s="205">
        <v>127331420.05051003</v>
      </c>
      <c r="L89" t="s">
        <v>2278</v>
      </c>
      <c r="R89">
        <v>84807014.439560026</v>
      </c>
      <c r="S89">
        <v>90991578.400710016</v>
      </c>
      <c r="T89">
        <v>141340172.67634001</v>
      </c>
      <c r="U89">
        <v>85526330.539679989</v>
      </c>
      <c r="V89">
        <v>116443762.86853999</v>
      </c>
      <c r="W89">
        <v>116559787.40256001</v>
      </c>
      <c r="X89">
        <v>95682896.007359982</v>
      </c>
      <c r="Y89">
        <v>94605024.641590014</v>
      </c>
      <c r="Z89">
        <v>153493101.93650001</v>
      </c>
      <c r="AA89">
        <v>103080766.49830002</v>
      </c>
      <c r="AB89">
        <v>142867934.82762998</v>
      </c>
      <c r="AC89">
        <v>130350585.37716998</v>
      </c>
      <c r="AE89" t="s">
        <v>2278</v>
      </c>
      <c r="AK89">
        <v>77111257.806960002</v>
      </c>
      <c r="AL89">
        <v>64924271.966630012</v>
      </c>
      <c r="AM89">
        <v>100222433.75144002</v>
      </c>
      <c r="AN89">
        <v>75750002.477039993</v>
      </c>
      <c r="AO89">
        <v>97558042.679889992</v>
      </c>
      <c r="AP89">
        <v>102987034.87321997</v>
      </c>
    </row>
    <row r="90" spans="1:42" x14ac:dyDescent="0.3">
      <c r="A90" s="184"/>
      <c r="B90" s="185" t="s">
        <v>2279</v>
      </c>
      <c r="C90" s="178"/>
      <c r="D90" s="178"/>
      <c r="E90" s="208"/>
      <c r="F90" s="208"/>
      <c r="G90" s="204" t="s">
        <v>2280</v>
      </c>
      <c r="H90" s="226">
        <v>-12072159</v>
      </c>
      <c r="I90" s="226">
        <v>0</v>
      </c>
      <c r="J90" s="226">
        <v>0</v>
      </c>
      <c r="L90" t="s">
        <v>2279</v>
      </c>
      <c r="Q90" t="s">
        <v>2280</v>
      </c>
      <c r="R90">
        <v>-12570078</v>
      </c>
      <c r="S90">
        <v>0</v>
      </c>
      <c r="T90">
        <v>0</v>
      </c>
      <c r="U90">
        <v>-12570078</v>
      </c>
      <c r="V90">
        <v>0</v>
      </c>
      <c r="W90">
        <v>0</v>
      </c>
      <c r="X90">
        <v>-12570078</v>
      </c>
      <c r="Y90">
        <v>0</v>
      </c>
      <c r="Z90">
        <v>0</v>
      </c>
      <c r="AA90">
        <v>-12570078</v>
      </c>
      <c r="AB90">
        <v>0</v>
      </c>
      <c r="AC90">
        <v>0</v>
      </c>
      <c r="AE90" t="s">
        <v>2279</v>
      </c>
      <c r="AJ90" t="s">
        <v>2280</v>
      </c>
      <c r="AK90">
        <v>-15848810</v>
      </c>
      <c r="AL90">
        <v>0</v>
      </c>
      <c r="AM90">
        <v>0</v>
      </c>
      <c r="AN90">
        <v>-15848810</v>
      </c>
      <c r="AO90">
        <v>0</v>
      </c>
      <c r="AP90">
        <v>0</v>
      </c>
    </row>
    <row r="91" spans="1:42" x14ac:dyDescent="0.3">
      <c r="A91" s="227"/>
      <c r="B91" s="228" t="s">
        <v>2281</v>
      </c>
      <c r="C91" s="229"/>
      <c r="D91" s="229"/>
      <c r="E91" s="230"/>
      <c r="F91" s="230"/>
      <c r="G91" s="231"/>
      <c r="H91" s="232">
        <v>78463984.983679995</v>
      </c>
      <c r="I91" s="232">
        <v>133865570.99250001</v>
      </c>
      <c r="J91" s="232">
        <v>127331420.05051003</v>
      </c>
      <c r="L91" t="s">
        <v>2281</v>
      </c>
      <c r="R91">
        <v>72236936.439560026</v>
      </c>
      <c r="S91">
        <v>90991578.400710016</v>
      </c>
      <c r="T91">
        <v>141340172.67634001</v>
      </c>
      <c r="U91">
        <v>72956252.539679989</v>
      </c>
      <c r="V91">
        <v>116443762.86853999</v>
      </c>
      <c r="W91">
        <v>116559787.40256001</v>
      </c>
      <c r="X91">
        <v>83112818.007359982</v>
      </c>
      <c r="Y91">
        <v>94605024.641590014</v>
      </c>
      <c r="Z91">
        <v>153493101.93650001</v>
      </c>
      <c r="AA91">
        <v>90510688.498300016</v>
      </c>
      <c r="AB91">
        <v>142867934.82762998</v>
      </c>
      <c r="AC91">
        <v>130350585.37716998</v>
      </c>
      <c r="AE91" t="s">
        <v>2281</v>
      </c>
      <c r="AK91">
        <v>61262447.806960002</v>
      </c>
      <c r="AL91">
        <v>64924271.966630012</v>
      </c>
      <c r="AM91">
        <v>100222433.75144002</v>
      </c>
      <c r="AN91">
        <v>59901192.477039993</v>
      </c>
      <c r="AO91">
        <v>97558042.679889992</v>
      </c>
      <c r="AP91">
        <v>102987034.87321997</v>
      </c>
    </row>
    <row r="92" spans="1:42" x14ac:dyDescent="0.3">
      <c r="A92" s="184"/>
      <c r="B92" s="185"/>
      <c r="C92" s="178"/>
      <c r="D92" s="178"/>
      <c r="E92" s="208"/>
      <c r="F92" s="208"/>
      <c r="G92" s="204"/>
      <c r="H92" s="205"/>
      <c r="I92" s="205"/>
      <c r="J92" s="205"/>
    </row>
    <row r="93" spans="1:42" x14ac:dyDescent="0.3">
      <c r="A93" s="233"/>
      <c r="B93" s="180"/>
      <c r="C93" s="180"/>
      <c r="D93" s="180"/>
      <c r="E93" s="180"/>
      <c r="F93" s="180"/>
      <c r="G93" s="234"/>
      <c r="H93" s="216"/>
      <c r="I93" s="216"/>
      <c r="J93" s="216"/>
    </row>
    <row r="94" spans="1:42" x14ac:dyDescent="0.3">
      <c r="A94" s="184"/>
      <c r="B94" s="185" t="s">
        <v>2282</v>
      </c>
      <c r="C94" s="185"/>
      <c r="D94" s="178"/>
      <c r="E94" s="208"/>
      <c r="F94" s="208"/>
      <c r="G94" s="204"/>
      <c r="H94" s="187">
        <v>897546.0128400001</v>
      </c>
      <c r="I94" s="187">
        <v>1510579.6339399999</v>
      </c>
      <c r="J94" s="187">
        <v>7108630.1008399995</v>
      </c>
      <c r="L94" t="s">
        <v>2282</v>
      </c>
      <c r="R94">
        <v>1587406.6461699998</v>
      </c>
      <c r="S94">
        <v>5929314.6683099996</v>
      </c>
      <c r="T94">
        <v>5901305.32094</v>
      </c>
      <c r="U94">
        <v>793556.98961999977</v>
      </c>
      <c r="V94">
        <v>1488702.7767099999</v>
      </c>
      <c r="W94">
        <v>1153941.87176</v>
      </c>
      <c r="X94">
        <v>674426.72756999999</v>
      </c>
      <c r="Y94">
        <v>915686.39250999992</v>
      </c>
      <c r="Z94">
        <v>6856521.4885600004</v>
      </c>
      <c r="AA94">
        <v>845840.16793999996</v>
      </c>
      <c r="AB94">
        <v>1611005.2640100003</v>
      </c>
      <c r="AC94">
        <v>10332830.81531</v>
      </c>
      <c r="AE94" t="s">
        <v>2282</v>
      </c>
      <c r="AK94">
        <v>1833292.57381</v>
      </c>
      <c r="AL94">
        <v>3182174.0558000002</v>
      </c>
      <c r="AM94">
        <v>8331667.6252000006</v>
      </c>
      <c r="AN94">
        <v>2945120.4831299996</v>
      </c>
      <c r="AO94">
        <v>4297105.98661</v>
      </c>
      <c r="AP94">
        <v>2692220.3989499998</v>
      </c>
    </row>
    <row r="95" spans="1:42" x14ac:dyDescent="0.3">
      <c r="A95" s="184"/>
      <c r="B95" s="178"/>
      <c r="C95" s="257" t="s">
        <v>2283</v>
      </c>
      <c r="D95" s="257"/>
      <c r="E95" s="257"/>
      <c r="F95" s="257"/>
      <c r="G95" s="204"/>
      <c r="H95" s="198"/>
      <c r="I95" s="198"/>
      <c r="J95" s="198"/>
      <c r="M95" t="s">
        <v>2283</v>
      </c>
      <c r="AF95" t="s">
        <v>2283</v>
      </c>
    </row>
    <row r="96" spans="1:42" x14ac:dyDescent="0.3">
      <c r="A96" s="184"/>
      <c r="B96" s="178"/>
      <c r="C96" s="178"/>
      <c r="D96" s="178"/>
      <c r="E96" s="178" t="s">
        <v>2284</v>
      </c>
      <c r="F96" s="208"/>
      <c r="G96" s="204"/>
      <c r="H96" s="199">
        <v>4047.7675599999998</v>
      </c>
      <c r="I96" s="199">
        <v>4002.3842600000003</v>
      </c>
      <c r="J96" s="199">
        <v>4043.8806600000003</v>
      </c>
      <c r="O96" t="s">
        <v>2284</v>
      </c>
      <c r="R96">
        <v>4039.0598999999997</v>
      </c>
      <c r="S96">
        <v>4205.4507000000003</v>
      </c>
      <c r="T96">
        <v>4098.4674199999999</v>
      </c>
      <c r="U96">
        <v>4155.7942599999997</v>
      </c>
      <c r="V96">
        <v>4133.72408</v>
      </c>
      <c r="W96">
        <v>4136.5518499999998</v>
      </c>
      <c r="X96">
        <v>4172.12284</v>
      </c>
      <c r="Y96">
        <v>4225.33914</v>
      </c>
      <c r="Z96">
        <v>4112.3842999999997</v>
      </c>
      <c r="AA96">
        <v>4184.84184</v>
      </c>
      <c r="AB96">
        <v>4219.8515199999993</v>
      </c>
      <c r="AC96">
        <v>4351.3918400000002</v>
      </c>
      <c r="AH96" t="s">
        <v>2284</v>
      </c>
      <c r="AK96">
        <v>4157.72876</v>
      </c>
      <c r="AL96">
        <v>4152.0489899999993</v>
      </c>
      <c r="AM96">
        <v>4395.3252899999989</v>
      </c>
      <c r="AN96">
        <v>4188.9931699999997</v>
      </c>
      <c r="AO96">
        <v>4202.1022400000002</v>
      </c>
      <c r="AP96">
        <v>4417.0128500000001</v>
      </c>
    </row>
    <row r="97" spans="1:42" x14ac:dyDescent="0.3">
      <c r="A97" s="184"/>
      <c r="B97" s="185"/>
      <c r="C97" s="178"/>
      <c r="D97" s="178"/>
      <c r="E97" s="235" t="s">
        <v>2285</v>
      </c>
      <c r="F97" s="208"/>
      <c r="G97" s="204"/>
      <c r="H97" s="198">
        <v>310.5</v>
      </c>
      <c r="I97" s="198">
        <v>153</v>
      </c>
      <c r="J97" s="198">
        <v>115.25</v>
      </c>
      <c r="O97" t="s">
        <v>2285</v>
      </c>
      <c r="R97">
        <v>84.5</v>
      </c>
      <c r="S97">
        <v>250.25</v>
      </c>
      <c r="T97">
        <v>333.5</v>
      </c>
      <c r="U97">
        <v>734</v>
      </c>
      <c r="V97">
        <v>299</v>
      </c>
      <c r="W97">
        <v>400.5</v>
      </c>
      <c r="X97">
        <v>319.5</v>
      </c>
      <c r="Y97">
        <v>794.5</v>
      </c>
      <c r="Z97">
        <v>51</v>
      </c>
      <c r="AA97">
        <v>707</v>
      </c>
      <c r="AB97">
        <v>1065</v>
      </c>
      <c r="AC97">
        <v>413.5</v>
      </c>
      <c r="AH97" t="s">
        <v>2285</v>
      </c>
      <c r="AK97">
        <v>0</v>
      </c>
      <c r="AL97">
        <v>0</v>
      </c>
      <c r="AM97">
        <v>415</v>
      </c>
      <c r="AN97">
        <v>107</v>
      </c>
      <c r="AO97">
        <v>574</v>
      </c>
      <c r="AP97">
        <v>57</v>
      </c>
    </row>
    <row r="98" spans="1:42" x14ac:dyDescent="0.3">
      <c r="A98" s="184"/>
      <c r="B98" s="178"/>
      <c r="C98" s="178"/>
      <c r="D98" s="178"/>
      <c r="E98" s="178" t="s">
        <v>2286</v>
      </c>
      <c r="F98" s="178"/>
      <c r="G98" s="186"/>
      <c r="H98" s="199">
        <v>17121.646630000025</v>
      </c>
      <c r="I98" s="199">
        <v>18583.582350000001</v>
      </c>
      <c r="J98" s="199">
        <v>20399.241409999995</v>
      </c>
      <c r="O98" t="s">
        <v>2286</v>
      </c>
      <c r="R98">
        <v>16199.328690000013</v>
      </c>
      <c r="S98">
        <v>22206.400459999986</v>
      </c>
      <c r="T98">
        <v>17537.885790000008</v>
      </c>
      <c r="U98">
        <v>24756.219070000006</v>
      </c>
      <c r="V98">
        <v>20569.356969999983</v>
      </c>
      <c r="W98">
        <v>23683.213469999999</v>
      </c>
      <c r="X98">
        <v>20479.698150000022</v>
      </c>
      <c r="Y98">
        <v>21979.039249999976</v>
      </c>
      <c r="Z98">
        <v>18724.750139999993</v>
      </c>
      <c r="AA98">
        <v>19091.728890000002</v>
      </c>
      <c r="AB98">
        <v>19370.458120000003</v>
      </c>
      <c r="AC98">
        <v>20059.632680000006</v>
      </c>
      <c r="AH98" t="s">
        <v>2286</v>
      </c>
      <c r="AK98">
        <v>5135.0639899999996</v>
      </c>
      <c r="AL98">
        <v>16394.861830000002</v>
      </c>
      <c r="AM98">
        <v>18251.204130000002</v>
      </c>
      <c r="AN98">
        <v>13622.154170000002</v>
      </c>
      <c r="AO98">
        <v>31909.072619999999</v>
      </c>
      <c r="AP98">
        <v>43736.20551</v>
      </c>
    </row>
    <row r="99" spans="1:42" x14ac:dyDescent="0.3">
      <c r="A99" s="184"/>
      <c r="B99" s="185"/>
      <c r="C99" s="178"/>
      <c r="D99" s="178"/>
      <c r="E99" s="178" t="s">
        <v>2287</v>
      </c>
      <c r="F99" s="178"/>
      <c r="G99" s="186"/>
      <c r="H99" s="199">
        <v>71379.93207000001</v>
      </c>
      <c r="I99" s="199">
        <v>71024.178000000029</v>
      </c>
      <c r="J99" s="199">
        <v>72559.921889999983</v>
      </c>
      <c r="O99" t="s">
        <v>2287</v>
      </c>
      <c r="R99">
        <v>63984.520299999996</v>
      </c>
      <c r="S99">
        <v>105068.4385</v>
      </c>
      <c r="T99">
        <v>70767.325019999975</v>
      </c>
      <c r="U99">
        <v>81030.3946</v>
      </c>
      <c r="V99">
        <v>79107.466309999974</v>
      </c>
      <c r="W99">
        <v>71105.663699999961</v>
      </c>
      <c r="X99">
        <v>80850.049009999973</v>
      </c>
      <c r="Y99">
        <v>74981.931689999998</v>
      </c>
      <c r="Z99">
        <v>421312.51058000018</v>
      </c>
      <c r="AA99">
        <v>80657.74791999998</v>
      </c>
      <c r="AB99">
        <v>74893.401209999996</v>
      </c>
      <c r="AC99">
        <v>197398.86501999997</v>
      </c>
      <c r="AH99" t="s">
        <v>2287</v>
      </c>
      <c r="AK99">
        <v>53854.645389999998</v>
      </c>
      <c r="AL99">
        <v>60962.062120000017</v>
      </c>
      <c r="AM99">
        <v>73813.136580000049</v>
      </c>
      <c r="AN99">
        <v>69584.14582000002</v>
      </c>
      <c r="AO99">
        <v>97711.810700000002</v>
      </c>
      <c r="AP99">
        <v>74635.367310000016</v>
      </c>
    </row>
    <row r="100" spans="1:42" x14ac:dyDescent="0.3">
      <c r="A100" s="184"/>
      <c r="B100" s="178"/>
      <c r="C100" s="178"/>
      <c r="D100" s="178"/>
      <c r="E100" s="244" t="s">
        <v>2288</v>
      </c>
      <c r="F100" s="244"/>
      <c r="G100" s="269"/>
      <c r="H100" s="199">
        <v>338.43170000000003</v>
      </c>
      <c r="I100" s="199">
        <v>888.91962999999998</v>
      </c>
      <c r="J100" s="199">
        <v>640.18065999999999</v>
      </c>
      <c r="O100" t="s">
        <v>2288</v>
      </c>
      <c r="R100">
        <v>670.41235999999992</v>
      </c>
      <c r="S100">
        <v>691.09739999999988</v>
      </c>
      <c r="T100">
        <v>288.20190000000002</v>
      </c>
      <c r="U100">
        <v>1034.31034</v>
      </c>
      <c r="V100">
        <v>598.82432999999992</v>
      </c>
      <c r="W100">
        <v>426.37001000000004</v>
      </c>
      <c r="X100">
        <v>1306.4145100000001</v>
      </c>
      <c r="Y100">
        <v>823.61602000000016</v>
      </c>
      <c r="Z100">
        <v>527.51756</v>
      </c>
      <c r="AA100">
        <v>899.89923999999985</v>
      </c>
      <c r="AB100">
        <v>267.71794</v>
      </c>
      <c r="AC100">
        <v>642.74463000000003</v>
      </c>
      <c r="AH100" t="s">
        <v>2288</v>
      </c>
      <c r="AK100">
        <v>158.95270000000002</v>
      </c>
      <c r="AL100">
        <v>317.98962000000006</v>
      </c>
      <c r="AM100">
        <v>376.63499999999999</v>
      </c>
      <c r="AN100">
        <v>613.54687000000001</v>
      </c>
      <c r="AO100">
        <v>490.34724999999997</v>
      </c>
      <c r="AP100">
        <v>305.85806999999994</v>
      </c>
    </row>
    <row r="101" spans="1:42" x14ac:dyDescent="0.3">
      <c r="A101" s="236"/>
      <c r="B101" s="185"/>
      <c r="C101" s="185" t="s">
        <v>2289</v>
      </c>
      <c r="D101" s="185"/>
      <c r="E101" s="185"/>
      <c r="F101" s="210"/>
      <c r="G101" s="237"/>
      <c r="H101" s="206">
        <v>103.72835000000001</v>
      </c>
      <c r="I101" s="206">
        <v>431.88418999999999</v>
      </c>
      <c r="J101" s="206">
        <v>33072.729229999997</v>
      </c>
      <c r="M101" t="s">
        <v>2289</v>
      </c>
      <c r="R101">
        <v>457.86014999999998</v>
      </c>
      <c r="S101">
        <v>23005.272100000002</v>
      </c>
      <c r="T101">
        <v>54417.97105</v>
      </c>
      <c r="U101">
        <v>5269.59357</v>
      </c>
      <c r="V101">
        <v>154.74808000000002</v>
      </c>
      <c r="W101">
        <v>62255.075259999998</v>
      </c>
      <c r="X101">
        <v>36439.328559999994</v>
      </c>
      <c r="Y101">
        <v>88764.374510000009</v>
      </c>
      <c r="Z101">
        <v>376.91915999999998</v>
      </c>
      <c r="AA101">
        <v>121.49248000000001</v>
      </c>
      <c r="AB101">
        <v>36067.773549999998</v>
      </c>
      <c r="AC101">
        <v>87446.048200000005</v>
      </c>
      <c r="AF101" t="s">
        <v>2289</v>
      </c>
      <c r="AK101">
        <v>0</v>
      </c>
      <c r="AL101">
        <v>43672.644369999995</v>
      </c>
      <c r="AM101">
        <v>0</v>
      </c>
      <c r="AN101">
        <v>73683.913189999992</v>
      </c>
      <c r="AO101">
        <v>0</v>
      </c>
      <c r="AP101">
        <v>0</v>
      </c>
    </row>
    <row r="102" spans="1:42" x14ac:dyDescent="0.3">
      <c r="A102" s="236"/>
      <c r="B102" s="185"/>
      <c r="C102" s="185" t="s">
        <v>2290</v>
      </c>
      <c r="D102" s="185"/>
      <c r="E102" s="185"/>
      <c r="F102" s="185"/>
      <c r="G102" s="240"/>
      <c r="H102" s="238">
        <v>15371.396089999998</v>
      </c>
      <c r="I102" s="238">
        <v>28008.154269999999</v>
      </c>
      <c r="J102" s="238">
        <v>867778.60687000002</v>
      </c>
      <c r="M102" t="s">
        <v>2362</v>
      </c>
      <c r="R102">
        <v>11083.14739</v>
      </c>
      <c r="S102">
        <v>19369.1571</v>
      </c>
      <c r="T102">
        <v>23716.632320000001</v>
      </c>
      <c r="U102">
        <v>86933.891780000005</v>
      </c>
      <c r="V102">
        <v>21805.403830000003</v>
      </c>
      <c r="W102">
        <v>23042.901619999997</v>
      </c>
      <c r="X102">
        <v>38105.752390000009</v>
      </c>
      <c r="Y102">
        <v>18607.126390000001</v>
      </c>
      <c r="Z102">
        <v>18700.432900000003</v>
      </c>
      <c r="AA102">
        <v>40570.429290000007</v>
      </c>
      <c r="AB102">
        <v>27400.775330000004</v>
      </c>
      <c r="AC102">
        <v>240157.33004999999</v>
      </c>
      <c r="AF102" t="s">
        <v>2362</v>
      </c>
      <c r="AK102">
        <v>3631.05654</v>
      </c>
      <c r="AL102">
        <v>15649.83107</v>
      </c>
      <c r="AM102">
        <v>11308.06079</v>
      </c>
      <c r="AN102">
        <v>19243.870549999996</v>
      </c>
      <c r="AO102">
        <v>45164.593119999998</v>
      </c>
      <c r="AP102">
        <v>22755.888919999998</v>
      </c>
    </row>
    <row r="103" spans="1:42" x14ac:dyDescent="0.3">
      <c r="A103" s="236"/>
      <c r="B103" s="185"/>
      <c r="C103" s="185" t="s">
        <v>2291</v>
      </c>
      <c r="D103" s="185"/>
      <c r="E103" s="210"/>
      <c r="F103" s="210"/>
      <c r="G103" s="237"/>
      <c r="H103" s="206"/>
      <c r="I103" s="206"/>
      <c r="J103" s="206"/>
      <c r="M103" t="s">
        <v>2291</v>
      </c>
      <c r="AF103" t="s">
        <v>2291</v>
      </c>
    </row>
    <row r="104" spans="1:42" x14ac:dyDescent="0.3">
      <c r="A104" s="184"/>
      <c r="B104" s="178"/>
      <c r="C104" s="178"/>
      <c r="D104" s="178"/>
      <c r="E104" s="208" t="s">
        <v>2292</v>
      </c>
      <c r="F104" s="208"/>
      <c r="G104" s="204"/>
      <c r="H104" s="215">
        <v>278427.46854000003</v>
      </c>
      <c r="I104" s="215">
        <v>430688.19916999992</v>
      </c>
      <c r="J104" s="215">
        <v>3976618.3815399995</v>
      </c>
      <c r="O104" t="s">
        <v>2292</v>
      </c>
      <c r="R104">
        <v>255780.98400999996</v>
      </c>
      <c r="S104">
        <v>113001.25293000002</v>
      </c>
      <c r="T104">
        <v>161237.88804000008</v>
      </c>
      <c r="U104">
        <v>271416.64196999982</v>
      </c>
      <c r="V104">
        <v>371299.54551000003</v>
      </c>
      <c r="W104">
        <v>178286.11244000003</v>
      </c>
      <c r="X104">
        <v>228969.74388999998</v>
      </c>
      <c r="Y104">
        <v>273606.31952999998</v>
      </c>
      <c r="Z104">
        <v>368984.86741999997</v>
      </c>
      <c r="AA104">
        <v>314904.80430999998</v>
      </c>
      <c r="AB104">
        <v>418372.13496000005</v>
      </c>
      <c r="AC104">
        <v>4653863.5540899988</v>
      </c>
      <c r="AH104" t="s">
        <v>2292</v>
      </c>
      <c r="AK104">
        <v>482155.24502999999</v>
      </c>
      <c r="AL104">
        <v>202484.92290999996</v>
      </c>
      <c r="AM104">
        <v>199409.31185</v>
      </c>
      <c r="AN104">
        <v>129830.99192</v>
      </c>
      <c r="AO104">
        <v>317057.09378999996</v>
      </c>
      <c r="AP104">
        <v>234314.62327000001</v>
      </c>
    </row>
    <row r="105" spans="1:42" x14ac:dyDescent="0.3">
      <c r="A105" s="184"/>
      <c r="B105" s="185"/>
      <c r="C105" s="178"/>
      <c r="D105" s="178"/>
      <c r="E105" s="208" t="s">
        <v>2293</v>
      </c>
      <c r="F105" s="208"/>
      <c r="G105" s="204"/>
      <c r="H105" s="199">
        <v>0</v>
      </c>
      <c r="I105" s="199">
        <v>0</v>
      </c>
      <c r="J105" s="199">
        <v>130000</v>
      </c>
      <c r="O105" t="s">
        <v>2293</v>
      </c>
      <c r="R105">
        <v>0</v>
      </c>
      <c r="S105">
        <v>0</v>
      </c>
      <c r="T105">
        <v>516408.63178</v>
      </c>
      <c r="U105">
        <v>0</v>
      </c>
      <c r="V105">
        <v>0</v>
      </c>
      <c r="W105">
        <v>0</v>
      </c>
      <c r="X105">
        <v>0</v>
      </c>
      <c r="Y105">
        <v>0</v>
      </c>
      <c r="Z105">
        <v>190418.09088000003</v>
      </c>
      <c r="AA105">
        <v>0</v>
      </c>
      <c r="AB105">
        <v>0</v>
      </c>
      <c r="AC105">
        <v>0</v>
      </c>
      <c r="AH105" t="s">
        <v>2293</v>
      </c>
      <c r="AK105">
        <v>0</v>
      </c>
      <c r="AL105">
        <v>0</v>
      </c>
      <c r="AM105">
        <v>0</v>
      </c>
      <c r="AN105">
        <v>216757.96463999999</v>
      </c>
      <c r="AO105">
        <v>0</v>
      </c>
      <c r="AP105">
        <v>0</v>
      </c>
    </row>
    <row r="106" spans="1:42" x14ac:dyDescent="0.3">
      <c r="A106" s="184"/>
      <c r="B106" s="178"/>
      <c r="C106" s="178"/>
      <c r="D106" s="178"/>
      <c r="E106" s="208" t="s">
        <v>2294</v>
      </c>
      <c r="F106" s="208"/>
      <c r="G106" s="204"/>
      <c r="H106" s="199">
        <v>6099.1175700000003</v>
      </c>
      <c r="I106" s="199">
        <v>444980.43346999999</v>
      </c>
      <c r="J106" s="199">
        <v>284886.07380000001</v>
      </c>
      <c r="O106" t="s">
        <v>2294</v>
      </c>
      <c r="R106">
        <v>-5657.8327199999994</v>
      </c>
      <c r="S106">
        <v>41115.461739999999</v>
      </c>
      <c r="T106">
        <v>4767655.2598700002</v>
      </c>
      <c r="U106">
        <v>9506.9745599999987</v>
      </c>
      <c r="V106">
        <v>380607.92888999998</v>
      </c>
      <c r="W106">
        <v>232357.98866999999</v>
      </c>
      <c r="X106">
        <v>26369.738539999998</v>
      </c>
      <c r="Y106">
        <v>-2628.7111500000001</v>
      </c>
      <c r="Z106">
        <v>5648692.5219100006</v>
      </c>
      <c r="AA106">
        <v>30086.185430000001</v>
      </c>
      <c r="AB106">
        <v>423557.45937</v>
      </c>
      <c r="AC106">
        <v>277479.02740000002</v>
      </c>
      <c r="AH106" t="s">
        <v>2294</v>
      </c>
      <c r="AK106">
        <v>1215.8561399999999</v>
      </c>
      <c r="AL106">
        <v>6536.7468999999501</v>
      </c>
      <c r="AM106">
        <v>4667806.4456400005</v>
      </c>
      <c r="AN106">
        <v>-1176720.2021300001</v>
      </c>
      <c r="AO106">
        <v>349787.30255999998</v>
      </c>
      <c r="AP106">
        <v>257470.79566999999</v>
      </c>
    </row>
    <row r="107" spans="1:42" x14ac:dyDescent="0.3">
      <c r="A107" s="202"/>
      <c r="B107" s="195"/>
      <c r="C107" s="195"/>
      <c r="D107" s="195"/>
      <c r="E107" s="212" t="s">
        <v>2295</v>
      </c>
      <c r="F107" s="212"/>
      <c r="G107" s="204"/>
      <c r="H107" s="186"/>
      <c r="I107" s="186"/>
      <c r="J107" s="186"/>
      <c r="O107" t="s">
        <v>2295</v>
      </c>
      <c r="AH107" t="s">
        <v>2295</v>
      </c>
    </row>
    <row r="108" spans="1:42" x14ac:dyDescent="0.3">
      <c r="A108" s="202"/>
      <c r="B108" s="195"/>
      <c r="C108" s="195"/>
      <c r="D108" s="195"/>
      <c r="E108" s="242" t="s">
        <v>2296</v>
      </c>
      <c r="F108" s="212"/>
      <c r="G108" s="204"/>
      <c r="H108" s="186">
        <v>5467.9266900000002</v>
      </c>
      <c r="I108" s="186">
        <v>444110.86444999999</v>
      </c>
      <c r="J108" s="186">
        <v>283201.89292999997</v>
      </c>
      <c r="O108" t="s">
        <v>2296</v>
      </c>
      <c r="R108">
        <v>-7334.9199099999996</v>
      </c>
      <c r="S108">
        <v>36755.333070000008</v>
      </c>
      <c r="T108">
        <v>4765511.9956200002</v>
      </c>
      <c r="U108">
        <v>6054.1492800000005</v>
      </c>
      <c r="V108">
        <v>379623.93800000002</v>
      </c>
      <c r="W108">
        <v>229496.76089999999</v>
      </c>
      <c r="X108">
        <v>24177.015530000001</v>
      </c>
      <c r="Y108">
        <v>-4490</v>
      </c>
      <c r="Z108">
        <v>5647202.7313400004</v>
      </c>
      <c r="AA108">
        <v>29194.527320000001</v>
      </c>
      <c r="AB108">
        <v>422131.29044999997</v>
      </c>
      <c r="AC108">
        <v>276730.21047000005</v>
      </c>
      <c r="AH108" t="s">
        <v>2296</v>
      </c>
      <c r="AK108">
        <v>380.17591999999996</v>
      </c>
      <c r="AL108">
        <v>6086.8554899999872</v>
      </c>
      <c r="AM108">
        <v>4667661.56489</v>
      </c>
      <c r="AN108">
        <v>-1177127.9675199999</v>
      </c>
      <c r="AO108">
        <v>349172.53522000002</v>
      </c>
      <c r="AP108">
        <v>256221.06475999998</v>
      </c>
    </row>
    <row r="109" spans="1:42" x14ac:dyDescent="0.3">
      <c r="A109" s="236"/>
      <c r="B109" s="185"/>
      <c r="C109" s="185" t="s">
        <v>2297</v>
      </c>
      <c r="D109" s="185"/>
      <c r="E109" s="210"/>
      <c r="F109" s="210"/>
      <c r="G109" s="237"/>
      <c r="H109" s="238">
        <v>5115.6424999999999</v>
      </c>
      <c r="I109" s="238">
        <v>2308.4753899999996</v>
      </c>
      <c r="J109" s="238">
        <v>8760.3402699999988</v>
      </c>
      <c r="M109" t="s">
        <v>2297</v>
      </c>
      <c r="R109">
        <v>5438.2048100000002</v>
      </c>
      <c r="S109">
        <v>6565.1272600000011</v>
      </c>
      <c r="T109">
        <v>656.6812000000001</v>
      </c>
      <c r="U109">
        <v>12160.331600000001</v>
      </c>
      <c r="V109">
        <v>7938.5100700000003</v>
      </c>
      <c r="W109">
        <v>2807.8927999999996</v>
      </c>
      <c r="X109">
        <v>23742.665419999998</v>
      </c>
      <c r="Y109">
        <v>12790.411450000001</v>
      </c>
      <c r="Z109">
        <v>6513.8173900000002</v>
      </c>
      <c r="AA109">
        <v>8706.8478699999996</v>
      </c>
      <c r="AB109">
        <v>5262.6681800000006</v>
      </c>
      <c r="AC109">
        <v>17789.888300000002</v>
      </c>
      <c r="AF109" t="s">
        <v>2297</v>
      </c>
      <c r="AK109">
        <v>2077.8758600000001</v>
      </c>
      <c r="AL109">
        <v>46.144419999999997</v>
      </c>
      <c r="AM109">
        <v>916.66796999999997</v>
      </c>
      <c r="AN109">
        <v>23713.248240000001</v>
      </c>
      <c r="AO109">
        <v>6222.0098100000005</v>
      </c>
      <c r="AP109">
        <v>20620.294889999997</v>
      </c>
    </row>
    <row r="110" spans="1:42" x14ac:dyDescent="0.3">
      <c r="A110" s="236"/>
      <c r="B110" s="185"/>
      <c r="C110" s="185" t="s">
        <v>2298</v>
      </c>
      <c r="D110" s="185"/>
      <c r="E110" s="185"/>
      <c r="F110" s="185"/>
      <c r="G110" s="237"/>
      <c r="H110" s="239">
        <v>499230.38182999997</v>
      </c>
      <c r="I110" s="239">
        <v>509510.42321000004</v>
      </c>
      <c r="J110" s="239">
        <v>1709755.4945100001</v>
      </c>
      <c r="M110" t="s">
        <v>2298</v>
      </c>
      <c r="R110">
        <v>1235326.4612799999</v>
      </c>
      <c r="S110">
        <v>5593836.7601199998</v>
      </c>
      <c r="T110">
        <v>284186.87654999999</v>
      </c>
      <c r="U110">
        <v>296558.83786999999</v>
      </c>
      <c r="V110">
        <v>602188.26864000002</v>
      </c>
      <c r="W110">
        <v>555439.60193999996</v>
      </c>
      <c r="X110">
        <v>213671.71426000001</v>
      </c>
      <c r="Y110">
        <v>421742.44568</v>
      </c>
      <c r="Z110">
        <v>178106.67632</v>
      </c>
      <c r="AA110">
        <v>345909.19066999998</v>
      </c>
      <c r="AB110">
        <v>600528.02382999996</v>
      </c>
      <c r="AC110">
        <v>4833228.8331000004</v>
      </c>
      <c r="AF110" t="s">
        <v>2298</v>
      </c>
      <c r="AK110">
        <v>1280906.1494</v>
      </c>
      <c r="AL110">
        <v>2831956.80357</v>
      </c>
      <c r="AM110">
        <v>3354975.8379500001</v>
      </c>
      <c r="AN110">
        <v>3570494.8566899998</v>
      </c>
      <c r="AO110">
        <v>3443987.6545199999</v>
      </c>
      <c r="AP110">
        <v>2033907.35246</v>
      </c>
    </row>
    <row r="111" spans="1:42" x14ac:dyDescent="0.3">
      <c r="A111" s="184"/>
      <c r="B111" s="178"/>
      <c r="C111" s="178"/>
      <c r="D111" s="178"/>
      <c r="E111" s="178" t="s">
        <v>2299</v>
      </c>
      <c r="F111" s="178"/>
      <c r="G111" s="243"/>
      <c r="H111" s="198">
        <v>0</v>
      </c>
      <c r="I111" s="198">
        <v>0</v>
      </c>
      <c r="J111" s="198">
        <v>0</v>
      </c>
      <c r="O111" t="s">
        <v>2299</v>
      </c>
      <c r="R111">
        <v>0</v>
      </c>
      <c r="S111">
        <v>0</v>
      </c>
      <c r="T111">
        <v>0</v>
      </c>
      <c r="U111">
        <v>0</v>
      </c>
      <c r="V111">
        <v>0</v>
      </c>
      <c r="W111">
        <v>0</v>
      </c>
      <c r="X111">
        <v>0</v>
      </c>
      <c r="Y111">
        <v>0</v>
      </c>
      <c r="Z111">
        <v>0</v>
      </c>
      <c r="AA111">
        <v>0</v>
      </c>
      <c r="AB111">
        <v>0</v>
      </c>
      <c r="AC111">
        <v>0</v>
      </c>
      <c r="AH111" t="s">
        <v>2299</v>
      </c>
      <c r="AK111">
        <v>0</v>
      </c>
      <c r="AL111">
        <v>0</v>
      </c>
      <c r="AM111">
        <v>0</v>
      </c>
      <c r="AN111">
        <v>0</v>
      </c>
      <c r="AO111">
        <v>0</v>
      </c>
      <c r="AP111">
        <v>0</v>
      </c>
    </row>
    <row r="112" spans="1:42" x14ac:dyDescent="0.3">
      <c r="A112" s="184"/>
      <c r="B112" s="178"/>
      <c r="C112" s="178"/>
      <c r="D112" s="178"/>
      <c r="E112" s="244" t="s">
        <v>2300</v>
      </c>
      <c r="F112" s="245"/>
      <c r="G112" s="208"/>
      <c r="H112" s="198">
        <v>2527.0235699999998</v>
      </c>
      <c r="I112" s="198">
        <v>2.6630599999999998</v>
      </c>
      <c r="J112" s="198">
        <v>0</v>
      </c>
      <c r="O112" t="s">
        <v>2300</v>
      </c>
      <c r="R112">
        <v>0</v>
      </c>
      <c r="S112">
        <v>0</v>
      </c>
      <c r="T112">
        <v>0</v>
      </c>
      <c r="U112">
        <v>1504.76965</v>
      </c>
      <c r="V112">
        <v>0</v>
      </c>
      <c r="W112">
        <v>0</v>
      </c>
      <c r="X112">
        <v>0.5438099999999999</v>
      </c>
      <c r="Y112">
        <v>0</v>
      </c>
      <c r="Z112">
        <v>1593.09617</v>
      </c>
      <c r="AA112">
        <v>0</v>
      </c>
      <c r="AB112">
        <v>-0.45380999999999999</v>
      </c>
      <c r="AC112">
        <v>-0.25</v>
      </c>
      <c r="AH112" t="s">
        <v>2300</v>
      </c>
      <c r="AK112">
        <v>0</v>
      </c>
      <c r="AL112">
        <v>0</v>
      </c>
      <c r="AM112">
        <v>0</v>
      </c>
      <c r="AN112">
        <v>0</v>
      </c>
      <c r="AO112">
        <v>0</v>
      </c>
      <c r="AP112">
        <v>0</v>
      </c>
    </row>
    <row r="113" spans="1:42" x14ac:dyDescent="0.3">
      <c r="A113" s="184"/>
      <c r="B113" s="178"/>
      <c r="C113" s="178"/>
      <c r="D113" s="178"/>
      <c r="E113" s="208" t="s">
        <v>2301</v>
      </c>
      <c r="F113" s="245"/>
      <c r="G113" s="208"/>
      <c r="H113" s="198">
        <v>18886.271990000001</v>
      </c>
      <c r="I113" s="198">
        <v>27070.231680000004</v>
      </c>
      <c r="J113" s="198">
        <v>22431.672260000003</v>
      </c>
      <c r="O113" t="s">
        <v>2301</v>
      </c>
      <c r="R113">
        <v>24408.137859999999</v>
      </c>
      <c r="S113">
        <v>40689.833230000011</v>
      </c>
      <c r="T113">
        <v>18392.487480000003</v>
      </c>
      <c r="U113">
        <v>35678.211889999991</v>
      </c>
      <c r="V113">
        <v>26279.083500000001</v>
      </c>
      <c r="W113">
        <v>33922.239409999995</v>
      </c>
      <c r="X113">
        <v>25873.676879999995</v>
      </c>
      <c r="Y113">
        <v>27443.008200000007</v>
      </c>
      <c r="Z113">
        <v>17919.739340000004</v>
      </c>
      <c r="AA113">
        <v>22053.832720000002</v>
      </c>
      <c r="AB113">
        <v>31630.425299999995</v>
      </c>
      <c r="AC113">
        <v>39729.460880000006</v>
      </c>
      <c r="AH113" t="s">
        <v>2301</v>
      </c>
      <c r="AK113">
        <v>18853.483210000002</v>
      </c>
      <c r="AL113">
        <v>19041.975059999993</v>
      </c>
      <c r="AM113">
        <v>21892.433510000003</v>
      </c>
      <c r="AN113">
        <v>14593.450540000005</v>
      </c>
      <c r="AO113">
        <v>15284.014260000007</v>
      </c>
      <c r="AP113">
        <v>28338.520590000004</v>
      </c>
    </row>
    <row r="114" spans="1:42" x14ac:dyDescent="0.3">
      <c r="A114" s="184"/>
      <c r="B114" s="178"/>
      <c r="C114" s="178"/>
      <c r="D114" s="178"/>
      <c r="E114" s="208" t="s">
        <v>2302</v>
      </c>
      <c r="F114" s="245"/>
      <c r="G114" s="208"/>
      <c r="H114" s="199">
        <v>17164.08627</v>
      </c>
      <c r="I114" s="199">
        <v>10633.528470000001</v>
      </c>
      <c r="J114" s="198">
        <v>63349.822250000012</v>
      </c>
      <c r="O114" t="s">
        <v>2302</v>
      </c>
      <c r="R114">
        <v>19400.323420000001</v>
      </c>
      <c r="S114">
        <v>30768.926889999999</v>
      </c>
      <c r="T114">
        <v>72466.38906999999</v>
      </c>
      <c r="U114">
        <v>22547.856329999999</v>
      </c>
      <c r="V114">
        <v>39028.185140000001</v>
      </c>
      <c r="W114">
        <v>211872.36252999995</v>
      </c>
      <c r="X114">
        <v>38218.493570000006</v>
      </c>
      <c r="Y114">
        <v>4322.4374799999996</v>
      </c>
      <c r="Z114">
        <v>15308.84081</v>
      </c>
      <c r="AA114">
        <v>16302.357950000001</v>
      </c>
      <c r="AB114">
        <v>10483.05234</v>
      </c>
      <c r="AC114">
        <v>51964.622219999983</v>
      </c>
      <c r="AH114" t="s">
        <v>2302</v>
      </c>
      <c r="AK114">
        <v>25563.66619</v>
      </c>
      <c r="AL114">
        <v>5774.8285100000012</v>
      </c>
      <c r="AM114">
        <v>13129.404440000004</v>
      </c>
      <c r="AN114">
        <v>5578.4061500000007</v>
      </c>
      <c r="AO114">
        <v>267196.64026000001</v>
      </c>
      <c r="AP114">
        <v>63991.831869999995</v>
      </c>
    </row>
    <row r="115" spans="1:42" x14ac:dyDescent="0.3">
      <c r="A115" s="184"/>
      <c r="B115" s="178"/>
      <c r="C115" s="178"/>
      <c r="D115" s="178"/>
      <c r="E115" s="245" t="s">
        <v>2303</v>
      </c>
      <c r="F115" s="245"/>
      <c r="G115" s="208"/>
      <c r="H115" s="198">
        <v>48.45326</v>
      </c>
      <c r="I115" s="198">
        <v>0.5246900000000001</v>
      </c>
      <c r="J115" s="198">
        <v>4.4512499999999999</v>
      </c>
      <c r="O115" t="s">
        <v>2303</v>
      </c>
      <c r="R115">
        <v>0</v>
      </c>
      <c r="S115">
        <v>0</v>
      </c>
      <c r="T115">
        <v>0</v>
      </c>
      <c r="U115">
        <v>146.15614000000002</v>
      </c>
      <c r="V115">
        <v>0.1186</v>
      </c>
      <c r="W115">
        <v>0</v>
      </c>
      <c r="X115">
        <v>0</v>
      </c>
      <c r="Y115">
        <v>0</v>
      </c>
      <c r="Z115">
        <v>0</v>
      </c>
      <c r="AA115">
        <v>0</v>
      </c>
      <c r="AB115">
        <v>9.8306100000000001</v>
      </c>
      <c r="AC115">
        <v>0</v>
      </c>
      <c r="AH115" t="s">
        <v>2303</v>
      </c>
      <c r="AK115">
        <v>0</v>
      </c>
      <c r="AL115">
        <v>0</v>
      </c>
      <c r="AM115">
        <v>0</v>
      </c>
      <c r="AN115">
        <v>0</v>
      </c>
      <c r="AO115">
        <v>0</v>
      </c>
      <c r="AP115">
        <v>0</v>
      </c>
    </row>
    <row r="116" spans="1:42" x14ac:dyDescent="0.3">
      <c r="A116" s="184"/>
      <c r="B116" s="178"/>
      <c r="C116" s="178"/>
      <c r="D116" s="178"/>
      <c r="E116" s="245" t="s">
        <v>2304</v>
      </c>
      <c r="F116" s="245"/>
      <c r="G116" s="208"/>
      <c r="H116" s="198">
        <v>0</v>
      </c>
      <c r="I116" s="198">
        <v>0</v>
      </c>
      <c r="J116" s="198">
        <v>74.072710000000001</v>
      </c>
      <c r="O116" t="s">
        <v>2304</v>
      </c>
      <c r="R116">
        <v>0</v>
      </c>
      <c r="S116">
        <v>0</v>
      </c>
      <c r="T116">
        <v>0</v>
      </c>
      <c r="U116">
        <v>0</v>
      </c>
      <c r="V116">
        <v>0</v>
      </c>
      <c r="W116">
        <v>315.85041999999999</v>
      </c>
      <c r="X116">
        <v>0</v>
      </c>
      <c r="Y116">
        <v>0</v>
      </c>
      <c r="Z116">
        <v>-3.0837600000000003</v>
      </c>
      <c r="AA116">
        <v>0</v>
      </c>
      <c r="AB116">
        <v>0</v>
      </c>
      <c r="AC116">
        <v>0</v>
      </c>
      <c r="AH116" t="s">
        <v>2304</v>
      </c>
      <c r="AK116">
        <v>0</v>
      </c>
      <c r="AL116">
        <v>0</v>
      </c>
      <c r="AM116">
        <v>0</v>
      </c>
      <c r="AN116">
        <v>0</v>
      </c>
      <c r="AO116">
        <v>0</v>
      </c>
      <c r="AP116">
        <v>302.06428999999997</v>
      </c>
    </row>
    <row r="117" spans="1:42" x14ac:dyDescent="0.3">
      <c r="A117" s="184"/>
      <c r="B117" s="178"/>
      <c r="C117" s="178"/>
      <c r="D117" s="178"/>
      <c r="E117" s="245" t="s">
        <v>2305</v>
      </c>
      <c r="F117" s="245"/>
      <c r="G117" s="208"/>
      <c r="H117" s="198">
        <v>320.04809999999998</v>
      </c>
      <c r="I117" s="198">
        <v>214.6816</v>
      </c>
      <c r="J117" s="198">
        <v>143.82820000000001</v>
      </c>
      <c r="O117" t="s">
        <v>2305</v>
      </c>
      <c r="R117">
        <v>202.31643999999997</v>
      </c>
      <c r="S117">
        <v>230.16913</v>
      </c>
      <c r="T117">
        <v>314.65265000000005</v>
      </c>
      <c r="U117">
        <v>233.35162999999997</v>
      </c>
      <c r="V117">
        <v>122.42274999999999</v>
      </c>
      <c r="W117">
        <v>211.89459000000002</v>
      </c>
      <c r="X117">
        <v>209.71519000000001</v>
      </c>
      <c r="Y117">
        <v>261.80095999999998</v>
      </c>
      <c r="Z117">
        <v>108.26355</v>
      </c>
      <c r="AA117">
        <v>100.8112</v>
      </c>
      <c r="AB117">
        <v>241.22172999999998</v>
      </c>
      <c r="AC117">
        <v>192.36198000000002</v>
      </c>
      <c r="AH117" t="s">
        <v>2305</v>
      </c>
      <c r="AK117">
        <v>8.3993099999999998</v>
      </c>
      <c r="AL117">
        <v>25.462820000000001</v>
      </c>
      <c r="AM117">
        <v>12.84346</v>
      </c>
      <c r="AN117">
        <v>21.300079999999998</v>
      </c>
      <c r="AO117">
        <v>7.3093099999999991</v>
      </c>
      <c r="AP117">
        <v>29.079369999999997</v>
      </c>
    </row>
    <row r="118" spans="1:42" x14ac:dyDescent="0.3">
      <c r="A118" s="184"/>
      <c r="B118" s="178"/>
      <c r="C118" s="178"/>
      <c r="D118" s="178"/>
      <c r="E118" s="245" t="s">
        <v>2306</v>
      </c>
      <c r="F118" s="245"/>
      <c r="G118" s="208"/>
      <c r="H118" s="198">
        <v>0</v>
      </c>
      <c r="I118" s="198">
        <v>7.266</v>
      </c>
      <c r="J118" s="198">
        <v>26.66</v>
      </c>
      <c r="O118" t="s">
        <v>2306</v>
      </c>
      <c r="R118">
        <v>5.7514599999999998</v>
      </c>
      <c r="S118">
        <v>9.6931799999999999</v>
      </c>
      <c r="T118">
        <v>0.63600000000000001</v>
      </c>
      <c r="U118">
        <v>1.59</v>
      </c>
      <c r="V118">
        <v>0.47699999999999998</v>
      </c>
      <c r="W118">
        <v>1.9079999999999999</v>
      </c>
      <c r="X118">
        <v>0</v>
      </c>
      <c r="Y118">
        <v>0.69599999999999995</v>
      </c>
      <c r="Z118">
        <v>0.9</v>
      </c>
      <c r="AA118">
        <v>1.377</v>
      </c>
      <c r="AB118">
        <v>2.6335000000000002</v>
      </c>
      <c r="AC118">
        <v>18.036000000000001</v>
      </c>
      <c r="AH118" t="s">
        <v>2306</v>
      </c>
      <c r="AK118">
        <v>0</v>
      </c>
      <c r="AL118">
        <v>1.4</v>
      </c>
      <c r="AM118">
        <v>0.6</v>
      </c>
      <c r="AN118">
        <v>0</v>
      </c>
      <c r="AO118">
        <v>0</v>
      </c>
      <c r="AP118">
        <v>6.69</v>
      </c>
    </row>
    <row r="119" spans="1:42" x14ac:dyDescent="0.3">
      <c r="A119" s="184"/>
      <c r="B119" s="178"/>
      <c r="C119" s="178"/>
      <c r="D119" s="178"/>
      <c r="E119" s="245" t="s">
        <v>2307</v>
      </c>
      <c r="F119" s="245"/>
      <c r="G119" s="208"/>
      <c r="H119" s="198">
        <v>0</v>
      </c>
      <c r="I119" s="198">
        <v>0</v>
      </c>
      <c r="J119" s="198">
        <v>0</v>
      </c>
      <c r="O119" t="s">
        <v>2307</v>
      </c>
      <c r="R119">
        <v>0</v>
      </c>
      <c r="S119">
        <v>0</v>
      </c>
      <c r="T119">
        <v>0</v>
      </c>
      <c r="U119">
        <v>0</v>
      </c>
      <c r="V119">
        <v>0</v>
      </c>
      <c r="W119">
        <v>0</v>
      </c>
      <c r="X119">
        <v>0</v>
      </c>
      <c r="Y119">
        <v>0</v>
      </c>
      <c r="Z119">
        <v>0</v>
      </c>
      <c r="AA119">
        <v>0</v>
      </c>
      <c r="AB119">
        <v>0</v>
      </c>
      <c r="AC119">
        <v>0</v>
      </c>
      <c r="AH119" t="s">
        <v>2307</v>
      </c>
      <c r="AK119">
        <v>0</v>
      </c>
      <c r="AL119">
        <v>0</v>
      </c>
      <c r="AM119">
        <v>0</v>
      </c>
      <c r="AN119">
        <v>0</v>
      </c>
      <c r="AO119">
        <v>0</v>
      </c>
      <c r="AP119">
        <v>0</v>
      </c>
    </row>
    <row r="120" spans="1:42" x14ac:dyDescent="0.3">
      <c r="A120" s="184"/>
      <c r="B120" s="178"/>
      <c r="C120" s="178"/>
      <c r="D120" s="178"/>
      <c r="E120" s="245" t="s">
        <v>2308</v>
      </c>
      <c r="F120" s="245"/>
      <c r="G120" s="208"/>
      <c r="H120" s="198">
        <v>0</v>
      </c>
      <c r="I120" s="198">
        <v>0</v>
      </c>
      <c r="J120" s="198">
        <v>289.49902000000003</v>
      </c>
      <c r="O120" t="s">
        <v>2308</v>
      </c>
      <c r="R120">
        <v>1.0000000000000001E-5</v>
      </c>
      <c r="S120">
        <v>216.50257999999999</v>
      </c>
      <c r="T120">
        <v>999.02687000000003</v>
      </c>
      <c r="U120">
        <v>0.58432000000000006</v>
      </c>
      <c r="V120">
        <v>41.032969999999999</v>
      </c>
      <c r="W120">
        <v>473.41998999999998</v>
      </c>
      <c r="X120">
        <v>467.36171999999999</v>
      </c>
      <c r="Y120">
        <v>205.60878</v>
      </c>
      <c r="Z120">
        <v>328.97113000000002</v>
      </c>
      <c r="AA120">
        <v>302.34310999999997</v>
      </c>
      <c r="AB120">
        <v>0</v>
      </c>
      <c r="AC120">
        <v>298.34915999999998</v>
      </c>
      <c r="AH120" t="s">
        <v>2308</v>
      </c>
      <c r="AK120">
        <v>0</v>
      </c>
      <c r="AL120">
        <v>4.8891</v>
      </c>
      <c r="AM120">
        <v>63.836120000000001</v>
      </c>
      <c r="AN120">
        <v>760.40255000000002</v>
      </c>
      <c r="AO120">
        <v>688.91276000000005</v>
      </c>
      <c r="AP120">
        <v>77.621660000000006</v>
      </c>
    </row>
    <row r="121" spans="1:42" x14ac:dyDescent="0.3">
      <c r="A121" s="184"/>
      <c r="B121" s="178"/>
      <c r="C121" s="178"/>
      <c r="D121" s="178"/>
      <c r="E121" s="245" t="s">
        <v>2309</v>
      </c>
      <c r="F121" s="245"/>
      <c r="G121" s="208"/>
      <c r="H121" s="198">
        <v>0</v>
      </c>
      <c r="I121" s="198">
        <v>0</v>
      </c>
      <c r="J121" s="198">
        <v>0</v>
      </c>
      <c r="O121" t="s">
        <v>2309</v>
      </c>
      <c r="R121">
        <v>0</v>
      </c>
      <c r="S121">
        <v>0</v>
      </c>
      <c r="T121">
        <v>0</v>
      </c>
      <c r="U121">
        <v>0</v>
      </c>
      <c r="V121">
        <v>0</v>
      </c>
      <c r="W121">
        <v>0</v>
      </c>
      <c r="X121">
        <v>0</v>
      </c>
      <c r="Y121">
        <v>0</v>
      </c>
      <c r="Z121">
        <v>0</v>
      </c>
      <c r="AA121">
        <v>0</v>
      </c>
      <c r="AB121">
        <v>0</v>
      </c>
      <c r="AC121">
        <v>0</v>
      </c>
      <c r="AH121" t="s">
        <v>2309</v>
      </c>
      <c r="AK121">
        <v>0</v>
      </c>
      <c r="AL121">
        <v>0</v>
      </c>
      <c r="AM121">
        <v>0</v>
      </c>
      <c r="AN121">
        <v>0</v>
      </c>
      <c r="AO121">
        <v>0</v>
      </c>
      <c r="AP121">
        <v>0</v>
      </c>
    </row>
    <row r="122" spans="1:42" x14ac:dyDescent="0.3">
      <c r="A122" s="184"/>
      <c r="B122" s="178"/>
      <c r="C122" s="178"/>
      <c r="D122" s="178"/>
      <c r="E122" s="245" t="s">
        <v>2310</v>
      </c>
      <c r="F122" s="245"/>
      <c r="G122" s="208"/>
      <c r="H122" s="198">
        <v>13968.66726</v>
      </c>
      <c r="I122" s="198">
        <v>5883.8078200000009</v>
      </c>
      <c r="J122" s="198">
        <v>55848.872270000007</v>
      </c>
      <c r="O122" t="s">
        <v>2310</v>
      </c>
      <c r="R122">
        <v>18180.68504</v>
      </c>
      <c r="S122">
        <v>28010.628109999998</v>
      </c>
      <c r="T122">
        <v>76723.05640999999</v>
      </c>
      <c r="U122">
        <v>20540.28268</v>
      </c>
      <c r="V122">
        <v>42419.814149999998</v>
      </c>
      <c r="W122">
        <v>211143.51804999996</v>
      </c>
      <c r="X122">
        <v>35114.543100000003</v>
      </c>
      <c r="Y122">
        <v>3708.2744199999997</v>
      </c>
      <c r="Z122">
        <v>13736.141820000001</v>
      </c>
      <c r="AA122">
        <v>15771.63096</v>
      </c>
      <c r="AB122">
        <v>5340.9367400000001</v>
      </c>
      <c r="AC122">
        <v>42803.338889999985</v>
      </c>
      <c r="AH122" t="s">
        <v>2310</v>
      </c>
      <c r="AK122">
        <v>21418.386079999997</v>
      </c>
      <c r="AL122">
        <v>5310.3004800000017</v>
      </c>
      <c r="AM122">
        <v>12173.734470000003</v>
      </c>
      <c r="AN122">
        <v>3936.64057</v>
      </c>
      <c r="AO122">
        <v>257341.98372000002</v>
      </c>
      <c r="AP122">
        <v>8837.938009999998</v>
      </c>
    </row>
    <row r="123" spans="1:42" x14ac:dyDescent="0.3">
      <c r="A123" s="184"/>
      <c r="B123" s="178"/>
      <c r="C123" s="178"/>
      <c r="D123" s="178"/>
      <c r="E123" s="245" t="s">
        <v>2311</v>
      </c>
      <c r="F123" s="245"/>
      <c r="G123" s="208"/>
      <c r="H123" s="198">
        <v>89.261619999999994</v>
      </c>
      <c r="I123" s="198">
        <v>389.37436000000002</v>
      </c>
      <c r="J123" s="198">
        <v>471.5498</v>
      </c>
      <c r="O123" t="s">
        <v>2311</v>
      </c>
      <c r="R123">
        <v>709.44918000000007</v>
      </c>
      <c r="S123">
        <v>1188.4887900000001</v>
      </c>
      <c r="T123">
        <v>218.37371000000002</v>
      </c>
      <c r="U123">
        <v>455.64657999999997</v>
      </c>
      <c r="V123">
        <v>98.98720999999999</v>
      </c>
      <c r="W123">
        <v>29.204239999999995</v>
      </c>
      <c r="X123">
        <v>474.47503</v>
      </c>
      <c r="Y123">
        <v>1113.31531</v>
      </c>
      <c r="Z123">
        <v>373.56407000000002</v>
      </c>
      <c r="AA123">
        <v>-108.68795999999996</v>
      </c>
      <c r="AB123">
        <v>1361.7804799999999</v>
      </c>
      <c r="AC123">
        <v>2015.85131</v>
      </c>
      <c r="AH123" t="s">
        <v>2311</v>
      </c>
      <c r="AK123">
        <v>7.5509300000000001</v>
      </c>
      <c r="AL123">
        <v>45.905910000000006</v>
      </c>
      <c r="AM123">
        <v>-31.74268</v>
      </c>
      <c r="AN123">
        <v>50.914449999999995</v>
      </c>
      <c r="AO123">
        <v>8001.6513800000002</v>
      </c>
      <c r="AP123">
        <v>87.799630000000008</v>
      </c>
    </row>
    <row r="124" spans="1:42" x14ac:dyDescent="0.3">
      <c r="A124" s="184"/>
      <c r="B124" s="178"/>
      <c r="C124" s="178"/>
      <c r="D124" s="178"/>
      <c r="E124" s="245" t="s">
        <v>2312</v>
      </c>
      <c r="F124" s="245"/>
      <c r="G124" s="208"/>
      <c r="H124" s="198">
        <v>2737.5542300000002</v>
      </c>
      <c r="I124" s="198">
        <v>4137.8739999999998</v>
      </c>
      <c r="J124" s="198">
        <v>6490.889000000001</v>
      </c>
      <c r="O124" t="s">
        <v>2312</v>
      </c>
      <c r="R124">
        <v>302.12129000000004</v>
      </c>
      <c r="S124">
        <v>1113.4221</v>
      </c>
      <c r="T124">
        <v>-5789.4089699999995</v>
      </c>
      <c r="U124">
        <v>1170.2449799999999</v>
      </c>
      <c r="V124">
        <v>-3655.0775400000007</v>
      </c>
      <c r="W124">
        <v>-303.55276000000003</v>
      </c>
      <c r="X124">
        <v>1951.83493</v>
      </c>
      <c r="Y124">
        <v>-967.30799000000013</v>
      </c>
      <c r="Z124">
        <v>762.92499999999995</v>
      </c>
      <c r="AA124">
        <v>234.84814000000011</v>
      </c>
      <c r="AB124">
        <v>3526.6492800000001</v>
      </c>
      <c r="AC124">
        <v>6636.6501800000005</v>
      </c>
      <c r="AH124" t="s">
        <v>2312</v>
      </c>
      <c r="AK124">
        <v>4129.2898700000005</v>
      </c>
      <c r="AL124">
        <v>386.84519999999998</v>
      </c>
      <c r="AM124">
        <v>910.13306999999986</v>
      </c>
      <c r="AN124">
        <v>809.14850000000001</v>
      </c>
      <c r="AO124">
        <v>1156.7830900000001</v>
      </c>
      <c r="AP124">
        <v>54650.248909999995</v>
      </c>
    </row>
    <row r="125" spans="1:42" x14ac:dyDescent="0.3">
      <c r="A125" s="184"/>
      <c r="B125" s="178"/>
      <c r="C125" s="178"/>
      <c r="D125" s="178"/>
      <c r="E125" s="245" t="s">
        <v>2313</v>
      </c>
      <c r="F125" s="245"/>
      <c r="G125" s="208"/>
      <c r="H125" s="198">
        <v>0.1018</v>
      </c>
      <c r="I125" s="198">
        <v>0</v>
      </c>
      <c r="J125" s="198">
        <v>0</v>
      </c>
      <c r="O125" t="s">
        <v>2313</v>
      </c>
      <c r="R125">
        <v>0</v>
      </c>
      <c r="S125">
        <v>2.3E-2</v>
      </c>
      <c r="T125">
        <v>5.2399999999999995E-2</v>
      </c>
      <c r="U125">
        <v>0</v>
      </c>
      <c r="V125">
        <v>0.41</v>
      </c>
      <c r="W125">
        <v>0.12</v>
      </c>
      <c r="X125">
        <v>0.56359999999999999</v>
      </c>
      <c r="Y125">
        <v>0.05</v>
      </c>
      <c r="Z125">
        <v>1.159</v>
      </c>
      <c r="AA125">
        <v>3.5499999999999997E-2</v>
      </c>
      <c r="AC125">
        <v>3.4700000000000002E-2</v>
      </c>
      <c r="AH125" t="s">
        <v>2313</v>
      </c>
      <c r="AK125">
        <v>0.04</v>
      </c>
      <c r="AL125">
        <v>2.5000000000000001E-2</v>
      </c>
      <c r="AM125">
        <v>0</v>
      </c>
      <c r="AN125">
        <v>0</v>
      </c>
      <c r="AO125">
        <v>0</v>
      </c>
      <c r="AP125">
        <v>0.39</v>
      </c>
    </row>
    <row r="126" spans="1:42" x14ac:dyDescent="0.3">
      <c r="A126" s="184"/>
      <c r="B126" s="178"/>
      <c r="C126" s="178"/>
      <c r="D126" s="212"/>
      <c r="E126" s="246" t="s">
        <v>2314</v>
      </c>
      <c r="F126" s="208"/>
      <c r="G126" s="208"/>
      <c r="H126" s="198"/>
      <c r="I126" s="198"/>
      <c r="J126" s="198"/>
      <c r="O126" t="s">
        <v>2314</v>
      </c>
      <c r="AH126" t="s">
        <v>2314</v>
      </c>
    </row>
    <row r="127" spans="1:42" x14ac:dyDescent="0.3">
      <c r="A127" s="202"/>
      <c r="B127" s="195"/>
      <c r="C127" s="247" t="s">
        <v>2315</v>
      </c>
      <c r="D127" s="195"/>
      <c r="E127" s="242"/>
      <c r="F127" s="212"/>
      <c r="G127" s="204"/>
      <c r="H127" s="186">
        <v>0</v>
      </c>
      <c r="I127" s="186">
        <v>0</v>
      </c>
      <c r="J127" s="186">
        <v>0</v>
      </c>
      <c r="AH127" t="s">
        <v>2316</v>
      </c>
      <c r="AJ127" t="s">
        <v>2317</v>
      </c>
      <c r="AK127">
        <v>1236489</v>
      </c>
      <c r="AL127">
        <v>2807140</v>
      </c>
      <c r="AM127">
        <v>3319954</v>
      </c>
      <c r="AN127">
        <v>3550323</v>
      </c>
      <c r="AO127">
        <v>3161507</v>
      </c>
      <c r="AP127">
        <v>1941577</v>
      </c>
    </row>
    <row r="128" spans="1:42" x14ac:dyDescent="0.3">
      <c r="A128" s="202"/>
      <c r="B128" s="195"/>
      <c r="C128" s="248"/>
      <c r="D128" s="195"/>
      <c r="E128" s="242" t="s">
        <v>2316</v>
      </c>
      <c r="F128" s="212"/>
      <c r="G128" s="243" t="s">
        <v>2317</v>
      </c>
      <c r="H128" s="249">
        <v>460653</v>
      </c>
      <c r="I128" s="249">
        <v>471804</v>
      </c>
      <c r="J128" s="249">
        <v>1623974</v>
      </c>
      <c r="O128" t="s">
        <v>2316</v>
      </c>
      <c r="Q128" t="s">
        <v>2317</v>
      </c>
      <c r="R128">
        <v>1191518</v>
      </c>
      <c r="S128">
        <v>5522378</v>
      </c>
      <c r="T128">
        <v>193328</v>
      </c>
      <c r="U128">
        <v>236828</v>
      </c>
      <c r="V128">
        <v>536881</v>
      </c>
      <c r="W128">
        <v>309645</v>
      </c>
      <c r="X128">
        <v>149579</v>
      </c>
      <c r="Y128">
        <v>389977</v>
      </c>
      <c r="Z128">
        <v>143285</v>
      </c>
      <c r="AA128">
        <v>307553</v>
      </c>
      <c r="AB128">
        <v>558415</v>
      </c>
      <c r="AC128">
        <v>3261946</v>
      </c>
      <c r="AD128" t="s">
        <v>2318</v>
      </c>
      <c r="AK128">
        <v>63095740.380769998</v>
      </c>
      <c r="AL128">
        <v>68106446.022430018</v>
      </c>
      <c r="AM128">
        <v>108554101.37664002</v>
      </c>
      <c r="AN128">
        <v>62846312.960169993</v>
      </c>
      <c r="AO128">
        <v>101855148.66649999</v>
      </c>
      <c r="AP128">
        <v>105679255.27216996</v>
      </c>
    </row>
    <row r="129" spans="1:42" x14ac:dyDescent="0.3">
      <c r="A129" s="250" t="s">
        <v>2318</v>
      </c>
      <c r="B129" s="228"/>
      <c r="C129" s="228"/>
      <c r="D129" s="228"/>
      <c r="E129" s="228"/>
      <c r="F129" s="228"/>
      <c r="G129" s="231"/>
      <c r="H129" s="251">
        <v>79361530.996519998</v>
      </c>
      <c r="I129" s="251">
        <v>135376150.62644002</v>
      </c>
      <c r="J129" s="251">
        <v>134440050.15135002</v>
      </c>
      <c r="K129" t="s">
        <v>2318</v>
      </c>
      <c r="R129">
        <v>73824343.085730031</v>
      </c>
      <c r="S129">
        <v>96920893.069020018</v>
      </c>
      <c r="T129">
        <v>147241477.99728</v>
      </c>
      <c r="U129">
        <v>73749809.529299989</v>
      </c>
      <c r="V129">
        <v>117932465.64524999</v>
      </c>
      <c r="W129">
        <v>117713729.27432001</v>
      </c>
      <c r="X129">
        <v>83787244.734929979</v>
      </c>
      <c r="Y129">
        <v>95520711.034100011</v>
      </c>
      <c r="Z129">
        <v>160349623.42506</v>
      </c>
      <c r="AA129">
        <v>91356528.666240022</v>
      </c>
      <c r="AB129">
        <v>144478940.09164</v>
      </c>
      <c r="AC129">
        <v>140683416.19247997</v>
      </c>
      <c r="AD129" t="s">
        <v>2319</v>
      </c>
    </row>
    <row r="130" spans="1:42" x14ac:dyDescent="0.3">
      <c r="A130" s="270" t="s">
        <v>2319</v>
      </c>
      <c r="B130" s="271"/>
      <c r="C130" s="271"/>
      <c r="D130" s="271"/>
      <c r="E130" s="271"/>
      <c r="F130" s="271"/>
      <c r="G130" s="271"/>
      <c r="H130" s="251"/>
      <c r="I130" s="251"/>
      <c r="J130" s="251"/>
      <c r="K130" t="s">
        <v>2319</v>
      </c>
      <c r="AD130" t="s">
        <v>2318</v>
      </c>
      <c r="AK130">
        <v>63095740.380769998</v>
      </c>
      <c r="AL130">
        <v>68106446.022430018</v>
      </c>
      <c r="AM130">
        <v>108554101.37664002</v>
      </c>
      <c r="AN130">
        <v>62846312.960169993</v>
      </c>
      <c r="AO130">
        <v>101855148.66649999</v>
      </c>
      <c r="AP130">
        <v>105679255.27216996</v>
      </c>
    </row>
    <row r="131" spans="1:42" x14ac:dyDescent="0.3">
      <c r="A131" s="252" t="s">
        <v>2318</v>
      </c>
      <c r="B131" s="253"/>
      <c r="C131" s="254"/>
      <c r="D131" s="182"/>
      <c r="E131" s="182"/>
      <c r="F131" s="182"/>
      <c r="G131" s="182"/>
      <c r="H131" s="255">
        <v>79361530.996519998</v>
      </c>
      <c r="I131" s="255">
        <v>135376150.62644002</v>
      </c>
      <c r="J131" s="255">
        <v>134440050.15135002</v>
      </c>
      <c r="K131" t="s">
        <v>2318</v>
      </c>
      <c r="R131">
        <v>73824343.085730031</v>
      </c>
      <c r="S131">
        <v>96920893.069020018</v>
      </c>
      <c r="T131">
        <v>147241477.99728</v>
      </c>
      <c r="U131">
        <v>73749809.529299989</v>
      </c>
      <c r="V131">
        <v>117932465.64524999</v>
      </c>
      <c r="W131">
        <v>117713729.27432001</v>
      </c>
      <c r="X131">
        <v>83787244.734929979</v>
      </c>
      <c r="Y131">
        <v>95520711.034100011</v>
      </c>
      <c r="Z131">
        <v>160349623.42506</v>
      </c>
      <c r="AA131">
        <v>91356528.666240022</v>
      </c>
      <c r="AB131">
        <v>144478940.09164</v>
      </c>
      <c r="AC131">
        <v>140683416.19247997</v>
      </c>
      <c r="AD131" t="s">
        <v>2320</v>
      </c>
      <c r="AK131">
        <v>484218.60211000009</v>
      </c>
      <c r="AL131">
        <v>576902.79968999978</v>
      </c>
      <c r="AM131">
        <v>3175.9396899994463</v>
      </c>
      <c r="AN131">
        <v>-251746.45064999955</v>
      </c>
      <c r="AO131">
        <v>-340255.45139000006</v>
      </c>
      <c r="AP131">
        <v>144233.66581000015</v>
      </c>
    </row>
    <row r="132" spans="1:42" x14ac:dyDescent="0.3">
      <c r="A132" s="256" t="s">
        <v>2320</v>
      </c>
      <c r="B132" s="257"/>
      <c r="C132" s="257"/>
      <c r="D132" s="257"/>
      <c r="E132" s="257"/>
      <c r="F132" s="257"/>
      <c r="G132" s="258"/>
      <c r="H132" s="259">
        <v>-30173.086150000105</v>
      </c>
      <c r="I132" s="259">
        <v>24126.230510000139</v>
      </c>
      <c r="J132" s="259">
        <v>-1059743.2079099994</v>
      </c>
      <c r="K132" t="s">
        <v>2320</v>
      </c>
      <c r="R132">
        <v>47866.433920000214</v>
      </c>
      <c r="S132">
        <v>69649.664760000072</v>
      </c>
      <c r="T132">
        <v>-177559.32531999983</v>
      </c>
      <c r="U132">
        <v>611962.15966000024</v>
      </c>
      <c r="V132">
        <v>226537.16129000019</v>
      </c>
      <c r="W132">
        <v>207845.88913999998</v>
      </c>
      <c r="X132">
        <v>100883.28795999999</v>
      </c>
      <c r="Y132">
        <v>247820.60749000008</v>
      </c>
      <c r="Z132">
        <v>-119207.75722000003</v>
      </c>
      <c r="AA132">
        <v>96584.359380000038</v>
      </c>
      <c r="AB132">
        <v>215897.0264399997</v>
      </c>
      <c r="AC132">
        <v>-1582438.6048399992</v>
      </c>
      <c r="AD132" t="s">
        <v>2321</v>
      </c>
      <c r="AK132">
        <v>-596423.39788999991</v>
      </c>
      <c r="AL132">
        <v>-368947.20031000022</v>
      </c>
      <c r="AM132">
        <v>-344052.06031000055</v>
      </c>
      <c r="AN132">
        <v>-571925.45064999955</v>
      </c>
      <c r="AO132">
        <v>-786426.45139000006</v>
      </c>
      <c r="AP132">
        <v>-494422.33418999985</v>
      </c>
    </row>
    <row r="133" spans="1:42" x14ac:dyDescent="0.3">
      <c r="A133" s="262" t="s">
        <v>2321</v>
      </c>
      <c r="B133" s="263"/>
      <c r="C133" s="263"/>
      <c r="D133" s="263"/>
      <c r="E133" s="263"/>
      <c r="F133" s="263"/>
      <c r="G133" s="272"/>
      <c r="H133" s="199">
        <v>-431425.0861500001</v>
      </c>
      <c r="I133" s="199">
        <v>-594664.76948999986</v>
      </c>
      <c r="J133" s="199">
        <v>-5201454.2079099994</v>
      </c>
      <c r="K133" t="s">
        <v>2321</v>
      </c>
      <c r="R133">
        <v>-403223.56607999979</v>
      </c>
      <c r="S133">
        <v>-370181.33523999993</v>
      </c>
      <c r="T133">
        <v>-942465.32531999983</v>
      </c>
      <c r="U133">
        <v>-550674.84033999976</v>
      </c>
      <c r="V133">
        <v>-572197.83870999981</v>
      </c>
      <c r="W133">
        <v>-614800.11086000002</v>
      </c>
      <c r="X133">
        <v>-500670.71204000001</v>
      </c>
      <c r="Y133">
        <v>-530199.39250999992</v>
      </c>
      <c r="Z133">
        <v>-1066033.75722</v>
      </c>
      <c r="AA133">
        <v>-509092.64061999996</v>
      </c>
      <c r="AB133">
        <v>-630458.9735600003</v>
      </c>
      <c r="AC133">
        <v>-6794154.6048399992</v>
      </c>
      <c r="AD133" t="s">
        <v>2322</v>
      </c>
      <c r="AK133">
        <v>1080642</v>
      </c>
      <c r="AL133">
        <v>945850</v>
      </c>
      <c r="AM133">
        <v>347228</v>
      </c>
      <c r="AN133">
        <v>320179</v>
      </c>
      <c r="AO133">
        <v>446171</v>
      </c>
      <c r="AP133">
        <v>638656</v>
      </c>
    </row>
    <row r="134" spans="1:42" x14ac:dyDescent="0.3">
      <c r="A134" s="262" t="s">
        <v>2322</v>
      </c>
      <c r="B134" s="263"/>
      <c r="C134" s="263"/>
      <c r="D134" s="263"/>
      <c r="E134" s="263"/>
      <c r="F134" s="263"/>
      <c r="G134" s="263"/>
      <c r="H134" s="261">
        <v>401252</v>
      </c>
      <c r="I134" s="261">
        <v>618791</v>
      </c>
      <c r="J134" s="261">
        <v>4141711</v>
      </c>
      <c r="K134" t="s">
        <v>2322</v>
      </c>
      <c r="R134">
        <v>451090</v>
      </c>
      <c r="S134">
        <v>439831</v>
      </c>
      <c r="T134">
        <v>764906</v>
      </c>
      <c r="U134">
        <v>1162637</v>
      </c>
      <c r="V134">
        <v>798735</v>
      </c>
      <c r="W134">
        <v>822646</v>
      </c>
      <c r="X134">
        <v>601554</v>
      </c>
      <c r="Y134">
        <v>778020</v>
      </c>
      <c r="Z134">
        <v>946826</v>
      </c>
      <c r="AA134">
        <v>605677</v>
      </c>
      <c r="AB134">
        <v>846356</v>
      </c>
      <c r="AC134">
        <v>5211716</v>
      </c>
      <c r="AD134" t="s">
        <v>2323</v>
      </c>
      <c r="AJ134" t="s">
        <v>2239</v>
      </c>
      <c r="AK134">
        <v>1280</v>
      </c>
      <c r="AL134">
        <v>326479</v>
      </c>
      <c r="AM134">
        <v>9200</v>
      </c>
      <c r="AN134">
        <v>136714</v>
      </c>
      <c r="AO134">
        <v>209925</v>
      </c>
      <c r="AP134">
        <v>308531</v>
      </c>
    </row>
    <row r="135" spans="1:42" x14ac:dyDescent="0.3">
      <c r="A135" s="236" t="s">
        <v>2323</v>
      </c>
      <c r="B135" s="185"/>
      <c r="C135" s="257"/>
      <c r="D135" s="185"/>
      <c r="E135" s="185"/>
      <c r="F135" s="185"/>
      <c r="G135" s="243" t="s">
        <v>2324</v>
      </c>
      <c r="H135" s="260">
        <v>22619</v>
      </c>
      <c r="I135" s="260">
        <v>13872</v>
      </c>
      <c r="J135" s="260">
        <v>876514</v>
      </c>
      <c r="K135" t="s">
        <v>2323</v>
      </c>
      <c r="Q135" t="s">
        <v>2239</v>
      </c>
      <c r="R135">
        <v>41504</v>
      </c>
      <c r="S135">
        <v>663270</v>
      </c>
      <c r="T135">
        <v>22943</v>
      </c>
      <c r="U135">
        <v>12072</v>
      </c>
      <c r="V135">
        <v>198344</v>
      </c>
      <c r="W135">
        <v>22868</v>
      </c>
      <c r="X135">
        <v>63341</v>
      </c>
      <c r="Y135">
        <v>440899</v>
      </c>
      <c r="Z135">
        <v>-274</v>
      </c>
      <c r="AA135">
        <v>37078</v>
      </c>
      <c r="AB135">
        <v>5309</v>
      </c>
      <c r="AC135">
        <v>51539</v>
      </c>
      <c r="AH135" t="s">
        <v>2363</v>
      </c>
      <c r="AK135">
        <v>0</v>
      </c>
      <c r="AL135">
        <v>326092</v>
      </c>
      <c r="AM135">
        <v>2563</v>
      </c>
      <c r="AN135">
        <v>135891</v>
      </c>
      <c r="AO135">
        <v>0</v>
      </c>
      <c r="AP135">
        <v>308320</v>
      </c>
    </row>
    <row r="136" spans="1:42" x14ac:dyDescent="0.3">
      <c r="A136" s="184"/>
      <c r="B136" s="178"/>
      <c r="C136" s="235" t="s">
        <v>2325</v>
      </c>
      <c r="D136" s="178"/>
      <c r="E136" s="178"/>
      <c r="F136" s="178"/>
      <c r="G136" s="178"/>
      <c r="H136" s="261">
        <v>22519</v>
      </c>
      <c r="I136" s="261">
        <v>8132</v>
      </c>
      <c r="J136" s="261">
        <v>8761</v>
      </c>
      <c r="O136" t="s">
        <v>2363</v>
      </c>
      <c r="R136">
        <v>41304</v>
      </c>
      <c r="S136">
        <v>660295</v>
      </c>
      <c r="T136">
        <v>19227</v>
      </c>
      <c r="U136">
        <v>11482</v>
      </c>
      <c r="V136">
        <v>198450</v>
      </c>
      <c r="W136">
        <v>23008</v>
      </c>
      <c r="X136">
        <v>40718</v>
      </c>
      <c r="Y136">
        <v>442858</v>
      </c>
      <c r="Z136">
        <v>0</v>
      </c>
      <c r="AA136">
        <v>36715</v>
      </c>
      <c r="AB136">
        <v>5532</v>
      </c>
      <c r="AC136">
        <v>0</v>
      </c>
      <c r="AH136" t="s">
        <v>2364</v>
      </c>
      <c r="AK136">
        <v>1484</v>
      </c>
      <c r="AL136">
        <v>387</v>
      </c>
      <c r="AM136">
        <v>6637</v>
      </c>
      <c r="AN136">
        <v>619</v>
      </c>
      <c r="AO136">
        <v>300</v>
      </c>
      <c r="AP136">
        <v>211</v>
      </c>
    </row>
    <row r="137" spans="1:42" x14ac:dyDescent="0.3">
      <c r="A137" s="184"/>
      <c r="B137" s="178"/>
      <c r="C137" s="178" t="s">
        <v>2326</v>
      </c>
      <c r="D137" s="178"/>
      <c r="E137" s="178"/>
      <c r="F137" s="178"/>
      <c r="G137" s="178"/>
      <c r="H137" s="261">
        <v>100</v>
      </c>
      <c r="I137" s="261">
        <v>5440</v>
      </c>
      <c r="J137" s="261">
        <v>770</v>
      </c>
      <c r="O137" t="s">
        <v>2364</v>
      </c>
      <c r="R137">
        <v>200</v>
      </c>
      <c r="S137">
        <v>210</v>
      </c>
      <c r="T137">
        <v>550</v>
      </c>
      <c r="U137">
        <v>590</v>
      </c>
      <c r="V137">
        <v>10</v>
      </c>
      <c r="W137">
        <v>541</v>
      </c>
      <c r="X137">
        <v>23731</v>
      </c>
      <c r="Y137">
        <v>41</v>
      </c>
      <c r="Z137">
        <v>81</v>
      </c>
      <c r="AA137">
        <v>363</v>
      </c>
      <c r="AB137">
        <v>837</v>
      </c>
      <c r="AC137">
        <v>51830</v>
      </c>
      <c r="AH137" t="s">
        <v>2365</v>
      </c>
      <c r="AK137">
        <v>0</v>
      </c>
      <c r="AL137">
        <v>0</v>
      </c>
      <c r="AM137">
        <v>0</v>
      </c>
      <c r="AN137">
        <v>0</v>
      </c>
      <c r="AO137">
        <v>0</v>
      </c>
      <c r="AP137">
        <v>0</v>
      </c>
    </row>
    <row r="138" spans="1:42" x14ac:dyDescent="0.3">
      <c r="A138" s="184"/>
      <c r="B138" s="178"/>
      <c r="C138" s="235" t="s">
        <v>2327</v>
      </c>
      <c r="D138" s="178"/>
      <c r="E138" s="178"/>
      <c r="F138" s="178"/>
      <c r="G138" s="178"/>
      <c r="H138" s="261">
        <v>0</v>
      </c>
      <c r="I138" s="261">
        <v>300</v>
      </c>
      <c r="J138" s="261">
        <v>0</v>
      </c>
      <c r="O138" t="s">
        <v>2365</v>
      </c>
      <c r="AB138">
        <v>0</v>
      </c>
      <c r="AC138">
        <v>1000</v>
      </c>
      <c r="AH138" t="s">
        <v>2366</v>
      </c>
      <c r="AK138">
        <v>0</v>
      </c>
      <c r="AL138">
        <v>0</v>
      </c>
      <c r="AM138">
        <v>0</v>
      </c>
      <c r="AN138">
        <v>0</v>
      </c>
      <c r="AO138">
        <v>0</v>
      </c>
      <c r="AP138">
        <v>0</v>
      </c>
    </row>
    <row r="139" spans="1:42" x14ac:dyDescent="0.3">
      <c r="A139" s="184"/>
      <c r="B139" s="178"/>
      <c r="C139" s="178" t="s">
        <v>2328</v>
      </c>
      <c r="D139" s="178"/>
      <c r="E139" s="178"/>
      <c r="F139" s="178"/>
      <c r="G139" s="178"/>
      <c r="H139" s="261">
        <v>0</v>
      </c>
      <c r="I139" s="261">
        <v>0</v>
      </c>
      <c r="J139" s="261">
        <v>0</v>
      </c>
      <c r="O139" t="s">
        <v>2366</v>
      </c>
      <c r="R139">
        <v>0</v>
      </c>
      <c r="S139">
        <v>0</v>
      </c>
      <c r="T139">
        <v>3166</v>
      </c>
      <c r="U139">
        <v>0</v>
      </c>
      <c r="V139">
        <v>0</v>
      </c>
      <c r="W139">
        <v>0</v>
      </c>
      <c r="X139">
        <v>0</v>
      </c>
      <c r="Y139">
        <v>0</v>
      </c>
      <c r="Z139">
        <v>0</v>
      </c>
      <c r="AA139">
        <v>0</v>
      </c>
      <c r="AB139">
        <v>0</v>
      </c>
      <c r="AC139">
        <v>0</v>
      </c>
      <c r="AH139" t="s">
        <v>2367</v>
      </c>
      <c r="AK139">
        <v>0</v>
      </c>
      <c r="AL139">
        <v>0</v>
      </c>
      <c r="AM139">
        <v>0</v>
      </c>
      <c r="AN139">
        <v>0</v>
      </c>
      <c r="AO139">
        <v>0</v>
      </c>
      <c r="AP139">
        <v>0</v>
      </c>
    </row>
    <row r="140" spans="1:42" x14ac:dyDescent="0.3">
      <c r="A140" s="184"/>
      <c r="B140" s="178"/>
      <c r="C140" s="178" t="s">
        <v>2329</v>
      </c>
      <c r="D140" s="178"/>
      <c r="E140" s="178"/>
      <c r="F140" s="178"/>
      <c r="G140" s="178"/>
      <c r="H140" s="261">
        <v>0</v>
      </c>
      <c r="I140" s="261">
        <v>0</v>
      </c>
      <c r="J140" s="261">
        <v>15167</v>
      </c>
      <c r="O140" t="s">
        <v>2367</v>
      </c>
      <c r="R140">
        <v>0</v>
      </c>
      <c r="S140">
        <v>765</v>
      </c>
      <c r="T140">
        <v>0</v>
      </c>
      <c r="U140">
        <v>0</v>
      </c>
      <c r="V140">
        <v>0</v>
      </c>
      <c r="W140">
        <v>0</v>
      </c>
      <c r="X140">
        <v>1566</v>
      </c>
      <c r="Y140">
        <v>0</v>
      </c>
      <c r="Z140">
        <v>0</v>
      </c>
      <c r="AA140">
        <v>0</v>
      </c>
      <c r="AB140">
        <v>0</v>
      </c>
      <c r="AC140">
        <v>0</v>
      </c>
      <c r="AH140" t="s">
        <v>2368</v>
      </c>
      <c r="AK140">
        <v>0</v>
      </c>
      <c r="AL140">
        <v>0</v>
      </c>
      <c r="AM140">
        <v>0</v>
      </c>
      <c r="AN140">
        <v>0</v>
      </c>
      <c r="AO140">
        <v>0</v>
      </c>
      <c r="AP140">
        <v>0</v>
      </c>
    </row>
    <row r="141" spans="1:42" x14ac:dyDescent="0.3">
      <c r="A141" s="184"/>
      <c r="B141" s="178"/>
      <c r="C141" s="178" t="s">
        <v>2330</v>
      </c>
      <c r="D141" s="178"/>
      <c r="E141" s="178"/>
      <c r="F141" s="178"/>
      <c r="G141" s="178"/>
      <c r="H141" s="261">
        <v>0</v>
      </c>
      <c r="I141" s="261">
        <v>0</v>
      </c>
      <c r="J141" s="261">
        <v>0</v>
      </c>
      <c r="O141" t="s">
        <v>2368</v>
      </c>
      <c r="R141">
        <v>0</v>
      </c>
      <c r="S141">
        <v>2000</v>
      </c>
      <c r="T141">
        <v>0</v>
      </c>
      <c r="U141">
        <v>0</v>
      </c>
      <c r="V141">
        <v>0</v>
      </c>
      <c r="W141">
        <v>0</v>
      </c>
      <c r="X141">
        <v>0</v>
      </c>
      <c r="Y141">
        <v>-2000</v>
      </c>
      <c r="Z141">
        <v>0</v>
      </c>
      <c r="AH141" t="s">
        <v>2369</v>
      </c>
      <c r="AK141">
        <v>-204</v>
      </c>
      <c r="AL141">
        <v>0</v>
      </c>
      <c r="AM141">
        <v>0</v>
      </c>
      <c r="AN141">
        <v>204</v>
      </c>
      <c r="AO141">
        <v>0</v>
      </c>
      <c r="AP141">
        <v>0</v>
      </c>
    </row>
    <row r="142" spans="1:42" x14ac:dyDescent="0.3">
      <c r="A142" s="184"/>
      <c r="B142" s="178"/>
      <c r="C142" s="178" t="s">
        <v>2331</v>
      </c>
      <c r="D142" s="178"/>
      <c r="E142" s="178"/>
      <c r="F142" s="178"/>
      <c r="G142" s="178"/>
      <c r="H142" s="261"/>
      <c r="I142" s="261"/>
      <c r="J142" s="261">
        <v>0</v>
      </c>
      <c r="O142" t="s">
        <v>2369</v>
      </c>
      <c r="R142">
        <v>0</v>
      </c>
      <c r="S142">
        <v>0</v>
      </c>
      <c r="T142">
        <v>0</v>
      </c>
      <c r="U142">
        <v>0</v>
      </c>
      <c r="V142">
        <v>-57</v>
      </c>
      <c r="W142">
        <v>-681</v>
      </c>
      <c r="X142">
        <v>-2674</v>
      </c>
      <c r="Y142">
        <v>0</v>
      </c>
      <c r="Z142">
        <v>-355</v>
      </c>
      <c r="AA142">
        <v>0</v>
      </c>
      <c r="AB142">
        <v>-1060</v>
      </c>
      <c r="AC142">
        <v>-1291</v>
      </c>
      <c r="AH142" t="s">
        <v>2370</v>
      </c>
      <c r="AK142">
        <v>0</v>
      </c>
      <c r="AL142">
        <v>0</v>
      </c>
      <c r="AM142">
        <v>0</v>
      </c>
      <c r="AN142">
        <v>0</v>
      </c>
      <c r="AO142">
        <v>0</v>
      </c>
      <c r="AP142">
        <v>0</v>
      </c>
    </row>
    <row r="143" spans="1:42" x14ac:dyDescent="0.3">
      <c r="A143" s="184"/>
      <c r="B143" s="178" t="s">
        <v>2332</v>
      </c>
      <c r="C143" s="178"/>
      <c r="D143" s="178"/>
      <c r="E143" s="235"/>
      <c r="F143" s="178"/>
      <c r="G143" s="178"/>
      <c r="H143" s="261">
        <v>0</v>
      </c>
      <c r="I143" s="261">
        <v>0</v>
      </c>
      <c r="J143" s="261">
        <v>836835</v>
      </c>
      <c r="O143" t="s">
        <v>2370</v>
      </c>
      <c r="R143">
        <v>0</v>
      </c>
      <c r="S143">
        <v>0</v>
      </c>
      <c r="T143">
        <v>0</v>
      </c>
      <c r="U143">
        <v>0</v>
      </c>
      <c r="V143">
        <v>-59</v>
      </c>
      <c r="W143">
        <v>0</v>
      </c>
      <c r="X143">
        <v>0</v>
      </c>
      <c r="Y143">
        <v>0</v>
      </c>
      <c r="Z143">
        <v>0</v>
      </c>
      <c r="AB143">
        <v>0</v>
      </c>
      <c r="AC143">
        <v>0</v>
      </c>
      <c r="AH143" t="s">
        <v>2371</v>
      </c>
      <c r="AK143">
        <v>0</v>
      </c>
      <c r="AL143">
        <v>0</v>
      </c>
      <c r="AM143">
        <v>0</v>
      </c>
      <c r="AN143">
        <v>0</v>
      </c>
      <c r="AO143">
        <v>0</v>
      </c>
      <c r="AP143">
        <v>0</v>
      </c>
    </row>
    <row r="144" spans="1:42" x14ac:dyDescent="0.3">
      <c r="A144" s="184"/>
      <c r="O144" t="s">
        <v>2371</v>
      </c>
      <c r="R144">
        <v>0</v>
      </c>
      <c r="S144">
        <v>0</v>
      </c>
      <c r="T144">
        <v>0</v>
      </c>
      <c r="U144">
        <v>0</v>
      </c>
      <c r="V144">
        <v>0</v>
      </c>
      <c r="W144">
        <v>0</v>
      </c>
      <c r="X144">
        <v>0</v>
      </c>
      <c r="Y144">
        <v>0</v>
      </c>
      <c r="Z144">
        <v>0</v>
      </c>
      <c r="AA144">
        <v>0</v>
      </c>
      <c r="AB144">
        <v>0</v>
      </c>
      <c r="AC144">
        <v>0</v>
      </c>
      <c r="AH144" t="s">
        <v>2372</v>
      </c>
      <c r="AK144">
        <v>0</v>
      </c>
      <c r="AL144">
        <v>0</v>
      </c>
      <c r="AM144">
        <v>0</v>
      </c>
      <c r="AN144">
        <v>0</v>
      </c>
      <c r="AO144">
        <v>0</v>
      </c>
      <c r="AP144">
        <v>0</v>
      </c>
    </row>
    <row r="145" spans="1:42" x14ac:dyDescent="0.3">
      <c r="A145" s="184"/>
      <c r="O145" t="s">
        <v>2372</v>
      </c>
      <c r="R145">
        <v>0</v>
      </c>
      <c r="S145">
        <v>0</v>
      </c>
      <c r="T145">
        <v>0</v>
      </c>
      <c r="U145">
        <v>0</v>
      </c>
      <c r="V145">
        <v>0</v>
      </c>
      <c r="W145">
        <v>0</v>
      </c>
      <c r="X145">
        <v>0</v>
      </c>
      <c r="Y145">
        <v>0</v>
      </c>
      <c r="Z145">
        <v>0</v>
      </c>
      <c r="AA145">
        <v>0</v>
      </c>
      <c r="AB145">
        <v>0</v>
      </c>
      <c r="AC145">
        <v>0</v>
      </c>
      <c r="AH145" t="s">
        <v>2373</v>
      </c>
      <c r="AK145">
        <v>0</v>
      </c>
      <c r="AL145">
        <v>0</v>
      </c>
      <c r="AM145">
        <v>0</v>
      </c>
      <c r="AN145">
        <v>0</v>
      </c>
      <c r="AO145">
        <v>0</v>
      </c>
      <c r="AP145">
        <v>0</v>
      </c>
    </row>
    <row r="146" spans="1:42" x14ac:dyDescent="0.3">
      <c r="A146" s="184"/>
      <c r="O146" t="s">
        <v>2373</v>
      </c>
      <c r="R146">
        <v>0</v>
      </c>
      <c r="S146">
        <v>0</v>
      </c>
      <c r="T146">
        <v>0</v>
      </c>
      <c r="U146">
        <v>0</v>
      </c>
      <c r="V146">
        <v>0</v>
      </c>
      <c r="W146">
        <v>0</v>
      </c>
      <c r="X146">
        <v>0</v>
      </c>
      <c r="Y146">
        <v>0</v>
      </c>
      <c r="Z146">
        <v>0</v>
      </c>
      <c r="AA146">
        <v>0</v>
      </c>
      <c r="AB146">
        <v>0</v>
      </c>
      <c r="AC146">
        <v>0</v>
      </c>
      <c r="AH146" t="s">
        <v>2374</v>
      </c>
      <c r="AK146">
        <v>0</v>
      </c>
      <c r="AL146">
        <v>0</v>
      </c>
      <c r="AM146">
        <v>0</v>
      </c>
      <c r="AN146">
        <v>0</v>
      </c>
      <c r="AO146">
        <v>0</v>
      </c>
      <c r="AP146">
        <v>0</v>
      </c>
    </row>
    <row r="147" spans="1:42" x14ac:dyDescent="0.3">
      <c r="A147" s="184"/>
      <c r="O147" t="s">
        <v>2374</v>
      </c>
      <c r="R147">
        <v>0</v>
      </c>
      <c r="S147">
        <v>0</v>
      </c>
      <c r="T147">
        <v>0</v>
      </c>
      <c r="U147">
        <v>0</v>
      </c>
      <c r="V147">
        <v>0</v>
      </c>
      <c r="W147">
        <v>0</v>
      </c>
      <c r="X147">
        <v>0</v>
      </c>
      <c r="Y147">
        <v>0</v>
      </c>
      <c r="Z147">
        <v>0</v>
      </c>
      <c r="AA147">
        <v>0</v>
      </c>
      <c r="AB147">
        <v>0</v>
      </c>
      <c r="AC147">
        <v>0</v>
      </c>
      <c r="AH147" t="s">
        <v>2332</v>
      </c>
      <c r="AK147">
        <v>0</v>
      </c>
      <c r="AL147">
        <v>0</v>
      </c>
      <c r="AM147">
        <v>0</v>
      </c>
      <c r="AN147">
        <v>0</v>
      </c>
      <c r="AO147">
        <v>209625</v>
      </c>
      <c r="AP147">
        <v>0</v>
      </c>
    </row>
    <row r="148" spans="1:42" x14ac:dyDescent="0.3">
      <c r="B148" s="235" t="s">
        <v>2333</v>
      </c>
      <c r="C148" s="178"/>
      <c r="D148" s="178"/>
      <c r="E148" s="178"/>
      <c r="F148" s="178"/>
      <c r="G148" s="178"/>
      <c r="H148" s="261">
        <v>0</v>
      </c>
      <c r="I148" s="261">
        <v>0</v>
      </c>
      <c r="J148" s="261">
        <v>0</v>
      </c>
      <c r="O148" t="s">
        <v>2332</v>
      </c>
      <c r="R148">
        <v>0</v>
      </c>
      <c r="S148">
        <v>0</v>
      </c>
      <c r="T148">
        <v>0</v>
      </c>
      <c r="U148">
        <v>0</v>
      </c>
      <c r="V148">
        <v>0</v>
      </c>
      <c r="W148">
        <v>0</v>
      </c>
      <c r="X148">
        <v>0</v>
      </c>
      <c r="Y148">
        <v>0</v>
      </c>
      <c r="Z148">
        <v>0</v>
      </c>
      <c r="AA148">
        <v>0</v>
      </c>
      <c r="AB148">
        <v>0</v>
      </c>
      <c r="AC148">
        <v>0</v>
      </c>
      <c r="AH148" t="s">
        <v>2333</v>
      </c>
      <c r="AK148">
        <v>0</v>
      </c>
      <c r="AL148">
        <v>0</v>
      </c>
      <c r="AM148">
        <v>0</v>
      </c>
      <c r="AN148">
        <v>0</v>
      </c>
      <c r="AO148">
        <v>0</v>
      </c>
      <c r="AP148">
        <v>0</v>
      </c>
    </row>
    <row r="149" spans="1:42" x14ac:dyDescent="0.3">
      <c r="B149" s="235"/>
      <c r="C149" s="178" t="s">
        <v>2334</v>
      </c>
      <c r="D149" s="178"/>
      <c r="E149" s="178"/>
      <c r="F149" s="178"/>
      <c r="G149" s="178"/>
      <c r="H149" s="261">
        <v>0</v>
      </c>
      <c r="I149" s="261">
        <v>0</v>
      </c>
      <c r="J149" s="261">
        <v>0</v>
      </c>
      <c r="O149" t="s">
        <v>2333</v>
      </c>
      <c r="R149">
        <v>0</v>
      </c>
      <c r="S149">
        <v>0</v>
      </c>
      <c r="T149">
        <v>0</v>
      </c>
      <c r="U149">
        <v>0</v>
      </c>
      <c r="V149">
        <v>0</v>
      </c>
      <c r="W149">
        <v>0</v>
      </c>
      <c r="X149">
        <v>0</v>
      </c>
      <c r="Y149">
        <v>0</v>
      </c>
      <c r="Z149">
        <v>0</v>
      </c>
      <c r="AA149">
        <v>0</v>
      </c>
      <c r="AB149">
        <v>0</v>
      </c>
      <c r="AC149">
        <v>0</v>
      </c>
      <c r="AH149" t="s">
        <v>2375</v>
      </c>
      <c r="AK149">
        <v>0</v>
      </c>
      <c r="AL149">
        <v>0</v>
      </c>
      <c r="AM149">
        <v>0</v>
      </c>
      <c r="AN149">
        <v>0</v>
      </c>
      <c r="AO149">
        <v>0</v>
      </c>
      <c r="AP149">
        <v>0</v>
      </c>
    </row>
    <row r="150" spans="1:42" x14ac:dyDescent="0.3">
      <c r="B150" s="235"/>
      <c r="C150" s="178" t="s">
        <v>2335</v>
      </c>
      <c r="D150" s="178"/>
      <c r="E150" s="178"/>
      <c r="F150" s="178"/>
      <c r="G150" s="178"/>
      <c r="H150" s="261">
        <v>0</v>
      </c>
      <c r="I150" s="261">
        <v>0</v>
      </c>
      <c r="J150" s="261">
        <v>9981</v>
      </c>
      <c r="O150" t="s">
        <v>2375</v>
      </c>
      <c r="R150">
        <v>0</v>
      </c>
      <c r="S150">
        <v>0</v>
      </c>
      <c r="T150">
        <v>0</v>
      </c>
      <c r="U150">
        <v>0</v>
      </c>
      <c r="V150">
        <v>0</v>
      </c>
      <c r="W150">
        <v>0</v>
      </c>
      <c r="X150">
        <v>0</v>
      </c>
      <c r="Y150">
        <v>0</v>
      </c>
      <c r="Z150">
        <v>0</v>
      </c>
      <c r="AB150">
        <v>0</v>
      </c>
      <c r="AC150">
        <v>0</v>
      </c>
      <c r="AH150" t="s">
        <v>2376</v>
      </c>
      <c r="AK150">
        <v>0</v>
      </c>
      <c r="AL150">
        <v>0</v>
      </c>
      <c r="AM150">
        <v>0</v>
      </c>
      <c r="AN150">
        <v>0</v>
      </c>
      <c r="AO150">
        <v>0</v>
      </c>
      <c r="AP150">
        <v>0</v>
      </c>
    </row>
    <row r="151" spans="1:42" x14ac:dyDescent="0.3">
      <c r="B151" s="235"/>
      <c r="C151" s="178" t="s">
        <v>2336</v>
      </c>
      <c r="D151" s="178"/>
      <c r="E151" s="178"/>
      <c r="F151" s="178"/>
      <c r="G151" s="178"/>
      <c r="H151" s="261">
        <v>0</v>
      </c>
      <c r="I151" s="261">
        <v>0</v>
      </c>
      <c r="J151" s="261">
        <v>5000</v>
      </c>
      <c r="O151" t="s">
        <v>2376</v>
      </c>
      <c r="R151">
        <v>0</v>
      </c>
      <c r="S151">
        <v>0</v>
      </c>
      <c r="T151">
        <v>0</v>
      </c>
      <c r="U151">
        <v>0</v>
      </c>
      <c r="V151">
        <v>0</v>
      </c>
      <c r="W151">
        <v>0</v>
      </c>
      <c r="X151">
        <v>0</v>
      </c>
      <c r="Y151">
        <v>0</v>
      </c>
      <c r="Z151">
        <v>0</v>
      </c>
      <c r="AA151">
        <v>0</v>
      </c>
      <c r="AB151">
        <v>0</v>
      </c>
      <c r="AC151">
        <v>0</v>
      </c>
    </row>
    <row r="152" spans="1:42" x14ac:dyDescent="0.3">
      <c r="A152" s="273" t="s">
        <v>2337</v>
      </c>
      <c r="B152" s="235"/>
      <c r="C152" s="235"/>
      <c r="D152" s="235"/>
      <c r="E152" s="235"/>
      <c r="F152" s="235"/>
      <c r="G152" s="268"/>
      <c r="H152" s="261">
        <v>2.7833299999999999</v>
      </c>
      <c r="I152" s="261">
        <v>1.68333</v>
      </c>
      <c r="J152" s="261">
        <v>0</v>
      </c>
      <c r="K152" t="s">
        <v>2337</v>
      </c>
      <c r="R152">
        <v>0</v>
      </c>
      <c r="S152">
        <v>0.66666999999999998</v>
      </c>
      <c r="T152">
        <v>0.2</v>
      </c>
      <c r="U152">
        <v>0</v>
      </c>
      <c r="V152">
        <v>0.05</v>
      </c>
      <c r="W152">
        <v>0</v>
      </c>
      <c r="X152">
        <v>0</v>
      </c>
      <c r="Y152">
        <v>54.883330000000001</v>
      </c>
      <c r="Z152">
        <v>0</v>
      </c>
      <c r="AA152">
        <v>1.5</v>
      </c>
      <c r="AB152">
        <v>0</v>
      </c>
      <c r="AC152">
        <v>0</v>
      </c>
      <c r="AD152" t="s">
        <v>2337</v>
      </c>
      <c r="AK152">
        <v>0</v>
      </c>
      <c r="AL152">
        <v>0</v>
      </c>
      <c r="AM152">
        <v>0</v>
      </c>
      <c r="AN152">
        <v>0</v>
      </c>
      <c r="AO152">
        <v>0</v>
      </c>
      <c r="AP152">
        <v>0</v>
      </c>
    </row>
    <row r="153" spans="1:42" x14ac:dyDescent="0.3">
      <c r="A153" s="184" t="s">
        <v>2338</v>
      </c>
      <c r="B153" s="178"/>
      <c r="C153" s="178"/>
      <c r="D153" s="178"/>
      <c r="E153" s="178"/>
      <c r="F153" s="178"/>
      <c r="G153" s="241"/>
      <c r="H153" s="261">
        <v>3534562.9157800004</v>
      </c>
      <c r="I153" s="261">
        <v>3514042.2188899997</v>
      </c>
      <c r="J153" s="261">
        <v>3648226.8431899999</v>
      </c>
      <c r="K153" t="s">
        <v>2338</v>
      </c>
      <c r="R153">
        <v>3727892.12622</v>
      </c>
      <c r="S153">
        <v>3461514.7302600001</v>
      </c>
      <c r="T153">
        <v>3530607.19343</v>
      </c>
      <c r="U153">
        <v>3410770.7181799999</v>
      </c>
      <c r="V153">
        <v>3201069.94331</v>
      </c>
      <c r="W153">
        <v>3566543.301</v>
      </c>
      <c r="X153">
        <v>3796988.06317</v>
      </c>
      <c r="Y153">
        <v>3458010.4393600002</v>
      </c>
      <c r="Z153">
        <v>3807332.1439099996</v>
      </c>
      <c r="AA153">
        <v>3528323.70701</v>
      </c>
      <c r="AB153">
        <v>3495556.9734800002</v>
      </c>
      <c r="AC153">
        <v>3770745.3230999997</v>
      </c>
      <c r="AD153" t="s">
        <v>2338</v>
      </c>
      <c r="AK153">
        <v>2558272.5997100002</v>
      </c>
      <c r="AL153">
        <v>1599970.9169700001</v>
      </c>
      <c r="AM153">
        <v>1260801.7249700001</v>
      </c>
      <c r="AN153">
        <v>2357605.6139199999</v>
      </c>
      <c r="AO153">
        <v>3646053.3910400001</v>
      </c>
      <c r="AP153">
        <v>5159495.2959899995</v>
      </c>
    </row>
    <row r="154" spans="1:42" x14ac:dyDescent="0.3">
      <c r="A154" s="264" t="s">
        <v>2339</v>
      </c>
      <c r="B154" s="265"/>
      <c r="C154" s="265"/>
      <c r="D154" s="265"/>
      <c r="E154" s="265"/>
      <c r="F154" s="265"/>
      <c r="G154" s="265"/>
      <c r="H154" s="266">
        <v>1615752.2591199998</v>
      </c>
      <c r="I154" s="266">
        <v>1601109.21936</v>
      </c>
      <c r="J154" s="266">
        <v>1696711.18184</v>
      </c>
      <c r="K154" t="s">
        <v>2339</v>
      </c>
      <c r="R154">
        <v>1510983.9494400001</v>
      </c>
      <c r="S154">
        <v>1595692.48232</v>
      </c>
      <c r="T154">
        <v>1622086.74618</v>
      </c>
      <c r="U154">
        <v>1624245.86387</v>
      </c>
      <c r="V154">
        <v>1658067.0172999999</v>
      </c>
      <c r="W154">
        <v>1642823.66334</v>
      </c>
      <c r="X154">
        <v>1663487.2553599998</v>
      </c>
      <c r="Y154">
        <v>1664709.8666300001</v>
      </c>
      <c r="Z154">
        <v>1788519.15705</v>
      </c>
      <c r="AA154">
        <v>1670315.0718399999</v>
      </c>
      <c r="AB154">
        <v>1763840.9556199999</v>
      </c>
      <c r="AC154">
        <v>1895788.7980299999</v>
      </c>
      <c r="AD154" t="s">
        <v>2339</v>
      </c>
      <c r="AK154">
        <v>1443405.03764</v>
      </c>
      <c r="AL154">
        <v>1326166.2971099999</v>
      </c>
      <c r="AM154">
        <v>1291739.155</v>
      </c>
      <c r="AN154">
        <v>1457469.74217</v>
      </c>
      <c r="AO154">
        <v>1549732.60968</v>
      </c>
      <c r="AP154">
        <v>1578687.52061</v>
      </c>
    </row>
    <row r="155" spans="1:42" x14ac:dyDescent="0.3">
      <c r="A155" s="236" t="s">
        <v>2340</v>
      </c>
      <c r="B155" s="178"/>
      <c r="C155" s="178"/>
      <c r="D155" s="178"/>
      <c r="E155" s="178"/>
      <c r="F155" s="178"/>
      <c r="G155" s="178"/>
      <c r="H155" s="238">
        <v>84504294.868599996</v>
      </c>
      <c r="I155" s="238">
        <v>140529301.97853002</v>
      </c>
      <c r="J155" s="238">
        <v>139601758.96847004</v>
      </c>
      <c r="K155" t="s">
        <v>2340</v>
      </c>
      <c r="R155">
        <v>79152589.595310032</v>
      </c>
      <c r="S155">
        <v>102711019.61303</v>
      </c>
      <c r="T155">
        <v>152239555.81156999</v>
      </c>
      <c r="U155">
        <v>79408860.271009982</v>
      </c>
      <c r="V155">
        <v>123216483.81714998</v>
      </c>
      <c r="W155">
        <v>123153810.1278</v>
      </c>
      <c r="X155">
        <v>89411944.341419965</v>
      </c>
      <c r="Y155">
        <v>101332205.83091001</v>
      </c>
      <c r="Z155">
        <v>165825992.96880001</v>
      </c>
      <c r="AA155">
        <v>96688831.304470032</v>
      </c>
      <c r="AB155">
        <v>149959544.04717997</v>
      </c>
      <c r="AC155">
        <v>144819050.70876995</v>
      </c>
      <c r="AD155" t="s">
        <v>2340</v>
      </c>
      <c r="AK155">
        <v>67582916.620230004</v>
      </c>
      <c r="AL155">
        <v>71935965.036200017</v>
      </c>
      <c r="AM155">
        <v>111119018.19630001</v>
      </c>
      <c r="AN155">
        <v>66546355.865609996</v>
      </c>
      <c r="AO155">
        <v>106920604.21582998</v>
      </c>
      <c r="AP155">
        <v>112870202.75457998</v>
      </c>
    </row>
    <row r="156" spans="1:42" x14ac:dyDescent="0.3">
      <c r="A156" s="184" t="s">
        <v>2341</v>
      </c>
      <c r="B156" s="178"/>
      <c r="C156" s="178"/>
      <c r="D156" s="178"/>
      <c r="E156" s="178"/>
      <c r="F156" s="178"/>
      <c r="G156" s="243"/>
      <c r="H156" s="261">
        <v>-20423</v>
      </c>
      <c r="I156" s="261">
        <v>-318804</v>
      </c>
      <c r="J156" s="261">
        <v>257171</v>
      </c>
      <c r="K156" t="s">
        <v>2341</v>
      </c>
      <c r="R156">
        <v>-244488</v>
      </c>
      <c r="S156">
        <v>7619</v>
      </c>
      <c r="T156">
        <v>-10474</v>
      </c>
      <c r="U156">
        <v>234915</v>
      </c>
      <c r="V156">
        <v>98725</v>
      </c>
      <c r="W156">
        <v>19911</v>
      </c>
      <c r="X156">
        <v>-55150</v>
      </c>
      <c r="Y156">
        <v>54061</v>
      </c>
      <c r="Z156">
        <v>388</v>
      </c>
      <c r="AA156">
        <v>-58683</v>
      </c>
      <c r="AB156">
        <v>12145</v>
      </c>
      <c r="AC156">
        <v>-27044</v>
      </c>
      <c r="AD156" t="s">
        <v>2341</v>
      </c>
      <c r="AK156">
        <v>16415</v>
      </c>
      <c r="AL156">
        <v>3123</v>
      </c>
      <c r="AM156">
        <v>-12025</v>
      </c>
      <c r="AN156">
        <v>13620</v>
      </c>
      <c r="AO156">
        <v>-26756</v>
      </c>
      <c r="AP156">
        <v>15209</v>
      </c>
    </row>
    <row r="157" spans="1:42" x14ac:dyDescent="0.3">
      <c r="A157" s="273" t="s">
        <v>2342</v>
      </c>
      <c r="B157" s="235"/>
      <c r="C157" s="235"/>
      <c r="D157" s="235"/>
      <c r="E157" s="235"/>
      <c r="F157" s="235"/>
      <c r="G157" s="268"/>
      <c r="H157" s="261">
        <v>0</v>
      </c>
      <c r="I157" s="261">
        <v>-3</v>
      </c>
      <c r="J157" s="261">
        <v>-2</v>
      </c>
      <c r="K157" t="s">
        <v>2342</v>
      </c>
      <c r="R157">
        <v>0</v>
      </c>
      <c r="S157">
        <v>0</v>
      </c>
      <c r="T157">
        <v>-1</v>
      </c>
      <c r="U157">
        <v>0</v>
      </c>
      <c r="V157">
        <v>0</v>
      </c>
      <c r="W157">
        <v>0</v>
      </c>
      <c r="X157">
        <v>0</v>
      </c>
      <c r="Y157">
        <v>0</v>
      </c>
      <c r="Z157">
        <v>-55</v>
      </c>
      <c r="AA157">
        <v>0</v>
      </c>
      <c r="AB157">
        <v>-1.5</v>
      </c>
      <c r="AC157">
        <v>0</v>
      </c>
      <c r="AD157" t="s">
        <v>2342</v>
      </c>
      <c r="AK157">
        <v>0</v>
      </c>
      <c r="AL157">
        <v>0</v>
      </c>
      <c r="AM157">
        <v>0</v>
      </c>
      <c r="AN157">
        <v>0</v>
      </c>
      <c r="AO157">
        <v>0</v>
      </c>
      <c r="AP157">
        <v>0</v>
      </c>
    </row>
    <row r="158" spans="1:42" x14ac:dyDescent="0.3">
      <c r="A158" s="184" t="s">
        <v>2343</v>
      </c>
      <c r="B158" s="178"/>
      <c r="C158" s="178"/>
      <c r="D158" s="178"/>
      <c r="E158" s="178"/>
      <c r="F158" s="178"/>
      <c r="G158" s="178"/>
      <c r="H158" s="261">
        <v>-6958422</v>
      </c>
      <c r="I158" s="261">
        <v>-3534563</v>
      </c>
      <c r="J158" s="261">
        <v>-3514042</v>
      </c>
      <c r="K158" t="s">
        <v>2343</v>
      </c>
      <c r="R158">
        <v>-3648226</v>
      </c>
      <c r="S158">
        <v>-3727892</v>
      </c>
      <c r="T158">
        <v>-3461515</v>
      </c>
      <c r="U158">
        <v>-3530607</v>
      </c>
      <c r="V158">
        <v>-3410771</v>
      </c>
      <c r="W158">
        <v>-3201070</v>
      </c>
      <c r="X158">
        <v>-3566544</v>
      </c>
      <c r="Y158">
        <v>-3796988</v>
      </c>
      <c r="Z158">
        <v>-3458010</v>
      </c>
      <c r="AA158">
        <v>-3807332</v>
      </c>
      <c r="AB158">
        <v>-3528324</v>
      </c>
      <c r="AC158">
        <v>-3495557</v>
      </c>
      <c r="AD158" t="s">
        <v>2343</v>
      </c>
      <c r="AK158">
        <v>-3770745</v>
      </c>
      <c r="AL158">
        <v>-2558273</v>
      </c>
      <c r="AM158">
        <v>-1599971</v>
      </c>
      <c r="AN158">
        <v>-1260802</v>
      </c>
      <c r="AO158">
        <v>-2357606</v>
      </c>
      <c r="AP158">
        <v>-3646053</v>
      </c>
    </row>
    <row r="159" spans="1:42" x14ac:dyDescent="0.3">
      <c r="A159" s="184" t="s">
        <v>2344</v>
      </c>
      <c r="B159" s="178"/>
      <c r="C159" s="178"/>
      <c r="D159" s="178"/>
      <c r="E159" s="178"/>
      <c r="F159" s="178"/>
      <c r="G159" s="178"/>
      <c r="H159" s="261">
        <v>-1741170</v>
      </c>
      <c r="I159" s="261">
        <v>-1615752</v>
      </c>
      <c r="J159" s="261">
        <v>-1601109</v>
      </c>
      <c r="K159" t="s">
        <v>2344</v>
      </c>
      <c r="R159">
        <v>-1696711</v>
      </c>
      <c r="S159">
        <v>-1510984</v>
      </c>
      <c r="T159">
        <v>-1595692</v>
      </c>
      <c r="U159">
        <v>-1622087</v>
      </c>
      <c r="V159">
        <v>-1624246</v>
      </c>
      <c r="W159">
        <v>-1658067</v>
      </c>
      <c r="X159">
        <v>-1642824</v>
      </c>
      <c r="Y159">
        <v>-1663487</v>
      </c>
      <c r="Z159">
        <v>-1664710</v>
      </c>
      <c r="AA159">
        <v>-1788519</v>
      </c>
      <c r="AB159">
        <v>-1670315</v>
      </c>
      <c r="AC159">
        <v>-1763841</v>
      </c>
      <c r="AD159" t="s">
        <v>2344</v>
      </c>
      <c r="AK159">
        <v>-1895789</v>
      </c>
      <c r="AL159">
        <v>-1443405</v>
      </c>
      <c r="AM159">
        <v>-1326166</v>
      </c>
      <c r="AN159">
        <v>-1291739</v>
      </c>
      <c r="AO159">
        <v>-1457470</v>
      </c>
      <c r="AP159">
        <v>-1549733</v>
      </c>
    </row>
    <row r="160" spans="1:42" x14ac:dyDescent="0.3">
      <c r="A160" s="274" t="s">
        <v>2345</v>
      </c>
      <c r="B160" s="275"/>
      <c r="C160" s="275"/>
      <c r="D160" s="275"/>
      <c r="E160" s="275"/>
      <c r="F160" s="275"/>
      <c r="G160" s="276"/>
      <c r="H160" s="261">
        <v>7692</v>
      </c>
      <c r="I160" s="261">
        <v>1001</v>
      </c>
      <c r="J160" s="261">
        <v>-22802</v>
      </c>
      <c r="K160" t="s">
        <v>2345</v>
      </c>
      <c r="R160">
        <v>-1870</v>
      </c>
      <c r="S160">
        <v>3506</v>
      </c>
      <c r="T160">
        <v>4746</v>
      </c>
      <c r="U160">
        <v>104384</v>
      </c>
      <c r="V160">
        <v>3409</v>
      </c>
      <c r="W160">
        <v>-8507</v>
      </c>
      <c r="X160">
        <v>-32787</v>
      </c>
      <c r="Y160">
        <v>1715</v>
      </c>
      <c r="Z160">
        <v>26449</v>
      </c>
      <c r="AA160">
        <v>-26507</v>
      </c>
      <c r="AB160">
        <v>4991</v>
      </c>
      <c r="AC160">
        <v>-67360</v>
      </c>
      <c r="AD160" t="s">
        <v>2345</v>
      </c>
      <c r="AK160">
        <v>-49650</v>
      </c>
      <c r="AL160">
        <v>32382</v>
      </c>
      <c r="AM160">
        <v>-2360</v>
      </c>
      <c r="AN160">
        <v>18537</v>
      </c>
      <c r="AO160">
        <v>1744</v>
      </c>
      <c r="AP160">
        <v>-754</v>
      </c>
    </row>
    <row r="161" spans="1:42" x14ac:dyDescent="0.3">
      <c r="A161" s="250" t="s">
        <v>2346</v>
      </c>
      <c r="B161" s="229"/>
      <c r="C161" s="229"/>
      <c r="D161" s="229"/>
      <c r="E161" s="229"/>
      <c r="F161" s="229"/>
      <c r="G161" s="231"/>
      <c r="H161" s="251">
        <v>75791971.868599996</v>
      </c>
      <c r="I161" s="251">
        <v>135061180.97853002</v>
      </c>
      <c r="J161" s="251">
        <v>134720974.96847004</v>
      </c>
      <c r="K161" t="s">
        <v>2346</v>
      </c>
      <c r="R161">
        <v>73561294.595310032</v>
      </c>
      <c r="S161">
        <v>97483268.613030002</v>
      </c>
      <c r="T161">
        <v>147176619.81156999</v>
      </c>
      <c r="U161">
        <v>74595465.271009982</v>
      </c>
      <c r="V161">
        <v>118283600.81714998</v>
      </c>
      <c r="W161">
        <v>118306077.1278</v>
      </c>
      <c r="X161">
        <v>84114639.341419965</v>
      </c>
      <c r="Y161">
        <v>95927506.830910012</v>
      </c>
      <c r="Z161">
        <v>160730054.96880001</v>
      </c>
      <c r="AA161">
        <v>91007790.304470032</v>
      </c>
      <c r="AB161">
        <v>144778039.54717997</v>
      </c>
      <c r="AC161">
        <v>139465248.70876995</v>
      </c>
      <c r="AD161" t="s">
        <v>2346</v>
      </c>
      <c r="AK161">
        <v>61883147.620230004</v>
      </c>
      <c r="AL161">
        <v>67969792.036200017</v>
      </c>
      <c r="AM161">
        <v>108178496.19630001</v>
      </c>
      <c r="AN161">
        <v>64025971.865609996</v>
      </c>
      <c r="AO161">
        <v>103080516.21582998</v>
      </c>
      <c r="AP161">
        <v>107688871.75457998</v>
      </c>
    </row>
    <row r="162" spans="1:42" x14ac:dyDescent="0.3">
      <c r="A162" s="277" t="s">
        <v>2347</v>
      </c>
      <c r="B162" s="277"/>
      <c r="C162" s="277"/>
      <c r="D162" s="277"/>
      <c r="E162" s="277"/>
      <c r="F162" s="277"/>
      <c r="G162" s="277"/>
      <c r="H162" s="277"/>
      <c r="I162" s="277"/>
      <c r="J162" s="277"/>
      <c r="K162" t="s">
        <v>2347</v>
      </c>
      <c r="AD162" t="s">
        <v>2347</v>
      </c>
    </row>
    <row r="163" spans="1:42" x14ac:dyDescent="0.3">
      <c r="A163" s="267" t="s">
        <v>2348</v>
      </c>
      <c r="B163" s="267"/>
      <c r="C163" s="267"/>
      <c r="D163" s="267"/>
      <c r="E163" s="267"/>
      <c r="F163" s="267"/>
      <c r="G163" s="267"/>
      <c r="H163" s="267"/>
      <c r="I163" s="267"/>
      <c r="J163" s="267"/>
      <c r="K163" t="s">
        <v>2377</v>
      </c>
      <c r="AD163" t="s">
        <v>2377</v>
      </c>
    </row>
    <row r="164" spans="1:42" x14ac:dyDescent="0.3">
      <c r="A164" s="267" t="s">
        <v>2349</v>
      </c>
      <c r="B164" s="267"/>
      <c r="C164" s="267"/>
      <c r="D164" s="267"/>
      <c r="E164" s="267"/>
      <c r="F164" s="267"/>
      <c r="G164" s="267"/>
      <c r="H164" s="267"/>
      <c r="I164" s="267"/>
      <c r="J164" s="267"/>
      <c r="K164" t="s">
        <v>2349</v>
      </c>
      <c r="AD164" t="s">
        <v>2349</v>
      </c>
    </row>
    <row r="165" spans="1:42" x14ac:dyDescent="0.3">
      <c r="A165" s="267" t="s">
        <v>2350</v>
      </c>
      <c r="B165" s="267"/>
      <c r="C165" s="267"/>
      <c r="D165" s="267"/>
      <c r="E165" s="267"/>
      <c r="F165" s="267"/>
      <c r="G165" s="267"/>
      <c r="H165" s="267"/>
      <c r="I165" s="267"/>
      <c r="J165" s="267"/>
      <c r="K165" t="s">
        <v>2350</v>
      </c>
      <c r="AD165" t="s">
        <v>2350</v>
      </c>
    </row>
    <row r="166" spans="1:42" x14ac:dyDescent="0.3">
      <c r="A166" s="267" t="s">
        <v>2351</v>
      </c>
      <c r="B166" s="267"/>
      <c r="C166" s="267"/>
      <c r="D166" s="267"/>
      <c r="E166" s="267"/>
      <c r="F166" s="267"/>
      <c r="G166" s="267"/>
      <c r="H166" s="267"/>
      <c r="I166" s="267"/>
      <c r="J166" s="267"/>
      <c r="K166" t="s">
        <v>2351</v>
      </c>
      <c r="AD166" t="s">
        <v>2351</v>
      </c>
    </row>
    <row r="167" spans="1:42" x14ac:dyDescent="0.3">
      <c r="A167" s="267" t="s">
        <v>2352</v>
      </c>
      <c r="B167" s="267"/>
      <c r="C167" s="267"/>
      <c r="D167" s="267"/>
      <c r="E167" s="267"/>
      <c r="F167" s="267"/>
      <c r="G167" s="267"/>
      <c r="H167" s="267"/>
      <c r="I167" s="267"/>
      <c r="J167" s="267"/>
      <c r="K167" t="s">
        <v>2378</v>
      </c>
      <c r="AD167" t="s">
        <v>2378</v>
      </c>
    </row>
    <row r="168" spans="1:42" x14ac:dyDescent="0.3">
      <c r="A168" s="267" t="s">
        <v>2353</v>
      </c>
      <c r="B168" s="267"/>
      <c r="C168" s="267"/>
      <c r="D168" s="267"/>
      <c r="E168" s="267"/>
      <c r="F168" s="267"/>
      <c r="G168" s="267"/>
      <c r="H168" s="267"/>
      <c r="I168" s="267"/>
      <c r="J168" s="267"/>
      <c r="K168" t="s">
        <v>2379</v>
      </c>
      <c r="AD168" t="s">
        <v>2379</v>
      </c>
    </row>
    <row r="169" spans="1:42" x14ac:dyDescent="0.3">
      <c r="A169" s="267" t="s">
        <v>2354</v>
      </c>
      <c r="B169" s="267"/>
      <c r="C169" s="267"/>
      <c r="D169" s="267"/>
      <c r="E169" s="267"/>
      <c r="F169" s="267"/>
      <c r="G169" s="267"/>
      <c r="H169" s="267"/>
      <c r="I169" s="267"/>
      <c r="J169" s="267"/>
    </row>
  </sheetData>
  <mergeCells count="14">
    <mergeCell ref="R17:Z17"/>
    <mergeCell ref="AA17:AC17"/>
    <mergeCell ref="C67:G67"/>
    <mergeCell ref="E30:G30"/>
    <mergeCell ref="E31:G31"/>
    <mergeCell ref="E33:G33"/>
    <mergeCell ref="E34:G34"/>
    <mergeCell ref="C38:G38"/>
    <mergeCell ref="C41:G41"/>
    <mergeCell ref="H17:J17"/>
    <mergeCell ref="E22:G22"/>
    <mergeCell ref="E24:G24"/>
    <mergeCell ref="C27:G27"/>
    <mergeCell ref="E29:G2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CEE52-4F3F-41E9-AE95-5107C0D48400}">
  <dimension ref="A2:AE129"/>
  <sheetViews>
    <sheetView topLeftCell="N1" zoomScale="70" zoomScaleNormal="70" workbookViewId="0">
      <selection activeCell="X14" sqref="X14"/>
    </sheetView>
  </sheetViews>
  <sheetFormatPr defaultRowHeight="14.4" x14ac:dyDescent="0.3"/>
  <cols>
    <col min="1" max="1" width="16.5546875" customWidth="1"/>
    <col min="2" max="2" width="12.6640625" customWidth="1"/>
    <col min="3" max="3" width="42.33203125" bestFit="1" customWidth="1"/>
    <col min="4" max="4" width="14" bestFit="1" customWidth="1"/>
    <col min="5" max="5" width="17.6640625" bestFit="1" customWidth="1"/>
    <col min="6" max="6" width="18" bestFit="1" customWidth="1"/>
    <col min="7" max="7" width="17.6640625" bestFit="1" customWidth="1"/>
    <col min="8" max="8" width="18.33203125" bestFit="1" customWidth="1"/>
    <col min="9" max="9" width="18" bestFit="1" customWidth="1"/>
    <col min="10" max="11" width="17.6640625" bestFit="1" customWidth="1"/>
    <col min="12" max="12" width="18.33203125" bestFit="1" customWidth="1"/>
    <col min="13" max="14" width="17.33203125" bestFit="1" customWidth="1"/>
    <col min="15" max="17" width="18" bestFit="1" customWidth="1"/>
    <col min="18" max="19" width="17.44140625" bestFit="1" customWidth="1"/>
    <col min="20" max="20" width="16.88671875" bestFit="1" customWidth="1"/>
    <col min="21" max="21" width="17.44140625" bestFit="1" customWidth="1"/>
    <col min="22" max="23" width="18" bestFit="1" customWidth="1"/>
    <col min="24" max="25" width="14" bestFit="1" customWidth="1"/>
  </cols>
  <sheetData>
    <row r="2" spans="1:31" x14ac:dyDescent="0.3">
      <c r="B2" t="s">
        <v>41</v>
      </c>
    </row>
    <row r="3" spans="1:31" x14ac:dyDescent="0.3">
      <c r="A3" t="s">
        <v>33</v>
      </c>
      <c r="C3" t="s">
        <v>34</v>
      </c>
      <c r="D3" t="s">
        <v>35</v>
      </c>
      <c r="E3" s="1">
        <v>43466</v>
      </c>
      <c r="F3" s="1">
        <v>43497</v>
      </c>
      <c r="G3" s="1">
        <v>43525</v>
      </c>
      <c r="H3" s="1">
        <v>43556</v>
      </c>
      <c r="I3" s="1">
        <v>43586</v>
      </c>
      <c r="J3" s="1">
        <v>43617</v>
      </c>
      <c r="K3" s="1">
        <v>43647</v>
      </c>
      <c r="L3" s="1">
        <v>43678</v>
      </c>
      <c r="M3" s="1">
        <v>43709</v>
      </c>
      <c r="N3" s="1">
        <v>43739</v>
      </c>
      <c r="O3" s="1">
        <v>43770</v>
      </c>
      <c r="P3" s="1">
        <v>43800</v>
      </c>
      <c r="Q3" s="1">
        <v>43831</v>
      </c>
      <c r="R3" s="1">
        <v>43862</v>
      </c>
      <c r="S3" s="1">
        <v>43891</v>
      </c>
      <c r="T3" s="1">
        <v>43922</v>
      </c>
      <c r="U3" s="1">
        <v>43952</v>
      </c>
      <c r="V3" s="1">
        <v>43983</v>
      </c>
      <c r="W3" s="1">
        <v>44013</v>
      </c>
      <c r="Y3" s="1">
        <v>43466</v>
      </c>
      <c r="Z3" s="1">
        <v>43497</v>
      </c>
      <c r="AA3" s="1">
        <v>43525</v>
      </c>
      <c r="AB3" s="1">
        <v>43556</v>
      </c>
      <c r="AC3" s="1">
        <v>43586</v>
      </c>
      <c r="AD3" s="1">
        <v>43617</v>
      </c>
      <c r="AE3" s="1">
        <v>43647</v>
      </c>
    </row>
    <row r="4" spans="1:31" x14ac:dyDescent="0.3">
      <c r="A4" t="s">
        <v>37</v>
      </c>
      <c r="C4" t="s">
        <v>5</v>
      </c>
      <c r="D4" t="s">
        <v>38</v>
      </c>
      <c r="G4">
        <v>13.93</v>
      </c>
      <c r="J4">
        <v>15.75</v>
      </c>
      <c r="M4">
        <v>15</v>
      </c>
      <c r="P4">
        <v>13.39</v>
      </c>
      <c r="S4">
        <v>13.95</v>
      </c>
      <c r="V4">
        <v>14.35</v>
      </c>
    </row>
    <row r="5" spans="1:31" x14ac:dyDescent="0.3">
      <c r="A5" t="s">
        <v>37</v>
      </c>
      <c r="C5" t="s">
        <v>5</v>
      </c>
      <c r="D5" t="s">
        <v>8</v>
      </c>
      <c r="G5" s="4">
        <f>(G4/100)*(G8/1000)</f>
        <v>616.11705814358902</v>
      </c>
      <c r="H5" s="4"/>
      <c r="I5" s="4"/>
      <c r="J5" s="4">
        <f>(J4/100)*(J8/1000)</f>
        <v>765.0188254659206</v>
      </c>
      <c r="K5" s="4"/>
      <c r="L5" s="4"/>
      <c r="M5" s="4">
        <f>(M4/100)*(M8/1000)</f>
        <v>709.3542670485723</v>
      </c>
      <c r="N5" s="4"/>
      <c r="O5" s="4"/>
      <c r="P5" s="4">
        <f>(P4/100)*(P8/1000)</f>
        <v>737.41094083827477</v>
      </c>
      <c r="Q5" s="4"/>
      <c r="R5" s="4"/>
      <c r="S5" s="4">
        <f>(S4/100)*(S8/1000)</f>
        <v>620.67639974964413</v>
      </c>
      <c r="T5" s="4"/>
      <c r="U5" s="4"/>
      <c r="V5" s="4">
        <f>(V4/100)*(V8/1000)</f>
        <v>595.60021753144315</v>
      </c>
      <c r="W5" s="4"/>
    </row>
    <row r="6" spans="1:31" x14ac:dyDescent="0.3">
      <c r="D6">
        <v>2019</v>
      </c>
      <c r="H6">
        <v>2020</v>
      </c>
    </row>
    <row r="7" spans="1:31" x14ac:dyDescent="0.3">
      <c r="G7" t="s">
        <v>1</v>
      </c>
      <c r="J7" t="s">
        <v>2</v>
      </c>
      <c r="M7" t="s">
        <v>3</v>
      </c>
      <c r="P7" t="s">
        <v>4</v>
      </c>
      <c r="S7" t="s">
        <v>1</v>
      </c>
      <c r="V7" t="s">
        <v>2</v>
      </c>
    </row>
    <row r="8" spans="1:31" x14ac:dyDescent="0.3">
      <c r="C8" t="s">
        <v>39</v>
      </c>
      <c r="G8">
        <v>4422950.8840171499</v>
      </c>
      <c r="J8">
        <v>4857262.3839106075</v>
      </c>
      <c r="M8">
        <v>4729028.4469904816</v>
      </c>
      <c r="P8">
        <v>5507176.5559243811</v>
      </c>
      <c r="S8">
        <v>4449293.1881694924</v>
      </c>
      <c r="V8">
        <v>4150524.1639821827</v>
      </c>
    </row>
    <row r="10" spans="1:31" x14ac:dyDescent="0.3">
      <c r="G10" s="75">
        <f>SUM(E11:G11)</f>
        <v>610730.46475171996</v>
      </c>
      <c r="J10" s="75">
        <f>SUM(H11:J11)</f>
        <v>764743.05045391002</v>
      </c>
      <c r="M10" s="75">
        <f>SUM(K11:M11)</f>
        <v>705610.25228052004</v>
      </c>
      <c r="P10" s="75">
        <f>SUM(N11:P11)</f>
        <v>735645.75686944998</v>
      </c>
      <c r="S10" s="75">
        <f>SUM(Q11:S11)</f>
        <v>614106.20045204996</v>
      </c>
      <c r="V10" s="75">
        <f>SUM(T11:V11)</f>
        <v>595579.21751466987</v>
      </c>
    </row>
    <row r="11" spans="1:31" x14ac:dyDescent="0.3">
      <c r="A11" t="s">
        <v>37</v>
      </c>
      <c r="B11" t="s">
        <v>45</v>
      </c>
      <c r="C11" t="s">
        <v>5</v>
      </c>
      <c r="D11" t="s">
        <v>7</v>
      </c>
      <c r="E11" s="4">
        <f>E13+E14+E15+E16+E18+E17</f>
        <v>233463.81919556001</v>
      </c>
      <c r="F11" s="4">
        <f t="shared" ref="F11:W11" si="0">F13+F14+F15+F16+F18+F17</f>
        <v>179920.80962265999</v>
      </c>
      <c r="G11" s="4">
        <f t="shared" si="0"/>
        <v>197345.83593350003</v>
      </c>
      <c r="H11" s="4">
        <f t="shared" si="0"/>
        <v>289603.66658354999</v>
      </c>
      <c r="I11" s="4">
        <f t="shared" si="0"/>
        <v>263643.72164692002</v>
      </c>
      <c r="J11" s="4">
        <f t="shared" si="0"/>
        <v>211495.66222344001</v>
      </c>
      <c r="K11" s="4">
        <f t="shared" si="0"/>
        <v>235587.94195003001</v>
      </c>
      <c r="L11" s="4">
        <f t="shared" si="0"/>
        <v>260116.60020295999</v>
      </c>
      <c r="M11" s="4">
        <f t="shared" si="0"/>
        <v>209905.71012753001</v>
      </c>
      <c r="N11" s="4">
        <f t="shared" si="0"/>
        <v>236992.64793452999</v>
      </c>
      <c r="O11" s="4">
        <f t="shared" si="0"/>
        <v>282953.84914965997</v>
      </c>
      <c r="P11" s="4">
        <f t="shared" si="0"/>
        <v>215699.25978526002</v>
      </c>
      <c r="Q11" s="4">
        <f t="shared" si="0"/>
        <v>250768.07939658003</v>
      </c>
      <c r="R11" s="4">
        <f t="shared" si="0"/>
        <v>187000.06916810997</v>
      </c>
      <c r="S11" s="4">
        <f t="shared" si="0"/>
        <v>176338.05188735999</v>
      </c>
      <c r="T11" s="4">
        <f t="shared" si="0"/>
        <v>124930.40293191999</v>
      </c>
      <c r="U11" s="4">
        <f t="shared" si="0"/>
        <v>145194.45670092996</v>
      </c>
      <c r="V11" s="4">
        <f t="shared" si="0"/>
        <v>325454.35788181995</v>
      </c>
      <c r="W11" s="4">
        <f t="shared" si="0"/>
        <v>210482.22450633001</v>
      </c>
    </row>
    <row r="12" spans="1:31" x14ac:dyDescent="0.3">
      <c r="A12" t="s">
        <v>37</v>
      </c>
      <c r="B12" t="s">
        <v>45</v>
      </c>
      <c r="C12" t="s">
        <v>14</v>
      </c>
      <c r="D12" t="s">
        <v>7</v>
      </c>
      <c r="E12" s="4">
        <f>E22/1000000</f>
        <v>89590.436615020008</v>
      </c>
      <c r="F12" s="4">
        <f t="shared" ref="F12:W12" si="1">F22/1000000</f>
        <v>59300.632084720004</v>
      </c>
      <c r="G12" s="4">
        <f t="shared" si="1"/>
        <v>66577.357303500001</v>
      </c>
      <c r="H12" s="4">
        <f t="shared" si="1"/>
        <v>148858.01189897</v>
      </c>
      <c r="I12" s="4">
        <f t="shared" si="1"/>
        <v>123935.91096388</v>
      </c>
      <c r="J12" s="4">
        <f t="shared" si="1"/>
        <v>77917.109405669995</v>
      </c>
      <c r="K12" s="4">
        <f t="shared" si="1"/>
        <v>89868.800173280004</v>
      </c>
      <c r="L12" s="4">
        <f t="shared" si="1"/>
        <v>127891.89870138001</v>
      </c>
      <c r="M12" s="4">
        <f t="shared" si="1"/>
        <v>68596.739446830004</v>
      </c>
      <c r="N12" s="4">
        <f t="shared" si="1"/>
        <v>83250.063795770009</v>
      </c>
      <c r="O12" s="4">
        <f t="shared" si="1"/>
        <v>137364.86218438001</v>
      </c>
      <c r="P12" s="4">
        <f t="shared" si="1"/>
        <v>82392.768041070012</v>
      </c>
      <c r="Q12" s="4">
        <f t="shared" si="1"/>
        <v>95727.892326009998</v>
      </c>
      <c r="R12" s="4">
        <f t="shared" si="1"/>
        <v>65184.987964990003</v>
      </c>
      <c r="S12" s="4">
        <f t="shared" si="1"/>
        <v>71404.008106359994</v>
      </c>
      <c r="T12" s="4">
        <f t="shared" si="1"/>
        <v>61185.20437118</v>
      </c>
      <c r="U12" s="4">
        <f t="shared" si="1"/>
        <v>64379.387197899996</v>
      </c>
      <c r="V12" s="4">
        <f t="shared" si="1"/>
        <v>187630.01909310001</v>
      </c>
      <c r="W12" s="4">
        <f t="shared" si="1"/>
        <v>69780.629186790015</v>
      </c>
    </row>
    <row r="13" spans="1:31" x14ac:dyDescent="0.3">
      <c r="A13" t="s">
        <v>37</v>
      </c>
      <c r="B13" t="s">
        <v>45</v>
      </c>
      <c r="C13" t="s">
        <v>30</v>
      </c>
      <c r="D13" t="s">
        <v>7</v>
      </c>
      <c r="E13" s="4">
        <f>(E26+E31)/1000000</f>
        <v>39434.320701380006</v>
      </c>
      <c r="F13" s="4">
        <f t="shared" ref="F13:W13" si="2">(F26+F31)/1000000</f>
        <v>40795.523332639998</v>
      </c>
      <c r="G13" s="4">
        <f t="shared" si="2"/>
        <v>43661.868353709993</v>
      </c>
      <c r="H13" s="4">
        <f t="shared" si="2"/>
        <v>45775.294272779996</v>
      </c>
      <c r="I13" s="4">
        <f t="shared" si="2"/>
        <v>49240.629681229999</v>
      </c>
      <c r="J13" s="4">
        <f t="shared" si="2"/>
        <v>57132.679798220001</v>
      </c>
      <c r="K13" s="4">
        <f t="shared" si="2"/>
        <v>39724.34073743</v>
      </c>
      <c r="L13" s="4">
        <f t="shared" si="2"/>
        <v>51319.318030099996</v>
      </c>
      <c r="M13" s="4">
        <f t="shared" si="2"/>
        <v>51211.598393779997</v>
      </c>
      <c r="N13" s="4">
        <f t="shared" si="2"/>
        <v>37234.794946330003</v>
      </c>
      <c r="O13" s="4">
        <f t="shared" si="2"/>
        <v>53501.586371820005</v>
      </c>
      <c r="P13" s="4">
        <f t="shared" si="2"/>
        <v>59183.030762130002</v>
      </c>
      <c r="Q13" s="4">
        <f t="shared" si="2"/>
        <v>45820.538589920005</v>
      </c>
      <c r="R13" s="4">
        <f t="shared" si="2"/>
        <v>47615.76135310001</v>
      </c>
      <c r="S13" s="4">
        <f t="shared" si="2"/>
        <v>55830.642642380008</v>
      </c>
      <c r="T13" s="4">
        <f t="shared" si="2"/>
        <v>29879.04509711</v>
      </c>
      <c r="U13" s="4">
        <f t="shared" si="2"/>
        <v>29010.967385159995</v>
      </c>
      <c r="V13" s="4">
        <f t="shared" si="2"/>
        <v>73003.491971830008</v>
      </c>
      <c r="W13" s="4">
        <f t="shared" si="2"/>
        <v>36439.111535180004</v>
      </c>
    </row>
    <row r="14" spans="1:31" x14ac:dyDescent="0.3">
      <c r="A14" t="s">
        <v>37</v>
      </c>
      <c r="B14" t="s">
        <v>45</v>
      </c>
      <c r="C14" t="s">
        <v>31</v>
      </c>
      <c r="D14" t="s">
        <v>7</v>
      </c>
      <c r="E14" s="4">
        <f>E23/1000000</f>
        <v>50156.115913640009</v>
      </c>
      <c r="F14" s="4">
        <f t="shared" ref="F14:W14" si="3">F23/1000000</f>
        <v>18505.108752080003</v>
      </c>
      <c r="G14" s="4">
        <f t="shared" si="3"/>
        <v>22915.48894979</v>
      </c>
      <c r="H14" s="4">
        <f t="shared" si="3"/>
        <v>103082.71762619</v>
      </c>
      <c r="I14" s="4">
        <f t="shared" si="3"/>
        <v>74695.281282650016</v>
      </c>
      <c r="J14" s="4">
        <f t="shared" si="3"/>
        <v>20784.429607449998</v>
      </c>
      <c r="K14" s="4">
        <f t="shared" si="3"/>
        <v>50144.459435850004</v>
      </c>
      <c r="L14" s="4">
        <f t="shared" si="3"/>
        <v>76572.580671279997</v>
      </c>
      <c r="M14" s="4">
        <f t="shared" si="3"/>
        <v>17385.14105305</v>
      </c>
      <c r="N14" s="4">
        <f t="shared" si="3"/>
        <v>46015.268849439999</v>
      </c>
      <c r="O14" s="4">
        <f t="shared" si="3"/>
        <v>83863.275812560008</v>
      </c>
      <c r="P14" s="4">
        <f t="shared" si="3"/>
        <v>23209.737278940003</v>
      </c>
      <c r="Q14" s="4">
        <f t="shared" si="3"/>
        <v>49907.353736089994</v>
      </c>
      <c r="R14" s="4">
        <f t="shared" si="3"/>
        <v>17569.226611890001</v>
      </c>
      <c r="S14" s="4">
        <f t="shared" si="3"/>
        <v>15573.365463980001</v>
      </c>
      <c r="T14" s="4">
        <f t="shared" si="3"/>
        <v>31306.159274069996</v>
      </c>
      <c r="U14" s="4">
        <f t="shared" si="3"/>
        <v>35368.419812740001</v>
      </c>
      <c r="V14" s="4">
        <f t="shared" si="3"/>
        <v>114626.52712126999</v>
      </c>
      <c r="W14" s="4">
        <f t="shared" si="3"/>
        <v>33341.517651610004</v>
      </c>
    </row>
    <row r="15" spans="1:31" x14ac:dyDescent="0.3">
      <c r="A15" t="s">
        <v>37</v>
      </c>
      <c r="B15" t="s">
        <v>45</v>
      </c>
      <c r="C15" t="s">
        <v>18</v>
      </c>
      <c r="D15" t="s">
        <v>7</v>
      </c>
      <c r="E15" s="4">
        <f>E78+(E44/1000000)</f>
        <v>73893.824262800015</v>
      </c>
      <c r="F15" s="4">
        <f t="shared" ref="F15:W15" si="4">F78+(F44/1000000)</f>
        <v>58533.157215079998</v>
      </c>
      <c r="G15" s="4">
        <f t="shared" si="4"/>
        <v>63480.448862090008</v>
      </c>
      <c r="H15" s="4">
        <f t="shared" si="4"/>
        <v>66736.196539769997</v>
      </c>
      <c r="I15" s="4">
        <f t="shared" si="4"/>
        <v>70629.038033549994</v>
      </c>
      <c r="J15" s="4">
        <f t="shared" si="4"/>
        <v>67976.304792899988</v>
      </c>
      <c r="K15" s="4">
        <f t="shared" si="4"/>
        <v>69715.030089940003</v>
      </c>
      <c r="L15" s="4">
        <f t="shared" si="4"/>
        <v>66936.697875870013</v>
      </c>
      <c r="M15" s="4">
        <f t="shared" si="4"/>
        <v>74337.01689015</v>
      </c>
      <c r="N15" s="4">
        <f t="shared" si="4"/>
        <v>73598.267974970004</v>
      </c>
      <c r="O15" s="4">
        <f t="shared" si="4"/>
        <v>75491.823265169995</v>
      </c>
      <c r="P15" s="4">
        <f t="shared" si="4"/>
        <v>71459.188589609999</v>
      </c>
      <c r="Q15" s="4">
        <f t="shared" si="4"/>
        <v>82365.27695775</v>
      </c>
      <c r="R15" s="4">
        <f t="shared" si="4"/>
        <v>61994.28917122</v>
      </c>
      <c r="S15" s="4">
        <f t="shared" si="4"/>
        <v>50389.861737200008</v>
      </c>
      <c r="T15" s="4">
        <f t="shared" si="4"/>
        <v>35266.977115429989</v>
      </c>
      <c r="U15" s="4">
        <f t="shared" si="4"/>
        <v>35639.540849370002</v>
      </c>
      <c r="V15" s="4">
        <f t="shared" si="4"/>
        <v>64598.485397790042</v>
      </c>
      <c r="W15" s="4">
        <f t="shared" si="4"/>
        <v>58601.202901679972</v>
      </c>
    </row>
    <row r="16" spans="1:31" x14ac:dyDescent="0.3">
      <c r="A16" t="s">
        <v>37</v>
      </c>
      <c r="B16" t="s">
        <v>45</v>
      </c>
      <c r="C16" t="s">
        <v>94</v>
      </c>
      <c r="D16" t="s">
        <v>7</v>
      </c>
      <c r="E16" s="4">
        <f>(E51+E45)/1000000</f>
        <v>30813.438529160005</v>
      </c>
      <c r="F16" s="4">
        <f t="shared" ref="F16:W16" si="5">(F51+F45)/1000000</f>
        <v>18902.14592377</v>
      </c>
      <c r="G16" s="4">
        <f t="shared" si="5"/>
        <v>22176.586156119996</v>
      </c>
      <c r="H16" s="4">
        <f t="shared" si="5"/>
        <v>28882.8944735</v>
      </c>
      <c r="I16" s="4">
        <f t="shared" si="5"/>
        <v>20166.446378860001</v>
      </c>
      <c r="J16" s="4">
        <f t="shared" si="5"/>
        <v>22425.772476219998</v>
      </c>
      <c r="K16" s="4">
        <f t="shared" si="5"/>
        <v>31871.688184130002</v>
      </c>
      <c r="L16" s="4">
        <f t="shared" si="5"/>
        <v>22041.761253019995</v>
      </c>
      <c r="M16" s="4">
        <f t="shared" si="5"/>
        <v>23337.529016209999</v>
      </c>
      <c r="N16" s="4">
        <f t="shared" si="5"/>
        <v>34558.072516350003</v>
      </c>
      <c r="O16" s="4">
        <f t="shared" si="5"/>
        <v>26940.864926879996</v>
      </c>
      <c r="P16" s="4">
        <f t="shared" si="5"/>
        <v>25405.954546800003</v>
      </c>
      <c r="Q16" s="4">
        <f t="shared" si="5"/>
        <v>34109.08368009</v>
      </c>
      <c r="R16" s="4">
        <f t="shared" si="5"/>
        <v>19703.533411650002</v>
      </c>
      <c r="S16" s="4">
        <f t="shared" si="5"/>
        <v>12355.958048819999</v>
      </c>
      <c r="T16" s="4">
        <f t="shared" si="5"/>
        <v>7929.3701593899996</v>
      </c>
      <c r="U16" s="4">
        <f t="shared" si="5"/>
        <v>15584.020800260001</v>
      </c>
      <c r="V16" s="4">
        <f t="shared" si="5"/>
        <v>23533.975196389998</v>
      </c>
      <c r="W16" s="4">
        <f t="shared" si="5"/>
        <v>32071.306092620001</v>
      </c>
    </row>
    <row r="17" spans="1:27" x14ac:dyDescent="0.3">
      <c r="A17" t="s">
        <v>37</v>
      </c>
      <c r="B17" t="s">
        <v>45</v>
      </c>
      <c r="C17" t="s">
        <v>651</v>
      </c>
      <c r="D17" t="s">
        <v>7</v>
      </c>
      <c r="E17" s="4">
        <f>E73+E86</f>
        <v>7107.1299999999992</v>
      </c>
      <c r="F17" s="4">
        <f t="shared" ref="F17:W17" si="6">F73+F86</f>
        <v>5413.24</v>
      </c>
      <c r="G17" s="4">
        <f t="shared" si="6"/>
        <v>5996.48</v>
      </c>
      <c r="H17" s="4">
        <f t="shared" si="6"/>
        <v>6233.45</v>
      </c>
      <c r="I17" s="4">
        <f t="shared" si="6"/>
        <v>6744.7800000000007</v>
      </c>
      <c r="J17" s="4">
        <f t="shared" si="6"/>
        <v>5315.1699999999992</v>
      </c>
      <c r="K17" s="4">
        <f t="shared" si="6"/>
        <v>6378.53</v>
      </c>
      <c r="L17" s="4">
        <f t="shared" si="6"/>
        <v>6288.0700000000006</v>
      </c>
      <c r="M17" s="4">
        <f t="shared" si="6"/>
        <v>6980.1600000000008</v>
      </c>
      <c r="N17" s="4">
        <f t="shared" si="6"/>
        <v>6488.5</v>
      </c>
      <c r="O17" s="4">
        <f t="shared" si="6"/>
        <v>5877.13</v>
      </c>
      <c r="P17" s="4">
        <f t="shared" si="6"/>
        <v>4989.79</v>
      </c>
      <c r="Q17" s="4">
        <f t="shared" si="6"/>
        <v>6769.7396357500002</v>
      </c>
      <c r="R17" s="4">
        <f t="shared" si="6"/>
        <v>4737.4307099999996</v>
      </c>
      <c r="S17" s="4">
        <f t="shared" si="6"/>
        <v>5460.0565182699956</v>
      </c>
      <c r="T17" s="4">
        <f t="shared" si="6"/>
        <v>4957.383683100009</v>
      </c>
      <c r="U17" s="4">
        <f t="shared" si="6"/>
        <v>6546.6037997999938</v>
      </c>
      <c r="V17" s="4">
        <f t="shared" si="6"/>
        <v>7459.1253141799507</v>
      </c>
      <c r="W17" s="4">
        <f t="shared" si="6"/>
        <v>4908.9328695300237</v>
      </c>
    </row>
    <row r="18" spans="1:27" x14ac:dyDescent="0.3">
      <c r="A18" t="s">
        <v>37</v>
      </c>
      <c r="B18" t="s">
        <v>45</v>
      </c>
      <c r="C18" t="s">
        <v>709</v>
      </c>
      <c r="D18" t="s">
        <v>7</v>
      </c>
      <c r="E18" s="4">
        <f>E83+(E34/1000000)</f>
        <v>32058.989788580002</v>
      </c>
      <c r="F18" s="4">
        <f t="shared" ref="F18:W18" si="7">F83+(F34/1000000)</f>
        <v>37771.634399090006</v>
      </c>
      <c r="G18" s="4">
        <f t="shared" si="7"/>
        <v>39114.963611790001</v>
      </c>
      <c r="H18" s="4">
        <f t="shared" si="7"/>
        <v>38893.113671310006</v>
      </c>
      <c r="I18" s="4">
        <f t="shared" si="7"/>
        <v>42167.546270630002</v>
      </c>
      <c r="J18" s="4">
        <f t="shared" si="7"/>
        <v>37861.305548650009</v>
      </c>
      <c r="K18" s="4">
        <f t="shared" si="7"/>
        <v>37753.893502679995</v>
      </c>
      <c r="L18" s="4">
        <f t="shared" si="7"/>
        <v>36958.172372690002</v>
      </c>
      <c r="M18" s="4">
        <f t="shared" si="7"/>
        <v>36654.264774340001</v>
      </c>
      <c r="N18" s="4">
        <f t="shared" si="7"/>
        <v>39097.743647439995</v>
      </c>
      <c r="O18" s="4">
        <f t="shared" si="7"/>
        <v>37279.168773230005</v>
      </c>
      <c r="P18" s="4">
        <f t="shared" si="7"/>
        <v>31451.558607780004</v>
      </c>
      <c r="Q18" s="4">
        <f t="shared" si="7"/>
        <v>31796.086796979998</v>
      </c>
      <c r="R18" s="4">
        <f t="shared" si="7"/>
        <v>35379.827910250002</v>
      </c>
      <c r="S18" s="4">
        <f t="shared" si="7"/>
        <v>36728.167476709998</v>
      </c>
      <c r="T18" s="4">
        <f t="shared" si="7"/>
        <v>15591.467602820001</v>
      </c>
      <c r="U18" s="4">
        <f t="shared" si="7"/>
        <v>23044.904053600003</v>
      </c>
      <c r="V18" s="4">
        <f t="shared" si="7"/>
        <v>42232.75288036</v>
      </c>
      <c r="W18" s="4">
        <f t="shared" si="7"/>
        <v>45120.153455710002</v>
      </c>
    </row>
    <row r="20" spans="1:27" x14ac:dyDescent="0.3">
      <c r="C20" s="56" t="s">
        <v>658</v>
      </c>
      <c r="D20" s="57"/>
      <c r="E20" s="58" t="s">
        <v>659</v>
      </c>
      <c r="F20" s="58" t="s">
        <v>660</v>
      </c>
      <c r="G20" s="58" t="s">
        <v>661</v>
      </c>
      <c r="H20" s="58" t="s">
        <v>662</v>
      </c>
      <c r="I20" s="58" t="s">
        <v>73</v>
      </c>
      <c r="J20" s="58" t="s">
        <v>663</v>
      </c>
      <c r="K20" s="58" t="s">
        <v>664</v>
      </c>
      <c r="L20" s="58" t="s">
        <v>665</v>
      </c>
      <c r="M20" s="58" t="s">
        <v>666</v>
      </c>
      <c r="N20" s="58" t="s">
        <v>667</v>
      </c>
      <c r="O20" s="58" t="s">
        <v>668</v>
      </c>
      <c r="P20" s="58" t="s">
        <v>706</v>
      </c>
      <c r="Q20" s="58" t="s">
        <v>659</v>
      </c>
      <c r="R20" s="58" t="s">
        <v>660</v>
      </c>
      <c r="S20" s="58" t="s">
        <v>661</v>
      </c>
      <c r="T20" s="58" t="s">
        <v>662</v>
      </c>
      <c r="U20" s="58" t="s">
        <v>73</v>
      </c>
      <c r="V20" s="58" t="s">
        <v>663</v>
      </c>
      <c r="W20" s="58" t="s">
        <v>664</v>
      </c>
      <c r="X20" s="58"/>
      <c r="Y20" s="58"/>
      <c r="Z20" s="58"/>
      <c r="AA20" s="58"/>
    </row>
    <row r="21" spans="1:27" x14ac:dyDescent="0.3">
      <c r="C21" s="58" t="s">
        <v>669</v>
      </c>
      <c r="D21" s="59" t="s">
        <v>670</v>
      </c>
      <c r="E21" s="60">
        <v>185088029195.56003</v>
      </c>
      <c r="F21" s="60">
        <v>135720339622.66</v>
      </c>
      <c r="G21" s="60">
        <v>148052165933.5</v>
      </c>
      <c r="H21" s="60">
        <v>237929046583.54999</v>
      </c>
      <c r="I21" s="60">
        <v>205475301646.92001</v>
      </c>
      <c r="J21" s="60">
        <v>160197532223.44</v>
      </c>
      <c r="K21" s="60">
        <v>180944601950.02997</v>
      </c>
      <c r="L21" s="60">
        <v>206523750202.95999</v>
      </c>
      <c r="M21" s="60">
        <v>151103830127.53</v>
      </c>
      <c r="N21" s="60">
        <v>179341117934.53</v>
      </c>
      <c r="O21" s="60">
        <v>232539459149.66003</v>
      </c>
      <c r="P21" s="60">
        <v>163503929785.26004</v>
      </c>
      <c r="Q21" s="60">
        <f t="shared" ref="Q21:W21" si="8">+Q22+Q34+Q44+Q45+Q51</f>
        <v>194889040785.26999</v>
      </c>
      <c r="R21" s="60">
        <f t="shared" si="8"/>
        <v>142213132358.28</v>
      </c>
      <c r="S21" s="60">
        <f t="shared" si="8"/>
        <v>131689971533.62999</v>
      </c>
      <c r="T21" s="60">
        <f t="shared" si="8"/>
        <v>90505391113.099991</v>
      </c>
      <c r="U21" s="60">
        <f t="shared" si="8"/>
        <v>114433719301.90001</v>
      </c>
      <c r="V21" s="60">
        <f t="shared" si="8"/>
        <v>282863044851.26001</v>
      </c>
      <c r="W21" s="60">
        <f t="shared" si="8"/>
        <v>160567982306.97</v>
      </c>
      <c r="X21" s="60"/>
      <c r="Y21" s="60"/>
      <c r="Z21" s="60"/>
      <c r="AA21" s="60"/>
    </row>
    <row r="22" spans="1:27" x14ac:dyDescent="0.3">
      <c r="C22" s="61" t="s">
        <v>671</v>
      </c>
      <c r="D22" s="59" t="s">
        <v>670</v>
      </c>
      <c r="E22" s="60">
        <v>89590436615.020004</v>
      </c>
      <c r="F22" s="60">
        <v>59300632084.720001</v>
      </c>
      <c r="G22" s="60">
        <v>66577357303.5</v>
      </c>
      <c r="H22" s="60">
        <v>148858011898.97</v>
      </c>
      <c r="I22" s="60">
        <v>123935910963.88</v>
      </c>
      <c r="J22" s="60">
        <v>77917109405.669998</v>
      </c>
      <c r="K22" s="60">
        <v>89868800173.279999</v>
      </c>
      <c r="L22" s="60">
        <v>127891898701.38</v>
      </c>
      <c r="M22" s="60">
        <v>68596739446.830002</v>
      </c>
      <c r="N22" s="60">
        <v>83250063795.770004</v>
      </c>
      <c r="O22" s="60">
        <v>137364862184.38002</v>
      </c>
      <c r="P22" s="60">
        <v>82392768041.070007</v>
      </c>
      <c r="Q22" s="60">
        <f>+Q23+Q26+Q31</f>
        <v>95727892326.009995</v>
      </c>
      <c r="R22" s="60">
        <f t="shared" ref="R22:W22" si="9">+R23+R26+R31</f>
        <v>65184987964.990005</v>
      </c>
      <c r="S22" s="60">
        <f t="shared" si="9"/>
        <v>71404008106.360001</v>
      </c>
      <c r="T22" s="60">
        <f t="shared" si="9"/>
        <v>61185204371.18</v>
      </c>
      <c r="U22" s="60">
        <f t="shared" si="9"/>
        <v>64379387197.899994</v>
      </c>
      <c r="V22" s="60">
        <f t="shared" si="9"/>
        <v>187630019093.10001</v>
      </c>
      <c r="W22" s="60">
        <f t="shared" si="9"/>
        <v>69780629186.790009</v>
      </c>
      <c r="X22" s="60"/>
      <c r="Y22" s="60"/>
      <c r="Z22" s="60"/>
      <c r="AA22" s="60"/>
    </row>
    <row r="23" spans="1:27" x14ac:dyDescent="0.3">
      <c r="C23" s="62" t="s">
        <v>672</v>
      </c>
      <c r="D23" s="63"/>
      <c r="E23" s="60">
        <v>50156115913.640007</v>
      </c>
      <c r="F23" s="60">
        <v>18505108752.080002</v>
      </c>
      <c r="G23" s="60">
        <v>22915488949.790001</v>
      </c>
      <c r="H23" s="60">
        <v>103082717626.19</v>
      </c>
      <c r="I23" s="60">
        <v>74695281282.650009</v>
      </c>
      <c r="J23" s="60">
        <v>20784429607.449997</v>
      </c>
      <c r="K23" s="60">
        <v>50144459435.850006</v>
      </c>
      <c r="L23" s="60">
        <v>76572580671.279999</v>
      </c>
      <c r="M23" s="60">
        <v>17385141053.049999</v>
      </c>
      <c r="N23" s="60">
        <v>46015268849.440002</v>
      </c>
      <c r="O23" s="60">
        <v>83863275812.560013</v>
      </c>
      <c r="P23" s="60">
        <v>23209737278.940002</v>
      </c>
      <c r="Q23" s="60">
        <f>+Q24+Q25</f>
        <v>49907353736.089996</v>
      </c>
      <c r="R23" s="60">
        <f t="shared" ref="R23:W23" si="10">+R24+R25</f>
        <v>17569226611.889999</v>
      </c>
      <c r="S23" s="60">
        <f t="shared" si="10"/>
        <v>15573365463.980001</v>
      </c>
      <c r="T23" s="60">
        <f t="shared" si="10"/>
        <v>31306159274.069996</v>
      </c>
      <c r="U23" s="60">
        <f t="shared" si="10"/>
        <v>35368419812.739998</v>
      </c>
      <c r="V23" s="60">
        <f t="shared" si="10"/>
        <v>114626527121.26999</v>
      </c>
      <c r="W23" s="60">
        <f t="shared" si="10"/>
        <v>33341517651.610001</v>
      </c>
      <c r="X23" s="60"/>
      <c r="Y23" s="60"/>
      <c r="Z23" s="60"/>
      <c r="AA23" s="60"/>
    </row>
    <row r="24" spans="1:27" x14ac:dyDescent="0.3">
      <c r="C24" s="64" t="s">
        <v>673</v>
      </c>
      <c r="D24" s="63"/>
      <c r="E24" s="65">
        <v>8327957786.6799994</v>
      </c>
      <c r="F24" s="65">
        <v>5630469644.2399998</v>
      </c>
      <c r="G24" s="65">
        <v>10474929710.629999</v>
      </c>
      <c r="H24" s="65">
        <v>71606228549.229996</v>
      </c>
      <c r="I24" s="65">
        <v>59571394196.44001</v>
      </c>
      <c r="J24" s="65">
        <v>7643553148.96</v>
      </c>
      <c r="K24" s="65">
        <v>14300268658.130001</v>
      </c>
      <c r="L24" s="65">
        <v>63986468200.110001</v>
      </c>
      <c r="M24" s="65">
        <v>4724557457.7199993</v>
      </c>
      <c r="N24" s="65">
        <v>12356627730.970001</v>
      </c>
      <c r="O24" s="65">
        <v>68407892684.600014</v>
      </c>
      <c r="P24" s="65">
        <v>8042143098.0400009</v>
      </c>
      <c r="Q24" s="65">
        <v>7742145778.1699991</v>
      </c>
      <c r="R24" s="65">
        <v>6578525236.0699997</v>
      </c>
      <c r="S24" s="65">
        <v>5776938605.2900009</v>
      </c>
      <c r="T24" s="65">
        <v>21670849306.649998</v>
      </c>
      <c r="U24" s="65">
        <v>26154790786.539997</v>
      </c>
      <c r="V24" s="65">
        <v>90886284797.459991</v>
      </c>
      <c r="W24" s="65">
        <v>7066702204.8599997</v>
      </c>
      <c r="X24" s="65"/>
      <c r="Y24" s="65"/>
      <c r="Z24" s="65"/>
      <c r="AA24" s="65"/>
    </row>
    <row r="25" spans="1:27" x14ac:dyDescent="0.3">
      <c r="C25" s="64" t="s">
        <v>674</v>
      </c>
      <c r="D25" s="63"/>
      <c r="E25" s="65">
        <v>41828158126.960007</v>
      </c>
      <c r="F25" s="65">
        <v>12874639107.84</v>
      </c>
      <c r="G25" s="65">
        <v>12440559239.16</v>
      </c>
      <c r="H25" s="65">
        <v>31476489076.959999</v>
      </c>
      <c r="I25" s="65">
        <v>15123887086.210001</v>
      </c>
      <c r="J25" s="65">
        <v>13140876458.489998</v>
      </c>
      <c r="K25" s="65">
        <v>35844190777.720001</v>
      </c>
      <c r="L25" s="65">
        <v>12586112471.170002</v>
      </c>
      <c r="M25" s="65">
        <v>12660583595.33</v>
      </c>
      <c r="N25" s="65">
        <v>33658641118.469997</v>
      </c>
      <c r="O25" s="65">
        <v>15455383127.960001</v>
      </c>
      <c r="P25" s="65">
        <v>15167594180.900002</v>
      </c>
      <c r="Q25" s="65">
        <v>42165207957.919998</v>
      </c>
      <c r="R25" s="65">
        <v>10990701375.82</v>
      </c>
      <c r="S25" s="65">
        <v>9796426858.6900005</v>
      </c>
      <c r="T25" s="65">
        <v>9635309967.4199982</v>
      </c>
      <c r="U25" s="65">
        <v>9213629026.2000008</v>
      </c>
      <c r="V25" s="65">
        <v>23740242323.809998</v>
      </c>
      <c r="W25" s="65">
        <v>26274815446.75</v>
      </c>
      <c r="X25" s="65"/>
      <c r="Y25" s="65"/>
      <c r="Z25" s="65"/>
      <c r="AA25" s="65"/>
    </row>
    <row r="26" spans="1:27" x14ac:dyDescent="0.3">
      <c r="C26" s="62" t="s">
        <v>675</v>
      </c>
      <c r="D26" s="63"/>
      <c r="E26" s="60">
        <v>30644412870.02</v>
      </c>
      <c r="F26" s="60">
        <v>33721386778.610001</v>
      </c>
      <c r="G26" s="60">
        <v>34681137507.089996</v>
      </c>
      <c r="H26" s="60">
        <v>37888060998.769997</v>
      </c>
      <c r="I26" s="60">
        <v>40501825140.159996</v>
      </c>
      <c r="J26" s="60">
        <v>45621184060.800003</v>
      </c>
      <c r="K26" s="60">
        <v>30337136696.18</v>
      </c>
      <c r="L26" s="60">
        <v>43316099020.110001</v>
      </c>
      <c r="M26" s="60">
        <v>40824479183.389999</v>
      </c>
      <c r="N26" s="60">
        <v>30183883576.48</v>
      </c>
      <c r="O26" s="60">
        <v>46971234210.930008</v>
      </c>
      <c r="P26" s="60">
        <v>50795297200.080002</v>
      </c>
      <c r="Q26" s="60">
        <f>+Q27+Q28+Q29+Q30</f>
        <v>36634121221.160004</v>
      </c>
      <c r="R26" s="60">
        <f t="shared" ref="R26:W26" si="11">+R27+R28+R29+R30</f>
        <v>39104455775.800003</v>
      </c>
      <c r="S26" s="60">
        <f t="shared" si="11"/>
        <v>38352491687.5</v>
      </c>
      <c r="T26" s="60">
        <f t="shared" si="11"/>
        <v>16155837873.060001</v>
      </c>
      <c r="U26" s="60">
        <f t="shared" si="11"/>
        <v>24300152926.909996</v>
      </c>
      <c r="V26" s="60">
        <f t="shared" si="11"/>
        <v>64363255736.230003</v>
      </c>
      <c r="W26" s="60">
        <f t="shared" si="11"/>
        <v>28305705210.52</v>
      </c>
      <c r="X26" s="60"/>
      <c r="Y26" s="60"/>
      <c r="Z26" s="60"/>
      <c r="AA26" s="60"/>
    </row>
    <row r="27" spans="1:27" x14ac:dyDescent="0.3">
      <c r="C27" s="64" t="s">
        <v>676</v>
      </c>
      <c r="D27" s="63"/>
      <c r="E27" s="65">
        <v>193083545.28999999</v>
      </c>
      <c r="F27" s="65">
        <v>188628400.66</v>
      </c>
      <c r="G27" s="65">
        <v>1126556698.6599998</v>
      </c>
      <c r="H27" s="65">
        <v>8983535184.6499996</v>
      </c>
      <c r="I27" s="65">
        <v>1392512082.6199999</v>
      </c>
      <c r="J27" s="65">
        <v>437376752.82999998</v>
      </c>
      <c r="K27" s="65">
        <v>537219741.22000003</v>
      </c>
      <c r="L27" s="65">
        <v>1917511080.7399998</v>
      </c>
      <c r="M27" s="65">
        <v>305447815.49000001</v>
      </c>
      <c r="N27" s="65">
        <v>1184282004.8399999</v>
      </c>
      <c r="O27" s="65">
        <v>2310980654.0799999</v>
      </c>
      <c r="P27" s="65">
        <v>273208522.03000003</v>
      </c>
      <c r="Q27" s="65">
        <v>178334660.35999998</v>
      </c>
      <c r="R27" s="65">
        <v>289198067.12</v>
      </c>
      <c r="S27" s="65">
        <v>711004527.04000008</v>
      </c>
      <c r="T27" s="65">
        <v>491059250.84999996</v>
      </c>
      <c r="U27" s="65">
        <v>1642839681.9599998</v>
      </c>
      <c r="V27" s="65">
        <v>8992281047.5600014</v>
      </c>
      <c r="W27" s="65">
        <v>1032567115.1600002</v>
      </c>
      <c r="X27" s="65"/>
      <c r="Y27" s="65"/>
      <c r="Z27" s="65"/>
      <c r="AA27" s="65"/>
    </row>
    <row r="28" spans="1:27" x14ac:dyDescent="0.3">
      <c r="C28" s="64" t="s">
        <v>677</v>
      </c>
      <c r="D28" s="63"/>
      <c r="E28" s="65">
        <v>23005430179.610001</v>
      </c>
      <c r="F28" s="65">
        <v>16975369700.99</v>
      </c>
      <c r="G28" s="65">
        <v>18632129574.77</v>
      </c>
      <c r="H28" s="65">
        <v>21472522205.200001</v>
      </c>
      <c r="I28" s="65">
        <v>21885404475.639999</v>
      </c>
      <c r="J28" s="65">
        <v>22708256524.080002</v>
      </c>
      <c r="K28" s="65">
        <v>20625222112.919998</v>
      </c>
      <c r="L28" s="65">
        <v>19378510261.810001</v>
      </c>
      <c r="M28" s="65">
        <v>19765192757.48</v>
      </c>
      <c r="N28" s="65">
        <v>20028321531.029999</v>
      </c>
      <c r="O28" s="65">
        <v>21198154356</v>
      </c>
      <c r="P28" s="65">
        <v>26502104004.380001</v>
      </c>
      <c r="Q28" s="65">
        <v>27379156433.380001</v>
      </c>
      <c r="R28" s="65">
        <v>19504593283.790001</v>
      </c>
      <c r="S28" s="65">
        <v>18538926974</v>
      </c>
      <c r="T28" s="65">
        <v>13784647164.77</v>
      </c>
      <c r="U28" s="65">
        <v>17089554790.189999</v>
      </c>
      <c r="V28" s="65">
        <v>35286749106.489998</v>
      </c>
      <c r="W28" s="65">
        <v>20645747698.549999</v>
      </c>
      <c r="X28" s="65"/>
      <c r="Y28" s="65"/>
      <c r="Z28" s="65"/>
      <c r="AA28" s="65"/>
    </row>
    <row r="29" spans="1:27" x14ac:dyDescent="0.3">
      <c r="C29" s="64" t="s">
        <v>678</v>
      </c>
      <c r="D29" s="63"/>
      <c r="E29" s="65">
        <v>1498666751.03</v>
      </c>
      <c r="F29" s="65">
        <v>1532334381.8900001</v>
      </c>
      <c r="G29" s="65">
        <v>1775330710.25</v>
      </c>
      <c r="H29" s="65">
        <v>1602564364.3399999</v>
      </c>
      <c r="I29" s="65">
        <v>2090474687.6800001</v>
      </c>
      <c r="J29" s="65">
        <v>1501228229.8900001</v>
      </c>
      <c r="K29" s="65">
        <v>2385447117.1799998</v>
      </c>
      <c r="L29" s="65">
        <v>1991252985.8</v>
      </c>
      <c r="M29" s="65">
        <v>2276966000.0100002</v>
      </c>
      <c r="N29" s="65">
        <v>2762359610.04</v>
      </c>
      <c r="O29" s="65">
        <v>2299983394</v>
      </c>
      <c r="P29" s="65">
        <v>2159317832.52</v>
      </c>
      <c r="Q29" s="65">
        <v>2167450193.7399998</v>
      </c>
      <c r="R29" s="65">
        <v>2125203527.4499998</v>
      </c>
      <c r="S29" s="65">
        <v>1583677002.5799999</v>
      </c>
      <c r="T29" s="65">
        <v>72012908.170000002</v>
      </c>
      <c r="U29" s="65">
        <v>208575594.66</v>
      </c>
      <c r="V29" s="65">
        <v>1097287989.97</v>
      </c>
      <c r="W29" s="65">
        <v>1311856733.95</v>
      </c>
      <c r="X29" s="65"/>
      <c r="Y29" s="65"/>
      <c r="Z29" s="65"/>
      <c r="AA29" s="65"/>
    </row>
    <row r="30" spans="1:27" x14ac:dyDescent="0.3">
      <c r="C30" s="64" t="s">
        <v>679</v>
      </c>
      <c r="D30" s="63"/>
      <c r="E30" s="65">
        <v>5947232394.0900002</v>
      </c>
      <c r="F30" s="65">
        <v>15025054295.07</v>
      </c>
      <c r="G30" s="65">
        <v>13147120523.41</v>
      </c>
      <c r="H30" s="65">
        <v>5829439244.5799999</v>
      </c>
      <c r="I30" s="65">
        <v>15133433894.219997</v>
      </c>
      <c r="J30" s="65">
        <v>20974322554.000004</v>
      </c>
      <c r="K30" s="65">
        <v>6789247724.8600006</v>
      </c>
      <c r="L30" s="65">
        <v>20028824691.759998</v>
      </c>
      <c r="M30" s="65">
        <v>18476872610.41</v>
      </c>
      <c r="N30" s="65">
        <v>6208920430.5700006</v>
      </c>
      <c r="O30" s="65">
        <v>21162115806.850002</v>
      </c>
      <c r="P30" s="65">
        <v>21860666841.150002</v>
      </c>
      <c r="Q30" s="65">
        <v>6909179933.6800003</v>
      </c>
      <c r="R30" s="65">
        <v>17185460897.440002</v>
      </c>
      <c r="S30" s="65">
        <v>17518883183.879997</v>
      </c>
      <c r="T30" s="65">
        <v>1808118549.27</v>
      </c>
      <c r="U30" s="65">
        <v>5359182860.0999994</v>
      </c>
      <c r="V30" s="65">
        <v>18986937592.209999</v>
      </c>
      <c r="W30" s="65">
        <v>5315533662.8600006</v>
      </c>
      <c r="X30" s="65"/>
      <c r="Y30" s="65"/>
      <c r="Z30" s="65"/>
      <c r="AA30" s="65"/>
    </row>
    <row r="31" spans="1:27" x14ac:dyDescent="0.3">
      <c r="C31" s="62" t="s">
        <v>680</v>
      </c>
      <c r="D31" s="63"/>
      <c r="E31" s="60">
        <v>8789907831.3600006</v>
      </c>
      <c r="F31" s="60">
        <v>7074136554.0300007</v>
      </c>
      <c r="G31" s="60">
        <v>8980730846.6199989</v>
      </c>
      <c r="H31" s="60">
        <v>7887233274.0099993</v>
      </c>
      <c r="I31" s="60">
        <v>8738804541.0699997</v>
      </c>
      <c r="J31" s="60">
        <v>11511495737.42</v>
      </c>
      <c r="K31" s="60">
        <v>9387204041.25</v>
      </c>
      <c r="L31" s="60">
        <v>8003219009.9899998</v>
      </c>
      <c r="M31" s="60">
        <v>10387119210.389999</v>
      </c>
      <c r="N31" s="60">
        <v>7050911369.8500004</v>
      </c>
      <c r="O31" s="60">
        <v>6530352160.8900003</v>
      </c>
      <c r="P31" s="60">
        <v>8387733562.0500002</v>
      </c>
      <c r="Q31" s="60">
        <f>+Q32+Q33</f>
        <v>9186417368.7600002</v>
      </c>
      <c r="R31" s="60">
        <f t="shared" ref="R31:W31" si="12">+R32+R33</f>
        <v>8511305577.3000011</v>
      </c>
      <c r="S31" s="60">
        <f t="shared" si="12"/>
        <v>17478150954.880001</v>
      </c>
      <c r="T31" s="60">
        <f t="shared" si="12"/>
        <v>13723207224.050001</v>
      </c>
      <c r="U31" s="60">
        <f t="shared" si="12"/>
        <v>4710814458.25</v>
      </c>
      <c r="V31" s="60">
        <f t="shared" si="12"/>
        <v>8640236235.6000004</v>
      </c>
      <c r="W31" s="60">
        <f t="shared" si="12"/>
        <v>8133406324.6599998</v>
      </c>
      <c r="X31" s="60"/>
      <c r="Y31" s="60"/>
      <c r="Z31" s="60"/>
      <c r="AA31" s="60"/>
    </row>
    <row r="32" spans="1:27" x14ac:dyDescent="0.3">
      <c r="C32" s="64" t="s">
        <v>681</v>
      </c>
      <c r="D32" s="63"/>
      <c r="E32" s="65">
        <v>4405755979.6700001</v>
      </c>
      <c r="F32" s="65">
        <v>4906557734.4700003</v>
      </c>
      <c r="G32" s="65">
        <v>4004497856</v>
      </c>
      <c r="H32" s="65">
        <v>4777286230.7599993</v>
      </c>
      <c r="I32" s="65">
        <v>6010550234.7700005</v>
      </c>
      <c r="J32" s="65">
        <v>7407197022.6999998</v>
      </c>
      <c r="K32" s="65">
        <v>4756243807.4400005</v>
      </c>
      <c r="L32" s="65">
        <v>5668564850.6700001</v>
      </c>
      <c r="M32" s="65">
        <v>5192929559.46</v>
      </c>
      <c r="N32" s="65">
        <v>4723177636.5200005</v>
      </c>
      <c r="O32" s="65">
        <v>4129888271.5500002</v>
      </c>
      <c r="P32" s="65">
        <v>5290320705.21</v>
      </c>
      <c r="Q32" s="65">
        <v>4264458763.0900006</v>
      </c>
      <c r="R32" s="65">
        <v>5217583871.0900002</v>
      </c>
      <c r="S32" s="65">
        <v>12497044360.92</v>
      </c>
      <c r="T32" s="65">
        <v>10949453434.400002</v>
      </c>
      <c r="U32" s="65">
        <v>2900139904.3500004</v>
      </c>
      <c r="V32" s="65">
        <v>4976949725.1099997</v>
      </c>
      <c r="W32" s="65">
        <v>3320654223.8299999</v>
      </c>
      <c r="X32" s="65"/>
      <c r="Y32" s="65"/>
      <c r="Z32" s="65"/>
      <c r="AA32" s="65"/>
    </row>
    <row r="33" spans="3:27" x14ac:dyDescent="0.3">
      <c r="C33" s="64" t="s">
        <v>682</v>
      </c>
      <c r="D33" s="63"/>
      <c r="E33" s="65">
        <v>4384151851.6900005</v>
      </c>
      <c r="F33" s="65">
        <v>2167578819.5599999</v>
      </c>
      <c r="G33" s="65">
        <v>4976232990.6199999</v>
      </c>
      <c r="H33" s="65">
        <v>3109947043.25</v>
      </c>
      <c r="I33" s="65">
        <v>2728254306.3000002</v>
      </c>
      <c r="J33" s="65">
        <v>4104298714.7200003</v>
      </c>
      <c r="K33" s="65">
        <v>4630960233.8099995</v>
      </c>
      <c r="L33" s="65">
        <v>2334654159.3199997</v>
      </c>
      <c r="M33" s="65">
        <v>5194189650.9300003</v>
      </c>
      <c r="N33" s="65">
        <v>2327733733.3299999</v>
      </c>
      <c r="O33" s="65">
        <v>2400463889.3400002</v>
      </c>
      <c r="P33" s="65">
        <v>3097412856.8400002</v>
      </c>
      <c r="Q33" s="65">
        <v>4921958605.6700001</v>
      </c>
      <c r="R33" s="65">
        <v>3293721706.2100005</v>
      </c>
      <c r="S33" s="65">
        <v>4981106593.96</v>
      </c>
      <c r="T33" s="65">
        <v>2773753789.6499996</v>
      </c>
      <c r="U33" s="65">
        <v>1810674553.9000001</v>
      </c>
      <c r="V33" s="65">
        <v>3663286510.4900002</v>
      </c>
      <c r="W33" s="65">
        <v>4812752100.8299999</v>
      </c>
      <c r="X33" s="65"/>
      <c r="Y33" s="65"/>
      <c r="Z33" s="65"/>
      <c r="AA33" s="65"/>
    </row>
    <row r="34" spans="3:27" x14ac:dyDescent="0.3">
      <c r="C34" s="61" t="s">
        <v>683</v>
      </c>
      <c r="D34" s="59" t="s">
        <v>670</v>
      </c>
      <c r="E34" s="60">
        <v>25626839788.580006</v>
      </c>
      <c r="F34" s="60">
        <v>29537274399.09</v>
      </c>
      <c r="G34" s="60">
        <v>30765573611.790001</v>
      </c>
      <c r="H34" s="60">
        <v>28633113671.310005</v>
      </c>
      <c r="I34" s="60">
        <v>28888036270.630001</v>
      </c>
      <c r="J34" s="60">
        <v>26783625548.650005</v>
      </c>
      <c r="K34" s="60">
        <v>24545993502.679996</v>
      </c>
      <c r="L34" s="60">
        <v>24647302372.690002</v>
      </c>
      <c r="M34" s="60">
        <v>23984324774.34</v>
      </c>
      <c r="N34" s="60">
        <v>27413853647.439995</v>
      </c>
      <c r="O34" s="60">
        <v>28084368773.230003</v>
      </c>
      <c r="P34" s="60">
        <v>18356968607.780003</v>
      </c>
      <c r="Q34" s="60">
        <f>+Q35+Q36+Q37+Q39+Q40+Q41+Q42+Q43</f>
        <v>21543957499.98</v>
      </c>
      <c r="R34" s="60">
        <f t="shared" ref="R34:W34" si="13">+R35+R36+R37+R39+R40+R41+R42+R43</f>
        <v>24178852288.250004</v>
      </c>
      <c r="S34" s="60">
        <f t="shared" si="13"/>
        <v>25576561669.869999</v>
      </c>
      <c r="T34" s="60">
        <f t="shared" si="13"/>
        <v>8568460836.25</v>
      </c>
      <c r="U34" s="60">
        <f t="shared" si="13"/>
        <v>17945135975.270004</v>
      </c>
      <c r="V34" s="60">
        <f t="shared" si="13"/>
        <v>31623342173.700001</v>
      </c>
      <c r="W34" s="60">
        <f t="shared" si="13"/>
        <v>29582256151.98</v>
      </c>
      <c r="X34" s="60"/>
      <c r="Y34" s="60"/>
      <c r="Z34" s="60"/>
      <c r="AA34" s="60"/>
    </row>
    <row r="35" spans="3:27" x14ac:dyDescent="0.3">
      <c r="C35" s="64" t="s">
        <v>684</v>
      </c>
      <c r="D35" s="63"/>
      <c r="E35" s="65">
        <v>5347352274.7299995</v>
      </c>
      <c r="F35" s="65">
        <v>6212991191.1099997</v>
      </c>
      <c r="G35" s="65">
        <v>6510659121.9799995</v>
      </c>
      <c r="H35" s="65">
        <v>6023722985.3599997</v>
      </c>
      <c r="I35" s="65">
        <v>7060758703.5699997</v>
      </c>
      <c r="J35" s="65">
        <v>6835143941.5500002</v>
      </c>
      <c r="K35" s="65">
        <v>5149476664.8900003</v>
      </c>
      <c r="L35" s="65">
        <v>5767630583.8400002</v>
      </c>
      <c r="M35" s="65">
        <v>6171590980.6599998</v>
      </c>
      <c r="N35" s="65">
        <v>7221315584.3100004</v>
      </c>
      <c r="O35" s="65">
        <v>6726424640.7600002</v>
      </c>
      <c r="P35" s="65">
        <v>7971523728.7600002</v>
      </c>
      <c r="Q35" s="65">
        <v>5782409478.3400002</v>
      </c>
      <c r="R35" s="65">
        <v>7702164488.46</v>
      </c>
      <c r="S35" s="65">
        <v>4335230170.04</v>
      </c>
      <c r="T35" s="65">
        <v>32028812.399999999</v>
      </c>
      <c r="U35" s="65">
        <v>2261105529.0700002</v>
      </c>
      <c r="V35" s="65">
        <v>7556023511.2700005</v>
      </c>
      <c r="W35" s="65">
        <v>9303740493.1200008</v>
      </c>
      <c r="X35" s="65"/>
      <c r="Y35" s="65"/>
      <c r="Z35" s="65"/>
      <c r="AA35" s="65"/>
    </row>
    <row r="36" spans="3:27" x14ac:dyDescent="0.3">
      <c r="C36" s="64" t="s">
        <v>685</v>
      </c>
      <c r="D36" s="63"/>
      <c r="E36" s="65">
        <v>12377882724.809999</v>
      </c>
      <c r="F36" s="65">
        <v>16036423148.030001</v>
      </c>
      <c r="G36" s="65">
        <v>15214227316.67</v>
      </c>
      <c r="H36" s="65">
        <v>14298541901.389999</v>
      </c>
      <c r="I36" s="65">
        <v>13811704628.4</v>
      </c>
      <c r="J36" s="65">
        <v>13336158280.370001</v>
      </c>
      <c r="K36" s="65">
        <v>13129853945.51</v>
      </c>
      <c r="L36" s="65">
        <v>13265514199.639999</v>
      </c>
      <c r="M36" s="65">
        <v>11483104773.75</v>
      </c>
      <c r="N36" s="65">
        <v>10506580659.9</v>
      </c>
      <c r="O36" s="65">
        <v>12554901179.540001</v>
      </c>
      <c r="P36" s="65">
        <v>1617667344.21</v>
      </c>
      <c r="Q36" s="65">
        <v>8397551790.3999987</v>
      </c>
      <c r="R36" s="65">
        <v>8371288634.0299988</v>
      </c>
      <c r="S36" s="65">
        <v>14038650054.51</v>
      </c>
      <c r="T36" s="65">
        <v>2547427038.0700002</v>
      </c>
      <c r="U36" s="65">
        <v>9982494861.3600006</v>
      </c>
      <c r="V36" s="65">
        <v>18104708444.48</v>
      </c>
      <c r="W36" s="65">
        <v>16211280325.530001</v>
      </c>
      <c r="X36" s="65"/>
      <c r="Y36" s="65"/>
      <c r="Z36" s="65"/>
      <c r="AA36" s="65"/>
    </row>
    <row r="37" spans="3:27" x14ac:dyDescent="0.3">
      <c r="C37" s="64" t="s">
        <v>686</v>
      </c>
      <c r="D37" s="63"/>
      <c r="E37" s="65">
        <v>3841874240.8800001</v>
      </c>
      <c r="F37" s="65">
        <v>3946917243</v>
      </c>
      <c r="G37" s="65">
        <v>4832007341</v>
      </c>
      <c r="H37" s="65">
        <v>3830336414.6100001</v>
      </c>
      <c r="I37" s="65">
        <v>3122998980</v>
      </c>
      <c r="J37" s="65">
        <v>2046596444</v>
      </c>
      <c r="K37" s="65">
        <v>1754618110.78</v>
      </c>
      <c r="L37" s="65">
        <v>1707158357.74</v>
      </c>
      <c r="M37" s="65">
        <v>2774026327.6100001</v>
      </c>
      <c r="N37" s="65">
        <v>4539180932</v>
      </c>
      <c r="O37" s="65">
        <v>4963098694</v>
      </c>
      <c r="P37" s="65">
        <v>5349948855.0500002</v>
      </c>
      <c r="Q37" s="65">
        <v>3284329560.3400002</v>
      </c>
      <c r="R37" s="65">
        <v>4715053920</v>
      </c>
      <c r="S37" s="65">
        <v>4165058264.5000005</v>
      </c>
      <c r="T37" s="65">
        <v>3277148713.5</v>
      </c>
      <c r="U37" s="65">
        <v>2530000000</v>
      </c>
      <c r="V37" s="65">
        <v>2100000000</v>
      </c>
      <c r="W37" s="65">
        <v>45164240</v>
      </c>
      <c r="X37" s="65"/>
      <c r="Y37" s="65"/>
      <c r="Z37" s="65"/>
      <c r="AA37" s="65"/>
    </row>
    <row r="38" spans="3:27" x14ac:dyDescent="0.3">
      <c r="C38" s="64" t="s">
        <v>687</v>
      </c>
      <c r="D38" s="63"/>
      <c r="E38" s="65">
        <v>3488510301.3800001</v>
      </c>
      <c r="F38" s="65">
        <v>3055995590.6100001</v>
      </c>
      <c r="G38" s="65">
        <v>3961669197.5199995</v>
      </c>
      <c r="H38" s="65">
        <v>3792412794.25</v>
      </c>
      <c r="I38" s="65">
        <v>4578006303.3600006</v>
      </c>
      <c r="J38" s="65">
        <v>4257477149.4899998</v>
      </c>
      <c r="K38" s="65">
        <v>3644611939.9499998</v>
      </c>
      <c r="L38" s="65">
        <v>3620570082.5899997</v>
      </c>
      <c r="M38" s="65">
        <v>3226422646.2000003</v>
      </c>
      <c r="N38" s="65">
        <v>4119421622.6099997</v>
      </c>
      <c r="O38" s="65">
        <v>3570065761.1899996</v>
      </c>
      <c r="P38" s="65">
        <v>3159432706.2200003</v>
      </c>
      <c r="Q38" s="65">
        <f>+Q39+Q40+Q41+Q42</f>
        <v>3385232328.2600002</v>
      </c>
      <c r="R38" s="65">
        <f t="shared" ref="R38:W38" si="14">+R39+R40+R41+R42</f>
        <v>3191375754.3800001</v>
      </c>
      <c r="S38" s="65">
        <f t="shared" si="14"/>
        <v>2772447914.0500002</v>
      </c>
      <c r="T38" s="65">
        <f t="shared" si="14"/>
        <v>2096529995.5900002</v>
      </c>
      <c r="U38" s="65">
        <f t="shared" si="14"/>
        <v>2986841683.2800002</v>
      </c>
      <c r="V38" s="65">
        <f t="shared" si="14"/>
        <v>3426259825.2799997</v>
      </c>
      <c r="W38" s="65">
        <f t="shared" si="14"/>
        <v>3048680170.2900004</v>
      </c>
      <c r="X38" s="65"/>
      <c r="Y38" s="65"/>
      <c r="Z38" s="65"/>
      <c r="AA38" s="65"/>
    </row>
    <row r="39" spans="3:27" x14ac:dyDescent="0.3">
      <c r="C39" s="66" t="s">
        <v>688</v>
      </c>
      <c r="D39" s="63"/>
      <c r="E39" s="65">
        <v>442183145.22000003</v>
      </c>
      <c r="F39" s="65">
        <v>405044456.38</v>
      </c>
      <c r="G39" s="65">
        <v>441827046.29000002</v>
      </c>
      <c r="H39" s="65">
        <v>376035784.57999998</v>
      </c>
      <c r="I39" s="65">
        <v>579823260.07000005</v>
      </c>
      <c r="J39" s="65">
        <v>558827746.47000003</v>
      </c>
      <c r="K39" s="65">
        <v>447061432.88999999</v>
      </c>
      <c r="L39" s="65">
        <v>578962882.27999997</v>
      </c>
      <c r="M39" s="65">
        <v>475055292.88</v>
      </c>
      <c r="N39" s="65">
        <v>447592485.37</v>
      </c>
      <c r="O39" s="65">
        <v>437359687.5</v>
      </c>
      <c r="P39" s="65">
        <v>332932695.12</v>
      </c>
      <c r="Q39" s="65">
        <v>321205797.24000001</v>
      </c>
      <c r="R39" s="65">
        <v>342665827.99000001</v>
      </c>
      <c r="S39" s="65">
        <v>5510006.5999999996</v>
      </c>
      <c r="T39" s="65">
        <v>655298.39</v>
      </c>
      <c r="U39" s="65">
        <v>4227517.26</v>
      </c>
      <c r="V39" s="65">
        <v>154845893.93000001</v>
      </c>
      <c r="W39" s="65">
        <v>209542155.34</v>
      </c>
      <c r="X39" s="65"/>
      <c r="Y39" s="65"/>
      <c r="Z39" s="65"/>
      <c r="AA39" s="65"/>
    </row>
    <row r="40" spans="3:27" x14ac:dyDescent="0.3">
      <c r="C40" s="66" t="s">
        <v>689</v>
      </c>
      <c r="D40" s="63"/>
      <c r="E40" s="65">
        <v>3027535530.4899998</v>
      </c>
      <c r="F40" s="65">
        <v>2628804807.3400002</v>
      </c>
      <c r="G40" s="65">
        <v>3510292880.9899998</v>
      </c>
      <c r="H40" s="65">
        <v>3400226234.1799998</v>
      </c>
      <c r="I40" s="65">
        <v>3975515113.77</v>
      </c>
      <c r="J40" s="65">
        <v>3658752405.8899999</v>
      </c>
      <c r="K40" s="65">
        <v>3175320639.8899999</v>
      </c>
      <c r="L40" s="65">
        <v>3015911756.46</v>
      </c>
      <c r="M40" s="65">
        <v>2706346518.77</v>
      </c>
      <c r="N40" s="65">
        <v>3605867484.21</v>
      </c>
      <c r="O40" s="65">
        <v>3113383489.1199999</v>
      </c>
      <c r="P40" s="65">
        <v>2804871429.0100002</v>
      </c>
      <c r="Q40" s="65">
        <v>3043309862.9699998</v>
      </c>
      <c r="R40" s="65">
        <v>2752962979.9699998</v>
      </c>
      <c r="S40" s="65">
        <v>2561087329.6300001</v>
      </c>
      <c r="T40" s="65">
        <v>2093657722.5900002</v>
      </c>
      <c r="U40" s="65">
        <v>2982602906.3000002</v>
      </c>
      <c r="V40" s="65">
        <v>3266113884.04</v>
      </c>
      <c r="W40" s="65">
        <v>2833698622</v>
      </c>
      <c r="X40" s="65"/>
      <c r="Y40" s="65"/>
      <c r="Z40" s="65"/>
      <c r="AA40" s="65"/>
    </row>
    <row r="41" spans="3:27" x14ac:dyDescent="0.3">
      <c r="C41" s="66" t="s">
        <v>690</v>
      </c>
      <c r="D41" s="63"/>
      <c r="E41" s="65">
        <v>239048.81</v>
      </c>
      <c r="F41" s="65">
        <v>260272.2</v>
      </c>
      <c r="G41" s="65">
        <v>252522.16</v>
      </c>
      <c r="H41" s="65">
        <v>376642.09</v>
      </c>
      <c r="I41" s="65">
        <v>455715.18</v>
      </c>
      <c r="J41" s="65">
        <v>509879.27</v>
      </c>
      <c r="K41" s="65">
        <v>485733.98</v>
      </c>
      <c r="L41" s="65">
        <v>638830.24</v>
      </c>
      <c r="M41" s="65">
        <v>537547.38</v>
      </c>
      <c r="N41" s="65">
        <v>369487.39</v>
      </c>
      <c r="O41" s="65">
        <v>363192.62</v>
      </c>
      <c r="P41" s="65">
        <v>437267.53</v>
      </c>
      <c r="Q41" s="65">
        <v>345209.42</v>
      </c>
      <c r="R41" s="65">
        <v>524096.4</v>
      </c>
      <c r="S41" s="65">
        <v>378232.51</v>
      </c>
      <c r="T41" s="65">
        <v>0</v>
      </c>
      <c r="U41" s="65">
        <v>0</v>
      </c>
      <c r="V41" s="65">
        <v>107938.65</v>
      </c>
      <c r="W41" s="65">
        <v>69539.28</v>
      </c>
      <c r="X41" s="65"/>
      <c r="Y41" s="65"/>
      <c r="Z41" s="65"/>
      <c r="AA41" s="65"/>
    </row>
    <row r="42" spans="3:27" x14ac:dyDescent="0.3">
      <c r="C42" s="66" t="s">
        <v>691</v>
      </c>
      <c r="D42" s="63"/>
      <c r="E42" s="65">
        <v>18552576.859999999</v>
      </c>
      <c r="F42" s="65">
        <v>21886054.690000001</v>
      </c>
      <c r="G42" s="65">
        <v>9296748.0800000001</v>
      </c>
      <c r="H42" s="65">
        <v>15774133.4</v>
      </c>
      <c r="I42" s="65">
        <v>22212214.34</v>
      </c>
      <c r="J42" s="65">
        <v>39387117.859999999</v>
      </c>
      <c r="K42" s="65">
        <v>21744133.190000001</v>
      </c>
      <c r="L42" s="65">
        <v>25056613.609999999</v>
      </c>
      <c r="M42" s="65">
        <v>44483287.170000002</v>
      </c>
      <c r="N42" s="65">
        <v>65592165.640000008</v>
      </c>
      <c r="O42" s="65">
        <v>18959391.949999999</v>
      </c>
      <c r="P42" s="65">
        <v>21191314.559999999</v>
      </c>
      <c r="Q42" s="65">
        <v>20371458.629999999</v>
      </c>
      <c r="R42" s="65">
        <v>95222850.019999996</v>
      </c>
      <c r="S42" s="65">
        <v>205472345.31</v>
      </c>
      <c r="T42" s="65">
        <v>2216974.61</v>
      </c>
      <c r="U42" s="65">
        <v>11259.72</v>
      </c>
      <c r="V42" s="65">
        <v>5192108.66</v>
      </c>
      <c r="W42" s="65">
        <v>5369853.6699999999</v>
      </c>
      <c r="X42" s="65"/>
      <c r="Y42" s="65"/>
      <c r="Z42" s="65"/>
      <c r="AA42" s="65"/>
    </row>
    <row r="43" spans="3:27" x14ac:dyDescent="0.3">
      <c r="C43" s="64" t="s">
        <v>692</v>
      </c>
      <c r="D43" s="63"/>
      <c r="E43" s="65">
        <v>571220246.77999997</v>
      </c>
      <c r="F43" s="65">
        <v>284947226.33999997</v>
      </c>
      <c r="G43" s="65">
        <v>247010634.62</v>
      </c>
      <c r="H43" s="65">
        <v>688099575.70000005</v>
      </c>
      <c r="I43" s="65">
        <v>314567655.30000001</v>
      </c>
      <c r="J43" s="65">
        <v>308249733.24000001</v>
      </c>
      <c r="K43" s="65">
        <v>867432841.54999995</v>
      </c>
      <c r="L43" s="65">
        <v>286429148.88</v>
      </c>
      <c r="M43" s="65">
        <v>329180046.12</v>
      </c>
      <c r="N43" s="65">
        <v>1027354848.62</v>
      </c>
      <c r="O43" s="65">
        <v>269878497.74000001</v>
      </c>
      <c r="P43" s="65">
        <v>258395973.53999999</v>
      </c>
      <c r="Q43" s="65">
        <v>694434342.63999999</v>
      </c>
      <c r="R43" s="65">
        <v>198969491.38</v>
      </c>
      <c r="S43" s="65">
        <v>265175266.77000001</v>
      </c>
      <c r="T43" s="65">
        <v>615326276.69000006</v>
      </c>
      <c r="U43" s="65">
        <v>184693901.56</v>
      </c>
      <c r="V43" s="65">
        <v>436350392.67000002</v>
      </c>
      <c r="W43" s="65">
        <v>973390923.03999996</v>
      </c>
      <c r="X43" s="65"/>
      <c r="Y43" s="65"/>
      <c r="Z43" s="65"/>
      <c r="AA43" s="65"/>
    </row>
    <row r="44" spans="3:27" x14ac:dyDescent="0.3">
      <c r="C44" s="61" t="s">
        <v>693</v>
      </c>
      <c r="D44" s="59" t="s">
        <v>670</v>
      </c>
      <c r="E44" s="60">
        <v>39057314262.800003</v>
      </c>
      <c r="F44" s="60">
        <v>27980287215.079998</v>
      </c>
      <c r="G44" s="60">
        <v>28532648862.090004</v>
      </c>
      <c r="H44" s="60">
        <v>31555026539.77</v>
      </c>
      <c r="I44" s="60">
        <v>32484908033.550003</v>
      </c>
      <c r="J44" s="60">
        <v>33071024792.899998</v>
      </c>
      <c r="K44" s="60">
        <v>34658120089.940002</v>
      </c>
      <c r="L44" s="60">
        <v>31942787875.870003</v>
      </c>
      <c r="M44" s="60">
        <v>35185236890.149994</v>
      </c>
      <c r="N44" s="60">
        <v>34119127974.970005</v>
      </c>
      <c r="O44" s="60">
        <v>40149363265.169998</v>
      </c>
      <c r="P44" s="60">
        <v>37348238589.610001</v>
      </c>
      <c r="Q44" s="60">
        <v>43508107279.189995</v>
      </c>
      <c r="R44" s="60">
        <v>33145758693.389996</v>
      </c>
      <c r="S44" s="60">
        <v>22353443708.580002</v>
      </c>
      <c r="T44" s="60">
        <v>12822355746.279999</v>
      </c>
      <c r="U44" s="60">
        <v>16525175328.469999</v>
      </c>
      <c r="V44" s="60">
        <v>40075708388.07</v>
      </c>
      <c r="W44" s="60">
        <v>29133790875.580002</v>
      </c>
      <c r="X44" s="60"/>
      <c r="Y44" s="60"/>
      <c r="Z44" s="60"/>
      <c r="AA44" s="60"/>
    </row>
    <row r="45" spans="3:27" x14ac:dyDescent="0.3">
      <c r="C45" s="61" t="s">
        <v>694</v>
      </c>
      <c r="D45" s="59" t="s">
        <v>670</v>
      </c>
      <c r="E45" s="60">
        <v>16227502933.380001</v>
      </c>
      <c r="F45" s="60">
        <v>5536422839.9700003</v>
      </c>
      <c r="G45" s="60">
        <v>8637157694.539999</v>
      </c>
      <c r="H45" s="60">
        <v>15187572487.519997</v>
      </c>
      <c r="I45" s="60">
        <v>6835149734.1899996</v>
      </c>
      <c r="J45" s="60">
        <v>7894077842.5999994</v>
      </c>
      <c r="K45" s="60">
        <v>17127239900.800001</v>
      </c>
      <c r="L45" s="60">
        <v>9048008150.2699986</v>
      </c>
      <c r="M45" s="60">
        <v>8643869951.9499989</v>
      </c>
      <c r="N45" s="60">
        <v>18336543717.34</v>
      </c>
      <c r="O45" s="60">
        <v>10422035369.26</v>
      </c>
      <c r="P45" s="60">
        <v>9955569293.6300011</v>
      </c>
      <c r="Q45" s="60">
        <f>+Q46+Q47+Q48+Q49+Q50</f>
        <v>18745358598.439999</v>
      </c>
      <c r="R45" s="60">
        <f t="shared" ref="R45:W45" si="15">+R46+R47+R48+R49+R50</f>
        <v>6232874566.0799999</v>
      </c>
      <c r="S45" s="60">
        <f t="shared" si="15"/>
        <v>5717446362.2599993</v>
      </c>
      <c r="T45" s="60">
        <f t="shared" si="15"/>
        <v>5145574491.5999994</v>
      </c>
      <c r="U45" s="60">
        <f t="shared" si="15"/>
        <v>6290903166.5200005</v>
      </c>
      <c r="V45" s="60">
        <f t="shared" si="15"/>
        <v>12602569444.190001</v>
      </c>
      <c r="W45" s="60">
        <f t="shared" si="15"/>
        <v>16041180455.6</v>
      </c>
      <c r="X45" s="60"/>
      <c r="Y45" s="60"/>
      <c r="Z45" s="60"/>
      <c r="AA45" s="60"/>
    </row>
    <row r="46" spans="3:27" x14ac:dyDescent="0.3">
      <c r="C46" s="64" t="s">
        <v>695</v>
      </c>
      <c r="D46" s="63"/>
      <c r="E46" s="65">
        <v>6822845602.0299997</v>
      </c>
      <c r="F46" s="65">
        <v>782221693.34000003</v>
      </c>
      <c r="G46" s="65">
        <v>3424213635.0999999</v>
      </c>
      <c r="H46" s="65">
        <v>7479437667.7999992</v>
      </c>
      <c r="I46" s="65">
        <v>1851559551.8299999</v>
      </c>
      <c r="J46" s="65">
        <v>2593362512.3099999</v>
      </c>
      <c r="K46" s="65">
        <v>8156586380.04</v>
      </c>
      <c r="L46" s="65">
        <v>2787334167.0900002</v>
      </c>
      <c r="M46" s="65">
        <v>1769996546.3</v>
      </c>
      <c r="N46" s="65">
        <v>8642985717.1599998</v>
      </c>
      <c r="O46" s="65">
        <v>2938690886.2699995</v>
      </c>
      <c r="P46" s="65">
        <v>1460209729.79</v>
      </c>
      <c r="Q46" s="65">
        <v>8611267282.9799995</v>
      </c>
      <c r="R46" s="65">
        <v>2390667643.7000003</v>
      </c>
      <c r="S46" s="65">
        <v>212179383.91</v>
      </c>
      <c r="T46" s="65">
        <v>1251124282.8000002</v>
      </c>
      <c r="U46" s="65">
        <v>2659604382.0099998</v>
      </c>
      <c r="V46" s="65">
        <v>4235274908.0900002</v>
      </c>
      <c r="W46" s="65">
        <v>9259758907.9099998</v>
      </c>
      <c r="X46" s="65"/>
      <c r="Y46" s="65"/>
      <c r="Z46" s="65"/>
      <c r="AA46" s="65"/>
    </row>
    <row r="47" spans="3:27" x14ac:dyDescent="0.3">
      <c r="C47" s="64" t="s">
        <v>696</v>
      </c>
      <c r="D47" s="63"/>
      <c r="E47" s="65">
        <v>397228134.12</v>
      </c>
      <c r="F47" s="65">
        <v>112997437.81</v>
      </c>
      <c r="G47" s="65">
        <v>40744591.979999997</v>
      </c>
      <c r="H47" s="65">
        <v>405115365</v>
      </c>
      <c r="I47" s="65">
        <v>59060384.490000002</v>
      </c>
      <c r="J47" s="65">
        <v>77174973.829999998</v>
      </c>
      <c r="K47" s="65">
        <v>382376570.25</v>
      </c>
      <c r="L47" s="65">
        <v>91718372.980000004</v>
      </c>
      <c r="M47" s="65">
        <v>85331968.489999995</v>
      </c>
      <c r="N47" s="65">
        <v>386782800.50999999</v>
      </c>
      <c r="O47" s="65">
        <v>67193738.409999996</v>
      </c>
      <c r="P47" s="65">
        <v>60871703.219999999</v>
      </c>
      <c r="Q47" s="65">
        <v>426223030.33999997</v>
      </c>
      <c r="R47" s="65">
        <v>54928231.140000001</v>
      </c>
      <c r="S47" s="65">
        <v>35284827.030000001</v>
      </c>
      <c r="T47" s="65">
        <v>343184462.50999999</v>
      </c>
      <c r="U47" s="65">
        <v>45363417.75</v>
      </c>
      <c r="V47" s="65">
        <v>104745702.63</v>
      </c>
      <c r="W47" s="65">
        <v>358597502.30000001</v>
      </c>
      <c r="X47" s="65"/>
      <c r="Y47" s="65"/>
      <c r="Z47" s="65"/>
      <c r="AA47" s="65"/>
    </row>
    <row r="48" spans="3:27" x14ac:dyDescent="0.3">
      <c r="C48" s="64" t="s">
        <v>697</v>
      </c>
      <c r="D48" s="63"/>
      <c r="E48" s="65">
        <v>82651733.540000007</v>
      </c>
      <c r="F48" s="65">
        <v>19272007.440000001</v>
      </c>
      <c r="G48" s="65">
        <v>23286138.260000002</v>
      </c>
      <c r="H48" s="65">
        <v>106245648.22</v>
      </c>
      <c r="I48" s="65">
        <v>20158229.77</v>
      </c>
      <c r="J48" s="65">
        <v>20318417.5</v>
      </c>
      <c r="K48" s="65">
        <v>101811504.28</v>
      </c>
      <c r="L48" s="65">
        <v>22679385.150000002</v>
      </c>
      <c r="M48" s="65">
        <v>19962425.450000003</v>
      </c>
      <c r="N48" s="65">
        <v>66629146.030000001</v>
      </c>
      <c r="O48" s="65">
        <v>19888349.5</v>
      </c>
      <c r="P48" s="65">
        <v>25793945.52</v>
      </c>
      <c r="Q48" s="65">
        <v>57759442.540000007</v>
      </c>
      <c r="R48" s="65">
        <v>19951866.190000001</v>
      </c>
      <c r="S48" s="65">
        <v>23789615.48</v>
      </c>
      <c r="T48" s="65">
        <v>1910021.73</v>
      </c>
      <c r="U48" s="65">
        <v>2167145.8199999998</v>
      </c>
      <c r="V48" s="65">
        <v>3845957.54</v>
      </c>
      <c r="W48" s="65">
        <v>4556498.6099999994</v>
      </c>
      <c r="X48" s="65"/>
      <c r="Y48" s="65"/>
      <c r="Z48" s="65"/>
      <c r="AA48" s="65"/>
    </row>
    <row r="49" spans="3:27" x14ac:dyDescent="0.3">
      <c r="C49" s="64" t="s">
        <v>698</v>
      </c>
      <c r="D49" s="63"/>
      <c r="E49" s="65">
        <v>8652898218.8299999</v>
      </c>
      <c r="F49" s="65">
        <v>4620079386.7600002</v>
      </c>
      <c r="G49" s="65">
        <v>5148166427.7799997</v>
      </c>
      <c r="H49" s="65">
        <v>6944905908.1099987</v>
      </c>
      <c r="I49" s="65">
        <v>4902882305.4699993</v>
      </c>
      <c r="J49" s="65">
        <v>5200450341.0200005</v>
      </c>
      <c r="K49" s="65">
        <v>8178156559.6900005</v>
      </c>
      <c r="L49" s="65">
        <v>6145223206.8999996</v>
      </c>
      <c r="M49" s="65">
        <v>6708180960.0299997</v>
      </c>
      <c r="N49" s="65">
        <v>8906291990.1599998</v>
      </c>
      <c r="O49" s="65">
        <v>7387759449.75</v>
      </c>
      <c r="P49" s="65">
        <v>8408253927.4099998</v>
      </c>
      <c r="Q49" s="65">
        <v>9374779637.6000004</v>
      </c>
      <c r="R49" s="65">
        <v>3766171198.0700002</v>
      </c>
      <c r="S49" s="65">
        <v>5445323311.3899994</v>
      </c>
      <c r="T49" s="65">
        <v>3452126750.3599997</v>
      </c>
      <c r="U49" s="65">
        <v>3537173851.52</v>
      </c>
      <c r="V49" s="65">
        <v>8200091865.1000013</v>
      </c>
      <c r="W49" s="65">
        <v>6205142759.4899998</v>
      </c>
      <c r="X49" s="65"/>
      <c r="Y49" s="65"/>
      <c r="Z49" s="65"/>
      <c r="AA49" s="65"/>
    </row>
    <row r="50" spans="3:27" ht="22.8" x14ac:dyDescent="0.3">
      <c r="C50" s="67" t="s">
        <v>699</v>
      </c>
      <c r="D50" s="63"/>
      <c r="E50" s="65">
        <v>271879244.86000001</v>
      </c>
      <c r="F50" s="65">
        <v>1852314.6199999999</v>
      </c>
      <c r="G50" s="65">
        <v>746901.42</v>
      </c>
      <c r="H50" s="65">
        <v>251867898.39000002</v>
      </c>
      <c r="I50" s="65">
        <v>1489262.6300000001</v>
      </c>
      <c r="J50" s="65">
        <v>2771597.94</v>
      </c>
      <c r="K50" s="65">
        <v>308308886.54000002</v>
      </c>
      <c r="L50" s="65">
        <v>1053018.1499999999</v>
      </c>
      <c r="M50" s="65">
        <v>60398051.68</v>
      </c>
      <c r="N50" s="65">
        <v>333854063.48000002</v>
      </c>
      <c r="O50" s="65">
        <v>8502945.3300000001</v>
      </c>
      <c r="P50" s="65">
        <v>439987.69</v>
      </c>
      <c r="Q50" s="65">
        <v>275329204.98000002</v>
      </c>
      <c r="R50" s="65">
        <v>1155626.98</v>
      </c>
      <c r="S50" s="65">
        <v>869224.45000000007</v>
      </c>
      <c r="T50" s="65">
        <v>97228974.200000003</v>
      </c>
      <c r="U50" s="65">
        <v>46594369.420000002</v>
      </c>
      <c r="V50" s="65">
        <v>58611010.829999998</v>
      </c>
      <c r="W50" s="65">
        <v>213124787.29000002</v>
      </c>
      <c r="X50" s="65"/>
      <c r="Y50" s="65"/>
      <c r="Z50" s="65"/>
      <c r="AA50" s="65"/>
    </row>
    <row r="51" spans="3:27" x14ac:dyDescent="0.3">
      <c r="C51" s="61" t="s">
        <v>700</v>
      </c>
      <c r="D51" s="59" t="s">
        <v>670</v>
      </c>
      <c r="E51" s="60">
        <v>14585935595.780001</v>
      </c>
      <c r="F51" s="60">
        <v>13365723083.800001</v>
      </c>
      <c r="G51" s="60">
        <v>13539428461.579998</v>
      </c>
      <c r="H51" s="60">
        <v>13695321985.980001</v>
      </c>
      <c r="I51" s="60">
        <v>13331296644.67</v>
      </c>
      <c r="J51" s="60">
        <v>14531694633.619999</v>
      </c>
      <c r="K51" s="60">
        <v>14744448283.33</v>
      </c>
      <c r="L51" s="60">
        <v>12993753102.75</v>
      </c>
      <c r="M51" s="60">
        <v>14693659064.26</v>
      </c>
      <c r="N51" s="60">
        <v>16221528799.010002</v>
      </c>
      <c r="O51" s="60">
        <v>16518829557.619999</v>
      </c>
      <c r="P51" s="60">
        <v>15450385253.17</v>
      </c>
      <c r="Q51" s="60">
        <f>+Q52+Q53+Q54+Q55</f>
        <v>15363725081.650002</v>
      </c>
      <c r="R51" s="60">
        <f t="shared" ref="R51:W51" si="16">+R52+R53+R54+R55</f>
        <v>13470658845.57</v>
      </c>
      <c r="S51" s="60">
        <f t="shared" si="16"/>
        <v>6638511686.5599995</v>
      </c>
      <c r="T51" s="60">
        <f t="shared" si="16"/>
        <v>2783795667.79</v>
      </c>
      <c r="U51" s="60">
        <f t="shared" si="16"/>
        <v>9293117633.7399998</v>
      </c>
      <c r="V51" s="60">
        <f t="shared" si="16"/>
        <v>10931405752.199999</v>
      </c>
      <c r="W51" s="60">
        <f t="shared" si="16"/>
        <v>16030125637.02</v>
      </c>
      <c r="X51" s="60"/>
      <c r="Y51" s="60"/>
      <c r="Z51" s="60"/>
      <c r="AA51" s="60"/>
    </row>
    <row r="52" spans="3:27" x14ac:dyDescent="0.3">
      <c r="C52" s="64" t="s">
        <v>701</v>
      </c>
      <c r="D52" s="63"/>
      <c r="E52" s="65">
        <v>651077536.87</v>
      </c>
      <c r="F52" s="65">
        <v>412096329.45000005</v>
      </c>
      <c r="G52" s="65">
        <v>505180576.88</v>
      </c>
      <c r="H52" s="65">
        <v>376558561.68000001</v>
      </c>
      <c r="I52" s="65">
        <v>446714264.94000006</v>
      </c>
      <c r="J52" s="65">
        <v>425310923.15999997</v>
      </c>
      <c r="K52" s="65">
        <v>506505278.68000007</v>
      </c>
      <c r="L52" s="65">
        <v>626471774.62</v>
      </c>
      <c r="M52" s="65">
        <v>475439685.45999998</v>
      </c>
      <c r="N52" s="65">
        <v>901028485.12000012</v>
      </c>
      <c r="O52" s="65">
        <v>1268117512.6100001</v>
      </c>
      <c r="P52" s="65">
        <v>624955122.09000003</v>
      </c>
      <c r="Q52" s="65">
        <v>569625044.28999996</v>
      </c>
      <c r="R52" s="65">
        <v>538158180.47000003</v>
      </c>
      <c r="S52" s="65">
        <v>416447992.13999999</v>
      </c>
      <c r="T52" s="65">
        <v>10072492.24</v>
      </c>
      <c r="U52" s="65">
        <v>51865848.620000005</v>
      </c>
      <c r="V52" s="65">
        <v>415082712.13</v>
      </c>
      <c r="W52" s="65">
        <v>273122855.91999996</v>
      </c>
      <c r="X52" s="65"/>
      <c r="Y52" s="65"/>
      <c r="Z52" s="65"/>
      <c r="AA52" s="65"/>
    </row>
    <row r="53" spans="3:27" x14ac:dyDescent="0.3">
      <c r="C53" s="64" t="s">
        <v>702</v>
      </c>
      <c r="D53" s="63"/>
      <c r="E53" s="65">
        <v>11655960121.26</v>
      </c>
      <c r="F53" s="65">
        <v>11755200178.33</v>
      </c>
      <c r="G53" s="65">
        <v>11760681398.379999</v>
      </c>
      <c r="H53" s="65">
        <v>11933642847.77</v>
      </c>
      <c r="I53" s="65">
        <v>11856891811.98</v>
      </c>
      <c r="J53" s="65">
        <v>12592438485.139999</v>
      </c>
      <c r="K53" s="65">
        <v>12565817195.33</v>
      </c>
      <c r="L53" s="65">
        <v>10825776745.65</v>
      </c>
      <c r="M53" s="65">
        <v>12164489266.610001</v>
      </c>
      <c r="N53" s="65">
        <v>12770428663.77</v>
      </c>
      <c r="O53" s="65">
        <v>13454009825.219999</v>
      </c>
      <c r="P53" s="65">
        <v>12634756018.5</v>
      </c>
      <c r="Q53" s="65">
        <v>12272516296.73</v>
      </c>
      <c r="R53" s="65">
        <v>11261928291.24</v>
      </c>
      <c r="S53" s="65">
        <v>5300525592.1099997</v>
      </c>
      <c r="T53" s="65">
        <v>2607859823.2600002</v>
      </c>
      <c r="U53" s="65">
        <v>8530607095.5899992</v>
      </c>
      <c r="V53" s="65">
        <v>9190213260.75</v>
      </c>
      <c r="W53" s="65">
        <v>14778595479.860001</v>
      </c>
      <c r="X53" s="65"/>
      <c r="Y53" s="65"/>
      <c r="Z53" s="65"/>
      <c r="AA53" s="65"/>
    </row>
    <row r="54" spans="3:27" x14ac:dyDescent="0.3">
      <c r="C54" s="64" t="s">
        <v>703</v>
      </c>
      <c r="D54" s="63"/>
      <c r="E54" s="65">
        <v>0</v>
      </c>
      <c r="F54" s="65">
        <v>0</v>
      </c>
      <c r="G54" s="65">
        <v>0</v>
      </c>
      <c r="H54" s="65">
        <v>0</v>
      </c>
      <c r="I54" s="65">
        <v>0</v>
      </c>
      <c r="J54" s="65">
        <v>0</v>
      </c>
      <c r="K54" s="65">
        <v>0</v>
      </c>
      <c r="L54" s="65">
        <v>0</v>
      </c>
      <c r="M54" s="65">
        <v>0</v>
      </c>
      <c r="N54" s="65">
        <v>0</v>
      </c>
      <c r="O54" s="65">
        <v>0</v>
      </c>
      <c r="P54" s="65">
        <v>0</v>
      </c>
      <c r="Q54" s="65">
        <v>0</v>
      </c>
      <c r="R54" s="65">
        <v>0</v>
      </c>
      <c r="S54" s="65">
        <v>0</v>
      </c>
      <c r="T54" s="65">
        <v>0</v>
      </c>
      <c r="U54" s="65">
        <v>0</v>
      </c>
      <c r="V54" s="65">
        <v>0</v>
      </c>
      <c r="W54" s="65">
        <v>0</v>
      </c>
      <c r="X54" s="65"/>
      <c r="Y54" s="65"/>
      <c r="Z54" s="65"/>
      <c r="AA54" s="65"/>
    </row>
    <row r="55" spans="3:27" x14ac:dyDescent="0.3">
      <c r="C55" s="64" t="s">
        <v>704</v>
      </c>
      <c r="D55" s="63"/>
      <c r="E55" s="65">
        <v>2278897937.6500001</v>
      </c>
      <c r="F55" s="65">
        <v>1198426576.02</v>
      </c>
      <c r="G55" s="65">
        <v>1273566486.3200002</v>
      </c>
      <c r="H55" s="65">
        <v>1385120576.53</v>
      </c>
      <c r="I55" s="65">
        <v>1027690567.7499999</v>
      </c>
      <c r="J55" s="65">
        <v>1513945225.3199999</v>
      </c>
      <c r="K55" s="65">
        <v>1672125809.3200002</v>
      </c>
      <c r="L55" s="65">
        <v>1541504582.48</v>
      </c>
      <c r="M55" s="65">
        <v>2053730112.1900001</v>
      </c>
      <c r="N55" s="65">
        <v>2550071650.1199999</v>
      </c>
      <c r="O55" s="65">
        <v>1796702219.79</v>
      </c>
      <c r="P55" s="65">
        <v>2190674112.5799999</v>
      </c>
      <c r="Q55" s="65">
        <v>2521583740.6300001</v>
      </c>
      <c r="R55" s="65">
        <v>1670572373.8600001</v>
      </c>
      <c r="S55" s="65">
        <v>921538102.30999994</v>
      </c>
      <c r="T55" s="65">
        <v>165863352.28999999</v>
      </c>
      <c r="U55" s="65">
        <v>710644689.53000009</v>
      </c>
      <c r="V55" s="65">
        <v>1326109779.3200002</v>
      </c>
      <c r="W55" s="65">
        <v>978407301.24000001</v>
      </c>
      <c r="X55" s="65"/>
      <c r="Y55" s="65"/>
      <c r="Z55" s="65"/>
      <c r="AA55" s="65"/>
    </row>
    <row r="56" spans="3:27" x14ac:dyDescent="0.3">
      <c r="C56" s="68" t="s">
        <v>705</v>
      </c>
      <c r="D56" s="69"/>
      <c r="E56" s="69">
        <v>0</v>
      </c>
      <c r="F56" s="69">
        <v>0</v>
      </c>
      <c r="G56" s="69">
        <v>0</v>
      </c>
      <c r="H56" s="69">
        <v>0</v>
      </c>
      <c r="I56" s="69">
        <v>0</v>
      </c>
      <c r="J56" s="69">
        <v>0</v>
      </c>
      <c r="K56" s="69">
        <v>0</v>
      </c>
      <c r="L56" s="69">
        <v>0</v>
      </c>
      <c r="M56" s="69">
        <v>0</v>
      </c>
      <c r="N56" s="69">
        <v>0</v>
      </c>
      <c r="O56" s="69">
        <v>0</v>
      </c>
      <c r="P56" s="69">
        <v>0</v>
      </c>
      <c r="Q56" s="69"/>
      <c r="R56" s="69"/>
      <c r="S56" s="69"/>
      <c r="T56" s="69"/>
      <c r="U56" s="69"/>
      <c r="V56" s="69"/>
      <c r="W56" s="69"/>
      <c r="X56" s="69"/>
      <c r="Y56" s="69"/>
      <c r="Z56" s="69"/>
      <c r="AA56" s="69"/>
    </row>
    <row r="57" spans="3:27" x14ac:dyDescent="0.3">
      <c r="C57" s="70" t="s">
        <v>650</v>
      </c>
      <c r="D57" s="69"/>
      <c r="E57" s="71">
        <v>802306716.29000008</v>
      </c>
      <c r="F57" s="72">
        <v>111050679.85000001</v>
      </c>
      <c r="G57" s="72">
        <v>188430589.38999999</v>
      </c>
      <c r="H57" s="72">
        <v>57821545.909999996</v>
      </c>
      <c r="I57" s="72">
        <v>105485380.96000001</v>
      </c>
      <c r="J57" s="72">
        <v>46383759.889999993</v>
      </c>
      <c r="K57" s="69">
        <v>69434233.12000002</v>
      </c>
      <c r="L57" s="69">
        <v>46812425.190000005</v>
      </c>
      <c r="M57" s="69">
        <v>59450915.750000015</v>
      </c>
      <c r="N57" s="69">
        <v>60739984.959999993</v>
      </c>
      <c r="O57" s="69">
        <v>46244729.869999982</v>
      </c>
      <c r="P57" s="69">
        <v>326746329.84000003</v>
      </c>
      <c r="Q57" s="71"/>
      <c r="R57" s="72"/>
      <c r="S57" s="72"/>
      <c r="T57" s="72"/>
      <c r="U57" s="72"/>
      <c r="V57" s="72"/>
      <c r="W57" s="69"/>
      <c r="X57" s="69"/>
      <c r="Y57" s="69"/>
      <c r="Z57" s="69"/>
      <c r="AA57" s="69"/>
    </row>
    <row r="61" spans="3:27" x14ac:dyDescent="0.3">
      <c r="C61" t="s">
        <v>708</v>
      </c>
      <c r="E61" s="4">
        <v>6947.9</v>
      </c>
      <c r="F61" s="4">
        <v>5282.15</v>
      </c>
      <c r="G61" s="4">
        <v>5841.45</v>
      </c>
      <c r="H61" s="4">
        <v>6052.26</v>
      </c>
      <c r="I61" s="4">
        <v>6587.72</v>
      </c>
      <c r="J61" s="4">
        <v>5225.4399999999996</v>
      </c>
      <c r="K61" s="4">
        <v>6200.12</v>
      </c>
      <c r="L61" s="4">
        <v>6163.31</v>
      </c>
      <c r="M61" s="4">
        <v>6883.06</v>
      </c>
      <c r="N61" s="4">
        <v>6334.9</v>
      </c>
      <c r="O61" s="4">
        <v>5593.84</v>
      </c>
      <c r="P61" s="4">
        <v>4736.18</v>
      </c>
      <c r="Q61" s="74">
        <v>6415.0503237499997</v>
      </c>
      <c r="R61" s="74">
        <v>4538.6106049999999</v>
      </c>
      <c r="S61" s="74">
        <v>5204.0488336599956</v>
      </c>
      <c r="T61" s="74">
        <v>4799.5657777300094</v>
      </c>
      <c r="U61" s="74">
        <v>6295.0109085099939</v>
      </c>
      <c r="V61" s="74">
        <v>7169.8033658499508</v>
      </c>
      <c r="W61" s="74">
        <v>4571.5900405800239</v>
      </c>
    </row>
    <row r="64" spans="3:27" x14ac:dyDescent="0.3">
      <c r="E64" s="4">
        <v>48375.79</v>
      </c>
      <c r="F64" s="4">
        <v>44200.47</v>
      </c>
      <c r="G64" s="4">
        <v>49293.66</v>
      </c>
      <c r="H64" s="4">
        <v>51674.61</v>
      </c>
      <c r="I64" s="4">
        <v>58168.42</v>
      </c>
      <c r="J64" s="4">
        <v>51298.12</v>
      </c>
      <c r="K64" s="4">
        <v>54643.35</v>
      </c>
      <c r="L64" s="4">
        <v>53592.85</v>
      </c>
      <c r="M64" s="4">
        <v>58801.87</v>
      </c>
      <c r="N64" s="4">
        <v>57651.53</v>
      </c>
      <c r="O64" s="4">
        <v>50414.38</v>
      </c>
      <c r="P64" s="4">
        <v>52195.33</v>
      </c>
      <c r="Q64" s="4">
        <v>55879.038611310003</v>
      </c>
      <c r="R64" s="4">
        <v>44786.936809830004</v>
      </c>
      <c r="S64" s="4">
        <v>44648.080353730002</v>
      </c>
      <c r="T64" s="4">
        <v>34425.011818819999</v>
      </c>
      <c r="U64" s="4">
        <v>30760.737399029997</v>
      </c>
      <c r="V64" s="4">
        <v>42591.313030559992</v>
      </c>
      <c r="W64" s="4">
        <v>49914.24219936</v>
      </c>
    </row>
    <row r="66" spans="3:23" x14ac:dyDescent="0.3">
      <c r="E66">
        <v>2019</v>
      </c>
      <c r="Q66">
        <v>2020</v>
      </c>
    </row>
    <row r="67" spans="3:23" x14ac:dyDescent="0.3">
      <c r="C67" s="76"/>
      <c r="E67" s="77" t="s">
        <v>81</v>
      </c>
      <c r="F67" s="77" t="s">
        <v>82</v>
      </c>
      <c r="G67" s="77" t="s">
        <v>710</v>
      </c>
      <c r="H67" s="77" t="s">
        <v>72</v>
      </c>
      <c r="I67" s="77" t="s">
        <v>73</v>
      </c>
      <c r="J67" s="77" t="s">
        <v>74</v>
      </c>
      <c r="K67" s="77" t="s">
        <v>75</v>
      </c>
      <c r="L67" s="77" t="s">
        <v>76</v>
      </c>
      <c r="M67" s="77" t="s">
        <v>77</v>
      </c>
      <c r="N67" s="77" t="s">
        <v>78</v>
      </c>
      <c r="O67" s="77" t="s">
        <v>79</v>
      </c>
      <c r="P67" s="77" t="s">
        <v>80</v>
      </c>
      <c r="Q67" s="74" t="s">
        <v>81</v>
      </c>
      <c r="R67" s="74" t="s">
        <v>82</v>
      </c>
      <c r="S67" s="74" t="s">
        <v>710</v>
      </c>
      <c r="T67" s="74" t="s">
        <v>72</v>
      </c>
      <c r="U67" s="74" t="s">
        <v>73</v>
      </c>
      <c r="V67" s="74" t="s">
        <v>74</v>
      </c>
      <c r="W67" s="74" t="s">
        <v>75</v>
      </c>
    </row>
    <row r="68" spans="3:23" x14ac:dyDescent="0.3">
      <c r="C68" s="78"/>
      <c r="E68" s="78"/>
      <c r="F68" s="78"/>
      <c r="G68" s="78"/>
      <c r="H68" s="78"/>
      <c r="I68" s="78"/>
      <c r="J68" s="78"/>
      <c r="K68" s="78"/>
      <c r="L68" s="78"/>
      <c r="M68" s="78"/>
      <c r="N68" s="78"/>
      <c r="O68" s="78"/>
      <c r="P68" s="78"/>
    </row>
    <row r="69" spans="3:23" ht="15.6" x14ac:dyDescent="0.3">
      <c r="C69" s="79" t="s">
        <v>711</v>
      </c>
      <c r="E69" s="74">
        <v>48375.79</v>
      </c>
      <c r="F69" s="74">
        <v>44200.47</v>
      </c>
      <c r="G69" s="74">
        <v>49293.66</v>
      </c>
      <c r="H69" s="74">
        <v>51674.61</v>
      </c>
      <c r="I69" s="74">
        <v>58168.42</v>
      </c>
      <c r="J69" s="74">
        <v>51298.12</v>
      </c>
      <c r="K69" s="74">
        <v>54643.35</v>
      </c>
      <c r="L69" s="74">
        <v>53592.85</v>
      </c>
      <c r="M69" s="74">
        <v>58801.87</v>
      </c>
      <c r="N69" s="74">
        <v>57651.53</v>
      </c>
      <c r="O69" s="74">
        <v>50414.38</v>
      </c>
      <c r="P69" s="74">
        <v>52195.33</v>
      </c>
      <c r="Q69" s="4">
        <v>55879.038611310003</v>
      </c>
      <c r="R69" s="4">
        <v>44786.936809830004</v>
      </c>
      <c r="S69" s="4">
        <v>44648.080353730002</v>
      </c>
      <c r="T69" s="4">
        <v>34425.011818819999</v>
      </c>
      <c r="U69" s="4">
        <v>30760.737399029997</v>
      </c>
      <c r="V69" s="4">
        <v>42591.313030559992</v>
      </c>
      <c r="W69" s="81">
        <v>49914.24219936</v>
      </c>
    </row>
    <row r="70" spans="3:23" x14ac:dyDescent="0.3">
      <c r="C70" s="80" t="s">
        <v>712</v>
      </c>
      <c r="E70" s="81"/>
      <c r="F70" s="81"/>
      <c r="G70" s="81"/>
      <c r="H70" s="81"/>
      <c r="I70" s="81"/>
      <c r="J70" s="81"/>
      <c r="K70" s="81"/>
      <c r="L70" s="81"/>
      <c r="M70" s="81"/>
      <c r="N70" s="81"/>
      <c r="O70" s="81"/>
      <c r="P70" s="81"/>
      <c r="Q70" s="81"/>
      <c r="R70" s="81"/>
      <c r="S70" s="81"/>
      <c r="T70" s="81"/>
      <c r="U70" s="81"/>
      <c r="V70" s="81"/>
      <c r="W70" s="81"/>
    </row>
    <row r="71" spans="3:23" x14ac:dyDescent="0.3">
      <c r="C71" s="82" t="s">
        <v>713</v>
      </c>
      <c r="E71" s="4">
        <v>149.6</v>
      </c>
      <c r="F71" s="4">
        <v>122.92</v>
      </c>
      <c r="G71" s="4">
        <v>11.99</v>
      </c>
      <c r="H71" s="4">
        <v>343.29</v>
      </c>
      <c r="I71" s="4">
        <v>262.68</v>
      </c>
      <c r="J71" s="4">
        <v>150.1</v>
      </c>
      <c r="K71" s="81">
        <v>11.35</v>
      </c>
      <c r="L71" s="81">
        <v>3526.78</v>
      </c>
      <c r="M71" s="81">
        <v>2730.89</v>
      </c>
      <c r="N71" s="81">
        <v>265.74</v>
      </c>
      <c r="O71" s="81">
        <v>361.25</v>
      </c>
      <c r="P71" s="81">
        <v>2104.87</v>
      </c>
      <c r="Q71" s="74">
        <v>57.881342329999995</v>
      </c>
      <c r="R71" s="74">
        <v>455.32207099999999</v>
      </c>
      <c r="S71" s="74">
        <v>209.31568300000001</v>
      </c>
      <c r="T71" s="74">
        <v>42.546942999999999</v>
      </c>
      <c r="U71" s="74">
        <v>384.158681</v>
      </c>
      <c r="V71" s="74">
        <v>616.54216339999994</v>
      </c>
      <c r="W71" s="74">
        <v>102.65189590999999</v>
      </c>
    </row>
    <row r="72" spans="3:23" ht="15.6" x14ac:dyDescent="0.3">
      <c r="C72" s="83" t="s">
        <v>714</v>
      </c>
      <c r="E72" s="81">
        <v>0</v>
      </c>
      <c r="F72" s="81">
        <v>0</v>
      </c>
      <c r="G72" s="81">
        <v>0</v>
      </c>
      <c r="H72" s="81">
        <v>1788.62</v>
      </c>
      <c r="I72" s="81">
        <v>0</v>
      </c>
      <c r="J72" s="81">
        <v>359.05</v>
      </c>
      <c r="K72" s="81">
        <v>0</v>
      </c>
      <c r="L72" s="81">
        <v>0</v>
      </c>
      <c r="M72" s="81">
        <v>0</v>
      </c>
      <c r="N72" s="81">
        <v>0</v>
      </c>
      <c r="O72" s="81">
        <v>0</v>
      </c>
      <c r="P72" s="81">
        <v>0</v>
      </c>
      <c r="Q72" s="85"/>
      <c r="R72" s="85"/>
      <c r="S72" s="85"/>
      <c r="T72" s="81"/>
      <c r="U72" s="81"/>
      <c r="V72" s="81"/>
      <c r="W72" s="81"/>
    </row>
    <row r="73" spans="3:23" ht="15.6" x14ac:dyDescent="0.3">
      <c r="C73" s="73" t="s">
        <v>707</v>
      </c>
      <c r="E73" s="74">
        <v>6947.9</v>
      </c>
      <c r="F73" s="74">
        <v>5282.15</v>
      </c>
      <c r="G73" s="74">
        <v>5841.45</v>
      </c>
      <c r="H73" s="74">
        <v>6052.26</v>
      </c>
      <c r="I73" s="74">
        <v>6587.72</v>
      </c>
      <c r="J73" s="74">
        <v>5225.4399999999996</v>
      </c>
      <c r="K73" s="74">
        <v>6200.12</v>
      </c>
      <c r="L73" s="74">
        <v>6163.31</v>
      </c>
      <c r="M73" s="74">
        <v>6883.06</v>
      </c>
      <c r="N73" s="74">
        <v>6334.9</v>
      </c>
      <c r="O73" s="74">
        <v>5593.84</v>
      </c>
      <c r="P73" s="74">
        <v>4736.18</v>
      </c>
      <c r="Q73" s="87">
        <v>6415.0503237499997</v>
      </c>
      <c r="R73" s="87">
        <v>4538.6106049999999</v>
      </c>
      <c r="S73" s="87">
        <v>5204.0488336599956</v>
      </c>
      <c r="T73" s="87">
        <v>4799.5657777300094</v>
      </c>
      <c r="U73" s="87">
        <v>6295.0109085099939</v>
      </c>
      <c r="V73" s="87">
        <v>7169.8033658499508</v>
      </c>
      <c r="W73" s="87">
        <v>4571.5900405800239</v>
      </c>
    </row>
    <row r="74" spans="3:23" ht="15.6" x14ac:dyDescent="0.3">
      <c r="C74" s="84" t="s">
        <v>715</v>
      </c>
      <c r="E74" s="85">
        <v>6947.77</v>
      </c>
      <c r="F74" s="85">
        <v>5281.94</v>
      </c>
      <c r="G74" s="85">
        <v>5841.1</v>
      </c>
      <c r="H74" s="81">
        <v>6051.76</v>
      </c>
      <c r="I74" s="81">
        <v>6587.44</v>
      </c>
      <c r="J74" s="81">
        <v>5225.24</v>
      </c>
      <c r="K74" s="81">
        <v>6199.68</v>
      </c>
      <c r="L74" s="81">
        <v>6163.01</v>
      </c>
      <c r="M74" s="81">
        <v>6882.9</v>
      </c>
      <c r="N74" s="81">
        <v>6334.67</v>
      </c>
      <c r="O74" s="81">
        <v>5593.63</v>
      </c>
      <c r="P74" s="81">
        <v>4736</v>
      </c>
      <c r="Q74" s="88">
        <v>6414.8401387499998</v>
      </c>
      <c r="R74" s="88">
        <v>4538.5035900000003</v>
      </c>
      <c r="S74" s="88">
        <v>5204.0156776599952</v>
      </c>
      <c r="T74" s="87">
        <v>4799.048617730009</v>
      </c>
      <c r="U74" s="87">
        <v>5577.1804576999939</v>
      </c>
      <c r="V74" s="87">
        <v>5528.939590669951</v>
      </c>
      <c r="W74" s="87">
        <v>4464.4972883400242</v>
      </c>
    </row>
    <row r="75" spans="3:23" x14ac:dyDescent="0.3">
      <c r="C75" s="86" t="s">
        <v>716</v>
      </c>
      <c r="E75" s="87">
        <v>0.12</v>
      </c>
      <c r="F75" s="87">
        <v>0.21</v>
      </c>
      <c r="G75" s="87">
        <v>0.35</v>
      </c>
      <c r="H75" s="87">
        <v>0.49</v>
      </c>
      <c r="I75" s="87">
        <v>0.28000000000000003</v>
      </c>
      <c r="J75" s="87">
        <v>0.2</v>
      </c>
      <c r="K75" s="87">
        <v>0.45</v>
      </c>
      <c r="L75" s="87">
        <v>0.3</v>
      </c>
      <c r="M75" s="87">
        <v>0.16</v>
      </c>
      <c r="N75" s="87">
        <v>0.23</v>
      </c>
      <c r="O75" s="87">
        <v>0.2</v>
      </c>
      <c r="P75" s="87">
        <v>0.17</v>
      </c>
      <c r="Q75" s="87">
        <v>0.21018500000000001</v>
      </c>
      <c r="R75" s="87">
        <v>0.107015</v>
      </c>
      <c r="S75" s="87">
        <v>3.3155999999999998E-2</v>
      </c>
      <c r="T75" s="87">
        <v>0.51715999999999995</v>
      </c>
      <c r="U75" s="87">
        <v>717.83045081</v>
      </c>
      <c r="V75" s="87">
        <v>1640.8637751799995</v>
      </c>
      <c r="W75" s="87">
        <v>107.09275224000001</v>
      </c>
    </row>
    <row r="76" spans="3:23" ht="15.6" x14ac:dyDescent="0.3">
      <c r="C76" s="84" t="s">
        <v>717</v>
      </c>
      <c r="E76" s="88">
        <v>0</v>
      </c>
      <c r="F76" s="88">
        <v>0</v>
      </c>
      <c r="G76" s="88">
        <v>0</v>
      </c>
      <c r="H76" s="87">
        <v>0</v>
      </c>
      <c r="I76" s="87">
        <v>0</v>
      </c>
      <c r="J76" s="87">
        <v>0</v>
      </c>
      <c r="K76" s="87">
        <v>0</v>
      </c>
      <c r="L76" s="87">
        <v>0</v>
      </c>
      <c r="M76" s="87">
        <v>0</v>
      </c>
      <c r="N76" s="87">
        <v>0</v>
      </c>
      <c r="O76" s="87">
        <v>0</v>
      </c>
      <c r="P76" s="87">
        <v>0</v>
      </c>
      <c r="Q76" s="74">
        <v>0</v>
      </c>
      <c r="R76" s="74">
        <v>0</v>
      </c>
      <c r="S76" s="74">
        <v>0</v>
      </c>
      <c r="T76" s="74">
        <v>0</v>
      </c>
      <c r="U76" s="74">
        <v>272.08606964000001</v>
      </c>
      <c r="V76" s="74">
        <v>135.21635100999998</v>
      </c>
      <c r="W76" s="74">
        <v>18.027696930000001</v>
      </c>
    </row>
    <row r="77" spans="3:23" ht="15.6" x14ac:dyDescent="0.3">
      <c r="C77" s="89" t="s">
        <v>718</v>
      </c>
      <c r="E77" s="87">
        <v>0.12</v>
      </c>
      <c r="F77" s="87">
        <v>0.21</v>
      </c>
      <c r="G77" s="87">
        <v>0.35</v>
      </c>
      <c r="H77" s="87">
        <v>0.49</v>
      </c>
      <c r="I77" s="87">
        <v>0.28000000000000003</v>
      </c>
      <c r="J77" s="87">
        <v>0.2</v>
      </c>
      <c r="K77" s="87">
        <v>0.45</v>
      </c>
      <c r="L77" s="87">
        <v>0.3</v>
      </c>
      <c r="M77" s="87">
        <v>0.16</v>
      </c>
      <c r="N77" s="87">
        <v>0.23</v>
      </c>
      <c r="O77" s="87">
        <v>0.2</v>
      </c>
      <c r="P77" s="87">
        <v>0.17</v>
      </c>
      <c r="Q77" s="85">
        <v>0.21018500000000001</v>
      </c>
      <c r="R77" s="85">
        <v>0.107015</v>
      </c>
      <c r="S77" s="85">
        <v>3.3155999999999998E-2</v>
      </c>
      <c r="T77" s="81">
        <v>0.51715999999999995</v>
      </c>
      <c r="U77" s="81">
        <v>445.74438116999994</v>
      </c>
      <c r="V77" s="81">
        <v>1505.6474241699996</v>
      </c>
      <c r="W77" s="81">
        <v>89.065055310000005</v>
      </c>
    </row>
    <row r="78" spans="3:23" ht="15.6" x14ac:dyDescent="0.3">
      <c r="C78" s="73" t="s">
        <v>18</v>
      </c>
      <c r="E78" s="74">
        <v>34836.51</v>
      </c>
      <c r="F78" s="74">
        <v>30552.87</v>
      </c>
      <c r="G78" s="74">
        <v>34947.800000000003</v>
      </c>
      <c r="H78" s="74">
        <v>35181.17</v>
      </c>
      <c r="I78" s="74">
        <v>38144.129999999997</v>
      </c>
      <c r="J78" s="74">
        <v>34905.279999999999</v>
      </c>
      <c r="K78" s="74">
        <v>35056.910000000003</v>
      </c>
      <c r="L78" s="74">
        <v>34993.910000000003</v>
      </c>
      <c r="M78" s="74">
        <v>39151.78</v>
      </c>
      <c r="N78" s="74">
        <v>39479.14</v>
      </c>
      <c r="O78" s="74">
        <v>35342.46</v>
      </c>
      <c r="P78" s="74">
        <v>34110.949999999997</v>
      </c>
      <c r="Q78" s="90">
        <v>38857.16967856</v>
      </c>
      <c r="R78" s="90">
        <v>28848.530477830005</v>
      </c>
      <c r="S78" s="90">
        <v>28036.418028620006</v>
      </c>
      <c r="T78" s="90">
        <v>22444.621369149991</v>
      </c>
      <c r="U78" s="90">
        <v>19114.365520900003</v>
      </c>
      <c r="V78" s="90">
        <v>24522.777009720041</v>
      </c>
      <c r="W78" s="90">
        <v>29467.41202609997</v>
      </c>
    </row>
    <row r="79" spans="3:23" ht="15.6" x14ac:dyDescent="0.3">
      <c r="C79" s="86" t="s">
        <v>719</v>
      </c>
      <c r="E79" s="85">
        <v>30065.48</v>
      </c>
      <c r="F79" s="85">
        <v>24817.040000000001</v>
      </c>
      <c r="G79" s="85">
        <v>28318.240000000002</v>
      </c>
      <c r="H79" s="81">
        <v>27292.7</v>
      </c>
      <c r="I79" s="81">
        <v>30092.54</v>
      </c>
      <c r="J79" s="81">
        <v>27232.25</v>
      </c>
      <c r="K79" s="81">
        <v>28211.68</v>
      </c>
      <c r="L79" s="81">
        <v>28494.22</v>
      </c>
      <c r="M79" s="81">
        <v>31068.84</v>
      </c>
      <c r="N79" s="81">
        <v>31610.2</v>
      </c>
      <c r="O79" s="81">
        <v>29436.81</v>
      </c>
      <c r="P79" s="81">
        <v>25622.17</v>
      </c>
      <c r="Q79" s="85">
        <v>31139.091691559999</v>
      </c>
      <c r="R79" s="85">
        <v>22409.622159830004</v>
      </c>
      <c r="S79" s="85">
        <v>22688.909843180008</v>
      </c>
      <c r="T79" s="81">
        <v>20237.395015729991</v>
      </c>
      <c r="U79" s="81">
        <v>17515.940061690002</v>
      </c>
      <c r="V79" s="81">
        <v>20582.004607080042</v>
      </c>
      <c r="W79" s="81">
        <v>23307.374482009975</v>
      </c>
    </row>
    <row r="80" spans="3:23" ht="15.6" x14ac:dyDescent="0.3">
      <c r="C80" s="89" t="s">
        <v>720</v>
      </c>
      <c r="E80" s="90">
        <v>4771.03</v>
      </c>
      <c r="F80" s="90">
        <v>5735.83</v>
      </c>
      <c r="G80" s="90">
        <v>6629.56</v>
      </c>
      <c r="H80" s="90">
        <v>7888.47</v>
      </c>
      <c r="I80" s="90">
        <v>8051.59</v>
      </c>
      <c r="J80" s="90">
        <v>7673.03</v>
      </c>
      <c r="K80" s="90">
        <v>6845.23</v>
      </c>
      <c r="L80" s="90">
        <v>6499.69</v>
      </c>
      <c r="M80" s="90">
        <v>8082.94</v>
      </c>
      <c r="N80" s="90">
        <v>7868.94</v>
      </c>
      <c r="O80" s="90">
        <v>5905.65</v>
      </c>
      <c r="P80" s="90">
        <v>8488.7900000000009</v>
      </c>
      <c r="Q80" s="85">
        <v>7718.0779869999997</v>
      </c>
      <c r="R80" s="85">
        <v>6438.9083179999998</v>
      </c>
      <c r="S80" s="85">
        <v>5347.5081854399996</v>
      </c>
      <c r="T80" s="81">
        <v>2207.2263534199992</v>
      </c>
      <c r="U80" s="81">
        <v>1598.4254592100001</v>
      </c>
      <c r="V80" s="81">
        <v>3940.7724026399992</v>
      </c>
      <c r="W80" s="81">
        <v>6160.037544089997</v>
      </c>
    </row>
    <row r="81" spans="3:23" ht="15.6" x14ac:dyDescent="0.3">
      <c r="C81" s="86" t="s">
        <v>721</v>
      </c>
      <c r="E81" s="85">
        <v>2411.2199999999998</v>
      </c>
      <c r="F81" s="85">
        <v>2193.15</v>
      </c>
      <c r="G81" s="85">
        <v>2612.2800000000002</v>
      </c>
      <c r="H81" s="81">
        <v>2781.69</v>
      </c>
      <c r="I81" s="81">
        <v>937.23</v>
      </c>
      <c r="J81" s="81">
        <v>1941.31</v>
      </c>
      <c r="K81" s="81">
        <v>729.43</v>
      </c>
      <c r="L81" s="81">
        <v>559.73</v>
      </c>
      <c r="M81" s="81">
        <v>2287.65</v>
      </c>
      <c r="N81" s="81">
        <v>2811.27</v>
      </c>
      <c r="O81" s="81">
        <v>2332.0300000000002</v>
      </c>
      <c r="P81" s="81">
        <v>2333.29</v>
      </c>
      <c r="Q81" s="74">
        <v>3027.740753</v>
      </c>
      <c r="R81" s="74">
        <v>2505.5086289999999</v>
      </c>
      <c r="S81" s="74">
        <v>1706.837792</v>
      </c>
      <c r="T81" s="74">
        <v>629.20719830999997</v>
      </c>
      <c r="U81" s="74">
        <v>362.69423595000006</v>
      </c>
      <c r="V81" s="74">
        <v>245.44797416000003</v>
      </c>
      <c r="W81" s="74">
        <v>196.66925504</v>
      </c>
    </row>
    <row r="82" spans="3:23" ht="15.6" x14ac:dyDescent="0.3">
      <c r="C82" s="89" t="s">
        <v>722</v>
      </c>
      <c r="E82" s="85">
        <v>2359.8000000000002</v>
      </c>
      <c r="F82" s="85">
        <v>3542.69</v>
      </c>
      <c r="G82" s="85">
        <v>4017.28</v>
      </c>
      <c r="H82" s="81">
        <v>5106.78</v>
      </c>
      <c r="I82" s="81">
        <v>7114.36</v>
      </c>
      <c r="J82" s="81">
        <v>5731.71</v>
      </c>
      <c r="K82" s="81">
        <v>6115.8</v>
      </c>
      <c r="L82" s="81">
        <v>5939.97</v>
      </c>
      <c r="M82" s="81">
        <v>5795.29</v>
      </c>
      <c r="N82" s="81">
        <v>5057.67</v>
      </c>
      <c r="O82" s="81">
        <v>3573.62</v>
      </c>
      <c r="P82" s="81">
        <v>6155.49</v>
      </c>
      <c r="Q82" s="93">
        <v>4690.3372339999996</v>
      </c>
      <c r="R82" s="93">
        <v>3933.3996889999999</v>
      </c>
      <c r="S82" s="93">
        <v>3640.6703934399998</v>
      </c>
      <c r="T82" s="81">
        <v>1578.0191551099995</v>
      </c>
      <c r="U82" s="81">
        <v>1235.73122326</v>
      </c>
      <c r="V82" s="81">
        <v>3695.3244284799994</v>
      </c>
      <c r="W82" s="81">
        <v>5963.3682890499967</v>
      </c>
    </row>
    <row r="83" spans="3:23" ht="15.6" x14ac:dyDescent="0.3">
      <c r="C83" s="91" t="s">
        <v>723</v>
      </c>
      <c r="E83" s="74">
        <v>6432.15</v>
      </c>
      <c r="F83" s="74">
        <v>8234.36</v>
      </c>
      <c r="G83" s="74">
        <v>8349.39</v>
      </c>
      <c r="H83" s="74">
        <v>10260</v>
      </c>
      <c r="I83" s="74">
        <v>13279.51</v>
      </c>
      <c r="J83" s="74">
        <v>11077.68</v>
      </c>
      <c r="K83" s="74">
        <v>13207.9</v>
      </c>
      <c r="L83" s="74">
        <v>12310.87</v>
      </c>
      <c r="M83" s="74">
        <v>12669.94</v>
      </c>
      <c r="N83" s="74">
        <v>11683.89</v>
      </c>
      <c r="O83" s="74">
        <v>9194.7999999999993</v>
      </c>
      <c r="P83" s="74">
        <v>13094.59</v>
      </c>
      <c r="Q83" s="85">
        <v>10252.129296999999</v>
      </c>
      <c r="R83" s="85">
        <v>11200.975622</v>
      </c>
      <c r="S83" s="85">
        <v>11151.60580684</v>
      </c>
      <c r="T83" s="81">
        <v>7023.0067665700008</v>
      </c>
      <c r="U83" s="81">
        <v>5099.7680783300002</v>
      </c>
      <c r="V83" s="81">
        <v>10609.410706660003</v>
      </c>
      <c r="W83" s="81">
        <v>15537.897303730002</v>
      </c>
    </row>
    <row r="84" spans="3:23" ht="15.6" x14ac:dyDescent="0.3">
      <c r="C84" s="86" t="s">
        <v>719</v>
      </c>
      <c r="E84" s="85">
        <v>3232.33</v>
      </c>
      <c r="F84" s="85">
        <v>2932.21</v>
      </c>
      <c r="G84" s="85">
        <v>2931.85</v>
      </c>
      <c r="H84" s="81">
        <v>3622.4</v>
      </c>
      <c r="I84" s="81">
        <v>3410.02</v>
      </c>
      <c r="J84" s="81">
        <v>2694.51</v>
      </c>
      <c r="K84" s="81">
        <v>3812.94</v>
      </c>
      <c r="L84" s="81">
        <v>3955.46</v>
      </c>
      <c r="M84" s="81">
        <v>4695.6899999999996</v>
      </c>
      <c r="N84" s="81">
        <v>4685.74</v>
      </c>
      <c r="O84" s="81">
        <v>4438.0200000000004</v>
      </c>
      <c r="P84" s="81">
        <v>3674.45</v>
      </c>
      <c r="Q84" s="85">
        <v>3389.1684300000002</v>
      </c>
      <c r="R84" s="85">
        <v>4010.9660090000002</v>
      </c>
      <c r="S84" s="85">
        <v>3346.0831458400003</v>
      </c>
      <c r="T84" s="85">
        <v>2181.9166872700002</v>
      </c>
      <c r="U84" s="85">
        <v>1740.0879825500001</v>
      </c>
      <c r="V84" s="85">
        <v>1536.2269686700001</v>
      </c>
      <c r="W84" s="85">
        <v>2145.2756602900004</v>
      </c>
    </row>
    <row r="85" spans="3:23" ht="15.6" x14ac:dyDescent="0.3">
      <c r="C85" s="89" t="s">
        <v>720</v>
      </c>
      <c r="E85" s="85">
        <v>3199.82</v>
      </c>
      <c r="F85" s="85">
        <v>5302.15</v>
      </c>
      <c r="G85" s="85">
        <v>5417.54</v>
      </c>
      <c r="H85" s="81">
        <v>6637.59</v>
      </c>
      <c r="I85" s="81">
        <v>9869.49</v>
      </c>
      <c r="J85" s="81">
        <v>8383.17</v>
      </c>
      <c r="K85" s="81">
        <v>9394.9599999999991</v>
      </c>
      <c r="L85" s="81">
        <v>8355.41</v>
      </c>
      <c r="M85" s="81">
        <v>7974.25</v>
      </c>
      <c r="N85" s="81">
        <v>6998.15</v>
      </c>
      <c r="O85" s="81">
        <v>4756.78</v>
      </c>
      <c r="P85" s="81">
        <v>9420.14</v>
      </c>
      <c r="Q85" s="93">
        <v>6862.9608669999998</v>
      </c>
      <c r="R85" s="93">
        <v>7190.0096130000002</v>
      </c>
      <c r="S85" s="93">
        <v>7805.522661</v>
      </c>
      <c r="T85" s="81">
        <v>4841.0900793000001</v>
      </c>
      <c r="U85" s="81">
        <v>3359.6800957800001</v>
      </c>
      <c r="V85" s="81">
        <v>9073.1837379900026</v>
      </c>
      <c r="W85" s="81">
        <v>13392.621643440001</v>
      </c>
    </row>
    <row r="86" spans="3:23" ht="15.6" x14ac:dyDescent="0.3">
      <c r="C86" s="92" t="s">
        <v>724</v>
      </c>
      <c r="E86" s="85">
        <v>159.22999999999999</v>
      </c>
      <c r="F86" s="85">
        <v>131.09</v>
      </c>
      <c r="G86" s="85">
        <v>155.03</v>
      </c>
      <c r="H86" s="85">
        <v>181.19</v>
      </c>
      <c r="I86" s="85">
        <v>157.06</v>
      </c>
      <c r="J86" s="85">
        <v>89.73</v>
      </c>
      <c r="K86" s="85">
        <v>178.41</v>
      </c>
      <c r="L86" s="85">
        <v>124.76</v>
      </c>
      <c r="M86" s="85">
        <v>97.1</v>
      </c>
      <c r="N86" s="85">
        <v>153.6</v>
      </c>
      <c r="O86" s="85">
        <v>283.29000000000002</v>
      </c>
      <c r="P86" s="85">
        <v>253.61</v>
      </c>
      <c r="Q86" s="93">
        <v>354.68931199999997</v>
      </c>
      <c r="R86" s="93">
        <v>198.82010500000001</v>
      </c>
      <c r="S86" s="93">
        <v>256.00768461000001</v>
      </c>
      <c r="T86" s="93">
        <v>157.81790536999995</v>
      </c>
      <c r="U86" s="93">
        <v>251.59289128999987</v>
      </c>
      <c r="V86" s="93">
        <v>289.32194832999994</v>
      </c>
      <c r="W86" s="93">
        <v>337.34282895000007</v>
      </c>
    </row>
    <row r="87" spans="3:23" ht="15.6" x14ac:dyDescent="0.3">
      <c r="C87" s="86" t="s">
        <v>719</v>
      </c>
      <c r="E87" s="93">
        <v>159.22999999999999</v>
      </c>
      <c r="F87" s="93">
        <v>131.09</v>
      </c>
      <c r="G87" s="93">
        <v>154.88</v>
      </c>
      <c r="H87" s="81">
        <v>181.19</v>
      </c>
      <c r="I87" s="81">
        <v>157.05000000000001</v>
      </c>
      <c r="J87" s="81">
        <v>89.73</v>
      </c>
      <c r="K87" s="81">
        <v>166.88</v>
      </c>
      <c r="L87" s="81">
        <v>124.76</v>
      </c>
      <c r="M87" s="81">
        <v>97.1</v>
      </c>
      <c r="N87" s="81">
        <v>132.93</v>
      </c>
      <c r="O87" s="81">
        <v>283.29000000000002</v>
      </c>
      <c r="P87" s="81">
        <v>239.27</v>
      </c>
      <c r="Q87" s="93">
        <v>354.68931199999997</v>
      </c>
      <c r="R87" s="93">
        <v>198.82010500000001</v>
      </c>
      <c r="S87" s="93">
        <v>256.00768461000001</v>
      </c>
      <c r="T87" s="93">
        <v>157.81790536999995</v>
      </c>
      <c r="U87" s="93">
        <v>251.59289128999987</v>
      </c>
      <c r="V87" s="93">
        <v>289.32194832999994</v>
      </c>
      <c r="W87" s="93">
        <v>337.34282895000007</v>
      </c>
    </row>
    <row r="88" spans="3:23" ht="15.6" x14ac:dyDescent="0.3">
      <c r="C88" s="86" t="s">
        <v>716</v>
      </c>
      <c r="E88" s="93">
        <v>0</v>
      </c>
      <c r="F88" s="93">
        <v>0</v>
      </c>
      <c r="G88" s="93">
        <v>0.14000000000000001</v>
      </c>
      <c r="H88" s="93">
        <v>0</v>
      </c>
      <c r="I88" s="93">
        <v>0</v>
      </c>
      <c r="J88" s="93">
        <v>0</v>
      </c>
      <c r="K88" s="93">
        <v>11.53</v>
      </c>
      <c r="L88" s="93">
        <v>0</v>
      </c>
      <c r="M88" s="93">
        <v>0</v>
      </c>
      <c r="N88" s="93">
        <v>20.67</v>
      </c>
      <c r="O88" s="93">
        <v>0</v>
      </c>
      <c r="P88" s="93">
        <v>14.35</v>
      </c>
      <c r="Q88" s="95">
        <v>0</v>
      </c>
      <c r="R88" s="95">
        <v>0</v>
      </c>
      <c r="S88" s="95">
        <v>0</v>
      </c>
      <c r="T88" s="95">
        <v>0</v>
      </c>
      <c r="U88" s="95">
        <v>0</v>
      </c>
      <c r="V88" s="95">
        <v>0</v>
      </c>
      <c r="W88" s="95">
        <v>0</v>
      </c>
    </row>
    <row r="89" spans="3:23" ht="15.6" x14ac:dyDescent="0.3">
      <c r="C89" s="89" t="s">
        <v>717</v>
      </c>
      <c r="E89" s="93">
        <v>0</v>
      </c>
      <c r="F89" s="93">
        <v>0</v>
      </c>
      <c r="G89" s="93">
        <v>0.14000000000000001</v>
      </c>
      <c r="H89" s="93">
        <v>0</v>
      </c>
      <c r="I89" s="93">
        <v>0</v>
      </c>
      <c r="J89" s="93">
        <v>0</v>
      </c>
      <c r="K89" s="93">
        <v>11.53</v>
      </c>
      <c r="L89" s="93">
        <v>0</v>
      </c>
      <c r="M89" s="93">
        <v>0</v>
      </c>
      <c r="N89" s="93">
        <v>20.67</v>
      </c>
      <c r="O89" s="93">
        <v>0</v>
      </c>
      <c r="P89" s="93">
        <v>0</v>
      </c>
      <c r="Q89" s="93"/>
      <c r="R89" s="93"/>
      <c r="S89" s="93"/>
      <c r="T89" s="81"/>
      <c r="U89" s="81"/>
      <c r="V89" s="81"/>
      <c r="W89" s="81"/>
    </row>
    <row r="90" spans="3:23" ht="15.6" x14ac:dyDescent="0.3">
      <c r="C90" s="94" t="s">
        <v>718</v>
      </c>
      <c r="E90" s="95">
        <v>0</v>
      </c>
      <c r="F90" s="95">
        <v>0</v>
      </c>
      <c r="G90" s="95">
        <v>0</v>
      </c>
      <c r="H90" s="95">
        <v>0</v>
      </c>
      <c r="I90" s="95">
        <v>0</v>
      </c>
      <c r="J90" s="95">
        <v>0</v>
      </c>
      <c r="K90" s="95">
        <v>0</v>
      </c>
      <c r="L90" s="95">
        <v>0</v>
      </c>
      <c r="M90" s="95">
        <v>0</v>
      </c>
      <c r="N90" s="95">
        <v>0</v>
      </c>
      <c r="O90" s="95">
        <v>0</v>
      </c>
      <c r="P90" s="95">
        <v>14.35</v>
      </c>
      <c r="Q90" s="95"/>
      <c r="R90" s="95"/>
      <c r="S90" s="95"/>
      <c r="T90" s="98"/>
      <c r="U90" s="98"/>
      <c r="V90" s="98"/>
      <c r="W90" s="98"/>
    </row>
    <row r="91" spans="3:23" ht="15.6" x14ac:dyDescent="0.3">
      <c r="C91" s="96" t="s">
        <v>725</v>
      </c>
      <c r="E91" s="93">
        <v>463.59</v>
      </c>
      <c r="F91" s="93">
        <v>450.07</v>
      </c>
      <c r="G91" s="93">
        <v>343.42</v>
      </c>
      <c r="H91" s="81">
        <v>543.98</v>
      </c>
      <c r="I91" s="81">
        <v>1951.08</v>
      </c>
      <c r="J91" s="81">
        <v>0.75</v>
      </c>
      <c r="K91" s="81">
        <v>2.0499999999999998</v>
      </c>
      <c r="L91" s="81">
        <v>0.48</v>
      </c>
      <c r="M91" s="81">
        <v>2.09</v>
      </c>
      <c r="N91" s="81">
        <v>0.8</v>
      </c>
      <c r="O91" s="81">
        <v>2.62</v>
      </c>
      <c r="P91" s="81">
        <v>0</v>
      </c>
      <c r="Q91" s="81">
        <v>9.5585129999999996</v>
      </c>
      <c r="R91" s="81">
        <v>18.600000000000001</v>
      </c>
      <c r="S91" s="81">
        <v>1.2118663999999999</v>
      </c>
      <c r="T91" s="81">
        <v>21.626857999999999</v>
      </c>
      <c r="U91" s="81">
        <v>21155.461762999999</v>
      </c>
      <c r="V91" s="81">
        <v>873.53416200000004</v>
      </c>
      <c r="W91" s="81">
        <v>33.165885000000003</v>
      </c>
    </row>
    <row r="92" spans="3:23" ht="15.6" x14ac:dyDescent="0.3">
      <c r="C92" s="97" t="s">
        <v>726</v>
      </c>
      <c r="E92" s="95">
        <v>4196.49</v>
      </c>
      <c r="F92" s="95">
        <v>1103.78</v>
      </c>
      <c r="G92" s="95">
        <v>537.46</v>
      </c>
      <c r="H92" s="98">
        <v>602.91</v>
      </c>
      <c r="I92" s="98">
        <v>449.85</v>
      </c>
      <c r="J92" s="98">
        <v>203.83</v>
      </c>
      <c r="K92" s="98">
        <v>414.62</v>
      </c>
      <c r="L92" s="98">
        <v>369.88</v>
      </c>
      <c r="M92" s="98">
        <v>1149.72</v>
      </c>
      <c r="N92" s="98">
        <v>919.52</v>
      </c>
      <c r="O92" s="98">
        <v>885.45</v>
      </c>
      <c r="P92" s="98">
        <v>398.09</v>
      </c>
      <c r="Q92" s="74">
        <v>539.66575991000002</v>
      </c>
      <c r="R92" s="74">
        <v>612.04771912000001</v>
      </c>
      <c r="S92" s="74">
        <v>189.53738783</v>
      </c>
      <c r="T92" s="74">
        <v>170.81881608999998</v>
      </c>
      <c r="U92" s="74">
        <v>1342.03955971</v>
      </c>
      <c r="V92" s="74">
        <v>115.09981984000001</v>
      </c>
      <c r="W92" s="74">
        <v>405.36367214999996</v>
      </c>
    </row>
    <row r="93" spans="3:23" ht="15.6" x14ac:dyDescent="0.3">
      <c r="C93" s="99"/>
      <c r="E93" s="81"/>
      <c r="F93" s="81"/>
      <c r="G93" s="81"/>
      <c r="H93" s="81"/>
      <c r="I93" s="81"/>
      <c r="J93" s="81"/>
      <c r="K93" s="81"/>
      <c r="L93" s="81"/>
      <c r="M93" s="81"/>
      <c r="N93" s="81"/>
      <c r="O93" s="81"/>
      <c r="P93" s="81"/>
      <c r="Q93" s="85"/>
      <c r="R93" s="85"/>
      <c r="S93" s="85"/>
      <c r="T93" s="81"/>
      <c r="U93" s="81"/>
      <c r="V93" s="81"/>
      <c r="W93" s="81"/>
    </row>
    <row r="94" spans="3:23" ht="15.6" x14ac:dyDescent="0.3">
      <c r="C94" s="100" t="s">
        <v>711</v>
      </c>
      <c r="E94" s="74">
        <v>48375.79</v>
      </c>
      <c r="F94" s="74">
        <v>44200.47</v>
      </c>
      <c r="G94" s="74">
        <v>49293.66</v>
      </c>
      <c r="H94" s="74">
        <v>51674.61</v>
      </c>
      <c r="I94" s="74">
        <v>58168.42</v>
      </c>
      <c r="J94" s="74">
        <v>51298.12</v>
      </c>
      <c r="K94" s="74">
        <v>54643.35</v>
      </c>
      <c r="L94" s="74">
        <v>53592.85</v>
      </c>
      <c r="M94" s="74">
        <v>58801.87</v>
      </c>
      <c r="N94" s="74">
        <v>57651.53</v>
      </c>
      <c r="O94" s="74">
        <v>50414.38</v>
      </c>
      <c r="P94" s="74">
        <v>52195.33</v>
      </c>
      <c r="Q94" s="85">
        <v>55879.038611310003</v>
      </c>
      <c r="R94" s="85">
        <v>44786.936809830004</v>
      </c>
      <c r="S94" s="85">
        <v>44648.080353730002</v>
      </c>
      <c r="T94" s="81">
        <v>34425.011818819999</v>
      </c>
      <c r="U94" s="81">
        <v>30760.737399029997</v>
      </c>
      <c r="V94" s="81">
        <v>42591.313030559999</v>
      </c>
      <c r="W94" s="81">
        <v>49914.24219936</v>
      </c>
    </row>
    <row r="95" spans="3:23" ht="15.6" x14ac:dyDescent="0.3">
      <c r="C95" s="101" t="s">
        <v>727</v>
      </c>
      <c r="E95" s="85">
        <v>2411.2199999999998</v>
      </c>
      <c r="F95" s="85">
        <v>2193.15</v>
      </c>
      <c r="G95" s="85">
        <v>2612.4299999999998</v>
      </c>
      <c r="H95" s="81">
        <v>2781.69</v>
      </c>
      <c r="I95" s="81">
        <v>937.23</v>
      </c>
      <c r="J95" s="81">
        <v>1941.31</v>
      </c>
      <c r="K95" s="81">
        <v>740.96</v>
      </c>
      <c r="L95" s="81">
        <v>559.73</v>
      </c>
      <c r="M95" s="81">
        <v>2287.65</v>
      </c>
      <c r="N95" s="81">
        <v>2831.94</v>
      </c>
      <c r="O95" s="81">
        <v>2332.0300000000002</v>
      </c>
      <c r="P95" s="81">
        <v>2333.29</v>
      </c>
      <c r="Q95" s="85">
        <v>3027.740753</v>
      </c>
      <c r="R95" s="85">
        <v>2505.5086289999999</v>
      </c>
      <c r="S95" s="85">
        <v>1706.837792</v>
      </c>
      <c r="T95" s="81">
        <v>629.20719830999997</v>
      </c>
      <c r="U95" s="81">
        <v>634.78030559000001</v>
      </c>
      <c r="V95" s="81">
        <v>380.66432517000004</v>
      </c>
      <c r="W95" s="81">
        <v>214.69695196999999</v>
      </c>
    </row>
    <row r="96" spans="3:23" ht="15.6" x14ac:dyDescent="0.3">
      <c r="C96" s="101" t="s">
        <v>728</v>
      </c>
      <c r="E96" s="85">
        <v>5559.75</v>
      </c>
      <c r="F96" s="85">
        <v>8845.0499999999993</v>
      </c>
      <c r="G96" s="85">
        <v>9435.16</v>
      </c>
      <c r="H96" s="81">
        <v>11744.87</v>
      </c>
      <c r="I96" s="81">
        <v>16984.13</v>
      </c>
      <c r="J96" s="81">
        <v>14115.08</v>
      </c>
      <c r="K96" s="81">
        <v>15511.21</v>
      </c>
      <c r="L96" s="81">
        <v>14295.68</v>
      </c>
      <c r="M96" s="81">
        <v>13769.7</v>
      </c>
      <c r="N96" s="81">
        <v>12056.05</v>
      </c>
      <c r="O96" s="81">
        <v>8330.6</v>
      </c>
      <c r="P96" s="81">
        <v>15590.15</v>
      </c>
      <c r="Q96">
        <v>11553.508286</v>
      </c>
      <c r="R96">
        <v>11123.516317</v>
      </c>
      <c r="S96">
        <v>11446.226210439998</v>
      </c>
      <c r="T96">
        <v>6419.6263944100001</v>
      </c>
      <c r="U96">
        <v>5041.1557002099998</v>
      </c>
      <c r="V96">
        <v>14274.155590640001</v>
      </c>
      <c r="W96">
        <v>19445.054987799995</v>
      </c>
    </row>
    <row r="97" spans="3:23" ht="15.6" x14ac:dyDescent="0.3">
      <c r="C97" s="101" t="s">
        <v>729</v>
      </c>
      <c r="E97" s="85">
        <v>40404.81</v>
      </c>
      <c r="F97" s="85">
        <v>33162.269999999997</v>
      </c>
      <c r="G97" s="85">
        <v>37246.07</v>
      </c>
      <c r="H97" s="81">
        <v>37148.050000000003</v>
      </c>
      <c r="I97" s="81">
        <v>40247.050000000003</v>
      </c>
      <c r="J97" s="81">
        <v>35241.730000000003</v>
      </c>
      <c r="K97" s="81">
        <v>38391.18</v>
      </c>
      <c r="L97" s="81">
        <v>38737.449999999997</v>
      </c>
      <c r="M97" s="81">
        <v>42744.53</v>
      </c>
      <c r="N97" s="81">
        <v>42763.54</v>
      </c>
      <c r="O97" s="81">
        <v>39751.75</v>
      </c>
      <c r="P97" s="81">
        <v>34271.879999999997</v>
      </c>
      <c r="Q97">
        <v>41297.789572310001</v>
      </c>
      <c r="R97">
        <v>31157.911863830002</v>
      </c>
      <c r="S97">
        <v>31495.016351290004</v>
      </c>
      <c r="T97">
        <v>27376.178226099997</v>
      </c>
      <c r="U97">
        <v>25084.801393229998</v>
      </c>
      <c r="V97">
        <v>27936.493114749999</v>
      </c>
      <c r="W97">
        <v>30254.490259590006</v>
      </c>
    </row>
    <row r="99" spans="3:23" x14ac:dyDescent="0.3">
      <c r="P99" s="76"/>
      <c r="Q99" s="77" t="s">
        <v>81</v>
      </c>
      <c r="R99" s="77" t="s">
        <v>82</v>
      </c>
      <c r="S99" s="77" t="s">
        <v>710</v>
      </c>
      <c r="T99" s="77" t="s">
        <v>72</v>
      </c>
      <c r="U99" s="77" t="s">
        <v>73</v>
      </c>
      <c r="V99" s="77" t="s">
        <v>74</v>
      </c>
      <c r="W99" s="77" t="s">
        <v>75</v>
      </c>
    </row>
    <row r="100" spans="3:23" x14ac:dyDescent="0.3">
      <c r="P100" s="78"/>
      <c r="Q100" s="78"/>
      <c r="R100" s="78"/>
      <c r="S100" s="78"/>
      <c r="T100" s="78"/>
      <c r="U100" s="78"/>
      <c r="V100" s="78"/>
      <c r="W100" s="78"/>
    </row>
    <row r="101" spans="3:23" ht="15.6" x14ac:dyDescent="0.3">
      <c r="P101" s="79"/>
      <c r="Q101" s="74" t="s">
        <v>81</v>
      </c>
      <c r="R101" s="74" t="s">
        <v>82</v>
      </c>
      <c r="S101" s="74" t="s">
        <v>710</v>
      </c>
      <c r="T101" s="74" t="s">
        <v>72</v>
      </c>
      <c r="U101" s="74" t="s">
        <v>73</v>
      </c>
      <c r="V101" s="74" t="s">
        <v>74</v>
      </c>
      <c r="W101" s="74" t="s">
        <v>75</v>
      </c>
    </row>
    <row r="102" spans="3:23" x14ac:dyDescent="0.3">
      <c r="P102" s="80"/>
      <c r="Q102" s="81"/>
      <c r="R102" s="81"/>
      <c r="S102" s="81"/>
      <c r="T102" s="81"/>
      <c r="U102" s="81"/>
      <c r="V102" s="81"/>
      <c r="W102" s="81"/>
    </row>
    <row r="103" spans="3:23" x14ac:dyDescent="0.3">
      <c r="P103" s="82"/>
    </row>
    <row r="104" spans="3:23" x14ac:dyDescent="0.3">
      <c r="P104" s="83"/>
    </row>
    <row r="105" spans="3:23" ht="15.6" x14ac:dyDescent="0.3">
      <c r="P105" s="73"/>
    </row>
    <row r="106" spans="3:23" x14ac:dyDescent="0.3">
      <c r="P106" s="84"/>
    </row>
    <row r="107" spans="3:23" x14ac:dyDescent="0.3">
      <c r="P107" s="86"/>
    </row>
    <row r="108" spans="3:23" x14ac:dyDescent="0.3">
      <c r="P108" s="84"/>
    </row>
    <row r="109" spans="3:23" x14ac:dyDescent="0.3">
      <c r="P109" s="89"/>
    </row>
    <row r="110" spans="3:23" ht="15.6" x14ac:dyDescent="0.3">
      <c r="P110" s="73"/>
    </row>
    <row r="111" spans="3:23" x14ac:dyDescent="0.3">
      <c r="P111" s="86"/>
    </row>
    <row r="112" spans="3:23" x14ac:dyDescent="0.3">
      <c r="P112" s="89"/>
    </row>
    <row r="113" spans="16:16" x14ac:dyDescent="0.3">
      <c r="P113" s="86"/>
    </row>
    <row r="114" spans="16:16" x14ac:dyDescent="0.3">
      <c r="P114" s="89"/>
    </row>
    <row r="115" spans="16:16" ht="15.6" x14ac:dyDescent="0.3">
      <c r="P115" s="91"/>
    </row>
    <row r="116" spans="16:16" x14ac:dyDescent="0.3">
      <c r="P116" s="86"/>
    </row>
    <row r="117" spans="16:16" x14ac:dyDescent="0.3">
      <c r="P117" s="89"/>
    </row>
    <row r="118" spans="16:16" x14ac:dyDescent="0.3">
      <c r="P118" s="92"/>
    </row>
    <row r="119" spans="16:16" x14ac:dyDescent="0.3">
      <c r="P119" s="86"/>
    </row>
    <row r="120" spans="16:16" x14ac:dyDescent="0.3">
      <c r="P120" s="86"/>
    </row>
    <row r="121" spans="16:16" x14ac:dyDescent="0.3">
      <c r="P121" s="89"/>
    </row>
    <row r="122" spans="16:16" x14ac:dyDescent="0.3">
      <c r="P122" s="94"/>
    </row>
    <row r="123" spans="16:16" ht="15.6" x14ac:dyDescent="0.3">
      <c r="P123" s="96"/>
    </row>
    <row r="124" spans="16:16" ht="15.6" x14ac:dyDescent="0.3">
      <c r="P124" s="97"/>
    </row>
    <row r="125" spans="16:16" ht="15.6" x14ac:dyDescent="0.3">
      <c r="P125" s="99"/>
    </row>
    <row r="126" spans="16:16" x14ac:dyDescent="0.3">
      <c r="P126" s="100"/>
    </row>
    <row r="127" spans="16:16" x14ac:dyDescent="0.3">
      <c r="P127" s="101"/>
    </row>
    <row r="128" spans="16:16" x14ac:dyDescent="0.3">
      <c r="P128" s="101"/>
    </row>
    <row r="129" spans="16:16" x14ac:dyDescent="0.3">
      <c r="P129" s="101"/>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0080F-41DE-454C-8B52-3D29C413FB88}">
  <dimension ref="A1:DR78"/>
  <sheetViews>
    <sheetView zoomScale="70" zoomScaleNormal="70" workbookViewId="0">
      <selection activeCell="CF17" sqref="CF17"/>
    </sheetView>
  </sheetViews>
  <sheetFormatPr defaultRowHeight="14.4" x14ac:dyDescent="0.3"/>
  <cols>
    <col min="3" max="3" width="14.33203125" customWidth="1"/>
    <col min="5" max="5" width="11.33203125" bestFit="1" customWidth="1"/>
    <col min="6" max="7" width="10.109375" bestFit="1" customWidth="1"/>
    <col min="8" max="8" width="9.5546875" customWidth="1"/>
    <col min="9" max="9" width="15.5546875" customWidth="1"/>
    <col min="11" max="11" width="9.6640625" customWidth="1"/>
    <col min="12" max="12" width="18.33203125" customWidth="1"/>
    <col min="13" max="13" width="17.5546875" customWidth="1"/>
    <col min="14" max="14" width="9.6640625" customWidth="1"/>
    <col min="15" max="15" width="10.109375" customWidth="1"/>
    <col min="16" max="16" width="9.6640625" customWidth="1"/>
    <col min="17" max="17" width="9.5546875" customWidth="1"/>
    <col min="20" max="20" width="9.5546875" customWidth="1"/>
    <col min="22" max="22" width="10.33203125" bestFit="1" customWidth="1"/>
    <col min="23" max="23" width="11.33203125" bestFit="1" customWidth="1"/>
    <col min="24" max="24" width="10.33203125" bestFit="1" customWidth="1"/>
    <col min="25" max="25" width="11.33203125" bestFit="1" customWidth="1"/>
    <col min="26" max="28" width="10" bestFit="1" customWidth="1"/>
    <col min="75" max="75" width="10.109375" customWidth="1"/>
    <col min="81" max="81" width="10.33203125" customWidth="1"/>
    <col min="84" max="84" width="9.6640625" customWidth="1"/>
    <col min="85" max="85" width="10" customWidth="1"/>
  </cols>
  <sheetData>
    <row r="1" spans="3:122" ht="25.2" customHeight="1" x14ac:dyDescent="0.3">
      <c r="C1" t="s">
        <v>5</v>
      </c>
      <c r="I1" t="s">
        <v>13</v>
      </c>
      <c r="M1" s="24" t="s">
        <v>85</v>
      </c>
      <c r="O1" t="s">
        <v>14</v>
      </c>
      <c r="U1" s="25" t="s">
        <v>86</v>
      </c>
      <c r="AA1" s="25" t="s">
        <v>87</v>
      </c>
      <c r="AG1" s="25" t="s">
        <v>88</v>
      </c>
      <c r="AM1" s="25" t="s">
        <v>89</v>
      </c>
      <c r="AS1" s="25" t="s">
        <v>91</v>
      </c>
      <c r="AY1" s="25" t="s">
        <v>92</v>
      </c>
      <c r="BE1" s="25" t="s">
        <v>93</v>
      </c>
      <c r="BK1" s="25" t="s">
        <v>94</v>
      </c>
      <c r="BQ1" s="25" t="s">
        <v>95</v>
      </c>
      <c r="BW1" s="25" t="s">
        <v>97</v>
      </c>
      <c r="CC1" t="s">
        <v>98</v>
      </c>
      <c r="CI1" t="s">
        <v>657</v>
      </c>
      <c r="CO1" t="s">
        <v>2684</v>
      </c>
      <c r="CU1" s="300" t="s">
        <v>2685</v>
      </c>
      <c r="DA1" s="300" t="s">
        <v>2686</v>
      </c>
      <c r="DG1" t="s">
        <v>2687</v>
      </c>
      <c r="DN1" t="s">
        <v>2703</v>
      </c>
    </row>
    <row r="2" spans="3:122" x14ac:dyDescent="0.3">
      <c r="C2" s="337" t="s">
        <v>67</v>
      </c>
      <c r="D2" s="333" t="s">
        <v>68</v>
      </c>
      <c r="E2" s="334"/>
      <c r="F2" s="333" t="s">
        <v>69</v>
      </c>
      <c r="G2" s="334"/>
      <c r="I2" s="335" t="s">
        <v>67</v>
      </c>
      <c r="J2" s="333" t="s">
        <v>68</v>
      </c>
      <c r="K2" s="334"/>
      <c r="L2" s="333" t="s">
        <v>69</v>
      </c>
      <c r="M2" s="334"/>
      <c r="O2" s="337" t="s">
        <v>67</v>
      </c>
      <c r="P2" s="333" t="s">
        <v>68</v>
      </c>
      <c r="Q2" s="334"/>
      <c r="R2" s="333" t="s">
        <v>69</v>
      </c>
      <c r="S2" s="334"/>
      <c r="U2" s="337" t="s">
        <v>67</v>
      </c>
      <c r="V2" s="333" t="s">
        <v>68</v>
      </c>
      <c r="W2" s="334"/>
      <c r="X2" s="333" t="s">
        <v>69</v>
      </c>
      <c r="Y2" s="334"/>
      <c r="AA2" s="335" t="s">
        <v>67</v>
      </c>
      <c r="AB2" s="333" t="s">
        <v>68</v>
      </c>
      <c r="AC2" s="334"/>
      <c r="AD2" s="333" t="s">
        <v>69</v>
      </c>
      <c r="AE2" s="334"/>
      <c r="AG2" s="335" t="s">
        <v>67</v>
      </c>
      <c r="AH2" s="333" t="s">
        <v>68</v>
      </c>
      <c r="AI2" s="334"/>
      <c r="AJ2" s="333" t="s">
        <v>69</v>
      </c>
      <c r="AK2" s="334"/>
      <c r="AM2" s="335" t="s">
        <v>67</v>
      </c>
      <c r="AN2" s="333" t="s">
        <v>68</v>
      </c>
      <c r="AO2" s="334"/>
      <c r="AP2" s="333" t="s">
        <v>69</v>
      </c>
      <c r="AQ2" s="334"/>
      <c r="AS2" s="335" t="s">
        <v>67</v>
      </c>
      <c r="AT2" s="333" t="s">
        <v>68</v>
      </c>
      <c r="AU2" s="334"/>
      <c r="AV2" s="333" t="s">
        <v>69</v>
      </c>
      <c r="AW2" s="334"/>
      <c r="AY2" s="335" t="s">
        <v>67</v>
      </c>
      <c r="AZ2" s="333" t="s">
        <v>68</v>
      </c>
      <c r="BA2" s="334"/>
      <c r="BB2" s="333" t="s">
        <v>69</v>
      </c>
      <c r="BC2" s="334"/>
      <c r="BE2" s="335" t="s">
        <v>67</v>
      </c>
      <c r="BF2" s="333" t="s">
        <v>68</v>
      </c>
      <c r="BG2" s="334"/>
      <c r="BH2" s="333" t="s">
        <v>69</v>
      </c>
      <c r="BI2" s="334"/>
      <c r="BK2" s="335" t="s">
        <v>67</v>
      </c>
      <c r="BL2" s="333" t="s">
        <v>68</v>
      </c>
      <c r="BM2" s="334"/>
      <c r="BN2" s="333" t="s">
        <v>69</v>
      </c>
      <c r="BO2" s="334"/>
      <c r="BQ2" s="335" t="s">
        <v>67</v>
      </c>
      <c r="BR2" s="333" t="s">
        <v>68</v>
      </c>
      <c r="BS2" s="334"/>
      <c r="BT2" s="333" t="s">
        <v>69</v>
      </c>
      <c r="BU2" s="334"/>
      <c r="BW2" s="335" t="s">
        <v>67</v>
      </c>
      <c r="BX2" s="333" t="s">
        <v>68</v>
      </c>
      <c r="BY2" s="334"/>
      <c r="BZ2" s="333" t="s">
        <v>69</v>
      </c>
      <c r="CA2" s="334"/>
      <c r="CC2" s="17" t="s">
        <v>67</v>
      </c>
      <c r="CD2" s="18" t="s">
        <v>68</v>
      </c>
      <c r="CE2" s="23"/>
      <c r="CF2" s="18" t="s">
        <v>69</v>
      </c>
      <c r="CG2" s="23"/>
      <c r="CI2" s="335" t="s">
        <v>67</v>
      </c>
      <c r="CJ2" s="333" t="s">
        <v>68</v>
      </c>
      <c r="CK2" s="334"/>
      <c r="CL2" s="333" t="s">
        <v>69</v>
      </c>
      <c r="CM2" s="334"/>
      <c r="CO2" s="337" t="s">
        <v>67</v>
      </c>
      <c r="CP2" s="333" t="s">
        <v>68</v>
      </c>
      <c r="CQ2" s="334"/>
      <c r="CR2" s="333" t="s">
        <v>69</v>
      </c>
      <c r="CS2" s="334"/>
      <c r="CU2" s="335" t="s">
        <v>67</v>
      </c>
      <c r="CV2" s="333" t="s">
        <v>68</v>
      </c>
      <c r="CW2" s="334"/>
      <c r="CX2" s="333" t="s">
        <v>69</v>
      </c>
      <c r="CY2" s="334"/>
      <c r="DA2" s="335" t="s">
        <v>67</v>
      </c>
      <c r="DB2" s="333" t="s">
        <v>68</v>
      </c>
      <c r="DC2" s="334"/>
      <c r="DD2" s="333" t="s">
        <v>69</v>
      </c>
      <c r="DE2" s="334"/>
      <c r="DG2" s="335" t="s">
        <v>67</v>
      </c>
      <c r="DH2" s="333" t="s">
        <v>68</v>
      </c>
      <c r="DI2" s="334"/>
      <c r="DJ2" s="333" t="s">
        <v>69</v>
      </c>
      <c r="DK2" s="334"/>
      <c r="DN2" s="335" t="s">
        <v>67</v>
      </c>
      <c r="DO2" s="333" t="s">
        <v>68</v>
      </c>
      <c r="DP2" s="334"/>
      <c r="DQ2" s="333" t="s">
        <v>69</v>
      </c>
      <c r="DR2" s="334"/>
    </row>
    <row r="3" spans="3:122" ht="26.4" x14ac:dyDescent="0.3">
      <c r="C3" s="338"/>
      <c r="D3" s="19" t="s">
        <v>70</v>
      </c>
      <c r="E3" s="19" t="s">
        <v>71</v>
      </c>
      <c r="F3" s="19" t="s">
        <v>70</v>
      </c>
      <c r="G3" s="19" t="s">
        <v>71</v>
      </c>
      <c r="I3" s="336"/>
      <c r="J3" s="19" t="s">
        <v>70</v>
      </c>
      <c r="K3" s="19" t="s">
        <v>71</v>
      </c>
      <c r="L3" s="19" t="s">
        <v>70</v>
      </c>
      <c r="M3" s="19" t="s">
        <v>71</v>
      </c>
      <c r="O3" s="338"/>
      <c r="P3" s="19" t="s">
        <v>70</v>
      </c>
      <c r="Q3" s="19" t="s">
        <v>71</v>
      </c>
      <c r="R3" s="19" t="s">
        <v>70</v>
      </c>
      <c r="S3" s="19" t="s">
        <v>71</v>
      </c>
      <c r="U3" s="338"/>
      <c r="V3" s="19" t="s">
        <v>70</v>
      </c>
      <c r="W3" s="19" t="s">
        <v>71</v>
      </c>
      <c r="X3" s="19" t="s">
        <v>70</v>
      </c>
      <c r="Y3" s="19" t="s">
        <v>71</v>
      </c>
      <c r="AA3" s="336"/>
      <c r="AB3" s="19" t="s">
        <v>70</v>
      </c>
      <c r="AC3" s="19" t="s">
        <v>71</v>
      </c>
      <c r="AD3" s="19" t="s">
        <v>70</v>
      </c>
      <c r="AE3" s="19" t="s">
        <v>71</v>
      </c>
      <c r="AG3" s="336"/>
      <c r="AH3" s="19" t="s">
        <v>70</v>
      </c>
      <c r="AI3" s="19" t="s">
        <v>71</v>
      </c>
      <c r="AJ3" s="19" t="s">
        <v>70</v>
      </c>
      <c r="AK3" s="19" t="s">
        <v>71</v>
      </c>
      <c r="AM3" s="336"/>
      <c r="AN3" s="19" t="s">
        <v>70</v>
      </c>
      <c r="AO3" s="19" t="s">
        <v>71</v>
      </c>
      <c r="AP3" s="19" t="s">
        <v>70</v>
      </c>
      <c r="AQ3" s="19" t="s">
        <v>71</v>
      </c>
      <c r="AS3" s="336"/>
      <c r="AT3" s="19" t="s">
        <v>70</v>
      </c>
      <c r="AU3" s="19" t="s">
        <v>71</v>
      </c>
      <c r="AV3" s="19" t="s">
        <v>70</v>
      </c>
      <c r="AW3" s="19" t="s">
        <v>71</v>
      </c>
      <c r="AY3" s="336"/>
      <c r="AZ3" s="19" t="s">
        <v>70</v>
      </c>
      <c r="BA3" s="19" t="s">
        <v>71</v>
      </c>
      <c r="BB3" s="19" t="s">
        <v>70</v>
      </c>
      <c r="BC3" s="19" t="s">
        <v>71</v>
      </c>
      <c r="BE3" s="336"/>
      <c r="BF3" s="19" t="s">
        <v>70</v>
      </c>
      <c r="BG3" s="19" t="s">
        <v>71</v>
      </c>
      <c r="BH3" s="19" t="s">
        <v>70</v>
      </c>
      <c r="BI3" s="19" t="s">
        <v>71</v>
      </c>
      <c r="BK3" s="336"/>
      <c r="BL3" s="19" t="s">
        <v>70</v>
      </c>
      <c r="BM3" s="19" t="s">
        <v>71</v>
      </c>
      <c r="BN3" s="19" t="s">
        <v>70</v>
      </c>
      <c r="BO3" s="19" t="s">
        <v>71</v>
      </c>
      <c r="BQ3" s="336"/>
      <c r="BR3" s="19" t="s">
        <v>70</v>
      </c>
      <c r="BS3" s="19" t="s">
        <v>71</v>
      </c>
      <c r="BT3" s="19" t="s">
        <v>70</v>
      </c>
      <c r="BU3" s="19" t="s">
        <v>71</v>
      </c>
      <c r="BW3" s="336"/>
      <c r="BX3" s="19" t="s">
        <v>70</v>
      </c>
      <c r="BY3" s="19" t="s">
        <v>71</v>
      </c>
      <c r="BZ3" s="19" t="s">
        <v>70</v>
      </c>
      <c r="CA3" s="19" t="s">
        <v>71</v>
      </c>
      <c r="CC3" s="27"/>
      <c r="CD3" s="28" t="s">
        <v>70</v>
      </c>
      <c r="CE3" s="28" t="s">
        <v>71</v>
      </c>
      <c r="CF3" s="28" t="s">
        <v>70</v>
      </c>
      <c r="CG3" s="28" t="s">
        <v>71</v>
      </c>
      <c r="CI3" s="336"/>
      <c r="CJ3" s="19" t="s">
        <v>70</v>
      </c>
      <c r="CK3" s="19" t="s">
        <v>71</v>
      </c>
      <c r="CL3" s="19" t="s">
        <v>70</v>
      </c>
      <c r="CM3" s="19" t="s">
        <v>71</v>
      </c>
      <c r="CO3" s="338"/>
      <c r="CP3" s="19" t="s">
        <v>70</v>
      </c>
      <c r="CQ3" s="19" t="s">
        <v>71</v>
      </c>
      <c r="CR3" s="19" t="s">
        <v>70</v>
      </c>
      <c r="CS3" s="19" t="s">
        <v>71</v>
      </c>
      <c r="CU3" s="336"/>
      <c r="CV3" s="19" t="s">
        <v>70</v>
      </c>
      <c r="CW3" s="19" t="s">
        <v>71</v>
      </c>
      <c r="CX3" s="19" t="s">
        <v>70</v>
      </c>
      <c r="CY3" s="19" t="s">
        <v>71</v>
      </c>
      <c r="DA3" s="336"/>
      <c r="DB3" s="19" t="s">
        <v>70</v>
      </c>
      <c r="DC3" s="19" t="s">
        <v>71</v>
      </c>
      <c r="DD3" s="19" t="s">
        <v>70</v>
      </c>
      <c r="DE3" s="19" t="s">
        <v>71</v>
      </c>
      <c r="DG3" s="336"/>
      <c r="DH3" s="19" t="s">
        <v>70</v>
      </c>
      <c r="DI3" s="19" t="s">
        <v>71</v>
      </c>
      <c r="DJ3" s="19" t="s">
        <v>70</v>
      </c>
      <c r="DK3" s="315" t="s">
        <v>71</v>
      </c>
      <c r="DN3" s="336"/>
      <c r="DO3" s="19" t="s">
        <v>70</v>
      </c>
      <c r="DP3" s="19" t="s">
        <v>71</v>
      </c>
      <c r="DQ3" s="19" t="s">
        <v>70</v>
      </c>
      <c r="DR3" s="19" t="s">
        <v>71</v>
      </c>
    </row>
    <row r="4" spans="3:122" x14ac:dyDescent="0.3">
      <c r="C4" s="20" t="s">
        <v>72</v>
      </c>
      <c r="D4" s="21">
        <v>67557</v>
      </c>
      <c r="E4" s="21">
        <v>67557</v>
      </c>
      <c r="F4" s="21">
        <v>121190</v>
      </c>
      <c r="G4" s="21">
        <v>121190</v>
      </c>
      <c r="I4" s="20" t="s">
        <v>72</v>
      </c>
      <c r="J4" s="21">
        <v>19514</v>
      </c>
      <c r="K4" s="21">
        <v>19514</v>
      </c>
      <c r="L4" s="21">
        <v>12376</v>
      </c>
      <c r="M4" s="21">
        <v>12376</v>
      </c>
      <c r="O4" s="20" t="s">
        <v>72</v>
      </c>
      <c r="P4" s="21">
        <v>26978</v>
      </c>
      <c r="Q4" s="21">
        <v>26978</v>
      </c>
      <c r="R4" s="21">
        <v>39716</v>
      </c>
      <c r="S4" s="21">
        <v>39716</v>
      </c>
      <c r="U4" s="20" t="s">
        <v>72</v>
      </c>
      <c r="V4" s="21">
        <v>5934</v>
      </c>
      <c r="W4" s="21">
        <v>5934</v>
      </c>
      <c r="X4" s="21">
        <v>46848</v>
      </c>
      <c r="Y4" s="21">
        <v>46848</v>
      </c>
      <c r="AA4" s="20" t="s">
        <v>72</v>
      </c>
      <c r="AB4" s="21">
        <v>34</v>
      </c>
      <c r="AC4" s="21">
        <v>34</v>
      </c>
      <c r="AD4" s="21">
        <v>171</v>
      </c>
      <c r="AE4" s="21">
        <v>171</v>
      </c>
      <c r="AG4" s="20" t="s">
        <v>72</v>
      </c>
      <c r="AH4" s="21">
        <v>9749</v>
      </c>
      <c r="AI4" s="21">
        <v>9749</v>
      </c>
      <c r="AJ4" s="21">
        <v>-564</v>
      </c>
      <c r="AK4" s="21">
        <v>-564</v>
      </c>
      <c r="AM4" s="20" t="s">
        <v>72</v>
      </c>
      <c r="AN4" s="21">
        <v>990</v>
      </c>
      <c r="AO4" s="21">
        <v>990</v>
      </c>
      <c r="AP4" s="21">
        <v>8874</v>
      </c>
      <c r="AQ4" s="21">
        <v>8874</v>
      </c>
      <c r="AS4" s="20" t="s">
        <v>72</v>
      </c>
      <c r="AT4" s="21">
        <v>3934</v>
      </c>
      <c r="AU4" s="21">
        <v>3934</v>
      </c>
      <c r="AV4" s="21">
        <v>13105</v>
      </c>
      <c r="AW4" s="21">
        <v>13105</v>
      </c>
      <c r="AY4" s="20" t="s">
        <v>72</v>
      </c>
      <c r="AZ4" s="21">
        <v>80</v>
      </c>
      <c r="BA4" s="21">
        <v>80</v>
      </c>
      <c r="BB4" s="21">
        <v>-114</v>
      </c>
      <c r="BC4" s="21">
        <v>-114</v>
      </c>
      <c r="BE4" s="20" t="s">
        <v>72</v>
      </c>
      <c r="BF4" s="21">
        <v>-106</v>
      </c>
      <c r="BG4" s="21">
        <v>-106</v>
      </c>
      <c r="BH4" s="21">
        <v>219</v>
      </c>
      <c r="BI4" s="21">
        <v>219</v>
      </c>
      <c r="BK4" s="20" t="s">
        <v>72</v>
      </c>
      <c r="BL4" s="21">
        <v>450</v>
      </c>
      <c r="BM4" s="21">
        <v>450</v>
      </c>
      <c r="BN4" s="21">
        <v>559</v>
      </c>
      <c r="BO4" s="21">
        <v>559</v>
      </c>
      <c r="BQ4" s="20" t="s">
        <v>72</v>
      </c>
      <c r="BR4" s="21">
        <v>106</v>
      </c>
      <c r="BS4" s="21">
        <v>106</v>
      </c>
      <c r="BT4" s="21">
        <v>9</v>
      </c>
      <c r="BU4" s="21">
        <v>9</v>
      </c>
      <c r="BW4" s="20" t="s">
        <v>72</v>
      </c>
      <c r="BX4" s="21">
        <v>46039</v>
      </c>
      <c r="BY4" s="21">
        <v>46039</v>
      </c>
      <c r="BZ4" s="21">
        <v>49544</v>
      </c>
      <c r="CA4" s="21">
        <v>49544</v>
      </c>
      <c r="CC4" s="29" t="s">
        <v>72</v>
      </c>
      <c r="CD4" s="30">
        <f t="shared" ref="CD4:CD15" si="0">D4-BX4</f>
        <v>21518</v>
      </c>
      <c r="CE4" s="30">
        <f t="shared" ref="CE4:CE15" si="1">E4-BY4</f>
        <v>21518</v>
      </c>
      <c r="CF4" s="30">
        <f t="shared" ref="CF4:CF15" si="2">F4-BZ4</f>
        <v>71646</v>
      </c>
      <c r="CG4" s="30">
        <f t="shared" ref="CG4:CG15" si="3">G4-CA4</f>
        <v>71646</v>
      </c>
      <c r="CI4" s="20" t="s">
        <v>72</v>
      </c>
      <c r="CJ4" s="21">
        <v>5771</v>
      </c>
      <c r="CK4" s="21">
        <v>5771</v>
      </c>
      <c r="CL4" s="21">
        <v>23293</v>
      </c>
      <c r="CM4" s="21">
        <v>23293</v>
      </c>
      <c r="CO4" s="313" t="s">
        <v>72</v>
      </c>
      <c r="CP4" s="21">
        <v>365</v>
      </c>
      <c r="CQ4" s="21">
        <v>365</v>
      </c>
      <c r="CR4" s="21">
        <v>2701</v>
      </c>
      <c r="CS4" s="21">
        <v>2701</v>
      </c>
      <c r="CU4" s="20" t="s">
        <v>72</v>
      </c>
      <c r="CV4" s="21">
        <v>365</v>
      </c>
      <c r="CW4" s="21">
        <v>365</v>
      </c>
      <c r="CX4" s="21">
        <v>350</v>
      </c>
      <c r="CY4" s="21">
        <v>350</v>
      </c>
      <c r="DA4" s="20" t="s">
        <v>72</v>
      </c>
      <c r="DB4" s="21">
        <v>0</v>
      </c>
      <c r="DC4" s="21">
        <v>0</v>
      </c>
      <c r="DD4" s="21">
        <v>2351</v>
      </c>
      <c r="DE4" s="21">
        <v>2351</v>
      </c>
      <c r="DG4" s="20" t="s">
        <v>72</v>
      </c>
      <c r="DH4" s="21">
        <v>27548</v>
      </c>
      <c r="DI4" s="21">
        <v>27548</v>
      </c>
      <c r="DJ4" s="21">
        <v>97631</v>
      </c>
      <c r="DK4" s="21">
        <v>97631</v>
      </c>
      <c r="DN4" s="20" t="s">
        <v>72</v>
      </c>
      <c r="DO4" s="21">
        <v>21412</v>
      </c>
      <c r="DP4" s="21">
        <v>21412</v>
      </c>
      <c r="DQ4" s="21">
        <v>71637</v>
      </c>
      <c r="DR4" s="21">
        <v>71637</v>
      </c>
    </row>
    <row r="5" spans="3:122" x14ac:dyDescent="0.3">
      <c r="C5" s="20" t="s">
        <v>73</v>
      </c>
      <c r="D5" s="21">
        <v>58553</v>
      </c>
      <c r="E5" s="21">
        <v>126110</v>
      </c>
      <c r="F5" s="21">
        <v>93389</v>
      </c>
      <c r="G5" s="21">
        <v>214579</v>
      </c>
      <c r="I5" s="20" t="s">
        <v>73</v>
      </c>
      <c r="J5" s="21">
        <v>-2533</v>
      </c>
      <c r="K5" s="21">
        <v>16981</v>
      </c>
      <c r="L5" s="21">
        <v>-11250</v>
      </c>
      <c r="M5" s="21">
        <v>1126</v>
      </c>
      <c r="O5" s="20" t="s">
        <v>73</v>
      </c>
      <c r="P5" s="21">
        <v>8748</v>
      </c>
      <c r="Q5" s="21">
        <v>35726</v>
      </c>
      <c r="R5" s="21">
        <v>20840</v>
      </c>
      <c r="S5" s="21">
        <v>60556</v>
      </c>
      <c r="U5" s="20" t="s">
        <v>73</v>
      </c>
      <c r="V5" s="21">
        <v>18961</v>
      </c>
      <c r="W5" s="21">
        <v>24895</v>
      </c>
      <c r="X5" s="21">
        <v>34557</v>
      </c>
      <c r="Y5" s="21">
        <v>81405</v>
      </c>
      <c r="AA5" s="20" t="s">
        <v>73</v>
      </c>
      <c r="AB5" s="21">
        <v>107</v>
      </c>
      <c r="AC5" s="21">
        <v>141</v>
      </c>
      <c r="AD5" s="21">
        <v>154</v>
      </c>
      <c r="AE5" s="21">
        <v>325</v>
      </c>
      <c r="AG5" s="20" t="s">
        <v>73</v>
      </c>
      <c r="AH5" s="21">
        <v>9643</v>
      </c>
      <c r="AI5" s="21">
        <v>19392</v>
      </c>
      <c r="AJ5" s="21">
        <v>7195</v>
      </c>
      <c r="AK5" s="21">
        <v>6631</v>
      </c>
      <c r="AM5" s="20" t="s">
        <v>73</v>
      </c>
      <c r="AN5" s="21">
        <v>6020</v>
      </c>
      <c r="AO5" s="21">
        <v>7010</v>
      </c>
      <c r="AP5" s="21">
        <v>7713</v>
      </c>
      <c r="AQ5" s="21">
        <v>16587</v>
      </c>
      <c r="AS5" s="20" t="s">
        <v>73</v>
      </c>
      <c r="AT5" s="21">
        <v>5633</v>
      </c>
      <c r="AU5" s="21">
        <v>9567</v>
      </c>
      <c r="AV5" s="21">
        <v>15124</v>
      </c>
      <c r="AW5" s="21">
        <v>28229</v>
      </c>
      <c r="AY5" s="20" t="s">
        <v>73</v>
      </c>
      <c r="AZ5" s="21">
        <v>10876</v>
      </c>
      <c r="BA5" s="21">
        <v>10956</v>
      </c>
      <c r="BB5" s="21">
        <v>17447</v>
      </c>
      <c r="BC5" s="21">
        <v>17333</v>
      </c>
      <c r="BE5" s="20" t="s">
        <v>73</v>
      </c>
      <c r="BF5" s="21">
        <v>-65</v>
      </c>
      <c r="BG5" s="21">
        <v>-171</v>
      </c>
      <c r="BH5" s="21">
        <v>322</v>
      </c>
      <c r="BI5" s="21">
        <v>541</v>
      </c>
      <c r="BK5" s="20" t="s">
        <v>73</v>
      </c>
      <c r="BL5" s="21">
        <v>1163</v>
      </c>
      <c r="BM5" s="21">
        <v>1613</v>
      </c>
      <c r="BN5" s="21">
        <v>1287</v>
      </c>
      <c r="BO5" s="21">
        <v>1846</v>
      </c>
      <c r="BQ5" s="20" t="s">
        <v>73</v>
      </c>
      <c r="BR5" s="21">
        <v>77</v>
      </c>
      <c r="BS5" s="21">
        <v>183</v>
      </c>
      <c r="BT5" s="21">
        <v>143</v>
      </c>
      <c r="BU5" s="21">
        <v>152</v>
      </c>
      <c r="BW5" s="20" t="s">
        <v>73</v>
      </c>
      <c r="BX5" s="21">
        <v>46038</v>
      </c>
      <c r="BY5" s="21">
        <v>92077</v>
      </c>
      <c r="BZ5" s="21">
        <v>49543</v>
      </c>
      <c r="CA5" s="21">
        <v>99087</v>
      </c>
      <c r="CC5" s="29" t="s">
        <v>73</v>
      </c>
      <c r="CD5" s="30">
        <f t="shared" si="0"/>
        <v>12515</v>
      </c>
      <c r="CE5" s="30">
        <f t="shared" si="1"/>
        <v>34033</v>
      </c>
      <c r="CF5" s="30">
        <f t="shared" si="2"/>
        <v>43846</v>
      </c>
      <c r="CG5" s="30">
        <f t="shared" si="3"/>
        <v>115492</v>
      </c>
      <c r="CI5" s="20" t="s">
        <v>73</v>
      </c>
      <c r="CJ5" s="21">
        <v>5046</v>
      </c>
      <c r="CK5" s="21">
        <v>10817</v>
      </c>
      <c r="CL5" s="21">
        <v>5130</v>
      </c>
      <c r="CM5" s="21">
        <v>28423</v>
      </c>
      <c r="CO5" s="20" t="s">
        <v>73</v>
      </c>
      <c r="CP5" s="21">
        <v>466</v>
      </c>
      <c r="CQ5" s="21">
        <v>831</v>
      </c>
      <c r="CR5" s="21">
        <v>366</v>
      </c>
      <c r="CS5" s="21">
        <v>3067</v>
      </c>
      <c r="CU5" s="20" t="s">
        <v>73</v>
      </c>
      <c r="CV5" s="21">
        <v>466</v>
      </c>
      <c r="CW5" s="21">
        <v>831</v>
      </c>
      <c r="CX5" s="21">
        <v>362</v>
      </c>
      <c r="CY5" s="21">
        <v>712</v>
      </c>
      <c r="DA5" s="20" t="s">
        <v>73</v>
      </c>
      <c r="DB5" s="21">
        <v>0</v>
      </c>
      <c r="DC5" s="21">
        <v>0</v>
      </c>
      <c r="DD5" s="21">
        <v>4</v>
      </c>
      <c r="DE5" s="21">
        <v>2355</v>
      </c>
      <c r="DG5" s="20" t="s">
        <v>73</v>
      </c>
      <c r="DH5" s="21">
        <v>17950</v>
      </c>
      <c r="DI5" s="21">
        <v>45498</v>
      </c>
      <c r="DJ5" s="21">
        <v>49199</v>
      </c>
      <c r="DK5" s="21">
        <v>146830</v>
      </c>
      <c r="DN5" s="20" t="s">
        <v>73</v>
      </c>
      <c r="DO5" s="21">
        <v>12438</v>
      </c>
      <c r="DP5" s="21">
        <v>33850</v>
      </c>
      <c r="DQ5" s="21">
        <v>43703</v>
      </c>
      <c r="DR5" s="21">
        <v>115340</v>
      </c>
    </row>
    <row r="6" spans="3:122" x14ac:dyDescent="0.3">
      <c r="C6" s="20" t="s">
        <v>74</v>
      </c>
      <c r="D6" s="21">
        <v>143576</v>
      </c>
      <c r="E6" s="21">
        <v>269686</v>
      </c>
      <c r="F6" s="21">
        <v>185842</v>
      </c>
      <c r="G6" s="21">
        <v>400421</v>
      </c>
      <c r="I6" s="20" t="s">
        <v>74</v>
      </c>
      <c r="J6" s="21">
        <v>37231</v>
      </c>
      <c r="K6" s="21">
        <v>54212</v>
      </c>
      <c r="L6" s="21">
        <v>69514</v>
      </c>
      <c r="M6" s="21">
        <v>70640</v>
      </c>
      <c r="O6" s="20" t="s">
        <v>74</v>
      </c>
      <c r="P6" s="21">
        <v>26397</v>
      </c>
      <c r="Q6" s="21">
        <v>62123</v>
      </c>
      <c r="R6" s="21">
        <v>36371</v>
      </c>
      <c r="S6" s="21">
        <v>96927</v>
      </c>
      <c r="U6" s="20" t="s">
        <v>74</v>
      </c>
      <c r="V6" s="21">
        <v>30152</v>
      </c>
      <c r="W6" s="21">
        <v>55047</v>
      </c>
      <c r="X6" s="21">
        <v>35400</v>
      </c>
      <c r="Y6" s="21">
        <v>116805</v>
      </c>
      <c r="AA6" s="20" t="s">
        <v>74</v>
      </c>
      <c r="AB6" s="21">
        <v>154</v>
      </c>
      <c r="AC6" s="21">
        <v>295</v>
      </c>
      <c r="AD6" s="21">
        <v>188</v>
      </c>
      <c r="AE6" s="21">
        <v>513</v>
      </c>
      <c r="AG6" s="20" t="s">
        <v>74</v>
      </c>
      <c r="AH6" s="21">
        <v>9672</v>
      </c>
      <c r="AI6" s="21">
        <v>29064</v>
      </c>
      <c r="AJ6" s="21">
        <v>4039</v>
      </c>
      <c r="AK6" s="21">
        <v>10670</v>
      </c>
      <c r="AM6" s="20" t="s">
        <v>74</v>
      </c>
      <c r="AN6" s="21">
        <v>7472</v>
      </c>
      <c r="AO6" s="21">
        <v>14482</v>
      </c>
      <c r="AP6" s="21">
        <v>8026</v>
      </c>
      <c r="AQ6" s="21">
        <v>24613</v>
      </c>
      <c r="AS6" s="20" t="s">
        <v>74</v>
      </c>
      <c r="AT6" s="21">
        <v>5849</v>
      </c>
      <c r="AU6" s="21">
        <v>15416</v>
      </c>
      <c r="AV6" s="21">
        <v>11251</v>
      </c>
      <c r="AW6" s="21">
        <v>39480</v>
      </c>
      <c r="AY6" s="20" t="s">
        <v>74</v>
      </c>
      <c r="AZ6" s="21">
        <v>24391</v>
      </c>
      <c r="BA6" s="21">
        <v>35347</v>
      </c>
      <c r="BB6" s="21">
        <v>19618</v>
      </c>
      <c r="BC6" s="21">
        <v>36951</v>
      </c>
      <c r="BE6" s="20" t="s">
        <v>74</v>
      </c>
      <c r="BF6" s="21">
        <v>925</v>
      </c>
      <c r="BG6" s="21">
        <v>754</v>
      </c>
      <c r="BH6" s="21">
        <v>107</v>
      </c>
      <c r="BI6" s="21">
        <v>648</v>
      </c>
      <c r="BK6" s="20" t="s">
        <v>74</v>
      </c>
      <c r="BL6" s="21">
        <v>1333</v>
      </c>
      <c r="BM6" s="21">
        <v>2946</v>
      </c>
      <c r="BN6" s="21">
        <v>1328</v>
      </c>
      <c r="BO6" s="21">
        <v>3174</v>
      </c>
      <c r="BQ6" s="20" t="s">
        <v>74</v>
      </c>
      <c r="BR6" s="21">
        <v>638</v>
      </c>
      <c r="BS6" s="21">
        <v>821</v>
      </c>
      <c r="BT6" s="21">
        <v>227</v>
      </c>
      <c r="BU6" s="21">
        <v>379</v>
      </c>
      <c r="BW6" s="20" t="s">
        <v>74</v>
      </c>
      <c r="BX6" s="21">
        <v>41966</v>
      </c>
      <c r="BY6" s="21">
        <v>134043</v>
      </c>
      <c r="BZ6" s="21">
        <v>49544</v>
      </c>
      <c r="CA6" s="21">
        <v>148631</v>
      </c>
      <c r="CC6" s="29" t="s">
        <v>74</v>
      </c>
      <c r="CD6" s="30">
        <f t="shared" si="0"/>
        <v>101610</v>
      </c>
      <c r="CE6" s="30">
        <f t="shared" si="1"/>
        <v>135643</v>
      </c>
      <c r="CF6" s="30">
        <f t="shared" si="2"/>
        <v>136298</v>
      </c>
      <c r="CG6" s="30">
        <f t="shared" si="3"/>
        <v>251790</v>
      </c>
      <c r="CI6" s="20" t="s">
        <v>74</v>
      </c>
      <c r="CJ6" s="21">
        <v>4369</v>
      </c>
      <c r="CK6" s="21">
        <v>15186</v>
      </c>
      <c r="CL6" s="21">
        <v>5052</v>
      </c>
      <c r="CM6" s="21">
        <v>33475</v>
      </c>
      <c r="CO6" s="20" t="s">
        <v>74</v>
      </c>
      <c r="CP6" s="21">
        <v>2742</v>
      </c>
      <c r="CQ6" s="21">
        <v>3573</v>
      </c>
      <c r="CR6" s="21">
        <v>1697</v>
      </c>
      <c r="CS6" s="21">
        <v>4764</v>
      </c>
      <c r="CU6" s="20" t="s">
        <v>74</v>
      </c>
      <c r="CV6" s="21">
        <v>2742</v>
      </c>
      <c r="CW6" s="21">
        <v>3573</v>
      </c>
      <c r="CX6" s="21">
        <v>1695</v>
      </c>
      <c r="CY6" s="21">
        <v>2407</v>
      </c>
      <c r="DA6" s="20" t="s">
        <v>74</v>
      </c>
      <c r="DB6" s="21">
        <v>0</v>
      </c>
      <c r="DC6" s="21">
        <v>0</v>
      </c>
      <c r="DD6" s="21">
        <v>2</v>
      </c>
      <c r="DE6" s="21">
        <v>2357</v>
      </c>
      <c r="DG6" s="20" t="s">
        <v>74</v>
      </c>
      <c r="DH6" s="21">
        <v>108083</v>
      </c>
      <c r="DI6" s="21">
        <v>153581</v>
      </c>
      <c r="DJ6" s="21">
        <v>142820</v>
      </c>
      <c r="DK6" s="21">
        <v>289650</v>
      </c>
      <c r="DN6" s="20" t="s">
        <v>74</v>
      </c>
      <c r="DO6" s="21">
        <v>100972</v>
      </c>
      <c r="DP6" s="21">
        <v>134822</v>
      </c>
      <c r="DQ6" s="21">
        <v>136071</v>
      </c>
      <c r="DR6" s="21">
        <v>251411</v>
      </c>
    </row>
    <row r="7" spans="3:122" ht="15.6" x14ac:dyDescent="0.3">
      <c r="C7" s="20" t="s">
        <v>75</v>
      </c>
      <c r="D7" s="22">
        <v>110314</v>
      </c>
      <c r="E7" s="22">
        <v>380000</v>
      </c>
      <c r="F7" s="21">
        <v>138647</v>
      </c>
      <c r="G7" s="21">
        <v>539068</v>
      </c>
      <c r="I7" s="20" t="s">
        <v>75</v>
      </c>
      <c r="J7" s="22">
        <v>-488</v>
      </c>
      <c r="K7" s="22">
        <v>53724</v>
      </c>
      <c r="L7" s="21">
        <v>17741</v>
      </c>
      <c r="M7" s="21">
        <v>88381</v>
      </c>
      <c r="O7" s="20" t="s">
        <v>75</v>
      </c>
      <c r="P7" s="22">
        <v>29121</v>
      </c>
      <c r="Q7" s="22">
        <v>91244</v>
      </c>
      <c r="R7" s="21">
        <v>31825</v>
      </c>
      <c r="S7" s="21">
        <v>128752</v>
      </c>
      <c r="U7" s="20" t="s">
        <v>75</v>
      </c>
      <c r="V7" s="22">
        <v>37902</v>
      </c>
      <c r="W7" s="22">
        <v>92949</v>
      </c>
      <c r="X7" s="21">
        <v>24095</v>
      </c>
      <c r="Y7" s="21">
        <v>140900</v>
      </c>
      <c r="AA7" s="20" t="s">
        <v>75</v>
      </c>
      <c r="AB7" s="22">
        <v>224</v>
      </c>
      <c r="AC7" s="22">
        <v>519</v>
      </c>
      <c r="AD7" s="21">
        <v>197</v>
      </c>
      <c r="AE7" s="21">
        <v>710</v>
      </c>
      <c r="AG7" s="20" t="s">
        <v>75</v>
      </c>
      <c r="AH7" s="26">
        <v>-6026</v>
      </c>
      <c r="AI7" s="26">
        <v>23038</v>
      </c>
      <c r="AJ7" s="21">
        <v>25250</v>
      </c>
      <c r="AK7" s="21">
        <v>35920</v>
      </c>
      <c r="AM7" s="20" t="s">
        <v>75</v>
      </c>
      <c r="AN7" s="26">
        <v>6816</v>
      </c>
      <c r="AO7" s="26">
        <v>21298</v>
      </c>
      <c r="AP7" s="21">
        <v>8183</v>
      </c>
      <c r="AQ7" s="21">
        <v>32796</v>
      </c>
      <c r="AS7" s="20" t="s">
        <v>90</v>
      </c>
      <c r="AT7" s="26">
        <v>8331</v>
      </c>
      <c r="AU7" s="26">
        <v>23747</v>
      </c>
      <c r="AV7" s="21">
        <v>12239</v>
      </c>
      <c r="AW7" s="21">
        <v>51719</v>
      </c>
      <c r="AY7" s="20" t="s">
        <v>75</v>
      </c>
      <c r="AZ7" s="26">
        <v>32548</v>
      </c>
      <c r="BA7" s="26">
        <v>67895</v>
      </c>
      <c r="BB7" s="21">
        <v>17893</v>
      </c>
      <c r="BC7" s="21">
        <v>54844</v>
      </c>
      <c r="BE7" s="20" t="s">
        <v>75</v>
      </c>
      <c r="BF7" s="26">
        <v>-14</v>
      </c>
      <c r="BG7" s="26">
        <v>740</v>
      </c>
      <c r="BH7" s="21">
        <v>71</v>
      </c>
      <c r="BI7" s="21">
        <v>719</v>
      </c>
      <c r="BK7" s="20" t="s">
        <v>75</v>
      </c>
      <c r="BL7" s="26">
        <v>1900</v>
      </c>
      <c r="BM7" s="26">
        <v>4846</v>
      </c>
      <c r="BN7" s="21">
        <v>1153</v>
      </c>
      <c r="BO7" s="21">
        <v>4327</v>
      </c>
      <c r="BQ7" s="20" t="s">
        <v>75</v>
      </c>
      <c r="BR7" s="26">
        <v>382</v>
      </c>
      <c r="BS7" s="26">
        <v>1203</v>
      </c>
      <c r="BT7" s="21">
        <v>72</v>
      </c>
      <c r="BU7" s="21">
        <v>451</v>
      </c>
      <c r="BW7" s="20" t="s">
        <v>75</v>
      </c>
      <c r="BX7" s="26">
        <v>41966</v>
      </c>
      <c r="BY7" s="26">
        <v>176009</v>
      </c>
      <c r="BZ7" s="21">
        <v>51281</v>
      </c>
      <c r="CA7" s="21">
        <v>199912</v>
      </c>
      <c r="CC7" s="29" t="s">
        <v>75</v>
      </c>
      <c r="CD7" s="30">
        <f t="shared" si="0"/>
        <v>68348</v>
      </c>
      <c r="CE7" s="30">
        <f t="shared" si="1"/>
        <v>203991</v>
      </c>
      <c r="CF7" s="30">
        <f t="shared" si="2"/>
        <v>87366</v>
      </c>
      <c r="CG7" s="30">
        <f t="shared" si="3"/>
        <v>339156</v>
      </c>
      <c r="CI7" s="313" t="s">
        <v>75</v>
      </c>
      <c r="CJ7" s="21">
        <v>9428</v>
      </c>
      <c r="CK7" s="21">
        <v>24614</v>
      </c>
      <c r="CL7" s="21">
        <v>10430</v>
      </c>
      <c r="CM7" s="21">
        <v>43905</v>
      </c>
      <c r="CO7" s="313" t="s">
        <v>75</v>
      </c>
      <c r="CP7" s="21">
        <v>1885</v>
      </c>
      <c r="CQ7" s="21">
        <v>5458</v>
      </c>
      <c r="CR7" s="21">
        <v>12299</v>
      </c>
      <c r="CS7" s="21">
        <v>17063</v>
      </c>
      <c r="CU7" s="20" t="s">
        <v>75</v>
      </c>
      <c r="CV7" s="21">
        <v>1882</v>
      </c>
      <c r="CW7" s="21">
        <v>5455</v>
      </c>
      <c r="CX7" s="21">
        <v>2298</v>
      </c>
      <c r="CY7" s="21">
        <v>4705</v>
      </c>
      <c r="DA7" s="20" t="s">
        <v>75</v>
      </c>
      <c r="DB7" s="21">
        <v>3</v>
      </c>
      <c r="DC7" s="21">
        <v>3</v>
      </c>
      <c r="DD7" s="21">
        <v>10001</v>
      </c>
      <c r="DE7" s="21">
        <v>12358</v>
      </c>
      <c r="DG7" s="20" t="s">
        <v>75</v>
      </c>
      <c r="DH7" s="21">
        <v>79279</v>
      </c>
      <c r="DI7" s="21">
        <v>232860</v>
      </c>
      <c r="DJ7" s="21">
        <v>110023</v>
      </c>
      <c r="DK7" s="21">
        <v>399673</v>
      </c>
      <c r="DN7" s="20" t="s">
        <v>75</v>
      </c>
      <c r="DO7" s="21">
        <v>67966</v>
      </c>
      <c r="DP7" s="21">
        <v>202788</v>
      </c>
      <c r="DQ7" s="21">
        <v>87294</v>
      </c>
      <c r="DR7" s="21">
        <v>338705</v>
      </c>
    </row>
    <row r="8" spans="3:122" x14ac:dyDescent="0.3">
      <c r="C8" s="20" t="s">
        <v>76</v>
      </c>
      <c r="D8" s="21">
        <v>124200</v>
      </c>
      <c r="E8" s="21">
        <v>504200</v>
      </c>
      <c r="F8" s="21">
        <v>121706</v>
      </c>
      <c r="G8" s="21">
        <v>660774</v>
      </c>
      <c r="I8" s="20" t="s">
        <v>76</v>
      </c>
      <c r="J8" s="21">
        <v>10991</v>
      </c>
      <c r="K8" s="21">
        <v>64715</v>
      </c>
      <c r="L8" s="21">
        <v>22785</v>
      </c>
      <c r="M8" s="21">
        <v>111166</v>
      </c>
      <c r="O8" s="20" t="s">
        <v>76</v>
      </c>
      <c r="P8" s="21">
        <v>26494</v>
      </c>
      <c r="Q8" s="21">
        <v>117738</v>
      </c>
      <c r="R8" s="21">
        <v>36748</v>
      </c>
      <c r="S8" s="21">
        <v>165500</v>
      </c>
      <c r="U8" s="20" t="s">
        <v>76</v>
      </c>
      <c r="V8" s="21">
        <v>32359</v>
      </c>
      <c r="W8" s="21">
        <v>125308</v>
      </c>
      <c r="X8" s="21">
        <v>68545</v>
      </c>
      <c r="Y8" s="21">
        <v>209445</v>
      </c>
      <c r="AA8" s="20" t="s">
        <v>76</v>
      </c>
      <c r="AB8" s="21">
        <v>191</v>
      </c>
      <c r="AC8" s="21">
        <v>710</v>
      </c>
      <c r="AD8" s="21">
        <v>117</v>
      </c>
      <c r="AE8" s="21">
        <v>827</v>
      </c>
      <c r="AG8" s="20" t="s">
        <v>76</v>
      </c>
      <c r="AH8" s="21">
        <v>5198</v>
      </c>
      <c r="AI8" s="21">
        <v>28236</v>
      </c>
      <c r="AJ8" s="21">
        <v>-46098</v>
      </c>
      <c r="AK8" s="21">
        <v>-10178</v>
      </c>
      <c r="AM8" s="20" t="s">
        <v>76</v>
      </c>
      <c r="AN8" s="21">
        <v>6856</v>
      </c>
      <c r="AO8" s="21">
        <v>28154</v>
      </c>
      <c r="AP8" s="21">
        <v>6822</v>
      </c>
      <c r="AQ8" s="21">
        <v>39618</v>
      </c>
      <c r="AS8" s="20" t="s">
        <v>76</v>
      </c>
      <c r="AT8" s="21">
        <v>8555</v>
      </c>
      <c r="AU8" s="21">
        <v>32302</v>
      </c>
      <c r="AV8" s="21">
        <v>10312</v>
      </c>
      <c r="AW8" s="21">
        <v>62031</v>
      </c>
      <c r="AY8" s="20" t="s">
        <v>76</v>
      </c>
      <c r="AZ8" s="21">
        <v>32503</v>
      </c>
      <c r="BA8" s="21">
        <v>100398</v>
      </c>
      <c r="BB8" s="21">
        <v>21188</v>
      </c>
      <c r="BC8" s="21">
        <v>76032</v>
      </c>
      <c r="BE8" s="20" t="s">
        <v>76</v>
      </c>
      <c r="BF8" s="21">
        <v>53</v>
      </c>
      <c r="BG8" s="21">
        <v>793</v>
      </c>
      <c r="BH8" s="21">
        <v>-47</v>
      </c>
      <c r="BI8" s="21">
        <v>672</v>
      </c>
      <c r="BK8" s="20" t="s">
        <v>76</v>
      </c>
      <c r="BL8" s="21">
        <v>1000</v>
      </c>
      <c r="BM8" s="21">
        <v>5846</v>
      </c>
      <c r="BN8" s="21">
        <v>1334</v>
      </c>
      <c r="BO8" s="21">
        <v>5661</v>
      </c>
      <c r="BQ8" s="20" t="s">
        <v>76</v>
      </c>
      <c r="BR8" s="21">
        <v>526</v>
      </c>
      <c r="BS8" s="21">
        <v>1729</v>
      </c>
      <c r="BT8" s="21">
        <v>138</v>
      </c>
      <c r="BU8" s="21">
        <v>589</v>
      </c>
      <c r="BW8" s="20" t="s">
        <v>76</v>
      </c>
      <c r="BX8" s="21">
        <v>41967</v>
      </c>
      <c r="BY8" s="21">
        <v>217976</v>
      </c>
      <c r="BZ8" s="21">
        <v>55693</v>
      </c>
      <c r="CA8" s="21">
        <v>255605</v>
      </c>
      <c r="CC8" s="29" t="s">
        <v>76</v>
      </c>
      <c r="CD8" s="30">
        <f t="shared" si="0"/>
        <v>82233</v>
      </c>
      <c r="CE8" s="30">
        <f t="shared" si="1"/>
        <v>286224</v>
      </c>
      <c r="CF8" s="30">
        <f t="shared" si="2"/>
        <v>66013</v>
      </c>
      <c r="CG8" s="30">
        <f t="shared" si="3"/>
        <v>405169</v>
      </c>
      <c r="CI8" s="20" t="s">
        <v>76</v>
      </c>
      <c r="CJ8" s="21">
        <v>61533</v>
      </c>
      <c r="CK8" s="21">
        <v>86147</v>
      </c>
      <c r="CL8" s="21">
        <v>154716</v>
      </c>
      <c r="CM8" s="21">
        <v>198621</v>
      </c>
      <c r="CO8" s="20" t="s">
        <v>76</v>
      </c>
      <c r="CP8" s="21">
        <v>1206</v>
      </c>
      <c r="CQ8" s="21">
        <v>6664</v>
      </c>
      <c r="CR8" s="21">
        <v>1197</v>
      </c>
      <c r="CS8" s="21">
        <v>18260</v>
      </c>
      <c r="CU8" s="20" t="s">
        <v>76</v>
      </c>
      <c r="CV8" s="21">
        <v>1180</v>
      </c>
      <c r="CW8" s="21">
        <v>6635</v>
      </c>
      <c r="CX8" s="21">
        <v>1197</v>
      </c>
      <c r="CY8" s="21">
        <v>5902</v>
      </c>
      <c r="DA8" s="20" t="s">
        <v>76</v>
      </c>
      <c r="DB8" s="21">
        <v>26</v>
      </c>
      <c r="DC8" s="21">
        <v>29</v>
      </c>
      <c r="DD8" s="21">
        <v>0</v>
      </c>
      <c r="DE8" s="21">
        <v>12358</v>
      </c>
      <c r="DG8" s="20" t="s">
        <v>76</v>
      </c>
      <c r="DH8" s="21">
        <v>144446</v>
      </c>
      <c r="DI8" s="21">
        <v>377306</v>
      </c>
      <c r="DJ8" s="21">
        <v>221788</v>
      </c>
      <c r="DK8" s="21">
        <v>621461</v>
      </c>
      <c r="DN8" s="20" t="s">
        <v>76</v>
      </c>
      <c r="DO8" s="21">
        <v>81707</v>
      </c>
      <c r="DP8" s="21">
        <v>284495</v>
      </c>
      <c r="DQ8" s="21">
        <v>65875</v>
      </c>
      <c r="DR8" s="21">
        <v>404580</v>
      </c>
    </row>
    <row r="9" spans="3:122" ht="26.4" x14ac:dyDescent="0.3">
      <c r="C9" s="20" t="s">
        <v>77</v>
      </c>
      <c r="D9" s="21">
        <v>216696</v>
      </c>
      <c r="E9" s="21">
        <v>720896</v>
      </c>
      <c r="F9" s="21">
        <v>258696</v>
      </c>
      <c r="G9" s="21">
        <v>919470</v>
      </c>
      <c r="I9" s="20" t="s">
        <v>77</v>
      </c>
      <c r="J9" s="21">
        <v>85749</v>
      </c>
      <c r="K9" s="21">
        <v>150464</v>
      </c>
      <c r="L9" s="21">
        <v>138161</v>
      </c>
      <c r="M9" s="21">
        <v>249327</v>
      </c>
      <c r="O9" s="20" t="s">
        <v>77</v>
      </c>
      <c r="P9" s="21">
        <v>48751</v>
      </c>
      <c r="Q9" s="21">
        <v>166489</v>
      </c>
      <c r="R9" s="21">
        <v>47504</v>
      </c>
      <c r="S9" s="21">
        <v>213004</v>
      </c>
      <c r="U9" s="20" t="s">
        <v>77</v>
      </c>
      <c r="V9" s="21">
        <v>37171</v>
      </c>
      <c r="W9" s="21">
        <v>162479</v>
      </c>
      <c r="X9" s="21">
        <v>38132</v>
      </c>
      <c r="Y9" s="21">
        <v>247577</v>
      </c>
      <c r="AA9" s="20" t="s">
        <v>77</v>
      </c>
      <c r="AB9" s="21">
        <v>243</v>
      </c>
      <c r="AC9" s="21">
        <v>953</v>
      </c>
      <c r="AD9" s="21">
        <v>482</v>
      </c>
      <c r="AE9" s="21">
        <v>1309</v>
      </c>
      <c r="AG9" s="20" t="s">
        <v>77</v>
      </c>
      <c r="AH9" s="21">
        <v>-290</v>
      </c>
      <c r="AI9" s="21">
        <v>27946</v>
      </c>
      <c r="AJ9" s="21">
        <v>-3650</v>
      </c>
      <c r="AK9" s="21">
        <v>-13828</v>
      </c>
      <c r="AM9" s="20" t="s">
        <v>77</v>
      </c>
      <c r="AN9" s="21">
        <v>6810</v>
      </c>
      <c r="AO9" s="21">
        <v>34964</v>
      </c>
      <c r="AP9" s="21">
        <v>7148</v>
      </c>
      <c r="AQ9" s="21">
        <v>46766</v>
      </c>
      <c r="AS9" s="20" t="s">
        <v>77</v>
      </c>
      <c r="AT9" s="21">
        <v>8045</v>
      </c>
      <c r="AU9" s="21">
        <v>40347</v>
      </c>
      <c r="AV9" s="21">
        <v>9807</v>
      </c>
      <c r="AW9" s="21">
        <v>71838</v>
      </c>
      <c r="AY9" s="20" t="s">
        <v>77</v>
      </c>
      <c r="AZ9" s="21">
        <v>28355</v>
      </c>
      <c r="BA9" s="21">
        <v>128753</v>
      </c>
      <c r="BB9" s="21">
        <v>19898</v>
      </c>
      <c r="BC9" s="21">
        <v>95930</v>
      </c>
      <c r="BE9" s="20" t="s">
        <v>77</v>
      </c>
      <c r="BF9" s="21">
        <v>123</v>
      </c>
      <c r="BG9" s="21">
        <v>916</v>
      </c>
      <c r="BH9" s="21">
        <v>-30</v>
      </c>
      <c r="BI9" s="21">
        <v>642</v>
      </c>
      <c r="BK9" s="20" t="s">
        <v>77</v>
      </c>
      <c r="BL9" s="21">
        <v>1739</v>
      </c>
      <c r="BM9" s="21">
        <v>7585</v>
      </c>
      <c r="BN9" s="21">
        <v>1244</v>
      </c>
      <c r="BO9" s="21">
        <v>6905</v>
      </c>
      <c r="BQ9" s="20" t="s">
        <v>77</v>
      </c>
      <c r="BR9" s="21">
        <v>718</v>
      </c>
      <c r="BS9" s="21">
        <v>2447</v>
      </c>
      <c r="BT9" s="21">
        <v>234</v>
      </c>
      <c r="BU9" s="21">
        <v>823</v>
      </c>
      <c r="BW9" s="20" t="s">
        <v>77</v>
      </c>
      <c r="BX9" s="21">
        <v>41965</v>
      </c>
      <c r="BY9" s="21">
        <v>259941</v>
      </c>
      <c r="BZ9" s="21">
        <v>55613</v>
      </c>
      <c r="CA9" s="21">
        <v>311218</v>
      </c>
      <c r="CC9" s="29" t="s">
        <v>77</v>
      </c>
      <c r="CD9" s="30">
        <f t="shared" si="0"/>
        <v>174731</v>
      </c>
      <c r="CE9" s="30">
        <f t="shared" si="1"/>
        <v>460955</v>
      </c>
      <c r="CF9" s="30">
        <f t="shared" si="2"/>
        <v>203083</v>
      </c>
      <c r="CG9" s="30">
        <f t="shared" si="3"/>
        <v>608252</v>
      </c>
      <c r="CI9" s="20" t="s">
        <v>77</v>
      </c>
      <c r="CJ9" s="21">
        <v>6127</v>
      </c>
      <c r="CK9" s="21">
        <v>92274</v>
      </c>
      <c r="CL9" s="21">
        <v>10417</v>
      </c>
      <c r="CM9" s="21">
        <v>209038</v>
      </c>
      <c r="CO9" s="20" t="s">
        <v>77</v>
      </c>
      <c r="CP9" s="21">
        <v>7971</v>
      </c>
      <c r="CQ9" s="21">
        <v>14635</v>
      </c>
      <c r="CR9" s="21">
        <v>2338</v>
      </c>
      <c r="CS9" s="21">
        <v>20598</v>
      </c>
      <c r="CU9" s="20" t="s">
        <v>77</v>
      </c>
      <c r="CV9" s="21">
        <v>2219</v>
      </c>
      <c r="CW9" s="21">
        <v>8854</v>
      </c>
      <c r="CX9" s="21">
        <v>2337</v>
      </c>
      <c r="CY9" s="21">
        <v>8239</v>
      </c>
      <c r="DA9" s="20" t="s">
        <v>77</v>
      </c>
      <c r="DB9" s="21">
        <v>5752</v>
      </c>
      <c r="DC9" s="21">
        <v>5781</v>
      </c>
      <c r="DD9" s="21">
        <v>1</v>
      </c>
      <c r="DE9" s="21">
        <v>12359</v>
      </c>
      <c r="DG9" s="20" t="s">
        <v>77</v>
      </c>
      <c r="DH9" s="21">
        <v>188111</v>
      </c>
      <c r="DI9" s="21">
        <v>565417</v>
      </c>
      <c r="DJ9" s="21">
        <v>215604</v>
      </c>
      <c r="DK9" s="21">
        <v>837065</v>
      </c>
      <c r="DN9" s="20" t="s">
        <v>77</v>
      </c>
      <c r="DO9" s="21">
        <v>174013</v>
      </c>
      <c r="DP9" s="21">
        <v>458508</v>
      </c>
      <c r="DQ9" s="21">
        <v>202849</v>
      </c>
      <c r="DR9" s="21">
        <v>607429</v>
      </c>
    </row>
    <row r="10" spans="3:122" x14ac:dyDescent="0.3">
      <c r="C10" s="20" t="s">
        <v>78</v>
      </c>
      <c r="D10" s="21">
        <v>154695</v>
      </c>
      <c r="E10" s="21">
        <v>875591</v>
      </c>
      <c r="F10" s="21">
        <v>132334</v>
      </c>
      <c r="G10" s="21">
        <v>1051804</v>
      </c>
      <c r="I10" s="20" t="s">
        <v>78</v>
      </c>
      <c r="J10" s="21">
        <v>22271</v>
      </c>
      <c r="K10" s="21">
        <v>172735</v>
      </c>
      <c r="L10" s="21">
        <v>23429</v>
      </c>
      <c r="M10" s="21">
        <v>272756</v>
      </c>
      <c r="O10" s="20" t="s">
        <v>78</v>
      </c>
      <c r="P10" s="21">
        <v>36612</v>
      </c>
      <c r="Q10" s="21">
        <v>203101</v>
      </c>
      <c r="R10" s="21">
        <v>31390</v>
      </c>
      <c r="S10" s="21">
        <v>244394</v>
      </c>
      <c r="U10" s="20" t="s">
        <v>78</v>
      </c>
      <c r="V10" s="21">
        <v>42901</v>
      </c>
      <c r="W10" s="21">
        <v>205380</v>
      </c>
      <c r="X10" s="21">
        <v>37135</v>
      </c>
      <c r="Y10" s="21">
        <v>284712</v>
      </c>
      <c r="AA10" s="20" t="s">
        <v>78</v>
      </c>
      <c r="AB10" s="21">
        <v>136</v>
      </c>
      <c r="AC10" s="21">
        <v>1089</v>
      </c>
      <c r="AD10" s="21">
        <v>190</v>
      </c>
      <c r="AE10" s="21">
        <v>1499</v>
      </c>
      <c r="AG10" s="20" t="s">
        <v>78</v>
      </c>
      <c r="AH10" s="21">
        <v>192</v>
      </c>
      <c r="AI10" s="21">
        <v>28138</v>
      </c>
      <c r="AJ10" s="21">
        <v>19573</v>
      </c>
      <c r="AK10" s="21">
        <v>5745</v>
      </c>
      <c r="AM10" s="20" t="s">
        <v>78</v>
      </c>
      <c r="AN10" s="21">
        <v>7840</v>
      </c>
      <c r="AO10" s="21">
        <v>42804</v>
      </c>
      <c r="AP10" s="21">
        <v>8701</v>
      </c>
      <c r="AQ10" s="21">
        <v>55467</v>
      </c>
      <c r="AS10" s="20" t="s">
        <v>78</v>
      </c>
      <c r="AT10" s="21">
        <v>10172</v>
      </c>
      <c r="AU10" s="21">
        <v>50519</v>
      </c>
      <c r="AV10" s="21">
        <v>-7379</v>
      </c>
      <c r="AW10" s="21">
        <v>64459</v>
      </c>
      <c r="AY10" s="20" t="s">
        <v>78</v>
      </c>
      <c r="AZ10" s="21">
        <v>31886</v>
      </c>
      <c r="BA10" s="21">
        <v>160639</v>
      </c>
      <c r="BB10" s="21">
        <v>18021</v>
      </c>
      <c r="BC10" s="21">
        <v>113951</v>
      </c>
      <c r="BE10" s="20" t="s">
        <v>78</v>
      </c>
      <c r="BF10" s="21">
        <v>81</v>
      </c>
      <c r="BG10" s="21">
        <v>997</v>
      </c>
      <c r="BH10" s="21">
        <v>-134</v>
      </c>
      <c r="BI10" s="21">
        <v>508</v>
      </c>
      <c r="BK10" s="20" t="s">
        <v>78</v>
      </c>
      <c r="BL10" s="21">
        <v>2604</v>
      </c>
      <c r="BM10" s="21">
        <v>10189</v>
      </c>
      <c r="BN10" s="21">
        <v>1408</v>
      </c>
      <c r="BO10" s="21">
        <v>8313</v>
      </c>
      <c r="BQ10" s="20" t="s">
        <v>78</v>
      </c>
      <c r="BR10" s="21">
        <v>273</v>
      </c>
      <c r="BS10" s="21">
        <v>2720</v>
      </c>
      <c r="BT10" s="21">
        <v>624</v>
      </c>
      <c r="BU10" s="21">
        <v>1447</v>
      </c>
      <c r="BW10" s="20" t="s">
        <v>78</v>
      </c>
      <c r="BX10" s="21">
        <v>37233</v>
      </c>
      <c r="BY10" s="21">
        <v>297174</v>
      </c>
      <c r="BZ10" s="21">
        <v>55653</v>
      </c>
      <c r="CA10" s="21">
        <v>366871</v>
      </c>
      <c r="CC10" s="29" t="s">
        <v>78</v>
      </c>
      <c r="CD10" s="30">
        <f t="shared" si="0"/>
        <v>117462</v>
      </c>
      <c r="CE10" s="30">
        <f t="shared" si="1"/>
        <v>578417</v>
      </c>
      <c r="CF10" s="30">
        <f t="shared" si="2"/>
        <v>76681</v>
      </c>
      <c r="CG10" s="30">
        <f t="shared" si="3"/>
        <v>684933</v>
      </c>
      <c r="CI10" s="20" t="s">
        <v>78</v>
      </c>
      <c r="CJ10" s="21">
        <v>23932</v>
      </c>
      <c r="CK10" s="21">
        <v>116206</v>
      </c>
      <c r="CL10" s="21">
        <v>15110</v>
      </c>
      <c r="CM10" s="21">
        <v>224148</v>
      </c>
      <c r="CO10" s="20" t="s">
        <v>78</v>
      </c>
      <c r="CP10" s="21">
        <v>1762</v>
      </c>
      <c r="CQ10" s="21">
        <v>16397</v>
      </c>
      <c r="CR10" s="21">
        <v>6228</v>
      </c>
      <c r="CS10" s="21">
        <v>26826</v>
      </c>
      <c r="CU10" s="20" t="s">
        <v>78</v>
      </c>
      <c r="CV10" s="21">
        <v>1364</v>
      </c>
      <c r="CW10" s="21">
        <v>10218</v>
      </c>
      <c r="CX10" s="21">
        <v>1222</v>
      </c>
      <c r="CY10" s="21">
        <v>9461</v>
      </c>
      <c r="DA10" s="20" t="s">
        <v>78</v>
      </c>
      <c r="DB10" s="21">
        <v>398</v>
      </c>
      <c r="DC10" s="21">
        <v>6179</v>
      </c>
      <c r="DD10" s="21">
        <v>5006</v>
      </c>
      <c r="DE10" s="21">
        <v>17365</v>
      </c>
      <c r="DG10" s="20" t="s">
        <v>78</v>
      </c>
      <c r="DH10" s="21">
        <v>142883</v>
      </c>
      <c r="DI10" s="21">
        <v>708300</v>
      </c>
      <c r="DJ10" s="21">
        <v>97395</v>
      </c>
      <c r="DK10" s="21">
        <v>934460</v>
      </c>
      <c r="DN10" s="20" t="s">
        <v>78</v>
      </c>
      <c r="DO10" s="21">
        <v>117189</v>
      </c>
      <c r="DP10" s="21">
        <v>575697</v>
      </c>
      <c r="DQ10" s="21">
        <v>76057</v>
      </c>
      <c r="DR10" s="21">
        <v>683486</v>
      </c>
    </row>
    <row r="11" spans="3:122" ht="26.4" x14ac:dyDescent="0.3">
      <c r="C11" s="20" t="s">
        <v>79</v>
      </c>
      <c r="D11" s="21">
        <v>150464</v>
      </c>
      <c r="E11" s="21">
        <v>1026055</v>
      </c>
      <c r="F11" s="21">
        <v>122339</v>
      </c>
      <c r="G11" s="21">
        <v>1174143</v>
      </c>
      <c r="I11" s="20" t="s">
        <v>79</v>
      </c>
      <c r="J11" s="21">
        <v>12964</v>
      </c>
      <c r="K11" s="21">
        <v>185699</v>
      </c>
      <c r="L11" s="21">
        <v>15846</v>
      </c>
      <c r="M11" s="21">
        <v>288602</v>
      </c>
      <c r="O11" s="20" t="s">
        <v>79</v>
      </c>
      <c r="P11" s="21">
        <v>31937</v>
      </c>
      <c r="Q11" s="21">
        <v>235038</v>
      </c>
      <c r="R11" s="21">
        <v>23535</v>
      </c>
      <c r="S11" s="21">
        <v>267929</v>
      </c>
      <c r="U11" s="20" t="s">
        <v>79</v>
      </c>
      <c r="V11" s="21">
        <v>39803</v>
      </c>
      <c r="W11" s="21">
        <v>245183</v>
      </c>
      <c r="X11" s="21">
        <v>43654</v>
      </c>
      <c r="Y11" s="21">
        <v>328366</v>
      </c>
      <c r="AA11" s="20" t="s">
        <v>79</v>
      </c>
      <c r="AB11" s="21">
        <v>132</v>
      </c>
      <c r="AC11" s="21">
        <v>1221</v>
      </c>
      <c r="AD11" s="21">
        <v>197</v>
      </c>
      <c r="AE11" s="21">
        <v>1696</v>
      </c>
      <c r="AG11" s="20" t="s">
        <v>79</v>
      </c>
      <c r="AH11" s="21">
        <v>7612</v>
      </c>
      <c r="AI11" s="21">
        <v>35750</v>
      </c>
      <c r="AJ11" s="21">
        <v>247</v>
      </c>
      <c r="AK11" s="21">
        <v>5992</v>
      </c>
      <c r="AM11" s="20" t="s">
        <v>79</v>
      </c>
      <c r="AN11" s="21">
        <v>8029</v>
      </c>
      <c r="AO11" s="21">
        <v>50833</v>
      </c>
      <c r="AP11" s="21">
        <v>7119</v>
      </c>
      <c r="AQ11" s="21">
        <v>62586</v>
      </c>
      <c r="AS11" s="20" t="s">
        <v>79</v>
      </c>
      <c r="AT11" s="21">
        <v>12531</v>
      </c>
      <c r="AU11" s="21">
        <v>63050</v>
      </c>
      <c r="AV11" s="21">
        <v>11474</v>
      </c>
      <c r="AW11" s="21">
        <v>75933</v>
      </c>
      <c r="AY11" s="20" t="s">
        <v>79</v>
      </c>
      <c r="AZ11" s="21">
        <v>35703</v>
      </c>
      <c r="BA11" s="21">
        <v>196342</v>
      </c>
      <c r="BB11" s="21">
        <v>18948</v>
      </c>
      <c r="BC11" s="21">
        <v>132899</v>
      </c>
      <c r="BE11" s="20" t="s">
        <v>79</v>
      </c>
      <c r="BF11" s="21">
        <v>62</v>
      </c>
      <c r="BG11" s="21">
        <v>1059</v>
      </c>
      <c r="BH11" s="21">
        <v>24</v>
      </c>
      <c r="BI11" s="21">
        <v>532</v>
      </c>
      <c r="BK11" s="20" t="s">
        <v>79</v>
      </c>
      <c r="BL11" s="21">
        <v>1691</v>
      </c>
      <c r="BM11" s="21">
        <v>11880</v>
      </c>
      <c r="BN11" s="21">
        <v>1295</v>
      </c>
      <c r="BO11" s="21">
        <v>9608</v>
      </c>
      <c r="BQ11" s="20" t="s">
        <v>79</v>
      </c>
      <c r="BR11" s="21">
        <v>498</v>
      </c>
      <c r="BS11" s="21">
        <v>3218</v>
      </c>
      <c r="BT11" s="21">
        <v>232</v>
      </c>
      <c r="BU11" s="21">
        <v>1679</v>
      </c>
      <c r="BW11" s="20" t="s">
        <v>79</v>
      </c>
      <c r="BX11" s="21">
        <v>37233</v>
      </c>
      <c r="BY11" s="21">
        <v>334407</v>
      </c>
      <c r="BZ11" s="21">
        <v>54979</v>
      </c>
      <c r="CA11" s="21">
        <v>421850</v>
      </c>
      <c r="CC11" s="29" t="s">
        <v>79</v>
      </c>
      <c r="CD11" s="30">
        <f t="shared" si="0"/>
        <v>113231</v>
      </c>
      <c r="CE11" s="30">
        <f t="shared" si="1"/>
        <v>691648</v>
      </c>
      <c r="CF11" s="30">
        <f t="shared" si="2"/>
        <v>67360</v>
      </c>
      <c r="CG11" s="30">
        <f t="shared" si="3"/>
        <v>752293</v>
      </c>
      <c r="CI11" s="20" t="s">
        <v>79</v>
      </c>
      <c r="CJ11" s="21">
        <v>8074</v>
      </c>
      <c r="CK11" s="21">
        <v>124280</v>
      </c>
      <c r="CL11" s="21">
        <v>8452</v>
      </c>
      <c r="CM11" s="21">
        <v>232600</v>
      </c>
      <c r="CO11" s="20" t="s">
        <v>79</v>
      </c>
      <c r="CP11" s="21">
        <v>1744</v>
      </c>
      <c r="CQ11" s="21">
        <v>18141</v>
      </c>
      <c r="CR11" s="21">
        <v>2183</v>
      </c>
      <c r="CS11" s="21">
        <v>29009</v>
      </c>
      <c r="CU11" s="20" t="s">
        <v>79</v>
      </c>
      <c r="CV11" s="21">
        <v>1744</v>
      </c>
      <c r="CW11" s="21">
        <v>11962</v>
      </c>
      <c r="CX11" s="21">
        <v>1449</v>
      </c>
      <c r="CY11" s="21">
        <v>10910</v>
      </c>
      <c r="DA11" s="20" t="s">
        <v>79</v>
      </c>
      <c r="DB11" s="21">
        <v>0</v>
      </c>
      <c r="DC11" s="21">
        <v>6179</v>
      </c>
      <c r="DD11" s="21">
        <v>734</v>
      </c>
      <c r="DE11" s="21">
        <v>18099</v>
      </c>
      <c r="DG11" s="20" t="s">
        <v>79</v>
      </c>
      <c r="DH11" s="21">
        <v>122551</v>
      </c>
      <c r="DI11" s="21">
        <v>830851</v>
      </c>
      <c r="DJ11" s="21">
        <v>77763</v>
      </c>
      <c r="DK11" s="21">
        <v>1012223</v>
      </c>
      <c r="DN11" s="20" t="s">
        <v>79</v>
      </c>
      <c r="DO11" s="21">
        <v>112733</v>
      </c>
      <c r="DP11" s="21">
        <v>688430</v>
      </c>
      <c r="DQ11" s="21">
        <v>67128</v>
      </c>
      <c r="DR11" s="21">
        <v>750614</v>
      </c>
    </row>
    <row r="12" spans="3:122" ht="26.4" x14ac:dyDescent="0.3">
      <c r="C12" s="20" t="s">
        <v>80</v>
      </c>
      <c r="D12" s="22"/>
      <c r="E12" s="22"/>
      <c r="F12" s="21">
        <v>208892</v>
      </c>
      <c r="G12" s="21">
        <v>1383035</v>
      </c>
      <c r="I12" s="20" t="s">
        <v>80</v>
      </c>
      <c r="J12" s="22"/>
      <c r="K12" s="22"/>
      <c r="L12" s="21">
        <v>80931</v>
      </c>
      <c r="M12" s="21">
        <v>369533</v>
      </c>
      <c r="O12" s="20" t="s">
        <v>80</v>
      </c>
      <c r="P12" s="22"/>
      <c r="Q12" s="22"/>
      <c r="R12" s="21">
        <v>49723</v>
      </c>
      <c r="S12" s="21">
        <v>317652</v>
      </c>
      <c r="U12" s="20" t="s">
        <v>80</v>
      </c>
      <c r="V12" s="22"/>
      <c r="W12" s="22"/>
      <c r="X12" s="21">
        <v>40472</v>
      </c>
      <c r="Y12" s="21">
        <v>368838</v>
      </c>
      <c r="AA12" s="20" t="s">
        <v>80</v>
      </c>
      <c r="AB12" s="22"/>
      <c r="AC12" s="22"/>
      <c r="AD12" s="21">
        <v>170</v>
      </c>
      <c r="AE12" s="21">
        <v>1866</v>
      </c>
      <c r="AG12" s="20" t="s">
        <v>80</v>
      </c>
      <c r="AH12" s="22"/>
      <c r="AI12" s="22"/>
      <c r="AJ12" s="21">
        <v>-1842</v>
      </c>
      <c r="AK12" s="21">
        <v>4168</v>
      </c>
      <c r="AM12" s="20" t="s">
        <v>80</v>
      </c>
      <c r="AN12" s="22"/>
      <c r="AO12" s="22"/>
      <c r="AP12" s="21">
        <v>7913</v>
      </c>
      <c r="AQ12" s="21">
        <v>70499</v>
      </c>
      <c r="AS12" s="20" t="s">
        <v>80</v>
      </c>
      <c r="AT12" s="26"/>
      <c r="AU12" s="26"/>
      <c r="AV12" s="21">
        <v>9221</v>
      </c>
      <c r="AW12" s="21">
        <v>85154</v>
      </c>
      <c r="AY12" s="20" t="s">
        <v>80</v>
      </c>
      <c r="AZ12" s="22"/>
      <c r="BA12" s="22"/>
      <c r="BB12" s="21">
        <v>20300</v>
      </c>
      <c r="BC12" s="21">
        <v>153199</v>
      </c>
      <c r="BE12" s="20" t="s">
        <v>80</v>
      </c>
      <c r="BF12" s="22"/>
      <c r="BG12" s="22"/>
      <c r="BH12" s="21">
        <v>542</v>
      </c>
      <c r="BI12" s="21">
        <v>1074</v>
      </c>
      <c r="BK12" s="20" t="s">
        <v>80</v>
      </c>
      <c r="BL12" s="22"/>
      <c r="BM12" s="22"/>
      <c r="BN12" s="21">
        <v>1444</v>
      </c>
      <c r="BO12" s="21">
        <v>11052</v>
      </c>
      <c r="BQ12" s="20" t="s">
        <v>80</v>
      </c>
      <c r="BR12" s="26"/>
      <c r="BS12" s="26"/>
      <c r="BT12" s="21">
        <v>299</v>
      </c>
      <c r="BU12" s="21">
        <v>1978</v>
      </c>
      <c r="BW12" s="20" t="s">
        <v>80</v>
      </c>
      <c r="BX12" s="22"/>
      <c r="BY12" s="22"/>
      <c r="BZ12" s="21">
        <v>54263</v>
      </c>
      <c r="CA12" s="21">
        <v>476113</v>
      </c>
      <c r="CC12" s="29" t="s">
        <v>80</v>
      </c>
      <c r="CD12" s="30">
        <f t="shared" si="0"/>
        <v>0</v>
      </c>
      <c r="CE12" s="30">
        <f t="shared" si="1"/>
        <v>0</v>
      </c>
      <c r="CF12" s="30">
        <f t="shared" si="2"/>
        <v>154629</v>
      </c>
      <c r="CG12" s="30">
        <f t="shared" si="3"/>
        <v>906922</v>
      </c>
      <c r="CI12" s="20" t="s">
        <v>80</v>
      </c>
      <c r="CJ12" s="314"/>
      <c r="CK12" s="314"/>
      <c r="CL12" s="21">
        <v>9353</v>
      </c>
      <c r="CM12" s="21">
        <v>241953</v>
      </c>
      <c r="CO12" s="313" t="s">
        <v>80</v>
      </c>
      <c r="CP12" s="314"/>
      <c r="CQ12" s="314"/>
      <c r="CR12" s="21">
        <v>2016</v>
      </c>
      <c r="CS12" s="21">
        <v>31025</v>
      </c>
      <c r="CU12" s="20" t="s">
        <v>80</v>
      </c>
      <c r="CV12" s="314"/>
      <c r="CW12" s="314"/>
      <c r="CX12" s="21">
        <v>2015</v>
      </c>
      <c r="CY12" s="21">
        <v>12925</v>
      </c>
      <c r="DA12" s="20" t="s">
        <v>80</v>
      </c>
      <c r="DB12" s="314"/>
      <c r="DC12" s="314"/>
      <c r="DD12" s="21">
        <v>1</v>
      </c>
      <c r="DE12" s="21">
        <v>18100</v>
      </c>
      <c r="DG12" s="20" t="s">
        <v>80</v>
      </c>
      <c r="DH12" s="314"/>
      <c r="DI12" s="314"/>
      <c r="DJ12" s="21">
        <v>165699</v>
      </c>
      <c r="DK12" s="21">
        <v>1177922</v>
      </c>
      <c r="DN12" s="20" t="s">
        <v>80</v>
      </c>
      <c r="DO12" s="314"/>
      <c r="DP12" s="314"/>
      <c r="DQ12" s="21">
        <v>154330</v>
      </c>
      <c r="DR12" s="21">
        <v>904944</v>
      </c>
    </row>
    <row r="13" spans="3:122" ht="15.6" x14ac:dyDescent="0.3">
      <c r="C13" s="20" t="s">
        <v>81</v>
      </c>
      <c r="D13" s="22"/>
      <c r="E13" s="22"/>
      <c r="F13" s="21">
        <v>147906</v>
      </c>
      <c r="G13" s="21">
        <v>1530941</v>
      </c>
      <c r="I13" s="20" t="s">
        <v>81</v>
      </c>
      <c r="J13" s="22"/>
      <c r="K13" s="22"/>
      <c r="L13" s="21">
        <v>23716</v>
      </c>
      <c r="M13" s="21">
        <v>393249</v>
      </c>
      <c r="O13" s="20" t="s">
        <v>81</v>
      </c>
      <c r="P13" s="22"/>
      <c r="Q13" s="22"/>
      <c r="R13" s="21">
        <v>34775</v>
      </c>
      <c r="S13" s="21">
        <v>352427</v>
      </c>
      <c r="U13" s="20" t="s">
        <v>81</v>
      </c>
      <c r="V13" s="22"/>
      <c r="W13" s="22"/>
      <c r="X13" s="21">
        <v>43782</v>
      </c>
      <c r="Y13" s="21">
        <v>412620</v>
      </c>
      <c r="AA13" s="20" t="s">
        <v>81</v>
      </c>
      <c r="AB13" s="22"/>
      <c r="AC13" s="22"/>
      <c r="AD13" s="21">
        <v>157</v>
      </c>
      <c r="AE13" s="21">
        <v>2023</v>
      </c>
      <c r="AG13" s="20" t="s">
        <v>81</v>
      </c>
      <c r="AH13" s="22"/>
      <c r="AI13" s="22"/>
      <c r="AJ13" s="21">
        <v>2128</v>
      </c>
      <c r="AK13" s="21">
        <v>6296</v>
      </c>
      <c r="AM13" s="20" t="s">
        <v>81</v>
      </c>
      <c r="AN13" s="22"/>
      <c r="AO13" s="22"/>
      <c r="AP13" s="21">
        <v>8359</v>
      </c>
      <c r="AQ13" s="21">
        <v>78858</v>
      </c>
      <c r="AS13" s="20" t="s">
        <v>81</v>
      </c>
      <c r="AT13" s="22"/>
      <c r="AU13" s="22"/>
      <c r="AV13" s="21">
        <v>10606</v>
      </c>
      <c r="AW13" s="21">
        <v>95760</v>
      </c>
      <c r="AY13" s="20" t="s">
        <v>81</v>
      </c>
      <c r="AZ13" s="22"/>
      <c r="BA13" s="22"/>
      <c r="BB13" s="21">
        <v>21329</v>
      </c>
      <c r="BC13" s="21">
        <v>174528</v>
      </c>
      <c r="BE13" s="20" t="s">
        <v>81</v>
      </c>
      <c r="BF13" s="22"/>
      <c r="BG13" s="22"/>
      <c r="BH13" s="21">
        <v>1758</v>
      </c>
      <c r="BI13" s="21">
        <v>2832</v>
      </c>
      <c r="BK13" s="20" t="s">
        <v>81</v>
      </c>
      <c r="BL13" s="22"/>
      <c r="BM13" s="22"/>
      <c r="BN13" s="21">
        <v>1296</v>
      </c>
      <c r="BO13" s="21">
        <v>12348</v>
      </c>
      <c r="BQ13" s="20" t="s">
        <v>81</v>
      </c>
      <c r="BR13" s="26"/>
      <c r="BS13" s="26"/>
      <c r="BT13" s="21">
        <v>191</v>
      </c>
      <c r="BU13" s="21">
        <v>2169</v>
      </c>
      <c r="BW13" s="20" t="s">
        <v>96</v>
      </c>
      <c r="BX13" s="22"/>
      <c r="BY13" s="22"/>
      <c r="BZ13" s="21">
        <v>54622</v>
      </c>
      <c r="CA13" s="21">
        <v>530735</v>
      </c>
      <c r="CC13" s="29" t="s">
        <v>81</v>
      </c>
      <c r="CD13" s="30">
        <f t="shared" si="0"/>
        <v>0</v>
      </c>
      <c r="CE13" s="30">
        <f t="shared" si="1"/>
        <v>0</v>
      </c>
      <c r="CF13" s="30">
        <f t="shared" si="2"/>
        <v>93284</v>
      </c>
      <c r="CG13" s="30">
        <f t="shared" si="3"/>
        <v>1000206</v>
      </c>
      <c r="CI13" s="20" t="s">
        <v>81</v>
      </c>
      <c r="CJ13" s="22"/>
      <c r="CK13" s="22"/>
      <c r="CL13" s="21">
        <v>10130</v>
      </c>
      <c r="CM13" s="21">
        <v>252083</v>
      </c>
      <c r="CO13" s="20" t="s">
        <v>81</v>
      </c>
      <c r="CP13" s="22"/>
      <c r="CQ13" s="22"/>
      <c r="CR13" s="21">
        <v>1712</v>
      </c>
      <c r="CS13" s="21">
        <v>32737</v>
      </c>
      <c r="CU13" s="20" t="s">
        <v>81</v>
      </c>
      <c r="CV13" s="22"/>
      <c r="CW13" s="22"/>
      <c r="CX13" s="21">
        <v>1461</v>
      </c>
      <c r="CY13" s="21">
        <v>14386</v>
      </c>
      <c r="DA13" s="20" t="s">
        <v>81</v>
      </c>
      <c r="DB13" s="22"/>
      <c r="DC13" s="22"/>
      <c r="DD13" s="21">
        <v>251</v>
      </c>
      <c r="DE13" s="21">
        <v>18351</v>
      </c>
      <c r="DG13" s="20" t="s">
        <v>81</v>
      </c>
      <c r="DH13" s="22"/>
      <c r="DI13" s="22"/>
      <c r="DJ13" s="21">
        <v>104935</v>
      </c>
      <c r="DK13" s="21">
        <v>1282857</v>
      </c>
      <c r="DN13" s="20" t="s">
        <v>81</v>
      </c>
      <c r="DO13" s="22"/>
      <c r="DP13" s="22"/>
      <c r="DQ13" s="21">
        <v>93093</v>
      </c>
      <c r="DR13" s="21">
        <v>998037</v>
      </c>
    </row>
    <row r="14" spans="3:122" ht="15.6" x14ac:dyDescent="0.3">
      <c r="C14" s="20" t="s">
        <v>82</v>
      </c>
      <c r="D14" s="22"/>
      <c r="E14" s="22"/>
      <c r="F14" s="21">
        <v>146846</v>
      </c>
      <c r="G14" s="21">
        <v>1677787</v>
      </c>
      <c r="I14" s="20" t="s">
        <v>82</v>
      </c>
      <c r="J14" s="22"/>
      <c r="K14" s="22"/>
      <c r="L14" s="21">
        <v>25305</v>
      </c>
      <c r="M14" s="21">
        <v>418554</v>
      </c>
      <c r="O14" s="20" t="s">
        <v>82</v>
      </c>
      <c r="P14" s="22"/>
      <c r="Q14" s="22"/>
      <c r="R14" s="21">
        <v>35872</v>
      </c>
      <c r="S14" s="21">
        <v>388299</v>
      </c>
      <c r="U14" s="20" t="s">
        <v>82</v>
      </c>
      <c r="V14" s="22"/>
      <c r="W14" s="22"/>
      <c r="X14" s="21">
        <v>41291</v>
      </c>
      <c r="Y14" s="21">
        <v>453911</v>
      </c>
      <c r="AA14" s="20" t="s">
        <v>82</v>
      </c>
      <c r="AB14" s="22"/>
      <c r="AC14" s="22"/>
      <c r="AD14" s="21">
        <v>159</v>
      </c>
      <c r="AE14" s="21">
        <v>2182</v>
      </c>
      <c r="AG14" s="20" t="s">
        <v>82</v>
      </c>
      <c r="AH14" s="22"/>
      <c r="AI14" s="22"/>
      <c r="AJ14" s="21">
        <v>553</v>
      </c>
      <c r="AK14" s="21">
        <v>6849</v>
      </c>
      <c r="AM14" s="20" t="s">
        <v>82</v>
      </c>
      <c r="AN14" s="22"/>
      <c r="AO14" s="22"/>
      <c r="AP14" s="21">
        <v>8604</v>
      </c>
      <c r="AQ14" s="21">
        <v>87462</v>
      </c>
      <c r="AS14" s="20" t="s">
        <v>82</v>
      </c>
      <c r="AT14" s="22"/>
      <c r="AU14" s="22"/>
      <c r="AV14" s="21">
        <v>9212</v>
      </c>
      <c r="AW14" s="21">
        <v>104972</v>
      </c>
      <c r="AY14" s="20" t="s">
        <v>82</v>
      </c>
      <c r="AZ14" s="22"/>
      <c r="BA14" s="22"/>
      <c r="BB14" s="21">
        <v>22327</v>
      </c>
      <c r="BC14" s="21">
        <v>196855</v>
      </c>
      <c r="BE14" s="20" t="s">
        <v>82</v>
      </c>
      <c r="BF14" s="22"/>
      <c r="BG14" s="22"/>
      <c r="BH14" s="21">
        <v>2034</v>
      </c>
      <c r="BI14" s="21">
        <v>4866</v>
      </c>
      <c r="BK14" s="20" t="s">
        <v>82</v>
      </c>
      <c r="BL14" s="22"/>
      <c r="BM14" s="22"/>
      <c r="BN14" s="21">
        <v>1489</v>
      </c>
      <c r="BO14" s="21">
        <v>13837</v>
      </c>
      <c r="BQ14" s="20" t="s">
        <v>82</v>
      </c>
      <c r="BR14" s="26"/>
      <c r="BS14" s="26"/>
      <c r="BT14" s="21">
        <v>262</v>
      </c>
      <c r="BU14" s="21">
        <v>2431</v>
      </c>
      <c r="BW14" s="20" t="s">
        <v>82</v>
      </c>
      <c r="BX14" s="22"/>
      <c r="BY14" s="22"/>
      <c r="BZ14" s="21">
        <v>29985</v>
      </c>
      <c r="CA14" s="21">
        <v>560720</v>
      </c>
      <c r="CC14" s="29" t="s">
        <v>82</v>
      </c>
      <c r="CD14" s="30">
        <f t="shared" si="0"/>
        <v>0</v>
      </c>
      <c r="CE14" s="30">
        <f t="shared" si="1"/>
        <v>0</v>
      </c>
      <c r="CF14" s="30">
        <f t="shared" si="2"/>
        <v>116861</v>
      </c>
      <c r="CG14" s="30">
        <f t="shared" si="3"/>
        <v>1117067</v>
      </c>
      <c r="CI14" s="20" t="s">
        <v>82</v>
      </c>
      <c r="CJ14" s="22"/>
      <c r="CK14" s="22"/>
      <c r="CL14" s="21">
        <v>11058</v>
      </c>
      <c r="CM14" s="21">
        <v>263141</v>
      </c>
      <c r="CO14" s="20" t="s">
        <v>82</v>
      </c>
      <c r="CP14" s="22"/>
      <c r="CQ14" s="22"/>
      <c r="CR14" s="21">
        <v>18355</v>
      </c>
      <c r="CS14" s="21">
        <v>51092</v>
      </c>
      <c r="CU14" s="20" t="s">
        <v>82</v>
      </c>
      <c r="CV14" s="22"/>
      <c r="CW14" s="22"/>
      <c r="CX14" s="21">
        <v>1463</v>
      </c>
      <c r="CY14" s="21">
        <v>15849</v>
      </c>
      <c r="DA14" s="20" t="s">
        <v>82</v>
      </c>
      <c r="DB14" s="22"/>
      <c r="DC14" s="22"/>
      <c r="DD14" s="21">
        <v>16892</v>
      </c>
      <c r="DE14" s="21">
        <v>35243</v>
      </c>
      <c r="DG14" s="20" t="s">
        <v>82</v>
      </c>
      <c r="DH14" s="22"/>
      <c r="DI14" s="22"/>
      <c r="DJ14" s="21">
        <v>146012</v>
      </c>
      <c r="DK14" s="21">
        <v>1428869</v>
      </c>
      <c r="DN14" s="20" t="s">
        <v>82</v>
      </c>
      <c r="DO14" s="22"/>
      <c r="DP14" s="22"/>
      <c r="DQ14" s="21">
        <v>116599</v>
      </c>
      <c r="DR14" s="21">
        <v>1114636</v>
      </c>
    </row>
    <row r="15" spans="3:122" ht="26.4" x14ac:dyDescent="0.3">
      <c r="C15" s="20" t="s">
        <v>83</v>
      </c>
      <c r="D15" s="22"/>
      <c r="E15" s="22"/>
      <c r="F15" s="21">
        <v>332095</v>
      </c>
      <c r="G15" s="21">
        <v>2009882</v>
      </c>
      <c r="I15" s="20" t="s">
        <v>84</v>
      </c>
      <c r="J15" s="22"/>
      <c r="K15" s="22"/>
      <c r="L15" s="21">
        <v>138322</v>
      </c>
      <c r="M15" s="21">
        <v>556876</v>
      </c>
      <c r="O15" s="20" t="s">
        <v>84</v>
      </c>
      <c r="P15" s="22"/>
      <c r="Q15" s="22"/>
      <c r="R15" s="21">
        <v>92042</v>
      </c>
      <c r="S15" s="21">
        <v>480341</v>
      </c>
      <c r="U15" s="20" t="s">
        <v>84</v>
      </c>
      <c r="V15" s="22"/>
      <c r="W15" s="22"/>
      <c r="X15" s="21">
        <v>40159</v>
      </c>
      <c r="Y15" s="21">
        <v>494070</v>
      </c>
      <c r="AA15" s="20" t="s">
        <v>84</v>
      </c>
      <c r="AB15" s="22"/>
      <c r="AC15" s="22"/>
      <c r="AD15" s="21">
        <v>447</v>
      </c>
      <c r="AE15" s="21">
        <v>2629</v>
      </c>
      <c r="AG15" s="20" t="s">
        <v>84</v>
      </c>
      <c r="AH15" s="22"/>
      <c r="AI15" s="22"/>
      <c r="AJ15" s="21">
        <v>2355</v>
      </c>
      <c r="AK15" s="21">
        <v>9204</v>
      </c>
      <c r="AM15" s="20" t="s">
        <v>84</v>
      </c>
      <c r="AN15" s="22"/>
      <c r="AO15" s="22"/>
      <c r="AP15" s="21">
        <v>8089</v>
      </c>
      <c r="AQ15" s="21">
        <v>95551</v>
      </c>
      <c r="AS15" s="20" t="s">
        <v>84</v>
      </c>
      <c r="AT15" s="22"/>
      <c r="AU15" s="22"/>
      <c r="AV15" s="21">
        <v>4199</v>
      </c>
      <c r="AW15" s="21">
        <v>109171</v>
      </c>
      <c r="AY15" s="20" t="s">
        <v>84</v>
      </c>
      <c r="AZ15" s="22"/>
      <c r="BA15" s="22"/>
      <c r="BB15" s="21">
        <v>42744</v>
      </c>
      <c r="BC15" s="21">
        <v>239599</v>
      </c>
      <c r="BE15" s="20" t="s">
        <v>83</v>
      </c>
      <c r="BF15" s="22"/>
      <c r="BG15" s="22"/>
      <c r="BH15" s="21">
        <v>1177</v>
      </c>
      <c r="BI15" s="21">
        <v>6043</v>
      </c>
      <c r="BK15" s="20" t="s">
        <v>84</v>
      </c>
      <c r="BL15" s="22"/>
      <c r="BM15" s="22"/>
      <c r="BN15" s="21">
        <v>2561</v>
      </c>
      <c r="BO15" s="21">
        <v>16398</v>
      </c>
      <c r="BQ15" s="20" t="s">
        <v>84</v>
      </c>
      <c r="BR15" s="26"/>
      <c r="BS15" s="26"/>
      <c r="BT15" s="21">
        <v>888</v>
      </c>
      <c r="BU15" s="21">
        <v>3319</v>
      </c>
      <c r="BW15" s="20" t="s">
        <v>84</v>
      </c>
      <c r="BX15" s="22"/>
      <c r="BY15" s="22"/>
      <c r="BZ15" s="21">
        <v>89957</v>
      </c>
      <c r="CA15" s="21">
        <v>650677</v>
      </c>
      <c r="CC15" s="29" t="s">
        <v>83</v>
      </c>
      <c r="CD15" s="30">
        <f t="shared" si="0"/>
        <v>0</v>
      </c>
      <c r="CE15" s="30">
        <f t="shared" si="1"/>
        <v>0</v>
      </c>
      <c r="CF15" s="30">
        <f t="shared" si="2"/>
        <v>242138</v>
      </c>
      <c r="CG15" s="30">
        <f t="shared" si="3"/>
        <v>1359205</v>
      </c>
      <c r="CI15" s="20" t="s">
        <v>84</v>
      </c>
      <c r="CJ15" s="22"/>
      <c r="CK15" s="22"/>
      <c r="CL15" s="21">
        <v>63080</v>
      </c>
      <c r="CM15" s="21">
        <v>326221</v>
      </c>
      <c r="CO15" s="20" t="s">
        <v>2681</v>
      </c>
      <c r="CP15" s="22"/>
      <c r="CQ15" s="22"/>
      <c r="CR15" s="21" t="s">
        <v>2682</v>
      </c>
      <c r="CS15" s="21" t="s">
        <v>2683</v>
      </c>
      <c r="CU15" s="20" t="s">
        <v>84</v>
      </c>
      <c r="CV15" s="22"/>
      <c r="CW15" s="22"/>
      <c r="CX15" s="21">
        <v>2467</v>
      </c>
      <c r="CY15" s="21">
        <v>18316</v>
      </c>
      <c r="DA15" s="20" t="s">
        <v>84</v>
      </c>
      <c r="DB15" s="22"/>
      <c r="DC15" s="22"/>
      <c r="DD15" s="21">
        <v>15061</v>
      </c>
      <c r="DE15" s="21">
        <v>50304</v>
      </c>
      <c r="DG15" s="20" t="s">
        <v>84</v>
      </c>
      <c r="DH15" s="22"/>
      <c r="DI15" s="22"/>
      <c r="DJ15" s="21">
        <v>321858</v>
      </c>
      <c r="DK15" s="21">
        <v>1750727</v>
      </c>
      <c r="DN15" s="20" t="s">
        <v>84</v>
      </c>
      <c r="DO15" s="22"/>
      <c r="DP15" s="22"/>
      <c r="DQ15" s="21">
        <v>241250</v>
      </c>
      <c r="DR15" s="21">
        <v>1355886</v>
      </c>
    </row>
    <row r="16" spans="3:122" x14ac:dyDescent="0.3">
      <c r="D16" s="319">
        <f>SUM(D4:D11)</f>
        <v>1026055</v>
      </c>
      <c r="F16" s="319">
        <f>SUM(F4:F15)</f>
        <v>2009882</v>
      </c>
      <c r="S16">
        <f>S15+M15</f>
        <v>1037217</v>
      </c>
      <c r="CD16" s="321">
        <f>SUM(CD4:CD15)</f>
        <v>691648</v>
      </c>
      <c r="CF16" s="321">
        <f>SUM(CF4:CF15)</f>
        <v>1359205</v>
      </c>
      <c r="DO16">
        <f>SUM(DO4:DO15)</f>
        <v>688430</v>
      </c>
      <c r="DQ16">
        <f>SUM(DQ4:DQ15)</f>
        <v>1355886</v>
      </c>
    </row>
    <row r="17" spans="1:85" ht="18" x14ac:dyDescent="0.3">
      <c r="BK17" s="310" t="s">
        <v>2675</v>
      </c>
    </row>
    <row r="18" spans="1:85" x14ac:dyDescent="0.3">
      <c r="A18" t="s">
        <v>33</v>
      </c>
      <c r="B18" t="s">
        <v>41</v>
      </c>
      <c r="C18" t="s">
        <v>34</v>
      </c>
      <c r="D18" t="s">
        <v>40</v>
      </c>
      <c r="E18" s="1">
        <v>43466</v>
      </c>
      <c r="F18" s="1">
        <v>43497</v>
      </c>
      <c r="G18" s="1">
        <v>43525</v>
      </c>
      <c r="H18" s="1">
        <v>43556</v>
      </c>
      <c r="I18" s="1">
        <v>43586</v>
      </c>
      <c r="J18" s="1">
        <v>43617</v>
      </c>
      <c r="K18" s="1">
        <v>43647</v>
      </c>
      <c r="L18" s="1">
        <v>43678</v>
      </c>
      <c r="M18" s="1">
        <v>43709</v>
      </c>
      <c r="N18" s="1">
        <v>43739</v>
      </c>
      <c r="O18" s="1">
        <v>43770</v>
      </c>
      <c r="P18" s="1">
        <v>43800</v>
      </c>
      <c r="Q18" s="1">
        <v>43831</v>
      </c>
      <c r="R18" s="1">
        <v>43862</v>
      </c>
      <c r="S18" s="1">
        <v>43891</v>
      </c>
      <c r="T18" s="1">
        <v>43922</v>
      </c>
      <c r="U18" s="1">
        <v>43952</v>
      </c>
      <c r="V18" s="1">
        <v>43983</v>
      </c>
      <c r="W18" s="1">
        <v>44013</v>
      </c>
      <c r="X18" s="1">
        <v>44044</v>
      </c>
      <c r="Y18" s="1">
        <v>44075</v>
      </c>
      <c r="Z18" s="1">
        <v>44105</v>
      </c>
      <c r="AA18" s="1">
        <v>44136</v>
      </c>
      <c r="AB18" s="1">
        <v>44166</v>
      </c>
      <c r="AF18" s="1">
        <v>43466</v>
      </c>
      <c r="AG18" s="1">
        <v>43497</v>
      </c>
      <c r="AH18" s="1">
        <v>43525</v>
      </c>
      <c r="AI18" s="1">
        <v>43556</v>
      </c>
      <c r="AJ18" s="1">
        <v>43586</v>
      </c>
      <c r="AK18" s="1">
        <v>43617</v>
      </c>
      <c r="AL18" s="1">
        <v>43647</v>
      </c>
    </row>
    <row r="19" spans="1:85" x14ac:dyDescent="0.3">
      <c r="A19" t="s">
        <v>17</v>
      </c>
      <c r="B19" t="s">
        <v>43</v>
      </c>
      <c r="C19" t="s">
        <v>18</v>
      </c>
      <c r="D19" t="s">
        <v>8</v>
      </c>
      <c r="E19" s="4">
        <v>1025.03</v>
      </c>
      <c r="F19" s="4">
        <v>972.47</v>
      </c>
      <c r="G19" s="4">
        <v>1065.77</v>
      </c>
      <c r="H19" s="4">
        <v>1138.6500000000001</v>
      </c>
      <c r="I19" s="4">
        <v>1002.89</v>
      </c>
      <c r="J19" s="4">
        <v>999.39</v>
      </c>
      <c r="K19" s="4">
        <v>1020.83</v>
      </c>
      <c r="L19" s="4">
        <v>982.02</v>
      </c>
      <c r="M19" s="4">
        <v>919.17</v>
      </c>
      <c r="N19" s="4">
        <v>953.8</v>
      </c>
      <c r="O19" s="4">
        <v>1034.9100000000001</v>
      </c>
      <c r="P19" s="4">
        <v>1031.8399999999999</v>
      </c>
      <c r="Q19" s="4">
        <v>1108.18</v>
      </c>
      <c r="R19" s="4">
        <v>1053.6600000000001</v>
      </c>
      <c r="S19" s="4">
        <v>975.97</v>
      </c>
      <c r="T19" s="4">
        <v>321.72000000000003</v>
      </c>
      <c r="U19" s="4">
        <v>621.51</v>
      </c>
      <c r="V19" s="4">
        <v>909.17</v>
      </c>
      <c r="W19" s="4">
        <v>874.22</v>
      </c>
      <c r="X19" s="4">
        <v>864.49</v>
      </c>
      <c r="Y19" s="4">
        <v>954.8</v>
      </c>
      <c r="Z19" s="4">
        <v>1051.55</v>
      </c>
      <c r="AA19" s="4">
        <v>1049.6300000000001</v>
      </c>
      <c r="AB19" s="4">
        <v>1151.74</v>
      </c>
      <c r="AF19" s="2">
        <v>8.1119576987990688E-2</v>
      </c>
      <c r="AG19" s="2">
        <v>8.3488436661285234E-2</v>
      </c>
      <c r="AH19" s="2">
        <v>-8.4258329658369019E-2</v>
      </c>
      <c r="AI19" s="2">
        <v>-0.71745488077987085</v>
      </c>
      <c r="AJ19" s="2">
        <v>-0.38028098794483939</v>
      </c>
      <c r="AK19" s="2">
        <v>-9.0275067791352748E-2</v>
      </c>
      <c r="AL19" s="2">
        <v>-0.1436184281418062</v>
      </c>
    </row>
    <row r="20" spans="1:85" s="4" customFormat="1" x14ac:dyDescent="0.3">
      <c r="A20" t="s">
        <v>17</v>
      </c>
      <c r="B20" t="s">
        <v>43</v>
      </c>
      <c r="C20" s="42" t="s">
        <v>31</v>
      </c>
      <c r="D20" s="300" t="s">
        <v>8</v>
      </c>
      <c r="E20" s="31">
        <v>272.08</v>
      </c>
      <c r="F20" s="31">
        <v>206.76</v>
      </c>
      <c r="G20" s="31">
        <v>1882.07</v>
      </c>
      <c r="H20" s="21">
        <v>123.76</v>
      </c>
      <c r="I20" s="21">
        <v>-112.5</v>
      </c>
      <c r="J20" s="21">
        <v>695.14</v>
      </c>
      <c r="K20" s="21">
        <v>177.41</v>
      </c>
      <c r="L20" s="21">
        <v>227.85</v>
      </c>
      <c r="M20" s="21">
        <v>1381.61</v>
      </c>
      <c r="N20" s="21">
        <v>234.29</v>
      </c>
      <c r="O20" s="21">
        <v>158.46</v>
      </c>
      <c r="P20" s="21">
        <v>809.31</v>
      </c>
      <c r="Q20" s="21">
        <v>237.16</v>
      </c>
      <c r="R20" s="21">
        <v>253.05</v>
      </c>
      <c r="S20" s="21">
        <v>1383.22</v>
      </c>
      <c r="T20" s="21">
        <v>195.14</v>
      </c>
      <c r="U20" s="21">
        <v>-25.33</v>
      </c>
      <c r="V20" s="21">
        <v>372.31</v>
      </c>
      <c r="W20" s="107">
        <f>J7/100</f>
        <v>-4.88</v>
      </c>
      <c r="X20" s="21">
        <v>109.91</v>
      </c>
      <c r="Y20" s="21">
        <v>857.49</v>
      </c>
      <c r="Z20" s="21">
        <v>222.71</v>
      </c>
      <c r="AA20" s="21">
        <v>129.63999999999999</v>
      </c>
      <c r="AB20" s="4">
        <v>0</v>
      </c>
    </row>
    <row r="21" spans="1:85" s="4" customFormat="1" x14ac:dyDescent="0.3">
      <c r="A21" t="s">
        <v>17</v>
      </c>
      <c r="B21" t="s">
        <v>43</v>
      </c>
      <c r="C21" s="42" t="s">
        <v>30</v>
      </c>
      <c r="D21" s="300" t="s">
        <v>8</v>
      </c>
      <c r="E21" s="31">
        <v>274.95999999999998</v>
      </c>
      <c r="F21" s="31">
        <v>307.88</v>
      </c>
      <c r="G21" s="31">
        <v>1012.06</v>
      </c>
      <c r="H21" s="21">
        <v>397.16</v>
      </c>
      <c r="I21" s="21">
        <v>208.4</v>
      </c>
      <c r="J21" s="21">
        <v>363.71</v>
      </c>
      <c r="K21" s="21">
        <v>318.25</v>
      </c>
      <c r="L21" s="21">
        <v>367.48</v>
      </c>
      <c r="M21" s="21">
        <v>475.04</v>
      </c>
      <c r="N21" s="21">
        <v>313.89999999999998</v>
      </c>
      <c r="O21" s="21">
        <v>235.35</v>
      </c>
      <c r="P21" s="21">
        <v>497.23</v>
      </c>
      <c r="Q21" s="21">
        <v>347.75</v>
      </c>
      <c r="R21" s="21">
        <v>358.72</v>
      </c>
      <c r="S21" s="21">
        <v>920.42</v>
      </c>
      <c r="T21" s="21">
        <v>269.77999999999997</v>
      </c>
      <c r="U21" s="21">
        <v>87.48</v>
      </c>
      <c r="V21" s="21">
        <v>263.97000000000003</v>
      </c>
      <c r="W21" s="107">
        <f>P7/100</f>
        <v>291.20999999999998</v>
      </c>
      <c r="X21" s="21">
        <v>264.94</v>
      </c>
      <c r="Y21" s="21">
        <v>487.51</v>
      </c>
      <c r="Z21" s="21">
        <v>366.12</v>
      </c>
      <c r="AA21" s="21">
        <v>319.37</v>
      </c>
      <c r="AB21" s="4">
        <v>0</v>
      </c>
    </row>
    <row r="22" spans="1:85" s="4" customFormat="1" x14ac:dyDescent="0.3">
      <c r="A22" t="s">
        <v>17</v>
      </c>
      <c r="B22" t="s">
        <v>43</v>
      </c>
      <c r="C22" s="42" t="s">
        <v>16</v>
      </c>
      <c r="D22" s="300" t="s">
        <v>8</v>
      </c>
      <c r="E22" s="4">
        <v>547.04</v>
      </c>
      <c r="F22" s="4">
        <v>514.64</v>
      </c>
      <c r="G22" s="4">
        <v>2894.13</v>
      </c>
      <c r="H22" s="4">
        <v>520.91999999999996</v>
      </c>
      <c r="I22" s="4">
        <v>95.9</v>
      </c>
      <c r="J22" s="4">
        <v>1058.8499999999999</v>
      </c>
      <c r="K22" s="4">
        <v>495.66</v>
      </c>
      <c r="L22" s="4">
        <v>595.33000000000004</v>
      </c>
      <c r="M22" s="4">
        <v>1856.65</v>
      </c>
      <c r="N22" s="4">
        <v>548.19000000000005</v>
      </c>
      <c r="O22" s="4">
        <v>393.81</v>
      </c>
      <c r="P22" s="4">
        <v>1306.54</v>
      </c>
      <c r="Q22" s="4">
        <v>584.91</v>
      </c>
      <c r="R22" s="4">
        <v>611.77</v>
      </c>
      <c r="S22" s="4">
        <v>2303.64</v>
      </c>
      <c r="T22" s="4">
        <v>464.92</v>
      </c>
      <c r="U22" s="4">
        <v>62.15</v>
      </c>
      <c r="V22" s="4">
        <v>636.28</v>
      </c>
      <c r="W22" s="107">
        <f>SUM(W20:W21)</f>
        <v>286.33</v>
      </c>
      <c r="X22" s="107">
        <v>374.85</v>
      </c>
      <c r="Y22" s="107">
        <v>1345</v>
      </c>
      <c r="Z22" s="107">
        <v>588.83000000000004</v>
      </c>
      <c r="AA22" s="107">
        <v>449.01</v>
      </c>
      <c r="AB22" s="4">
        <v>0</v>
      </c>
    </row>
    <row r="23" spans="1:85" x14ac:dyDescent="0.3">
      <c r="A23" t="s">
        <v>17</v>
      </c>
      <c r="B23" t="s">
        <v>43</v>
      </c>
      <c r="C23" s="43" t="s">
        <v>770</v>
      </c>
      <c r="D23" s="300" t="s">
        <v>8</v>
      </c>
      <c r="E23" s="31">
        <v>104.54</v>
      </c>
      <c r="F23" s="31">
        <v>91.88</v>
      </c>
      <c r="G23" s="31">
        <v>12.41</v>
      </c>
      <c r="H23" s="21">
        <v>131.05000000000001</v>
      </c>
      <c r="I23" s="21">
        <v>151.24</v>
      </c>
      <c r="J23" s="21">
        <v>112.51</v>
      </c>
      <c r="K23" s="21">
        <v>122.39</v>
      </c>
      <c r="L23" s="21">
        <v>103.12</v>
      </c>
      <c r="M23" s="21">
        <v>98.07</v>
      </c>
      <c r="N23" s="21">
        <v>-73.790000000000006</v>
      </c>
      <c r="O23" s="21">
        <v>114.74</v>
      </c>
      <c r="P23" s="21">
        <v>92.21</v>
      </c>
      <c r="Q23" s="21">
        <v>106.06</v>
      </c>
      <c r="R23" s="21">
        <v>92.12</v>
      </c>
      <c r="S23" s="21">
        <v>41.99</v>
      </c>
      <c r="T23" s="21">
        <v>39.340000000000003</v>
      </c>
      <c r="U23" s="21">
        <v>56.33</v>
      </c>
      <c r="V23" s="21">
        <v>58.49</v>
      </c>
      <c r="W23" s="107">
        <f>AT7/100</f>
        <v>83.31</v>
      </c>
      <c r="X23" s="21">
        <v>85.55</v>
      </c>
      <c r="Y23" s="21">
        <v>80.45</v>
      </c>
      <c r="Z23" s="21">
        <v>101.72</v>
      </c>
      <c r="AA23" s="21">
        <v>125.31</v>
      </c>
      <c r="AD23" s="4"/>
      <c r="AE23" s="4"/>
      <c r="AF23" s="4"/>
    </row>
    <row r="24" spans="1:85" s="4" customFormat="1" x14ac:dyDescent="0.3">
      <c r="A24" t="s">
        <v>17</v>
      </c>
      <c r="B24" t="s">
        <v>43</v>
      </c>
      <c r="C24" s="42" t="s">
        <v>5</v>
      </c>
      <c r="D24" s="300" t="s">
        <v>8</v>
      </c>
      <c r="E24" s="4">
        <v>830.45</v>
      </c>
      <c r="F24" s="4">
        <v>747.98</v>
      </c>
      <c r="G24" s="4">
        <v>2233.06</v>
      </c>
      <c r="H24" s="30">
        <v>716.46</v>
      </c>
      <c r="I24" s="30">
        <v>438.46</v>
      </c>
      <c r="J24" s="30">
        <v>1362.98</v>
      </c>
      <c r="K24" s="30">
        <v>873.66</v>
      </c>
      <c r="L24" s="30">
        <v>660.13</v>
      </c>
      <c r="M24" s="30">
        <v>2030.83</v>
      </c>
      <c r="N24" s="30">
        <v>766.81</v>
      </c>
      <c r="O24" s="30">
        <v>673.6</v>
      </c>
      <c r="P24" s="30">
        <v>1546.29</v>
      </c>
      <c r="Q24" s="30">
        <v>932.84</v>
      </c>
      <c r="R24" s="30">
        <v>1168.6099999999999</v>
      </c>
      <c r="S24" s="30">
        <v>2421.38</v>
      </c>
      <c r="T24" s="21">
        <v>215.18</v>
      </c>
      <c r="U24" s="21">
        <v>125.15</v>
      </c>
      <c r="V24" s="21">
        <v>1016.1</v>
      </c>
      <c r="W24" s="107">
        <f>CD7/100</f>
        <v>683.48</v>
      </c>
      <c r="X24" s="30">
        <v>822.33</v>
      </c>
      <c r="Y24" s="30">
        <v>1747.31</v>
      </c>
      <c r="Z24" s="30">
        <v>1174.6199999999999</v>
      </c>
      <c r="AA24" s="30">
        <v>1132.31</v>
      </c>
      <c r="AB24" s="4">
        <v>0</v>
      </c>
    </row>
    <row r="25" spans="1:85" s="4" customFormat="1" x14ac:dyDescent="0.3">
      <c r="A25" s="300"/>
      <c r="B25" s="300"/>
      <c r="C25" s="42"/>
      <c r="D25" s="300"/>
      <c r="H25" s="311"/>
      <c r="I25" s="311"/>
      <c r="J25" s="311"/>
      <c r="K25" s="311"/>
      <c r="L25" s="311"/>
      <c r="M25" s="311"/>
      <c r="N25" s="311"/>
      <c r="O25" s="311"/>
      <c r="P25" s="311"/>
      <c r="Q25" s="311"/>
      <c r="R25" s="311"/>
      <c r="S25" s="311"/>
      <c r="T25" s="311"/>
      <c r="U25" s="311"/>
      <c r="V25" s="311"/>
      <c r="W25" s="312"/>
      <c r="X25" s="311"/>
      <c r="Y25" s="311"/>
      <c r="Z25" s="311"/>
      <c r="AA25" s="311"/>
    </row>
    <row r="26" spans="1:85" s="4" customFormat="1" x14ac:dyDescent="0.3">
      <c r="A26" s="300"/>
      <c r="B26" s="300"/>
      <c r="C26" s="42"/>
      <c r="D26" s="300"/>
      <c r="H26" s="311"/>
      <c r="I26" s="311"/>
      <c r="J26" s="311"/>
      <c r="K26" s="311"/>
      <c r="L26" s="311"/>
      <c r="M26" s="311"/>
      <c r="N26" s="311"/>
      <c r="O26" s="311"/>
      <c r="P26" s="311"/>
      <c r="Q26" s="311"/>
      <c r="R26" s="311"/>
      <c r="S26" s="311"/>
      <c r="T26" s="311"/>
      <c r="U26" s="311"/>
      <c r="V26" s="311"/>
      <c r="W26" s="312"/>
      <c r="X26" s="311"/>
      <c r="Y26" s="311"/>
      <c r="Z26" s="311"/>
      <c r="AA26" s="311"/>
    </row>
    <row r="27" spans="1:85" x14ac:dyDescent="0.3">
      <c r="C27" t="s">
        <v>5</v>
      </c>
      <c r="I27" t="s">
        <v>13</v>
      </c>
      <c r="O27" t="s">
        <v>14</v>
      </c>
      <c r="U27" t="s">
        <v>86</v>
      </c>
      <c r="AA27" t="s">
        <v>87</v>
      </c>
      <c r="AG27" t="s">
        <v>88</v>
      </c>
      <c r="AM27" t="s">
        <v>89</v>
      </c>
      <c r="AS27" t="s">
        <v>91</v>
      </c>
      <c r="AY27" t="s">
        <v>92</v>
      </c>
      <c r="BE27" t="s">
        <v>93</v>
      </c>
      <c r="BK27" t="s">
        <v>94</v>
      </c>
      <c r="BQ27" t="s">
        <v>95</v>
      </c>
      <c r="BW27" t="s">
        <v>97</v>
      </c>
      <c r="CC27" t="s">
        <v>98</v>
      </c>
    </row>
    <row r="28" spans="1:85" x14ac:dyDescent="0.3">
      <c r="C28" s="337" t="s">
        <v>67</v>
      </c>
      <c r="D28" s="333" t="s">
        <v>69</v>
      </c>
      <c r="E28" s="334"/>
      <c r="F28" s="333" t="s">
        <v>99</v>
      </c>
      <c r="G28" s="334"/>
      <c r="I28" s="335" t="s">
        <v>67</v>
      </c>
      <c r="J28" s="333" t="s">
        <v>69</v>
      </c>
      <c r="K28" s="334"/>
      <c r="L28" s="333" t="s">
        <v>99</v>
      </c>
      <c r="M28" s="334"/>
      <c r="O28" s="337" t="s">
        <v>67</v>
      </c>
      <c r="P28" s="333" t="s">
        <v>69</v>
      </c>
      <c r="Q28" s="334"/>
      <c r="R28" s="333" t="s">
        <v>99</v>
      </c>
      <c r="S28" s="334"/>
      <c r="U28" s="337" t="s">
        <v>67</v>
      </c>
      <c r="V28" s="333" t="s">
        <v>69</v>
      </c>
      <c r="W28" s="334"/>
      <c r="X28" s="333" t="s">
        <v>99</v>
      </c>
      <c r="Y28" s="334"/>
      <c r="AA28" s="335" t="s">
        <v>67</v>
      </c>
      <c r="AB28" s="333" t="s">
        <v>69</v>
      </c>
      <c r="AC28" s="334"/>
      <c r="AD28" s="333" t="s">
        <v>99</v>
      </c>
      <c r="AE28" s="334"/>
      <c r="AG28" s="335" t="s">
        <v>67</v>
      </c>
      <c r="AH28" s="333" t="s">
        <v>69</v>
      </c>
      <c r="AI28" s="334"/>
      <c r="AJ28" s="333" t="s">
        <v>99</v>
      </c>
      <c r="AK28" s="334"/>
      <c r="AM28" s="335" t="s">
        <v>67</v>
      </c>
      <c r="AN28" s="333" t="s">
        <v>69</v>
      </c>
      <c r="AO28" s="334"/>
      <c r="AP28" s="333" t="s">
        <v>99</v>
      </c>
      <c r="AQ28" s="334"/>
      <c r="AS28" s="335" t="s">
        <v>67</v>
      </c>
      <c r="AT28" s="333" t="s">
        <v>69</v>
      </c>
      <c r="AU28" s="334"/>
      <c r="AV28" s="333" t="s">
        <v>99</v>
      </c>
      <c r="AW28" s="334"/>
      <c r="AY28" s="335" t="s">
        <v>67</v>
      </c>
      <c r="AZ28" s="333" t="s">
        <v>69</v>
      </c>
      <c r="BA28" s="334"/>
      <c r="BB28" s="333" t="s">
        <v>99</v>
      </c>
      <c r="BC28" s="334"/>
      <c r="BE28" s="335" t="s">
        <v>67</v>
      </c>
      <c r="BF28" s="333" t="s">
        <v>69</v>
      </c>
      <c r="BG28" s="334"/>
      <c r="BH28" s="333" t="s">
        <v>99</v>
      </c>
      <c r="BI28" s="334"/>
      <c r="BK28" s="335" t="s">
        <v>67</v>
      </c>
      <c r="BL28" s="333" t="s">
        <v>69</v>
      </c>
      <c r="BM28" s="334"/>
      <c r="BN28" s="333" t="s">
        <v>99</v>
      </c>
      <c r="BO28" s="334"/>
      <c r="BQ28" s="335" t="s">
        <v>67</v>
      </c>
      <c r="BR28" s="333" t="s">
        <v>69</v>
      </c>
      <c r="BS28" s="334"/>
      <c r="BT28" s="333" t="s">
        <v>99</v>
      </c>
      <c r="BU28" s="334"/>
      <c r="BW28" s="335" t="s">
        <v>67</v>
      </c>
      <c r="BX28" s="333" t="s">
        <v>69</v>
      </c>
      <c r="BY28" s="334"/>
      <c r="BZ28" s="333" t="s">
        <v>99</v>
      </c>
      <c r="CA28" s="334"/>
      <c r="CC28" s="17" t="s">
        <v>67</v>
      </c>
      <c r="CD28" s="18" t="s">
        <v>69</v>
      </c>
      <c r="CE28" s="23"/>
      <c r="CF28" s="18" t="s">
        <v>99</v>
      </c>
      <c r="CG28" s="23"/>
    </row>
    <row r="29" spans="1:85" ht="26.4" x14ac:dyDescent="0.3">
      <c r="C29" s="338"/>
      <c r="D29" s="19" t="s">
        <v>70</v>
      </c>
      <c r="E29" s="19" t="s">
        <v>71</v>
      </c>
      <c r="F29" s="19" t="s">
        <v>70</v>
      </c>
      <c r="G29" s="19" t="s">
        <v>71</v>
      </c>
      <c r="I29" s="336"/>
      <c r="J29" s="19" t="s">
        <v>70</v>
      </c>
      <c r="K29" s="19" t="s">
        <v>71</v>
      </c>
      <c r="L29" s="19" t="s">
        <v>70</v>
      </c>
      <c r="M29" s="19" t="s">
        <v>71</v>
      </c>
      <c r="O29" s="338"/>
      <c r="P29" s="19" t="s">
        <v>70</v>
      </c>
      <c r="Q29" s="19" t="s">
        <v>71</v>
      </c>
      <c r="R29" s="19" t="s">
        <v>70</v>
      </c>
      <c r="S29" s="19" t="s">
        <v>71</v>
      </c>
      <c r="U29" s="338"/>
      <c r="V29" s="19" t="s">
        <v>70</v>
      </c>
      <c r="W29" s="19" t="s">
        <v>71</v>
      </c>
      <c r="X29" s="19" t="s">
        <v>70</v>
      </c>
      <c r="Y29" s="19" t="s">
        <v>71</v>
      </c>
      <c r="AA29" s="336"/>
      <c r="AB29" s="19" t="s">
        <v>70</v>
      </c>
      <c r="AC29" s="19" t="s">
        <v>71</v>
      </c>
      <c r="AD29" s="19" t="s">
        <v>70</v>
      </c>
      <c r="AE29" s="19" t="s">
        <v>71</v>
      </c>
      <c r="AG29" s="336"/>
      <c r="AH29" s="19" t="s">
        <v>70</v>
      </c>
      <c r="AI29" s="19" t="s">
        <v>71</v>
      </c>
      <c r="AJ29" s="19" t="s">
        <v>70</v>
      </c>
      <c r="AK29" s="19" t="s">
        <v>71</v>
      </c>
      <c r="AM29" s="336"/>
      <c r="AN29" s="19" t="s">
        <v>70</v>
      </c>
      <c r="AO29" s="19" t="s">
        <v>71</v>
      </c>
      <c r="AP29" s="19" t="s">
        <v>70</v>
      </c>
      <c r="AQ29" s="19" t="s">
        <v>71</v>
      </c>
      <c r="AS29" s="336"/>
      <c r="AT29" s="19" t="s">
        <v>70</v>
      </c>
      <c r="AU29" s="19" t="s">
        <v>71</v>
      </c>
      <c r="AV29" s="19" t="s">
        <v>70</v>
      </c>
      <c r="AW29" s="19" t="s">
        <v>71</v>
      </c>
      <c r="AY29" s="336"/>
      <c r="AZ29" s="19" t="s">
        <v>70</v>
      </c>
      <c r="BA29" s="19" t="s">
        <v>71</v>
      </c>
      <c r="BB29" s="19" t="s">
        <v>70</v>
      </c>
      <c r="BC29" s="19" t="s">
        <v>71</v>
      </c>
      <c r="BE29" s="336"/>
      <c r="BF29" s="19" t="s">
        <v>70</v>
      </c>
      <c r="BG29" s="19" t="s">
        <v>71</v>
      </c>
      <c r="BH29" s="19" t="s">
        <v>70</v>
      </c>
      <c r="BI29" s="19" t="s">
        <v>71</v>
      </c>
      <c r="BK29" s="336"/>
      <c r="BL29" s="19" t="s">
        <v>70</v>
      </c>
      <c r="BM29" s="19" t="s">
        <v>71</v>
      </c>
      <c r="BN29" s="19" t="s">
        <v>70</v>
      </c>
      <c r="BO29" s="19" t="s">
        <v>71</v>
      </c>
      <c r="BQ29" s="336"/>
      <c r="BR29" s="19" t="s">
        <v>70</v>
      </c>
      <c r="BS29" s="19" t="s">
        <v>71</v>
      </c>
      <c r="BT29" s="19" t="s">
        <v>70</v>
      </c>
      <c r="BU29" s="19" t="s">
        <v>71</v>
      </c>
      <c r="BW29" s="336"/>
      <c r="BX29" s="19" t="s">
        <v>70</v>
      </c>
      <c r="BY29" s="19" t="s">
        <v>71</v>
      </c>
      <c r="BZ29" s="19" t="s">
        <v>70</v>
      </c>
      <c r="CA29" s="19" t="s">
        <v>71</v>
      </c>
      <c r="CC29" s="27"/>
      <c r="CD29" s="28" t="s">
        <v>70</v>
      </c>
      <c r="CE29" s="28" t="s">
        <v>71</v>
      </c>
      <c r="CF29" s="28" t="s">
        <v>70</v>
      </c>
      <c r="CG29" s="28" t="s">
        <v>71</v>
      </c>
    </row>
    <row r="30" spans="1:85" x14ac:dyDescent="0.3">
      <c r="C30" s="20" t="s">
        <v>72</v>
      </c>
      <c r="D30" s="34" t="s">
        <v>100</v>
      </c>
      <c r="E30" s="31" t="s">
        <v>100</v>
      </c>
      <c r="F30" s="31" t="s">
        <v>101</v>
      </c>
      <c r="G30" s="31" t="s">
        <v>101</v>
      </c>
      <c r="H30" s="35" t="s">
        <v>102</v>
      </c>
      <c r="I30" s="36" t="s">
        <v>72</v>
      </c>
      <c r="J30" s="31" t="s">
        <v>103</v>
      </c>
      <c r="K30" s="31" t="s">
        <v>103</v>
      </c>
      <c r="L30" s="31" t="s">
        <v>104</v>
      </c>
      <c r="M30" s="31" t="s">
        <v>104</v>
      </c>
      <c r="N30" s="35" t="s">
        <v>102</v>
      </c>
      <c r="O30" s="36" t="s">
        <v>72</v>
      </c>
      <c r="P30" s="31" t="s">
        <v>105</v>
      </c>
      <c r="Q30" s="31" t="s">
        <v>105</v>
      </c>
      <c r="R30" s="31" t="s">
        <v>106</v>
      </c>
      <c r="S30" s="31" t="s">
        <v>106</v>
      </c>
      <c r="T30" s="35" t="s">
        <v>102</v>
      </c>
      <c r="U30" s="36" t="s">
        <v>72</v>
      </c>
      <c r="V30" s="37" t="s">
        <v>107</v>
      </c>
      <c r="W30" s="37" t="s">
        <v>107</v>
      </c>
      <c r="X30" s="37" t="s">
        <v>108</v>
      </c>
      <c r="Y30" s="37" t="s">
        <v>108</v>
      </c>
      <c r="Z30" s="35" t="s">
        <v>102</v>
      </c>
      <c r="AA30" s="36" t="s">
        <v>72</v>
      </c>
      <c r="AB30" s="31" t="s">
        <v>109</v>
      </c>
      <c r="AC30" s="31" t="s">
        <v>109</v>
      </c>
      <c r="AD30" s="31" t="s">
        <v>110</v>
      </c>
      <c r="AE30" s="31" t="s">
        <v>110</v>
      </c>
      <c r="AF30" s="35" t="s">
        <v>102</v>
      </c>
      <c r="AG30" s="36" t="s">
        <v>72</v>
      </c>
      <c r="AH30" s="31" t="s">
        <v>111</v>
      </c>
      <c r="AI30" s="31" t="s">
        <v>111</v>
      </c>
      <c r="AJ30" s="31" t="s">
        <v>112</v>
      </c>
      <c r="AK30" s="31" t="s">
        <v>112</v>
      </c>
      <c r="AL30" s="35" t="s">
        <v>102</v>
      </c>
      <c r="AM30" s="36" t="s">
        <v>72</v>
      </c>
      <c r="AN30" s="31" t="s">
        <v>113</v>
      </c>
      <c r="AO30" s="31" t="s">
        <v>113</v>
      </c>
      <c r="AP30" s="31" t="s">
        <v>114</v>
      </c>
      <c r="AQ30" s="31" t="s">
        <v>114</v>
      </c>
      <c r="AR30" s="35" t="s">
        <v>102</v>
      </c>
      <c r="AS30" s="36" t="s">
        <v>72</v>
      </c>
      <c r="AT30" s="31" t="s">
        <v>115</v>
      </c>
      <c r="AU30" s="31" t="s">
        <v>115</v>
      </c>
      <c r="AV30" s="31" t="s">
        <v>116</v>
      </c>
      <c r="AW30" s="31" t="s">
        <v>116</v>
      </c>
      <c r="AX30" s="35" t="s">
        <v>102</v>
      </c>
      <c r="AY30" s="36" t="s">
        <v>72</v>
      </c>
      <c r="AZ30" s="31" t="s">
        <v>117</v>
      </c>
      <c r="BA30" s="31" t="s">
        <v>117</v>
      </c>
      <c r="BB30" s="31" t="s">
        <v>118</v>
      </c>
      <c r="BC30" s="31" t="s">
        <v>118</v>
      </c>
      <c r="BD30" s="35" t="s">
        <v>102</v>
      </c>
      <c r="BE30" s="36" t="s">
        <v>72</v>
      </c>
      <c r="BF30" s="31" t="s">
        <v>119</v>
      </c>
      <c r="BG30" s="31" t="s">
        <v>119</v>
      </c>
      <c r="BH30" s="31" t="s">
        <v>120</v>
      </c>
      <c r="BI30" s="31" t="s">
        <v>120</v>
      </c>
      <c r="BJ30" s="35" t="s">
        <v>102</v>
      </c>
      <c r="BK30" s="36" t="s">
        <v>72</v>
      </c>
      <c r="BL30" s="31" t="s">
        <v>121</v>
      </c>
      <c r="BM30" s="31" t="s">
        <v>121</v>
      </c>
      <c r="BN30" s="31" t="s">
        <v>122</v>
      </c>
      <c r="BO30" s="31" t="s">
        <v>122</v>
      </c>
      <c r="BP30" s="35" t="s">
        <v>102</v>
      </c>
      <c r="BQ30" s="36" t="s">
        <v>72</v>
      </c>
      <c r="BR30" s="31" t="s">
        <v>123</v>
      </c>
      <c r="BS30" s="31" t="s">
        <v>123</v>
      </c>
      <c r="BT30" s="31" t="s">
        <v>124</v>
      </c>
      <c r="BU30" s="31" t="s">
        <v>124</v>
      </c>
      <c r="BV30" s="35" t="s">
        <v>102</v>
      </c>
      <c r="BW30" s="36" t="s">
        <v>72</v>
      </c>
      <c r="BX30" s="31" t="s">
        <v>125</v>
      </c>
      <c r="BY30" s="31" t="s">
        <v>125</v>
      </c>
      <c r="BZ30" s="31" t="s">
        <v>126</v>
      </c>
      <c r="CA30" s="31" t="s">
        <v>126</v>
      </c>
      <c r="CB30" s="35" t="s">
        <v>102</v>
      </c>
      <c r="CC30" s="38" t="s">
        <v>72</v>
      </c>
      <c r="CD30" s="39" t="s">
        <v>127</v>
      </c>
      <c r="CE30" s="39" t="s">
        <v>127</v>
      </c>
      <c r="CF30" s="39" t="s">
        <v>128</v>
      </c>
      <c r="CG30" s="39" t="s">
        <v>128</v>
      </c>
    </row>
    <row r="31" spans="1:85" x14ac:dyDescent="0.3">
      <c r="C31" s="20" t="s">
        <v>73</v>
      </c>
      <c r="D31" s="31" t="s">
        <v>129</v>
      </c>
      <c r="E31" s="31" t="s">
        <v>130</v>
      </c>
      <c r="F31" s="31" t="s">
        <v>131</v>
      </c>
      <c r="G31" s="31" t="s">
        <v>132</v>
      </c>
      <c r="H31" s="35" t="s">
        <v>102</v>
      </c>
      <c r="I31" s="36" t="s">
        <v>73</v>
      </c>
      <c r="J31" s="31" t="s">
        <v>133</v>
      </c>
      <c r="K31" s="31" t="s">
        <v>134</v>
      </c>
      <c r="L31" s="31" t="s">
        <v>135</v>
      </c>
      <c r="M31" s="31" t="s">
        <v>136</v>
      </c>
      <c r="N31" s="35" t="s">
        <v>102</v>
      </c>
      <c r="O31" s="36" t="s">
        <v>73</v>
      </c>
      <c r="P31" s="31" t="s">
        <v>137</v>
      </c>
      <c r="Q31" s="31" t="s">
        <v>138</v>
      </c>
      <c r="R31" s="31" t="s">
        <v>139</v>
      </c>
      <c r="S31" s="31" t="s">
        <v>140</v>
      </c>
      <c r="T31" s="35" t="s">
        <v>102</v>
      </c>
      <c r="U31" s="36" t="s">
        <v>73</v>
      </c>
      <c r="V31" s="37" t="s">
        <v>141</v>
      </c>
      <c r="W31" s="37" t="s">
        <v>142</v>
      </c>
      <c r="X31" s="37" t="s">
        <v>143</v>
      </c>
      <c r="Y31" s="37" t="s">
        <v>144</v>
      </c>
      <c r="Z31" s="35" t="s">
        <v>102</v>
      </c>
      <c r="AA31" s="36" t="s">
        <v>73</v>
      </c>
      <c r="AB31" s="31" t="s">
        <v>145</v>
      </c>
      <c r="AC31" s="31" t="s">
        <v>146</v>
      </c>
      <c r="AD31" s="31" t="s">
        <v>147</v>
      </c>
      <c r="AE31" s="31" t="s">
        <v>148</v>
      </c>
      <c r="AF31" s="35" t="s">
        <v>102</v>
      </c>
      <c r="AG31" s="36" t="s">
        <v>73</v>
      </c>
      <c r="AH31" s="31" t="s">
        <v>149</v>
      </c>
      <c r="AI31" s="31" t="s">
        <v>150</v>
      </c>
      <c r="AJ31" s="31" t="s">
        <v>151</v>
      </c>
      <c r="AK31" s="31" t="s">
        <v>152</v>
      </c>
      <c r="AL31" s="35" t="s">
        <v>102</v>
      </c>
      <c r="AM31" s="36" t="s">
        <v>73</v>
      </c>
      <c r="AN31" s="31" t="s">
        <v>153</v>
      </c>
      <c r="AO31" s="31" t="s">
        <v>154</v>
      </c>
      <c r="AP31" s="31" t="s">
        <v>155</v>
      </c>
      <c r="AQ31" s="31" t="s">
        <v>156</v>
      </c>
      <c r="AR31" s="35" t="s">
        <v>102</v>
      </c>
      <c r="AS31" s="36" t="s">
        <v>73</v>
      </c>
      <c r="AT31" s="31" t="s">
        <v>157</v>
      </c>
      <c r="AU31" s="31" t="s">
        <v>158</v>
      </c>
      <c r="AV31" s="31" t="s">
        <v>159</v>
      </c>
      <c r="AW31" s="31" t="s">
        <v>160</v>
      </c>
      <c r="AX31" s="35" t="s">
        <v>102</v>
      </c>
      <c r="AY31" s="36" t="s">
        <v>73</v>
      </c>
      <c r="AZ31" s="31" t="s">
        <v>161</v>
      </c>
      <c r="BA31" s="31" t="s">
        <v>162</v>
      </c>
      <c r="BB31" s="31" t="s">
        <v>163</v>
      </c>
      <c r="BC31" s="31" t="s">
        <v>164</v>
      </c>
      <c r="BD31" s="35" t="s">
        <v>102</v>
      </c>
      <c r="BE31" s="36" t="s">
        <v>73</v>
      </c>
      <c r="BF31" s="31" t="s">
        <v>165</v>
      </c>
      <c r="BG31" s="31" t="s">
        <v>166</v>
      </c>
      <c r="BH31" s="31" t="s">
        <v>167</v>
      </c>
      <c r="BI31" s="31" t="s">
        <v>168</v>
      </c>
      <c r="BJ31" s="35" t="s">
        <v>102</v>
      </c>
      <c r="BK31" s="36" t="s">
        <v>73</v>
      </c>
      <c r="BL31" s="31" t="s">
        <v>169</v>
      </c>
      <c r="BM31" s="31" t="s">
        <v>170</v>
      </c>
      <c r="BN31" s="31" t="s">
        <v>171</v>
      </c>
      <c r="BO31" s="31" t="s">
        <v>172</v>
      </c>
      <c r="BP31" s="35" t="s">
        <v>102</v>
      </c>
      <c r="BQ31" s="36" t="s">
        <v>73</v>
      </c>
      <c r="BR31" s="31" t="s">
        <v>173</v>
      </c>
      <c r="BS31" s="31" t="s">
        <v>174</v>
      </c>
      <c r="BT31" s="31" t="s">
        <v>175</v>
      </c>
      <c r="BU31" s="31" t="s">
        <v>176</v>
      </c>
      <c r="BV31" s="35" t="s">
        <v>102</v>
      </c>
      <c r="BW31" s="36" t="s">
        <v>73</v>
      </c>
      <c r="BX31" s="31" t="s">
        <v>177</v>
      </c>
      <c r="BY31" s="31" t="s">
        <v>178</v>
      </c>
      <c r="BZ31" s="31" t="s">
        <v>126</v>
      </c>
      <c r="CA31" s="31" t="s">
        <v>179</v>
      </c>
      <c r="CB31" s="35" t="s">
        <v>102</v>
      </c>
      <c r="CC31" s="38" t="s">
        <v>73</v>
      </c>
      <c r="CD31" s="39" t="s">
        <v>180</v>
      </c>
      <c r="CE31" s="39" t="s">
        <v>181</v>
      </c>
      <c r="CF31" s="39" t="s">
        <v>182</v>
      </c>
      <c r="CG31" s="39" t="s">
        <v>183</v>
      </c>
    </row>
    <row r="32" spans="1:85" x14ac:dyDescent="0.3">
      <c r="C32" s="20" t="s">
        <v>74</v>
      </c>
      <c r="D32" s="31" t="s">
        <v>184</v>
      </c>
      <c r="E32" s="31" t="s">
        <v>185</v>
      </c>
      <c r="F32" s="31" t="s">
        <v>186</v>
      </c>
      <c r="G32" s="31" t="s">
        <v>187</v>
      </c>
      <c r="H32" s="35" t="s">
        <v>102</v>
      </c>
      <c r="I32" s="36" t="s">
        <v>74</v>
      </c>
      <c r="J32" s="31" t="s">
        <v>188</v>
      </c>
      <c r="K32" s="31" t="s">
        <v>189</v>
      </c>
      <c r="L32" s="31" t="s">
        <v>190</v>
      </c>
      <c r="M32" s="31" t="s">
        <v>191</v>
      </c>
      <c r="N32" s="35" t="s">
        <v>102</v>
      </c>
      <c r="O32" s="36" t="s">
        <v>74</v>
      </c>
      <c r="P32" s="31" t="s">
        <v>192</v>
      </c>
      <c r="Q32" s="31" t="s">
        <v>193</v>
      </c>
      <c r="R32" s="31" t="s">
        <v>194</v>
      </c>
      <c r="S32" s="31" t="s">
        <v>195</v>
      </c>
      <c r="T32" s="35" t="s">
        <v>102</v>
      </c>
      <c r="U32" s="36" t="s">
        <v>74</v>
      </c>
      <c r="V32" s="37" t="s">
        <v>196</v>
      </c>
      <c r="W32" s="37" t="s">
        <v>197</v>
      </c>
      <c r="X32" s="37" t="s">
        <v>198</v>
      </c>
      <c r="Y32" s="37" t="s">
        <v>199</v>
      </c>
      <c r="Z32" s="35" t="s">
        <v>102</v>
      </c>
      <c r="AA32" s="36" t="s">
        <v>74</v>
      </c>
      <c r="AB32" s="31" t="s">
        <v>200</v>
      </c>
      <c r="AC32" s="31" t="s">
        <v>201</v>
      </c>
      <c r="AD32" s="31" t="s">
        <v>202</v>
      </c>
      <c r="AE32" s="31" t="s">
        <v>203</v>
      </c>
      <c r="AF32" s="35" t="s">
        <v>102</v>
      </c>
      <c r="AG32" s="36" t="s">
        <v>74</v>
      </c>
      <c r="AH32" s="31" t="s">
        <v>204</v>
      </c>
      <c r="AI32" s="31" t="s">
        <v>205</v>
      </c>
      <c r="AJ32" s="31" t="s">
        <v>206</v>
      </c>
      <c r="AK32" s="31" t="s">
        <v>207</v>
      </c>
      <c r="AL32" s="35" t="s">
        <v>102</v>
      </c>
      <c r="AM32" s="36" t="s">
        <v>74</v>
      </c>
      <c r="AN32" s="31" t="s">
        <v>208</v>
      </c>
      <c r="AO32" s="31" t="s">
        <v>209</v>
      </c>
      <c r="AP32" s="31" t="s">
        <v>210</v>
      </c>
      <c r="AQ32" s="31" t="s">
        <v>211</v>
      </c>
      <c r="AR32" s="35" t="s">
        <v>102</v>
      </c>
      <c r="AS32" s="36" t="s">
        <v>74</v>
      </c>
      <c r="AT32" s="31" t="s">
        <v>212</v>
      </c>
      <c r="AU32" s="31" t="s">
        <v>213</v>
      </c>
      <c r="AV32" s="31" t="s">
        <v>214</v>
      </c>
      <c r="AW32" s="31" t="s">
        <v>215</v>
      </c>
      <c r="AX32" s="35" t="s">
        <v>102</v>
      </c>
      <c r="AY32" s="36" t="s">
        <v>74</v>
      </c>
      <c r="AZ32" s="31" t="s">
        <v>216</v>
      </c>
      <c r="BA32" s="31" t="s">
        <v>217</v>
      </c>
      <c r="BB32" s="31" t="s">
        <v>218</v>
      </c>
      <c r="BC32" s="31" t="s">
        <v>219</v>
      </c>
      <c r="BD32" s="35" t="s">
        <v>102</v>
      </c>
      <c r="BE32" s="36" t="s">
        <v>74</v>
      </c>
      <c r="BF32" s="31" t="s">
        <v>220</v>
      </c>
      <c r="BG32" s="31" t="s">
        <v>221</v>
      </c>
      <c r="BH32" s="31" t="s">
        <v>222</v>
      </c>
      <c r="BI32" s="31" t="s">
        <v>223</v>
      </c>
      <c r="BJ32" s="35" t="s">
        <v>102</v>
      </c>
      <c r="BK32" s="36" t="s">
        <v>74</v>
      </c>
      <c r="BL32" s="31" t="s">
        <v>224</v>
      </c>
      <c r="BM32" s="31" t="s">
        <v>225</v>
      </c>
      <c r="BN32" s="31" t="s">
        <v>226</v>
      </c>
      <c r="BO32" s="31" t="s">
        <v>227</v>
      </c>
      <c r="BP32" s="35" t="s">
        <v>102</v>
      </c>
      <c r="BQ32" s="36" t="s">
        <v>74</v>
      </c>
      <c r="BR32" s="31" t="s">
        <v>228</v>
      </c>
      <c r="BS32" s="31" t="s">
        <v>229</v>
      </c>
      <c r="BT32" s="31" t="s">
        <v>230</v>
      </c>
      <c r="BU32" s="31" t="s">
        <v>231</v>
      </c>
      <c r="BV32" s="35" t="s">
        <v>102</v>
      </c>
      <c r="BW32" s="36" t="s">
        <v>74</v>
      </c>
      <c r="BX32" s="31" t="s">
        <v>125</v>
      </c>
      <c r="BY32" s="31" t="s">
        <v>232</v>
      </c>
      <c r="BZ32" s="31" t="s">
        <v>233</v>
      </c>
      <c r="CA32" s="31" t="s">
        <v>234</v>
      </c>
      <c r="CB32" s="35" t="s">
        <v>102</v>
      </c>
      <c r="CC32" s="38" t="s">
        <v>74</v>
      </c>
      <c r="CD32" s="39" t="s">
        <v>235</v>
      </c>
      <c r="CE32" s="39" t="s">
        <v>236</v>
      </c>
      <c r="CF32" s="39" t="s">
        <v>237</v>
      </c>
      <c r="CG32" s="39" t="s">
        <v>238</v>
      </c>
    </row>
    <row r="33" spans="3:85" x14ac:dyDescent="0.3">
      <c r="C33" s="20" t="s">
        <v>75</v>
      </c>
      <c r="D33" s="31" t="s">
        <v>239</v>
      </c>
      <c r="E33" s="31" t="s">
        <v>240</v>
      </c>
      <c r="F33" s="31" t="s">
        <v>241</v>
      </c>
      <c r="G33" s="31" t="s">
        <v>242</v>
      </c>
      <c r="H33" s="35" t="s">
        <v>102</v>
      </c>
      <c r="I33" s="36" t="s">
        <v>75</v>
      </c>
      <c r="J33" s="31" t="s">
        <v>243</v>
      </c>
      <c r="K33" s="31" t="s">
        <v>244</v>
      </c>
      <c r="L33" s="31" t="s">
        <v>245</v>
      </c>
      <c r="M33" s="31" t="s">
        <v>246</v>
      </c>
      <c r="N33" s="35" t="s">
        <v>102</v>
      </c>
      <c r="O33" s="36" t="s">
        <v>75</v>
      </c>
      <c r="P33" s="31" t="s">
        <v>247</v>
      </c>
      <c r="Q33" s="31" t="s">
        <v>248</v>
      </c>
      <c r="R33" s="31" t="s">
        <v>249</v>
      </c>
      <c r="S33" s="31" t="s">
        <v>250</v>
      </c>
      <c r="T33" s="35" t="s">
        <v>102</v>
      </c>
      <c r="U33" s="36" t="s">
        <v>75</v>
      </c>
      <c r="V33" s="37" t="s">
        <v>251</v>
      </c>
      <c r="W33" s="37" t="s">
        <v>252</v>
      </c>
      <c r="X33" s="37" t="s">
        <v>253</v>
      </c>
      <c r="Y33" s="37" t="s">
        <v>254</v>
      </c>
      <c r="Z33" s="35" t="s">
        <v>102</v>
      </c>
      <c r="AA33" s="36" t="s">
        <v>75</v>
      </c>
      <c r="AB33" s="31" t="s">
        <v>255</v>
      </c>
      <c r="AC33" s="31" t="s">
        <v>256</v>
      </c>
      <c r="AD33" s="31" t="s">
        <v>257</v>
      </c>
      <c r="AE33" s="31" t="s">
        <v>258</v>
      </c>
      <c r="AF33" s="35" t="s">
        <v>102</v>
      </c>
      <c r="AG33" s="36" t="s">
        <v>75</v>
      </c>
      <c r="AH33" s="31" t="s">
        <v>259</v>
      </c>
      <c r="AI33" s="31" t="s">
        <v>260</v>
      </c>
      <c r="AJ33" s="31" t="s">
        <v>261</v>
      </c>
      <c r="AK33" s="31" t="s">
        <v>262</v>
      </c>
      <c r="AL33" s="35" t="s">
        <v>102</v>
      </c>
      <c r="AM33" s="36" t="s">
        <v>75</v>
      </c>
      <c r="AN33" s="31" t="s">
        <v>263</v>
      </c>
      <c r="AO33" s="31" t="s">
        <v>264</v>
      </c>
      <c r="AP33" s="31" t="s">
        <v>265</v>
      </c>
      <c r="AQ33" s="31" t="s">
        <v>266</v>
      </c>
      <c r="AR33" s="35" t="s">
        <v>102</v>
      </c>
      <c r="AS33" s="36" t="s">
        <v>90</v>
      </c>
      <c r="AT33" s="31" t="s">
        <v>267</v>
      </c>
      <c r="AU33" s="31" t="s">
        <v>268</v>
      </c>
      <c r="AV33" s="31" t="s">
        <v>269</v>
      </c>
      <c r="AW33" s="31" t="s">
        <v>270</v>
      </c>
      <c r="AX33" s="35" t="s">
        <v>102</v>
      </c>
      <c r="AY33" s="36" t="s">
        <v>75</v>
      </c>
      <c r="AZ33" s="31" t="s">
        <v>271</v>
      </c>
      <c r="BA33" s="31" t="s">
        <v>272</v>
      </c>
      <c r="BB33" s="31" t="s">
        <v>273</v>
      </c>
      <c r="BC33" s="31" t="s">
        <v>274</v>
      </c>
      <c r="BD33" s="35" t="s">
        <v>102</v>
      </c>
      <c r="BE33" s="36" t="s">
        <v>75</v>
      </c>
      <c r="BF33" s="31" t="s">
        <v>275</v>
      </c>
      <c r="BG33" s="31" t="s">
        <v>276</v>
      </c>
      <c r="BH33" s="31" t="s">
        <v>277</v>
      </c>
      <c r="BI33" s="31" t="s">
        <v>278</v>
      </c>
      <c r="BJ33" s="35" t="s">
        <v>102</v>
      </c>
      <c r="BK33" s="36" t="s">
        <v>75</v>
      </c>
      <c r="BL33" s="31" t="s">
        <v>279</v>
      </c>
      <c r="BM33" s="31" t="s">
        <v>280</v>
      </c>
      <c r="BN33" s="31" t="s">
        <v>281</v>
      </c>
      <c r="BO33" s="31" t="s">
        <v>282</v>
      </c>
      <c r="BP33" s="35" t="s">
        <v>102</v>
      </c>
      <c r="BQ33" s="36" t="s">
        <v>75</v>
      </c>
      <c r="BR33" s="31" t="s">
        <v>283</v>
      </c>
      <c r="BS33" s="31" t="s">
        <v>284</v>
      </c>
      <c r="BT33" s="31" t="s">
        <v>285</v>
      </c>
      <c r="BU33" s="31" t="s">
        <v>286</v>
      </c>
      <c r="BV33" s="35" t="s">
        <v>102</v>
      </c>
      <c r="BW33" s="36" t="s">
        <v>75</v>
      </c>
      <c r="BX33" s="31" t="s">
        <v>287</v>
      </c>
      <c r="BY33" s="31" t="s">
        <v>288</v>
      </c>
      <c r="BZ33" s="31" t="s">
        <v>289</v>
      </c>
      <c r="CA33" s="31" t="s">
        <v>290</v>
      </c>
      <c r="CB33" s="35" t="s">
        <v>102</v>
      </c>
      <c r="CC33" s="38" t="s">
        <v>75</v>
      </c>
      <c r="CD33" s="39" t="s">
        <v>291</v>
      </c>
      <c r="CE33" s="39" t="s">
        <v>292</v>
      </c>
      <c r="CF33" s="39" t="s">
        <v>293</v>
      </c>
      <c r="CG33" s="39" t="s">
        <v>294</v>
      </c>
    </row>
    <row r="34" spans="3:85" x14ac:dyDescent="0.3">
      <c r="C34" s="20" t="s">
        <v>76</v>
      </c>
      <c r="D34" s="31" t="s">
        <v>295</v>
      </c>
      <c r="E34" s="31" t="s">
        <v>296</v>
      </c>
      <c r="F34" s="31" t="s">
        <v>297</v>
      </c>
      <c r="G34" s="31" t="s">
        <v>298</v>
      </c>
      <c r="H34" s="35" t="s">
        <v>102</v>
      </c>
      <c r="I34" s="36" t="s">
        <v>76</v>
      </c>
      <c r="J34" s="31" t="s">
        <v>299</v>
      </c>
      <c r="K34" s="31" t="s">
        <v>300</v>
      </c>
      <c r="L34" s="31" t="s">
        <v>301</v>
      </c>
      <c r="M34" s="31" t="s">
        <v>302</v>
      </c>
      <c r="N34" s="35" t="s">
        <v>102</v>
      </c>
      <c r="O34" s="36" t="s">
        <v>76</v>
      </c>
      <c r="P34" s="31" t="s">
        <v>303</v>
      </c>
      <c r="Q34" s="31" t="s">
        <v>304</v>
      </c>
      <c r="R34" s="31" t="s">
        <v>305</v>
      </c>
      <c r="S34" s="31" t="s">
        <v>306</v>
      </c>
      <c r="T34" s="35" t="s">
        <v>102</v>
      </c>
      <c r="U34" s="36" t="s">
        <v>76</v>
      </c>
      <c r="V34" s="37" t="s">
        <v>307</v>
      </c>
      <c r="W34" s="37" t="s">
        <v>308</v>
      </c>
      <c r="X34" s="37" t="s">
        <v>309</v>
      </c>
      <c r="Y34" s="37" t="s">
        <v>310</v>
      </c>
      <c r="Z34" s="35" t="s">
        <v>102</v>
      </c>
      <c r="AA34" s="36" t="s">
        <v>76</v>
      </c>
      <c r="AB34" s="31" t="s">
        <v>311</v>
      </c>
      <c r="AC34" s="31" t="s">
        <v>312</v>
      </c>
      <c r="AD34" s="31" t="s">
        <v>313</v>
      </c>
      <c r="AE34" s="31" t="s">
        <v>314</v>
      </c>
      <c r="AF34" s="35" t="s">
        <v>102</v>
      </c>
      <c r="AG34" s="36" t="s">
        <v>76</v>
      </c>
      <c r="AH34" s="31" t="s">
        <v>315</v>
      </c>
      <c r="AI34" s="31" t="s">
        <v>316</v>
      </c>
      <c r="AJ34" s="31" t="s">
        <v>317</v>
      </c>
      <c r="AK34" s="31" t="s">
        <v>318</v>
      </c>
      <c r="AL34" s="35" t="s">
        <v>102</v>
      </c>
      <c r="AM34" s="36" t="s">
        <v>76</v>
      </c>
      <c r="AN34" s="31" t="s">
        <v>319</v>
      </c>
      <c r="AO34" s="31" t="s">
        <v>320</v>
      </c>
      <c r="AP34" s="31" t="s">
        <v>321</v>
      </c>
      <c r="AQ34" s="31" t="s">
        <v>322</v>
      </c>
      <c r="AR34" s="35" t="s">
        <v>102</v>
      </c>
      <c r="AS34" s="36" t="s">
        <v>76</v>
      </c>
      <c r="AT34" s="31" t="s">
        <v>323</v>
      </c>
      <c r="AU34" s="31" t="s">
        <v>324</v>
      </c>
      <c r="AV34" s="31" t="s">
        <v>325</v>
      </c>
      <c r="AW34" s="31" t="s">
        <v>326</v>
      </c>
      <c r="AX34" s="35" t="s">
        <v>102</v>
      </c>
      <c r="AY34" s="36" t="s">
        <v>76</v>
      </c>
      <c r="AZ34" s="31" t="s">
        <v>327</v>
      </c>
      <c r="BA34" s="31" t="s">
        <v>328</v>
      </c>
      <c r="BB34" s="31" t="s">
        <v>329</v>
      </c>
      <c r="BC34" s="31" t="s">
        <v>330</v>
      </c>
      <c r="BD34" s="35" t="s">
        <v>102</v>
      </c>
      <c r="BE34" s="36" t="s">
        <v>76</v>
      </c>
      <c r="BF34" s="31" t="s">
        <v>331</v>
      </c>
      <c r="BG34" s="31" t="s">
        <v>332</v>
      </c>
      <c r="BH34" s="31" t="s">
        <v>333</v>
      </c>
      <c r="BI34" s="31" t="s">
        <v>334</v>
      </c>
      <c r="BJ34" s="35" t="s">
        <v>102</v>
      </c>
      <c r="BK34" s="36" t="s">
        <v>76</v>
      </c>
      <c r="BL34" s="31" t="s">
        <v>335</v>
      </c>
      <c r="BM34" s="31" t="s">
        <v>336</v>
      </c>
      <c r="BN34" s="31" t="s">
        <v>337</v>
      </c>
      <c r="BO34" s="31" t="s">
        <v>338</v>
      </c>
      <c r="BP34" s="35" t="s">
        <v>102</v>
      </c>
      <c r="BQ34" s="36" t="s">
        <v>76</v>
      </c>
      <c r="BR34" s="31" t="s">
        <v>339</v>
      </c>
      <c r="BS34" s="31" t="s">
        <v>340</v>
      </c>
      <c r="BT34" s="31" t="s">
        <v>145</v>
      </c>
      <c r="BU34" s="31" t="s">
        <v>341</v>
      </c>
      <c r="BV34" s="35" t="s">
        <v>102</v>
      </c>
      <c r="BW34" s="36" t="s">
        <v>76</v>
      </c>
      <c r="BX34" s="31" t="s">
        <v>342</v>
      </c>
      <c r="BY34" s="31" t="s">
        <v>343</v>
      </c>
      <c r="BZ34" s="31" t="s">
        <v>344</v>
      </c>
      <c r="CA34" s="31" t="s">
        <v>345</v>
      </c>
      <c r="CB34" s="35" t="s">
        <v>102</v>
      </c>
      <c r="CC34" s="38" t="s">
        <v>76</v>
      </c>
      <c r="CD34" s="39" t="s">
        <v>346</v>
      </c>
      <c r="CE34" s="39" t="s">
        <v>347</v>
      </c>
      <c r="CF34" s="39" t="s">
        <v>348</v>
      </c>
      <c r="CG34" s="39" t="s">
        <v>349</v>
      </c>
    </row>
    <row r="35" spans="3:85" ht="26.4" x14ac:dyDescent="0.3">
      <c r="C35" s="20" t="s">
        <v>77</v>
      </c>
      <c r="D35" s="31" t="s">
        <v>350</v>
      </c>
      <c r="E35" s="31" t="s">
        <v>351</v>
      </c>
      <c r="F35" s="31" t="s">
        <v>352</v>
      </c>
      <c r="G35" s="31" t="s">
        <v>353</v>
      </c>
      <c r="H35" s="35" t="s">
        <v>102</v>
      </c>
      <c r="I35" s="36" t="s">
        <v>77</v>
      </c>
      <c r="J35" s="31" t="s">
        <v>354</v>
      </c>
      <c r="K35" s="31" t="s">
        <v>355</v>
      </c>
      <c r="L35" s="31" t="s">
        <v>356</v>
      </c>
      <c r="M35" s="31" t="s">
        <v>357</v>
      </c>
      <c r="N35" s="35" t="s">
        <v>102</v>
      </c>
      <c r="O35" s="36" t="s">
        <v>77</v>
      </c>
      <c r="P35" s="31" t="s">
        <v>358</v>
      </c>
      <c r="Q35" s="31" t="s">
        <v>359</v>
      </c>
      <c r="R35" s="31" t="s">
        <v>360</v>
      </c>
      <c r="S35" s="31" t="s">
        <v>361</v>
      </c>
      <c r="T35" s="35" t="s">
        <v>102</v>
      </c>
      <c r="U35" s="36" t="s">
        <v>77</v>
      </c>
      <c r="V35" s="37" t="s">
        <v>362</v>
      </c>
      <c r="W35" s="37" t="s">
        <v>363</v>
      </c>
      <c r="X35" s="37" t="s">
        <v>364</v>
      </c>
      <c r="Y35" s="37" t="s">
        <v>365</v>
      </c>
      <c r="Z35" s="35" t="s">
        <v>102</v>
      </c>
      <c r="AA35" s="36" t="s">
        <v>77</v>
      </c>
      <c r="AB35" s="31" t="s">
        <v>366</v>
      </c>
      <c r="AC35" s="31" t="s">
        <v>367</v>
      </c>
      <c r="AD35" s="31" t="s">
        <v>368</v>
      </c>
      <c r="AE35" s="31" t="s">
        <v>369</v>
      </c>
      <c r="AF35" s="35" t="s">
        <v>102</v>
      </c>
      <c r="AG35" s="36" t="s">
        <v>77</v>
      </c>
      <c r="AH35" s="31" t="s">
        <v>370</v>
      </c>
      <c r="AI35" s="31" t="s">
        <v>371</v>
      </c>
      <c r="AJ35" s="31" t="s">
        <v>372</v>
      </c>
      <c r="AK35" s="31" t="s">
        <v>373</v>
      </c>
      <c r="AL35" s="35" t="s">
        <v>102</v>
      </c>
      <c r="AM35" s="36" t="s">
        <v>77</v>
      </c>
      <c r="AN35" s="31" t="s">
        <v>374</v>
      </c>
      <c r="AO35" s="31" t="s">
        <v>375</v>
      </c>
      <c r="AP35" s="31" t="s">
        <v>376</v>
      </c>
      <c r="AQ35" s="31" t="s">
        <v>377</v>
      </c>
      <c r="AR35" s="35" t="s">
        <v>102</v>
      </c>
      <c r="AS35" s="36" t="s">
        <v>77</v>
      </c>
      <c r="AT35" s="31" t="s">
        <v>378</v>
      </c>
      <c r="AU35" s="31" t="s">
        <v>379</v>
      </c>
      <c r="AV35" s="31" t="s">
        <v>380</v>
      </c>
      <c r="AW35" s="31" t="s">
        <v>381</v>
      </c>
      <c r="AX35" s="35" t="s">
        <v>102</v>
      </c>
      <c r="AY35" s="36" t="s">
        <v>77</v>
      </c>
      <c r="AZ35" s="31" t="s">
        <v>382</v>
      </c>
      <c r="BA35" s="31" t="s">
        <v>383</v>
      </c>
      <c r="BB35" s="31" t="s">
        <v>384</v>
      </c>
      <c r="BC35" s="31" t="s">
        <v>385</v>
      </c>
      <c r="BD35" s="35" t="s">
        <v>102</v>
      </c>
      <c r="BE35" s="36" t="s">
        <v>77</v>
      </c>
      <c r="BF35" s="31" t="s">
        <v>386</v>
      </c>
      <c r="BG35" s="31" t="s">
        <v>387</v>
      </c>
      <c r="BH35" s="31" t="s">
        <v>388</v>
      </c>
      <c r="BI35" s="31" t="s">
        <v>389</v>
      </c>
      <c r="BJ35" s="35" t="s">
        <v>102</v>
      </c>
      <c r="BK35" s="36" t="s">
        <v>77</v>
      </c>
      <c r="BL35" s="31" t="s">
        <v>390</v>
      </c>
      <c r="BM35" s="31" t="s">
        <v>391</v>
      </c>
      <c r="BN35" s="31" t="s">
        <v>392</v>
      </c>
      <c r="BO35" s="31" t="s">
        <v>393</v>
      </c>
      <c r="BP35" s="35" t="s">
        <v>102</v>
      </c>
      <c r="BQ35" s="36" t="s">
        <v>77</v>
      </c>
      <c r="BR35" s="31" t="s">
        <v>394</v>
      </c>
      <c r="BS35" s="31" t="s">
        <v>395</v>
      </c>
      <c r="BT35" s="31" t="s">
        <v>396</v>
      </c>
      <c r="BU35" s="31" t="s">
        <v>312</v>
      </c>
      <c r="BV35" s="35" t="s">
        <v>102</v>
      </c>
      <c r="BW35" s="36" t="s">
        <v>77</v>
      </c>
      <c r="BX35" s="31" t="s">
        <v>397</v>
      </c>
      <c r="BY35" s="31" t="s">
        <v>398</v>
      </c>
      <c r="BZ35" s="31" t="s">
        <v>289</v>
      </c>
      <c r="CA35" s="31" t="s">
        <v>399</v>
      </c>
      <c r="CB35" s="35" t="s">
        <v>102</v>
      </c>
      <c r="CC35" s="38" t="s">
        <v>77</v>
      </c>
      <c r="CD35" s="39" t="s">
        <v>400</v>
      </c>
      <c r="CE35" s="39" t="s">
        <v>401</v>
      </c>
      <c r="CF35" s="39" t="s">
        <v>402</v>
      </c>
      <c r="CG35" s="39" t="s">
        <v>403</v>
      </c>
    </row>
    <row r="36" spans="3:85" x14ac:dyDescent="0.3">
      <c r="C36" s="20" t="s">
        <v>78</v>
      </c>
      <c r="D36" s="31" t="s">
        <v>404</v>
      </c>
      <c r="E36" s="31" t="s">
        <v>405</v>
      </c>
      <c r="F36" s="31" t="s">
        <v>406</v>
      </c>
      <c r="G36" s="31" t="s">
        <v>407</v>
      </c>
      <c r="H36" s="35" t="s">
        <v>102</v>
      </c>
      <c r="I36" s="36" t="s">
        <v>78</v>
      </c>
      <c r="J36" s="31" t="s">
        <v>408</v>
      </c>
      <c r="K36" s="31" t="s">
        <v>409</v>
      </c>
      <c r="L36" s="31" t="s">
        <v>410</v>
      </c>
      <c r="M36" s="31" t="s">
        <v>411</v>
      </c>
      <c r="N36" s="35" t="s">
        <v>102</v>
      </c>
      <c r="O36" s="36" t="s">
        <v>78</v>
      </c>
      <c r="P36" s="31" t="s">
        <v>412</v>
      </c>
      <c r="Q36" s="31" t="s">
        <v>413</v>
      </c>
      <c r="R36" s="31" t="s">
        <v>414</v>
      </c>
      <c r="S36" s="31" t="s">
        <v>415</v>
      </c>
      <c r="T36" s="35" t="s">
        <v>102</v>
      </c>
      <c r="U36" s="36" t="s">
        <v>78</v>
      </c>
      <c r="V36" s="37" t="s">
        <v>416</v>
      </c>
      <c r="W36" s="37" t="s">
        <v>417</v>
      </c>
      <c r="X36" s="37" t="s">
        <v>418</v>
      </c>
      <c r="Y36" s="37" t="s">
        <v>419</v>
      </c>
      <c r="Z36" s="35" t="s">
        <v>102</v>
      </c>
      <c r="AA36" s="36" t="s">
        <v>78</v>
      </c>
      <c r="AB36" s="31" t="s">
        <v>420</v>
      </c>
      <c r="AC36" s="31" t="s">
        <v>421</v>
      </c>
      <c r="AD36" s="31" t="s">
        <v>422</v>
      </c>
      <c r="AE36" s="31" t="s">
        <v>423</v>
      </c>
      <c r="AF36" s="35" t="s">
        <v>102</v>
      </c>
      <c r="AG36" s="36" t="s">
        <v>78</v>
      </c>
      <c r="AH36" s="31" t="s">
        <v>424</v>
      </c>
      <c r="AI36" s="31" t="s">
        <v>425</v>
      </c>
      <c r="AJ36" s="31" t="s">
        <v>426</v>
      </c>
      <c r="AK36" s="31" t="s">
        <v>427</v>
      </c>
      <c r="AL36" s="35" t="s">
        <v>102</v>
      </c>
      <c r="AM36" s="36" t="s">
        <v>78</v>
      </c>
      <c r="AN36" s="31" t="s">
        <v>428</v>
      </c>
      <c r="AO36" s="31" t="s">
        <v>429</v>
      </c>
      <c r="AP36" s="31" t="s">
        <v>430</v>
      </c>
      <c r="AQ36" s="31" t="s">
        <v>431</v>
      </c>
      <c r="AR36" s="35" t="s">
        <v>102</v>
      </c>
      <c r="AS36" s="36" t="s">
        <v>78</v>
      </c>
      <c r="AT36" s="31" t="s">
        <v>432</v>
      </c>
      <c r="AU36" s="31" t="s">
        <v>433</v>
      </c>
      <c r="AV36" s="31" t="s">
        <v>434</v>
      </c>
      <c r="AW36" s="31" t="s">
        <v>435</v>
      </c>
      <c r="AX36" s="35" t="s">
        <v>102</v>
      </c>
      <c r="AY36" s="36" t="s">
        <v>78</v>
      </c>
      <c r="AZ36" s="31" t="s">
        <v>436</v>
      </c>
      <c r="BA36" s="31" t="s">
        <v>437</v>
      </c>
      <c r="BB36" s="31" t="s">
        <v>438</v>
      </c>
      <c r="BC36" s="31" t="s">
        <v>439</v>
      </c>
      <c r="BD36" s="35" t="s">
        <v>102</v>
      </c>
      <c r="BE36" s="36" t="s">
        <v>78</v>
      </c>
      <c r="BF36" s="31" t="s">
        <v>440</v>
      </c>
      <c r="BG36" s="31" t="s">
        <v>441</v>
      </c>
      <c r="BH36" s="31" t="s">
        <v>442</v>
      </c>
      <c r="BI36" s="31" t="s">
        <v>443</v>
      </c>
      <c r="BJ36" s="35" t="s">
        <v>102</v>
      </c>
      <c r="BK36" s="36" t="s">
        <v>78</v>
      </c>
      <c r="BL36" s="31" t="s">
        <v>444</v>
      </c>
      <c r="BM36" s="31" t="s">
        <v>445</v>
      </c>
      <c r="BN36" s="31" t="s">
        <v>446</v>
      </c>
      <c r="BO36" s="31" t="s">
        <v>447</v>
      </c>
      <c r="BP36" s="35" t="s">
        <v>102</v>
      </c>
      <c r="BQ36" s="36" t="s">
        <v>78</v>
      </c>
      <c r="BR36" s="31" t="s">
        <v>448</v>
      </c>
      <c r="BS36" s="31" t="s">
        <v>449</v>
      </c>
      <c r="BT36" s="31" t="s">
        <v>450</v>
      </c>
      <c r="BU36" s="31" t="s">
        <v>451</v>
      </c>
      <c r="BV36" s="35" t="s">
        <v>102</v>
      </c>
      <c r="BW36" s="36" t="s">
        <v>78</v>
      </c>
      <c r="BX36" s="31" t="s">
        <v>452</v>
      </c>
      <c r="BY36" s="31" t="s">
        <v>453</v>
      </c>
      <c r="BZ36" s="31" t="s">
        <v>289</v>
      </c>
      <c r="CA36" s="31" t="s">
        <v>454</v>
      </c>
      <c r="CB36" s="35" t="s">
        <v>102</v>
      </c>
      <c r="CC36" s="38" t="s">
        <v>78</v>
      </c>
      <c r="CD36" s="39" t="s">
        <v>455</v>
      </c>
      <c r="CE36" s="39" t="s">
        <v>456</v>
      </c>
      <c r="CF36" s="39" t="s">
        <v>457</v>
      </c>
      <c r="CG36" s="39" t="s">
        <v>458</v>
      </c>
    </row>
    <row r="37" spans="3:85" ht="26.4" x14ac:dyDescent="0.3">
      <c r="C37" s="20" t="s">
        <v>79</v>
      </c>
      <c r="D37" s="31" t="s">
        <v>459</v>
      </c>
      <c r="E37" s="31" t="s">
        <v>460</v>
      </c>
      <c r="F37" s="31" t="s">
        <v>461</v>
      </c>
      <c r="G37" s="31" t="s">
        <v>462</v>
      </c>
      <c r="H37" s="35" t="s">
        <v>102</v>
      </c>
      <c r="I37" s="36" t="s">
        <v>79</v>
      </c>
      <c r="J37" s="31" t="s">
        <v>463</v>
      </c>
      <c r="K37" s="31" t="s">
        <v>464</v>
      </c>
      <c r="L37" s="31" t="s">
        <v>465</v>
      </c>
      <c r="M37" s="31" t="s">
        <v>466</v>
      </c>
      <c r="N37" s="35" t="s">
        <v>102</v>
      </c>
      <c r="O37" s="36" t="s">
        <v>79</v>
      </c>
      <c r="P37" s="31" t="s">
        <v>467</v>
      </c>
      <c r="Q37" s="31" t="s">
        <v>468</v>
      </c>
      <c r="R37" s="31" t="s">
        <v>469</v>
      </c>
      <c r="S37" s="31" t="s">
        <v>470</v>
      </c>
      <c r="T37" s="35" t="s">
        <v>102</v>
      </c>
      <c r="U37" s="36" t="s">
        <v>79</v>
      </c>
      <c r="V37" s="37" t="s">
        <v>471</v>
      </c>
      <c r="W37" s="37" t="s">
        <v>472</v>
      </c>
      <c r="X37" s="37" t="s">
        <v>473</v>
      </c>
      <c r="Y37" s="37" t="s">
        <v>474</v>
      </c>
      <c r="Z37" s="35" t="s">
        <v>102</v>
      </c>
      <c r="AA37" s="36" t="s">
        <v>79</v>
      </c>
      <c r="AB37" s="31" t="s">
        <v>255</v>
      </c>
      <c r="AC37" s="31" t="s">
        <v>475</v>
      </c>
      <c r="AD37" s="31" t="s">
        <v>476</v>
      </c>
      <c r="AE37" s="31" t="s">
        <v>477</v>
      </c>
      <c r="AF37" s="35" t="s">
        <v>102</v>
      </c>
      <c r="AG37" s="36" t="s">
        <v>79</v>
      </c>
      <c r="AH37" s="31" t="s">
        <v>478</v>
      </c>
      <c r="AI37" s="31" t="s">
        <v>479</v>
      </c>
      <c r="AJ37" s="31" t="s">
        <v>480</v>
      </c>
      <c r="AK37" s="31" t="s">
        <v>481</v>
      </c>
      <c r="AL37" s="35" t="s">
        <v>102</v>
      </c>
      <c r="AM37" s="36" t="s">
        <v>79</v>
      </c>
      <c r="AN37" s="31" t="s">
        <v>482</v>
      </c>
      <c r="AO37" s="31" t="s">
        <v>483</v>
      </c>
      <c r="AP37" s="31" t="s">
        <v>484</v>
      </c>
      <c r="AQ37" s="31" t="s">
        <v>485</v>
      </c>
      <c r="AR37" s="35" t="s">
        <v>102</v>
      </c>
      <c r="AS37" s="36" t="s">
        <v>79</v>
      </c>
      <c r="AT37" s="31" t="s">
        <v>486</v>
      </c>
      <c r="AU37" s="31" t="s">
        <v>487</v>
      </c>
      <c r="AV37" s="31" t="s">
        <v>488</v>
      </c>
      <c r="AW37" s="31" t="s">
        <v>489</v>
      </c>
      <c r="AX37" s="35" t="s">
        <v>102</v>
      </c>
      <c r="AY37" s="36" t="s">
        <v>79</v>
      </c>
      <c r="AZ37" s="31" t="s">
        <v>490</v>
      </c>
      <c r="BA37" s="31" t="s">
        <v>491</v>
      </c>
      <c r="BB37" s="31" t="s">
        <v>492</v>
      </c>
      <c r="BC37" s="31" t="s">
        <v>493</v>
      </c>
      <c r="BD37" s="35" t="s">
        <v>102</v>
      </c>
      <c r="BE37" s="36" t="s">
        <v>79</v>
      </c>
      <c r="BF37" s="31" t="s">
        <v>494</v>
      </c>
      <c r="BG37" s="31" t="s">
        <v>495</v>
      </c>
      <c r="BH37" s="31" t="s">
        <v>496</v>
      </c>
      <c r="BI37" s="31" t="s">
        <v>497</v>
      </c>
      <c r="BJ37" s="35" t="s">
        <v>102</v>
      </c>
      <c r="BK37" s="36" t="s">
        <v>79</v>
      </c>
      <c r="BL37" s="31" t="s">
        <v>498</v>
      </c>
      <c r="BM37" s="31" t="s">
        <v>499</v>
      </c>
      <c r="BN37" s="31" t="s">
        <v>500</v>
      </c>
      <c r="BO37" s="31" t="s">
        <v>501</v>
      </c>
      <c r="BP37" s="35" t="s">
        <v>102</v>
      </c>
      <c r="BQ37" s="36" t="s">
        <v>79</v>
      </c>
      <c r="BR37" s="31" t="s">
        <v>502</v>
      </c>
      <c r="BS37" s="31" t="s">
        <v>503</v>
      </c>
      <c r="BT37" s="31" t="s">
        <v>174</v>
      </c>
      <c r="BU37" s="31" t="s">
        <v>504</v>
      </c>
      <c r="BV37" s="35" t="s">
        <v>102</v>
      </c>
      <c r="BW37" s="36" t="s">
        <v>79</v>
      </c>
      <c r="BX37" s="31" t="s">
        <v>505</v>
      </c>
      <c r="BY37" s="31" t="s">
        <v>506</v>
      </c>
      <c r="BZ37" s="31" t="s">
        <v>289</v>
      </c>
      <c r="CA37" s="31" t="s">
        <v>507</v>
      </c>
      <c r="CB37" s="35" t="s">
        <v>102</v>
      </c>
      <c r="CC37" s="38" t="s">
        <v>79</v>
      </c>
      <c r="CD37" s="39" t="s">
        <v>508</v>
      </c>
      <c r="CE37" s="39" t="s">
        <v>509</v>
      </c>
      <c r="CF37" s="39" t="s">
        <v>510</v>
      </c>
      <c r="CG37" s="39" t="s">
        <v>511</v>
      </c>
    </row>
    <row r="38" spans="3:85" ht="26.4" x14ac:dyDescent="0.3">
      <c r="C38" s="20" t="s">
        <v>80</v>
      </c>
      <c r="D38" s="31" t="s">
        <v>512</v>
      </c>
      <c r="E38" s="31" t="s">
        <v>513</v>
      </c>
      <c r="F38" s="31" t="s">
        <v>514</v>
      </c>
      <c r="G38" s="31" t="s">
        <v>515</v>
      </c>
      <c r="H38" s="35" t="s">
        <v>102</v>
      </c>
      <c r="I38" s="36" t="s">
        <v>80</v>
      </c>
      <c r="J38" s="31" t="s">
        <v>516</v>
      </c>
      <c r="K38" s="31" t="s">
        <v>517</v>
      </c>
      <c r="L38" s="31" t="s">
        <v>518</v>
      </c>
      <c r="M38" s="31" t="s">
        <v>519</v>
      </c>
      <c r="N38" s="35" t="s">
        <v>102</v>
      </c>
      <c r="O38" s="36" t="s">
        <v>80</v>
      </c>
      <c r="P38" s="31" t="s">
        <v>520</v>
      </c>
      <c r="Q38" s="31" t="s">
        <v>521</v>
      </c>
      <c r="R38" s="31" t="s">
        <v>522</v>
      </c>
      <c r="S38" s="31" t="s">
        <v>523</v>
      </c>
      <c r="T38" s="35" t="s">
        <v>102</v>
      </c>
      <c r="U38" s="36" t="s">
        <v>80</v>
      </c>
      <c r="V38" s="37" t="s">
        <v>524</v>
      </c>
      <c r="W38" s="37" t="s">
        <v>525</v>
      </c>
      <c r="X38" s="37" t="s">
        <v>526</v>
      </c>
      <c r="Y38" s="37" t="s">
        <v>527</v>
      </c>
      <c r="Z38" s="35" t="s">
        <v>102</v>
      </c>
      <c r="AA38" s="36" t="s">
        <v>80</v>
      </c>
      <c r="AB38" s="31" t="s">
        <v>528</v>
      </c>
      <c r="AC38" s="31" t="s">
        <v>529</v>
      </c>
      <c r="AD38" s="31" t="s">
        <v>530</v>
      </c>
      <c r="AE38" s="31" t="s">
        <v>531</v>
      </c>
      <c r="AF38" s="35" t="s">
        <v>102</v>
      </c>
      <c r="AG38" s="36" t="s">
        <v>80</v>
      </c>
      <c r="AH38" s="31" t="s">
        <v>532</v>
      </c>
      <c r="AI38" s="31" t="s">
        <v>533</v>
      </c>
      <c r="AJ38" s="31" t="s">
        <v>534</v>
      </c>
      <c r="AK38" s="31" t="s">
        <v>535</v>
      </c>
      <c r="AL38" s="35" t="s">
        <v>102</v>
      </c>
      <c r="AM38" s="36" t="s">
        <v>80</v>
      </c>
      <c r="AN38" s="31" t="s">
        <v>536</v>
      </c>
      <c r="AO38" s="31" t="s">
        <v>537</v>
      </c>
      <c r="AP38" s="31" t="s">
        <v>538</v>
      </c>
      <c r="AQ38" s="31" t="s">
        <v>539</v>
      </c>
      <c r="AR38" s="35" t="s">
        <v>102</v>
      </c>
      <c r="AS38" s="36" t="s">
        <v>80</v>
      </c>
      <c r="AT38" s="31" t="s">
        <v>540</v>
      </c>
      <c r="AU38" s="31" t="s">
        <v>541</v>
      </c>
      <c r="AV38" s="31" t="s">
        <v>542</v>
      </c>
      <c r="AW38" s="31" t="s">
        <v>543</v>
      </c>
      <c r="AX38" s="35" t="s">
        <v>102</v>
      </c>
      <c r="AY38" s="36" t="s">
        <v>80</v>
      </c>
      <c r="AZ38" s="31" t="s">
        <v>544</v>
      </c>
      <c r="BA38" s="31" t="s">
        <v>545</v>
      </c>
      <c r="BB38" s="31" t="s">
        <v>546</v>
      </c>
      <c r="BC38" s="31" t="s">
        <v>547</v>
      </c>
      <c r="BD38" s="35" t="s">
        <v>102</v>
      </c>
      <c r="BE38" s="36" t="s">
        <v>80</v>
      </c>
      <c r="BF38" s="31" t="s">
        <v>548</v>
      </c>
      <c r="BG38" s="31" t="s">
        <v>549</v>
      </c>
      <c r="BH38" s="31" t="s">
        <v>550</v>
      </c>
      <c r="BI38" s="31" t="s">
        <v>551</v>
      </c>
      <c r="BJ38" s="35" t="s">
        <v>102</v>
      </c>
      <c r="BK38" s="36" t="s">
        <v>80</v>
      </c>
      <c r="BL38" s="31" t="s">
        <v>552</v>
      </c>
      <c r="BM38" s="31" t="s">
        <v>553</v>
      </c>
      <c r="BN38" s="31" t="s">
        <v>554</v>
      </c>
      <c r="BO38" s="31" t="s">
        <v>555</v>
      </c>
      <c r="BP38" s="35" t="s">
        <v>102</v>
      </c>
      <c r="BQ38" s="36" t="s">
        <v>80</v>
      </c>
      <c r="BR38" s="31" t="s">
        <v>556</v>
      </c>
      <c r="BS38" s="31" t="s">
        <v>557</v>
      </c>
      <c r="BT38" s="31" t="s">
        <v>396</v>
      </c>
      <c r="BU38" s="31" t="s">
        <v>558</v>
      </c>
      <c r="BV38" s="35" t="s">
        <v>102</v>
      </c>
      <c r="BW38" s="36" t="s">
        <v>80</v>
      </c>
      <c r="BX38" s="31" t="s">
        <v>559</v>
      </c>
      <c r="BY38" s="31" t="s">
        <v>560</v>
      </c>
      <c r="BZ38" s="31" t="s">
        <v>344</v>
      </c>
      <c r="CA38" s="31" t="s">
        <v>561</v>
      </c>
      <c r="CB38" s="35" t="s">
        <v>102</v>
      </c>
      <c r="CC38" s="38" t="s">
        <v>80</v>
      </c>
      <c r="CD38" s="39" t="s">
        <v>562</v>
      </c>
      <c r="CE38" s="39" t="s">
        <v>563</v>
      </c>
      <c r="CF38" s="39" t="s">
        <v>564</v>
      </c>
      <c r="CG38" s="39" t="s">
        <v>565</v>
      </c>
    </row>
    <row r="39" spans="3:85" x14ac:dyDescent="0.3">
      <c r="C39" s="20" t="s">
        <v>81</v>
      </c>
      <c r="D39" s="32" t="s">
        <v>102</v>
      </c>
      <c r="E39" s="32" t="s">
        <v>102</v>
      </c>
      <c r="F39" s="31" t="s">
        <v>566</v>
      </c>
      <c r="G39" s="31" t="s">
        <v>567</v>
      </c>
      <c r="H39" s="35" t="s">
        <v>102</v>
      </c>
      <c r="I39" s="36" t="s">
        <v>81</v>
      </c>
      <c r="J39" s="32" t="s">
        <v>102</v>
      </c>
      <c r="K39" s="32" t="s">
        <v>102</v>
      </c>
      <c r="L39" s="31" t="s">
        <v>568</v>
      </c>
      <c r="M39" s="31" t="s">
        <v>569</v>
      </c>
      <c r="N39" s="35" t="s">
        <v>102</v>
      </c>
      <c r="O39" s="36" t="s">
        <v>81</v>
      </c>
      <c r="P39" s="32" t="s">
        <v>102</v>
      </c>
      <c r="Q39" s="32" t="s">
        <v>102</v>
      </c>
      <c r="R39" s="31" t="s">
        <v>570</v>
      </c>
      <c r="S39" s="31" t="s">
        <v>571</v>
      </c>
      <c r="T39" s="35" t="s">
        <v>102</v>
      </c>
      <c r="U39" s="36" t="s">
        <v>81</v>
      </c>
      <c r="V39" s="40" t="s">
        <v>102</v>
      </c>
      <c r="W39" s="40" t="s">
        <v>102</v>
      </c>
      <c r="X39" s="37" t="s">
        <v>572</v>
      </c>
      <c r="Y39" s="37" t="s">
        <v>573</v>
      </c>
      <c r="Z39" s="35" t="s">
        <v>102</v>
      </c>
      <c r="AA39" s="36" t="s">
        <v>81</v>
      </c>
      <c r="AB39" s="32" t="s">
        <v>102</v>
      </c>
      <c r="AC39" s="32" t="s">
        <v>102</v>
      </c>
      <c r="AD39" s="31" t="s">
        <v>422</v>
      </c>
      <c r="AE39" s="31" t="s">
        <v>574</v>
      </c>
      <c r="AF39" s="35" t="s">
        <v>102</v>
      </c>
      <c r="AG39" s="36" t="s">
        <v>81</v>
      </c>
      <c r="AH39" s="32" t="s">
        <v>102</v>
      </c>
      <c r="AI39" s="32" t="s">
        <v>102</v>
      </c>
      <c r="AJ39" s="31" t="s">
        <v>575</v>
      </c>
      <c r="AK39" s="31" t="s">
        <v>576</v>
      </c>
      <c r="AL39" s="35" t="s">
        <v>102</v>
      </c>
      <c r="AM39" s="36" t="s">
        <v>81</v>
      </c>
      <c r="AN39" s="32" t="s">
        <v>102</v>
      </c>
      <c r="AO39" s="32" t="s">
        <v>102</v>
      </c>
      <c r="AP39" s="31" t="s">
        <v>577</v>
      </c>
      <c r="AQ39" s="31" t="s">
        <v>578</v>
      </c>
      <c r="AR39" s="35" t="s">
        <v>102</v>
      </c>
      <c r="AS39" s="36" t="s">
        <v>81</v>
      </c>
      <c r="AT39" s="32" t="s">
        <v>102</v>
      </c>
      <c r="AU39" s="32" t="s">
        <v>102</v>
      </c>
      <c r="AV39" s="31" t="s">
        <v>579</v>
      </c>
      <c r="AW39" s="31" t="s">
        <v>580</v>
      </c>
      <c r="AX39" s="35" t="s">
        <v>102</v>
      </c>
      <c r="AY39" s="36" t="s">
        <v>81</v>
      </c>
      <c r="AZ39" s="32" t="s">
        <v>102</v>
      </c>
      <c r="BA39" s="32" t="s">
        <v>102</v>
      </c>
      <c r="BB39" s="31" t="s">
        <v>581</v>
      </c>
      <c r="BC39" s="31" t="s">
        <v>582</v>
      </c>
      <c r="BD39" s="35" t="s">
        <v>102</v>
      </c>
      <c r="BE39" s="36" t="s">
        <v>81</v>
      </c>
      <c r="BF39" s="32" t="s">
        <v>102</v>
      </c>
      <c r="BG39" s="32" t="s">
        <v>102</v>
      </c>
      <c r="BH39" s="31" t="s">
        <v>583</v>
      </c>
      <c r="BI39" s="31" t="s">
        <v>584</v>
      </c>
      <c r="BJ39" s="35" t="s">
        <v>102</v>
      </c>
      <c r="BK39" s="36" t="s">
        <v>81</v>
      </c>
      <c r="BL39" s="32" t="s">
        <v>102</v>
      </c>
      <c r="BM39" s="32" t="s">
        <v>102</v>
      </c>
      <c r="BN39" s="31" t="s">
        <v>585</v>
      </c>
      <c r="BO39" s="31" t="s">
        <v>586</v>
      </c>
      <c r="BP39" s="35" t="s">
        <v>102</v>
      </c>
      <c r="BQ39" s="36" t="s">
        <v>81</v>
      </c>
      <c r="BR39" s="32" t="s">
        <v>102</v>
      </c>
      <c r="BS39" s="32" t="s">
        <v>102</v>
      </c>
      <c r="BT39" s="31" t="s">
        <v>110</v>
      </c>
      <c r="BU39" s="31" t="s">
        <v>587</v>
      </c>
      <c r="BV39" s="35" t="s">
        <v>102</v>
      </c>
      <c r="BW39" s="36" t="s">
        <v>81</v>
      </c>
      <c r="BX39" s="32" t="s">
        <v>102</v>
      </c>
      <c r="BY39" s="32" t="s">
        <v>102</v>
      </c>
      <c r="BZ39" s="31" t="s">
        <v>289</v>
      </c>
      <c r="CA39" s="31" t="s">
        <v>588</v>
      </c>
      <c r="CB39" s="35" t="s">
        <v>102</v>
      </c>
      <c r="CC39" s="38" t="s">
        <v>81</v>
      </c>
      <c r="CD39" s="39" t="s">
        <v>589</v>
      </c>
      <c r="CE39" s="39" t="s">
        <v>589</v>
      </c>
      <c r="CF39" s="39" t="s">
        <v>590</v>
      </c>
      <c r="CG39" s="39" t="s">
        <v>591</v>
      </c>
    </row>
    <row r="40" spans="3:85" x14ac:dyDescent="0.3">
      <c r="C40" s="20" t="s">
        <v>82</v>
      </c>
      <c r="D40" s="32" t="s">
        <v>102</v>
      </c>
      <c r="E40" s="32" t="s">
        <v>102</v>
      </c>
      <c r="F40" s="31" t="s">
        <v>592</v>
      </c>
      <c r="G40" s="31" t="s">
        <v>593</v>
      </c>
      <c r="H40" s="35" t="s">
        <v>102</v>
      </c>
      <c r="I40" s="36" t="s">
        <v>82</v>
      </c>
      <c r="J40" s="32" t="s">
        <v>102</v>
      </c>
      <c r="K40" s="32" t="s">
        <v>102</v>
      </c>
      <c r="L40" s="31" t="s">
        <v>594</v>
      </c>
      <c r="M40" s="31" t="s">
        <v>595</v>
      </c>
      <c r="N40" s="35" t="s">
        <v>102</v>
      </c>
      <c r="O40" s="36" t="s">
        <v>82</v>
      </c>
      <c r="P40" s="32" t="s">
        <v>102</v>
      </c>
      <c r="Q40" s="32" t="s">
        <v>102</v>
      </c>
      <c r="R40" s="31" t="s">
        <v>596</v>
      </c>
      <c r="S40" s="31" t="s">
        <v>597</v>
      </c>
      <c r="T40" s="35" t="s">
        <v>102</v>
      </c>
      <c r="U40" s="36" t="s">
        <v>82</v>
      </c>
      <c r="V40" s="40" t="s">
        <v>102</v>
      </c>
      <c r="W40" s="40" t="s">
        <v>102</v>
      </c>
      <c r="X40" s="37" t="s">
        <v>598</v>
      </c>
      <c r="Y40" s="37" t="s">
        <v>599</v>
      </c>
      <c r="Z40" s="35" t="s">
        <v>102</v>
      </c>
      <c r="AA40" s="36" t="s">
        <v>82</v>
      </c>
      <c r="AB40" s="32" t="s">
        <v>102</v>
      </c>
      <c r="AC40" s="32" t="s">
        <v>102</v>
      </c>
      <c r="AD40" s="31" t="s">
        <v>600</v>
      </c>
      <c r="AE40" s="31" t="s">
        <v>601</v>
      </c>
      <c r="AF40" s="35" t="s">
        <v>102</v>
      </c>
      <c r="AG40" s="36" t="s">
        <v>82</v>
      </c>
      <c r="AH40" s="32" t="s">
        <v>102</v>
      </c>
      <c r="AI40" s="32" t="s">
        <v>102</v>
      </c>
      <c r="AJ40" s="31" t="s">
        <v>602</v>
      </c>
      <c r="AK40" s="31" t="s">
        <v>603</v>
      </c>
      <c r="AL40" s="35" t="s">
        <v>102</v>
      </c>
      <c r="AM40" s="36" t="s">
        <v>82</v>
      </c>
      <c r="AN40" s="32" t="s">
        <v>102</v>
      </c>
      <c r="AO40" s="32" t="s">
        <v>102</v>
      </c>
      <c r="AP40" s="31" t="s">
        <v>604</v>
      </c>
      <c r="AQ40" s="31" t="s">
        <v>605</v>
      </c>
      <c r="AR40" s="35" t="s">
        <v>102</v>
      </c>
      <c r="AS40" s="36" t="s">
        <v>82</v>
      </c>
      <c r="AT40" s="32" t="s">
        <v>102</v>
      </c>
      <c r="AU40" s="32" t="s">
        <v>102</v>
      </c>
      <c r="AV40" s="31" t="s">
        <v>606</v>
      </c>
      <c r="AW40" s="31" t="s">
        <v>607</v>
      </c>
      <c r="AX40" s="35" t="s">
        <v>102</v>
      </c>
      <c r="AY40" s="36" t="s">
        <v>82</v>
      </c>
      <c r="AZ40" s="32" t="s">
        <v>102</v>
      </c>
      <c r="BA40" s="32" t="s">
        <v>102</v>
      </c>
      <c r="BB40" s="31" t="s">
        <v>608</v>
      </c>
      <c r="BC40" s="31" t="s">
        <v>609</v>
      </c>
      <c r="BD40" s="35" t="s">
        <v>102</v>
      </c>
      <c r="BE40" s="36" t="s">
        <v>82</v>
      </c>
      <c r="BF40" s="32" t="s">
        <v>102</v>
      </c>
      <c r="BG40" s="32" t="s">
        <v>102</v>
      </c>
      <c r="BH40" s="31" t="s">
        <v>610</v>
      </c>
      <c r="BI40" s="31" t="s">
        <v>611</v>
      </c>
      <c r="BJ40" s="35" t="s">
        <v>102</v>
      </c>
      <c r="BK40" s="36" t="s">
        <v>82</v>
      </c>
      <c r="BL40" s="32" t="s">
        <v>102</v>
      </c>
      <c r="BM40" s="32" t="s">
        <v>102</v>
      </c>
      <c r="BN40" s="31" t="s">
        <v>612</v>
      </c>
      <c r="BO40" s="31" t="s">
        <v>613</v>
      </c>
      <c r="BP40" s="35" t="s">
        <v>102</v>
      </c>
      <c r="BQ40" s="36" t="s">
        <v>82</v>
      </c>
      <c r="BR40" s="32" t="s">
        <v>102</v>
      </c>
      <c r="BS40" s="32" t="s">
        <v>102</v>
      </c>
      <c r="BT40" s="31" t="s">
        <v>257</v>
      </c>
      <c r="BU40" s="31" t="s">
        <v>614</v>
      </c>
      <c r="BV40" s="35" t="s">
        <v>102</v>
      </c>
      <c r="BW40" s="36" t="s">
        <v>82</v>
      </c>
      <c r="BX40" s="32" t="s">
        <v>102</v>
      </c>
      <c r="BY40" s="32" t="s">
        <v>102</v>
      </c>
      <c r="BZ40" s="31" t="s">
        <v>615</v>
      </c>
      <c r="CA40" s="31" t="s">
        <v>616</v>
      </c>
      <c r="CB40" s="35" t="s">
        <v>102</v>
      </c>
      <c r="CC40" s="38" t="s">
        <v>82</v>
      </c>
      <c r="CD40" s="39" t="s">
        <v>589</v>
      </c>
      <c r="CE40" s="39" t="s">
        <v>589</v>
      </c>
      <c r="CF40" s="39" t="s">
        <v>617</v>
      </c>
      <c r="CG40" s="39" t="s">
        <v>618</v>
      </c>
    </row>
    <row r="41" spans="3:85" ht="26.4" x14ac:dyDescent="0.3">
      <c r="C41" s="20" t="s">
        <v>83</v>
      </c>
      <c r="D41" s="31" t="s">
        <v>102</v>
      </c>
      <c r="E41" s="31" t="s">
        <v>102</v>
      </c>
      <c r="F41" s="31" t="s">
        <v>619</v>
      </c>
      <c r="G41" s="31" t="s">
        <v>620</v>
      </c>
      <c r="H41" s="35" t="s">
        <v>102</v>
      </c>
      <c r="I41" s="36" t="s">
        <v>84</v>
      </c>
      <c r="J41" s="31" t="s">
        <v>102</v>
      </c>
      <c r="K41" s="31" t="s">
        <v>102</v>
      </c>
      <c r="L41" s="31" t="s">
        <v>621</v>
      </c>
      <c r="M41" s="31" t="s">
        <v>622</v>
      </c>
      <c r="N41" s="35" t="s">
        <v>102</v>
      </c>
      <c r="O41" s="36" t="s">
        <v>84</v>
      </c>
      <c r="P41" s="32" t="s">
        <v>102</v>
      </c>
      <c r="Q41" s="32" t="s">
        <v>102</v>
      </c>
      <c r="R41" s="31" t="s">
        <v>623</v>
      </c>
      <c r="S41" s="31" t="s">
        <v>624</v>
      </c>
      <c r="T41" s="35" t="s">
        <v>102</v>
      </c>
      <c r="U41" s="36" t="s">
        <v>84</v>
      </c>
      <c r="V41" s="41" t="s">
        <v>102</v>
      </c>
      <c r="W41" s="41" t="s">
        <v>102</v>
      </c>
      <c r="X41" s="37" t="s">
        <v>625</v>
      </c>
      <c r="Y41" s="37" t="s">
        <v>626</v>
      </c>
      <c r="Z41" s="35" t="s">
        <v>102</v>
      </c>
      <c r="AA41" s="36" t="s">
        <v>84</v>
      </c>
      <c r="AB41" s="31" t="s">
        <v>102</v>
      </c>
      <c r="AC41" s="31" t="s">
        <v>102</v>
      </c>
      <c r="AD41" s="31" t="s">
        <v>627</v>
      </c>
      <c r="AE41" s="31" t="s">
        <v>628</v>
      </c>
      <c r="AF41" s="35" t="s">
        <v>102</v>
      </c>
      <c r="AG41" s="36" t="s">
        <v>84</v>
      </c>
      <c r="AH41" s="33" t="s">
        <v>102</v>
      </c>
      <c r="AI41" s="33" t="s">
        <v>102</v>
      </c>
      <c r="AJ41" s="31" t="s">
        <v>629</v>
      </c>
      <c r="AK41" s="31" t="s">
        <v>630</v>
      </c>
      <c r="AL41" s="35" t="s">
        <v>102</v>
      </c>
      <c r="AM41" s="36" t="s">
        <v>84</v>
      </c>
      <c r="AN41" s="33" t="s">
        <v>102</v>
      </c>
      <c r="AO41" s="33" t="s">
        <v>102</v>
      </c>
      <c r="AP41" s="31" t="s">
        <v>631</v>
      </c>
      <c r="AQ41" s="31" t="s">
        <v>632</v>
      </c>
      <c r="AR41" s="35" t="s">
        <v>102</v>
      </c>
      <c r="AS41" s="36" t="s">
        <v>84</v>
      </c>
      <c r="AT41" s="31" t="s">
        <v>102</v>
      </c>
      <c r="AU41" s="31" t="s">
        <v>102</v>
      </c>
      <c r="AV41" s="31" t="s">
        <v>633</v>
      </c>
      <c r="AW41" s="31" t="s">
        <v>634</v>
      </c>
      <c r="AX41" s="35" t="s">
        <v>102</v>
      </c>
      <c r="AY41" s="36" t="s">
        <v>84</v>
      </c>
      <c r="AZ41" s="31" t="s">
        <v>102</v>
      </c>
      <c r="BA41" s="31" t="s">
        <v>102</v>
      </c>
      <c r="BB41" s="31" t="s">
        <v>635</v>
      </c>
      <c r="BC41" s="31" t="s">
        <v>636</v>
      </c>
      <c r="BD41" s="35" t="s">
        <v>102</v>
      </c>
      <c r="BE41" s="36" t="s">
        <v>83</v>
      </c>
      <c r="BF41" s="31" t="s">
        <v>102</v>
      </c>
      <c r="BG41" s="31" t="s">
        <v>102</v>
      </c>
      <c r="BH41" s="31" t="s">
        <v>313</v>
      </c>
      <c r="BI41" s="31" t="s">
        <v>637</v>
      </c>
      <c r="BJ41" s="35" t="s">
        <v>102</v>
      </c>
      <c r="BK41" s="36" t="s">
        <v>84</v>
      </c>
      <c r="BL41" s="31" t="s">
        <v>102</v>
      </c>
      <c r="BM41" s="31" t="s">
        <v>102</v>
      </c>
      <c r="BN41" s="31" t="s">
        <v>638</v>
      </c>
      <c r="BO41" s="31" t="s">
        <v>639</v>
      </c>
      <c r="BP41" s="35" t="s">
        <v>102</v>
      </c>
      <c r="BQ41" s="36" t="s">
        <v>84</v>
      </c>
      <c r="BR41" s="31" t="s">
        <v>102</v>
      </c>
      <c r="BS41" s="31" t="s">
        <v>102</v>
      </c>
      <c r="BT41" s="31" t="s">
        <v>640</v>
      </c>
      <c r="BU41" s="31" t="s">
        <v>641</v>
      </c>
      <c r="BV41" s="35" t="s">
        <v>102</v>
      </c>
      <c r="BW41" s="36" t="s">
        <v>84</v>
      </c>
      <c r="BX41" s="31" t="s">
        <v>102</v>
      </c>
      <c r="BY41" s="31" t="s">
        <v>102</v>
      </c>
      <c r="BZ41" s="31" t="s">
        <v>642</v>
      </c>
      <c r="CA41" s="31" t="s">
        <v>643</v>
      </c>
      <c r="CB41" s="35" t="s">
        <v>102</v>
      </c>
      <c r="CC41" s="38" t="s">
        <v>83</v>
      </c>
      <c r="CD41" s="39" t="s">
        <v>589</v>
      </c>
      <c r="CE41" s="39" t="s">
        <v>589</v>
      </c>
      <c r="CF41" s="39" t="s">
        <v>644</v>
      </c>
      <c r="CG41" s="39" t="s">
        <v>645</v>
      </c>
    </row>
    <row r="44" spans="3:85" x14ac:dyDescent="0.3">
      <c r="C44" t="str">
        <f t="shared" ref="C44:H44" si="4">TRIM(C28)</f>
        <v>Months</v>
      </c>
      <c r="D44" t="str">
        <f t="shared" si="4"/>
        <v>2019-20</v>
      </c>
      <c r="E44" t="str">
        <f t="shared" si="4"/>
        <v/>
      </c>
      <c r="F44" t="str">
        <f t="shared" si="4"/>
        <v>2018-19</v>
      </c>
      <c r="G44" t="str">
        <f t="shared" si="4"/>
        <v/>
      </c>
      <c r="H44" t="str">
        <f t="shared" si="4"/>
        <v/>
      </c>
      <c r="I44" t="str">
        <f t="shared" ref="I44:BT44" si="5">TRIM(I28)</f>
        <v>Months</v>
      </c>
      <c r="J44" t="str">
        <f t="shared" si="5"/>
        <v>2019-20</v>
      </c>
      <c r="K44" t="str">
        <f t="shared" si="5"/>
        <v/>
      </c>
      <c r="L44" t="str">
        <f t="shared" si="5"/>
        <v>2018-19</v>
      </c>
      <c r="M44" t="str">
        <f t="shared" si="5"/>
        <v/>
      </c>
      <c r="N44" t="str">
        <f t="shared" si="5"/>
        <v/>
      </c>
      <c r="O44" t="str">
        <f t="shared" si="5"/>
        <v>Months</v>
      </c>
      <c r="P44" t="str">
        <f t="shared" si="5"/>
        <v>2019-20</v>
      </c>
      <c r="Q44" t="str">
        <f t="shared" si="5"/>
        <v/>
      </c>
      <c r="R44" t="str">
        <f t="shared" si="5"/>
        <v>2018-19</v>
      </c>
      <c r="S44" t="str">
        <f t="shared" si="5"/>
        <v/>
      </c>
      <c r="T44" t="str">
        <f t="shared" si="5"/>
        <v/>
      </c>
      <c r="U44" t="str">
        <f t="shared" si="5"/>
        <v>Months</v>
      </c>
      <c r="V44" t="str">
        <f t="shared" si="5"/>
        <v>2019-20</v>
      </c>
      <c r="W44" t="str">
        <f t="shared" si="5"/>
        <v/>
      </c>
      <c r="X44" t="str">
        <f t="shared" si="5"/>
        <v>2018-19</v>
      </c>
      <c r="Y44" t="str">
        <f t="shared" si="5"/>
        <v/>
      </c>
      <c r="Z44" t="str">
        <f t="shared" si="5"/>
        <v/>
      </c>
      <c r="AA44" t="str">
        <f t="shared" si="5"/>
        <v>Months</v>
      </c>
      <c r="AB44" t="str">
        <f t="shared" si="5"/>
        <v>2019-20</v>
      </c>
      <c r="AC44" t="str">
        <f t="shared" si="5"/>
        <v/>
      </c>
      <c r="AD44" t="str">
        <f t="shared" si="5"/>
        <v>2018-19</v>
      </c>
      <c r="AE44" t="str">
        <f t="shared" si="5"/>
        <v/>
      </c>
      <c r="AF44" t="str">
        <f t="shared" si="5"/>
        <v/>
      </c>
      <c r="AG44" t="str">
        <f t="shared" si="5"/>
        <v>Months</v>
      </c>
      <c r="AH44" t="str">
        <f t="shared" si="5"/>
        <v>2019-20</v>
      </c>
      <c r="AI44" t="str">
        <f t="shared" si="5"/>
        <v/>
      </c>
      <c r="AJ44" t="str">
        <f t="shared" si="5"/>
        <v>2018-19</v>
      </c>
      <c r="AK44" t="str">
        <f t="shared" si="5"/>
        <v/>
      </c>
      <c r="AL44" t="str">
        <f t="shared" si="5"/>
        <v/>
      </c>
      <c r="AM44" t="str">
        <f t="shared" si="5"/>
        <v>Months</v>
      </c>
      <c r="AN44" t="str">
        <f t="shared" si="5"/>
        <v>2019-20</v>
      </c>
      <c r="AO44" t="str">
        <f t="shared" si="5"/>
        <v/>
      </c>
      <c r="AP44" t="str">
        <f t="shared" si="5"/>
        <v>2018-19</v>
      </c>
      <c r="AQ44" t="str">
        <f t="shared" si="5"/>
        <v/>
      </c>
      <c r="AR44" t="str">
        <f t="shared" si="5"/>
        <v/>
      </c>
      <c r="AS44" t="str">
        <f t="shared" si="5"/>
        <v>Months</v>
      </c>
      <c r="AT44" t="str">
        <f t="shared" si="5"/>
        <v>2019-20</v>
      </c>
      <c r="AU44" t="str">
        <f t="shared" si="5"/>
        <v/>
      </c>
      <c r="AV44" t="str">
        <f t="shared" si="5"/>
        <v>2018-19</v>
      </c>
      <c r="AW44" t="str">
        <f t="shared" si="5"/>
        <v/>
      </c>
      <c r="AX44" t="str">
        <f t="shared" si="5"/>
        <v/>
      </c>
      <c r="AY44" t="str">
        <f t="shared" si="5"/>
        <v>Months</v>
      </c>
      <c r="AZ44" t="str">
        <f t="shared" si="5"/>
        <v>2019-20</v>
      </c>
      <c r="BA44" t="str">
        <f t="shared" si="5"/>
        <v/>
      </c>
      <c r="BB44" t="str">
        <f t="shared" si="5"/>
        <v>2018-19</v>
      </c>
      <c r="BC44" t="str">
        <f t="shared" si="5"/>
        <v/>
      </c>
      <c r="BD44" t="str">
        <f t="shared" si="5"/>
        <v/>
      </c>
      <c r="BE44" t="str">
        <f t="shared" si="5"/>
        <v>Months</v>
      </c>
      <c r="BF44" t="str">
        <f t="shared" si="5"/>
        <v>2019-20</v>
      </c>
      <c r="BG44" t="str">
        <f t="shared" si="5"/>
        <v/>
      </c>
      <c r="BH44" t="str">
        <f t="shared" si="5"/>
        <v>2018-19</v>
      </c>
      <c r="BI44" t="str">
        <f t="shared" si="5"/>
        <v/>
      </c>
      <c r="BJ44" t="str">
        <f t="shared" si="5"/>
        <v/>
      </c>
      <c r="BK44" t="str">
        <f t="shared" si="5"/>
        <v>Months</v>
      </c>
      <c r="BL44" t="str">
        <f t="shared" si="5"/>
        <v>2019-20</v>
      </c>
      <c r="BM44" t="str">
        <f t="shared" si="5"/>
        <v/>
      </c>
      <c r="BN44" t="str">
        <f t="shared" si="5"/>
        <v>2018-19</v>
      </c>
      <c r="BO44" t="str">
        <f t="shared" si="5"/>
        <v/>
      </c>
      <c r="BP44" t="str">
        <f t="shared" si="5"/>
        <v/>
      </c>
      <c r="BQ44" t="str">
        <f t="shared" si="5"/>
        <v>Months</v>
      </c>
      <c r="BR44" t="str">
        <f t="shared" si="5"/>
        <v>2019-20</v>
      </c>
      <c r="BS44" t="str">
        <f t="shared" si="5"/>
        <v/>
      </c>
      <c r="BT44" t="str">
        <f t="shared" si="5"/>
        <v>2018-19</v>
      </c>
      <c r="BU44" t="str">
        <f t="shared" ref="BU44:CG44" si="6">TRIM(BU28)</f>
        <v/>
      </c>
      <c r="BV44" t="str">
        <f t="shared" si="6"/>
        <v/>
      </c>
      <c r="BW44" t="str">
        <f t="shared" si="6"/>
        <v>Months</v>
      </c>
      <c r="BX44" t="str">
        <f t="shared" si="6"/>
        <v>2019-20</v>
      </c>
      <c r="BY44" t="str">
        <f t="shared" si="6"/>
        <v/>
      </c>
      <c r="BZ44" t="str">
        <f t="shared" si="6"/>
        <v>2018-19</v>
      </c>
      <c r="CA44" t="str">
        <f t="shared" si="6"/>
        <v/>
      </c>
      <c r="CB44" t="str">
        <f t="shared" si="6"/>
        <v/>
      </c>
      <c r="CC44" t="str">
        <f t="shared" si="6"/>
        <v>Months</v>
      </c>
      <c r="CD44" t="str">
        <f t="shared" si="6"/>
        <v>2019-20</v>
      </c>
      <c r="CE44" t="str">
        <f t="shared" si="6"/>
        <v/>
      </c>
      <c r="CF44" t="str">
        <f t="shared" si="6"/>
        <v>2018-19</v>
      </c>
      <c r="CG44" t="str">
        <f t="shared" si="6"/>
        <v/>
      </c>
    </row>
    <row r="45" spans="3:85" x14ac:dyDescent="0.3">
      <c r="C45" t="str">
        <f>TRIM(C29)</f>
        <v/>
      </c>
      <c r="D45" t="str">
        <f>TRIM(D29)</f>
        <v>Monthly</v>
      </c>
      <c r="E45" t="str">
        <f>TRIM(E29)</f>
        <v>Year to date</v>
      </c>
      <c r="F45" t="str">
        <f>TRIM(F29)</f>
        <v>Monthly</v>
      </c>
      <c r="G45" t="str">
        <f>TRIM(G29)</f>
        <v>Year to date</v>
      </c>
      <c r="H45" t="str">
        <f t="shared" ref="H45:BS45" si="7">TRIM(H29)</f>
        <v/>
      </c>
      <c r="I45" t="str">
        <f t="shared" si="7"/>
        <v/>
      </c>
      <c r="J45" t="str">
        <f t="shared" si="7"/>
        <v>Monthly</v>
      </c>
      <c r="K45" t="str">
        <f t="shared" si="7"/>
        <v>Year to date</v>
      </c>
      <c r="L45" t="str">
        <f t="shared" si="7"/>
        <v>Monthly</v>
      </c>
      <c r="M45" t="str">
        <f t="shared" si="7"/>
        <v>Year to date</v>
      </c>
      <c r="N45" t="str">
        <f t="shared" si="7"/>
        <v/>
      </c>
      <c r="O45" t="str">
        <f t="shared" si="7"/>
        <v/>
      </c>
      <c r="P45" t="str">
        <f t="shared" si="7"/>
        <v>Monthly</v>
      </c>
      <c r="Q45" t="str">
        <f t="shared" si="7"/>
        <v>Year to date</v>
      </c>
      <c r="R45" t="str">
        <f t="shared" si="7"/>
        <v>Monthly</v>
      </c>
      <c r="S45" t="str">
        <f t="shared" si="7"/>
        <v>Year to date</v>
      </c>
      <c r="T45" t="str">
        <f t="shared" si="7"/>
        <v/>
      </c>
      <c r="U45" t="str">
        <f t="shared" si="7"/>
        <v/>
      </c>
      <c r="V45" t="str">
        <f t="shared" si="7"/>
        <v>Monthly</v>
      </c>
      <c r="W45" t="str">
        <f t="shared" si="7"/>
        <v>Year to date</v>
      </c>
      <c r="X45" t="str">
        <f t="shared" si="7"/>
        <v>Monthly</v>
      </c>
      <c r="Y45" t="str">
        <f t="shared" si="7"/>
        <v>Year to date</v>
      </c>
      <c r="Z45" t="str">
        <f t="shared" si="7"/>
        <v/>
      </c>
      <c r="AA45" t="str">
        <f t="shared" si="7"/>
        <v/>
      </c>
      <c r="AB45" t="str">
        <f t="shared" si="7"/>
        <v>Monthly</v>
      </c>
      <c r="AC45" t="str">
        <f t="shared" si="7"/>
        <v>Year to date</v>
      </c>
      <c r="AD45" t="str">
        <f t="shared" si="7"/>
        <v>Monthly</v>
      </c>
      <c r="AE45" t="str">
        <f t="shared" si="7"/>
        <v>Year to date</v>
      </c>
      <c r="AF45" t="str">
        <f t="shared" si="7"/>
        <v/>
      </c>
      <c r="AG45" t="str">
        <f t="shared" si="7"/>
        <v/>
      </c>
      <c r="AH45" t="str">
        <f t="shared" si="7"/>
        <v>Monthly</v>
      </c>
      <c r="AI45" t="str">
        <f t="shared" si="7"/>
        <v>Year to date</v>
      </c>
      <c r="AJ45" t="str">
        <f t="shared" si="7"/>
        <v>Monthly</v>
      </c>
      <c r="AK45" t="str">
        <f t="shared" si="7"/>
        <v>Year to date</v>
      </c>
      <c r="AL45" t="str">
        <f t="shared" si="7"/>
        <v/>
      </c>
      <c r="AM45" t="str">
        <f t="shared" si="7"/>
        <v/>
      </c>
      <c r="AN45" t="str">
        <f t="shared" si="7"/>
        <v>Monthly</v>
      </c>
      <c r="AO45" t="str">
        <f t="shared" si="7"/>
        <v>Year to date</v>
      </c>
      <c r="AP45" t="str">
        <f t="shared" si="7"/>
        <v>Monthly</v>
      </c>
      <c r="AQ45" t="str">
        <f t="shared" si="7"/>
        <v>Year to date</v>
      </c>
      <c r="AR45" t="str">
        <f t="shared" si="7"/>
        <v/>
      </c>
      <c r="AS45" t="str">
        <f t="shared" si="7"/>
        <v/>
      </c>
      <c r="AT45" t="str">
        <f t="shared" si="7"/>
        <v>Monthly</v>
      </c>
      <c r="AU45" t="str">
        <f t="shared" si="7"/>
        <v>Year to date</v>
      </c>
      <c r="AV45" t="str">
        <f t="shared" si="7"/>
        <v>Monthly</v>
      </c>
      <c r="AW45" t="str">
        <f t="shared" si="7"/>
        <v>Year to date</v>
      </c>
      <c r="AX45" t="str">
        <f t="shared" si="7"/>
        <v/>
      </c>
      <c r="AY45" t="str">
        <f t="shared" si="7"/>
        <v/>
      </c>
      <c r="AZ45" t="str">
        <f t="shared" si="7"/>
        <v>Monthly</v>
      </c>
      <c r="BA45" t="str">
        <f t="shared" si="7"/>
        <v>Year to date</v>
      </c>
      <c r="BB45" t="str">
        <f t="shared" si="7"/>
        <v>Monthly</v>
      </c>
      <c r="BC45" t="str">
        <f t="shared" si="7"/>
        <v>Year to date</v>
      </c>
      <c r="BD45" t="str">
        <f t="shared" si="7"/>
        <v/>
      </c>
      <c r="BE45" t="str">
        <f t="shared" si="7"/>
        <v/>
      </c>
      <c r="BF45" t="str">
        <f t="shared" si="7"/>
        <v>Monthly</v>
      </c>
      <c r="BG45" t="str">
        <f t="shared" si="7"/>
        <v>Year to date</v>
      </c>
      <c r="BH45" t="str">
        <f t="shared" si="7"/>
        <v>Monthly</v>
      </c>
      <c r="BI45" t="str">
        <f t="shared" si="7"/>
        <v>Year to date</v>
      </c>
      <c r="BJ45" t="str">
        <f t="shared" si="7"/>
        <v/>
      </c>
      <c r="BK45" t="str">
        <f t="shared" si="7"/>
        <v/>
      </c>
      <c r="BL45" t="str">
        <f t="shared" si="7"/>
        <v>Monthly</v>
      </c>
      <c r="BM45" t="str">
        <f t="shared" si="7"/>
        <v>Year to date</v>
      </c>
      <c r="BN45" t="str">
        <f t="shared" si="7"/>
        <v>Monthly</v>
      </c>
      <c r="BO45" t="str">
        <f t="shared" si="7"/>
        <v>Year to date</v>
      </c>
      <c r="BP45" t="str">
        <f t="shared" si="7"/>
        <v/>
      </c>
      <c r="BQ45" t="str">
        <f t="shared" si="7"/>
        <v/>
      </c>
      <c r="BR45" t="str">
        <f t="shared" si="7"/>
        <v>Monthly</v>
      </c>
      <c r="BS45" t="str">
        <f t="shared" si="7"/>
        <v>Year to date</v>
      </c>
      <c r="BT45" t="str">
        <f t="shared" ref="BT45:CG45" si="8">TRIM(BT29)</f>
        <v>Monthly</v>
      </c>
      <c r="BU45" t="str">
        <f t="shared" si="8"/>
        <v>Year to date</v>
      </c>
      <c r="BV45" t="str">
        <f t="shared" si="8"/>
        <v/>
      </c>
      <c r="BW45" t="str">
        <f t="shared" si="8"/>
        <v/>
      </c>
      <c r="BX45" t="str">
        <f t="shared" si="8"/>
        <v>Monthly</v>
      </c>
      <c r="BY45" t="str">
        <f t="shared" si="8"/>
        <v>Year to date</v>
      </c>
      <c r="BZ45" t="str">
        <f t="shared" si="8"/>
        <v>Monthly</v>
      </c>
      <c r="CA45" t="str">
        <f t="shared" si="8"/>
        <v>Year to date</v>
      </c>
      <c r="CB45" t="str">
        <f t="shared" si="8"/>
        <v/>
      </c>
      <c r="CC45" t="str">
        <f t="shared" si="8"/>
        <v/>
      </c>
      <c r="CD45" t="str">
        <f t="shared" si="8"/>
        <v>Monthly</v>
      </c>
      <c r="CE45" t="str">
        <f t="shared" si="8"/>
        <v>Year to date</v>
      </c>
      <c r="CF45" t="str">
        <f t="shared" si="8"/>
        <v>Monthly</v>
      </c>
      <c r="CG45" t="str">
        <f t="shared" si="8"/>
        <v>Year to date</v>
      </c>
    </row>
    <row r="46" spans="3:85" x14ac:dyDescent="0.3">
      <c r="C46" t="str">
        <f t="shared" ref="C46:C58" si="9">TRIM(C30)</f>
        <v>April</v>
      </c>
      <c r="D46" t="str">
        <f>TRIM(SUBSTITUTE(D30,CHAR(160),CHAR(32)))</f>
        <v>121190</v>
      </c>
      <c r="E46" t="str">
        <f t="shared" ref="E46:BP46" si="10">TRIM(SUBSTITUTE(E30,CHAR(160),CHAR(32)))</f>
        <v>121190</v>
      </c>
      <c r="F46" t="str">
        <f t="shared" si="10"/>
        <v>113330</v>
      </c>
      <c r="G46" t="str">
        <f t="shared" si="10"/>
        <v>113330</v>
      </c>
      <c r="H46" t="str">
        <f t="shared" si="10"/>
        <v/>
      </c>
      <c r="I46" t="str">
        <f t="shared" si="10"/>
        <v>April</v>
      </c>
      <c r="J46" t="str">
        <f t="shared" si="10"/>
        <v>12376</v>
      </c>
      <c r="K46" t="str">
        <f t="shared" si="10"/>
        <v>12376</v>
      </c>
      <c r="L46" t="str">
        <f t="shared" si="10"/>
        <v>7771</v>
      </c>
      <c r="M46" t="str">
        <f t="shared" si="10"/>
        <v>7771</v>
      </c>
      <c r="N46" t="str">
        <f t="shared" si="10"/>
        <v/>
      </c>
      <c r="O46" t="str">
        <f t="shared" si="10"/>
        <v>April</v>
      </c>
      <c r="P46" t="str">
        <f t="shared" si="10"/>
        <v>39716</v>
      </c>
      <c r="Q46" t="str">
        <f t="shared" si="10"/>
        <v>39716</v>
      </c>
      <c r="R46" t="str">
        <f t="shared" si="10"/>
        <v>34136</v>
      </c>
      <c r="S46" t="str">
        <f t="shared" si="10"/>
        <v>34136</v>
      </c>
      <c r="T46" t="str">
        <f t="shared" si="10"/>
        <v/>
      </c>
      <c r="U46" t="str">
        <f t="shared" si="10"/>
        <v>April</v>
      </c>
      <c r="V46" t="str">
        <f t="shared" si="10"/>
        <v>46848</v>
      </c>
      <c r="W46" t="str">
        <f t="shared" si="10"/>
        <v>46848</v>
      </c>
      <c r="X46" t="str">
        <f t="shared" si="10"/>
        <v>32089</v>
      </c>
      <c r="Y46" t="str">
        <f t="shared" si="10"/>
        <v>32089</v>
      </c>
      <c r="Z46" t="str">
        <f t="shared" si="10"/>
        <v/>
      </c>
      <c r="AA46" t="str">
        <f t="shared" si="10"/>
        <v>April</v>
      </c>
      <c r="AB46" t="str">
        <f t="shared" si="10"/>
        <v>171</v>
      </c>
      <c r="AC46" t="str">
        <f t="shared" si="10"/>
        <v>171</v>
      </c>
      <c r="AD46" t="str">
        <f t="shared" si="10"/>
        <v>90</v>
      </c>
      <c r="AE46" t="str">
        <f t="shared" si="10"/>
        <v>90</v>
      </c>
      <c r="AF46" t="str">
        <f t="shared" si="10"/>
        <v/>
      </c>
      <c r="AG46" t="str">
        <f t="shared" si="10"/>
        <v>April</v>
      </c>
      <c r="AH46" t="str">
        <f t="shared" si="10"/>
        <v>-564</v>
      </c>
      <c r="AI46" t="str">
        <f t="shared" si="10"/>
        <v>-564</v>
      </c>
      <c r="AJ46" t="str">
        <f t="shared" si="10"/>
        <v>19996</v>
      </c>
      <c r="AK46" t="str">
        <f t="shared" si="10"/>
        <v>19996</v>
      </c>
      <c r="AL46" t="str">
        <f t="shared" si="10"/>
        <v/>
      </c>
      <c r="AM46" t="str">
        <f t="shared" si="10"/>
        <v>April</v>
      </c>
      <c r="AN46" t="str">
        <f t="shared" si="10"/>
        <v>8874</v>
      </c>
      <c r="AO46" t="str">
        <f t="shared" si="10"/>
        <v>8874</v>
      </c>
      <c r="AP46" t="str">
        <f t="shared" si="10"/>
        <v>8503</v>
      </c>
      <c r="AQ46" t="str">
        <f t="shared" si="10"/>
        <v>8503</v>
      </c>
      <c r="AR46" t="str">
        <f t="shared" si="10"/>
        <v/>
      </c>
      <c r="AS46" t="str">
        <f t="shared" si="10"/>
        <v>April</v>
      </c>
      <c r="AT46" t="str">
        <f t="shared" si="10"/>
        <v>13105</v>
      </c>
      <c r="AU46" t="str">
        <f t="shared" si="10"/>
        <v>13105</v>
      </c>
      <c r="AV46" t="str">
        <f t="shared" si="10"/>
        <v>10128</v>
      </c>
      <c r="AW46" t="str">
        <f t="shared" si="10"/>
        <v>10128</v>
      </c>
      <c r="AX46" t="str">
        <f t="shared" si="10"/>
        <v/>
      </c>
      <c r="AY46" t="str">
        <f t="shared" si="10"/>
        <v>April</v>
      </c>
      <c r="AZ46" t="str">
        <f t="shared" si="10"/>
        <v>-114</v>
      </c>
      <c r="BA46" t="str">
        <f t="shared" si="10"/>
        <v>-114</v>
      </c>
      <c r="BB46" t="str">
        <f t="shared" si="10"/>
        <v>-551</v>
      </c>
      <c r="BC46" t="str">
        <f t="shared" si="10"/>
        <v>-551</v>
      </c>
      <c r="BD46" t="str">
        <f t="shared" si="10"/>
        <v/>
      </c>
      <c r="BE46" t="str">
        <f t="shared" si="10"/>
        <v>April</v>
      </c>
      <c r="BF46" t="str">
        <f t="shared" si="10"/>
        <v>219</v>
      </c>
      <c r="BG46" t="str">
        <f t="shared" si="10"/>
        <v>219</v>
      </c>
      <c r="BH46" t="str">
        <f t="shared" si="10"/>
        <v>684</v>
      </c>
      <c r="BI46" t="str">
        <f t="shared" si="10"/>
        <v>684</v>
      </c>
      <c r="BJ46" t="str">
        <f t="shared" si="10"/>
        <v/>
      </c>
      <c r="BK46" t="str">
        <f t="shared" si="10"/>
        <v>April</v>
      </c>
      <c r="BL46" t="str">
        <f t="shared" si="10"/>
        <v>559</v>
      </c>
      <c r="BM46" t="str">
        <f t="shared" si="10"/>
        <v>559</v>
      </c>
      <c r="BN46" t="str">
        <f t="shared" si="10"/>
        <v>484</v>
      </c>
      <c r="BO46" t="str">
        <f t="shared" si="10"/>
        <v>484</v>
      </c>
      <c r="BP46" t="str">
        <f t="shared" si="10"/>
        <v/>
      </c>
      <c r="BQ46" t="str">
        <f t="shared" ref="BQ46:CG46" si="11">TRIM(SUBSTITUTE(BQ30,CHAR(160),CHAR(32)))</f>
        <v>April</v>
      </c>
      <c r="BR46" t="str">
        <f t="shared" si="11"/>
        <v>9</v>
      </c>
      <c r="BS46" t="str">
        <f t="shared" si="11"/>
        <v>9</v>
      </c>
      <c r="BT46" t="str">
        <f t="shared" si="11"/>
        <v>8</v>
      </c>
      <c r="BU46" t="str">
        <f t="shared" si="11"/>
        <v>8</v>
      </c>
      <c r="BV46" t="str">
        <f t="shared" si="11"/>
        <v/>
      </c>
      <c r="BW46" t="str">
        <f t="shared" si="11"/>
        <v>April</v>
      </c>
      <c r="BX46" t="str">
        <f t="shared" si="11"/>
        <v>49544</v>
      </c>
      <c r="BY46" t="str">
        <f t="shared" si="11"/>
        <v>49544</v>
      </c>
      <c r="BZ46" t="str">
        <f t="shared" si="11"/>
        <v>55789</v>
      </c>
      <c r="CA46" t="str">
        <f t="shared" si="11"/>
        <v>55789</v>
      </c>
      <c r="CB46" t="str">
        <f t="shared" si="11"/>
        <v/>
      </c>
      <c r="CC46" t="str">
        <f t="shared" si="11"/>
        <v>April</v>
      </c>
      <c r="CD46" t="str">
        <f t="shared" si="11"/>
        <v>71646</v>
      </c>
      <c r="CE46" t="str">
        <f t="shared" si="11"/>
        <v>71646</v>
      </c>
      <c r="CF46" t="str">
        <f t="shared" si="11"/>
        <v>57541</v>
      </c>
      <c r="CG46" t="str">
        <f t="shared" si="11"/>
        <v>57541</v>
      </c>
    </row>
    <row r="47" spans="3:85" x14ac:dyDescent="0.3">
      <c r="C47" t="str">
        <f t="shared" si="9"/>
        <v>May</v>
      </c>
      <c r="D47" t="str">
        <f t="shared" ref="D47:BO47" si="12">TRIM(SUBSTITUTE(D31,CHAR(160),CHAR(32)))</f>
        <v>93389</v>
      </c>
      <c r="E47" t="str">
        <f t="shared" si="12"/>
        <v>214579</v>
      </c>
      <c r="F47" t="str">
        <f t="shared" si="12"/>
        <v>100768</v>
      </c>
      <c r="G47" t="str">
        <f t="shared" si="12"/>
        <v>214098</v>
      </c>
      <c r="H47" t="str">
        <f t="shared" si="12"/>
        <v/>
      </c>
      <c r="I47" t="str">
        <f t="shared" si="12"/>
        <v>May</v>
      </c>
      <c r="J47" t="str">
        <f t="shared" si="12"/>
        <v>-11250</v>
      </c>
      <c r="K47" t="str">
        <f t="shared" si="12"/>
        <v>1126</v>
      </c>
      <c r="L47" t="str">
        <f t="shared" si="12"/>
        <v>-5443</v>
      </c>
      <c r="M47" t="str">
        <f t="shared" si="12"/>
        <v>2328</v>
      </c>
      <c r="N47" t="str">
        <f t="shared" si="12"/>
        <v/>
      </c>
      <c r="O47" t="str">
        <f t="shared" si="12"/>
        <v>May</v>
      </c>
      <c r="P47" t="str">
        <f t="shared" si="12"/>
        <v>20840</v>
      </c>
      <c r="Q47" t="str">
        <f t="shared" si="12"/>
        <v>60556</v>
      </c>
      <c r="R47" t="str">
        <f t="shared" si="12"/>
        <v>18544</v>
      </c>
      <c r="S47" t="str">
        <f t="shared" si="12"/>
        <v>52680</v>
      </c>
      <c r="T47" t="str">
        <f t="shared" si="12"/>
        <v/>
      </c>
      <c r="U47" t="str">
        <f t="shared" si="12"/>
        <v>May</v>
      </c>
      <c r="V47" t="str">
        <f t="shared" si="12"/>
        <v>34557</v>
      </c>
      <c r="W47" t="str">
        <f t="shared" si="12"/>
        <v>81405</v>
      </c>
      <c r="X47" t="str">
        <f t="shared" si="12"/>
        <v>28119</v>
      </c>
      <c r="Y47" t="str">
        <f t="shared" si="12"/>
        <v>60208</v>
      </c>
      <c r="Z47" t="str">
        <f t="shared" si="12"/>
        <v/>
      </c>
      <c r="AA47" t="str">
        <f t="shared" si="12"/>
        <v>May</v>
      </c>
      <c r="AB47" t="str">
        <f t="shared" si="12"/>
        <v>154</v>
      </c>
      <c r="AC47" t="str">
        <f t="shared" si="12"/>
        <v>325</v>
      </c>
      <c r="AD47" t="str">
        <f t="shared" si="12"/>
        <v>54</v>
      </c>
      <c r="AE47" t="str">
        <f t="shared" si="12"/>
        <v>144</v>
      </c>
      <c r="AF47" t="str">
        <f t="shared" si="12"/>
        <v/>
      </c>
      <c r="AG47" t="str">
        <f t="shared" si="12"/>
        <v>May</v>
      </c>
      <c r="AH47" t="str">
        <f t="shared" si="12"/>
        <v>7195</v>
      </c>
      <c r="AI47" t="str">
        <f t="shared" si="12"/>
        <v>6631</v>
      </c>
      <c r="AJ47" t="str">
        <f t="shared" si="12"/>
        <v>16932</v>
      </c>
      <c r="AK47" t="str">
        <f t="shared" si="12"/>
        <v>36928</v>
      </c>
      <c r="AL47" t="str">
        <f t="shared" si="12"/>
        <v/>
      </c>
      <c r="AM47" t="str">
        <f t="shared" si="12"/>
        <v>May</v>
      </c>
      <c r="AN47" t="str">
        <f t="shared" si="12"/>
        <v>7713</v>
      </c>
      <c r="AO47" t="str">
        <f t="shared" si="12"/>
        <v>16587</v>
      </c>
      <c r="AP47" t="str">
        <f t="shared" si="12"/>
        <v>7201</v>
      </c>
      <c r="AQ47" t="str">
        <f t="shared" si="12"/>
        <v>15704</v>
      </c>
      <c r="AR47" t="str">
        <f t="shared" si="12"/>
        <v/>
      </c>
      <c r="AS47" t="str">
        <f t="shared" si="12"/>
        <v>May</v>
      </c>
      <c r="AT47" t="str">
        <f t="shared" si="12"/>
        <v>15124</v>
      </c>
      <c r="AU47" t="str">
        <f t="shared" si="12"/>
        <v>28229</v>
      </c>
      <c r="AV47" t="str">
        <f t="shared" si="12"/>
        <v>13132</v>
      </c>
      <c r="AW47" t="str">
        <f t="shared" si="12"/>
        <v>23260</v>
      </c>
      <c r="AX47" t="str">
        <f t="shared" si="12"/>
        <v/>
      </c>
      <c r="AY47" t="str">
        <f t="shared" si="12"/>
        <v>May</v>
      </c>
      <c r="AZ47" t="str">
        <f t="shared" si="12"/>
        <v>17447</v>
      </c>
      <c r="BA47" t="str">
        <f t="shared" si="12"/>
        <v>17333</v>
      </c>
      <c r="BB47" t="str">
        <f t="shared" si="12"/>
        <v>18962</v>
      </c>
      <c r="BC47" t="str">
        <f t="shared" si="12"/>
        <v>18411</v>
      </c>
      <c r="BD47" t="str">
        <f t="shared" si="12"/>
        <v/>
      </c>
      <c r="BE47" t="str">
        <f t="shared" si="12"/>
        <v>May</v>
      </c>
      <c r="BF47" t="str">
        <f t="shared" si="12"/>
        <v>322</v>
      </c>
      <c r="BG47" t="str">
        <f t="shared" si="12"/>
        <v>541</v>
      </c>
      <c r="BH47" t="str">
        <f t="shared" si="12"/>
        <v>2056</v>
      </c>
      <c r="BI47" t="str">
        <f t="shared" si="12"/>
        <v>2740</v>
      </c>
      <c r="BJ47" t="str">
        <f t="shared" si="12"/>
        <v/>
      </c>
      <c r="BK47" t="str">
        <f t="shared" si="12"/>
        <v>May</v>
      </c>
      <c r="BL47" t="str">
        <f t="shared" si="12"/>
        <v>1287</v>
      </c>
      <c r="BM47" t="str">
        <f t="shared" si="12"/>
        <v>1846</v>
      </c>
      <c r="BN47" t="str">
        <f t="shared" si="12"/>
        <v>1211</v>
      </c>
      <c r="BO47" t="str">
        <f t="shared" si="12"/>
        <v>1695</v>
      </c>
      <c r="BP47" t="str">
        <f t="shared" ref="BP47:CG47" si="13">TRIM(SUBSTITUTE(BP31,CHAR(160),CHAR(32)))</f>
        <v/>
      </c>
      <c r="BQ47" t="str">
        <f t="shared" si="13"/>
        <v>May</v>
      </c>
      <c r="BR47" t="str">
        <f t="shared" si="13"/>
        <v>143</v>
      </c>
      <c r="BS47" t="str">
        <f t="shared" si="13"/>
        <v>152</v>
      </c>
      <c r="BT47" t="str">
        <f t="shared" si="13"/>
        <v>104</v>
      </c>
      <c r="BU47" t="str">
        <f t="shared" si="13"/>
        <v>112</v>
      </c>
      <c r="BV47" t="str">
        <f t="shared" si="13"/>
        <v/>
      </c>
      <c r="BW47" t="str">
        <f t="shared" si="13"/>
        <v>May</v>
      </c>
      <c r="BX47" t="str">
        <f t="shared" si="13"/>
        <v>49543</v>
      </c>
      <c r="BY47" t="str">
        <f t="shared" si="13"/>
        <v>99087</v>
      </c>
      <c r="BZ47" t="str">
        <f t="shared" si="13"/>
        <v>55789</v>
      </c>
      <c r="CA47" t="str">
        <f t="shared" si="13"/>
        <v>111578</v>
      </c>
      <c r="CB47" t="str">
        <f t="shared" si="13"/>
        <v/>
      </c>
      <c r="CC47" t="str">
        <f t="shared" si="13"/>
        <v>May</v>
      </c>
      <c r="CD47" t="str">
        <f t="shared" si="13"/>
        <v>43846</v>
      </c>
      <c r="CE47" t="str">
        <f t="shared" si="13"/>
        <v>115492</v>
      </c>
      <c r="CF47" t="str">
        <f t="shared" si="13"/>
        <v>44979</v>
      </c>
      <c r="CG47" t="str">
        <f t="shared" si="13"/>
        <v>102520</v>
      </c>
    </row>
    <row r="48" spans="3:85" x14ac:dyDescent="0.3">
      <c r="C48" t="str">
        <f t="shared" si="9"/>
        <v>June</v>
      </c>
      <c r="D48" t="str">
        <f t="shared" ref="D48:BO48" si="14">TRIM(SUBSTITUTE(D32,CHAR(160),CHAR(32)))</f>
        <v>185842</v>
      </c>
      <c r="E48" t="str">
        <f t="shared" si="14"/>
        <v>400421</v>
      </c>
      <c r="F48" t="str">
        <f t="shared" si="14"/>
        <v>180940</v>
      </c>
      <c r="G48" t="str">
        <f t="shared" si="14"/>
        <v>395038</v>
      </c>
      <c r="H48" t="str">
        <f t="shared" si="14"/>
        <v/>
      </c>
      <c r="I48" t="str">
        <f t="shared" si="14"/>
        <v>June</v>
      </c>
      <c r="J48" t="str">
        <f t="shared" si="14"/>
        <v>69514</v>
      </c>
      <c r="K48" t="str">
        <f t="shared" si="14"/>
        <v>70640</v>
      </c>
      <c r="L48" t="str">
        <f t="shared" si="14"/>
        <v>64099</v>
      </c>
      <c r="M48" t="str">
        <f t="shared" si="14"/>
        <v>66427</v>
      </c>
      <c r="N48" t="str">
        <f t="shared" si="14"/>
        <v/>
      </c>
      <c r="O48" t="str">
        <f t="shared" si="14"/>
        <v>June</v>
      </c>
      <c r="P48" t="str">
        <f t="shared" si="14"/>
        <v>36371</v>
      </c>
      <c r="Q48" t="str">
        <f t="shared" si="14"/>
        <v>96927</v>
      </c>
      <c r="R48" t="str">
        <f t="shared" si="14"/>
        <v>33617</v>
      </c>
      <c r="S48" t="str">
        <f t="shared" si="14"/>
        <v>86297</v>
      </c>
      <c r="T48" t="str">
        <f t="shared" si="14"/>
        <v/>
      </c>
      <c r="U48" t="str">
        <f t="shared" si="14"/>
        <v>June</v>
      </c>
      <c r="V48" t="str">
        <f t="shared" si="14"/>
        <v>35400</v>
      </c>
      <c r="W48" t="str">
        <f t="shared" si="14"/>
        <v>116805</v>
      </c>
      <c r="X48" t="str">
        <f t="shared" si="14"/>
        <v>30936</v>
      </c>
      <c r="Y48" t="str">
        <f t="shared" si="14"/>
        <v>91144</v>
      </c>
      <c r="Z48" t="str">
        <f t="shared" si="14"/>
        <v/>
      </c>
      <c r="AA48" t="str">
        <f t="shared" si="14"/>
        <v>June</v>
      </c>
      <c r="AB48" t="str">
        <f t="shared" si="14"/>
        <v>188</v>
      </c>
      <c r="AC48" t="str">
        <f t="shared" si="14"/>
        <v>513</v>
      </c>
      <c r="AD48" t="str">
        <f t="shared" si="14"/>
        <v>62</v>
      </c>
      <c r="AE48" t="str">
        <f t="shared" si="14"/>
        <v>206</v>
      </c>
      <c r="AF48" t="str">
        <f t="shared" si="14"/>
        <v/>
      </c>
      <c r="AG48" t="str">
        <f t="shared" si="14"/>
        <v>June</v>
      </c>
      <c r="AH48" t="str">
        <f t="shared" si="14"/>
        <v>4039</v>
      </c>
      <c r="AI48" t="str">
        <f t="shared" si="14"/>
        <v>10670</v>
      </c>
      <c r="AJ48" t="str">
        <f t="shared" si="14"/>
        <v>10212</v>
      </c>
      <c r="AK48" t="str">
        <f t="shared" si="14"/>
        <v>47140</v>
      </c>
      <c r="AL48" t="str">
        <f t="shared" si="14"/>
        <v/>
      </c>
      <c r="AM48" t="str">
        <f t="shared" si="14"/>
        <v>June</v>
      </c>
      <c r="AN48" t="str">
        <f t="shared" si="14"/>
        <v>8026</v>
      </c>
      <c r="AO48" t="str">
        <f t="shared" si="14"/>
        <v>24613</v>
      </c>
      <c r="AP48" t="str">
        <f t="shared" si="14"/>
        <v>8016</v>
      </c>
      <c r="AQ48" t="str">
        <f t="shared" si="14"/>
        <v>23720</v>
      </c>
      <c r="AR48" t="str">
        <f t="shared" si="14"/>
        <v/>
      </c>
      <c r="AS48" t="str">
        <f t="shared" si="14"/>
        <v>June</v>
      </c>
      <c r="AT48" t="str">
        <f t="shared" si="14"/>
        <v>11251</v>
      </c>
      <c r="AU48" t="str">
        <f t="shared" si="14"/>
        <v>39480</v>
      </c>
      <c r="AV48" t="str">
        <f t="shared" si="14"/>
        <v>10519</v>
      </c>
      <c r="AW48" t="str">
        <f t="shared" si="14"/>
        <v>33779</v>
      </c>
      <c r="AX48" t="str">
        <f t="shared" si="14"/>
        <v/>
      </c>
      <c r="AY48" t="str">
        <f t="shared" si="14"/>
        <v>June</v>
      </c>
      <c r="AZ48" t="str">
        <f t="shared" si="14"/>
        <v>19618</v>
      </c>
      <c r="BA48" t="str">
        <f t="shared" si="14"/>
        <v>36951</v>
      </c>
      <c r="BB48" t="str">
        <f t="shared" si="14"/>
        <v>21641</v>
      </c>
      <c r="BC48" t="str">
        <f t="shared" si="14"/>
        <v>40052</v>
      </c>
      <c r="BD48" t="str">
        <f t="shared" si="14"/>
        <v/>
      </c>
      <c r="BE48" t="str">
        <f t="shared" si="14"/>
        <v>June</v>
      </c>
      <c r="BF48" t="str">
        <f t="shared" si="14"/>
        <v>107</v>
      </c>
      <c r="BG48" t="str">
        <f t="shared" si="14"/>
        <v>648</v>
      </c>
      <c r="BH48" t="str">
        <f t="shared" si="14"/>
        <v>472</v>
      </c>
      <c r="BI48" t="str">
        <f t="shared" si="14"/>
        <v>3212</v>
      </c>
      <c r="BJ48" t="str">
        <f t="shared" si="14"/>
        <v/>
      </c>
      <c r="BK48" t="str">
        <f t="shared" si="14"/>
        <v>June</v>
      </c>
      <c r="BL48" t="str">
        <f t="shared" si="14"/>
        <v>1328</v>
      </c>
      <c r="BM48" t="str">
        <f t="shared" si="14"/>
        <v>3174</v>
      </c>
      <c r="BN48" t="str">
        <f t="shared" si="14"/>
        <v>1366</v>
      </c>
      <c r="BO48" t="str">
        <f t="shared" si="14"/>
        <v>3061</v>
      </c>
      <c r="BP48" t="str">
        <f t="shared" ref="BP48:CG48" si="15">TRIM(SUBSTITUTE(BP32,CHAR(160),CHAR(32)))</f>
        <v/>
      </c>
      <c r="BQ48" t="str">
        <f t="shared" si="15"/>
        <v>June</v>
      </c>
      <c r="BR48" t="str">
        <f t="shared" si="15"/>
        <v>227</v>
      </c>
      <c r="BS48" t="str">
        <f t="shared" si="15"/>
        <v>379</v>
      </c>
      <c r="BT48" t="str">
        <f t="shared" si="15"/>
        <v>229</v>
      </c>
      <c r="BU48" t="str">
        <f t="shared" si="15"/>
        <v>341</v>
      </c>
      <c r="BV48" t="str">
        <f t="shared" si="15"/>
        <v/>
      </c>
      <c r="BW48" t="str">
        <f t="shared" si="15"/>
        <v>June</v>
      </c>
      <c r="BX48" t="str">
        <f t="shared" si="15"/>
        <v>49544</v>
      </c>
      <c r="BY48" t="str">
        <f t="shared" si="15"/>
        <v>148631</v>
      </c>
      <c r="BZ48" t="str">
        <f t="shared" si="15"/>
        <v>45949</v>
      </c>
      <c r="CA48" t="str">
        <f t="shared" si="15"/>
        <v>157527</v>
      </c>
      <c r="CB48" t="str">
        <f t="shared" si="15"/>
        <v/>
      </c>
      <c r="CC48" t="str">
        <f t="shared" si="15"/>
        <v>June</v>
      </c>
      <c r="CD48" t="str">
        <f t="shared" si="15"/>
        <v>136298</v>
      </c>
      <c r="CE48" t="str">
        <f t="shared" si="15"/>
        <v>251790</v>
      </c>
      <c r="CF48" t="str">
        <f t="shared" si="15"/>
        <v>134991</v>
      </c>
      <c r="CG48" t="str">
        <f t="shared" si="15"/>
        <v>237511</v>
      </c>
    </row>
    <row r="49" spans="2:85" x14ac:dyDescent="0.3">
      <c r="C49" t="str">
        <f t="shared" si="9"/>
        <v>July</v>
      </c>
      <c r="D49" t="str">
        <f t="shared" ref="D49:BO49" si="16">TRIM(SUBSTITUTE(D33,CHAR(160),CHAR(32)))</f>
        <v>138647</v>
      </c>
      <c r="E49" t="str">
        <f t="shared" si="16"/>
        <v>539068</v>
      </c>
      <c r="F49" t="str">
        <f t="shared" si="16"/>
        <v>110446</v>
      </c>
      <c r="G49" t="str">
        <f t="shared" si="16"/>
        <v>505484</v>
      </c>
      <c r="H49" t="str">
        <f t="shared" si="16"/>
        <v/>
      </c>
      <c r="I49" t="str">
        <f t="shared" si="16"/>
        <v>July</v>
      </c>
      <c r="J49" t="str">
        <f t="shared" si="16"/>
        <v>17741</v>
      </c>
      <c r="K49" t="str">
        <f t="shared" si="16"/>
        <v>88381</v>
      </c>
      <c r="L49" t="str">
        <f t="shared" si="16"/>
        <v>17360</v>
      </c>
      <c r="M49" t="str">
        <f t="shared" si="16"/>
        <v>83787</v>
      </c>
      <c r="N49" t="str">
        <f t="shared" si="16"/>
        <v/>
      </c>
      <c r="O49" t="str">
        <f t="shared" si="16"/>
        <v>July</v>
      </c>
      <c r="P49" t="str">
        <f t="shared" si="16"/>
        <v>31825</v>
      </c>
      <c r="Q49" t="str">
        <f t="shared" si="16"/>
        <v>128752</v>
      </c>
      <c r="R49" t="str">
        <f t="shared" si="16"/>
        <v>35205</v>
      </c>
      <c r="S49" t="str">
        <f t="shared" si="16"/>
        <v>121502</v>
      </c>
      <c r="T49" t="str">
        <f t="shared" si="16"/>
        <v/>
      </c>
      <c r="U49" t="str">
        <f t="shared" si="16"/>
        <v>July</v>
      </c>
      <c r="V49" t="str">
        <f t="shared" si="16"/>
        <v>24095</v>
      </c>
      <c r="W49" t="str">
        <f t="shared" si="16"/>
        <v>140900</v>
      </c>
      <c r="X49" t="str">
        <f t="shared" si="16"/>
        <v>57893</v>
      </c>
      <c r="Y49" t="str">
        <f t="shared" si="16"/>
        <v>149037</v>
      </c>
      <c r="Z49" t="str">
        <f t="shared" si="16"/>
        <v/>
      </c>
      <c r="AA49" t="str">
        <f t="shared" si="16"/>
        <v>July</v>
      </c>
      <c r="AB49" t="str">
        <f t="shared" si="16"/>
        <v>197</v>
      </c>
      <c r="AC49" t="str">
        <f t="shared" si="16"/>
        <v>710</v>
      </c>
      <c r="AD49" t="str">
        <f t="shared" si="16"/>
        <v>163</v>
      </c>
      <c r="AE49" t="str">
        <f t="shared" si="16"/>
        <v>369</v>
      </c>
      <c r="AF49" t="str">
        <f t="shared" si="16"/>
        <v/>
      </c>
      <c r="AG49" t="str">
        <f t="shared" si="16"/>
        <v>July</v>
      </c>
      <c r="AH49" t="str">
        <f t="shared" si="16"/>
        <v>25250</v>
      </c>
      <c r="AI49" t="str">
        <f t="shared" si="16"/>
        <v>35920</v>
      </c>
      <c r="AJ49" t="str">
        <f t="shared" si="16"/>
        <v>-39903</v>
      </c>
      <c r="AK49" t="str">
        <f t="shared" si="16"/>
        <v>7237</v>
      </c>
      <c r="AL49" t="str">
        <f t="shared" si="16"/>
        <v/>
      </c>
      <c r="AM49" t="str">
        <f t="shared" si="16"/>
        <v>July</v>
      </c>
      <c r="AN49" t="str">
        <f t="shared" si="16"/>
        <v>8183</v>
      </c>
      <c r="AO49" t="str">
        <f t="shared" si="16"/>
        <v>32796</v>
      </c>
      <c r="AP49" t="str">
        <f t="shared" si="16"/>
        <v>7963</v>
      </c>
      <c r="AQ49" t="str">
        <f t="shared" si="16"/>
        <v>31683</v>
      </c>
      <c r="AR49" t="str">
        <f t="shared" si="16"/>
        <v/>
      </c>
      <c r="AS49" t="str">
        <f t="shared" si="16"/>
        <v>July *</v>
      </c>
      <c r="AT49" t="str">
        <f t="shared" si="16"/>
        <v>12239</v>
      </c>
      <c r="AU49" t="str">
        <f t="shared" si="16"/>
        <v>51719</v>
      </c>
      <c r="AV49" t="str">
        <f t="shared" si="16"/>
        <v>9095</v>
      </c>
      <c r="AW49" t="str">
        <f t="shared" si="16"/>
        <v>42874</v>
      </c>
      <c r="AX49" t="str">
        <f t="shared" si="16"/>
        <v/>
      </c>
      <c r="AY49" t="str">
        <f t="shared" si="16"/>
        <v>July</v>
      </c>
      <c r="AZ49" t="str">
        <f t="shared" si="16"/>
        <v>17893</v>
      </c>
      <c r="BA49" t="str">
        <f t="shared" si="16"/>
        <v>54844</v>
      </c>
      <c r="BB49" t="str">
        <f t="shared" si="16"/>
        <v>21023</v>
      </c>
      <c r="BC49" t="str">
        <f t="shared" si="16"/>
        <v>61075</v>
      </c>
      <c r="BD49" t="str">
        <f t="shared" si="16"/>
        <v/>
      </c>
      <c r="BE49" t="str">
        <f t="shared" si="16"/>
        <v>July</v>
      </c>
      <c r="BF49" t="str">
        <f t="shared" si="16"/>
        <v>71</v>
      </c>
      <c r="BG49" t="str">
        <f t="shared" si="16"/>
        <v>719</v>
      </c>
      <c r="BH49" t="str">
        <f t="shared" si="16"/>
        <v>418</v>
      </c>
      <c r="BI49" t="str">
        <f t="shared" si="16"/>
        <v>3630</v>
      </c>
      <c r="BJ49" t="str">
        <f t="shared" si="16"/>
        <v/>
      </c>
      <c r="BK49" t="str">
        <f t="shared" si="16"/>
        <v>July</v>
      </c>
      <c r="BL49" t="str">
        <f t="shared" si="16"/>
        <v>1153</v>
      </c>
      <c r="BM49" t="str">
        <f t="shared" si="16"/>
        <v>4327</v>
      </c>
      <c r="BN49" t="str">
        <f t="shared" si="16"/>
        <v>1229</v>
      </c>
      <c r="BO49" t="str">
        <f t="shared" si="16"/>
        <v>4290</v>
      </c>
      <c r="BP49" t="str">
        <f t="shared" ref="BP49:CG49" si="17">TRIM(SUBSTITUTE(BP33,CHAR(160),CHAR(32)))</f>
        <v/>
      </c>
      <c r="BQ49" t="str">
        <f t="shared" si="17"/>
        <v>July</v>
      </c>
      <c r="BR49" t="str">
        <f t="shared" si="17"/>
        <v>72</v>
      </c>
      <c r="BS49" t="str">
        <f t="shared" si="17"/>
        <v>451</v>
      </c>
      <c r="BT49" t="str">
        <f t="shared" si="17"/>
        <v>118</v>
      </c>
      <c r="BU49" t="str">
        <f t="shared" si="17"/>
        <v>459</v>
      </c>
      <c r="BV49" t="str">
        <f t="shared" si="17"/>
        <v/>
      </c>
      <c r="BW49" t="str">
        <f t="shared" si="17"/>
        <v>July</v>
      </c>
      <c r="BX49" t="str">
        <f t="shared" si="17"/>
        <v>51281</v>
      </c>
      <c r="BY49" t="str">
        <f t="shared" si="17"/>
        <v>199912</v>
      </c>
      <c r="BZ49" t="str">
        <f t="shared" si="17"/>
        <v>54887</v>
      </c>
      <c r="CA49" t="str">
        <f t="shared" si="17"/>
        <v>212414</v>
      </c>
      <c r="CB49" t="str">
        <f t="shared" si="17"/>
        <v/>
      </c>
      <c r="CC49" t="str">
        <f t="shared" si="17"/>
        <v>July</v>
      </c>
      <c r="CD49" t="str">
        <f t="shared" si="17"/>
        <v>87366</v>
      </c>
      <c r="CE49" t="str">
        <f t="shared" si="17"/>
        <v>339156</v>
      </c>
      <c r="CF49" t="str">
        <f t="shared" si="17"/>
        <v>55559</v>
      </c>
      <c r="CG49" t="str">
        <f t="shared" si="17"/>
        <v>293070</v>
      </c>
    </row>
    <row r="50" spans="2:85" x14ac:dyDescent="0.3">
      <c r="C50" t="str">
        <f t="shared" si="9"/>
        <v>August</v>
      </c>
      <c r="D50" t="str">
        <f t="shared" ref="D50:BO50" si="18">TRIM(SUBSTITUTE(D34,CHAR(160),CHAR(32)))</f>
        <v>121706</v>
      </c>
      <c r="E50" t="str">
        <f t="shared" si="18"/>
        <v>660774</v>
      </c>
      <c r="F50" t="str">
        <f t="shared" si="18"/>
        <v>128647</v>
      </c>
      <c r="G50" t="str">
        <f t="shared" si="18"/>
        <v>634131</v>
      </c>
      <c r="H50" t="str">
        <f t="shared" si="18"/>
        <v/>
      </c>
      <c r="I50" t="str">
        <f t="shared" si="18"/>
        <v>August</v>
      </c>
      <c r="J50" t="str">
        <f t="shared" si="18"/>
        <v>22785</v>
      </c>
      <c r="K50" t="str">
        <f t="shared" si="18"/>
        <v>111166</v>
      </c>
      <c r="L50" t="str">
        <f t="shared" si="18"/>
        <v>22481</v>
      </c>
      <c r="M50" t="str">
        <f t="shared" si="18"/>
        <v>106268</v>
      </c>
      <c r="N50" t="str">
        <f t="shared" si="18"/>
        <v/>
      </c>
      <c r="O50" t="str">
        <f t="shared" si="18"/>
        <v>August</v>
      </c>
      <c r="P50" t="str">
        <f t="shared" si="18"/>
        <v>36748</v>
      </c>
      <c r="Q50" t="str">
        <f t="shared" si="18"/>
        <v>165500</v>
      </c>
      <c r="R50" t="str">
        <f t="shared" si="18"/>
        <v>24747</v>
      </c>
      <c r="S50" t="str">
        <f t="shared" si="18"/>
        <v>146249</v>
      </c>
      <c r="T50" t="str">
        <f t="shared" si="18"/>
        <v/>
      </c>
      <c r="U50" t="str">
        <f t="shared" si="18"/>
        <v>August</v>
      </c>
      <c r="V50" t="str">
        <f t="shared" si="18"/>
        <v>68545</v>
      </c>
      <c r="W50" t="str">
        <f t="shared" si="18"/>
        <v>209445</v>
      </c>
      <c r="X50" t="str">
        <f t="shared" si="18"/>
        <v>36047</v>
      </c>
      <c r="Y50" t="str">
        <f t="shared" si="18"/>
        <v>185084</v>
      </c>
      <c r="Z50" t="str">
        <f t="shared" si="18"/>
        <v/>
      </c>
      <c r="AA50" t="str">
        <f t="shared" si="18"/>
        <v>August</v>
      </c>
      <c r="AB50" t="str">
        <f t="shared" si="18"/>
        <v>117</v>
      </c>
      <c r="AC50" t="str">
        <f t="shared" si="18"/>
        <v>827</v>
      </c>
      <c r="AD50" t="str">
        <f t="shared" si="18"/>
        <v>327</v>
      </c>
      <c r="AE50" t="str">
        <f t="shared" si="18"/>
        <v>696</v>
      </c>
      <c r="AF50" t="str">
        <f t="shared" si="18"/>
        <v/>
      </c>
      <c r="AG50" t="str">
        <f t="shared" si="18"/>
        <v>August</v>
      </c>
      <c r="AH50" t="str">
        <f t="shared" si="18"/>
        <v>-46098</v>
      </c>
      <c r="AI50" t="str">
        <f t="shared" si="18"/>
        <v>-10178</v>
      </c>
      <c r="AJ50" t="str">
        <f t="shared" si="18"/>
        <v>5199</v>
      </c>
      <c r="AK50" t="str">
        <f t="shared" si="18"/>
        <v>12436</v>
      </c>
      <c r="AL50" t="str">
        <f t="shared" si="18"/>
        <v/>
      </c>
      <c r="AM50" t="str">
        <f t="shared" si="18"/>
        <v>August</v>
      </c>
      <c r="AN50" t="str">
        <f t="shared" si="18"/>
        <v>6822</v>
      </c>
      <c r="AO50" t="str">
        <f t="shared" si="18"/>
        <v>39618</v>
      </c>
      <c r="AP50" t="str">
        <f t="shared" si="18"/>
        <v>7405</v>
      </c>
      <c r="AQ50" t="str">
        <f t="shared" si="18"/>
        <v>39088</v>
      </c>
      <c r="AR50" t="str">
        <f t="shared" si="18"/>
        <v/>
      </c>
      <c r="AS50" t="str">
        <f t="shared" si="18"/>
        <v>August</v>
      </c>
      <c r="AT50" t="str">
        <f t="shared" si="18"/>
        <v>10312</v>
      </c>
      <c r="AU50" t="str">
        <f t="shared" si="18"/>
        <v>62031</v>
      </c>
      <c r="AV50" t="str">
        <f t="shared" si="18"/>
        <v>10389</v>
      </c>
      <c r="AW50" t="str">
        <f t="shared" si="18"/>
        <v>53263</v>
      </c>
      <c r="AX50" t="str">
        <f t="shared" si="18"/>
        <v/>
      </c>
      <c r="AY50" t="str">
        <f t="shared" si="18"/>
        <v>August</v>
      </c>
      <c r="AZ50" t="str">
        <f t="shared" si="18"/>
        <v>21188</v>
      </c>
      <c r="BA50" t="str">
        <f t="shared" si="18"/>
        <v>76032</v>
      </c>
      <c r="BB50" t="str">
        <f t="shared" si="18"/>
        <v>20313</v>
      </c>
      <c r="BC50" t="str">
        <f t="shared" si="18"/>
        <v>81388</v>
      </c>
      <c r="BD50" t="str">
        <f t="shared" si="18"/>
        <v/>
      </c>
      <c r="BE50" t="str">
        <f t="shared" si="18"/>
        <v>August</v>
      </c>
      <c r="BF50" t="str">
        <f t="shared" si="18"/>
        <v>-47</v>
      </c>
      <c r="BG50" t="str">
        <f t="shared" si="18"/>
        <v>672</v>
      </c>
      <c r="BH50" t="str">
        <f t="shared" si="18"/>
        <v>490</v>
      </c>
      <c r="BI50" t="str">
        <f t="shared" si="18"/>
        <v>4120</v>
      </c>
      <c r="BJ50" t="str">
        <f t="shared" si="18"/>
        <v/>
      </c>
      <c r="BK50" t="str">
        <f t="shared" si="18"/>
        <v>August</v>
      </c>
      <c r="BL50" t="str">
        <f t="shared" si="18"/>
        <v>1334</v>
      </c>
      <c r="BM50" t="str">
        <f t="shared" si="18"/>
        <v>5661</v>
      </c>
      <c r="BN50" t="str">
        <f t="shared" si="18"/>
        <v>1249</v>
      </c>
      <c r="BO50" t="str">
        <f t="shared" si="18"/>
        <v>5539</v>
      </c>
      <c r="BP50" t="str">
        <f t="shared" ref="BP50:CG50" si="19">TRIM(SUBSTITUTE(BP34,CHAR(160),CHAR(32)))</f>
        <v/>
      </c>
      <c r="BQ50" t="str">
        <f t="shared" si="19"/>
        <v>August</v>
      </c>
      <c r="BR50" t="str">
        <f t="shared" si="19"/>
        <v>138</v>
      </c>
      <c r="BS50" t="str">
        <f t="shared" si="19"/>
        <v>589</v>
      </c>
      <c r="BT50" t="str">
        <f t="shared" si="19"/>
        <v>154</v>
      </c>
      <c r="BU50" t="str">
        <f t="shared" si="19"/>
        <v>613</v>
      </c>
      <c r="BV50" t="str">
        <f t="shared" si="19"/>
        <v/>
      </c>
      <c r="BW50" t="str">
        <f t="shared" si="19"/>
        <v>August</v>
      </c>
      <c r="BX50" t="str">
        <f t="shared" si="19"/>
        <v>55693</v>
      </c>
      <c r="BY50" t="str">
        <f t="shared" si="19"/>
        <v>255605</v>
      </c>
      <c r="BZ50" t="str">
        <f t="shared" si="19"/>
        <v>54888</v>
      </c>
      <c r="CA50" t="str">
        <f t="shared" si="19"/>
        <v>267302</v>
      </c>
      <c r="CB50" t="str">
        <f t="shared" si="19"/>
        <v/>
      </c>
      <c r="CC50" t="str">
        <f t="shared" si="19"/>
        <v>August</v>
      </c>
      <c r="CD50" t="str">
        <f t="shared" si="19"/>
        <v>66013</v>
      </c>
      <c r="CE50" t="str">
        <f t="shared" si="19"/>
        <v>405169</v>
      </c>
      <c r="CF50" t="str">
        <f t="shared" si="19"/>
        <v>73759</v>
      </c>
      <c r="CG50" t="str">
        <f t="shared" si="19"/>
        <v>366829</v>
      </c>
    </row>
    <row r="51" spans="2:85" x14ac:dyDescent="0.3">
      <c r="C51" t="str">
        <f t="shared" si="9"/>
        <v>September</v>
      </c>
      <c r="D51" t="str">
        <f t="shared" ref="D51:BO51" si="20">TRIM(SUBSTITUTE(D35,CHAR(160),CHAR(32)))</f>
        <v>258696</v>
      </c>
      <c r="E51" t="str">
        <f t="shared" si="20"/>
        <v>919470</v>
      </c>
      <c r="F51" t="str">
        <f t="shared" si="20"/>
        <v>271668</v>
      </c>
      <c r="G51" t="str">
        <f t="shared" si="20"/>
        <v>905799</v>
      </c>
      <c r="H51" t="str">
        <f t="shared" si="20"/>
        <v/>
      </c>
      <c r="I51" t="str">
        <f t="shared" si="20"/>
        <v>September</v>
      </c>
      <c r="J51" t="str">
        <f t="shared" si="20"/>
        <v>138161</v>
      </c>
      <c r="K51" t="str">
        <f t="shared" si="20"/>
        <v>249327</v>
      </c>
      <c r="L51" t="str">
        <f t="shared" si="20"/>
        <v>137474</v>
      </c>
      <c r="M51" t="str">
        <f t="shared" si="20"/>
        <v>243742</v>
      </c>
      <c r="N51" t="str">
        <f t="shared" si="20"/>
        <v/>
      </c>
      <c r="O51" t="str">
        <f t="shared" si="20"/>
        <v>September</v>
      </c>
      <c r="P51" t="str">
        <f t="shared" si="20"/>
        <v>47504</v>
      </c>
      <c r="Q51" t="str">
        <f t="shared" si="20"/>
        <v>213004</v>
      </c>
      <c r="R51" t="str">
        <f t="shared" si="20"/>
        <v>49354</v>
      </c>
      <c r="S51" t="str">
        <f t="shared" si="20"/>
        <v>195603</v>
      </c>
      <c r="T51" t="str">
        <f t="shared" si="20"/>
        <v/>
      </c>
      <c r="U51" t="str">
        <f t="shared" si="20"/>
        <v>September</v>
      </c>
      <c r="V51" t="str">
        <f t="shared" si="20"/>
        <v>38132</v>
      </c>
      <c r="W51" t="str">
        <f t="shared" si="20"/>
        <v>247577</v>
      </c>
      <c r="X51" t="str">
        <f t="shared" si="20"/>
        <v>29862</v>
      </c>
      <c r="Y51" t="str">
        <f t="shared" si="20"/>
        <v>214946</v>
      </c>
      <c r="Z51" t="str">
        <f t="shared" si="20"/>
        <v/>
      </c>
      <c r="AA51" t="str">
        <f t="shared" si="20"/>
        <v>September</v>
      </c>
      <c r="AB51" t="str">
        <f t="shared" si="20"/>
        <v>482</v>
      </c>
      <c r="AC51" t="str">
        <f t="shared" si="20"/>
        <v>1309</v>
      </c>
      <c r="AD51" t="str">
        <f t="shared" si="20"/>
        <v>109</v>
      </c>
      <c r="AE51" t="str">
        <f t="shared" si="20"/>
        <v>805</v>
      </c>
      <c r="AF51" t="str">
        <f t="shared" si="20"/>
        <v/>
      </c>
      <c r="AG51" t="str">
        <f t="shared" si="20"/>
        <v>September</v>
      </c>
      <c r="AH51" t="str">
        <f t="shared" si="20"/>
        <v>-3650</v>
      </c>
      <c r="AI51" t="str">
        <f t="shared" si="20"/>
        <v>-13828</v>
      </c>
      <c r="AJ51" t="str">
        <f t="shared" si="20"/>
        <v>14753</v>
      </c>
      <c r="AK51" t="str">
        <f t="shared" si="20"/>
        <v>27189</v>
      </c>
      <c r="AL51" t="str">
        <f t="shared" si="20"/>
        <v/>
      </c>
      <c r="AM51" t="str">
        <f t="shared" si="20"/>
        <v>September</v>
      </c>
      <c r="AN51" t="str">
        <f t="shared" si="20"/>
        <v>7148</v>
      </c>
      <c r="AO51" t="str">
        <f t="shared" si="20"/>
        <v>46766</v>
      </c>
      <c r="AP51" t="str">
        <f t="shared" si="20"/>
        <v>7850</v>
      </c>
      <c r="AQ51" t="str">
        <f t="shared" si="20"/>
        <v>46938</v>
      </c>
      <c r="AR51" t="str">
        <f t="shared" si="20"/>
        <v/>
      </c>
      <c r="AS51" t="str">
        <f t="shared" si="20"/>
        <v>September</v>
      </c>
      <c r="AT51" t="str">
        <f t="shared" si="20"/>
        <v>9807</v>
      </c>
      <c r="AU51" t="str">
        <f t="shared" si="20"/>
        <v>71838</v>
      </c>
      <c r="AV51" t="str">
        <f t="shared" si="20"/>
        <v>11193</v>
      </c>
      <c r="AW51" t="str">
        <f t="shared" si="20"/>
        <v>64456</v>
      </c>
      <c r="AX51" t="str">
        <f t="shared" si="20"/>
        <v/>
      </c>
      <c r="AY51" t="str">
        <f t="shared" si="20"/>
        <v>September</v>
      </c>
      <c r="AZ51" t="str">
        <f t="shared" si="20"/>
        <v>19898</v>
      </c>
      <c r="BA51" t="str">
        <f t="shared" si="20"/>
        <v>95930</v>
      </c>
      <c r="BB51" t="str">
        <f t="shared" si="20"/>
        <v>19202</v>
      </c>
      <c r="BC51" t="str">
        <f t="shared" si="20"/>
        <v>100590</v>
      </c>
      <c r="BD51" t="str">
        <f t="shared" si="20"/>
        <v/>
      </c>
      <c r="BE51" t="str">
        <f t="shared" si="20"/>
        <v>September</v>
      </c>
      <c r="BF51" t="str">
        <f t="shared" si="20"/>
        <v>-30</v>
      </c>
      <c r="BG51" t="str">
        <f t="shared" si="20"/>
        <v>642</v>
      </c>
      <c r="BH51" t="str">
        <f t="shared" si="20"/>
        <v>587</v>
      </c>
      <c r="BI51" t="str">
        <f t="shared" si="20"/>
        <v>4707</v>
      </c>
      <c r="BJ51" t="str">
        <f t="shared" si="20"/>
        <v/>
      </c>
      <c r="BK51" t="str">
        <f t="shared" si="20"/>
        <v>September</v>
      </c>
      <c r="BL51" t="str">
        <f t="shared" si="20"/>
        <v>1244</v>
      </c>
      <c r="BM51" t="str">
        <f t="shared" si="20"/>
        <v>6905</v>
      </c>
      <c r="BN51" t="str">
        <f t="shared" si="20"/>
        <v>1284</v>
      </c>
      <c r="BO51" t="str">
        <f t="shared" si="20"/>
        <v>6823</v>
      </c>
      <c r="BP51" t="str">
        <f t="shared" ref="BP51:CG51" si="21">TRIM(SUBSTITUTE(BP35,CHAR(160),CHAR(32)))</f>
        <v/>
      </c>
      <c r="BQ51" t="str">
        <f t="shared" si="21"/>
        <v>September</v>
      </c>
      <c r="BR51" t="str">
        <f t="shared" si="21"/>
        <v>234</v>
      </c>
      <c r="BS51" t="str">
        <f t="shared" si="21"/>
        <v>823</v>
      </c>
      <c r="BT51" t="str">
        <f t="shared" si="21"/>
        <v>214</v>
      </c>
      <c r="BU51" t="str">
        <f t="shared" si="21"/>
        <v>827</v>
      </c>
      <c r="BV51" t="str">
        <f t="shared" si="21"/>
        <v/>
      </c>
      <c r="BW51" t="str">
        <f t="shared" si="21"/>
        <v>September</v>
      </c>
      <c r="BX51" t="str">
        <f t="shared" si="21"/>
        <v>55613</v>
      </c>
      <c r="BY51" t="str">
        <f t="shared" si="21"/>
        <v>311218</v>
      </c>
      <c r="BZ51" t="str">
        <f t="shared" si="21"/>
        <v>54887</v>
      </c>
      <c r="CA51" t="str">
        <f t="shared" si="21"/>
        <v>322189</v>
      </c>
      <c r="CB51" t="str">
        <f t="shared" si="21"/>
        <v/>
      </c>
      <c r="CC51" t="str">
        <f t="shared" si="21"/>
        <v>September</v>
      </c>
      <c r="CD51" t="str">
        <f t="shared" si="21"/>
        <v>203083</v>
      </c>
      <c r="CE51" t="str">
        <f t="shared" si="21"/>
        <v>608252</v>
      </c>
      <c r="CF51" t="str">
        <f t="shared" si="21"/>
        <v>216781</v>
      </c>
      <c r="CG51" t="str">
        <f t="shared" si="21"/>
        <v>583610</v>
      </c>
    </row>
    <row r="52" spans="2:85" x14ac:dyDescent="0.3">
      <c r="C52" t="str">
        <f t="shared" si="9"/>
        <v>October</v>
      </c>
      <c r="D52" t="str">
        <f t="shared" ref="D52:BO52" si="22">TRIM(SUBSTITUTE(D36,CHAR(160),CHAR(32)))</f>
        <v>132334</v>
      </c>
      <c r="E52" t="str">
        <f t="shared" si="22"/>
        <v>1051804</v>
      </c>
      <c r="F52" t="str">
        <f t="shared" si="22"/>
        <v>133291</v>
      </c>
      <c r="G52" t="str">
        <f t="shared" si="22"/>
        <v>1039090</v>
      </c>
      <c r="H52" t="str">
        <f t="shared" si="22"/>
        <v/>
      </c>
      <c r="I52" t="str">
        <f t="shared" si="22"/>
        <v>October</v>
      </c>
      <c r="J52" t="str">
        <f t="shared" si="22"/>
        <v>23429</v>
      </c>
      <c r="K52" t="str">
        <f t="shared" si="22"/>
        <v>272756</v>
      </c>
      <c r="L52" t="str">
        <f t="shared" si="22"/>
        <v>26648</v>
      </c>
      <c r="M52" t="str">
        <f t="shared" si="22"/>
        <v>270390</v>
      </c>
      <c r="N52" t="str">
        <f t="shared" si="22"/>
        <v/>
      </c>
      <c r="O52" t="str">
        <f t="shared" si="22"/>
        <v>October</v>
      </c>
      <c r="P52" t="str">
        <f t="shared" si="22"/>
        <v>31390</v>
      </c>
      <c r="Q52" t="str">
        <f t="shared" si="22"/>
        <v>244394</v>
      </c>
      <c r="R52" t="str">
        <f t="shared" si="22"/>
        <v>33488</v>
      </c>
      <c r="S52" t="str">
        <f t="shared" si="22"/>
        <v>229091</v>
      </c>
      <c r="T52" t="str">
        <f t="shared" si="22"/>
        <v/>
      </c>
      <c r="U52" t="str">
        <f t="shared" si="22"/>
        <v>October</v>
      </c>
      <c r="V52" t="str">
        <f t="shared" si="22"/>
        <v>37135</v>
      </c>
      <c r="W52" t="str">
        <f t="shared" si="22"/>
        <v>284712</v>
      </c>
      <c r="X52" t="str">
        <f t="shared" si="22"/>
        <v>47951</v>
      </c>
      <c r="Y52" t="str">
        <f t="shared" si="22"/>
        <v>262897</v>
      </c>
      <c r="Z52" t="str">
        <f t="shared" si="22"/>
        <v/>
      </c>
      <c r="AA52" t="str">
        <f t="shared" si="22"/>
        <v>October</v>
      </c>
      <c r="AB52" t="str">
        <f t="shared" si="22"/>
        <v>190</v>
      </c>
      <c r="AC52" t="str">
        <f t="shared" si="22"/>
        <v>1499</v>
      </c>
      <c r="AD52" t="str">
        <f t="shared" si="22"/>
        <v>126</v>
      </c>
      <c r="AE52" t="str">
        <f t="shared" si="22"/>
        <v>931</v>
      </c>
      <c r="AF52" t="str">
        <f t="shared" si="22"/>
        <v/>
      </c>
      <c r="AG52" t="str">
        <f t="shared" si="22"/>
        <v>October</v>
      </c>
      <c r="AH52" t="str">
        <f t="shared" si="22"/>
        <v>19573</v>
      </c>
      <c r="AI52" t="str">
        <f t="shared" si="22"/>
        <v>5745</v>
      </c>
      <c r="AJ52" t="str">
        <f t="shared" si="22"/>
        <v>-14215</v>
      </c>
      <c r="AK52" t="str">
        <f t="shared" si="22"/>
        <v>12974</v>
      </c>
      <c r="AL52" t="str">
        <f t="shared" si="22"/>
        <v/>
      </c>
      <c r="AM52" t="str">
        <f t="shared" si="22"/>
        <v>October</v>
      </c>
      <c r="AN52" t="str">
        <f t="shared" si="22"/>
        <v>8701</v>
      </c>
      <c r="AO52" t="str">
        <f t="shared" si="22"/>
        <v>55467</v>
      </c>
      <c r="AP52" t="str">
        <f t="shared" si="22"/>
        <v>7724</v>
      </c>
      <c r="AQ52" t="str">
        <f t="shared" si="22"/>
        <v>54662</v>
      </c>
      <c r="AR52" t="str">
        <f t="shared" si="22"/>
        <v/>
      </c>
      <c r="AS52" t="str">
        <f t="shared" si="22"/>
        <v>October</v>
      </c>
      <c r="AT52" t="str">
        <f t="shared" si="22"/>
        <v>-7379</v>
      </c>
      <c r="AU52" t="str">
        <f t="shared" si="22"/>
        <v>64459</v>
      </c>
      <c r="AV52" t="str">
        <f t="shared" si="22"/>
        <v>11463</v>
      </c>
      <c r="AW52" t="str">
        <f t="shared" si="22"/>
        <v>75919</v>
      </c>
      <c r="AX52" t="str">
        <f t="shared" si="22"/>
        <v/>
      </c>
      <c r="AY52" t="str">
        <f t="shared" si="22"/>
        <v>October</v>
      </c>
      <c r="AZ52" t="str">
        <f t="shared" si="22"/>
        <v>18021</v>
      </c>
      <c r="BA52" t="str">
        <f t="shared" si="22"/>
        <v>113951</v>
      </c>
      <c r="BB52" t="str">
        <f t="shared" si="22"/>
        <v>18104</v>
      </c>
      <c r="BC52" t="str">
        <f t="shared" si="22"/>
        <v>118694</v>
      </c>
      <c r="BD52" t="str">
        <f t="shared" si="22"/>
        <v/>
      </c>
      <c r="BE52" t="str">
        <f t="shared" si="22"/>
        <v>October</v>
      </c>
      <c r="BF52" t="str">
        <f t="shared" si="22"/>
        <v>-134</v>
      </c>
      <c r="BG52" t="str">
        <f t="shared" si="22"/>
        <v>508</v>
      </c>
      <c r="BH52" t="str">
        <f t="shared" si="22"/>
        <v>663</v>
      </c>
      <c r="BI52" t="str">
        <f t="shared" si="22"/>
        <v>5370</v>
      </c>
      <c r="BJ52" t="str">
        <f t="shared" si="22"/>
        <v/>
      </c>
      <c r="BK52" t="str">
        <f t="shared" si="22"/>
        <v>October</v>
      </c>
      <c r="BL52" t="str">
        <f t="shared" si="22"/>
        <v>1408</v>
      </c>
      <c r="BM52" t="str">
        <f t="shared" si="22"/>
        <v>8313</v>
      </c>
      <c r="BN52" t="str">
        <f t="shared" si="22"/>
        <v>1339</v>
      </c>
      <c r="BO52" t="str">
        <f t="shared" si="22"/>
        <v>8162</v>
      </c>
      <c r="BP52" t="str">
        <f t="shared" ref="BP52:CG52" si="23">TRIM(SUBSTITUTE(BP36,CHAR(160),CHAR(32)))</f>
        <v/>
      </c>
      <c r="BQ52" t="str">
        <f t="shared" si="23"/>
        <v>October</v>
      </c>
      <c r="BR52" t="str">
        <f t="shared" si="23"/>
        <v>624</v>
      </c>
      <c r="BS52" t="str">
        <f t="shared" si="23"/>
        <v>1447</v>
      </c>
      <c r="BT52" t="str">
        <f t="shared" si="23"/>
        <v>74</v>
      </c>
      <c r="BU52" t="str">
        <f t="shared" si="23"/>
        <v>901</v>
      </c>
      <c r="BV52" t="str">
        <f t="shared" si="23"/>
        <v/>
      </c>
      <c r="BW52" t="str">
        <f t="shared" si="23"/>
        <v>October</v>
      </c>
      <c r="BX52" t="str">
        <f t="shared" si="23"/>
        <v>55653</v>
      </c>
      <c r="BY52" t="str">
        <f t="shared" si="23"/>
        <v>366871</v>
      </c>
      <c r="BZ52" t="str">
        <f t="shared" si="23"/>
        <v>54887</v>
      </c>
      <c r="CA52" t="str">
        <f t="shared" si="23"/>
        <v>377076</v>
      </c>
      <c r="CB52" t="str">
        <f t="shared" si="23"/>
        <v/>
      </c>
      <c r="CC52" t="str">
        <f t="shared" si="23"/>
        <v>October</v>
      </c>
      <c r="CD52" t="str">
        <f t="shared" si="23"/>
        <v>76681</v>
      </c>
      <c r="CE52" t="str">
        <f t="shared" si="23"/>
        <v>684933</v>
      </c>
      <c r="CF52" t="str">
        <f t="shared" si="23"/>
        <v>78404</v>
      </c>
      <c r="CG52" t="str">
        <f t="shared" si="23"/>
        <v>662014</v>
      </c>
    </row>
    <row r="53" spans="2:85" x14ac:dyDescent="0.3">
      <c r="C53" t="str">
        <f t="shared" si="9"/>
        <v>November</v>
      </c>
      <c r="D53" t="str">
        <f t="shared" ref="D53:BO53" si="24">TRIM(SUBSTITUTE(D37,CHAR(160),CHAR(32)))</f>
        <v>122339</v>
      </c>
      <c r="E53" t="str">
        <f t="shared" si="24"/>
        <v>1174143</v>
      </c>
      <c r="F53" t="str">
        <f t="shared" si="24"/>
        <v>125595</v>
      </c>
      <c r="G53" t="str">
        <f t="shared" si="24"/>
        <v>1164685</v>
      </c>
      <c r="H53" t="str">
        <f t="shared" si="24"/>
        <v/>
      </c>
      <c r="I53" t="str">
        <f t="shared" si="24"/>
        <v>November</v>
      </c>
      <c r="J53" t="str">
        <f t="shared" si="24"/>
        <v>15846</v>
      </c>
      <c r="K53" t="str">
        <f t="shared" si="24"/>
        <v>288602</v>
      </c>
      <c r="L53" t="str">
        <f t="shared" si="24"/>
        <v>20864</v>
      </c>
      <c r="M53" t="str">
        <f t="shared" si="24"/>
        <v>291254</v>
      </c>
      <c r="N53" t="str">
        <f t="shared" si="24"/>
        <v/>
      </c>
      <c r="O53" t="str">
        <f t="shared" si="24"/>
        <v>November</v>
      </c>
      <c r="P53" t="str">
        <f t="shared" si="24"/>
        <v>23535</v>
      </c>
      <c r="Q53" t="str">
        <f t="shared" si="24"/>
        <v>267929</v>
      </c>
      <c r="R53" t="str">
        <f t="shared" si="24"/>
        <v>21321</v>
      </c>
      <c r="S53" t="str">
        <f t="shared" si="24"/>
        <v>250412</v>
      </c>
      <c r="T53" t="str">
        <f t="shared" si="24"/>
        <v/>
      </c>
      <c r="U53" t="str">
        <f t="shared" si="24"/>
        <v>November</v>
      </c>
      <c r="V53" t="str">
        <f t="shared" si="24"/>
        <v>43654</v>
      </c>
      <c r="W53" t="str">
        <f t="shared" si="24"/>
        <v>328366</v>
      </c>
      <c r="X53" t="str">
        <f t="shared" si="24"/>
        <v>34398</v>
      </c>
      <c r="Y53" t="str">
        <f t="shared" si="24"/>
        <v>297295</v>
      </c>
      <c r="Z53" t="str">
        <f t="shared" si="24"/>
        <v/>
      </c>
      <c r="AA53" t="str">
        <f t="shared" si="24"/>
        <v>November</v>
      </c>
      <c r="AB53" t="str">
        <f t="shared" si="24"/>
        <v>197</v>
      </c>
      <c r="AC53" t="str">
        <f t="shared" si="24"/>
        <v>1696</v>
      </c>
      <c r="AD53" t="str">
        <f t="shared" si="24"/>
        <v>76</v>
      </c>
      <c r="AE53" t="str">
        <f t="shared" si="24"/>
        <v>1007</v>
      </c>
      <c r="AF53" t="str">
        <f t="shared" si="24"/>
        <v/>
      </c>
      <c r="AG53" t="str">
        <f t="shared" si="24"/>
        <v>November</v>
      </c>
      <c r="AH53" t="str">
        <f t="shared" si="24"/>
        <v>247</v>
      </c>
      <c r="AI53" t="str">
        <f t="shared" si="24"/>
        <v>5992</v>
      </c>
      <c r="AJ53" t="str">
        <f t="shared" si="24"/>
        <v>9037</v>
      </c>
      <c r="AK53" t="str">
        <f t="shared" si="24"/>
        <v>22011</v>
      </c>
      <c r="AL53" t="str">
        <f t="shared" si="24"/>
        <v/>
      </c>
      <c r="AM53" t="str">
        <f t="shared" si="24"/>
        <v>November</v>
      </c>
      <c r="AN53" t="str">
        <f t="shared" si="24"/>
        <v>7119</v>
      </c>
      <c r="AO53" t="str">
        <f t="shared" si="24"/>
        <v>62586</v>
      </c>
      <c r="AP53" t="str">
        <f t="shared" si="24"/>
        <v>7936</v>
      </c>
      <c r="AQ53" t="str">
        <f t="shared" si="24"/>
        <v>62598</v>
      </c>
      <c r="AR53" t="str">
        <f t="shared" si="24"/>
        <v/>
      </c>
      <c r="AS53" t="str">
        <f t="shared" si="24"/>
        <v>November</v>
      </c>
      <c r="AT53" t="str">
        <f t="shared" si="24"/>
        <v>11474</v>
      </c>
      <c r="AU53" t="str">
        <f t="shared" si="24"/>
        <v>75933</v>
      </c>
      <c r="AV53" t="str">
        <f t="shared" si="24"/>
        <v>10869</v>
      </c>
      <c r="AW53" t="str">
        <f t="shared" si="24"/>
        <v>86788</v>
      </c>
      <c r="AX53" t="str">
        <f t="shared" si="24"/>
        <v/>
      </c>
      <c r="AY53" t="str">
        <f t="shared" si="24"/>
        <v>November</v>
      </c>
      <c r="AZ53" t="str">
        <f t="shared" si="24"/>
        <v>18948</v>
      </c>
      <c r="BA53" t="str">
        <f t="shared" si="24"/>
        <v>132899</v>
      </c>
      <c r="BB53" t="str">
        <f t="shared" si="24"/>
        <v>19429</v>
      </c>
      <c r="BC53" t="str">
        <f t="shared" si="24"/>
        <v>138123</v>
      </c>
      <c r="BD53" t="str">
        <f t="shared" si="24"/>
        <v/>
      </c>
      <c r="BE53" t="str">
        <f t="shared" si="24"/>
        <v>November</v>
      </c>
      <c r="BF53" t="str">
        <f t="shared" si="24"/>
        <v>24</v>
      </c>
      <c r="BG53" t="str">
        <f t="shared" si="24"/>
        <v>532</v>
      </c>
      <c r="BH53" t="str">
        <f t="shared" si="24"/>
        <v>260</v>
      </c>
      <c r="BI53" t="str">
        <f t="shared" si="24"/>
        <v>5630</v>
      </c>
      <c r="BJ53" t="str">
        <f t="shared" si="24"/>
        <v/>
      </c>
      <c r="BK53" t="str">
        <f t="shared" si="24"/>
        <v>November</v>
      </c>
      <c r="BL53" t="str">
        <f t="shared" si="24"/>
        <v>1295</v>
      </c>
      <c r="BM53" t="str">
        <f t="shared" si="24"/>
        <v>9608</v>
      </c>
      <c r="BN53" t="str">
        <f t="shared" si="24"/>
        <v>1405</v>
      </c>
      <c r="BO53" t="str">
        <f t="shared" si="24"/>
        <v>9567</v>
      </c>
      <c r="BP53" t="str">
        <f t="shared" ref="BP53:CG53" si="25">TRIM(SUBSTITUTE(BP37,CHAR(160),CHAR(32)))</f>
        <v/>
      </c>
      <c r="BQ53" t="str">
        <f t="shared" si="25"/>
        <v>November</v>
      </c>
      <c r="BR53" t="str">
        <f t="shared" si="25"/>
        <v>232</v>
      </c>
      <c r="BS53" t="str">
        <f t="shared" si="25"/>
        <v>1679</v>
      </c>
      <c r="BT53" t="str">
        <f t="shared" si="25"/>
        <v>152</v>
      </c>
      <c r="BU53" t="str">
        <f t="shared" si="25"/>
        <v>1053</v>
      </c>
      <c r="BV53" t="str">
        <f t="shared" si="25"/>
        <v/>
      </c>
      <c r="BW53" t="str">
        <f t="shared" si="25"/>
        <v>November</v>
      </c>
      <c r="BX53" t="str">
        <f t="shared" si="25"/>
        <v>54979</v>
      </c>
      <c r="BY53" t="str">
        <f t="shared" si="25"/>
        <v>421850</v>
      </c>
      <c r="BZ53" t="str">
        <f t="shared" si="25"/>
        <v>54887</v>
      </c>
      <c r="CA53" t="str">
        <f t="shared" si="25"/>
        <v>431963</v>
      </c>
      <c r="CB53" t="str">
        <f t="shared" si="25"/>
        <v/>
      </c>
      <c r="CC53" t="str">
        <f t="shared" si="25"/>
        <v>November</v>
      </c>
      <c r="CD53" t="str">
        <f t="shared" si="25"/>
        <v>67360</v>
      </c>
      <c r="CE53" t="str">
        <f t="shared" si="25"/>
        <v>752293</v>
      </c>
      <c r="CF53" t="str">
        <f t="shared" si="25"/>
        <v>70708</v>
      </c>
      <c r="CG53" t="str">
        <f t="shared" si="25"/>
        <v>732722</v>
      </c>
    </row>
    <row r="54" spans="2:85" x14ac:dyDescent="0.3">
      <c r="C54" t="str">
        <f t="shared" si="9"/>
        <v>December</v>
      </c>
      <c r="D54" t="str">
        <f t="shared" ref="D54:BO54" si="26">TRIM(SUBSTITUTE(D38,CHAR(160),CHAR(32)))</f>
        <v>208892</v>
      </c>
      <c r="E54" t="str">
        <f t="shared" si="26"/>
        <v>1383035</v>
      </c>
      <c r="F54" t="str">
        <f t="shared" si="26"/>
        <v>259766</v>
      </c>
      <c r="G54" t="str">
        <f t="shared" si="26"/>
        <v>1424451</v>
      </c>
      <c r="H54" t="str">
        <f t="shared" si="26"/>
        <v/>
      </c>
      <c r="I54" t="str">
        <f t="shared" si="26"/>
        <v>December</v>
      </c>
      <c r="J54" t="str">
        <f t="shared" si="26"/>
        <v>80931</v>
      </c>
      <c r="K54" t="str">
        <f t="shared" si="26"/>
        <v>369533</v>
      </c>
      <c r="L54" t="str">
        <f t="shared" si="26"/>
        <v>136227</v>
      </c>
      <c r="M54" t="str">
        <f t="shared" si="26"/>
        <v>427481</v>
      </c>
      <c r="N54" t="str">
        <f t="shared" si="26"/>
        <v/>
      </c>
      <c r="O54" t="str">
        <f t="shared" si="26"/>
        <v>December</v>
      </c>
      <c r="P54" t="str">
        <f t="shared" si="26"/>
        <v>49723</v>
      </c>
      <c r="Q54" t="str">
        <f t="shared" si="26"/>
        <v>317652</v>
      </c>
      <c r="R54" t="str">
        <f t="shared" si="26"/>
        <v>51752</v>
      </c>
      <c r="S54" t="str">
        <f t="shared" si="26"/>
        <v>302164</v>
      </c>
      <c r="T54" t="str">
        <f t="shared" si="26"/>
        <v/>
      </c>
      <c r="U54" t="str">
        <f t="shared" si="26"/>
        <v>December</v>
      </c>
      <c r="V54" t="str">
        <f t="shared" si="26"/>
        <v>40472</v>
      </c>
      <c r="W54" t="str">
        <f t="shared" si="26"/>
        <v>368838</v>
      </c>
      <c r="X54" t="str">
        <f t="shared" si="26"/>
        <v>43075</v>
      </c>
      <c r="Y54" t="str">
        <f t="shared" si="26"/>
        <v>340370</v>
      </c>
      <c r="Z54" t="str">
        <f t="shared" si="26"/>
        <v/>
      </c>
      <c r="AA54" t="str">
        <f t="shared" si="26"/>
        <v>December</v>
      </c>
      <c r="AB54" t="str">
        <f t="shared" si="26"/>
        <v>170</v>
      </c>
      <c r="AC54" t="str">
        <f t="shared" si="26"/>
        <v>1866</v>
      </c>
      <c r="AD54" t="str">
        <f t="shared" si="26"/>
        <v>585</v>
      </c>
      <c r="AE54" t="str">
        <f t="shared" si="26"/>
        <v>1592</v>
      </c>
      <c r="AF54" t="str">
        <f t="shared" si="26"/>
        <v/>
      </c>
      <c r="AG54" t="str">
        <f t="shared" si="26"/>
        <v>December</v>
      </c>
      <c r="AH54" t="str">
        <f t="shared" si="26"/>
        <v>-1842</v>
      </c>
      <c r="AI54" t="str">
        <f t="shared" si="26"/>
        <v>4168</v>
      </c>
      <c r="AJ54" t="str">
        <f t="shared" si="26"/>
        <v>-9368</v>
      </c>
      <c r="AK54" t="str">
        <f t="shared" si="26"/>
        <v>12643</v>
      </c>
      <c r="AL54" t="str">
        <f t="shared" si="26"/>
        <v/>
      </c>
      <c r="AM54" t="str">
        <f t="shared" si="26"/>
        <v>December</v>
      </c>
      <c r="AN54" t="str">
        <f t="shared" si="26"/>
        <v>7913</v>
      </c>
      <c r="AO54" t="str">
        <f t="shared" si="26"/>
        <v>70499</v>
      </c>
      <c r="AP54" t="str">
        <f t="shared" si="26"/>
        <v>7700</v>
      </c>
      <c r="AQ54" t="str">
        <f t="shared" si="26"/>
        <v>70298</v>
      </c>
      <c r="AR54" t="str">
        <f t="shared" si="26"/>
        <v/>
      </c>
      <c r="AS54" t="str">
        <f t="shared" si="26"/>
        <v>December</v>
      </c>
      <c r="AT54" t="str">
        <f t="shared" si="26"/>
        <v>9221</v>
      </c>
      <c r="AU54" t="str">
        <f t="shared" si="26"/>
        <v>85154</v>
      </c>
      <c r="AV54" t="str">
        <f t="shared" si="26"/>
        <v>10259</v>
      </c>
      <c r="AW54" t="str">
        <f t="shared" si="26"/>
        <v>97047</v>
      </c>
      <c r="AX54" t="str">
        <f t="shared" si="26"/>
        <v/>
      </c>
      <c r="AY54" t="str">
        <f t="shared" si="26"/>
        <v>December</v>
      </c>
      <c r="AZ54" t="str">
        <f t="shared" si="26"/>
        <v>20300</v>
      </c>
      <c r="BA54" t="str">
        <f t="shared" si="26"/>
        <v>153199</v>
      </c>
      <c r="BB54" t="str">
        <f t="shared" si="26"/>
        <v>18231</v>
      </c>
      <c r="BC54" t="str">
        <f t="shared" si="26"/>
        <v>156354</v>
      </c>
      <c r="BD54" t="str">
        <f t="shared" si="26"/>
        <v/>
      </c>
      <c r="BE54" t="str">
        <f t="shared" si="26"/>
        <v>December</v>
      </c>
      <c r="BF54" t="str">
        <f t="shared" si="26"/>
        <v>542</v>
      </c>
      <c r="BG54" t="str">
        <f t="shared" si="26"/>
        <v>1074</v>
      </c>
      <c r="BH54" t="str">
        <f t="shared" si="26"/>
        <v>137</v>
      </c>
      <c r="BI54" t="str">
        <f t="shared" si="26"/>
        <v>5767</v>
      </c>
      <c r="BJ54" t="str">
        <f t="shared" si="26"/>
        <v/>
      </c>
      <c r="BK54" t="str">
        <f t="shared" si="26"/>
        <v>December</v>
      </c>
      <c r="BL54" t="str">
        <f t="shared" si="26"/>
        <v>1444</v>
      </c>
      <c r="BM54" t="str">
        <f t="shared" si="26"/>
        <v>11052</v>
      </c>
      <c r="BN54" t="str">
        <f t="shared" si="26"/>
        <v>1168</v>
      </c>
      <c r="BO54" t="str">
        <f t="shared" si="26"/>
        <v>10735</v>
      </c>
      <c r="BP54" t="str">
        <f t="shared" ref="BP54:CG54" si="27">TRIM(SUBSTITUTE(BP38,CHAR(160),CHAR(32)))</f>
        <v/>
      </c>
      <c r="BQ54" t="str">
        <f t="shared" si="27"/>
        <v>December</v>
      </c>
      <c r="BR54" t="str">
        <f t="shared" si="27"/>
        <v>299</v>
      </c>
      <c r="BS54" t="str">
        <f t="shared" si="27"/>
        <v>1978</v>
      </c>
      <c r="BT54" t="str">
        <f t="shared" si="27"/>
        <v>214</v>
      </c>
      <c r="BU54" t="str">
        <f t="shared" si="27"/>
        <v>1267</v>
      </c>
      <c r="BV54" t="str">
        <f t="shared" si="27"/>
        <v/>
      </c>
      <c r="BW54" t="str">
        <f t="shared" si="27"/>
        <v>December</v>
      </c>
      <c r="BX54" t="str">
        <f t="shared" si="27"/>
        <v>54263</v>
      </c>
      <c r="BY54" t="str">
        <f t="shared" si="27"/>
        <v>476113</v>
      </c>
      <c r="BZ54" t="str">
        <f t="shared" si="27"/>
        <v>54888</v>
      </c>
      <c r="CA54" t="str">
        <f t="shared" si="27"/>
        <v>486851</v>
      </c>
      <c r="CB54" t="str">
        <f t="shared" si="27"/>
        <v/>
      </c>
      <c r="CC54" t="str">
        <f t="shared" si="27"/>
        <v>December</v>
      </c>
      <c r="CD54" t="str">
        <f t="shared" si="27"/>
        <v>154629</v>
      </c>
      <c r="CE54" t="str">
        <f t="shared" si="27"/>
        <v>906922</v>
      </c>
      <c r="CF54" t="str">
        <f t="shared" si="27"/>
        <v>204878</v>
      </c>
      <c r="CG54" t="str">
        <f t="shared" si="27"/>
        <v>937600</v>
      </c>
    </row>
    <row r="55" spans="2:85" x14ac:dyDescent="0.3">
      <c r="C55" t="str">
        <f t="shared" si="9"/>
        <v>January</v>
      </c>
      <c r="D55" t="str">
        <f t="shared" ref="D55:BO55" si="28">TRIM(SUBSTITUTE(D39,CHAR(160),CHAR(32)))</f>
        <v/>
      </c>
      <c r="E55" t="str">
        <f t="shared" si="28"/>
        <v/>
      </c>
      <c r="F55" t="str">
        <f t="shared" si="28"/>
        <v>137932</v>
      </c>
      <c r="G55" t="str">
        <f t="shared" si="28"/>
        <v>1562383</v>
      </c>
      <c r="H55" t="str">
        <f t="shared" si="28"/>
        <v/>
      </c>
      <c r="I55" t="str">
        <f t="shared" si="28"/>
        <v>January</v>
      </c>
      <c r="J55" t="str">
        <f t="shared" si="28"/>
        <v/>
      </c>
      <c r="K55" t="str">
        <f t="shared" si="28"/>
        <v/>
      </c>
      <c r="L55" t="str">
        <f t="shared" si="28"/>
        <v>27208</v>
      </c>
      <c r="M55" t="str">
        <f t="shared" si="28"/>
        <v>454689</v>
      </c>
      <c r="N55" t="str">
        <f t="shared" si="28"/>
        <v/>
      </c>
      <c r="O55" t="str">
        <f t="shared" si="28"/>
        <v>January</v>
      </c>
      <c r="P55" t="str">
        <f t="shared" si="28"/>
        <v/>
      </c>
      <c r="Q55" t="str">
        <f t="shared" si="28"/>
        <v/>
      </c>
      <c r="R55" t="str">
        <f t="shared" si="28"/>
        <v>27496</v>
      </c>
      <c r="S55" t="str">
        <f t="shared" si="28"/>
        <v>329660</v>
      </c>
      <c r="T55" t="str">
        <f t="shared" si="28"/>
        <v/>
      </c>
      <c r="U55" t="str">
        <f t="shared" si="28"/>
        <v>January</v>
      </c>
      <c r="V55" t="str">
        <f t="shared" si="28"/>
        <v/>
      </c>
      <c r="W55" t="str">
        <f t="shared" si="28"/>
        <v/>
      </c>
      <c r="X55" t="str">
        <f t="shared" si="28"/>
        <v>35066</v>
      </c>
      <c r="Y55" t="str">
        <f t="shared" si="28"/>
        <v>375436</v>
      </c>
      <c r="Z55" t="str">
        <f t="shared" si="28"/>
        <v/>
      </c>
      <c r="AA55" t="str">
        <f t="shared" si="28"/>
        <v>January</v>
      </c>
      <c r="AB55" t="str">
        <f t="shared" si="28"/>
        <v/>
      </c>
      <c r="AC55" t="str">
        <f t="shared" si="28"/>
        <v/>
      </c>
      <c r="AD55" t="str">
        <f t="shared" si="28"/>
        <v>126</v>
      </c>
      <c r="AE55" t="str">
        <f t="shared" si="28"/>
        <v>1718</v>
      </c>
      <c r="AF55" t="str">
        <f t="shared" si="28"/>
        <v/>
      </c>
      <c r="AG55" t="str">
        <f t="shared" si="28"/>
        <v>January</v>
      </c>
      <c r="AH55" t="str">
        <f t="shared" si="28"/>
        <v/>
      </c>
      <c r="AI55" t="str">
        <f t="shared" si="28"/>
        <v/>
      </c>
      <c r="AJ55" t="str">
        <f t="shared" si="28"/>
        <v>9511</v>
      </c>
      <c r="AK55" t="str">
        <f t="shared" si="28"/>
        <v>22154</v>
      </c>
      <c r="AL55" t="str">
        <f t="shared" si="28"/>
        <v/>
      </c>
      <c r="AM55" t="str">
        <f t="shared" si="28"/>
        <v>January</v>
      </c>
      <c r="AN55" t="str">
        <f t="shared" si="28"/>
        <v/>
      </c>
      <c r="AO55" t="str">
        <f t="shared" si="28"/>
        <v/>
      </c>
      <c r="AP55" t="str">
        <f t="shared" si="28"/>
        <v>8435</v>
      </c>
      <c r="AQ55" t="str">
        <f t="shared" si="28"/>
        <v>78733</v>
      </c>
      <c r="AR55" t="str">
        <f t="shared" si="28"/>
        <v/>
      </c>
      <c r="AS55" t="str">
        <f t="shared" si="28"/>
        <v>January</v>
      </c>
      <c r="AT55" t="str">
        <f t="shared" si="28"/>
        <v/>
      </c>
      <c r="AU55" t="str">
        <f t="shared" si="28"/>
        <v/>
      </c>
      <c r="AV55" t="str">
        <f t="shared" si="28"/>
        <v>10454</v>
      </c>
      <c r="AW55" t="str">
        <f t="shared" si="28"/>
        <v>107501</v>
      </c>
      <c r="AX55" t="str">
        <f t="shared" si="28"/>
        <v/>
      </c>
      <c r="AY55" t="str">
        <f t="shared" si="28"/>
        <v>January</v>
      </c>
      <c r="AZ55" t="str">
        <f t="shared" si="28"/>
        <v/>
      </c>
      <c r="BA55" t="str">
        <f t="shared" si="28"/>
        <v/>
      </c>
      <c r="BB55" t="str">
        <f t="shared" si="28"/>
        <v>18266</v>
      </c>
      <c r="BC55" t="str">
        <f t="shared" si="28"/>
        <v>174620</v>
      </c>
      <c r="BD55" t="str">
        <f t="shared" si="28"/>
        <v/>
      </c>
      <c r="BE55" t="str">
        <f t="shared" si="28"/>
        <v>January</v>
      </c>
      <c r="BF55" t="str">
        <f t="shared" si="28"/>
        <v/>
      </c>
      <c r="BG55" t="str">
        <f t="shared" si="28"/>
        <v/>
      </c>
      <c r="BH55" t="str">
        <f t="shared" si="28"/>
        <v>264</v>
      </c>
      <c r="BI55" t="str">
        <f t="shared" si="28"/>
        <v>6031</v>
      </c>
      <c r="BJ55" t="str">
        <f t="shared" si="28"/>
        <v/>
      </c>
      <c r="BK55" t="str">
        <f t="shared" si="28"/>
        <v>January</v>
      </c>
      <c r="BL55" t="str">
        <f t="shared" si="28"/>
        <v/>
      </c>
      <c r="BM55" t="str">
        <f t="shared" si="28"/>
        <v/>
      </c>
      <c r="BN55" t="str">
        <f t="shared" si="28"/>
        <v>1106</v>
      </c>
      <c r="BO55" t="str">
        <f t="shared" si="28"/>
        <v>11841</v>
      </c>
      <c r="BP55" t="str">
        <f t="shared" ref="BP55:CG55" si="29">TRIM(SUBSTITUTE(BP39,CHAR(160),CHAR(32)))</f>
        <v/>
      </c>
      <c r="BQ55" t="str">
        <f t="shared" si="29"/>
        <v>January</v>
      </c>
      <c r="BR55" t="str">
        <f t="shared" si="29"/>
        <v/>
      </c>
      <c r="BS55" t="str">
        <f t="shared" si="29"/>
        <v/>
      </c>
      <c r="BT55" t="str">
        <f t="shared" si="29"/>
        <v>90</v>
      </c>
      <c r="BU55" t="str">
        <f t="shared" si="29"/>
        <v>1357</v>
      </c>
      <c r="BV55" t="str">
        <f t="shared" si="29"/>
        <v/>
      </c>
      <c r="BW55" t="str">
        <f t="shared" si="29"/>
        <v>January</v>
      </c>
      <c r="BX55" t="str">
        <f t="shared" si="29"/>
        <v/>
      </c>
      <c r="BY55" t="str">
        <f t="shared" si="29"/>
        <v/>
      </c>
      <c r="BZ55" t="str">
        <f t="shared" si="29"/>
        <v>54887</v>
      </c>
      <c r="CA55" t="str">
        <f t="shared" si="29"/>
        <v>541738</v>
      </c>
      <c r="CB55" t="str">
        <f t="shared" si="29"/>
        <v/>
      </c>
      <c r="CC55" t="str">
        <f t="shared" si="29"/>
        <v>January</v>
      </c>
      <c r="CD55" t="str">
        <f t="shared" si="29"/>
        <v>0</v>
      </c>
      <c r="CE55" t="str">
        <f t="shared" si="29"/>
        <v>0</v>
      </c>
      <c r="CF55" t="str">
        <f t="shared" si="29"/>
        <v>83045</v>
      </c>
      <c r="CG55" t="str">
        <f t="shared" si="29"/>
        <v>1020645</v>
      </c>
    </row>
    <row r="56" spans="2:85" x14ac:dyDescent="0.3">
      <c r="C56" t="str">
        <f t="shared" si="9"/>
        <v>February</v>
      </c>
      <c r="D56" t="str">
        <f t="shared" ref="D56:BO56" si="30">TRIM(SUBSTITUTE(D40,CHAR(160),CHAR(32)))</f>
        <v/>
      </c>
      <c r="E56" t="str">
        <f t="shared" si="30"/>
        <v/>
      </c>
      <c r="F56" t="str">
        <f t="shared" si="30"/>
        <v>129727</v>
      </c>
      <c r="G56" t="str">
        <f t="shared" si="30"/>
        <v>1692110</v>
      </c>
      <c r="H56" t="str">
        <f t="shared" si="30"/>
        <v/>
      </c>
      <c r="I56" t="str">
        <f t="shared" si="30"/>
        <v>February</v>
      </c>
      <c r="J56" t="str">
        <f t="shared" si="30"/>
        <v/>
      </c>
      <c r="K56" t="str">
        <f t="shared" si="30"/>
        <v/>
      </c>
      <c r="L56" t="str">
        <f t="shared" si="30"/>
        <v>20676</v>
      </c>
      <c r="M56" t="str">
        <f t="shared" si="30"/>
        <v>475365</v>
      </c>
      <c r="N56" t="str">
        <f t="shared" si="30"/>
        <v/>
      </c>
      <c r="O56" t="str">
        <f t="shared" si="30"/>
        <v>February</v>
      </c>
      <c r="P56" t="str">
        <f t="shared" si="30"/>
        <v/>
      </c>
      <c r="Q56" t="str">
        <f t="shared" si="30"/>
        <v/>
      </c>
      <c r="R56" t="str">
        <f t="shared" si="30"/>
        <v>30788</v>
      </c>
      <c r="S56" t="str">
        <f t="shared" si="30"/>
        <v>360448</v>
      </c>
      <c r="T56" t="str">
        <f t="shared" si="30"/>
        <v/>
      </c>
      <c r="U56" t="str">
        <f t="shared" si="30"/>
        <v>February</v>
      </c>
      <c r="V56" t="str">
        <f t="shared" si="30"/>
        <v/>
      </c>
      <c r="W56" t="str">
        <f t="shared" si="30"/>
        <v/>
      </c>
      <c r="X56" t="str">
        <f t="shared" si="30"/>
        <v>35908</v>
      </c>
      <c r="Y56" t="str">
        <f t="shared" si="30"/>
        <v>411344</v>
      </c>
      <c r="Z56" t="str">
        <f t="shared" si="30"/>
        <v/>
      </c>
      <c r="AA56" t="str">
        <f t="shared" si="30"/>
        <v>February</v>
      </c>
      <c r="AB56" t="str">
        <f t="shared" si="30"/>
        <v/>
      </c>
      <c r="AC56" t="str">
        <f t="shared" si="30"/>
        <v/>
      </c>
      <c r="AD56" t="str">
        <f t="shared" si="30"/>
        <v>105</v>
      </c>
      <c r="AE56" t="str">
        <f t="shared" si="30"/>
        <v>1823</v>
      </c>
      <c r="AF56" t="str">
        <f t="shared" si="30"/>
        <v/>
      </c>
      <c r="AG56" t="str">
        <f t="shared" si="30"/>
        <v>February</v>
      </c>
      <c r="AH56" t="str">
        <f t="shared" si="30"/>
        <v/>
      </c>
      <c r="AI56" t="str">
        <f t="shared" si="30"/>
        <v/>
      </c>
      <c r="AJ56" t="str">
        <f t="shared" si="30"/>
        <v>4453</v>
      </c>
      <c r="AK56" t="str">
        <f t="shared" si="30"/>
        <v>26607</v>
      </c>
      <c r="AL56" t="str">
        <f t="shared" si="30"/>
        <v/>
      </c>
      <c r="AM56" t="str">
        <f t="shared" si="30"/>
        <v>February</v>
      </c>
      <c r="AN56" t="str">
        <f t="shared" si="30"/>
        <v/>
      </c>
      <c r="AO56" t="str">
        <f t="shared" si="30"/>
        <v/>
      </c>
      <c r="AP56" t="str">
        <f t="shared" si="30"/>
        <v>8173</v>
      </c>
      <c r="AQ56" t="str">
        <f t="shared" si="30"/>
        <v>86906</v>
      </c>
      <c r="AR56" t="str">
        <f t="shared" si="30"/>
        <v/>
      </c>
      <c r="AS56" t="str">
        <f t="shared" si="30"/>
        <v>February</v>
      </c>
      <c r="AT56" t="str">
        <f t="shared" si="30"/>
        <v/>
      </c>
      <c r="AU56" t="str">
        <f t="shared" si="30"/>
        <v/>
      </c>
      <c r="AV56" t="str">
        <f t="shared" si="30"/>
        <v>9188</v>
      </c>
      <c r="AW56" t="str">
        <f t="shared" si="30"/>
        <v>116689</v>
      </c>
      <c r="AX56" t="str">
        <f t="shared" si="30"/>
        <v/>
      </c>
      <c r="AY56" t="str">
        <f t="shared" si="30"/>
        <v>February</v>
      </c>
      <c r="AZ56" t="str">
        <f t="shared" si="30"/>
        <v/>
      </c>
      <c r="BA56" t="str">
        <f t="shared" si="30"/>
        <v/>
      </c>
      <c r="BB56" t="str">
        <f t="shared" si="30"/>
        <v>18654</v>
      </c>
      <c r="BC56" t="str">
        <f t="shared" si="30"/>
        <v>193274</v>
      </c>
      <c r="BD56" t="str">
        <f t="shared" si="30"/>
        <v/>
      </c>
      <c r="BE56" t="str">
        <f t="shared" si="30"/>
        <v>February</v>
      </c>
      <c r="BF56" t="str">
        <f t="shared" si="30"/>
        <v/>
      </c>
      <c r="BG56" t="str">
        <f t="shared" si="30"/>
        <v/>
      </c>
      <c r="BH56" t="str">
        <f t="shared" si="30"/>
        <v>526</v>
      </c>
      <c r="BI56" t="str">
        <f t="shared" si="30"/>
        <v>6557</v>
      </c>
      <c r="BJ56" t="str">
        <f t="shared" si="30"/>
        <v/>
      </c>
      <c r="BK56" t="str">
        <f t="shared" si="30"/>
        <v>February</v>
      </c>
      <c r="BL56" t="str">
        <f t="shared" si="30"/>
        <v/>
      </c>
      <c r="BM56" t="str">
        <f t="shared" si="30"/>
        <v/>
      </c>
      <c r="BN56" t="str">
        <f t="shared" si="30"/>
        <v>1256</v>
      </c>
      <c r="BO56" t="str">
        <f t="shared" si="30"/>
        <v>13097</v>
      </c>
      <c r="BP56" t="str">
        <f t="shared" ref="BP56:CG56" si="31">TRIM(SUBSTITUTE(BP40,CHAR(160),CHAR(32)))</f>
        <v/>
      </c>
      <c r="BQ56" t="str">
        <f t="shared" si="31"/>
        <v>February</v>
      </c>
      <c r="BR56" t="str">
        <f t="shared" si="31"/>
        <v/>
      </c>
      <c r="BS56" t="str">
        <f t="shared" si="31"/>
        <v/>
      </c>
      <c r="BT56" t="str">
        <f t="shared" si="31"/>
        <v>163</v>
      </c>
      <c r="BU56" t="str">
        <f t="shared" si="31"/>
        <v>1520</v>
      </c>
      <c r="BV56" t="str">
        <f t="shared" si="31"/>
        <v/>
      </c>
      <c r="BW56" t="str">
        <f t="shared" si="31"/>
        <v>February</v>
      </c>
      <c r="BX56" t="str">
        <f t="shared" si="31"/>
        <v/>
      </c>
      <c r="BY56" t="str">
        <f t="shared" si="31"/>
        <v/>
      </c>
      <c r="BZ56" t="str">
        <f t="shared" si="31"/>
        <v>54929</v>
      </c>
      <c r="CA56" t="str">
        <f t="shared" si="31"/>
        <v>596667</v>
      </c>
      <c r="CB56" t="str">
        <f t="shared" si="31"/>
        <v/>
      </c>
      <c r="CC56" t="str">
        <f t="shared" si="31"/>
        <v>February</v>
      </c>
      <c r="CD56" t="str">
        <f t="shared" si="31"/>
        <v>0</v>
      </c>
      <c r="CE56" t="str">
        <f t="shared" si="31"/>
        <v>0</v>
      </c>
      <c r="CF56" t="str">
        <f t="shared" si="31"/>
        <v>74798</v>
      </c>
      <c r="CG56" t="str">
        <f t="shared" si="31"/>
        <v>1095443</v>
      </c>
    </row>
    <row r="57" spans="2:85" x14ac:dyDescent="0.3">
      <c r="C57" t="str">
        <f t="shared" si="9"/>
        <v>March (Prov)</v>
      </c>
      <c r="D57" t="str">
        <f t="shared" ref="D57:BO57" si="32">TRIM(SUBSTITUTE(D41,CHAR(160),CHAR(32)))</f>
        <v/>
      </c>
      <c r="E57" t="str">
        <f t="shared" si="32"/>
        <v/>
      </c>
      <c r="F57" t="str">
        <f t="shared" si="32"/>
        <v>388093</v>
      </c>
      <c r="G57" t="str">
        <f t="shared" si="32"/>
        <v>2080203</v>
      </c>
      <c r="H57" t="str">
        <f t="shared" si="32"/>
        <v/>
      </c>
      <c r="I57" t="str">
        <f t="shared" si="32"/>
        <v>March (Prov.)</v>
      </c>
      <c r="J57" t="str">
        <f t="shared" si="32"/>
        <v/>
      </c>
      <c r="K57" t="str">
        <f t="shared" si="32"/>
        <v/>
      </c>
      <c r="L57" t="str">
        <f t="shared" si="32"/>
        <v>188207</v>
      </c>
      <c r="M57" t="str">
        <f t="shared" si="32"/>
        <v>663572</v>
      </c>
      <c r="N57" t="str">
        <f t="shared" si="32"/>
        <v/>
      </c>
      <c r="O57" t="str">
        <f t="shared" si="32"/>
        <v>March (Prov.)</v>
      </c>
      <c r="P57" t="str">
        <f t="shared" si="32"/>
        <v/>
      </c>
      <c r="Q57" t="str">
        <f t="shared" si="32"/>
        <v/>
      </c>
      <c r="R57" t="str">
        <f t="shared" si="32"/>
        <v>101206</v>
      </c>
      <c r="S57" t="str">
        <f t="shared" si="32"/>
        <v>461654</v>
      </c>
      <c r="T57" t="str">
        <f t="shared" si="32"/>
        <v/>
      </c>
      <c r="U57" t="str">
        <f t="shared" si="32"/>
        <v>March (Prov.)</v>
      </c>
      <c r="V57" t="str">
        <f t="shared" si="32"/>
        <v/>
      </c>
      <c r="W57" t="str">
        <f t="shared" si="32"/>
        <v/>
      </c>
      <c r="X57" t="str">
        <f t="shared" si="32"/>
        <v>46191</v>
      </c>
      <c r="Y57" t="str">
        <f t="shared" si="32"/>
        <v>457535</v>
      </c>
      <c r="Z57" t="str">
        <f t="shared" si="32"/>
        <v/>
      </c>
      <c r="AA57" t="str">
        <f t="shared" si="32"/>
        <v>March (Prov.)</v>
      </c>
      <c r="AB57" t="str">
        <f t="shared" si="32"/>
        <v/>
      </c>
      <c r="AC57" t="str">
        <f t="shared" si="32"/>
        <v/>
      </c>
      <c r="AD57" t="str">
        <f t="shared" si="32"/>
        <v>584</v>
      </c>
      <c r="AE57" t="str">
        <f t="shared" si="32"/>
        <v>2407</v>
      </c>
      <c r="AF57" t="str">
        <f t="shared" si="32"/>
        <v/>
      </c>
      <c r="AG57" t="str">
        <f t="shared" si="32"/>
        <v>March (Prov.)</v>
      </c>
      <c r="AH57" t="str">
        <f t="shared" si="32"/>
        <v/>
      </c>
      <c r="AI57" t="str">
        <f t="shared" si="32"/>
        <v/>
      </c>
      <c r="AJ57" t="str">
        <f t="shared" si="32"/>
        <v>2340</v>
      </c>
      <c r="AK57" t="str">
        <f t="shared" si="32"/>
        <v>28947</v>
      </c>
      <c r="AL57" t="str">
        <f t="shared" si="32"/>
        <v/>
      </c>
      <c r="AM57" t="str">
        <f t="shared" si="32"/>
        <v>March (Prov.)</v>
      </c>
      <c r="AN57" t="str">
        <f t="shared" si="32"/>
        <v/>
      </c>
      <c r="AO57" t="str">
        <f t="shared" si="32"/>
        <v/>
      </c>
      <c r="AP57" t="str">
        <f t="shared" si="32"/>
        <v>8175</v>
      </c>
      <c r="AQ57" t="str">
        <f t="shared" si="32"/>
        <v>95081</v>
      </c>
      <c r="AR57" t="str">
        <f t="shared" si="32"/>
        <v/>
      </c>
      <c r="AS57" t="str">
        <f t="shared" si="32"/>
        <v>March (Prov.)</v>
      </c>
      <c r="AT57" t="str">
        <f t="shared" si="32"/>
        <v/>
      </c>
      <c r="AU57" t="str">
        <f t="shared" si="32"/>
        <v/>
      </c>
      <c r="AV57" t="str">
        <f t="shared" si="32"/>
        <v>1241</v>
      </c>
      <c r="AW57" t="str">
        <f t="shared" si="32"/>
        <v>117930</v>
      </c>
      <c r="AX57" t="str">
        <f t="shared" si="32"/>
        <v/>
      </c>
      <c r="AY57" t="str">
        <f t="shared" si="32"/>
        <v>March (Prov.)</v>
      </c>
      <c r="AZ57" t="str">
        <f t="shared" si="32"/>
        <v/>
      </c>
      <c r="BA57" t="str">
        <f t="shared" si="32"/>
        <v/>
      </c>
      <c r="BB57" t="str">
        <f t="shared" si="32"/>
        <v>37724</v>
      </c>
      <c r="BC57" t="str">
        <f t="shared" si="32"/>
        <v>230998</v>
      </c>
      <c r="BD57" t="str">
        <f t="shared" si="32"/>
        <v/>
      </c>
      <c r="BE57" t="str">
        <f t="shared" si="32"/>
        <v>March (Prov)</v>
      </c>
      <c r="BF57" t="str">
        <f t="shared" si="32"/>
        <v/>
      </c>
      <c r="BG57" t="str">
        <f t="shared" si="32"/>
        <v/>
      </c>
      <c r="BH57" t="str">
        <f t="shared" si="32"/>
        <v>327</v>
      </c>
      <c r="BI57" t="str">
        <f t="shared" si="32"/>
        <v>6884</v>
      </c>
      <c r="BJ57" t="str">
        <f t="shared" si="32"/>
        <v/>
      </c>
      <c r="BK57" t="str">
        <f t="shared" si="32"/>
        <v>March (Prov.)</v>
      </c>
      <c r="BL57" t="str">
        <f t="shared" si="32"/>
        <v/>
      </c>
      <c r="BM57" t="str">
        <f t="shared" si="32"/>
        <v/>
      </c>
      <c r="BN57" t="str">
        <f t="shared" si="32"/>
        <v>2098</v>
      </c>
      <c r="BO57" t="str">
        <f t="shared" si="32"/>
        <v>15195</v>
      </c>
      <c r="BP57" t="str">
        <f t="shared" ref="BP57:CG57" si="33">TRIM(SUBSTITUTE(BP41,CHAR(160),CHAR(32)))</f>
        <v/>
      </c>
      <c r="BQ57" t="str">
        <f t="shared" si="33"/>
        <v>March (Prov.)</v>
      </c>
      <c r="BR57" t="str">
        <f t="shared" si="33"/>
        <v/>
      </c>
      <c r="BS57" t="str">
        <f t="shared" si="33"/>
        <v/>
      </c>
      <c r="BT57" t="str">
        <f t="shared" si="33"/>
        <v>278</v>
      </c>
      <c r="BU57" t="str">
        <f t="shared" si="33"/>
        <v>1798</v>
      </c>
      <c r="BV57" t="str">
        <f t="shared" si="33"/>
        <v/>
      </c>
      <c r="BW57" t="str">
        <f t="shared" si="33"/>
        <v>March (Prov.)</v>
      </c>
      <c r="BX57" t="str">
        <f t="shared" si="33"/>
        <v/>
      </c>
      <c r="BY57" t="str">
        <f t="shared" si="33"/>
        <v/>
      </c>
      <c r="BZ57" t="str">
        <f t="shared" si="33"/>
        <v>164787</v>
      </c>
      <c r="CA57" t="str">
        <f t="shared" si="33"/>
        <v>761454</v>
      </c>
      <c r="CB57" t="str">
        <f t="shared" si="33"/>
        <v/>
      </c>
      <c r="CC57" t="str">
        <f t="shared" si="33"/>
        <v>March (Prov)</v>
      </c>
      <c r="CD57" t="str">
        <f t="shared" si="33"/>
        <v>0</v>
      </c>
      <c r="CE57" t="str">
        <f t="shared" si="33"/>
        <v>0</v>
      </c>
      <c r="CF57" t="str">
        <f t="shared" si="33"/>
        <v>223306</v>
      </c>
      <c r="CG57" t="str">
        <f t="shared" si="33"/>
        <v>1318749</v>
      </c>
    </row>
    <row r="58" spans="2:85" x14ac:dyDescent="0.3">
      <c r="C58" t="str">
        <f t="shared" si="9"/>
        <v/>
      </c>
      <c r="D58" t="str">
        <f>TRIM(D42)</f>
        <v/>
      </c>
      <c r="E58" t="str">
        <f>TRIM(E42)</f>
        <v/>
      </c>
      <c r="F58" t="str">
        <f>TRIM(F42)</f>
        <v/>
      </c>
      <c r="G58" t="str">
        <f>TRIM(G42)</f>
        <v/>
      </c>
    </row>
    <row r="60" spans="2:85" x14ac:dyDescent="0.3">
      <c r="B60" t="s">
        <v>2693</v>
      </c>
      <c r="C60" s="1">
        <v>43466</v>
      </c>
      <c r="D60" s="1">
        <v>43497</v>
      </c>
      <c r="E60" s="1">
        <v>43525</v>
      </c>
      <c r="F60" s="1">
        <v>43556</v>
      </c>
      <c r="G60" s="1">
        <v>43586</v>
      </c>
      <c r="H60" s="1">
        <v>43617</v>
      </c>
      <c r="I60" s="1">
        <v>43647</v>
      </c>
      <c r="J60" s="1">
        <v>43678</v>
      </c>
      <c r="K60" s="1">
        <v>43709</v>
      </c>
      <c r="L60" s="1">
        <v>43739</v>
      </c>
      <c r="M60" s="1">
        <v>43770</v>
      </c>
      <c r="N60" s="1">
        <v>43800</v>
      </c>
      <c r="O60" s="1">
        <v>43831</v>
      </c>
      <c r="P60" s="1">
        <v>43862</v>
      </c>
      <c r="Q60" s="1">
        <v>43891</v>
      </c>
      <c r="R60" s="1">
        <v>43922</v>
      </c>
      <c r="S60" s="1">
        <v>43952</v>
      </c>
      <c r="T60" s="1">
        <v>43983</v>
      </c>
      <c r="U60" s="1">
        <v>44013</v>
      </c>
      <c r="V60" s="1">
        <v>44044</v>
      </c>
      <c r="W60" s="1">
        <v>44075</v>
      </c>
      <c r="X60" s="1">
        <v>44105</v>
      </c>
      <c r="Y60" s="1">
        <v>44136</v>
      </c>
      <c r="Z60" s="1">
        <v>44166</v>
      </c>
    </row>
    <row r="61" spans="2:85" x14ac:dyDescent="0.3">
      <c r="B61" t="s">
        <v>86</v>
      </c>
      <c r="C61" s="281">
        <v>375436</v>
      </c>
      <c r="D61" s="35" t="s">
        <v>599</v>
      </c>
      <c r="E61" s="300" t="s">
        <v>626</v>
      </c>
      <c r="F61" s="37" t="s">
        <v>107</v>
      </c>
      <c r="G61" s="37" t="s">
        <v>141</v>
      </c>
      <c r="H61" s="37" t="s">
        <v>196</v>
      </c>
      <c r="I61" s="37" t="s">
        <v>251</v>
      </c>
      <c r="J61" s="37" t="s">
        <v>307</v>
      </c>
      <c r="K61" s="37" t="s">
        <v>362</v>
      </c>
      <c r="L61" s="37" t="s">
        <v>416</v>
      </c>
      <c r="M61" s="37" t="s">
        <v>471</v>
      </c>
      <c r="N61" s="37" t="s">
        <v>524</v>
      </c>
      <c r="O61" s="21">
        <v>1530941</v>
      </c>
      <c r="P61" s="21">
        <v>1677787</v>
      </c>
      <c r="Q61" s="21">
        <v>2009882</v>
      </c>
      <c r="R61" s="21">
        <v>5934</v>
      </c>
      <c r="S61" s="21">
        <v>18961</v>
      </c>
      <c r="T61" s="21">
        <v>30152</v>
      </c>
      <c r="U61" s="22">
        <v>37902</v>
      </c>
      <c r="V61" s="21">
        <v>32359</v>
      </c>
      <c r="W61" s="21">
        <v>37171</v>
      </c>
      <c r="X61" s="21">
        <v>42901</v>
      </c>
      <c r="Y61" s="21">
        <v>39803</v>
      </c>
    </row>
    <row r="62" spans="2:85" ht="15.6" x14ac:dyDescent="0.3">
      <c r="B62" t="s">
        <v>88</v>
      </c>
      <c r="C62" s="317">
        <v>22154</v>
      </c>
      <c r="D62" s="316" t="s">
        <v>603</v>
      </c>
      <c r="E62" s="31" t="s">
        <v>630</v>
      </c>
      <c r="F62" s="31" t="s">
        <v>111</v>
      </c>
      <c r="G62" s="31" t="s">
        <v>149</v>
      </c>
      <c r="H62" s="31" t="s">
        <v>204</v>
      </c>
      <c r="I62" s="31" t="s">
        <v>259</v>
      </c>
      <c r="J62" s="31" t="s">
        <v>315</v>
      </c>
      <c r="K62" s="31" t="s">
        <v>370</v>
      </c>
      <c r="L62" s="31" t="s">
        <v>424</v>
      </c>
      <c r="M62" s="31" t="s">
        <v>478</v>
      </c>
      <c r="N62" s="31" t="s">
        <v>532</v>
      </c>
      <c r="O62" s="21">
        <v>6296</v>
      </c>
      <c r="P62" s="21">
        <v>6849</v>
      </c>
      <c r="Q62" s="21">
        <v>9204</v>
      </c>
      <c r="R62" s="21">
        <v>9749</v>
      </c>
      <c r="S62" s="21">
        <v>9643</v>
      </c>
      <c r="T62" s="21">
        <v>9672</v>
      </c>
      <c r="U62" s="26">
        <v>-6026</v>
      </c>
      <c r="V62" s="21">
        <v>5198</v>
      </c>
      <c r="W62" s="21">
        <v>-290</v>
      </c>
      <c r="X62" s="21">
        <v>192</v>
      </c>
      <c r="Y62" s="21">
        <v>7612</v>
      </c>
    </row>
    <row r="63" spans="2:85" s="300" customFormat="1" x14ac:dyDescent="0.3">
      <c r="B63" s="300" t="s">
        <v>87</v>
      </c>
      <c r="C63" s="317">
        <v>1718</v>
      </c>
      <c r="D63" s="31" t="s">
        <v>601</v>
      </c>
      <c r="E63" s="31" t="s">
        <v>628</v>
      </c>
      <c r="F63" s="31" t="s">
        <v>109</v>
      </c>
      <c r="G63" s="31" t="s">
        <v>145</v>
      </c>
      <c r="H63" s="31" t="s">
        <v>200</v>
      </c>
      <c r="I63" s="31" t="s">
        <v>255</v>
      </c>
      <c r="J63" s="31" t="s">
        <v>311</v>
      </c>
      <c r="K63" s="31" t="s">
        <v>366</v>
      </c>
      <c r="L63" s="31" t="s">
        <v>420</v>
      </c>
      <c r="M63" s="31" t="s">
        <v>255</v>
      </c>
      <c r="N63" s="31" t="s">
        <v>528</v>
      </c>
      <c r="O63" s="21">
        <v>2023</v>
      </c>
      <c r="P63" s="21">
        <v>2182</v>
      </c>
      <c r="Q63" s="21">
        <v>2629</v>
      </c>
      <c r="R63" s="21">
        <v>34</v>
      </c>
      <c r="S63" s="21">
        <v>107</v>
      </c>
      <c r="T63" s="21">
        <v>154</v>
      </c>
      <c r="U63" s="22">
        <v>224</v>
      </c>
      <c r="V63" s="21">
        <v>191</v>
      </c>
      <c r="W63" s="21">
        <v>243</v>
      </c>
      <c r="X63" s="21">
        <v>136</v>
      </c>
      <c r="Y63" s="21">
        <v>132</v>
      </c>
    </row>
    <row r="64" spans="2:85" ht="15.6" x14ac:dyDescent="0.3">
      <c r="B64" s="300" t="s">
        <v>2690</v>
      </c>
      <c r="C64" s="317">
        <v>78733</v>
      </c>
      <c r="D64" s="31" t="s">
        <v>605</v>
      </c>
      <c r="E64" s="31" t="s">
        <v>632</v>
      </c>
      <c r="F64" s="31" t="s">
        <v>113</v>
      </c>
      <c r="G64" s="31" t="s">
        <v>153</v>
      </c>
      <c r="H64" s="31" t="s">
        <v>208</v>
      </c>
      <c r="I64" s="31" t="s">
        <v>263</v>
      </c>
      <c r="J64" s="31" t="s">
        <v>319</v>
      </c>
      <c r="K64" s="31" t="s">
        <v>374</v>
      </c>
      <c r="L64" s="31" t="s">
        <v>428</v>
      </c>
      <c r="M64" s="31" t="s">
        <v>482</v>
      </c>
      <c r="N64" s="31" t="s">
        <v>536</v>
      </c>
      <c r="O64" s="21">
        <v>78858</v>
      </c>
      <c r="P64" s="21">
        <v>87462</v>
      </c>
      <c r="Q64" s="21">
        <v>95551</v>
      </c>
      <c r="R64" s="21">
        <v>990</v>
      </c>
      <c r="S64" s="21">
        <v>6020</v>
      </c>
      <c r="T64" s="21">
        <v>7472</v>
      </c>
      <c r="U64" s="26">
        <v>6816</v>
      </c>
      <c r="V64" s="21">
        <v>6856</v>
      </c>
      <c r="W64" s="21">
        <v>6810</v>
      </c>
      <c r="X64" s="21">
        <v>7840</v>
      </c>
      <c r="Y64" s="21">
        <v>8029</v>
      </c>
    </row>
    <row r="65" spans="2:26" s="300" customFormat="1" x14ac:dyDescent="0.3">
      <c r="C65" s="4">
        <f>SUM(C61:C64)</f>
        <v>478041</v>
      </c>
      <c r="D65" s="35">
        <f t="shared" ref="D65:E65" si="34">SUM(D61:D64)</f>
        <v>0</v>
      </c>
      <c r="E65" s="35">
        <f t="shared" si="34"/>
        <v>0</v>
      </c>
      <c r="F65" s="35">
        <f t="shared" ref="F65" si="35">SUM(F61:F64)</f>
        <v>0</v>
      </c>
      <c r="G65" s="35">
        <f t="shared" ref="G65" si="36">SUM(G61:G64)</f>
        <v>0</v>
      </c>
      <c r="H65" s="35">
        <f t="shared" ref="H65" si="37">SUM(H61:H64)</f>
        <v>0</v>
      </c>
      <c r="I65" s="35">
        <f t="shared" ref="I65" si="38">SUM(I61:I64)</f>
        <v>0</v>
      </c>
      <c r="J65" s="35">
        <f t="shared" ref="J65" si="39">SUM(J61:J64)</f>
        <v>0</v>
      </c>
      <c r="K65" s="35">
        <f t="shared" ref="K65" si="40">SUM(K61:K64)</f>
        <v>0</v>
      </c>
      <c r="L65" s="35">
        <f t="shared" ref="L65" si="41">SUM(L61:L64)</f>
        <v>0</v>
      </c>
      <c r="M65" s="35">
        <f t="shared" ref="M65" si="42">SUM(M61:M64)</f>
        <v>0</v>
      </c>
      <c r="N65" s="35">
        <f t="shared" ref="N65" si="43">SUM(N61:N64)</f>
        <v>0</v>
      </c>
      <c r="O65" s="35">
        <f t="shared" ref="O65" si="44">SUM(O61:O64)</f>
        <v>1618118</v>
      </c>
      <c r="P65" s="35">
        <f t="shared" ref="P65" si="45">SUM(P61:P64)</f>
        <v>1774280</v>
      </c>
      <c r="Q65" s="35">
        <f t="shared" ref="Q65" si="46">SUM(Q61:Q64)</f>
        <v>2117266</v>
      </c>
      <c r="R65" s="35">
        <f t="shared" ref="R65" si="47">SUM(R61:R64)</f>
        <v>16707</v>
      </c>
      <c r="S65" s="35">
        <f t="shared" ref="S65" si="48">SUM(S61:S64)</f>
        <v>34731</v>
      </c>
      <c r="T65" s="35">
        <f t="shared" ref="T65" si="49">SUM(T61:T64)</f>
        <v>47450</v>
      </c>
      <c r="U65" s="35">
        <f t="shared" ref="U65" si="50">SUM(U61:U64)</f>
        <v>38916</v>
      </c>
      <c r="V65" s="35">
        <f t="shared" ref="V65" si="51">SUM(V61:V64)</f>
        <v>44604</v>
      </c>
      <c r="W65" s="35">
        <f t="shared" ref="W65" si="52">SUM(W61:W64)</f>
        <v>43934</v>
      </c>
      <c r="X65" s="35">
        <f t="shared" ref="X65" si="53">SUM(X61:X64)</f>
        <v>51069</v>
      </c>
      <c r="Y65" s="311">
        <v>41826</v>
      </c>
    </row>
    <row r="66" spans="2:26" s="300" customFormat="1" x14ac:dyDescent="0.3">
      <c r="B66" t="s">
        <v>2689</v>
      </c>
      <c r="Y66" s="311">
        <f>SUM(Y61:Y65)</f>
        <v>97402</v>
      </c>
    </row>
    <row r="67" spans="2:26" x14ac:dyDescent="0.3">
      <c r="B67" t="s">
        <v>711</v>
      </c>
      <c r="C67" s="4">
        <v>102503</v>
      </c>
      <c r="D67" s="4">
        <v>97247</v>
      </c>
      <c r="E67" s="4">
        <v>106577</v>
      </c>
      <c r="F67" s="4">
        <v>113865.00000000001</v>
      </c>
      <c r="G67" s="4">
        <v>100289</v>
      </c>
      <c r="H67" s="4">
        <v>99939</v>
      </c>
      <c r="I67" s="4">
        <v>102083</v>
      </c>
      <c r="J67" s="4">
        <v>98202</v>
      </c>
      <c r="K67" s="4">
        <v>91917</v>
      </c>
      <c r="L67" s="4">
        <v>95380</v>
      </c>
      <c r="M67" s="4">
        <v>103491.00000000001</v>
      </c>
      <c r="N67" s="4">
        <v>103183.99999999999</v>
      </c>
      <c r="O67" s="4">
        <v>110818</v>
      </c>
      <c r="P67" s="4">
        <v>105366.00000000001</v>
      </c>
      <c r="Q67" s="4">
        <v>97597</v>
      </c>
      <c r="R67" s="4">
        <v>32172.000000000004</v>
      </c>
      <c r="S67" s="4">
        <v>62151</v>
      </c>
      <c r="T67" s="4">
        <v>90917</v>
      </c>
      <c r="U67" s="4">
        <v>87422</v>
      </c>
      <c r="V67" s="4">
        <v>86449</v>
      </c>
      <c r="W67" s="4">
        <v>95480</v>
      </c>
      <c r="X67" s="4">
        <v>105155</v>
      </c>
      <c r="Y67" s="4">
        <v>104963.00000000001</v>
      </c>
      <c r="Z67" s="4">
        <v>115174</v>
      </c>
    </row>
    <row r="68" spans="2:26" x14ac:dyDescent="0.3">
      <c r="Y68" s="75"/>
    </row>
    <row r="69" spans="2:26" s="300" customFormat="1" x14ac:dyDescent="0.3">
      <c r="B69" s="300" t="s">
        <v>2694</v>
      </c>
      <c r="C69" s="75">
        <v>83045</v>
      </c>
      <c r="D69" s="75">
        <v>74798</v>
      </c>
      <c r="E69" s="75">
        <v>223306</v>
      </c>
      <c r="F69" s="75">
        <v>71646</v>
      </c>
      <c r="G69" s="75">
        <v>43846</v>
      </c>
      <c r="H69" s="75">
        <v>136298</v>
      </c>
      <c r="I69" s="75">
        <v>87366</v>
      </c>
      <c r="J69" s="75">
        <v>66013</v>
      </c>
      <c r="K69" s="75">
        <v>203083</v>
      </c>
      <c r="L69" s="75">
        <v>76681</v>
      </c>
      <c r="M69" s="75">
        <v>67360</v>
      </c>
      <c r="N69" s="75">
        <v>154629</v>
      </c>
      <c r="O69" s="75">
        <v>93284</v>
      </c>
      <c r="P69" s="75">
        <v>116860.99999999999</v>
      </c>
      <c r="Q69" s="75">
        <v>242138</v>
      </c>
      <c r="R69" s="75">
        <v>21518</v>
      </c>
      <c r="S69" s="75">
        <v>12515</v>
      </c>
      <c r="T69" s="75">
        <v>101610</v>
      </c>
      <c r="U69" s="75">
        <v>68348</v>
      </c>
      <c r="V69" s="75">
        <v>82233</v>
      </c>
      <c r="W69" s="75">
        <v>174731</v>
      </c>
      <c r="X69" s="75">
        <v>117461.99999999999</v>
      </c>
      <c r="Y69" s="75">
        <v>113231</v>
      </c>
      <c r="Z69" s="75"/>
    </row>
    <row r="71" spans="2:26" x14ac:dyDescent="0.3">
      <c r="C71">
        <f>C61/100</f>
        <v>3754.36</v>
      </c>
      <c r="D71" s="300">
        <f t="shared" ref="D71:Y71" si="54">D61/100</f>
        <v>4113.4399999999996</v>
      </c>
      <c r="E71" s="300">
        <f t="shared" si="54"/>
        <v>4575.3500000000004</v>
      </c>
      <c r="F71" s="300">
        <f t="shared" si="54"/>
        <v>468.48</v>
      </c>
      <c r="G71" s="300">
        <f t="shared" si="54"/>
        <v>345.57</v>
      </c>
      <c r="H71" s="300">
        <f t="shared" si="54"/>
        <v>354</v>
      </c>
      <c r="I71" s="300">
        <f t="shared" si="54"/>
        <v>240.95</v>
      </c>
      <c r="J71" s="300">
        <f t="shared" si="54"/>
        <v>685.45</v>
      </c>
      <c r="K71" s="300">
        <f t="shared" si="54"/>
        <v>381.32</v>
      </c>
      <c r="L71" s="300">
        <f t="shared" si="54"/>
        <v>371.35</v>
      </c>
      <c r="M71" s="300">
        <f t="shared" si="54"/>
        <v>436.54</v>
      </c>
      <c r="N71" s="300">
        <f t="shared" si="54"/>
        <v>404.72</v>
      </c>
      <c r="O71" s="300">
        <f t="shared" si="54"/>
        <v>15309.41</v>
      </c>
      <c r="P71" s="300">
        <f t="shared" si="54"/>
        <v>16777.87</v>
      </c>
      <c r="Q71" s="300">
        <f t="shared" si="54"/>
        <v>20098.82</v>
      </c>
      <c r="R71" s="300">
        <f t="shared" si="54"/>
        <v>59.34</v>
      </c>
      <c r="S71" s="300">
        <f t="shared" si="54"/>
        <v>189.61</v>
      </c>
      <c r="T71" s="300">
        <f t="shared" si="54"/>
        <v>301.52</v>
      </c>
      <c r="U71" s="300">
        <f t="shared" si="54"/>
        <v>379.02</v>
      </c>
      <c r="V71" s="300">
        <f t="shared" si="54"/>
        <v>323.58999999999997</v>
      </c>
      <c r="W71" s="300">
        <f t="shared" si="54"/>
        <v>371.71</v>
      </c>
      <c r="X71" s="300">
        <f t="shared" si="54"/>
        <v>429.01</v>
      </c>
      <c r="Y71" s="300">
        <f t="shared" si="54"/>
        <v>398.03</v>
      </c>
    </row>
    <row r="72" spans="2:26" x14ac:dyDescent="0.3">
      <c r="C72" s="300">
        <f t="shared" ref="C72:Y72" si="55">C62/100</f>
        <v>221.54</v>
      </c>
      <c r="D72" s="300">
        <f t="shared" si="55"/>
        <v>266.07</v>
      </c>
      <c r="E72" s="300">
        <f t="shared" si="55"/>
        <v>289.47000000000003</v>
      </c>
      <c r="F72" s="300">
        <f t="shared" si="55"/>
        <v>-5.64</v>
      </c>
      <c r="G72" s="300">
        <f t="shared" si="55"/>
        <v>71.95</v>
      </c>
      <c r="H72" s="300">
        <f t="shared" si="55"/>
        <v>40.39</v>
      </c>
      <c r="I72" s="300">
        <f t="shared" si="55"/>
        <v>252.5</v>
      </c>
      <c r="J72" s="300">
        <f t="shared" si="55"/>
        <v>-460.98</v>
      </c>
      <c r="K72" s="300">
        <f t="shared" si="55"/>
        <v>-36.5</v>
      </c>
      <c r="L72" s="300">
        <f t="shared" si="55"/>
        <v>195.73</v>
      </c>
      <c r="M72" s="300">
        <f t="shared" si="55"/>
        <v>2.4700000000000002</v>
      </c>
      <c r="N72" s="300">
        <f t="shared" si="55"/>
        <v>-18.420000000000002</v>
      </c>
      <c r="O72" s="300">
        <f t="shared" si="55"/>
        <v>62.96</v>
      </c>
      <c r="P72" s="300">
        <f t="shared" si="55"/>
        <v>68.489999999999995</v>
      </c>
      <c r="Q72" s="300">
        <f t="shared" si="55"/>
        <v>92.04</v>
      </c>
      <c r="R72" s="300">
        <f t="shared" si="55"/>
        <v>97.49</v>
      </c>
      <c r="S72" s="300">
        <f t="shared" si="55"/>
        <v>96.43</v>
      </c>
      <c r="T72" s="300">
        <f t="shared" si="55"/>
        <v>96.72</v>
      </c>
      <c r="U72" s="300">
        <f t="shared" si="55"/>
        <v>-60.26</v>
      </c>
      <c r="V72" s="300">
        <f t="shared" si="55"/>
        <v>51.98</v>
      </c>
      <c r="W72" s="300">
        <f t="shared" si="55"/>
        <v>-2.9</v>
      </c>
      <c r="X72" s="300">
        <f t="shared" si="55"/>
        <v>1.92</v>
      </c>
      <c r="Y72" s="300">
        <f t="shared" si="55"/>
        <v>76.12</v>
      </c>
    </row>
    <row r="73" spans="2:26" x14ac:dyDescent="0.3">
      <c r="C73" s="300">
        <f t="shared" ref="C73:Y73" si="56">C63/100</f>
        <v>17.18</v>
      </c>
      <c r="D73" s="300">
        <f t="shared" si="56"/>
        <v>18.23</v>
      </c>
      <c r="E73" s="300">
        <f t="shared" si="56"/>
        <v>24.07</v>
      </c>
      <c r="F73" s="300">
        <f t="shared" si="56"/>
        <v>1.71</v>
      </c>
      <c r="G73" s="300">
        <f t="shared" si="56"/>
        <v>1.54</v>
      </c>
      <c r="H73" s="300">
        <f t="shared" si="56"/>
        <v>1.88</v>
      </c>
      <c r="I73" s="300">
        <f t="shared" si="56"/>
        <v>1.97</v>
      </c>
      <c r="J73" s="300">
        <f t="shared" si="56"/>
        <v>1.17</v>
      </c>
      <c r="K73" s="300">
        <f t="shared" si="56"/>
        <v>4.82</v>
      </c>
      <c r="L73" s="300">
        <f t="shared" si="56"/>
        <v>1.9</v>
      </c>
      <c r="M73" s="300">
        <f t="shared" si="56"/>
        <v>1.97</v>
      </c>
      <c r="N73" s="300">
        <f t="shared" si="56"/>
        <v>1.7</v>
      </c>
      <c r="O73" s="300">
        <f t="shared" si="56"/>
        <v>20.23</v>
      </c>
      <c r="P73" s="300">
        <f t="shared" si="56"/>
        <v>21.82</v>
      </c>
      <c r="Q73" s="300">
        <f t="shared" si="56"/>
        <v>26.29</v>
      </c>
      <c r="R73" s="300">
        <f t="shared" si="56"/>
        <v>0.34</v>
      </c>
      <c r="S73" s="300">
        <f t="shared" si="56"/>
        <v>1.07</v>
      </c>
      <c r="T73" s="300">
        <f t="shared" si="56"/>
        <v>1.54</v>
      </c>
      <c r="U73" s="300">
        <f t="shared" si="56"/>
        <v>2.2400000000000002</v>
      </c>
      <c r="V73" s="300">
        <f t="shared" si="56"/>
        <v>1.91</v>
      </c>
      <c r="W73" s="300">
        <f t="shared" si="56"/>
        <v>2.4300000000000002</v>
      </c>
      <c r="X73" s="300">
        <f t="shared" si="56"/>
        <v>1.36</v>
      </c>
      <c r="Y73" s="300">
        <f t="shared" si="56"/>
        <v>1.32</v>
      </c>
    </row>
    <row r="74" spans="2:26" x14ac:dyDescent="0.3">
      <c r="C74" s="300">
        <f t="shared" ref="C74:Y74" si="57">C64/100</f>
        <v>787.33</v>
      </c>
      <c r="D74" s="300">
        <f t="shared" si="57"/>
        <v>869.06</v>
      </c>
      <c r="E74" s="300">
        <f t="shared" si="57"/>
        <v>950.81</v>
      </c>
      <c r="F74" s="300">
        <f t="shared" si="57"/>
        <v>88.74</v>
      </c>
      <c r="G74" s="300">
        <f t="shared" si="57"/>
        <v>77.13</v>
      </c>
      <c r="H74" s="300">
        <f t="shared" si="57"/>
        <v>80.260000000000005</v>
      </c>
      <c r="I74" s="300">
        <f t="shared" si="57"/>
        <v>81.83</v>
      </c>
      <c r="J74" s="300">
        <f t="shared" si="57"/>
        <v>68.22</v>
      </c>
      <c r="K74" s="300">
        <f t="shared" si="57"/>
        <v>71.48</v>
      </c>
      <c r="L74" s="300">
        <f t="shared" si="57"/>
        <v>87.01</v>
      </c>
      <c r="M74" s="300">
        <f t="shared" si="57"/>
        <v>71.19</v>
      </c>
      <c r="N74" s="300">
        <f t="shared" si="57"/>
        <v>79.13</v>
      </c>
      <c r="O74" s="300">
        <f t="shared" si="57"/>
        <v>788.58</v>
      </c>
      <c r="P74" s="300">
        <f t="shared" si="57"/>
        <v>874.62</v>
      </c>
      <c r="Q74" s="300">
        <f t="shared" si="57"/>
        <v>955.51</v>
      </c>
      <c r="R74" s="300">
        <f t="shared" si="57"/>
        <v>9.9</v>
      </c>
      <c r="S74" s="300">
        <f t="shared" si="57"/>
        <v>60.2</v>
      </c>
      <c r="T74" s="300">
        <f t="shared" si="57"/>
        <v>74.72</v>
      </c>
      <c r="U74" s="300">
        <f t="shared" si="57"/>
        <v>68.16</v>
      </c>
      <c r="V74" s="300">
        <f t="shared" si="57"/>
        <v>68.56</v>
      </c>
      <c r="W74" s="300">
        <f t="shared" si="57"/>
        <v>68.099999999999994</v>
      </c>
      <c r="X74" s="300">
        <f t="shared" si="57"/>
        <v>78.400000000000006</v>
      </c>
      <c r="Y74" s="300">
        <f t="shared" si="57"/>
        <v>80.290000000000006</v>
      </c>
    </row>
    <row r="77" spans="2:26" x14ac:dyDescent="0.3">
      <c r="B77" t="s">
        <v>2691</v>
      </c>
    </row>
    <row r="78" spans="2:26" x14ac:dyDescent="0.3">
      <c r="B78" t="s">
        <v>2692</v>
      </c>
    </row>
  </sheetData>
  <mergeCells count="96">
    <mergeCell ref="CX2:CY2"/>
    <mergeCell ref="DA2:DA3"/>
    <mergeCell ref="BQ28:BQ29"/>
    <mergeCell ref="BR28:BS28"/>
    <mergeCell ref="DN2:DN3"/>
    <mergeCell ref="DO2:DP2"/>
    <mergeCell ref="DQ2:DR2"/>
    <mergeCell ref="BW28:BW29"/>
    <mergeCell ref="BX28:BY28"/>
    <mergeCell ref="BZ28:CA28"/>
    <mergeCell ref="CI2:CI3"/>
    <mergeCell ref="CJ2:CK2"/>
    <mergeCell ref="CL2:CM2"/>
    <mergeCell ref="CO2:CO3"/>
    <mergeCell ref="CP2:CQ2"/>
    <mergeCell ref="CR2:CS2"/>
    <mergeCell ref="CU2:CU3"/>
    <mergeCell ref="CV2:CW2"/>
    <mergeCell ref="BT28:BU28"/>
    <mergeCell ref="BH28:BI28"/>
    <mergeCell ref="AM28:AM29"/>
    <mergeCell ref="AN28:AO28"/>
    <mergeCell ref="AP28:AQ28"/>
    <mergeCell ref="AS28:AS29"/>
    <mergeCell ref="AT28:AU28"/>
    <mergeCell ref="AV28:AW28"/>
    <mergeCell ref="AY28:AY29"/>
    <mergeCell ref="AZ28:BA28"/>
    <mergeCell ref="BB28:BC28"/>
    <mergeCell ref="BE28:BE29"/>
    <mergeCell ref="BF28:BG28"/>
    <mergeCell ref="BK28:BK29"/>
    <mergeCell ref="BL28:BM28"/>
    <mergeCell ref="BN28:BO28"/>
    <mergeCell ref="AJ28:AK28"/>
    <mergeCell ref="O28:O29"/>
    <mergeCell ref="P28:Q28"/>
    <mergeCell ref="R28:S28"/>
    <mergeCell ref="U28:U29"/>
    <mergeCell ref="V28:W28"/>
    <mergeCell ref="X28:Y28"/>
    <mergeCell ref="AA28:AA29"/>
    <mergeCell ref="AB28:AC28"/>
    <mergeCell ref="AD28:AE28"/>
    <mergeCell ref="AG28:AG29"/>
    <mergeCell ref="AH28:AI28"/>
    <mergeCell ref="C28:C29"/>
    <mergeCell ref="D28:E28"/>
    <mergeCell ref="F28:G28"/>
    <mergeCell ref="I28:I29"/>
    <mergeCell ref="J28:K28"/>
    <mergeCell ref="L28:M28"/>
    <mergeCell ref="BW2:BW3"/>
    <mergeCell ref="BX2:BY2"/>
    <mergeCell ref="BZ2:CA2"/>
    <mergeCell ref="BK2:BK3"/>
    <mergeCell ref="BL2:BM2"/>
    <mergeCell ref="BN2:BO2"/>
    <mergeCell ref="BQ2:BQ3"/>
    <mergeCell ref="BR2:BS2"/>
    <mergeCell ref="BT2:BU2"/>
    <mergeCell ref="AY2:AY3"/>
    <mergeCell ref="AZ2:BA2"/>
    <mergeCell ref="BB2:BC2"/>
    <mergeCell ref="BE2:BE3"/>
    <mergeCell ref="BF2:BG2"/>
    <mergeCell ref="BH2:BI2"/>
    <mergeCell ref="AV2:AW2"/>
    <mergeCell ref="AA2:AA3"/>
    <mergeCell ref="AB2:AC2"/>
    <mergeCell ref="AD2:AE2"/>
    <mergeCell ref="AG2:AG3"/>
    <mergeCell ref="AH2:AI2"/>
    <mergeCell ref="AJ2:AK2"/>
    <mergeCell ref="AM2:AM3"/>
    <mergeCell ref="AN2:AO2"/>
    <mergeCell ref="AP2:AQ2"/>
    <mergeCell ref="AS2:AS3"/>
    <mergeCell ref="AT2:AU2"/>
    <mergeCell ref="X2:Y2"/>
    <mergeCell ref="C2:C3"/>
    <mergeCell ref="D2:E2"/>
    <mergeCell ref="F2:G2"/>
    <mergeCell ref="I2:I3"/>
    <mergeCell ref="J2:K2"/>
    <mergeCell ref="L2:M2"/>
    <mergeCell ref="O2:O3"/>
    <mergeCell ref="P2:Q2"/>
    <mergeCell ref="R2:S2"/>
    <mergeCell ref="U2:U3"/>
    <mergeCell ref="V2:W2"/>
    <mergeCell ref="DB2:DC2"/>
    <mergeCell ref="DD2:DE2"/>
    <mergeCell ref="DG2:DG3"/>
    <mergeCell ref="DH2:DI2"/>
    <mergeCell ref="DJ2:DK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3A8CF-219E-4FBC-A5BD-200CA214D0D9}">
  <dimension ref="A2:AE47"/>
  <sheetViews>
    <sheetView zoomScale="70" zoomScaleNormal="70" workbookViewId="0">
      <selection activeCell="A2" sqref="A2:XFD2"/>
    </sheetView>
  </sheetViews>
  <sheetFormatPr defaultRowHeight="14.4" x14ac:dyDescent="0.3"/>
  <cols>
    <col min="1" max="1" width="52.109375" bestFit="1" customWidth="1"/>
    <col min="2" max="2" width="13.5546875" bestFit="1" customWidth="1"/>
    <col min="3" max="3" width="14.44140625" bestFit="1" customWidth="1"/>
    <col min="4" max="4" width="9.6640625" bestFit="1" customWidth="1"/>
    <col min="5" max="5" width="14" bestFit="1" customWidth="1"/>
    <col min="6" max="6" width="11.109375" bestFit="1" customWidth="1"/>
    <col min="7" max="7" width="10.6640625" bestFit="1" customWidth="1"/>
    <col min="8" max="8" width="8" bestFit="1" customWidth="1"/>
    <col min="9" max="9" width="8.44140625" customWidth="1"/>
    <col min="10" max="10" width="11.109375" bestFit="1" customWidth="1"/>
    <col min="11" max="11" width="13.5546875" bestFit="1" customWidth="1"/>
    <col min="12" max="12" width="12" bestFit="1" customWidth="1"/>
    <col min="13" max="14" width="11.6640625" bestFit="1" customWidth="1"/>
    <col min="15" max="15" width="11.5546875" bestFit="1" customWidth="1"/>
    <col min="19" max="19" width="10.6640625" bestFit="1" customWidth="1"/>
    <col min="20" max="20" width="23.44140625" customWidth="1"/>
    <col min="21" max="21" width="12.44140625" bestFit="1" customWidth="1"/>
    <col min="22" max="22" width="11.6640625" bestFit="1" customWidth="1"/>
    <col min="23" max="23" width="10.109375" bestFit="1" customWidth="1"/>
    <col min="24" max="25" width="11.6640625" bestFit="1" customWidth="1"/>
    <col min="26" max="26" width="10.6640625" bestFit="1" customWidth="1"/>
    <col min="27" max="27" width="11.6640625" bestFit="1" customWidth="1"/>
  </cols>
  <sheetData>
    <row r="2" spans="1:31" x14ac:dyDescent="0.3">
      <c r="A2" t="s">
        <v>33</v>
      </c>
      <c r="B2" t="s">
        <v>41</v>
      </c>
      <c r="C2" t="s">
        <v>34</v>
      </c>
      <c r="D2" t="s">
        <v>35</v>
      </c>
      <c r="E2" s="1">
        <v>43466</v>
      </c>
      <c r="F2" s="1">
        <v>43497</v>
      </c>
      <c r="G2" s="1">
        <v>43525</v>
      </c>
      <c r="H2" s="1">
        <v>43556</v>
      </c>
      <c r="I2" s="1">
        <v>43586</v>
      </c>
      <c r="J2" s="1">
        <v>43617</v>
      </c>
      <c r="K2" s="1">
        <v>43647</v>
      </c>
      <c r="L2" s="1">
        <v>43678</v>
      </c>
      <c r="M2" s="1">
        <v>43709</v>
      </c>
      <c r="N2" s="1">
        <v>43739</v>
      </c>
      <c r="O2" s="1">
        <v>43770</v>
      </c>
      <c r="P2" s="1">
        <v>43800</v>
      </c>
      <c r="Q2" s="1">
        <v>43831</v>
      </c>
      <c r="R2" s="1">
        <v>43862</v>
      </c>
      <c r="S2" s="1">
        <v>43891</v>
      </c>
      <c r="T2" s="1">
        <v>43922</v>
      </c>
      <c r="U2" s="1">
        <v>43952</v>
      </c>
      <c r="V2" s="1">
        <v>43983</v>
      </c>
      <c r="W2" s="1">
        <v>44013</v>
      </c>
      <c r="X2" s="158">
        <v>44063</v>
      </c>
      <c r="Y2" s="1">
        <v>44094</v>
      </c>
      <c r="Z2" s="1"/>
      <c r="AA2" s="1"/>
      <c r="AB2" s="1"/>
      <c r="AC2" s="1"/>
      <c r="AD2" s="1"/>
      <c r="AE2" s="1"/>
    </row>
    <row r="3" spans="1:31" x14ac:dyDescent="0.3">
      <c r="A3" t="s">
        <v>1185</v>
      </c>
      <c r="B3" t="s">
        <v>46</v>
      </c>
      <c r="C3" t="s">
        <v>5</v>
      </c>
      <c r="D3" t="s">
        <v>7</v>
      </c>
      <c r="G3" s="112">
        <f>C16</f>
        <v>45216.1</v>
      </c>
      <c r="J3" s="112">
        <f>L16-G3</f>
        <v>51997.799999999996</v>
      </c>
      <c r="M3" s="112">
        <f>V16-J3-G3</f>
        <v>54622.600000000013</v>
      </c>
      <c r="N3" s="112"/>
      <c r="S3" s="112">
        <f>F16</f>
        <v>50201.8</v>
      </c>
      <c r="V3" s="112">
        <f>O16-S3</f>
        <v>49685.8</v>
      </c>
      <c r="Y3" s="112">
        <f>Y16-V3-S3</f>
        <v>55591.799999999988</v>
      </c>
      <c r="Z3" s="112"/>
    </row>
    <row r="4" spans="1:31" x14ac:dyDescent="0.3">
      <c r="A4" t="s">
        <v>1185</v>
      </c>
      <c r="B4" t="s">
        <v>46</v>
      </c>
      <c r="C4" t="s">
        <v>16</v>
      </c>
      <c r="D4" t="s">
        <v>7</v>
      </c>
      <c r="G4" s="112">
        <f>C18</f>
        <v>16998.7</v>
      </c>
      <c r="J4" s="112">
        <f>L18-G4</f>
        <v>24699.8</v>
      </c>
      <c r="M4" s="112">
        <f>V18-J4-G4</f>
        <v>26116.999999999996</v>
      </c>
      <c r="S4" s="112">
        <f>F18</f>
        <v>21679.7</v>
      </c>
      <c r="V4" s="112">
        <f>O18-S4</f>
        <v>25486.600000000002</v>
      </c>
      <c r="Y4" s="112">
        <f>Y18-V4-S4</f>
        <v>25879.399999999991</v>
      </c>
      <c r="Z4" s="112"/>
    </row>
    <row r="5" spans="1:31" x14ac:dyDescent="0.3">
      <c r="A5" t="s">
        <v>1185</v>
      </c>
      <c r="B5" t="s">
        <v>46</v>
      </c>
      <c r="C5" t="s">
        <v>31</v>
      </c>
      <c r="D5" t="s">
        <v>7</v>
      </c>
      <c r="G5" s="112">
        <f>C19</f>
        <v>7840.8</v>
      </c>
      <c r="J5" s="112">
        <f>L19-G5</f>
        <v>15225.2</v>
      </c>
      <c r="M5" s="112">
        <f>V19-J5-G5</f>
        <v>17061.5</v>
      </c>
      <c r="S5" s="112">
        <f>F19</f>
        <v>11107.3</v>
      </c>
      <c r="V5" s="112">
        <f>O19-S5</f>
        <v>15337.400000000001</v>
      </c>
      <c r="Y5" s="112">
        <f>Y19-V5-S5</f>
        <v>16382.7</v>
      </c>
      <c r="Z5" s="112"/>
    </row>
    <row r="6" spans="1:31" x14ac:dyDescent="0.3">
      <c r="A6" t="s">
        <v>1185</v>
      </c>
      <c r="B6" t="s">
        <v>46</v>
      </c>
      <c r="C6" t="s">
        <v>30</v>
      </c>
      <c r="D6" t="s">
        <v>7</v>
      </c>
      <c r="G6" s="112">
        <f>C20</f>
        <v>9077.2999999999993</v>
      </c>
      <c r="J6" s="112">
        <f>L20-G6</f>
        <v>9382.6000000000022</v>
      </c>
      <c r="M6" s="112">
        <f>V20-J6-G6</f>
        <v>8968.8999999999978</v>
      </c>
      <c r="S6" s="112">
        <f>F20</f>
        <v>10468.700000000001</v>
      </c>
      <c r="V6" s="112">
        <f>O20-S6</f>
        <v>10114</v>
      </c>
      <c r="Y6" s="112">
        <f>Y20-V6-S6</f>
        <v>9482.7000000000007</v>
      </c>
      <c r="Z6" s="112"/>
    </row>
    <row r="7" spans="1:31" x14ac:dyDescent="0.3">
      <c r="A7" t="s">
        <v>1185</v>
      </c>
      <c r="B7" t="s">
        <v>46</v>
      </c>
      <c r="C7" t="s">
        <v>18</v>
      </c>
      <c r="D7" t="s">
        <v>7</v>
      </c>
      <c r="G7" s="112">
        <f>C23</f>
        <v>15183.5</v>
      </c>
      <c r="J7" s="112">
        <f>L23-G7</f>
        <v>14142.599999999999</v>
      </c>
      <c r="M7" s="112">
        <f>V23-J7-G7</f>
        <v>15515.900000000001</v>
      </c>
      <c r="S7" s="112">
        <f>F23</f>
        <v>15697.4</v>
      </c>
      <c r="V7" s="112">
        <f>O23-S7</f>
        <v>13496.1</v>
      </c>
      <c r="Y7" s="112">
        <f>Y23-V7-S7</f>
        <v>16758.900000000001</v>
      </c>
      <c r="Z7" s="112"/>
    </row>
    <row r="8" spans="1:31" x14ac:dyDescent="0.3">
      <c r="A8" t="s">
        <v>1185</v>
      </c>
      <c r="B8" t="s">
        <v>46</v>
      </c>
      <c r="C8" t="s">
        <v>27</v>
      </c>
      <c r="D8" t="s">
        <v>7</v>
      </c>
      <c r="G8" s="112">
        <f>C21+C33</f>
        <v>1878</v>
      </c>
      <c r="J8" s="112">
        <f>L21+L33-G8</f>
        <v>1676.1</v>
      </c>
      <c r="M8" s="112">
        <f>V21+V33-J8-G8</f>
        <v>2015.7000000000003</v>
      </c>
      <c r="S8" s="112">
        <f>F21+F33</f>
        <v>1811.9</v>
      </c>
      <c r="V8" s="112">
        <f>O21+O33-S8</f>
        <v>1417.3000000000002</v>
      </c>
      <c r="Y8" s="112">
        <f>Y21+Y33-V8-S8</f>
        <v>1531.6999999999994</v>
      </c>
      <c r="Z8" s="112"/>
    </row>
    <row r="9" spans="1:31" x14ac:dyDescent="0.3">
      <c r="Z9" s="112"/>
    </row>
    <row r="10" spans="1:31" x14ac:dyDescent="0.3">
      <c r="Z10" s="112"/>
    </row>
    <row r="12" spans="1:31" x14ac:dyDescent="0.3">
      <c r="V12" t="s">
        <v>2137</v>
      </c>
      <c r="Y12" t="s">
        <v>2138</v>
      </c>
      <c r="AB12" t="s">
        <v>2139</v>
      </c>
    </row>
    <row r="13" spans="1:31" x14ac:dyDescent="0.3">
      <c r="A13" t="s">
        <v>1573</v>
      </c>
      <c r="I13" s="155" t="s">
        <v>1574</v>
      </c>
      <c r="T13" t="s">
        <v>2140</v>
      </c>
      <c r="U13" t="s">
        <v>2141</v>
      </c>
      <c r="V13" t="s">
        <v>2142</v>
      </c>
      <c r="W13" t="s">
        <v>2143</v>
      </c>
      <c r="X13" t="s">
        <v>2141</v>
      </c>
      <c r="Y13" t="s">
        <v>2142</v>
      </c>
      <c r="Z13" t="s">
        <v>2143</v>
      </c>
      <c r="AA13" t="s">
        <v>2143</v>
      </c>
      <c r="AB13" t="s">
        <v>2144</v>
      </c>
    </row>
    <row r="14" spans="1:31" ht="43.2" x14ac:dyDescent="0.3">
      <c r="A14" t="s">
        <v>1575</v>
      </c>
      <c r="B14" t="s">
        <v>1576</v>
      </c>
      <c r="C14" s="156" t="s">
        <v>1612</v>
      </c>
      <c r="D14" t="s">
        <v>1578</v>
      </c>
      <c r="E14" t="s">
        <v>1579</v>
      </c>
      <c r="F14" s="156" t="s">
        <v>1613</v>
      </c>
      <c r="I14" t="s">
        <v>1581</v>
      </c>
      <c r="K14" t="s">
        <v>1576</v>
      </c>
      <c r="L14" s="156" t="s">
        <v>1577</v>
      </c>
      <c r="M14" t="s">
        <v>1578</v>
      </c>
      <c r="N14" t="s">
        <v>1579</v>
      </c>
      <c r="O14" s="156" t="s">
        <v>1580</v>
      </c>
      <c r="R14" t="s">
        <v>1581</v>
      </c>
      <c r="T14" t="s">
        <v>2145</v>
      </c>
      <c r="U14" t="s">
        <v>2146</v>
      </c>
      <c r="V14" t="s">
        <v>2147</v>
      </c>
      <c r="W14" t="s">
        <v>2148</v>
      </c>
      <c r="X14" s="1">
        <v>43891</v>
      </c>
      <c r="Y14" t="s">
        <v>2147</v>
      </c>
      <c r="Z14" t="s">
        <v>2149</v>
      </c>
      <c r="AA14" t="s">
        <v>2148</v>
      </c>
      <c r="AB14" t="s">
        <v>2143</v>
      </c>
    </row>
    <row r="15" spans="1:31" x14ac:dyDescent="0.3">
      <c r="A15" s="177" t="s">
        <v>1582</v>
      </c>
      <c r="B15" s="112">
        <v>236254.2</v>
      </c>
      <c r="C15" s="112">
        <v>49153.7</v>
      </c>
      <c r="D15">
        <v>20.8</v>
      </c>
      <c r="E15" s="112">
        <v>236254.2</v>
      </c>
      <c r="F15" s="112">
        <v>54384.9</v>
      </c>
      <c r="G15">
        <v>99.5</v>
      </c>
      <c r="H15">
        <v>23</v>
      </c>
      <c r="I15">
        <v>10.6</v>
      </c>
      <c r="K15" s="112">
        <v>236254.2</v>
      </c>
      <c r="L15" s="112">
        <v>104315.7</v>
      </c>
      <c r="M15">
        <v>44.2</v>
      </c>
      <c r="N15" s="112">
        <v>225146.8</v>
      </c>
      <c r="O15" s="112">
        <v>108304.1</v>
      </c>
      <c r="P15">
        <v>98.3</v>
      </c>
      <c r="Q15">
        <v>48.1</v>
      </c>
      <c r="R15">
        <v>3.8</v>
      </c>
      <c r="T15" t="s">
        <v>1582</v>
      </c>
      <c r="U15" s="112">
        <v>236254.2</v>
      </c>
      <c r="V15" s="112">
        <v>162965.4</v>
      </c>
      <c r="W15">
        <v>69</v>
      </c>
      <c r="X15" s="112">
        <v>225146.8</v>
      </c>
      <c r="Y15" s="112">
        <v>168605.6</v>
      </c>
      <c r="Z15">
        <v>98.6</v>
      </c>
      <c r="AA15">
        <v>74.900000000000006</v>
      </c>
      <c r="AB15">
        <v>3.5</v>
      </c>
    </row>
    <row r="16" spans="1:31" x14ac:dyDescent="0.3">
      <c r="A16" s="177" t="s">
        <v>1583</v>
      </c>
      <c r="B16" s="112">
        <v>228499.3</v>
      </c>
      <c r="C16" s="112">
        <v>45216.1</v>
      </c>
      <c r="D16">
        <v>19.8</v>
      </c>
      <c r="E16" s="112">
        <v>228499.3</v>
      </c>
      <c r="F16" s="112">
        <v>50201.8</v>
      </c>
      <c r="G16">
        <v>91.9</v>
      </c>
      <c r="H16">
        <v>22</v>
      </c>
      <c r="I16">
        <v>11</v>
      </c>
      <c r="K16" s="112">
        <v>228499.3</v>
      </c>
      <c r="L16" s="112">
        <v>97213.9</v>
      </c>
      <c r="M16">
        <v>42.5</v>
      </c>
      <c r="N16" s="112">
        <v>216917.6</v>
      </c>
      <c r="O16" s="112">
        <v>99887.6</v>
      </c>
      <c r="P16">
        <v>90.6</v>
      </c>
      <c r="Q16">
        <v>46</v>
      </c>
      <c r="R16">
        <v>2.8</v>
      </c>
      <c r="T16" t="s">
        <v>1583</v>
      </c>
      <c r="U16" s="112">
        <v>228499.3</v>
      </c>
      <c r="V16" s="112">
        <v>151836.5</v>
      </c>
      <c r="W16">
        <v>66.400000000000006</v>
      </c>
      <c r="X16" s="112">
        <v>216917.6</v>
      </c>
      <c r="Y16" s="112">
        <v>155479.4</v>
      </c>
      <c r="Z16">
        <v>90.9</v>
      </c>
      <c r="AA16">
        <v>71.7</v>
      </c>
      <c r="AB16">
        <v>2.4</v>
      </c>
    </row>
    <row r="17" spans="1:28" x14ac:dyDescent="0.3">
      <c r="A17" s="177" t="s">
        <v>1584</v>
      </c>
      <c r="B17" s="112">
        <v>210412.6</v>
      </c>
      <c r="C17" s="112">
        <v>42484.800000000003</v>
      </c>
      <c r="D17">
        <v>20.2</v>
      </c>
      <c r="E17" s="112">
        <v>210412.6</v>
      </c>
      <c r="F17" s="112">
        <v>47711</v>
      </c>
      <c r="G17">
        <v>87.3</v>
      </c>
      <c r="H17">
        <v>22.7</v>
      </c>
      <c r="I17">
        <v>12.3</v>
      </c>
      <c r="K17" s="112">
        <v>210412.6</v>
      </c>
      <c r="L17" s="112">
        <v>90964.6</v>
      </c>
      <c r="M17">
        <v>43.2</v>
      </c>
      <c r="N17" s="112">
        <v>199270.9</v>
      </c>
      <c r="O17" s="112">
        <v>95896.4</v>
      </c>
      <c r="P17">
        <v>87</v>
      </c>
      <c r="Q17">
        <v>48.1</v>
      </c>
      <c r="R17">
        <v>5.4</v>
      </c>
      <c r="T17" t="s">
        <v>1584</v>
      </c>
      <c r="U17" s="112">
        <v>210412.6</v>
      </c>
      <c r="V17" s="112">
        <v>142809.79999999999</v>
      </c>
      <c r="W17">
        <v>67.900000000000006</v>
      </c>
      <c r="X17" s="112">
        <v>199270.9</v>
      </c>
      <c r="Y17" s="112">
        <v>149211.79999999999</v>
      </c>
      <c r="Z17">
        <v>87.2</v>
      </c>
      <c r="AA17">
        <v>74.900000000000006</v>
      </c>
      <c r="AB17">
        <v>4.5</v>
      </c>
    </row>
    <row r="18" spans="1:28" x14ac:dyDescent="0.3">
      <c r="A18" s="177" t="s">
        <v>1585</v>
      </c>
      <c r="B18" s="112">
        <v>101581.2</v>
      </c>
      <c r="C18" s="112">
        <v>16998.7</v>
      </c>
      <c r="D18">
        <v>16.7</v>
      </c>
      <c r="E18" s="112">
        <v>101581.2</v>
      </c>
      <c r="F18" s="112">
        <v>21679.7</v>
      </c>
      <c r="G18">
        <v>39.700000000000003</v>
      </c>
      <c r="H18">
        <v>21.3</v>
      </c>
      <c r="I18">
        <v>27.5</v>
      </c>
      <c r="K18" s="112">
        <v>101581.2</v>
      </c>
      <c r="L18" s="112">
        <v>41698.5</v>
      </c>
      <c r="M18">
        <v>41</v>
      </c>
      <c r="N18" s="112">
        <v>96801.4</v>
      </c>
      <c r="O18" s="112">
        <v>47166.3</v>
      </c>
      <c r="P18">
        <v>42.8</v>
      </c>
      <c r="Q18">
        <v>48.7</v>
      </c>
      <c r="R18">
        <v>13.1</v>
      </c>
      <c r="T18" t="s">
        <v>1585</v>
      </c>
      <c r="U18" s="112">
        <v>101581.2</v>
      </c>
      <c r="V18" s="112">
        <v>67815.5</v>
      </c>
      <c r="W18">
        <v>66.8</v>
      </c>
      <c r="X18" s="112">
        <v>96801.4</v>
      </c>
      <c r="Y18" s="112">
        <v>73045.7</v>
      </c>
      <c r="Z18">
        <v>42.7</v>
      </c>
      <c r="AA18">
        <v>75.5</v>
      </c>
      <c r="AB18">
        <v>7.7</v>
      </c>
    </row>
    <row r="19" spans="1:28" x14ac:dyDescent="0.3">
      <c r="A19" t="s">
        <v>2172</v>
      </c>
      <c r="B19" s="112">
        <v>64625</v>
      </c>
      <c r="C19" s="112">
        <v>7840.8</v>
      </c>
      <c r="D19">
        <v>12.1</v>
      </c>
      <c r="E19" s="112">
        <v>64625</v>
      </c>
      <c r="F19" s="112">
        <v>11107.3</v>
      </c>
      <c r="G19">
        <v>14.4</v>
      </c>
      <c r="H19">
        <v>17.2</v>
      </c>
      <c r="I19">
        <v>41.7</v>
      </c>
      <c r="K19" s="112">
        <v>64625</v>
      </c>
      <c r="L19" s="112">
        <v>23066</v>
      </c>
      <c r="M19">
        <v>35.700000000000003</v>
      </c>
      <c r="N19" s="112">
        <v>67410.5</v>
      </c>
      <c r="O19" s="112">
        <v>26444.7</v>
      </c>
      <c r="P19">
        <v>20.9</v>
      </c>
      <c r="Q19">
        <v>39.200000000000003</v>
      </c>
      <c r="R19">
        <v>14.6</v>
      </c>
      <c r="T19" t="s">
        <v>1586</v>
      </c>
      <c r="U19" s="112">
        <v>64625</v>
      </c>
      <c r="V19" s="112">
        <v>40127.5</v>
      </c>
      <c r="W19">
        <v>62.1</v>
      </c>
      <c r="X19" s="112">
        <v>67410.5</v>
      </c>
      <c r="Y19" s="112">
        <v>42827.4</v>
      </c>
      <c r="Z19">
        <v>23.5</v>
      </c>
      <c r="AA19">
        <v>63.5</v>
      </c>
      <c r="AB19">
        <v>6.7</v>
      </c>
    </row>
    <row r="20" spans="1:28" x14ac:dyDescent="0.3">
      <c r="A20" t="s">
        <v>2173</v>
      </c>
      <c r="B20" s="112">
        <v>36554.9</v>
      </c>
      <c r="C20" s="112">
        <v>9077.2999999999993</v>
      </c>
      <c r="D20">
        <v>24.8</v>
      </c>
      <c r="E20" s="112">
        <v>36554.9</v>
      </c>
      <c r="F20" s="112">
        <v>10468.700000000001</v>
      </c>
      <c r="G20">
        <v>16.600000000000001</v>
      </c>
      <c r="H20">
        <v>28.6</v>
      </c>
      <c r="I20">
        <v>15.3</v>
      </c>
      <c r="K20" s="112">
        <v>36554.9</v>
      </c>
      <c r="L20" s="112">
        <v>18459.900000000001</v>
      </c>
      <c r="M20">
        <v>50.5</v>
      </c>
      <c r="N20" s="112">
        <v>29005</v>
      </c>
      <c r="O20" s="112">
        <v>20582.7</v>
      </c>
      <c r="P20">
        <v>16.8</v>
      </c>
      <c r="Q20">
        <v>71</v>
      </c>
      <c r="R20">
        <v>11.5</v>
      </c>
      <c r="T20" t="s">
        <v>1587</v>
      </c>
      <c r="U20" s="112">
        <v>36554.9</v>
      </c>
      <c r="V20" s="112">
        <v>27428.799999999999</v>
      </c>
      <c r="W20">
        <v>75</v>
      </c>
      <c r="X20" s="112">
        <v>29005</v>
      </c>
      <c r="Y20" s="112">
        <v>30065.4</v>
      </c>
      <c r="Z20">
        <v>16</v>
      </c>
      <c r="AA20">
        <v>103.7</v>
      </c>
      <c r="AB20">
        <v>9.6</v>
      </c>
    </row>
    <row r="21" spans="1:28" x14ac:dyDescent="0.3">
      <c r="A21" t="s">
        <v>2174</v>
      </c>
      <c r="B21">
        <v>401.2</v>
      </c>
      <c r="C21">
        <v>80.5</v>
      </c>
      <c r="D21">
        <v>20.100000000000001</v>
      </c>
      <c r="E21">
        <v>401.2</v>
      </c>
      <c r="F21">
        <v>103.7</v>
      </c>
      <c r="G21">
        <v>0.1</v>
      </c>
      <c r="H21">
        <v>25.8</v>
      </c>
      <c r="I21">
        <v>28.8</v>
      </c>
      <c r="K21">
        <v>401.2</v>
      </c>
      <c r="L21">
        <v>172.5</v>
      </c>
      <c r="M21">
        <v>43</v>
      </c>
      <c r="N21">
        <v>385.9</v>
      </c>
      <c r="O21">
        <v>138.9</v>
      </c>
      <c r="P21">
        <v>0.2</v>
      </c>
      <c r="Q21">
        <v>36</v>
      </c>
      <c r="R21">
        <v>-19.5</v>
      </c>
      <c r="T21" t="s">
        <v>1588</v>
      </c>
      <c r="U21">
        <v>401.2</v>
      </c>
      <c r="V21">
        <v>259.3</v>
      </c>
      <c r="W21">
        <v>64.599999999999994</v>
      </c>
      <c r="X21">
        <v>385.9</v>
      </c>
      <c r="Y21">
        <v>152.9</v>
      </c>
      <c r="Z21">
        <v>0.2</v>
      </c>
      <c r="AA21">
        <v>39.6</v>
      </c>
      <c r="AB21">
        <v>-41</v>
      </c>
    </row>
    <row r="22" spans="1:28" x14ac:dyDescent="0.3">
      <c r="A22" s="177" t="s">
        <v>1589</v>
      </c>
      <c r="B22" s="112">
        <v>96627.1</v>
      </c>
      <c r="C22" s="112">
        <v>21892.6</v>
      </c>
      <c r="D22">
        <v>22.7</v>
      </c>
      <c r="E22" s="112">
        <v>96627.1</v>
      </c>
      <c r="F22" s="112">
        <v>22316.3</v>
      </c>
      <c r="G22">
        <v>40.799999999999997</v>
      </c>
      <c r="H22">
        <v>23.1</v>
      </c>
      <c r="I22">
        <v>1.9</v>
      </c>
      <c r="K22" s="112">
        <v>96627.1</v>
      </c>
      <c r="L22" s="112">
        <v>42212.9</v>
      </c>
      <c r="M22">
        <v>43.7</v>
      </c>
      <c r="N22" s="112">
        <v>88023.2</v>
      </c>
      <c r="O22" s="112">
        <v>40686.9</v>
      </c>
      <c r="P22">
        <v>36.9</v>
      </c>
      <c r="Q22">
        <v>46.2</v>
      </c>
      <c r="R22">
        <v>-3.6</v>
      </c>
      <c r="T22" t="s">
        <v>1589</v>
      </c>
      <c r="U22" s="112">
        <v>96627.1</v>
      </c>
      <c r="V22" s="112">
        <v>64535.4</v>
      </c>
      <c r="W22">
        <v>66.8</v>
      </c>
      <c r="X22" s="112">
        <v>88023.2</v>
      </c>
      <c r="Y22" s="112">
        <v>63620.6</v>
      </c>
      <c r="Z22">
        <v>37.200000000000003</v>
      </c>
      <c r="AA22">
        <v>72.3</v>
      </c>
      <c r="AB22">
        <v>-1.4</v>
      </c>
    </row>
    <row r="23" spans="1:28" x14ac:dyDescent="0.3">
      <c r="A23" s="177" t="s">
        <v>2152</v>
      </c>
      <c r="B23" s="112">
        <v>66555</v>
      </c>
      <c r="C23" s="112">
        <v>15183.5</v>
      </c>
      <c r="D23">
        <v>22.8</v>
      </c>
      <c r="E23" s="112">
        <v>66555</v>
      </c>
      <c r="F23" s="112">
        <v>15697.4</v>
      </c>
      <c r="G23">
        <v>28.7</v>
      </c>
      <c r="H23">
        <v>23.6</v>
      </c>
      <c r="I23">
        <v>3.4</v>
      </c>
      <c r="K23" s="112">
        <v>66555</v>
      </c>
      <c r="L23" s="112">
        <v>29326.1</v>
      </c>
      <c r="M23">
        <v>44.1</v>
      </c>
      <c r="N23" s="112">
        <v>54101.1</v>
      </c>
      <c r="O23" s="112">
        <v>29193.5</v>
      </c>
      <c r="P23">
        <v>26.5</v>
      </c>
      <c r="Q23">
        <v>54</v>
      </c>
      <c r="R23">
        <v>-0.5</v>
      </c>
      <c r="T23" t="s">
        <v>2150</v>
      </c>
      <c r="U23" s="112">
        <v>66555</v>
      </c>
      <c r="V23" s="112">
        <v>44842</v>
      </c>
      <c r="W23">
        <v>67.400000000000006</v>
      </c>
      <c r="X23" s="112">
        <v>54101.1</v>
      </c>
      <c r="Y23" s="112">
        <v>45952.4</v>
      </c>
      <c r="Z23">
        <v>26.9</v>
      </c>
      <c r="AA23">
        <v>84.9</v>
      </c>
      <c r="AB23">
        <v>2.5</v>
      </c>
    </row>
    <row r="24" spans="1:28" x14ac:dyDescent="0.3">
      <c r="A24" t="s">
        <v>2156</v>
      </c>
      <c r="B24" s="112">
        <v>25549.3</v>
      </c>
      <c r="C24" s="112">
        <v>7941.8</v>
      </c>
      <c r="D24">
        <v>31.1</v>
      </c>
      <c r="E24" s="112">
        <v>25549.3</v>
      </c>
      <c r="F24" s="112">
        <v>8922.2000000000007</v>
      </c>
      <c r="G24">
        <v>14.5</v>
      </c>
      <c r="H24">
        <v>34.9</v>
      </c>
      <c r="I24">
        <v>12.3</v>
      </c>
      <c r="K24" s="112">
        <v>25549.3</v>
      </c>
      <c r="L24" s="112">
        <v>15210.6</v>
      </c>
      <c r="M24">
        <v>59.5</v>
      </c>
      <c r="N24" s="112">
        <v>23951.9</v>
      </c>
      <c r="O24" s="112">
        <v>16811.8</v>
      </c>
      <c r="P24">
        <v>13.8</v>
      </c>
      <c r="Q24">
        <v>70.2</v>
      </c>
      <c r="R24">
        <v>10.5</v>
      </c>
      <c r="T24" t="s">
        <v>1590</v>
      </c>
      <c r="U24" s="112">
        <v>25549.3</v>
      </c>
      <c r="V24" s="112">
        <v>23163.3</v>
      </c>
      <c r="W24">
        <v>90.7</v>
      </c>
      <c r="X24" s="112">
        <v>23951.9</v>
      </c>
      <c r="Y24" s="112">
        <v>26877.200000000001</v>
      </c>
      <c r="Z24">
        <v>13.5</v>
      </c>
      <c r="AA24">
        <v>112.2</v>
      </c>
      <c r="AB24">
        <v>16</v>
      </c>
    </row>
    <row r="25" spans="1:28" x14ac:dyDescent="0.3">
      <c r="A25" t="s">
        <v>2157</v>
      </c>
      <c r="B25" s="112">
        <v>41005.699999999997</v>
      </c>
      <c r="C25" s="112">
        <v>10242</v>
      </c>
      <c r="D25">
        <v>25</v>
      </c>
      <c r="E25" s="112">
        <v>41005.699999999997</v>
      </c>
      <c r="F25" s="112">
        <v>9877.1</v>
      </c>
      <c r="G25">
        <v>18.7</v>
      </c>
      <c r="H25">
        <v>24.1</v>
      </c>
      <c r="I25">
        <v>3.6</v>
      </c>
      <c r="K25" s="112">
        <v>41005.699999999997</v>
      </c>
      <c r="L25" s="112">
        <v>19910.400000000001</v>
      </c>
      <c r="M25">
        <v>48.6</v>
      </c>
      <c r="N25" s="112">
        <v>30149.200000000001</v>
      </c>
      <c r="O25" s="112">
        <v>18150.5</v>
      </c>
      <c r="P25">
        <v>18.100000000000001</v>
      </c>
      <c r="Q25">
        <v>60.2</v>
      </c>
      <c r="R25">
        <v>-8.8000000000000007</v>
      </c>
      <c r="T25" t="s">
        <v>1591</v>
      </c>
      <c r="U25" s="112">
        <v>41005.699999999997</v>
      </c>
      <c r="V25" s="112">
        <v>30539.7</v>
      </c>
      <c r="W25">
        <v>74.5</v>
      </c>
      <c r="X25" s="112">
        <v>30149.200000000001</v>
      </c>
      <c r="Y25" s="112">
        <v>28155.599999999999</v>
      </c>
      <c r="Z25">
        <v>17.899999999999999</v>
      </c>
      <c r="AA25">
        <v>93.4</v>
      </c>
      <c r="AB25">
        <v>-7.8</v>
      </c>
    </row>
    <row r="26" spans="1:28" x14ac:dyDescent="0.3">
      <c r="A26" t="s">
        <v>2158</v>
      </c>
      <c r="B26" s="112">
        <v>3000.3</v>
      </c>
      <c r="C26" s="112">
        <v>3101.9</v>
      </c>
      <c r="L26" s="112">
        <v>-5795</v>
      </c>
      <c r="M26" s="112">
        <v>-5768.8</v>
      </c>
      <c r="T26" t="s">
        <v>1592</v>
      </c>
      <c r="V26" s="112">
        <v>-8861</v>
      </c>
      <c r="Y26" s="112">
        <v>-9080.4</v>
      </c>
    </row>
    <row r="27" spans="1:28" x14ac:dyDescent="0.3">
      <c r="A27" t="s">
        <v>2153</v>
      </c>
      <c r="B27" s="112">
        <v>16618.900000000001</v>
      </c>
      <c r="C27" s="112">
        <v>4191.3999999999996</v>
      </c>
      <c r="D27">
        <v>25.2</v>
      </c>
      <c r="E27" s="112">
        <v>16618.900000000001</v>
      </c>
      <c r="F27" s="112">
        <v>3988.4</v>
      </c>
      <c r="G27">
        <v>7.7</v>
      </c>
      <c r="H27">
        <v>24</v>
      </c>
      <c r="I27">
        <v>4.8</v>
      </c>
      <c r="K27" s="112">
        <v>16618.900000000001</v>
      </c>
      <c r="L27" s="112">
        <v>8178</v>
      </c>
      <c r="M27">
        <v>49.2</v>
      </c>
      <c r="N27" s="112">
        <v>19314.5</v>
      </c>
      <c r="O27" s="112">
        <v>7228.8</v>
      </c>
      <c r="P27">
        <v>7.4</v>
      </c>
      <c r="Q27">
        <v>37.4</v>
      </c>
      <c r="R27">
        <v>-11.6</v>
      </c>
      <c r="T27" t="s">
        <v>1593</v>
      </c>
      <c r="U27" s="112">
        <v>16618.900000000001</v>
      </c>
      <c r="V27" s="112">
        <v>12530.4</v>
      </c>
      <c r="W27">
        <v>75.400000000000006</v>
      </c>
      <c r="X27" s="112">
        <v>19314.5</v>
      </c>
      <c r="Y27" s="112">
        <v>11148.9</v>
      </c>
      <c r="Z27">
        <v>7.3</v>
      </c>
      <c r="AA27">
        <v>57.7</v>
      </c>
      <c r="AB27">
        <v>-11</v>
      </c>
    </row>
    <row r="28" spans="1:28" x14ac:dyDescent="0.3">
      <c r="A28" t="s">
        <v>2154</v>
      </c>
      <c r="B28" s="112">
        <v>6414.5</v>
      </c>
      <c r="C28" s="112">
        <v>1236.4000000000001</v>
      </c>
      <c r="D28">
        <v>19.3</v>
      </c>
      <c r="E28" s="112">
        <v>6414.5</v>
      </c>
      <c r="F28" s="112">
        <v>1522.3</v>
      </c>
      <c r="G28">
        <v>11.7</v>
      </c>
      <c r="H28">
        <v>23.7</v>
      </c>
      <c r="I28">
        <v>23.1</v>
      </c>
      <c r="K28" s="112">
        <v>6414.5</v>
      </c>
      <c r="L28" s="112">
        <v>2287.5</v>
      </c>
      <c r="M28">
        <v>35.700000000000003</v>
      </c>
      <c r="N28" s="112">
        <v>7280.3</v>
      </c>
      <c r="O28" s="112">
        <v>2322.6999999999998</v>
      </c>
      <c r="P28">
        <v>6.6</v>
      </c>
      <c r="Q28">
        <v>31.9</v>
      </c>
      <c r="R28">
        <v>1.5</v>
      </c>
      <c r="T28" t="s">
        <v>1594</v>
      </c>
      <c r="U28" s="112">
        <v>6414.5</v>
      </c>
      <c r="V28" s="112">
        <v>3480.3</v>
      </c>
      <c r="W28">
        <v>54.3</v>
      </c>
      <c r="X28" s="112">
        <v>7280.3</v>
      </c>
      <c r="Y28" s="112">
        <v>3439.4</v>
      </c>
      <c r="Z28">
        <v>4.3</v>
      </c>
      <c r="AA28">
        <v>47.2</v>
      </c>
      <c r="AB28">
        <v>-1.2</v>
      </c>
    </row>
    <row r="29" spans="1:28" x14ac:dyDescent="0.3">
      <c r="A29" t="s">
        <v>2155</v>
      </c>
      <c r="B29" s="112">
        <v>7038.7</v>
      </c>
      <c r="C29" s="112">
        <v>1281.3</v>
      </c>
      <c r="D29">
        <v>18.2</v>
      </c>
      <c r="E29" s="112">
        <v>7038.7</v>
      </c>
      <c r="F29" s="112">
        <v>1108.3</v>
      </c>
      <c r="G29">
        <v>12.9</v>
      </c>
      <c r="H29">
        <v>15.7</v>
      </c>
      <c r="I29">
        <v>13.5</v>
      </c>
      <c r="K29" s="112">
        <v>7038.7</v>
      </c>
      <c r="L29" s="112">
        <v>2421.3000000000002</v>
      </c>
      <c r="M29">
        <v>34.4</v>
      </c>
      <c r="N29" s="112">
        <v>7327.3</v>
      </c>
      <c r="O29" s="112">
        <v>1941.9</v>
      </c>
      <c r="P29">
        <v>6.6</v>
      </c>
      <c r="Q29">
        <v>26.5</v>
      </c>
      <c r="R29">
        <v>-19.8</v>
      </c>
      <c r="T29" t="s">
        <v>1595</v>
      </c>
      <c r="U29" s="112">
        <v>7038.7</v>
      </c>
      <c r="V29" s="112">
        <v>3682.6</v>
      </c>
      <c r="W29">
        <v>52.3</v>
      </c>
      <c r="X29" s="112">
        <v>7327.3</v>
      </c>
      <c r="Y29" s="112">
        <v>3079.9</v>
      </c>
      <c r="Z29">
        <v>4.3</v>
      </c>
      <c r="AA29">
        <v>42</v>
      </c>
      <c r="AB29">
        <v>-16.399999999999999</v>
      </c>
    </row>
    <row r="30" spans="1:28" x14ac:dyDescent="0.3">
      <c r="A30" s="177" t="s">
        <v>1596</v>
      </c>
      <c r="B30" s="112">
        <v>12204.4</v>
      </c>
      <c r="C30" s="112">
        <v>3593.5</v>
      </c>
      <c r="D30">
        <v>29.4</v>
      </c>
      <c r="E30" s="112">
        <v>12204.4</v>
      </c>
      <c r="F30" s="112">
        <v>3715</v>
      </c>
      <c r="G30">
        <v>6.8</v>
      </c>
      <c r="H30">
        <v>30.4</v>
      </c>
      <c r="I30">
        <v>3.4</v>
      </c>
      <c r="K30" s="112">
        <v>12204.4</v>
      </c>
      <c r="L30" s="112">
        <v>7053.2</v>
      </c>
      <c r="M30">
        <v>57.8</v>
      </c>
      <c r="N30" s="112">
        <v>14446.4</v>
      </c>
      <c r="O30" s="112">
        <v>8043.2</v>
      </c>
      <c r="P30">
        <v>7.3</v>
      </c>
      <c r="Q30">
        <v>55.7</v>
      </c>
      <c r="R30">
        <v>14</v>
      </c>
      <c r="T30" t="s">
        <v>2151</v>
      </c>
      <c r="U30" s="112">
        <v>12204.4</v>
      </c>
      <c r="V30" s="112">
        <v>10458.9</v>
      </c>
      <c r="W30">
        <v>85.7</v>
      </c>
      <c r="X30" s="112">
        <v>14446.4</v>
      </c>
      <c r="Y30" s="112">
        <v>12545.5</v>
      </c>
      <c r="Z30">
        <v>7.3</v>
      </c>
      <c r="AA30">
        <v>86.8</v>
      </c>
      <c r="AB30">
        <v>19.899999999999999</v>
      </c>
    </row>
    <row r="31" spans="1:28" x14ac:dyDescent="0.3">
      <c r="A31" t="s">
        <v>2159</v>
      </c>
      <c r="B31" s="112">
        <v>2855.1</v>
      </c>
      <c r="C31">
        <v>630.9</v>
      </c>
      <c r="D31">
        <v>22.1</v>
      </c>
      <c r="E31" s="112">
        <v>2855.1</v>
      </c>
      <c r="F31">
        <v>594.1</v>
      </c>
      <c r="G31">
        <v>5.2</v>
      </c>
      <c r="H31">
        <v>20.8</v>
      </c>
      <c r="I31">
        <v>5.8</v>
      </c>
      <c r="K31" s="112">
        <v>2855.1</v>
      </c>
      <c r="L31" s="112">
        <v>1339.9</v>
      </c>
      <c r="M31">
        <v>46.9</v>
      </c>
      <c r="N31" s="112">
        <v>3615.8</v>
      </c>
      <c r="O31">
        <v>866.1</v>
      </c>
      <c r="P31">
        <v>3.3</v>
      </c>
      <c r="Q31">
        <v>24</v>
      </c>
      <c r="R31">
        <v>-35.4</v>
      </c>
      <c r="T31" t="s">
        <v>1597</v>
      </c>
      <c r="U31" s="112">
        <v>2855.1</v>
      </c>
      <c r="V31" s="112">
        <v>1799.4</v>
      </c>
      <c r="W31">
        <v>63</v>
      </c>
      <c r="X31" s="112">
        <v>3615.8</v>
      </c>
      <c r="Y31" s="112">
        <v>1120.9000000000001</v>
      </c>
      <c r="Z31">
        <v>2.1</v>
      </c>
      <c r="AA31">
        <v>31</v>
      </c>
      <c r="AB31">
        <v>-37.700000000000003</v>
      </c>
    </row>
    <row r="32" spans="1:28" x14ac:dyDescent="0.3">
      <c r="A32" t="s">
        <v>2160</v>
      </c>
      <c r="B32">
        <v>400.5</v>
      </c>
      <c r="C32">
        <v>117.3</v>
      </c>
      <c r="D32">
        <v>29.3</v>
      </c>
      <c r="E32">
        <v>400.5</v>
      </c>
      <c r="F32">
        <v>52.2</v>
      </c>
      <c r="G32">
        <v>0.7</v>
      </c>
      <c r="H32">
        <v>13</v>
      </c>
      <c r="I32">
        <v>55.5</v>
      </c>
      <c r="K32">
        <v>400.5</v>
      </c>
      <c r="L32">
        <v>248</v>
      </c>
      <c r="M32">
        <v>61.9</v>
      </c>
      <c r="N32">
        <v>400.5</v>
      </c>
      <c r="O32">
        <v>130.30000000000001</v>
      </c>
      <c r="P32">
        <v>0.4</v>
      </c>
      <c r="Q32">
        <v>32.5</v>
      </c>
      <c r="R32">
        <v>-47.5</v>
      </c>
      <c r="T32" t="s">
        <v>1598</v>
      </c>
      <c r="U32">
        <v>400.5</v>
      </c>
      <c r="V32">
        <v>388.4</v>
      </c>
      <c r="W32">
        <v>97</v>
      </c>
      <c r="X32">
        <v>400.5</v>
      </c>
      <c r="Y32">
        <v>242.5</v>
      </c>
      <c r="Z32">
        <v>0.2</v>
      </c>
      <c r="AA32">
        <v>60.6</v>
      </c>
      <c r="AB32">
        <v>-37.6</v>
      </c>
    </row>
    <row r="33" spans="1:28" x14ac:dyDescent="0.3">
      <c r="A33" t="s">
        <v>2161</v>
      </c>
      <c r="B33" s="112">
        <v>6283.2</v>
      </c>
      <c r="C33" s="112">
        <v>1797.5</v>
      </c>
      <c r="D33">
        <v>28.6</v>
      </c>
      <c r="E33" s="112">
        <v>6283.2</v>
      </c>
      <c r="F33" s="112">
        <v>1708.2</v>
      </c>
      <c r="G33">
        <v>11.5</v>
      </c>
      <c r="H33">
        <v>27.2</v>
      </c>
      <c r="I33">
        <v>5</v>
      </c>
      <c r="K33" s="112">
        <v>6283.2</v>
      </c>
      <c r="L33" s="112">
        <v>3381.6</v>
      </c>
      <c r="M33">
        <v>53.8</v>
      </c>
      <c r="N33" s="112">
        <v>6794</v>
      </c>
      <c r="O33" s="112">
        <v>3090.3</v>
      </c>
      <c r="P33">
        <v>6.2</v>
      </c>
      <c r="Q33">
        <v>45.5</v>
      </c>
      <c r="R33">
        <v>-8.6</v>
      </c>
      <c r="T33" t="s">
        <v>1599</v>
      </c>
      <c r="U33" s="112">
        <v>6283.2</v>
      </c>
      <c r="V33" s="112">
        <v>5310.5</v>
      </c>
      <c r="W33">
        <v>84.5</v>
      </c>
      <c r="X33" s="112">
        <v>6794</v>
      </c>
      <c r="Y33" s="112">
        <v>4608</v>
      </c>
      <c r="Z33">
        <v>4</v>
      </c>
      <c r="AA33">
        <v>67.8</v>
      </c>
      <c r="AB33">
        <v>-13.2</v>
      </c>
    </row>
    <row r="34" spans="1:28" x14ac:dyDescent="0.3">
      <c r="A34" t="s">
        <v>2162</v>
      </c>
      <c r="B34" s="112">
        <v>2665.7</v>
      </c>
      <c r="C34" s="112">
        <v>1047.8</v>
      </c>
      <c r="D34">
        <v>39.299999999999997</v>
      </c>
      <c r="E34" s="112">
        <v>2665.7</v>
      </c>
      <c r="F34" s="112">
        <v>1360.5</v>
      </c>
      <c r="G34">
        <v>4.9000000000000004</v>
      </c>
      <c r="H34">
        <v>51</v>
      </c>
      <c r="I34">
        <v>29.8</v>
      </c>
      <c r="K34" s="112">
        <v>2665.7</v>
      </c>
      <c r="L34" s="112">
        <v>2083.6999999999998</v>
      </c>
      <c r="M34">
        <v>78.2</v>
      </c>
      <c r="N34" s="112">
        <v>3636.1</v>
      </c>
      <c r="O34" s="112">
        <v>3956.4</v>
      </c>
      <c r="P34">
        <v>3.3</v>
      </c>
      <c r="Q34">
        <v>108.8</v>
      </c>
      <c r="R34">
        <v>89.9</v>
      </c>
      <c r="T34" t="s">
        <v>1596</v>
      </c>
      <c r="U34" s="112">
        <v>2665.7</v>
      </c>
      <c r="V34" s="112">
        <v>2960.6</v>
      </c>
      <c r="W34">
        <v>111.1</v>
      </c>
      <c r="X34" s="112">
        <v>3636.1</v>
      </c>
      <c r="Y34" s="112">
        <v>6574</v>
      </c>
      <c r="Z34">
        <v>2.1</v>
      </c>
      <c r="AA34">
        <v>180.8</v>
      </c>
      <c r="AB34">
        <v>122</v>
      </c>
    </row>
    <row r="35" spans="1:28" x14ac:dyDescent="0.3">
      <c r="A35" s="177" t="s">
        <v>1600</v>
      </c>
      <c r="B35" s="112">
        <v>18086.3</v>
      </c>
      <c r="C35" s="112">
        <v>2731.3</v>
      </c>
      <c r="D35">
        <v>15.1</v>
      </c>
      <c r="E35" s="112">
        <v>18086.3</v>
      </c>
      <c r="F35" s="112">
        <v>2490.8000000000002</v>
      </c>
      <c r="G35">
        <v>4.5999999999999996</v>
      </c>
      <c r="H35">
        <v>13.8</v>
      </c>
      <c r="I35">
        <v>8.8000000000000007</v>
      </c>
      <c r="K35" s="112">
        <v>18086.3</v>
      </c>
      <c r="L35" s="112">
        <v>6249.3</v>
      </c>
      <c r="M35">
        <v>34.6</v>
      </c>
      <c r="N35" s="112">
        <v>17646.5</v>
      </c>
      <c r="O35" s="112">
        <v>3991.3</v>
      </c>
      <c r="P35">
        <v>3.6</v>
      </c>
      <c r="Q35">
        <v>22.6</v>
      </c>
      <c r="R35">
        <v>-36.1</v>
      </c>
      <c r="T35" t="s">
        <v>1600</v>
      </c>
      <c r="U35" s="112">
        <v>18086.3</v>
      </c>
      <c r="V35" s="112">
        <v>9026.7000000000007</v>
      </c>
      <c r="W35">
        <v>49.9</v>
      </c>
      <c r="X35" s="112">
        <v>17646.5</v>
      </c>
      <c r="Y35" s="112">
        <v>6267.6</v>
      </c>
      <c r="Z35">
        <v>3.7</v>
      </c>
      <c r="AA35">
        <v>35.5</v>
      </c>
      <c r="AB35">
        <v>-30.6</v>
      </c>
    </row>
    <row r="36" spans="1:28" x14ac:dyDescent="0.3">
      <c r="A36" t="s">
        <v>2163</v>
      </c>
      <c r="B36" s="112">
        <v>18086.3</v>
      </c>
      <c r="C36" s="112">
        <v>2731.3</v>
      </c>
      <c r="D36">
        <v>15.1</v>
      </c>
      <c r="E36" s="112">
        <v>18086.3</v>
      </c>
      <c r="F36" s="112">
        <v>2490.8000000000002</v>
      </c>
      <c r="G36">
        <v>4.5999999999999996</v>
      </c>
      <c r="H36">
        <v>13.8</v>
      </c>
      <c r="I36">
        <v>8.8000000000000007</v>
      </c>
      <c r="K36" s="112">
        <v>18086.3</v>
      </c>
      <c r="L36" s="112">
        <v>6249.3</v>
      </c>
      <c r="M36">
        <v>34.6</v>
      </c>
      <c r="N36" s="112">
        <v>17646.5</v>
      </c>
      <c r="O36" s="112">
        <v>3991.3</v>
      </c>
      <c r="P36">
        <v>3.6</v>
      </c>
      <c r="Q36">
        <v>22.6</v>
      </c>
      <c r="R36">
        <v>-36.1</v>
      </c>
      <c r="T36" t="s">
        <v>1601</v>
      </c>
      <c r="U36" s="112">
        <v>18086.3</v>
      </c>
      <c r="V36" s="112">
        <v>9026.7000000000007</v>
      </c>
      <c r="W36">
        <v>49.9</v>
      </c>
      <c r="X36" s="112">
        <v>17646.5</v>
      </c>
      <c r="Y36" s="112">
        <v>6267.6</v>
      </c>
      <c r="Z36">
        <v>3.7</v>
      </c>
      <c r="AA36">
        <v>35.5</v>
      </c>
      <c r="AB36">
        <v>-30.6</v>
      </c>
    </row>
    <row r="37" spans="1:28" x14ac:dyDescent="0.3">
      <c r="A37" s="177" t="s">
        <v>1602</v>
      </c>
      <c r="B37" s="112">
        <v>7754.9</v>
      </c>
      <c r="C37" s="112">
        <v>3937.6</v>
      </c>
      <c r="D37">
        <v>50.8</v>
      </c>
      <c r="E37" s="112">
        <v>7754.9</v>
      </c>
      <c r="F37" s="112">
        <v>4183.2</v>
      </c>
      <c r="G37">
        <v>7.7</v>
      </c>
      <c r="H37">
        <v>53.9</v>
      </c>
      <c r="I37">
        <v>6.2</v>
      </c>
      <c r="K37" s="112">
        <v>7754.9</v>
      </c>
      <c r="L37" s="112">
        <v>7101.8</v>
      </c>
      <c r="M37">
        <v>91.6</v>
      </c>
      <c r="N37" s="112">
        <v>8229.2000000000007</v>
      </c>
      <c r="O37" s="112">
        <v>8416.5</v>
      </c>
      <c r="P37">
        <v>7.6</v>
      </c>
      <c r="Q37">
        <v>102.3</v>
      </c>
      <c r="R37">
        <v>18.5</v>
      </c>
      <c r="T37" t="s">
        <v>1602</v>
      </c>
      <c r="U37" s="112">
        <v>7754.9</v>
      </c>
      <c r="V37" s="112">
        <v>11128.9</v>
      </c>
      <c r="W37">
        <v>143.5</v>
      </c>
      <c r="X37" s="112">
        <v>8229.2000000000007</v>
      </c>
      <c r="Y37" s="112">
        <v>13126.2</v>
      </c>
      <c r="Z37">
        <v>7.7</v>
      </c>
      <c r="AA37">
        <v>159.5</v>
      </c>
      <c r="AB37">
        <v>17.899999999999999</v>
      </c>
    </row>
    <row r="38" spans="1:28" x14ac:dyDescent="0.3">
      <c r="A38" t="s">
        <v>2164</v>
      </c>
      <c r="B38">
        <v>532.5</v>
      </c>
      <c r="C38">
        <v>295.7</v>
      </c>
      <c r="D38">
        <v>55.5</v>
      </c>
      <c r="E38">
        <v>532.5</v>
      </c>
      <c r="F38">
        <v>389.8</v>
      </c>
      <c r="G38">
        <v>0.7</v>
      </c>
      <c r="H38">
        <v>73.2</v>
      </c>
      <c r="I38">
        <v>31.8</v>
      </c>
      <c r="K38">
        <v>532.5</v>
      </c>
      <c r="L38">
        <v>705.3</v>
      </c>
      <c r="M38">
        <v>132.4</v>
      </c>
      <c r="N38">
        <v>973.7</v>
      </c>
      <c r="O38">
        <v>846.4</v>
      </c>
      <c r="P38">
        <v>0.8</v>
      </c>
      <c r="Q38">
        <v>86.9</v>
      </c>
      <c r="R38">
        <v>20</v>
      </c>
      <c r="T38" t="s">
        <v>1603</v>
      </c>
      <c r="U38">
        <v>532.5</v>
      </c>
      <c r="V38" s="112">
        <v>1051.0999999999999</v>
      </c>
      <c r="W38">
        <v>197.4</v>
      </c>
      <c r="X38">
        <v>973.7</v>
      </c>
      <c r="Y38" s="112">
        <v>1185.8</v>
      </c>
      <c r="Z38">
        <v>0.7</v>
      </c>
      <c r="AA38">
        <v>121.8</v>
      </c>
      <c r="AB38">
        <v>12.8</v>
      </c>
    </row>
    <row r="39" spans="1:28" x14ac:dyDescent="0.3">
      <c r="A39" t="s">
        <v>2165</v>
      </c>
      <c r="B39">
        <v>523.79999999999995</v>
      </c>
      <c r="C39">
        <v>138.9</v>
      </c>
      <c r="D39">
        <v>26.5</v>
      </c>
      <c r="E39">
        <v>523.79999999999995</v>
      </c>
      <c r="F39">
        <v>538.9</v>
      </c>
      <c r="G39">
        <v>1</v>
      </c>
      <c r="H39">
        <v>102.9</v>
      </c>
      <c r="I39">
        <v>288</v>
      </c>
      <c r="K39">
        <v>523.79999999999995</v>
      </c>
      <c r="L39">
        <v>569.6</v>
      </c>
      <c r="M39">
        <v>108.8</v>
      </c>
      <c r="N39">
        <v>210.2</v>
      </c>
      <c r="O39" s="112">
        <v>2210.9</v>
      </c>
      <c r="P39">
        <v>2</v>
      </c>
      <c r="Q39" s="112">
        <v>1051.9000000000001</v>
      </c>
      <c r="R39">
        <v>288.10000000000002</v>
      </c>
      <c r="T39" t="s">
        <v>1604</v>
      </c>
      <c r="U39">
        <v>523.79999999999995</v>
      </c>
      <c r="V39" s="112">
        <v>1426.8</v>
      </c>
      <c r="W39">
        <v>272.39999999999998</v>
      </c>
      <c r="X39">
        <v>210.2</v>
      </c>
      <c r="Y39" s="112">
        <v>4495.8999999999996</v>
      </c>
      <c r="Z39">
        <v>2.6</v>
      </c>
      <c r="AA39" s="112">
        <v>2139</v>
      </c>
      <c r="AB39">
        <v>215.1</v>
      </c>
    </row>
    <row r="40" spans="1:28" x14ac:dyDescent="0.3">
      <c r="A40" t="s">
        <v>2166</v>
      </c>
      <c r="B40" s="112">
        <v>1612.2</v>
      </c>
      <c r="C40" s="112">
        <v>2179.5</v>
      </c>
      <c r="D40">
        <v>135.19999999999999</v>
      </c>
      <c r="E40" s="112">
        <v>1612.2</v>
      </c>
      <c r="F40" s="112">
        <v>1718.8</v>
      </c>
      <c r="G40">
        <v>3.1</v>
      </c>
      <c r="H40">
        <v>106.6</v>
      </c>
      <c r="I40">
        <v>21.1</v>
      </c>
      <c r="K40" s="112">
        <v>1612.2</v>
      </c>
      <c r="L40" s="112">
        <v>3108.7</v>
      </c>
      <c r="M40">
        <v>192.8</v>
      </c>
      <c r="N40" s="112">
        <v>1549.8</v>
      </c>
      <c r="O40" s="112">
        <v>2624.5</v>
      </c>
      <c r="P40">
        <v>2.4</v>
      </c>
      <c r="Q40">
        <v>169.3</v>
      </c>
      <c r="R40">
        <v>-15.6</v>
      </c>
      <c r="T40" t="s">
        <v>1605</v>
      </c>
      <c r="U40" s="112">
        <v>1612.2</v>
      </c>
      <c r="V40" s="112">
        <v>4355.6000000000004</v>
      </c>
      <c r="W40">
        <v>270.2</v>
      </c>
      <c r="X40" s="112">
        <v>1549.8</v>
      </c>
      <c r="Y40" s="112">
        <v>4164.8</v>
      </c>
      <c r="Z40">
        <v>2.4</v>
      </c>
      <c r="AA40">
        <v>268.7</v>
      </c>
      <c r="AB40">
        <v>-4.4000000000000004</v>
      </c>
    </row>
    <row r="41" spans="1:28" x14ac:dyDescent="0.3">
      <c r="A41" t="s">
        <v>2167</v>
      </c>
      <c r="B41" s="112">
        <v>4526.7</v>
      </c>
      <c r="C41" s="112">
        <v>1211.7</v>
      </c>
      <c r="D41">
        <v>26.8</v>
      </c>
      <c r="E41" s="112">
        <v>4526.7</v>
      </c>
      <c r="F41" s="112">
        <v>1455.2</v>
      </c>
      <c r="G41">
        <v>2.7</v>
      </c>
      <c r="H41">
        <v>32.1</v>
      </c>
      <c r="I41">
        <v>20.100000000000001</v>
      </c>
      <c r="K41" s="112">
        <v>4526.7</v>
      </c>
      <c r="L41" s="112">
        <v>2472.1</v>
      </c>
      <c r="M41">
        <v>54.6</v>
      </c>
      <c r="N41" s="112">
        <v>5064.5</v>
      </c>
      <c r="O41" s="112">
        <v>2338.6</v>
      </c>
      <c r="P41">
        <v>2.1</v>
      </c>
      <c r="Q41">
        <v>46.2</v>
      </c>
      <c r="R41">
        <v>-5.4</v>
      </c>
      <c r="T41" t="s">
        <v>1606</v>
      </c>
      <c r="U41" s="112">
        <v>4526.7</v>
      </c>
      <c r="V41" s="112">
        <v>3593.2</v>
      </c>
      <c r="W41">
        <v>79.400000000000006</v>
      </c>
      <c r="X41" s="112">
        <v>5064.5</v>
      </c>
      <c r="Y41" s="112">
        <v>2941.2</v>
      </c>
      <c r="Z41">
        <v>1.7</v>
      </c>
      <c r="AA41">
        <v>58.1</v>
      </c>
      <c r="AB41">
        <v>-18.100000000000001</v>
      </c>
    </row>
    <row r="42" spans="1:28" x14ac:dyDescent="0.3">
      <c r="A42" t="s">
        <v>2168</v>
      </c>
      <c r="B42">
        <v>559.70000000000005</v>
      </c>
      <c r="C42">
        <v>111.8</v>
      </c>
      <c r="D42">
        <v>20</v>
      </c>
      <c r="E42">
        <v>559.70000000000005</v>
      </c>
      <c r="F42">
        <v>80.400000000000006</v>
      </c>
      <c r="G42">
        <v>0.1</v>
      </c>
      <c r="H42">
        <v>14.4</v>
      </c>
      <c r="I42">
        <v>28.1</v>
      </c>
      <c r="K42">
        <v>559.70000000000005</v>
      </c>
      <c r="L42">
        <v>246</v>
      </c>
      <c r="M42">
        <v>44</v>
      </c>
      <c r="N42">
        <v>430.9</v>
      </c>
      <c r="O42">
        <v>396</v>
      </c>
      <c r="P42">
        <v>0.4</v>
      </c>
      <c r="Q42">
        <v>91.9</v>
      </c>
      <c r="R42">
        <v>61</v>
      </c>
      <c r="T42" t="s">
        <v>724</v>
      </c>
      <c r="U42">
        <v>559.70000000000005</v>
      </c>
      <c r="V42">
        <v>702.2</v>
      </c>
      <c r="W42">
        <v>125.5</v>
      </c>
      <c r="X42">
        <v>430.9</v>
      </c>
      <c r="Y42">
        <v>338.5</v>
      </c>
      <c r="Z42">
        <v>0.2</v>
      </c>
      <c r="AA42">
        <v>78.599999999999994</v>
      </c>
      <c r="AB42">
        <v>-51.8</v>
      </c>
    </row>
    <row r="43" spans="1:28" x14ac:dyDescent="0.3">
      <c r="A43" s="177" t="s">
        <v>1607</v>
      </c>
      <c r="B43" s="112">
        <v>7973</v>
      </c>
      <c r="C43">
        <v>27.9</v>
      </c>
      <c r="D43">
        <v>0.4</v>
      </c>
      <c r="E43" s="112">
        <v>7973</v>
      </c>
      <c r="F43">
        <v>247</v>
      </c>
      <c r="G43">
        <v>0.5</v>
      </c>
      <c r="H43">
        <v>3.1</v>
      </c>
      <c r="I43">
        <v>784.2</v>
      </c>
      <c r="K43" s="112">
        <v>7973</v>
      </c>
      <c r="L43">
        <v>291.5</v>
      </c>
      <c r="M43">
        <v>3.7</v>
      </c>
      <c r="N43" s="112">
        <v>10443.5</v>
      </c>
      <c r="O43" s="112">
        <v>1902.3</v>
      </c>
      <c r="P43">
        <v>1.7</v>
      </c>
      <c r="Q43">
        <v>18.2</v>
      </c>
      <c r="R43">
        <v>552.5</v>
      </c>
      <c r="T43" t="s">
        <v>1607</v>
      </c>
      <c r="U43" s="112">
        <v>7973</v>
      </c>
      <c r="V43" s="112">
        <v>1094.4000000000001</v>
      </c>
      <c r="W43">
        <v>13.7</v>
      </c>
      <c r="X43" s="112">
        <v>10443.5</v>
      </c>
      <c r="Y43" s="112">
        <v>2443.1</v>
      </c>
      <c r="Z43">
        <v>1.4</v>
      </c>
      <c r="AA43">
        <v>23.4</v>
      </c>
      <c r="AB43">
        <v>123.2</v>
      </c>
    </row>
    <row r="44" spans="1:28" x14ac:dyDescent="0.3">
      <c r="A44" t="s">
        <v>2169</v>
      </c>
      <c r="B44" s="112">
        <v>7963.7</v>
      </c>
      <c r="C44">
        <v>27.9</v>
      </c>
      <c r="D44">
        <v>0.4</v>
      </c>
      <c r="E44" s="112">
        <v>7963.7</v>
      </c>
      <c r="F44">
        <v>16</v>
      </c>
      <c r="G44">
        <v>0</v>
      </c>
      <c r="H44">
        <v>0.2</v>
      </c>
      <c r="I44">
        <v>42.8</v>
      </c>
      <c r="K44" s="112">
        <v>7963.7</v>
      </c>
      <c r="L44">
        <v>49.4</v>
      </c>
      <c r="M44">
        <v>0.6</v>
      </c>
      <c r="N44" s="112">
        <v>9945</v>
      </c>
      <c r="O44">
        <v>61.4</v>
      </c>
      <c r="P44">
        <v>0.1</v>
      </c>
      <c r="Q44">
        <v>0.6</v>
      </c>
      <c r="R44">
        <v>24.4</v>
      </c>
      <c r="T44" t="s">
        <v>1608</v>
      </c>
      <c r="U44" s="112">
        <v>7963.7</v>
      </c>
      <c r="V44">
        <v>64.7</v>
      </c>
      <c r="W44">
        <v>0.8</v>
      </c>
      <c r="X44" s="112">
        <v>9945</v>
      </c>
      <c r="Y44">
        <v>78</v>
      </c>
      <c r="Z44">
        <v>0</v>
      </c>
      <c r="AA44">
        <v>0.8</v>
      </c>
      <c r="AB44">
        <v>20.5</v>
      </c>
    </row>
    <row r="45" spans="1:28" x14ac:dyDescent="0.3">
      <c r="A45" t="s">
        <v>2170</v>
      </c>
      <c r="B45">
        <v>3</v>
      </c>
      <c r="C45">
        <v>8.5</v>
      </c>
      <c r="D45">
        <v>8.5</v>
      </c>
      <c r="E45">
        <v>0</v>
      </c>
      <c r="F45">
        <v>0</v>
      </c>
      <c r="K45">
        <v>8.5</v>
      </c>
      <c r="L45">
        <v>498.5</v>
      </c>
      <c r="M45">
        <v>0</v>
      </c>
      <c r="N45">
        <v>0</v>
      </c>
      <c r="T45" t="s">
        <v>1609</v>
      </c>
      <c r="U45">
        <v>8.5</v>
      </c>
      <c r="X45">
        <v>498.5</v>
      </c>
      <c r="Z45">
        <v>0</v>
      </c>
      <c r="AA45">
        <v>0</v>
      </c>
    </row>
    <row r="46" spans="1:28" x14ac:dyDescent="0.3">
      <c r="A46" t="s">
        <v>2171</v>
      </c>
      <c r="B46">
        <v>0.8</v>
      </c>
      <c r="C46">
        <v>0.8</v>
      </c>
      <c r="D46">
        <v>231</v>
      </c>
      <c r="E46">
        <v>0.4</v>
      </c>
      <c r="F46" s="112">
        <v>29769.4</v>
      </c>
      <c r="K46">
        <v>0.8</v>
      </c>
      <c r="L46">
        <v>242.2</v>
      </c>
      <c r="M46">
        <v>0</v>
      </c>
      <c r="N46" s="112">
        <v>1840.9</v>
      </c>
      <c r="O46">
        <v>1.7</v>
      </c>
      <c r="P46">
        <v>0</v>
      </c>
      <c r="T46" t="s">
        <v>1610</v>
      </c>
      <c r="U46">
        <v>0.8</v>
      </c>
      <c r="V46" s="112">
        <v>1029.7</v>
      </c>
      <c r="X46">
        <v>0</v>
      </c>
      <c r="Y46" s="112">
        <v>2365.1</v>
      </c>
      <c r="Z46">
        <v>1.4</v>
      </c>
      <c r="AA46">
        <v>0</v>
      </c>
    </row>
    <row r="47" spans="1:28" x14ac:dyDescent="0.3">
      <c r="A47" s="177" t="s">
        <v>1611</v>
      </c>
      <c r="B47" s="112">
        <v>244227.20000000001</v>
      </c>
      <c r="C47" s="112">
        <v>49181.599999999999</v>
      </c>
      <c r="D47">
        <v>20.100000000000001</v>
      </c>
      <c r="E47" s="112">
        <v>244227.20000000001</v>
      </c>
      <c r="F47" s="112">
        <v>54631.9</v>
      </c>
      <c r="G47">
        <v>100</v>
      </c>
      <c r="H47">
        <v>22.4</v>
      </c>
      <c r="I47">
        <v>11.1</v>
      </c>
      <c r="K47" s="112">
        <v>244227.20000000001</v>
      </c>
      <c r="L47" s="112">
        <v>104607.2</v>
      </c>
      <c r="M47">
        <v>42.8</v>
      </c>
      <c r="N47" s="112">
        <v>235590.3</v>
      </c>
      <c r="O47" s="112">
        <v>110206.39999999999</v>
      </c>
      <c r="P47">
        <v>100</v>
      </c>
      <c r="Q47">
        <v>46.8</v>
      </c>
      <c r="R47">
        <v>5.4</v>
      </c>
      <c r="T47" t="s">
        <v>1611</v>
      </c>
      <c r="U47" s="112">
        <v>244227.20000000001</v>
      </c>
      <c r="V47" s="112">
        <v>164059.9</v>
      </c>
      <c r="W47">
        <v>67.2</v>
      </c>
      <c r="X47" s="112">
        <v>235590.3</v>
      </c>
      <c r="Y47" s="112">
        <v>171048.7</v>
      </c>
      <c r="Z47">
        <v>100</v>
      </c>
      <c r="AA47">
        <v>72.599999999999994</v>
      </c>
      <c r="AB47">
        <v>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C2334-B351-404B-9889-4D8F046CF720}">
  <dimension ref="B3"/>
  <sheetViews>
    <sheetView workbookViewId="0">
      <selection activeCell="G26" sqref="G26"/>
    </sheetView>
  </sheetViews>
  <sheetFormatPr defaultRowHeight="14.4" x14ac:dyDescent="0.3"/>
  <sheetData>
    <row r="3" spans="2:2" x14ac:dyDescent="0.3">
      <c r="B3" t="s">
        <v>2078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B129C-CDC3-4DDD-ADEE-AB714BC76480}">
  <dimension ref="A1:AE51"/>
  <sheetViews>
    <sheetView workbookViewId="0">
      <selection activeCell="L26" sqref="L26"/>
    </sheetView>
  </sheetViews>
  <sheetFormatPr defaultRowHeight="14.4" x14ac:dyDescent="0.3"/>
  <cols>
    <col min="5" max="5" width="13.5546875" customWidth="1"/>
    <col min="6" max="6" width="9.33203125" bestFit="1" customWidth="1"/>
    <col min="7" max="7" width="11.5546875" bestFit="1" customWidth="1"/>
    <col min="8" max="9" width="9.33203125" bestFit="1" customWidth="1"/>
    <col min="10" max="10" width="11.5546875" bestFit="1" customWidth="1"/>
    <col min="11" max="12" width="9.33203125" bestFit="1" customWidth="1"/>
    <col min="13" max="13" width="10.5546875" bestFit="1" customWidth="1"/>
    <col min="14" max="15" width="9.33203125" bestFit="1" customWidth="1"/>
    <col min="16" max="16" width="11.5546875" bestFit="1" customWidth="1"/>
    <col min="17" max="18" width="9.33203125" bestFit="1" customWidth="1"/>
    <col min="19" max="19" width="11.5546875" bestFit="1" customWidth="1"/>
    <col min="20" max="21" width="9.33203125" bestFit="1" customWidth="1"/>
    <col min="22" max="22" width="10.5546875" bestFit="1" customWidth="1"/>
    <col min="23" max="24" width="9.33203125" bestFit="1" customWidth="1"/>
    <col min="25" max="25" width="10.5546875" bestFit="1"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58">
        <v>44063</v>
      </c>
      <c r="Y1" s="1">
        <v>44094</v>
      </c>
      <c r="Z1" s="1"/>
      <c r="AA1" s="1"/>
      <c r="AB1" s="1"/>
      <c r="AC1" s="1"/>
      <c r="AD1" s="1"/>
      <c r="AE1" s="1"/>
    </row>
    <row r="2" spans="1:31" s="4" customFormat="1" x14ac:dyDescent="0.3">
      <c r="A2" t="s">
        <v>12</v>
      </c>
      <c r="B2" t="s">
        <v>46</v>
      </c>
      <c r="C2" s="4" t="s">
        <v>30</v>
      </c>
      <c r="D2" s="4" t="s">
        <v>7</v>
      </c>
      <c r="E2" s="4">
        <f>E16</f>
        <v>0</v>
      </c>
      <c r="F2" s="4">
        <f t="shared" ref="F2:Y2" si="0">F16</f>
        <v>0</v>
      </c>
      <c r="G2" s="4">
        <f t="shared" si="0"/>
        <v>101351</v>
      </c>
      <c r="H2" s="4">
        <f t="shared" si="0"/>
        <v>0</v>
      </c>
      <c r="I2" s="4">
        <f t="shared" si="0"/>
        <v>0</v>
      </c>
      <c r="J2" s="4">
        <f t="shared" si="0"/>
        <v>111644</v>
      </c>
      <c r="K2" s="4">
        <f t="shared" si="0"/>
        <v>0</v>
      </c>
      <c r="L2" s="4">
        <f t="shared" si="0"/>
        <v>0</v>
      </c>
      <c r="M2" s="4">
        <f t="shared" si="0"/>
        <v>98199</v>
      </c>
      <c r="N2" s="4">
        <f t="shared" si="0"/>
        <v>0</v>
      </c>
      <c r="O2" s="4">
        <f t="shared" si="0"/>
        <v>0</v>
      </c>
      <c r="P2" s="4">
        <f t="shared" si="0"/>
        <v>107067</v>
      </c>
      <c r="Q2" s="4">
        <f t="shared" si="0"/>
        <v>0</v>
      </c>
      <c r="R2" s="4">
        <f t="shared" si="0"/>
        <v>0</v>
      </c>
      <c r="S2" s="4">
        <f t="shared" si="0"/>
        <v>105359</v>
      </c>
      <c r="T2" s="4">
        <f t="shared" si="0"/>
        <v>0</v>
      </c>
      <c r="U2" s="4">
        <f t="shared" si="0"/>
        <v>0</v>
      </c>
      <c r="V2" s="4">
        <f t="shared" si="0"/>
        <v>88576</v>
      </c>
      <c r="W2" s="4">
        <f t="shared" si="0"/>
        <v>0</v>
      </c>
      <c r="X2" s="4">
        <f t="shared" si="0"/>
        <v>0</v>
      </c>
      <c r="Y2" s="4">
        <f t="shared" si="0"/>
        <v>71556</v>
      </c>
    </row>
    <row r="3" spans="1:31" s="4" customFormat="1" x14ac:dyDescent="0.3">
      <c r="A3" t="s">
        <v>12</v>
      </c>
      <c r="B3" t="s">
        <v>46</v>
      </c>
      <c r="C3" s="4" t="s">
        <v>31</v>
      </c>
      <c r="D3" s="4" t="s">
        <v>7</v>
      </c>
      <c r="E3" s="4">
        <f>E17</f>
        <v>0</v>
      </c>
      <c r="F3" s="4">
        <f t="shared" ref="F3:Y3" si="1">F17</f>
        <v>0</v>
      </c>
      <c r="G3" s="4">
        <f t="shared" si="1"/>
        <v>43203</v>
      </c>
      <c r="H3" s="4">
        <f t="shared" si="1"/>
        <v>0</v>
      </c>
      <c r="I3" s="4">
        <f t="shared" si="1"/>
        <v>0</v>
      </c>
      <c r="J3" s="4">
        <f t="shared" si="1"/>
        <v>103649</v>
      </c>
      <c r="K3" s="4">
        <f t="shared" si="1"/>
        <v>0</v>
      </c>
      <c r="L3" s="4">
        <f t="shared" si="1"/>
        <v>0</v>
      </c>
      <c r="M3" s="4">
        <f t="shared" si="1"/>
        <v>82522</v>
      </c>
      <c r="N3" s="4">
        <f t="shared" si="1"/>
        <v>0</v>
      </c>
      <c r="O3" s="4">
        <f t="shared" si="1"/>
        <v>0</v>
      </c>
      <c r="P3" s="4">
        <f t="shared" si="1"/>
        <v>79641</v>
      </c>
      <c r="Q3" s="4">
        <f t="shared" si="1"/>
        <v>0</v>
      </c>
      <c r="R3" s="4">
        <f t="shared" si="1"/>
        <v>0</v>
      </c>
      <c r="S3" s="4">
        <f t="shared" si="1"/>
        <v>46925</v>
      </c>
      <c r="T3" s="4">
        <f t="shared" si="1"/>
        <v>0</v>
      </c>
      <c r="U3" s="4">
        <f t="shared" si="1"/>
        <v>0</v>
      </c>
      <c r="V3" s="4">
        <f t="shared" si="1"/>
        <v>98647</v>
      </c>
      <c r="W3" s="4">
        <f t="shared" si="1"/>
        <v>0</v>
      </c>
      <c r="X3" s="4">
        <f t="shared" si="1"/>
        <v>0</v>
      </c>
      <c r="Y3" s="4">
        <f t="shared" si="1"/>
        <v>79692</v>
      </c>
    </row>
    <row r="4" spans="1:31" s="4" customFormat="1" x14ac:dyDescent="0.3">
      <c r="A4" t="s">
        <v>12</v>
      </c>
      <c r="B4" t="s">
        <v>46</v>
      </c>
      <c r="C4" s="4" t="s">
        <v>16</v>
      </c>
      <c r="D4" s="4" t="s">
        <v>7</v>
      </c>
      <c r="E4" s="4">
        <f>E2+E3</f>
        <v>0</v>
      </c>
      <c r="F4" s="4">
        <f t="shared" ref="F4:Y4" si="2">F2+F3</f>
        <v>0</v>
      </c>
      <c r="G4" s="4">
        <f t="shared" si="2"/>
        <v>144554</v>
      </c>
      <c r="H4" s="4">
        <f t="shared" si="2"/>
        <v>0</v>
      </c>
      <c r="I4" s="4">
        <f t="shared" si="2"/>
        <v>0</v>
      </c>
      <c r="J4" s="4">
        <f t="shared" si="2"/>
        <v>215293</v>
      </c>
      <c r="K4" s="4">
        <f t="shared" si="2"/>
        <v>0</v>
      </c>
      <c r="L4" s="4">
        <f t="shared" si="2"/>
        <v>0</v>
      </c>
      <c r="M4" s="4">
        <f t="shared" si="2"/>
        <v>180721</v>
      </c>
      <c r="N4" s="4">
        <f t="shared" si="2"/>
        <v>0</v>
      </c>
      <c r="O4" s="4">
        <f t="shared" si="2"/>
        <v>0</v>
      </c>
      <c r="P4" s="4">
        <f t="shared" si="2"/>
        <v>186708</v>
      </c>
      <c r="Q4" s="4">
        <f t="shared" si="2"/>
        <v>0</v>
      </c>
      <c r="R4" s="4">
        <f t="shared" si="2"/>
        <v>0</v>
      </c>
      <c r="S4" s="4">
        <f t="shared" si="2"/>
        <v>152284</v>
      </c>
      <c r="T4" s="4">
        <f t="shared" si="2"/>
        <v>0</v>
      </c>
      <c r="U4" s="4">
        <f t="shared" si="2"/>
        <v>0</v>
      </c>
      <c r="V4" s="4">
        <f t="shared" si="2"/>
        <v>187223</v>
      </c>
      <c r="W4" s="4">
        <f t="shared" si="2"/>
        <v>0</v>
      </c>
      <c r="X4" s="4">
        <f t="shared" si="2"/>
        <v>0</v>
      </c>
      <c r="Y4" s="4">
        <f t="shared" si="2"/>
        <v>151248</v>
      </c>
    </row>
    <row r="5" spans="1:31" s="4" customFormat="1" x14ac:dyDescent="0.3">
      <c r="A5" t="s">
        <v>12</v>
      </c>
      <c r="B5" t="s">
        <v>46</v>
      </c>
      <c r="C5" s="4" t="s">
        <v>18</v>
      </c>
      <c r="D5" s="4" t="s">
        <v>7</v>
      </c>
      <c r="E5" s="4">
        <f>E18+E19</f>
        <v>0</v>
      </c>
      <c r="F5" s="4">
        <f t="shared" ref="F5:Y5" si="3">F18+F19</f>
        <v>0</v>
      </c>
      <c r="G5" s="4">
        <f t="shared" si="3"/>
        <v>106295</v>
      </c>
      <c r="H5" s="4">
        <f t="shared" si="3"/>
        <v>0</v>
      </c>
      <c r="I5" s="4">
        <f t="shared" si="3"/>
        <v>0</v>
      </c>
      <c r="J5" s="4">
        <f t="shared" si="3"/>
        <v>113040</v>
      </c>
      <c r="K5" s="4">
        <f t="shared" si="3"/>
        <v>0</v>
      </c>
      <c r="L5" s="4">
        <f t="shared" si="3"/>
        <v>0</v>
      </c>
      <c r="M5" s="4">
        <f t="shared" si="3"/>
        <v>105779</v>
      </c>
      <c r="N5" s="4">
        <f t="shared" si="3"/>
        <v>0</v>
      </c>
      <c r="O5" s="4">
        <f t="shared" si="3"/>
        <v>0</v>
      </c>
      <c r="P5" s="4">
        <f t="shared" si="3"/>
        <v>105765</v>
      </c>
      <c r="Q5" s="4">
        <f t="shared" si="3"/>
        <v>0</v>
      </c>
      <c r="R5" s="4">
        <f t="shared" si="3"/>
        <v>0</v>
      </c>
      <c r="S5" s="4">
        <f t="shared" si="3"/>
        <v>94113</v>
      </c>
      <c r="T5" s="4">
        <f t="shared" si="3"/>
        <v>0</v>
      </c>
      <c r="U5" s="4">
        <f t="shared" si="3"/>
        <v>0</v>
      </c>
      <c r="V5" s="4">
        <f t="shared" si="3"/>
        <v>78056</v>
      </c>
      <c r="W5" s="4">
        <f t="shared" si="3"/>
        <v>0</v>
      </c>
      <c r="X5" s="4">
        <f t="shared" si="3"/>
        <v>0</v>
      </c>
      <c r="Y5" s="4">
        <f t="shared" si="3"/>
        <v>83062</v>
      </c>
    </row>
    <row r="6" spans="1:31" s="4" customFormat="1" x14ac:dyDescent="0.3">
      <c r="A6" t="s">
        <v>12</v>
      </c>
      <c r="B6" t="s">
        <v>46</v>
      </c>
      <c r="C6" s="4" t="s">
        <v>707</v>
      </c>
      <c r="D6" s="4" t="s">
        <v>7</v>
      </c>
      <c r="E6" s="4">
        <f>E14+E22</f>
        <v>0</v>
      </c>
      <c r="F6" s="4">
        <f t="shared" ref="F6:Y6" si="4">F14+F22</f>
        <v>0</v>
      </c>
      <c r="G6" s="4">
        <f t="shared" si="4"/>
        <v>33264</v>
      </c>
      <c r="H6" s="4">
        <f t="shared" si="4"/>
        <v>0</v>
      </c>
      <c r="I6" s="4">
        <f t="shared" si="4"/>
        <v>0</v>
      </c>
      <c r="J6" s="4">
        <f t="shared" si="4"/>
        <v>35412</v>
      </c>
      <c r="K6" s="4">
        <f t="shared" si="4"/>
        <v>0</v>
      </c>
      <c r="L6" s="4">
        <f t="shared" si="4"/>
        <v>0</v>
      </c>
      <c r="M6" s="4">
        <f t="shared" si="4"/>
        <v>31479</v>
      </c>
      <c r="N6" s="4">
        <f t="shared" si="4"/>
        <v>0</v>
      </c>
      <c r="O6" s="4">
        <f t="shared" si="4"/>
        <v>0</v>
      </c>
      <c r="P6" s="4">
        <f t="shared" si="4"/>
        <v>33802</v>
      </c>
      <c r="Q6" s="4">
        <f t="shared" si="4"/>
        <v>0</v>
      </c>
      <c r="R6" s="4">
        <f t="shared" si="4"/>
        <v>0</v>
      </c>
      <c r="S6" s="4">
        <f t="shared" si="4"/>
        <v>34391</v>
      </c>
      <c r="T6" s="4">
        <f t="shared" si="4"/>
        <v>0</v>
      </c>
      <c r="U6" s="4">
        <f t="shared" si="4"/>
        <v>0</v>
      </c>
      <c r="V6" s="4">
        <f t="shared" si="4"/>
        <v>28344</v>
      </c>
      <c r="W6" s="4">
        <f t="shared" si="4"/>
        <v>0</v>
      </c>
      <c r="X6" s="4">
        <f t="shared" si="4"/>
        <v>0</v>
      </c>
      <c r="Y6" s="4">
        <f t="shared" si="4"/>
        <v>31575</v>
      </c>
    </row>
    <row r="7" spans="1:31" s="4" customFormat="1" x14ac:dyDescent="0.3">
      <c r="A7" t="s">
        <v>12</v>
      </c>
      <c r="B7" t="s">
        <v>46</v>
      </c>
      <c r="C7" s="4" t="s">
        <v>27</v>
      </c>
      <c r="D7" s="4" t="s">
        <v>7</v>
      </c>
      <c r="E7" s="4">
        <f>E15</f>
        <v>0</v>
      </c>
      <c r="F7" s="4">
        <f t="shared" ref="F7:Y7" si="5">F15</f>
        <v>0</v>
      </c>
      <c r="G7" s="4">
        <f t="shared" si="5"/>
        <v>51036</v>
      </c>
      <c r="H7" s="4">
        <f t="shared" si="5"/>
        <v>0</v>
      </c>
      <c r="I7" s="4">
        <f t="shared" si="5"/>
        <v>0</v>
      </c>
      <c r="J7" s="4">
        <f t="shared" si="5"/>
        <v>51530</v>
      </c>
      <c r="K7" s="4">
        <f t="shared" si="5"/>
        <v>0</v>
      </c>
      <c r="L7" s="4">
        <f t="shared" si="5"/>
        <v>0</v>
      </c>
      <c r="M7" s="4">
        <f t="shared" si="5"/>
        <v>49725</v>
      </c>
      <c r="N7" s="4">
        <f t="shared" si="5"/>
        <v>0</v>
      </c>
      <c r="O7" s="4">
        <f t="shared" si="5"/>
        <v>0</v>
      </c>
      <c r="P7" s="4">
        <f t="shared" si="5"/>
        <v>53652</v>
      </c>
      <c r="Q7" s="4">
        <f t="shared" si="5"/>
        <v>0</v>
      </c>
      <c r="R7" s="4">
        <f t="shared" si="5"/>
        <v>0</v>
      </c>
      <c r="S7" s="4">
        <f t="shared" si="5"/>
        <v>56114</v>
      </c>
      <c r="T7" s="4">
        <f t="shared" si="5"/>
        <v>0</v>
      </c>
      <c r="U7" s="4">
        <f t="shared" si="5"/>
        <v>0</v>
      </c>
      <c r="V7" s="4">
        <f t="shared" si="5"/>
        <v>35779</v>
      </c>
      <c r="W7" s="4">
        <f t="shared" si="5"/>
        <v>0</v>
      </c>
      <c r="X7" s="4">
        <f t="shared" si="5"/>
        <v>0</v>
      </c>
      <c r="Y7" s="4">
        <f t="shared" si="5"/>
        <v>47354</v>
      </c>
    </row>
    <row r="8" spans="1:31" s="4" customFormat="1" x14ac:dyDescent="0.3">
      <c r="A8" t="s">
        <v>12</v>
      </c>
      <c r="B8" t="s">
        <v>46</v>
      </c>
      <c r="C8" s="4" t="s">
        <v>2207</v>
      </c>
      <c r="D8" s="4" t="s">
        <v>7</v>
      </c>
      <c r="E8" s="4">
        <f>SUM(E4:E7)</f>
        <v>0</v>
      </c>
      <c r="F8" s="4">
        <f t="shared" ref="F8:Y8" si="6">SUM(F4:F7)</f>
        <v>0</v>
      </c>
      <c r="G8" s="4">
        <f t="shared" si="6"/>
        <v>335149</v>
      </c>
      <c r="H8" s="4">
        <f t="shared" si="6"/>
        <v>0</v>
      </c>
      <c r="I8" s="4">
        <f t="shared" si="6"/>
        <v>0</v>
      </c>
      <c r="J8" s="4">
        <f t="shared" si="6"/>
        <v>415275</v>
      </c>
      <c r="K8" s="4">
        <f t="shared" si="6"/>
        <v>0</v>
      </c>
      <c r="L8" s="4">
        <f t="shared" si="6"/>
        <v>0</v>
      </c>
      <c r="M8" s="4">
        <f t="shared" si="6"/>
        <v>367704</v>
      </c>
      <c r="N8" s="4">
        <f t="shared" si="6"/>
        <v>0</v>
      </c>
      <c r="O8" s="4">
        <f t="shared" si="6"/>
        <v>0</v>
      </c>
      <c r="P8" s="4">
        <f t="shared" si="6"/>
        <v>379927</v>
      </c>
      <c r="Q8" s="4">
        <f t="shared" si="6"/>
        <v>0</v>
      </c>
      <c r="R8" s="4">
        <f t="shared" si="6"/>
        <v>0</v>
      </c>
      <c r="S8" s="4">
        <f t="shared" si="6"/>
        <v>336902</v>
      </c>
      <c r="T8" s="4">
        <f t="shared" si="6"/>
        <v>0</v>
      </c>
      <c r="U8" s="4">
        <f t="shared" si="6"/>
        <v>0</v>
      </c>
      <c r="V8" s="4">
        <f t="shared" si="6"/>
        <v>329402</v>
      </c>
      <c r="W8" s="4">
        <f t="shared" si="6"/>
        <v>0</v>
      </c>
      <c r="X8" s="4">
        <f t="shared" si="6"/>
        <v>0</v>
      </c>
      <c r="Y8" s="4">
        <f t="shared" si="6"/>
        <v>313239</v>
      </c>
    </row>
    <row r="9" spans="1:31" s="4" customFormat="1" x14ac:dyDescent="0.3">
      <c r="A9" t="s">
        <v>12</v>
      </c>
      <c r="B9" t="s">
        <v>46</v>
      </c>
      <c r="C9" s="4" t="s">
        <v>650</v>
      </c>
      <c r="D9" s="4" t="s">
        <v>7</v>
      </c>
      <c r="E9" s="4">
        <f>E20+E21+E23+E24</f>
        <v>0</v>
      </c>
      <c r="F9" s="4">
        <f t="shared" ref="F9:Y9" si="7">F20+F21+F23+F24</f>
        <v>0</v>
      </c>
      <c r="G9" s="4">
        <f t="shared" si="7"/>
        <v>50383</v>
      </c>
      <c r="H9" s="4">
        <f t="shared" si="7"/>
        <v>0</v>
      </c>
      <c r="I9" s="4">
        <f t="shared" si="7"/>
        <v>0</v>
      </c>
      <c r="J9" s="4">
        <f t="shared" si="7"/>
        <v>75611</v>
      </c>
      <c r="K9" s="4">
        <f t="shared" si="7"/>
        <v>0</v>
      </c>
      <c r="L9" s="4">
        <f t="shared" si="7"/>
        <v>0</v>
      </c>
      <c r="M9" s="4">
        <f t="shared" si="7"/>
        <v>53455</v>
      </c>
      <c r="N9" s="4">
        <f t="shared" si="7"/>
        <v>0</v>
      </c>
      <c r="O9" s="4">
        <f t="shared" si="7"/>
        <v>0</v>
      </c>
      <c r="P9" s="4">
        <f t="shared" si="7"/>
        <v>129288</v>
      </c>
      <c r="Q9" s="4">
        <f t="shared" si="7"/>
        <v>0</v>
      </c>
      <c r="R9" s="4">
        <f t="shared" si="7"/>
        <v>0</v>
      </c>
      <c r="S9" s="4">
        <f t="shared" si="7"/>
        <v>64913</v>
      </c>
      <c r="T9" s="4">
        <f t="shared" si="7"/>
        <v>0</v>
      </c>
      <c r="U9" s="4">
        <f t="shared" si="7"/>
        <v>0</v>
      </c>
      <c r="V9" s="4">
        <f t="shared" si="7"/>
        <v>72040</v>
      </c>
      <c r="W9" s="4">
        <f t="shared" si="7"/>
        <v>0</v>
      </c>
      <c r="X9" s="4">
        <f t="shared" si="7"/>
        <v>0</v>
      </c>
      <c r="Y9" s="4">
        <f t="shared" si="7"/>
        <v>65438</v>
      </c>
    </row>
    <row r="10" spans="1:31" s="4" customFormat="1" x14ac:dyDescent="0.3">
      <c r="A10" t="s">
        <v>12</v>
      </c>
      <c r="B10" t="s">
        <v>46</v>
      </c>
      <c r="C10" s="4" t="s">
        <v>776</v>
      </c>
      <c r="D10" s="4" t="s">
        <v>7</v>
      </c>
      <c r="E10" s="4">
        <f>E8+E9</f>
        <v>0</v>
      </c>
      <c r="F10" s="4">
        <f t="shared" ref="F10:Y10" si="8">F8+F9</f>
        <v>0</v>
      </c>
      <c r="G10" s="4">
        <f t="shared" si="8"/>
        <v>385532</v>
      </c>
      <c r="H10" s="4">
        <f t="shared" si="8"/>
        <v>0</v>
      </c>
      <c r="I10" s="4">
        <f t="shared" si="8"/>
        <v>0</v>
      </c>
      <c r="J10" s="4">
        <f t="shared" si="8"/>
        <v>490886</v>
      </c>
      <c r="K10" s="4">
        <f t="shared" si="8"/>
        <v>0</v>
      </c>
      <c r="L10" s="4">
        <f t="shared" si="8"/>
        <v>0</v>
      </c>
      <c r="M10" s="4">
        <f t="shared" si="8"/>
        <v>421159</v>
      </c>
      <c r="N10" s="4">
        <f t="shared" si="8"/>
        <v>0</v>
      </c>
      <c r="O10" s="4">
        <f t="shared" si="8"/>
        <v>0</v>
      </c>
      <c r="P10" s="4">
        <f t="shared" si="8"/>
        <v>509215</v>
      </c>
      <c r="Q10" s="4">
        <f t="shared" si="8"/>
        <v>0</v>
      </c>
      <c r="R10" s="4">
        <f t="shared" si="8"/>
        <v>0</v>
      </c>
      <c r="S10" s="4">
        <f t="shared" si="8"/>
        <v>401815</v>
      </c>
      <c r="T10" s="4">
        <f t="shared" si="8"/>
        <v>0</v>
      </c>
      <c r="U10" s="4">
        <f t="shared" si="8"/>
        <v>0</v>
      </c>
      <c r="V10" s="4">
        <f t="shared" si="8"/>
        <v>401442</v>
      </c>
      <c r="W10" s="4">
        <f t="shared" si="8"/>
        <v>0</v>
      </c>
      <c r="X10" s="4">
        <f t="shared" si="8"/>
        <v>0</v>
      </c>
      <c r="Y10" s="4">
        <f t="shared" si="8"/>
        <v>378677</v>
      </c>
    </row>
    <row r="11" spans="1:31" s="4" customFormat="1" x14ac:dyDescent="0.3"/>
    <row r="12" spans="1:31" x14ac:dyDescent="0.3">
      <c r="C12" t="str">
        <f t="shared" ref="C12:C24" si="9">E30</f>
        <v>Total Revenue (a+b)</v>
      </c>
      <c r="G12" s="44">
        <f t="shared" ref="G12:G24" si="10">H30-G30</f>
        <v>385533</v>
      </c>
      <c r="J12" s="44">
        <f t="shared" ref="J12:J24" si="11">I30-H30</f>
        <v>490885</v>
      </c>
      <c r="K12" s="44"/>
      <c r="L12" s="44"/>
      <c r="M12" s="44">
        <f t="shared" ref="M12:M24" si="12">J30</f>
        <v>421159</v>
      </c>
      <c r="P12" s="44">
        <f t="shared" ref="P12:P24" si="13">K30-J30</f>
        <v>509215</v>
      </c>
      <c r="S12" s="44">
        <f t="shared" ref="S12:S24" si="14">L30-K30</f>
        <v>401817</v>
      </c>
      <c r="V12" s="44">
        <f t="shared" ref="V12:V24" si="15">M30-L30</f>
        <v>401440</v>
      </c>
      <c r="W12" s="44"/>
      <c r="Y12" s="44">
        <f t="shared" ref="Y12:Y24" si="16">N30</f>
        <v>378678</v>
      </c>
      <c r="Z12" s="1"/>
      <c r="AA12" s="1"/>
      <c r="AB12" s="1"/>
      <c r="AC12" s="1"/>
      <c r="AD12" s="1"/>
      <c r="AE12" s="1"/>
    </row>
    <row r="13" spans="1:31" x14ac:dyDescent="0.3">
      <c r="C13" t="str">
        <f t="shared" si="9"/>
        <v>(a) Ordinary Revenue</v>
      </c>
      <c r="G13" s="44">
        <f t="shared" si="10"/>
        <v>342030</v>
      </c>
      <c r="J13" s="44">
        <f t="shared" si="11"/>
        <v>432617</v>
      </c>
      <c r="K13" s="44"/>
      <c r="L13" s="44"/>
      <c r="M13" s="44">
        <f t="shared" si="12"/>
        <v>384351</v>
      </c>
      <c r="P13" s="44">
        <f t="shared" si="13"/>
        <v>473511</v>
      </c>
      <c r="S13" s="44">
        <f t="shared" si="14"/>
        <v>357940</v>
      </c>
      <c r="V13" s="44">
        <f t="shared" si="15"/>
        <v>357616</v>
      </c>
      <c r="W13" s="44"/>
      <c r="Y13" s="44">
        <f t="shared" si="16"/>
        <v>342581</v>
      </c>
      <c r="Z13" s="1"/>
      <c r="AA13" s="1"/>
      <c r="AB13" s="1"/>
      <c r="AC13" s="1"/>
      <c r="AD13" s="1"/>
      <c r="AE13" s="1"/>
    </row>
    <row r="14" spans="1:31" x14ac:dyDescent="0.3">
      <c r="C14" t="str">
        <f t="shared" si="9"/>
        <v>Import Duty</v>
      </c>
      <c r="G14" s="44">
        <f t="shared" si="10"/>
        <v>27121</v>
      </c>
      <c r="J14" s="44">
        <f t="shared" si="11"/>
        <v>28880</v>
      </c>
      <c r="K14" s="44"/>
      <c r="L14" s="44"/>
      <c r="M14" s="44">
        <f t="shared" si="12"/>
        <v>25729</v>
      </c>
      <c r="P14" s="44">
        <f t="shared" si="13"/>
        <v>25822</v>
      </c>
      <c r="S14" s="44">
        <f t="shared" si="14"/>
        <v>25380</v>
      </c>
      <c r="V14" s="44">
        <f t="shared" si="15"/>
        <v>21091</v>
      </c>
      <c r="W14" s="44"/>
      <c r="Y14" s="44">
        <f t="shared" si="16"/>
        <v>23167</v>
      </c>
    </row>
    <row r="15" spans="1:31" x14ac:dyDescent="0.3">
      <c r="C15" t="str">
        <f t="shared" si="9"/>
        <v>Excise Duty</v>
      </c>
      <c r="G15" s="44">
        <f t="shared" si="10"/>
        <v>51036</v>
      </c>
      <c r="J15" s="44">
        <f t="shared" si="11"/>
        <v>51530</v>
      </c>
      <c r="K15" s="44"/>
      <c r="L15" s="44"/>
      <c r="M15" s="44">
        <f t="shared" si="12"/>
        <v>49725</v>
      </c>
      <c r="P15" s="44">
        <f t="shared" si="13"/>
        <v>53652</v>
      </c>
      <c r="S15" s="44">
        <f t="shared" si="14"/>
        <v>56114</v>
      </c>
      <c r="V15" s="44">
        <f t="shared" si="15"/>
        <v>35779</v>
      </c>
      <c r="W15" s="44"/>
      <c r="Y15" s="44">
        <f t="shared" si="16"/>
        <v>47354</v>
      </c>
    </row>
    <row r="16" spans="1:31" x14ac:dyDescent="0.3">
      <c r="C16" t="str">
        <f t="shared" si="9"/>
        <v>PAYE</v>
      </c>
      <c r="G16" s="44">
        <f t="shared" si="10"/>
        <v>101351</v>
      </c>
      <c r="J16" s="44">
        <f t="shared" si="11"/>
        <v>111644</v>
      </c>
      <c r="K16" s="44"/>
      <c r="L16" s="44"/>
      <c r="M16" s="44">
        <f t="shared" si="12"/>
        <v>98199</v>
      </c>
      <c r="P16" s="44">
        <f t="shared" si="13"/>
        <v>107067</v>
      </c>
      <c r="S16" s="44">
        <f t="shared" si="14"/>
        <v>105359</v>
      </c>
      <c r="V16" s="44">
        <f t="shared" si="15"/>
        <v>88576</v>
      </c>
      <c r="W16" s="44"/>
      <c r="Y16" s="44">
        <f t="shared" si="16"/>
        <v>71556</v>
      </c>
    </row>
    <row r="17" spans="1:25" x14ac:dyDescent="0.3">
      <c r="C17" t="str">
        <f t="shared" si="9"/>
        <v>Other Income Tax</v>
      </c>
      <c r="G17" s="44">
        <f t="shared" si="10"/>
        <v>43203</v>
      </c>
      <c r="J17" s="44">
        <f t="shared" si="11"/>
        <v>103649</v>
      </c>
      <c r="K17" s="44"/>
      <c r="L17" s="44"/>
      <c r="M17" s="44">
        <f t="shared" si="12"/>
        <v>82522</v>
      </c>
      <c r="P17" s="44">
        <f t="shared" si="13"/>
        <v>79641</v>
      </c>
      <c r="S17" s="44">
        <f t="shared" si="14"/>
        <v>46925</v>
      </c>
      <c r="V17" s="44">
        <f t="shared" si="15"/>
        <v>98647</v>
      </c>
      <c r="W17" s="44"/>
      <c r="Y17" s="44">
        <f t="shared" si="16"/>
        <v>79692</v>
      </c>
    </row>
    <row r="18" spans="1:25" x14ac:dyDescent="0.3">
      <c r="C18" t="str">
        <f t="shared" si="9"/>
        <v>VAT Local</v>
      </c>
      <c r="G18" s="44">
        <f t="shared" si="10"/>
        <v>59188</v>
      </c>
      <c r="J18" s="44">
        <f t="shared" si="11"/>
        <v>61994</v>
      </c>
      <c r="K18" s="44"/>
      <c r="L18" s="44"/>
      <c r="M18" s="44">
        <f t="shared" si="12"/>
        <v>59462</v>
      </c>
      <c r="P18" s="44">
        <f t="shared" si="13"/>
        <v>60425</v>
      </c>
      <c r="S18" s="44">
        <f t="shared" si="14"/>
        <v>51676</v>
      </c>
      <c r="V18" s="44">
        <f t="shared" si="15"/>
        <v>42321</v>
      </c>
      <c r="W18" s="44"/>
      <c r="Y18" s="44">
        <f t="shared" si="16"/>
        <v>41151</v>
      </c>
    </row>
    <row r="19" spans="1:25" x14ac:dyDescent="0.3">
      <c r="C19" t="str">
        <f t="shared" si="9"/>
        <v>VAT Imports</v>
      </c>
      <c r="G19" s="44">
        <f t="shared" si="10"/>
        <v>47107</v>
      </c>
      <c r="J19" s="44">
        <f t="shared" si="11"/>
        <v>51046</v>
      </c>
      <c r="K19" s="44"/>
      <c r="L19" s="44"/>
      <c r="M19" s="44">
        <f t="shared" si="12"/>
        <v>46317</v>
      </c>
      <c r="P19" s="44">
        <f t="shared" si="13"/>
        <v>45340</v>
      </c>
      <c r="S19" s="44">
        <f t="shared" si="14"/>
        <v>42437</v>
      </c>
      <c r="V19" s="44">
        <f t="shared" si="15"/>
        <v>35735</v>
      </c>
      <c r="W19" s="44"/>
      <c r="Y19" s="44">
        <f t="shared" si="16"/>
        <v>41911</v>
      </c>
    </row>
    <row r="20" spans="1:25" x14ac:dyDescent="0.3">
      <c r="C20" t="str">
        <f t="shared" si="9"/>
        <v>Investment Revenue</v>
      </c>
      <c r="G20" s="44">
        <f t="shared" si="10"/>
        <v>167</v>
      </c>
      <c r="J20" s="44">
        <f t="shared" si="11"/>
        <v>4</v>
      </c>
      <c r="K20" s="44"/>
      <c r="L20" s="44"/>
      <c r="M20" s="44">
        <f t="shared" si="12"/>
        <v>6087</v>
      </c>
      <c r="P20" s="44">
        <f t="shared" si="13"/>
        <v>80578</v>
      </c>
      <c r="S20" s="44">
        <f t="shared" si="14"/>
        <v>9341</v>
      </c>
      <c r="V20" s="44">
        <f t="shared" si="15"/>
        <v>7387</v>
      </c>
      <c r="W20" s="44"/>
      <c r="Y20" s="44">
        <f t="shared" si="16"/>
        <v>21321</v>
      </c>
    </row>
    <row r="21" spans="1:25" x14ac:dyDescent="0.3">
      <c r="C21" t="str">
        <f t="shared" si="9"/>
        <v>Traffic Revenue</v>
      </c>
      <c r="G21" s="44">
        <f t="shared" si="10"/>
        <v>1039</v>
      </c>
      <c r="J21" s="44">
        <f t="shared" si="11"/>
        <v>1143</v>
      </c>
      <c r="K21" s="44"/>
      <c r="L21" s="44"/>
      <c r="M21" s="44">
        <f t="shared" si="12"/>
        <v>1092</v>
      </c>
      <c r="P21" s="44">
        <f t="shared" si="13"/>
        <v>865</v>
      </c>
      <c r="S21" s="44">
        <f t="shared" si="14"/>
        <v>1075</v>
      </c>
      <c r="V21" s="44">
        <f t="shared" si="15"/>
        <v>541</v>
      </c>
      <c r="W21" s="44"/>
      <c r="Y21" s="44">
        <f t="shared" si="16"/>
        <v>1052</v>
      </c>
    </row>
    <row r="22" spans="1:25" x14ac:dyDescent="0.3">
      <c r="C22" t="str">
        <f t="shared" si="9"/>
        <v>Taxes on Intl. Trade &amp; Trans.(IDF Fee)</v>
      </c>
      <c r="G22" s="44">
        <f t="shared" si="10"/>
        <v>6143</v>
      </c>
      <c r="J22" s="44">
        <f t="shared" si="11"/>
        <v>6532</v>
      </c>
      <c r="K22" s="44"/>
      <c r="L22" s="44"/>
      <c r="M22" s="44">
        <f t="shared" si="12"/>
        <v>5750</v>
      </c>
      <c r="P22" s="44">
        <f t="shared" si="13"/>
        <v>7980</v>
      </c>
      <c r="S22" s="44">
        <f t="shared" si="14"/>
        <v>9011</v>
      </c>
      <c r="V22" s="44">
        <f t="shared" si="15"/>
        <v>7253</v>
      </c>
      <c r="W22" s="44"/>
      <c r="Y22" s="44">
        <f t="shared" si="16"/>
        <v>8408</v>
      </c>
    </row>
    <row r="23" spans="1:25" x14ac:dyDescent="0.3">
      <c r="C23" t="str">
        <f t="shared" si="9"/>
        <v>Others1</v>
      </c>
      <c r="G23" s="44">
        <f t="shared" si="10"/>
        <v>5675</v>
      </c>
      <c r="J23" s="44">
        <f t="shared" si="11"/>
        <v>16196</v>
      </c>
      <c r="K23" s="44"/>
      <c r="L23" s="44"/>
      <c r="M23" s="44">
        <f t="shared" si="12"/>
        <v>9468</v>
      </c>
      <c r="P23" s="44">
        <f t="shared" si="13"/>
        <v>12141</v>
      </c>
      <c r="S23" s="44">
        <f t="shared" si="14"/>
        <v>10621</v>
      </c>
      <c r="V23" s="44">
        <f t="shared" si="15"/>
        <v>20287</v>
      </c>
      <c r="W23" s="44"/>
      <c r="Y23" s="44">
        <f t="shared" si="16"/>
        <v>6968</v>
      </c>
    </row>
    <row r="24" spans="1:25" x14ac:dyDescent="0.3">
      <c r="C24" t="str">
        <f t="shared" si="9"/>
        <v>(b) Appropriation In Aid2</v>
      </c>
      <c r="G24" s="44">
        <f t="shared" si="10"/>
        <v>43502</v>
      </c>
      <c r="J24" s="44">
        <f t="shared" si="11"/>
        <v>58268</v>
      </c>
      <c r="K24" s="44"/>
      <c r="L24" s="44"/>
      <c r="M24" s="44">
        <f t="shared" si="12"/>
        <v>36808</v>
      </c>
      <c r="P24" s="44">
        <f t="shared" si="13"/>
        <v>35704</v>
      </c>
      <c r="S24" s="44">
        <f t="shared" si="14"/>
        <v>43876</v>
      </c>
      <c r="V24" s="44">
        <f t="shared" si="15"/>
        <v>43825</v>
      </c>
      <c r="W24" s="44"/>
      <c r="Y24" s="44">
        <f t="shared" si="16"/>
        <v>36097</v>
      </c>
    </row>
    <row r="26" spans="1:25" x14ac:dyDescent="0.3">
      <c r="A26" t="s">
        <v>2205</v>
      </c>
      <c r="B26" t="s">
        <v>2206</v>
      </c>
      <c r="J26" t="s">
        <v>2178</v>
      </c>
      <c r="K26" t="s">
        <v>2178</v>
      </c>
      <c r="N26" t="s">
        <v>2178</v>
      </c>
    </row>
    <row r="27" spans="1:25" x14ac:dyDescent="0.3">
      <c r="F27" t="s">
        <v>2176</v>
      </c>
      <c r="G27" t="s">
        <v>2176</v>
      </c>
      <c r="H27" t="s">
        <v>2176</v>
      </c>
      <c r="I27" t="s">
        <v>2176</v>
      </c>
      <c r="J27" t="s">
        <v>2144</v>
      </c>
      <c r="K27" t="s">
        <v>2144</v>
      </c>
      <c r="L27" t="s">
        <v>2144</v>
      </c>
      <c r="M27" t="s">
        <v>2144</v>
      </c>
      <c r="N27" t="s">
        <v>2177</v>
      </c>
    </row>
    <row r="28" spans="1:25" x14ac:dyDescent="0.3">
      <c r="F28">
        <v>2018</v>
      </c>
      <c r="G28">
        <v>2018</v>
      </c>
      <c r="H28">
        <v>2019</v>
      </c>
      <c r="I28">
        <v>2019</v>
      </c>
      <c r="J28">
        <v>2019</v>
      </c>
      <c r="K28">
        <v>2019</v>
      </c>
      <c r="L28">
        <v>2020</v>
      </c>
      <c r="M28">
        <v>2020</v>
      </c>
      <c r="N28">
        <v>2020</v>
      </c>
    </row>
    <row r="29" spans="1:25" x14ac:dyDescent="0.3">
      <c r="F29" t="s">
        <v>2179</v>
      </c>
      <c r="G29" t="s">
        <v>2180</v>
      </c>
      <c r="H29" t="s">
        <v>2181</v>
      </c>
      <c r="I29" t="s">
        <v>2182</v>
      </c>
      <c r="J29" t="s">
        <v>2183</v>
      </c>
      <c r="K29" t="s">
        <v>2180</v>
      </c>
      <c r="L29" t="s">
        <v>2181</v>
      </c>
      <c r="M29" t="s">
        <v>2182</v>
      </c>
      <c r="N29" t="s">
        <v>2183</v>
      </c>
    </row>
    <row r="30" spans="1:25" x14ac:dyDescent="0.3">
      <c r="E30" s="177" t="s">
        <v>2184</v>
      </c>
      <c r="F30" s="44">
        <v>365995</v>
      </c>
      <c r="G30" s="44">
        <v>794653</v>
      </c>
      <c r="H30" s="44">
        <v>1180186</v>
      </c>
      <c r="I30" s="44">
        <v>1671071</v>
      </c>
      <c r="J30" s="44">
        <v>421159</v>
      </c>
      <c r="K30" s="4">
        <v>930374</v>
      </c>
      <c r="L30" s="44">
        <v>1332191</v>
      </c>
      <c r="M30" s="44">
        <v>1733631</v>
      </c>
      <c r="N30" s="44">
        <v>378678</v>
      </c>
    </row>
    <row r="31" spans="1:25" x14ac:dyDescent="0.3">
      <c r="E31" s="177" t="s">
        <v>2185</v>
      </c>
      <c r="F31" s="44">
        <v>332221</v>
      </c>
      <c r="G31" s="44">
        <v>722283</v>
      </c>
      <c r="H31" s="44">
        <v>1064313</v>
      </c>
      <c r="I31" s="44">
        <v>1496930</v>
      </c>
      <c r="J31" s="44">
        <v>384351</v>
      </c>
      <c r="K31" s="4">
        <v>857862</v>
      </c>
      <c r="L31" s="44">
        <v>1215802</v>
      </c>
      <c r="M31" s="44">
        <v>1573418</v>
      </c>
      <c r="N31" s="44">
        <v>342581</v>
      </c>
    </row>
    <row r="32" spans="1:25" x14ac:dyDescent="0.3">
      <c r="E32" t="s">
        <v>2186</v>
      </c>
      <c r="F32" s="44">
        <v>25760</v>
      </c>
      <c r="G32" s="44">
        <v>51701</v>
      </c>
      <c r="H32" s="44">
        <v>78822</v>
      </c>
      <c r="I32" s="44">
        <v>107702</v>
      </c>
      <c r="J32" s="44">
        <v>25729</v>
      </c>
      <c r="K32" s="4">
        <v>51551</v>
      </c>
      <c r="L32" s="44">
        <v>76931</v>
      </c>
      <c r="M32" s="44">
        <v>98022</v>
      </c>
      <c r="N32" s="44">
        <v>23167</v>
      </c>
    </row>
    <row r="33" spans="5:14" x14ac:dyDescent="0.3">
      <c r="E33" t="s">
        <v>2187</v>
      </c>
      <c r="F33" s="44">
        <v>42795</v>
      </c>
      <c r="G33" s="44">
        <v>91723</v>
      </c>
      <c r="H33" s="44">
        <v>142759</v>
      </c>
      <c r="I33" s="44">
        <v>194289</v>
      </c>
      <c r="J33" s="44">
        <v>49725</v>
      </c>
      <c r="K33" s="4">
        <v>103377</v>
      </c>
      <c r="L33" s="44">
        <v>159491</v>
      </c>
      <c r="M33" s="44">
        <v>195270</v>
      </c>
      <c r="N33" s="44">
        <v>47354</v>
      </c>
    </row>
    <row r="34" spans="5:14" x14ac:dyDescent="0.3">
      <c r="E34" t="s">
        <v>2188</v>
      </c>
      <c r="F34" s="44">
        <v>89804</v>
      </c>
      <c r="G34" s="44">
        <v>180367</v>
      </c>
      <c r="H34" s="44">
        <v>281718</v>
      </c>
      <c r="I34" s="44">
        <v>393362</v>
      </c>
      <c r="J34" s="44">
        <v>98199</v>
      </c>
      <c r="K34" s="4">
        <v>205266</v>
      </c>
      <c r="L34" s="44">
        <v>310625</v>
      </c>
      <c r="M34" s="44">
        <v>399201</v>
      </c>
      <c r="N34" s="44">
        <v>71556</v>
      </c>
    </row>
    <row r="35" spans="5:14" x14ac:dyDescent="0.3">
      <c r="E35" t="s">
        <v>2189</v>
      </c>
      <c r="F35" s="44">
        <v>69308</v>
      </c>
      <c r="G35" s="44">
        <v>145176</v>
      </c>
      <c r="H35" s="44">
        <v>188379</v>
      </c>
      <c r="I35" s="44">
        <v>292028</v>
      </c>
      <c r="J35" s="44">
        <v>82522</v>
      </c>
      <c r="K35" s="4">
        <v>162163</v>
      </c>
      <c r="L35" s="44">
        <v>209088</v>
      </c>
      <c r="M35" s="44">
        <v>307735</v>
      </c>
      <c r="N35" s="44">
        <v>79692</v>
      </c>
    </row>
    <row r="36" spans="5:14" x14ac:dyDescent="0.3">
      <c r="E36" t="s">
        <v>2190</v>
      </c>
      <c r="F36" s="44">
        <v>52049</v>
      </c>
      <c r="G36" s="44">
        <v>109418</v>
      </c>
      <c r="H36" s="44">
        <v>168606</v>
      </c>
      <c r="I36" s="44">
        <v>230600</v>
      </c>
      <c r="J36" s="44">
        <v>59462</v>
      </c>
      <c r="K36" s="4">
        <v>119887</v>
      </c>
      <c r="L36" s="44">
        <v>171563</v>
      </c>
      <c r="M36" s="44">
        <v>213884</v>
      </c>
      <c r="N36" s="44">
        <v>41151</v>
      </c>
    </row>
    <row r="37" spans="5:14" x14ac:dyDescent="0.3">
      <c r="E37" t="s">
        <v>2191</v>
      </c>
      <c r="F37" s="44">
        <v>40591</v>
      </c>
      <c r="G37" s="44">
        <v>84433</v>
      </c>
      <c r="H37" s="44">
        <v>131540</v>
      </c>
      <c r="I37" s="44">
        <v>182586</v>
      </c>
      <c r="J37" s="44">
        <v>46317</v>
      </c>
      <c r="K37" s="4">
        <v>91657</v>
      </c>
      <c r="L37" s="44">
        <v>134094</v>
      </c>
      <c r="M37" s="44">
        <v>169829</v>
      </c>
      <c r="N37" s="44">
        <v>41911</v>
      </c>
    </row>
    <row r="38" spans="5:14" x14ac:dyDescent="0.3">
      <c r="E38" t="s">
        <v>2192</v>
      </c>
      <c r="F38" s="44">
        <v>-1001</v>
      </c>
      <c r="G38" s="44">
        <v>24404</v>
      </c>
      <c r="H38" s="44">
        <v>24571</v>
      </c>
      <c r="I38" s="44">
        <v>24575</v>
      </c>
      <c r="J38" s="44">
        <v>6087</v>
      </c>
      <c r="K38" s="4">
        <v>86665</v>
      </c>
      <c r="L38" s="44">
        <v>96006</v>
      </c>
      <c r="M38" s="44">
        <v>103393</v>
      </c>
      <c r="N38" s="44">
        <v>21321</v>
      </c>
    </row>
    <row r="39" spans="5:14" x14ac:dyDescent="0.3">
      <c r="E39" t="s">
        <v>2193</v>
      </c>
      <c r="F39">
        <v>864</v>
      </c>
      <c r="G39" s="44">
        <v>1880</v>
      </c>
      <c r="H39" s="44">
        <v>2919</v>
      </c>
      <c r="I39" s="44">
        <v>4062</v>
      </c>
      <c r="J39" s="44">
        <v>1092</v>
      </c>
      <c r="K39" s="4">
        <v>1957</v>
      </c>
      <c r="L39" s="44">
        <v>3032</v>
      </c>
      <c r="M39" s="44">
        <v>3573</v>
      </c>
      <c r="N39" s="44">
        <v>1052</v>
      </c>
    </row>
    <row r="40" spans="5:14" x14ac:dyDescent="0.3">
      <c r="E40" t="s">
        <v>2194</v>
      </c>
      <c r="F40" s="44">
        <v>5848</v>
      </c>
      <c r="G40" s="44">
        <v>11507</v>
      </c>
      <c r="H40" s="44">
        <v>17650</v>
      </c>
      <c r="I40" s="44">
        <v>24182</v>
      </c>
      <c r="J40" s="44">
        <v>5750</v>
      </c>
      <c r="K40" s="4">
        <v>13730</v>
      </c>
      <c r="L40" s="44">
        <v>22741</v>
      </c>
      <c r="M40" s="44">
        <v>29994</v>
      </c>
      <c r="N40" s="44">
        <v>8408</v>
      </c>
    </row>
    <row r="41" spans="5:14" ht="16.2" x14ac:dyDescent="0.3">
      <c r="E41" t="s">
        <v>2195</v>
      </c>
      <c r="F41" s="44">
        <v>5202</v>
      </c>
      <c r="G41" s="44">
        <v>21674</v>
      </c>
      <c r="H41" s="44">
        <v>27349</v>
      </c>
      <c r="I41" s="44">
        <v>43545</v>
      </c>
      <c r="J41" s="44">
        <v>9468</v>
      </c>
      <c r="K41" s="4">
        <v>21609</v>
      </c>
      <c r="L41" s="44">
        <v>32230</v>
      </c>
      <c r="M41" s="44">
        <v>52517</v>
      </c>
      <c r="N41" s="44">
        <v>6968</v>
      </c>
    </row>
    <row r="42" spans="5:14" ht="16.2" x14ac:dyDescent="0.3">
      <c r="E42" s="177" t="s">
        <v>2201</v>
      </c>
      <c r="F42" s="44">
        <v>33774</v>
      </c>
      <c r="G42" s="44">
        <v>72370</v>
      </c>
      <c r="H42" s="44">
        <v>115872</v>
      </c>
      <c r="I42" s="44">
        <v>174140</v>
      </c>
      <c r="J42" s="44">
        <v>36808</v>
      </c>
      <c r="K42" s="4">
        <v>72512</v>
      </c>
      <c r="L42" s="44">
        <v>116388</v>
      </c>
      <c r="M42" s="44">
        <v>160213</v>
      </c>
      <c r="N42" s="44">
        <v>36097</v>
      </c>
    </row>
    <row r="43" spans="5:14" x14ac:dyDescent="0.3">
      <c r="E43" s="177" t="s">
        <v>2196</v>
      </c>
      <c r="F43" s="44">
        <v>5446</v>
      </c>
      <c r="G43" s="44">
        <v>10548</v>
      </c>
      <c r="H43" s="44">
        <v>15787</v>
      </c>
      <c r="I43" s="44">
        <v>21303</v>
      </c>
      <c r="J43" s="44">
        <v>5538</v>
      </c>
      <c r="K43" s="4">
        <v>11634</v>
      </c>
      <c r="L43" s="44">
        <v>18034</v>
      </c>
      <c r="M43" s="44">
        <v>23258</v>
      </c>
      <c r="N43" s="44">
        <v>6279</v>
      </c>
    </row>
    <row r="44" spans="5:14" x14ac:dyDescent="0.3">
      <c r="E44" s="177" t="s">
        <v>2197</v>
      </c>
      <c r="F44" s="44">
        <v>3578</v>
      </c>
      <c r="G44" s="44">
        <v>8829</v>
      </c>
      <c r="H44" s="44">
        <v>16834</v>
      </c>
      <c r="I44" s="44">
        <v>19702</v>
      </c>
      <c r="J44" s="44">
        <v>2802</v>
      </c>
      <c r="K44" s="4">
        <v>10147</v>
      </c>
      <c r="L44" s="44">
        <v>13577</v>
      </c>
      <c r="M44" s="44">
        <v>19820</v>
      </c>
      <c r="N44" s="44">
        <v>3915</v>
      </c>
    </row>
    <row r="45" spans="5:14" x14ac:dyDescent="0.3">
      <c r="E45" s="177" t="s">
        <v>2198</v>
      </c>
      <c r="F45" s="44">
        <v>369573</v>
      </c>
      <c r="G45" s="44">
        <v>803482</v>
      </c>
      <c r="H45" s="44">
        <v>1197020</v>
      </c>
      <c r="I45" s="44">
        <v>1690773</v>
      </c>
      <c r="J45" s="44">
        <v>423961</v>
      </c>
      <c r="K45" s="4">
        <v>940522</v>
      </c>
      <c r="L45" s="44">
        <v>1345768</v>
      </c>
      <c r="M45" s="44">
        <v>1753451</v>
      </c>
      <c r="N45" s="44">
        <v>382593</v>
      </c>
    </row>
    <row r="46" spans="5:14" x14ac:dyDescent="0.3">
      <c r="E46" s="177" t="s">
        <v>2199</v>
      </c>
      <c r="F46">
        <v>3.7</v>
      </c>
      <c r="G46">
        <v>8.0399999999999991</v>
      </c>
      <c r="H46">
        <v>12.59</v>
      </c>
      <c r="I46">
        <v>17.78</v>
      </c>
      <c r="J46" s="44">
        <v>4.09</v>
      </c>
      <c r="K46" s="4">
        <v>9.06</v>
      </c>
      <c r="L46" s="44">
        <v>12.96</v>
      </c>
      <c r="M46" s="44">
        <v>17.2</v>
      </c>
      <c r="N46">
        <v>3.4</v>
      </c>
    </row>
    <row r="47" spans="5:14" x14ac:dyDescent="0.3">
      <c r="E47" s="177" t="s">
        <v>2200</v>
      </c>
    </row>
    <row r="49" spans="5:5" x14ac:dyDescent="0.3">
      <c r="E49" t="s">
        <v>2202</v>
      </c>
    </row>
    <row r="50" spans="5:5" x14ac:dyDescent="0.3">
      <c r="E50" t="s">
        <v>2203</v>
      </c>
    </row>
    <row r="51" spans="5:5" x14ac:dyDescent="0.3">
      <c r="E51" t="s">
        <v>2204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9ACC-799C-4E95-BF97-4B58F0C89053}">
  <dimension ref="A1:G173"/>
  <sheetViews>
    <sheetView workbookViewId="0">
      <selection activeCell="C9" sqref="C9"/>
    </sheetView>
  </sheetViews>
  <sheetFormatPr defaultColWidth="33.5546875" defaultRowHeight="10.199999999999999" x14ac:dyDescent="0.3"/>
  <cols>
    <col min="1" max="1" width="12.109375" style="133" bestFit="1" customWidth="1"/>
    <col min="2" max="2" width="52.5546875" style="133" customWidth="1"/>
    <col min="3" max="3" width="33.44140625" style="133" customWidth="1"/>
    <col min="4" max="4" width="25.6640625" style="133" customWidth="1"/>
    <col min="5" max="5" width="20.6640625" style="133" customWidth="1"/>
    <col min="6" max="6" width="25.109375" style="132" customWidth="1"/>
    <col min="7" max="16384" width="33.5546875" style="133"/>
  </cols>
  <sheetData>
    <row r="1" spans="1:7" x14ac:dyDescent="0.3">
      <c r="A1" s="151" t="s">
        <v>852</v>
      </c>
      <c r="B1" s="134" t="s">
        <v>1393</v>
      </c>
      <c r="C1" s="134" t="s">
        <v>1394</v>
      </c>
      <c r="D1" s="134" t="s">
        <v>1395</v>
      </c>
      <c r="E1" s="134" t="s">
        <v>1396</v>
      </c>
      <c r="F1" s="134" t="s">
        <v>853</v>
      </c>
    </row>
    <row r="2" spans="1:7" s="138" customFormat="1" ht="40.799999999999997" x14ac:dyDescent="0.3">
      <c r="A2" s="135" t="s">
        <v>24</v>
      </c>
      <c r="B2" s="136" t="s">
        <v>854</v>
      </c>
      <c r="C2" s="136" t="s">
        <v>855</v>
      </c>
      <c r="D2" s="137"/>
      <c r="E2" s="137"/>
      <c r="F2" s="137"/>
    </row>
    <row r="3" spans="1:7" s="138" customFormat="1" ht="81.599999999999994" x14ac:dyDescent="0.3">
      <c r="A3" s="135" t="s">
        <v>25</v>
      </c>
      <c r="B3" s="136" t="s">
        <v>856</v>
      </c>
      <c r="C3" s="136" t="s">
        <v>857</v>
      </c>
      <c r="D3" s="137"/>
      <c r="E3" s="137"/>
      <c r="F3" s="139"/>
    </row>
    <row r="4" spans="1:7" s="138" customFormat="1" ht="71.400000000000006" x14ac:dyDescent="0.3">
      <c r="A4" s="137" t="s">
        <v>858</v>
      </c>
      <c r="B4" s="136" t="s">
        <v>859</v>
      </c>
      <c r="C4" s="136" t="s">
        <v>860</v>
      </c>
      <c r="D4" s="139"/>
      <c r="E4" s="139"/>
      <c r="F4" s="139"/>
    </row>
    <row r="5" spans="1:7" s="138" customFormat="1" ht="20.399999999999999" x14ac:dyDescent="0.3">
      <c r="A5" s="137" t="s">
        <v>861</v>
      </c>
      <c r="B5" s="136" t="s">
        <v>862</v>
      </c>
      <c r="C5" s="136"/>
      <c r="D5" s="136" t="s">
        <v>863</v>
      </c>
      <c r="E5" s="139"/>
      <c r="F5" s="139"/>
    </row>
    <row r="6" spans="1:7" s="138" customFormat="1" ht="30.6" x14ac:dyDescent="0.3">
      <c r="A6" s="137" t="s">
        <v>864</v>
      </c>
      <c r="B6" s="136" t="s">
        <v>865</v>
      </c>
      <c r="D6" s="136" t="s">
        <v>866</v>
      </c>
      <c r="E6" s="139"/>
      <c r="F6" s="139"/>
    </row>
    <row r="7" spans="1:7" s="138" customFormat="1" ht="71.400000000000006" x14ac:dyDescent="0.3">
      <c r="A7" s="137" t="s">
        <v>755</v>
      </c>
      <c r="B7" s="136" t="s">
        <v>867</v>
      </c>
      <c r="C7" s="136" t="s">
        <v>868</v>
      </c>
      <c r="D7" s="136" t="s">
        <v>869</v>
      </c>
      <c r="E7" s="136"/>
      <c r="F7" s="139"/>
    </row>
    <row r="8" spans="1:7" s="138" customFormat="1" ht="61.2" x14ac:dyDescent="0.3">
      <c r="A8" s="137" t="s">
        <v>870</v>
      </c>
      <c r="B8" s="136" t="s">
        <v>871</v>
      </c>
      <c r="C8" s="136" t="s">
        <v>872</v>
      </c>
      <c r="D8" s="136"/>
      <c r="E8" s="136"/>
      <c r="F8" s="139"/>
    </row>
    <row r="9" spans="1:7" s="138" customFormat="1" ht="163.19999999999999" x14ac:dyDescent="0.3">
      <c r="A9" s="137" t="s">
        <v>21</v>
      </c>
      <c r="B9" s="136" t="s">
        <v>873</v>
      </c>
      <c r="C9" s="136" t="s">
        <v>874</v>
      </c>
      <c r="D9" s="139"/>
      <c r="E9" s="139"/>
      <c r="F9" s="139"/>
    </row>
    <row r="10" spans="1:7" s="138" customFormat="1" ht="91.8" x14ac:dyDescent="0.3">
      <c r="A10" s="137" t="s">
        <v>875</v>
      </c>
      <c r="B10" s="136" t="s">
        <v>876</v>
      </c>
      <c r="C10" s="136" t="s">
        <v>877</v>
      </c>
      <c r="D10" s="136" t="s">
        <v>878</v>
      </c>
      <c r="E10" s="139"/>
      <c r="F10" s="139"/>
    </row>
    <row r="11" spans="1:7" s="138" customFormat="1" ht="20.399999999999999" x14ac:dyDescent="0.3">
      <c r="A11" s="137" t="s">
        <v>879</v>
      </c>
      <c r="B11" s="136" t="s">
        <v>880</v>
      </c>
      <c r="C11" s="139"/>
      <c r="D11" s="136"/>
      <c r="E11" s="139"/>
      <c r="F11" s="139"/>
    </row>
    <row r="12" spans="1:7" s="138" customFormat="1" ht="20.399999999999999" x14ac:dyDescent="0.3">
      <c r="A12" s="137" t="s">
        <v>881</v>
      </c>
      <c r="B12" s="136" t="s">
        <v>882</v>
      </c>
      <c r="C12" s="139"/>
      <c r="D12" s="136"/>
      <c r="E12" s="139"/>
      <c r="F12" s="139"/>
      <c r="G12" s="140"/>
    </row>
    <row r="13" spans="1:7" s="138" customFormat="1" ht="20.399999999999999" x14ac:dyDescent="0.3">
      <c r="A13" s="137" t="s">
        <v>883</v>
      </c>
      <c r="B13" s="136" t="s">
        <v>884</v>
      </c>
      <c r="C13" s="139"/>
      <c r="D13" s="136"/>
      <c r="E13" s="139"/>
      <c r="F13" s="139"/>
    </row>
    <row r="14" spans="1:7" s="138" customFormat="1" ht="30.6" x14ac:dyDescent="0.3">
      <c r="A14" s="137" t="s">
        <v>22</v>
      </c>
      <c r="B14" s="136"/>
      <c r="C14" s="139"/>
      <c r="D14" s="136" t="s">
        <v>885</v>
      </c>
      <c r="E14" s="139"/>
      <c r="F14" s="139"/>
    </row>
    <row r="15" spans="1:7" s="138" customFormat="1" ht="71.400000000000006" x14ac:dyDescent="0.3">
      <c r="A15" s="137" t="s">
        <v>886</v>
      </c>
      <c r="B15" s="136" t="s">
        <v>887</v>
      </c>
      <c r="C15" s="136" t="s">
        <v>888</v>
      </c>
      <c r="D15" s="136"/>
      <c r="E15" s="139"/>
      <c r="F15" s="139"/>
    </row>
    <row r="16" spans="1:7" s="138" customFormat="1" ht="193.8" x14ac:dyDescent="0.3">
      <c r="A16" s="137" t="s">
        <v>889</v>
      </c>
      <c r="B16" s="136" t="s">
        <v>890</v>
      </c>
      <c r="C16" s="136" t="s">
        <v>891</v>
      </c>
      <c r="D16" s="136" t="s">
        <v>892</v>
      </c>
      <c r="E16" s="139"/>
      <c r="F16" s="139"/>
    </row>
    <row r="17" spans="1:6" s="138" customFormat="1" ht="40.799999999999997" x14ac:dyDescent="0.3">
      <c r="A17" s="137" t="s">
        <v>893</v>
      </c>
      <c r="B17" s="136" t="s">
        <v>894</v>
      </c>
      <c r="C17" s="136" t="s">
        <v>895</v>
      </c>
      <c r="D17" s="136"/>
      <c r="E17" s="139"/>
      <c r="F17" s="139"/>
    </row>
    <row r="18" spans="1:6" s="138" customFormat="1" ht="30.6" x14ac:dyDescent="0.3">
      <c r="A18" s="137" t="s">
        <v>896</v>
      </c>
      <c r="B18" s="136" t="s">
        <v>897</v>
      </c>
      <c r="C18" s="136"/>
      <c r="D18" s="136"/>
      <c r="E18" s="139"/>
      <c r="F18" s="139"/>
    </row>
    <row r="19" spans="1:6" s="138" customFormat="1" ht="30.6" x14ac:dyDescent="0.3">
      <c r="A19" s="137" t="s">
        <v>898</v>
      </c>
      <c r="B19" s="136" t="s">
        <v>899</v>
      </c>
      <c r="C19" s="136"/>
      <c r="D19" s="136"/>
      <c r="E19" s="136" t="s">
        <v>900</v>
      </c>
      <c r="F19" s="139"/>
    </row>
    <row r="20" spans="1:6" s="138" customFormat="1" ht="91.8" x14ac:dyDescent="0.3">
      <c r="A20" s="137" t="s">
        <v>901</v>
      </c>
      <c r="B20" s="136" t="s">
        <v>902</v>
      </c>
      <c r="C20" s="136" t="s">
        <v>903</v>
      </c>
      <c r="D20" s="136" t="s">
        <v>904</v>
      </c>
      <c r="E20" s="136"/>
      <c r="F20" s="139"/>
    </row>
    <row r="21" spans="1:6" s="138" customFormat="1" ht="132.6" x14ac:dyDescent="0.3">
      <c r="A21" s="137" t="s">
        <v>905</v>
      </c>
      <c r="B21" s="136" t="s">
        <v>906</v>
      </c>
      <c r="C21" s="136" t="s">
        <v>907</v>
      </c>
      <c r="D21" s="136" t="s">
        <v>908</v>
      </c>
      <c r="E21" s="136"/>
      <c r="F21" s="139"/>
    </row>
    <row r="22" spans="1:6" s="138" customFormat="1" ht="30.6" x14ac:dyDescent="0.3">
      <c r="A22" s="137" t="s">
        <v>909</v>
      </c>
      <c r="B22" s="136" t="s">
        <v>910</v>
      </c>
      <c r="C22" s="136"/>
      <c r="D22" s="141"/>
      <c r="E22" s="136"/>
      <c r="F22" s="139"/>
    </row>
    <row r="23" spans="1:6" s="138" customFormat="1" ht="142.80000000000001" x14ac:dyDescent="0.3">
      <c r="A23" s="137" t="s">
        <v>756</v>
      </c>
      <c r="B23" s="136" t="s">
        <v>911</v>
      </c>
      <c r="C23" s="136" t="s">
        <v>912</v>
      </c>
      <c r="D23" s="136" t="s">
        <v>913</v>
      </c>
      <c r="E23" s="139"/>
      <c r="F23" s="139"/>
    </row>
    <row r="24" spans="1:6" s="138" customFormat="1" ht="20.399999999999999" x14ac:dyDescent="0.3">
      <c r="A24" s="137" t="s">
        <v>914</v>
      </c>
      <c r="B24" s="136" t="s">
        <v>915</v>
      </c>
      <c r="C24" s="136"/>
      <c r="D24" s="136"/>
      <c r="E24" s="139"/>
      <c r="F24" s="139"/>
    </row>
    <row r="25" spans="1:6" s="138" customFormat="1" ht="91.8" x14ac:dyDescent="0.3">
      <c r="A25" s="137" t="s">
        <v>916</v>
      </c>
      <c r="B25" s="136" t="s">
        <v>917</v>
      </c>
      <c r="C25" s="136" t="s">
        <v>918</v>
      </c>
      <c r="D25" s="136" t="s">
        <v>919</v>
      </c>
      <c r="E25" s="136" t="s">
        <v>920</v>
      </c>
      <c r="F25" s="139"/>
    </row>
    <row r="26" spans="1:6" s="138" customFormat="1" ht="81.599999999999994" x14ac:dyDescent="0.3">
      <c r="A26" s="137" t="s">
        <v>26</v>
      </c>
      <c r="B26" s="136" t="s">
        <v>921</v>
      </c>
      <c r="C26" s="139"/>
      <c r="D26" s="136" t="s">
        <v>922</v>
      </c>
      <c r="E26" s="139"/>
      <c r="F26" s="139"/>
    </row>
    <row r="27" spans="1:6" s="138" customFormat="1" ht="40.799999999999997" x14ac:dyDescent="0.3">
      <c r="A27" s="137" t="s">
        <v>923</v>
      </c>
      <c r="B27" s="136" t="s">
        <v>924</v>
      </c>
      <c r="C27" s="139"/>
      <c r="D27" s="139"/>
      <c r="E27" s="139"/>
      <c r="F27" s="139"/>
    </row>
    <row r="28" spans="1:6" s="138" customFormat="1" ht="142.80000000000001" x14ac:dyDescent="0.3">
      <c r="A28" s="137" t="s">
        <v>925</v>
      </c>
      <c r="B28" s="136" t="s">
        <v>926</v>
      </c>
      <c r="C28" s="136" t="s">
        <v>927</v>
      </c>
      <c r="D28" s="136" t="s">
        <v>928</v>
      </c>
      <c r="E28" s="136" t="s">
        <v>929</v>
      </c>
      <c r="F28" s="139"/>
    </row>
    <row r="29" spans="1:6" s="138" customFormat="1" ht="20.399999999999999" x14ac:dyDescent="0.3">
      <c r="A29" s="137" t="s">
        <v>930</v>
      </c>
      <c r="B29" s="136"/>
      <c r="C29" s="136" t="s">
        <v>931</v>
      </c>
      <c r="D29" s="136"/>
      <c r="E29" s="136"/>
      <c r="F29" s="139"/>
    </row>
    <row r="30" spans="1:6" s="138" customFormat="1" ht="153" x14ac:dyDescent="0.3">
      <c r="A30" s="137" t="s">
        <v>734</v>
      </c>
      <c r="B30" s="136" t="s">
        <v>932</v>
      </c>
      <c r="C30" s="136" t="s">
        <v>933</v>
      </c>
      <c r="D30" s="136" t="s">
        <v>934</v>
      </c>
      <c r="E30" s="136"/>
      <c r="F30" s="139"/>
    </row>
    <row r="31" spans="1:6" s="138" customFormat="1" ht="20.399999999999999" x14ac:dyDescent="0.3">
      <c r="A31" s="137" t="s">
        <v>935</v>
      </c>
      <c r="B31" s="136" t="s">
        <v>936</v>
      </c>
      <c r="C31" s="136"/>
      <c r="D31" s="136"/>
      <c r="E31" s="136"/>
      <c r="F31" s="139"/>
    </row>
    <row r="32" spans="1:6" s="138" customFormat="1" ht="61.2" x14ac:dyDescent="0.3">
      <c r="A32" s="137" t="s">
        <v>937</v>
      </c>
      <c r="B32" s="136" t="s">
        <v>938</v>
      </c>
      <c r="C32" s="136"/>
      <c r="D32" s="136" t="s">
        <v>939</v>
      </c>
      <c r="E32" s="136" t="s">
        <v>940</v>
      </c>
      <c r="F32" s="139"/>
    </row>
    <row r="33" spans="1:6" s="138" customFormat="1" ht="275.39999999999998" x14ac:dyDescent="0.3">
      <c r="A33" s="137" t="s">
        <v>941</v>
      </c>
      <c r="B33" s="136" t="s">
        <v>942</v>
      </c>
      <c r="C33" s="136" t="s">
        <v>943</v>
      </c>
      <c r="D33" s="136" t="s">
        <v>944</v>
      </c>
      <c r="E33" s="136" t="s">
        <v>945</v>
      </c>
      <c r="F33" s="139"/>
    </row>
    <row r="34" spans="1:6" s="138" customFormat="1" ht="224.4" x14ac:dyDescent="0.3">
      <c r="A34" s="137" t="s">
        <v>946</v>
      </c>
      <c r="B34" s="136" t="s">
        <v>947</v>
      </c>
      <c r="C34" s="136" t="s">
        <v>948</v>
      </c>
      <c r="D34" s="136"/>
      <c r="E34" s="136" t="s">
        <v>949</v>
      </c>
      <c r="F34" s="139"/>
    </row>
    <row r="35" spans="1:6" s="138" customFormat="1" ht="20.399999999999999" x14ac:dyDescent="0.3">
      <c r="A35" s="137" t="s">
        <v>950</v>
      </c>
      <c r="B35" s="136"/>
      <c r="C35" s="136"/>
      <c r="D35" s="136" t="s">
        <v>951</v>
      </c>
      <c r="E35" s="136" t="s">
        <v>952</v>
      </c>
      <c r="F35" s="139"/>
    </row>
    <row r="36" spans="1:6" s="138" customFormat="1" ht="295.8" x14ac:dyDescent="0.3">
      <c r="A36" s="137" t="s">
        <v>757</v>
      </c>
      <c r="B36" s="136" t="s">
        <v>953</v>
      </c>
      <c r="C36" s="136" t="s">
        <v>954</v>
      </c>
      <c r="D36" s="136" t="s">
        <v>955</v>
      </c>
      <c r="E36" s="136" t="s">
        <v>956</v>
      </c>
      <c r="F36" s="136" t="s">
        <v>957</v>
      </c>
    </row>
    <row r="37" spans="1:6" s="138" customFormat="1" ht="40.799999999999997" x14ac:dyDescent="0.3">
      <c r="A37" s="137" t="s">
        <v>958</v>
      </c>
      <c r="B37" s="136" t="s">
        <v>959</v>
      </c>
      <c r="C37" s="139"/>
      <c r="D37" s="136" t="s">
        <v>960</v>
      </c>
      <c r="E37" s="136" t="s">
        <v>961</v>
      </c>
      <c r="F37" s="139"/>
    </row>
    <row r="38" spans="1:6" s="138" customFormat="1" ht="163.19999999999999" x14ac:dyDescent="0.3">
      <c r="A38" s="137" t="s">
        <v>962</v>
      </c>
      <c r="B38" s="136" t="s">
        <v>963</v>
      </c>
      <c r="C38" s="136" t="s">
        <v>964</v>
      </c>
      <c r="D38" s="136" t="s">
        <v>965</v>
      </c>
      <c r="E38" s="136" t="s">
        <v>966</v>
      </c>
      <c r="F38" s="139"/>
    </row>
    <row r="39" spans="1:6" s="138" customFormat="1" ht="81.599999999999994" x14ac:dyDescent="0.3">
      <c r="A39" s="137" t="s">
        <v>967</v>
      </c>
      <c r="B39" s="136" t="s">
        <v>968</v>
      </c>
      <c r="C39" s="136" t="s">
        <v>969</v>
      </c>
      <c r="D39" s="136"/>
      <c r="E39" s="136"/>
      <c r="F39" s="139"/>
    </row>
    <row r="40" spans="1:6" s="138" customFormat="1" ht="71.400000000000006" x14ac:dyDescent="0.3">
      <c r="A40" s="137" t="s">
        <v>758</v>
      </c>
      <c r="B40" s="136" t="s">
        <v>970</v>
      </c>
      <c r="C40" s="136" t="s">
        <v>971</v>
      </c>
      <c r="D40" s="139"/>
      <c r="E40" s="136"/>
      <c r="F40" s="136" t="s">
        <v>972</v>
      </c>
    </row>
    <row r="41" spans="1:6" s="138" customFormat="1" ht="132.6" x14ac:dyDescent="0.3">
      <c r="A41" s="137" t="s">
        <v>973</v>
      </c>
      <c r="B41" s="136" t="s">
        <v>974</v>
      </c>
      <c r="C41" s="136" t="s">
        <v>975</v>
      </c>
      <c r="D41" s="136" t="s">
        <v>976</v>
      </c>
      <c r="E41" s="136"/>
      <c r="F41" s="139"/>
    </row>
    <row r="42" spans="1:6" s="138" customFormat="1" ht="91.8" x14ac:dyDescent="0.3">
      <c r="A42" s="137" t="s">
        <v>977</v>
      </c>
      <c r="B42" s="136" t="s">
        <v>978</v>
      </c>
      <c r="C42" s="136" t="s">
        <v>979</v>
      </c>
      <c r="D42" s="139"/>
      <c r="E42" s="136" t="s">
        <v>980</v>
      </c>
      <c r="F42" s="139"/>
    </row>
    <row r="43" spans="1:6" s="138" customFormat="1" ht="71.400000000000006" x14ac:dyDescent="0.3">
      <c r="A43" s="137" t="s">
        <v>981</v>
      </c>
      <c r="B43" s="136" t="s">
        <v>982</v>
      </c>
      <c r="C43" s="136" t="s">
        <v>983</v>
      </c>
      <c r="D43" s="136" t="s">
        <v>984</v>
      </c>
      <c r="E43" s="136"/>
      <c r="F43" s="139"/>
    </row>
    <row r="44" spans="1:6" s="138" customFormat="1" ht="112.2" x14ac:dyDescent="0.3">
      <c r="A44" s="137" t="s">
        <v>985</v>
      </c>
      <c r="B44" s="136" t="s">
        <v>986</v>
      </c>
      <c r="C44" s="136" t="s">
        <v>987</v>
      </c>
      <c r="D44" s="136" t="s">
        <v>988</v>
      </c>
      <c r="E44" s="136"/>
      <c r="F44" s="139"/>
    </row>
    <row r="45" spans="1:6" s="138" customFormat="1" ht="71.400000000000006" x14ac:dyDescent="0.3">
      <c r="A45" s="137" t="s">
        <v>989</v>
      </c>
      <c r="B45" s="136" t="s">
        <v>990</v>
      </c>
      <c r="C45" s="136" t="s">
        <v>991</v>
      </c>
      <c r="D45" s="139"/>
      <c r="E45" s="136"/>
      <c r="F45" s="139"/>
    </row>
    <row r="46" spans="1:6" s="138" customFormat="1" ht="193.8" x14ac:dyDescent="0.3">
      <c r="A46" s="137" t="s">
        <v>790</v>
      </c>
      <c r="B46" s="136" t="s">
        <v>992</v>
      </c>
      <c r="C46" s="136" t="s">
        <v>993</v>
      </c>
      <c r="D46" s="136" t="s">
        <v>994</v>
      </c>
      <c r="E46" s="136"/>
      <c r="F46" s="139"/>
    </row>
    <row r="47" spans="1:6" s="138" customFormat="1" ht="81.599999999999994" x14ac:dyDescent="0.3">
      <c r="A47" s="137" t="s">
        <v>759</v>
      </c>
      <c r="B47" s="136" t="s">
        <v>995</v>
      </c>
      <c r="C47" s="136"/>
      <c r="D47" s="139"/>
      <c r="E47" s="136"/>
      <c r="F47" s="136" t="s">
        <v>996</v>
      </c>
    </row>
    <row r="48" spans="1:6" s="138" customFormat="1" ht="102" x14ac:dyDescent="0.3">
      <c r="A48" s="137" t="s">
        <v>19</v>
      </c>
      <c r="B48" s="136" t="s">
        <v>997</v>
      </c>
      <c r="C48" s="136" t="s">
        <v>998</v>
      </c>
      <c r="D48" s="139"/>
      <c r="E48" s="136" t="s">
        <v>999</v>
      </c>
      <c r="F48" s="139"/>
    </row>
    <row r="49" spans="1:6" s="138" customFormat="1" ht="61.2" x14ac:dyDescent="0.3">
      <c r="A49" s="137" t="s">
        <v>760</v>
      </c>
      <c r="B49" s="136" t="s">
        <v>1000</v>
      </c>
      <c r="C49" s="136"/>
      <c r="D49" s="136" t="s">
        <v>1001</v>
      </c>
      <c r="E49" s="136" t="s">
        <v>1002</v>
      </c>
      <c r="F49" s="139"/>
    </row>
    <row r="50" spans="1:6" s="138" customFormat="1" ht="30.6" x14ac:dyDescent="0.3">
      <c r="A50" s="137" t="s">
        <v>1003</v>
      </c>
      <c r="B50" s="136" t="s">
        <v>1004</v>
      </c>
      <c r="C50" s="136"/>
      <c r="D50" s="136"/>
      <c r="E50" s="136"/>
      <c r="F50" s="139"/>
    </row>
    <row r="51" spans="1:6" s="138" customFormat="1" ht="142.80000000000001" x14ac:dyDescent="0.3">
      <c r="A51" s="137" t="s">
        <v>1005</v>
      </c>
      <c r="B51" s="136" t="s">
        <v>1006</v>
      </c>
      <c r="C51" s="136" t="s">
        <v>1007</v>
      </c>
      <c r="D51" s="136" t="s">
        <v>1008</v>
      </c>
      <c r="E51" s="136" t="s">
        <v>1009</v>
      </c>
      <c r="F51" s="139"/>
    </row>
    <row r="52" spans="1:6" s="138" customFormat="1" ht="81.599999999999994" x14ac:dyDescent="0.3">
      <c r="A52" s="137" t="s">
        <v>1010</v>
      </c>
      <c r="B52" s="136" t="s">
        <v>1011</v>
      </c>
      <c r="C52" s="136" t="s">
        <v>1012</v>
      </c>
      <c r="D52" s="139"/>
      <c r="E52" s="136"/>
      <c r="F52" s="139"/>
    </row>
    <row r="53" spans="1:6" s="138" customFormat="1" ht="51" x14ac:dyDescent="0.3">
      <c r="A53" s="137" t="s">
        <v>1013</v>
      </c>
      <c r="B53" s="136" t="s">
        <v>1014</v>
      </c>
      <c r="C53" s="136"/>
      <c r="D53" s="136" t="s">
        <v>1015</v>
      </c>
      <c r="E53" s="136"/>
      <c r="F53" s="139"/>
    </row>
    <row r="54" spans="1:6" s="138" customFormat="1" ht="285.60000000000002" x14ac:dyDescent="0.3">
      <c r="A54" s="137" t="s">
        <v>1016</v>
      </c>
      <c r="B54" s="136" t="s">
        <v>1017</v>
      </c>
      <c r="C54" s="136"/>
      <c r="D54" s="136" t="s">
        <v>1018</v>
      </c>
      <c r="E54" s="136"/>
      <c r="F54" s="139"/>
    </row>
    <row r="55" spans="1:6" s="138" customFormat="1" ht="112.2" x14ac:dyDescent="0.3">
      <c r="A55" s="137" t="s">
        <v>1019</v>
      </c>
      <c r="B55" s="136" t="s">
        <v>1020</v>
      </c>
      <c r="C55" s="136"/>
      <c r="D55" s="139"/>
      <c r="E55" s="136"/>
      <c r="F55" s="139"/>
    </row>
    <row r="56" spans="1:6" s="138" customFormat="1" ht="163.19999999999999" x14ac:dyDescent="0.3">
      <c r="A56" s="137" t="s">
        <v>649</v>
      </c>
      <c r="B56" s="136" t="s">
        <v>1021</v>
      </c>
      <c r="C56" s="136"/>
      <c r="D56" s="136" t="s">
        <v>1022</v>
      </c>
      <c r="E56" s="136"/>
      <c r="F56" s="139"/>
    </row>
    <row r="57" spans="1:6" s="138" customFormat="1" ht="30.6" x14ac:dyDescent="0.3">
      <c r="A57" s="137" t="s">
        <v>1023</v>
      </c>
      <c r="B57" s="136" t="s">
        <v>1024</v>
      </c>
      <c r="C57" s="136"/>
      <c r="D57" s="139"/>
      <c r="E57" s="136"/>
      <c r="F57" s="139"/>
    </row>
    <row r="58" spans="1:6" s="138" customFormat="1" ht="132.6" x14ac:dyDescent="0.3">
      <c r="A58" s="137" t="s">
        <v>1025</v>
      </c>
      <c r="B58" s="136" t="s">
        <v>1026</v>
      </c>
      <c r="C58" s="136" t="s">
        <v>1027</v>
      </c>
      <c r="D58" s="139"/>
      <c r="E58" s="136" t="s">
        <v>1028</v>
      </c>
      <c r="F58" s="139"/>
    </row>
    <row r="59" spans="1:6" s="138" customFormat="1" ht="153" x14ac:dyDescent="0.3">
      <c r="A59" s="137" t="s">
        <v>646</v>
      </c>
      <c r="B59" s="136" t="s">
        <v>1029</v>
      </c>
      <c r="C59" s="136" t="s">
        <v>1030</v>
      </c>
      <c r="D59" s="136" t="s">
        <v>102</v>
      </c>
      <c r="E59" s="136" t="s">
        <v>1031</v>
      </c>
      <c r="F59" s="139"/>
    </row>
    <row r="60" spans="1:6" s="138" customFormat="1" ht="71.400000000000006" x14ac:dyDescent="0.3">
      <c r="A60" s="137" t="s">
        <v>50</v>
      </c>
      <c r="B60" s="136" t="s">
        <v>1032</v>
      </c>
      <c r="C60" s="136" t="s">
        <v>1033</v>
      </c>
      <c r="D60" s="136" t="s">
        <v>1034</v>
      </c>
      <c r="E60" s="136"/>
      <c r="F60" s="139"/>
    </row>
    <row r="61" spans="1:6" s="138" customFormat="1" ht="204" x14ac:dyDescent="0.3">
      <c r="A61" s="137" t="s">
        <v>1035</v>
      </c>
      <c r="B61" s="136" t="s">
        <v>1036</v>
      </c>
      <c r="C61" s="136" t="s">
        <v>1037</v>
      </c>
      <c r="D61" s="136" t="s">
        <v>1038</v>
      </c>
      <c r="E61" s="136" t="s">
        <v>1039</v>
      </c>
      <c r="F61" s="139"/>
    </row>
    <row r="62" spans="1:6" s="138" customFormat="1" ht="20.399999999999999" x14ac:dyDescent="0.3">
      <c r="A62" s="137" t="s">
        <v>1040</v>
      </c>
      <c r="B62" s="136" t="s">
        <v>1041</v>
      </c>
      <c r="C62" s="136" t="s">
        <v>1041</v>
      </c>
      <c r="D62" s="136"/>
      <c r="E62" s="136"/>
      <c r="F62" s="139"/>
    </row>
    <row r="63" spans="1:6" s="138" customFormat="1" ht="112.2" x14ac:dyDescent="0.3">
      <c r="A63" s="137" t="s">
        <v>762</v>
      </c>
      <c r="B63" s="136" t="s">
        <v>1042</v>
      </c>
      <c r="C63" s="139"/>
      <c r="D63" s="136"/>
      <c r="E63" s="139"/>
      <c r="F63" s="139"/>
    </row>
    <row r="64" spans="1:6" s="138" customFormat="1" ht="112.2" x14ac:dyDescent="0.3">
      <c r="A64" s="137" t="s">
        <v>1043</v>
      </c>
      <c r="B64" s="136" t="s">
        <v>1044</v>
      </c>
      <c r="C64" s="136" t="s">
        <v>1045</v>
      </c>
      <c r="D64" s="136" t="s">
        <v>1046</v>
      </c>
      <c r="E64" s="139"/>
      <c r="F64" s="139"/>
    </row>
    <row r="65" spans="1:6" s="138" customFormat="1" ht="20.399999999999999" x14ac:dyDescent="0.3">
      <c r="A65" s="137" t="s">
        <v>1047</v>
      </c>
      <c r="B65" s="136" t="s">
        <v>1048</v>
      </c>
      <c r="C65" s="139"/>
      <c r="D65" s="136"/>
      <c r="E65" s="139"/>
      <c r="F65" s="139"/>
    </row>
    <row r="66" spans="1:6" s="138" customFormat="1" ht="71.400000000000006" x14ac:dyDescent="0.3">
      <c r="A66" s="137" t="s">
        <v>1049</v>
      </c>
      <c r="B66" s="136" t="s">
        <v>1050</v>
      </c>
      <c r="C66" s="136" t="s">
        <v>1051</v>
      </c>
      <c r="D66" s="136" t="s">
        <v>1052</v>
      </c>
      <c r="E66" s="139" t="s">
        <v>1053</v>
      </c>
      <c r="F66" s="139"/>
    </row>
    <row r="67" spans="1:6" s="138" customFormat="1" ht="112.2" x14ac:dyDescent="0.3">
      <c r="A67" s="137" t="s">
        <v>1054</v>
      </c>
      <c r="B67" s="136" t="s">
        <v>1055</v>
      </c>
      <c r="C67" s="136" t="s">
        <v>1056</v>
      </c>
      <c r="D67" s="136" t="s">
        <v>1057</v>
      </c>
      <c r="E67" s="139"/>
      <c r="F67" s="139"/>
    </row>
    <row r="68" spans="1:6" s="138" customFormat="1" ht="30.6" x14ac:dyDescent="0.3">
      <c r="A68" s="137" t="s">
        <v>1058</v>
      </c>
      <c r="B68" s="136" t="s">
        <v>1059</v>
      </c>
      <c r="C68" s="136" t="s">
        <v>1060</v>
      </c>
      <c r="D68" s="136"/>
      <c r="E68" s="139"/>
      <c r="F68" s="139"/>
    </row>
    <row r="69" spans="1:6" s="138" customFormat="1" ht="244.8" x14ac:dyDescent="0.3">
      <c r="A69" s="137" t="s">
        <v>1061</v>
      </c>
      <c r="B69" s="136" t="s">
        <v>1062</v>
      </c>
      <c r="C69" s="136" t="s">
        <v>1063</v>
      </c>
      <c r="D69" s="139"/>
      <c r="E69" s="136" t="s">
        <v>1064</v>
      </c>
      <c r="F69" s="136" t="s">
        <v>1065</v>
      </c>
    </row>
    <row r="70" spans="1:6" s="138" customFormat="1" ht="163.19999999999999" x14ac:dyDescent="0.3">
      <c r="A70" s="137" t="s">
        <v>1066</v>
      </c>
      <c r="B70" s="136" t="s">
        <v>1067</v>
      </c>
      <c r="C70" s="139"/>
      <c r="D70" s="139"/>
      <c r="E70" s="139"/>
      <c r="F70" s="139"/>
    </row>
    <row r="71" spans="1:6" s="138" customFormat="1" ht="193.8" x14ac:dyDescent="0.3">
      <c r="A71" s="137" t="s">
        <v>17</v>
      </c>
      <c r="B71" s="136" t="s">
        <v>1068</v>
      </c>
      <c r="C71" s="136" t="s">
        <v>1069</v>
      </c>
      <c r="D71" s="139"/>
      <c r="E71" s="139"/>
      <c r="F71" s="136" t="s">
        <v>1070</v>
      </c>
    </row>
    <row r="72" spans="1:6" s="138" customFormat="1" ht="112.2" x14ac:dyDescent="0.3">
      <c r="A72" s="137" t="s">
        <v>11</v>
      </c>
      <c r="B72" s="136" t="s">
        <v>1071</v>
      </c>
      <c r="C72" s="136" t="s">
        <v>1072</v>
      </c>
      <c r="D72" s="136" t="s">
        <v>1073</v>
      </c>
      <c r="E72" s="136"/>
      <c r="F72" s="136" t="s">
        <v>1074</v>
      </c>
    </row>
    <row r="73" spans="1:6" s="138" customFormat="1" ht="20.399999999999999" x14ac:dyDescent="0.3">
      <c r="A73" s="137" t="s">
        <v>1075</v>
      </c>
      <c r="B73" s="136" t="s">
        <v>1076</v>
      </c>
      <c r="C73" s="136" t="s">
        <v>1077</v>
      </c>
      <c r="D73" s="139"/>
      <c r="E73" s="136"/>
      <c r="F73" s="139"/>
    </row>
    <row r="74" spans="1:6" s="138" customFormat="1" ht="91.8" x14ac:dyDescent="0.3">
      <c r="A74" s="137" t="s">
        <v>1078</v>
      </c>
      <c r="B74" s="136" t="s">
        <v>1079</v>
      </c>
      <c r="C74" s="139"/>
      <c r="D74" s="136" t="s">
        <v>1080</v>
      </c>
      <c r="E74" s="136" t="s">
        <v>1081</v>
      </c>
      <c r="F74" s="139"/>
    </row>
    <row r="75" spans="1:6" s="138" customFormat="1" ht="71.400000000000006" x14ac:dyDescent="0.3">
      <c r="A75" s="137" t="s">
        <v>1082</v>
      </c>
      <c r="B75" s="136" t="s">
        <v>1083</v>
      </c>
      <c r="C75" s="139" t="s">
        <v>1084</v>
      </c>
      <c r="D75" s="139"/>
      <c r="E75" s="136"/>
      <c r="F75" s="139"/>
    </row>
    <row r="76" spans="1:6" s="138" customFormat="1" ht="30.6" x14ac:dyDescent="0.3">
      <c r="A76" s="137" t="s">
        <v>1085</v>
      </c>
      <c r="B76" s="136" t="s">
        <v>1086</v>
      </c>
      <c r="C76" s="136" t="s">
        <v>1087</v>
      </c>
      <c r="D76" s="139"/>
      <c r="E76" s="136"/>
      <c r="F76" s="139"/>
    </row>
    <row r="77" spans="1:6" s="138" customFormat="1" ht="336.6" x14ac:dyDescent="0.3">
      <c r="A77" s="137" t="s">
        <v>763</v>
      </c>
      <c r="B77" s="136" t="s">
        <v>1088</v>
      </c>
      <c r="C77" s="136" t="s">
        <v>1089</v>
      </c>
      <c r="D77" s="136" t="s">
        <v>1090</v>
      </c>
      <c r="E77" s="136"/>
      <c r="F77" s="139"/>
    </row>
    <row r="78" spans="1:6" s="138" customFormat="1" ht="20.399999999999999" x14ac:dyDescent="0.3">
      <c r="A78" s="137" t="s">
        <v>1091</v>
      </c>
      <c r="B78" s="136"/>
      <c r="C78" s="136"/>
      <c r="D78" s="136" t="s">
        <v>1092</v>
      </c>
      <c r="E78" s="136" t="s">
        <v>1093</v>
      </c>
      <c r="F78" s="139"/>
    </row>
    <row r="79" spans="1:6" s="138" customFormat="1" ht="61.2" x14ac:dyDescent="0.3">
      <c r="A79" s="137" t="s">
        <v>1094</v>
      </c>
      <c r="B79" s="136" t="s">
        <v>1095</v>
      </c>
      <c r="C79" s="136" t="s">
        <v>1096</v>
      </c>
      <c r="D79" s="139"/>
      <c r="E79" s="136"/>
      <c r="F79" s="139"/>
    </row>
    <row r="80" spans="1:6" s="138" customFormat="1" ht="30.6" x14ac:dyDescent="0.3">
      <c r="A80" s="137" t="s">
        <v>1097</v>
      </c>
      <c r="B80" s="136" t="s">
        <v>1098</v>
      </c>
      <c r="C80" s="136" t="s">
        <v>1099</v>
      </c>
      <c r="D80" s="139"/>
      <c r="E80" s="136"/>
      <c r="F80" s="139"/>
    </row>
    <row r="81" spans="1:6" s="138" customFormat="1" ht="71.400000000000006" x14ac:dyDescent="0.3">
      <c r="A81" s="137" t="s">
        <v>6</v>
      </c>
      <c r="B81" s="136" t="s">
        <v>1100</v>
      </c>
      <c r="C81" s="142"/>
      <c r="D81" s="136" t="s">
        <v>1101</v>
      </c>
      <c r="E81" s="136"/>
      <c r="F81" s="139"/>
    </row>
    <row r="82" spans="1:6" s="138" customFormat="1" ht="173.4" x14ac:dyDescent="0.3">
      <c r="A82" s="137" t="s">
        <v>1102</v>
      </c>
      <c r="B82" s="136" t="s">
        <v>1103</v>
      </c>
      <c r="C82" s="136" t="s">
        <v>1104</v>
      </c>
      <c r="D82" s="139"/>
      <c r="E82" s="136" t="s">
        <v>1105</v>
      </c>
      <c r="F82" s="139"/>
    </row>
    <row r="83" spans="1:6" s="138" customFormat="1" ht="265.2" x14ac:dyDescent="0.3">
      <c r="A83" s="137" t="s">
        <v>12</v>
      </c>
      <c r="B83" s="136" t="s">
        <v>1106</v>
      </c>
      <c r="C83" s="136" t="s">
        <v>1107</v>
      </c>
      <c r="D83" s="136" t="s">
        <v>1108</v>
      </c>
      <c r="E83" s="136" t="s">
        <v>1109</v>
      </c>
      <c r="F83" s="136" t="s">
        <v>1110</v>
      </c>
    </row>
    <row r="84" spans="1:6" s="138" customFormat="1" ht="142.80000000000001" x14ac:dyDescent="0.3">
      <c r="A84" s="137" t="s">
        <v>1111</v>
      </c>
      <c r="B84" s="136" t="s">
        <v>1112</v>
      </c>
      <c r="C84" s="136"/>
      <c r="D84" s="136"/>
      <c r="E84" s="136" t="s">
        <v>1113</v>
      </c>
      <c r="F84" s="139"/>
    </row>
    <row r="85" spans="1:6" s="138" customFormat="1" ht="40.799999999999997" x14ac:dyDescent="0.3">
      <c r="A85" s="137" t="s">
        <v>10</v>
      </c>
      <c r="B85" s="136" t="s">
        <v>1114</v>
      </c>
      <c r="C85" s="136" t="s">
        <v>1115</v>
      </c>
      <c r="D85" s="136"/>
      <c r="E85" s="136" t="s">
        <v>1116</v>
      </c>
      <c r="F85" s="139"/>
    </row>
    <row r="86" spans="1:6" s="138" customFormat="1" ht="20.399999999999999" x14ac:dyDescent="0.3">
      <c r="A86" s="137" t="s">
        <v>1117</v>
      </c>
      <c r="B86" s="136" t="s">
        <v>1118</v>
      </c>
      <c r="C86" s="136"/>
      <c r="D86" s="136"/>
      <c r="E86" s="136"/>
      <c r="F86" s="139"/>
    </row>
    <row r="87" spans="1:6" s="138" customFormat="1" ht="20.399999999999999" x14ac:dyDescent="0.3">
      <c r="A87" s="137" t="s">
        <v>1119</v>
      </c>
      <c r="B87" s="136" t="s">
        <v>1120</v>
      </c>
      <c r="C87" s="136"/>
      <c r="D87" s="136"/>
      <c r="E87" s="136"/>
      <c r="F87" s="139"/>
    </row>
    <row r="88" spans="1:6" s="138" customFormat="1" ht="61.2" x14ac:dyDescent="0.3">
      <c r="A88" s="137" t="s">
        <v>1121</v>
      </c>
      <c r="B88" s="136" t="s">
        <v>1122</v>
      </c>
      <c r="C88" s="136" t="s">
        <v>1123</v>
      </c>
      <c r="D88" s="136" t="s">
        <v>1124</v>
      </c>
      <c r="E88" s="136"/>
      <c r="F88" s="139"/>
    </row>
    <row r="89" spans="1:6" s="138" customFormat="1" ht="102" x14ac:dyDescent="0.3">
      <c r="A89" s="137" t="s">
        <v>1125</v>
      </c>
      <c r="B89" s="136" t="s">
        <v>1126</v>
      </c>
      <c r="C89" s="136"/>
      <c r="D89" s="136" t="s">
        <v>1127</v>
      </c>
      <c r="E89" s="136"/>
      <c r="F89" s="139"/>
    </row>
    <row r="90" spans="1:6" s="140" customFormat="1" x14ac:dyDescent="0.3">
      <c r="A90" s="137" t="s">
        <v>36</v>
      </c>
      <c r="B90" s="136" t="s">
        <v>1128</v>
      </c>
      <c r="C90" s="139"/>
      <c r="D90" s="139"/>
      <c r="E90" s="139"/>
      <c r="F90" s="139"/>
    </row>
    <row r="91" spans="1:6" s="140" customFormat="1" x14ac:dyDescent="0.3">
      <c r="A91" s="137" t="s">
        <v>1129</v>
      </c>
      <c r="B91" s="136" t="s">
        <v>1130</v>
      </c>
      <c r="C91" s="139"/>
      <c r="D91" s="139"/>
      <c r="E91" s="139"/>
      <c r="F91" s="139"/>
    </row>
    <row r="92" spans="1:6" s="140" customFormat="1" ht="20.399999999999999" x14ac:dyDescent="0.3">
      <c r="A92" s="137" t="s">
        <v>1131</v>
      </c>
      <c r="B92" s="136" t="s">
        <v>1132</v>
      </c>
      <c r="C92" s="139"/>
      <c r="D92" s="139"/>
      <c r="E92" s="139"/>
      <c r="F92" s="139"/>
    </row>
    <row r="93" spans="1:6" s="138" customFormat="1" ht="81.599999999999994" x14ac:dyDescent="0.3">
      <c r="A93" s="137" t="s">
        <v>1133</v>
      </c>
      <c r="B93" s="136" t="s">
        <v>1134</v>
      </c>
      <c r="C93" s="136" t="s">
        <v>1135</v>
      </c>
      <c r="D93" s="136" t="s">
        <v>1136</v>
      </c>
      <c r="E93" s="136"/>
      <c r="F93" s="139"/>
    </row>
    <row r="94" spans="1:6" s="138" customFormat="1" ht="153" x14ac:dyDescent="0.3">
      <c r="A94" s="137" t="s">
        <v>1137</v>
      </c>
      <c r="B94" s="136" t="s">
        <v>1138</v>
      </c>
      <c r="C94" s="136" t="s">
        <v>1139</v>
      </c>
      <c r="D94" s="139"/>
      <c r="E94" s="136"/>
      <c r="F94" s="139"/>
    </row>
    <row r="95" spans="1:6" s="138" customFormat="1" ht="183.6" x14ac:dyDescent="0.3">
      <c r="A95" s="137" t="s">
        <v>731</v>
      </c>
      <c r="B95" s="136" t="s">
        <v>1140</v>
      </c>
      <c r="C95" s="136" t="s">
        <v>1141</v>
      </c>
      <c r="D95" s="139"/>
      <c r="E95" s="136"/>
      <c r="F95" s="139"/>
    </row>
    <row r="96" spans="1:6" s="140" customFormat="1" ht="30.6" x14ac:dyDescent="0.3">
      <c r="A96" s="137" t="s">
        <v>1142</v>
      </c>
      <c r="B96" s="136" t="s">
        <v>1143</v>
      </c>
      <c r="C96" s="136" t="s">
        <v>1144</v>
      </c>
      <c r="D96" s="139"/>
      <c r="E96" s="143"/>
      <c r="F96" s="139"/>
    </row>
    <row r="97" spans="1:6" s="140" customFormat="1" x14ac:dyDescent="0.3">
      <c r="A97" s="137" t="s">
        <v>1145</v>
      </c>
      <c r="B97" s="136" t="s">
        <v>1146</v>
      </c>
      <c r="C97" s="136" t="s">
        <v>1146</v>
      </c>
      <c r="D97" s="139"/>
      <c r="E97" s="139"/>
      <c r="F97" s="139"/>
    </row>
    <row r="98" spans="1:6" s="140" customFormat="1" ht="30.6" x14ac:dyDescent="0.3">
      <c r="A98" s="137" t="s">
        <v>1147</v>
      </c>
      <c r="B98" s="139"/>
      <c r="C98" s="139"/>
      <c r="D98" s="136" t="s">
        <v>1148</v>
      </c>
      <c r="E98" s="139"/>
      <c r="F98" s="139"/>
    </row>
    <row r="99" spans="1:6" s="140" customFormat="1" ht="30.6" x14ac:dyDescent="0.3">
      <c r="A99" s="137" t="s">
        <v>1149</v>
      </c>
      <c r="B99" s="139"/>
      <c r="C99" s="136" t="s">
        <v>1150</v>
      </c>
      <c r="D99" s="136"/>
      <c r="E99" s="139"/>
      <c r="F99" s="139"/>
    </row>
    <row r="100" spans="1:6" s="140" customFormat="1" ht="30.6" x14ac:dyDescent="0.3">
      <c r="A100" s="137" t="s">
        <v>1151</v>
      </c>
      <c r="B100" s="136" t="s">
        <v>1152</v>
      </c>
      <c r="C100" s="136" t="s">
        <v>1153</v>
      </c>
      <c r="D100" s="139"/>
      <c r="E100" s="136" t="s">
        <v>1154</v>
      </c>
      <c r="F100" s="139"/>
    </row>
    <row r="101" spans="1:6" s="138" customFormat="1" ht="81.599999999999994" x14ac:dyDescent="0.3">
      <c r="A101" s="137" t="s">
        <v>1155</v>
      </c>
      <c r="B101" s="136" t="s">
        <v>1156</v>
      </c>
      <c r="C101" s="139"/>
      <c r="D101" s="139"/>
      <c r="E101" s="136" t="s">
        <v>1157</v>
      </c>
      <c r="F101" s="139"/>
    </row>
    <row r="102" spans="1:6" s="140" customFormat="1" ht="30.6" x14ac:dyDescent="0.3">
      <c r="A102" s="137" t="s">
        <v>1158</v>
      </c>
      <c r="B102" s="139"/>
      <c r="C102" s="136" t="s">
        <v>1159</v>
      </c>
      <c r="D102" s="139"/>
      <c r="E102" s="136" t="s">
        <v>1160</v>
      </c>
      <c r="F102" s="139"/>
    </row>
    <row r="103" spans="1:6" s="138" customFormat="1" ht="112.2" x14ac:dyDescent="0.3">
      <c r="A103" s="137" t="s">
        <v>1161</v>
      </c>
      <c r="B103" s="136" t="s">
        <v>1162</v>
      </c>
      <c r="C103" s="139"/>
      <c r="D103" s="136" t="s">
        <v>1163</v>
      </c>
      <c r="E103" s="139"/>
      <c r="F103" s="139"/>
    </row>
    <row r="104" spans="1:6" s="138" customFormat="1" ht="153" x14ac:dyDescent="0.3">
      <c r="A104" s="137" t="s">
        <v>48</v>
      </c>
      <c r="B104" s="136" t="s">
        <v>1164</v>
      </c>
      <c r="C104" s="139"/>
      <c r="D104" s="139"/>
      <c r="E104" s="139"/>
      <c r="F104" s="139"/>
    </row>
    <row r="105" spans="1:6" s="140" customFormat="1" ht="40.799999999999997" x14ac:dyDescent="0.3">
      <c r="A105" s="137" t="s">
        <v>1165</v>
      </c>
      <c r="B105" s="136" t="s">
        <v>1166</v>
      </c>
      <c r="C105" s="136" t="s">
        <v>1167</v>
      </c>
      <c r="D105" s="136" t="s">
        <v>1168</v>
      </c>
      <c r="E105" s="136" t="s">
        <v>1169</v>
      </c>
      <c r="F105" s="139"/>
    </row>
    <row r="106" spans="1:6" s="138" customFormat="1" ht="102" x14ac:dyDescent="0.3">
      <c r="A106" s="137" t="s">
        <v>32</v>
      </c>
      <c r="B106" s="136" t="s">
        <v>1170</v>
      </c>
      <c r="C106" s="136" t="s">
        <v>1171</v>
      </c>
      <c r="D106" s="136" t="s">
        <v>1172</v>
      </c>
      <c r="E106" s="136" t="s">
        <v>1173</v>
      </c>
      <c r="F106" s="139"/>
    </row>
    <row r="107" spans="1:6" s="138" customFormat="1" ht="71.400000000000006" x14ac:dyDescent="0.3">
      <c r="A107" s="137" t="s">
        <v>1174</v>
      </c>
      <c r="B107" s="136" t="s">
        <v>1175</v>
      </c>
      <c r="C107" s="139"/>
      <c r="D107" s="139"/>
      <c r="E107" s="136"/>
      <c r="F107" s="139"/>
    </row>
    <row r="108" spans="1:6" s="138" customFormat="1" ht="20.399999999999999" x14ac:dyDescent="0.3">
      <c r="A108" s="137" t="s">
        <v>29</v>
      </c>
      <c r="B108" s="136" t="s">
        <v>1176</v>
      </c>
      <c r="C108" s="136" t="s">
        <v>1177</v>
      </c>
      <c r="D108" s="136" t="s">
        <v>1178</v>
      </c>
      <c r="E108" s="136"/>
      <c r="F108" s="139"/>
    </row>
    <row r="109" spans="1:6" s="138" customFormat="1" ht="30.6" x14ac:dyDescent="0.3">
      <c r="A109" s="137" t="s">
        <v>1179</v>
      </c>
      <c r="B109" s="136" t="s">
        <v>1180</v>
      </c>
      <c r="C109" s="136" t="s">
        <v>1181</v>
      </c>
      <c r="D109" s="136"/>
      <c r="E109" s="136"/>
      <c r="F109" s="139"/>
    </row>
    <row r="110" spans="1:6" s="138" customFormat="1" ht="71.400000000000006" x14ac:dyDescent="0.3">
      <c r="A110" s="137" t="s">
        <v>15</v>
      </c>
      <c r="B110" s="136" t="s">
        <v>1182</v>
      </c>
      <c r="C110" s="136" t="s">
        <v>1183</v>
      </c>
      <c r="D110" s="136" t="s">
        <v>1184</v>
      </c>
      <c r="E110" s="136"/>
      <c r="F110" s="139"/>
    </row>
    <row r="111" spans="1:6" s="138" customFormat="1" ht="81.599999999999994" x14ac:dyDescent="0.3">
      <c r="A111" s="137" t="s">
        <v>1185</v>
      </c>
      <c r="B111" s="136" t="s">
        <v>1186</v>
      </c>
      <c r="C111" s="139"/>
      <c r="D111" s="136" t="s">
        <v>1187</v>
      </c>
      <c r="E111" s="136"/>
      <c r="F111" s="139"/>
    </row>
    <row r="112" spans="1:6" s="138" customFormat="1" ht="91.8" x14ac:dyDescent="0.3">
      <c r="A112" s="137" t="s">
        <v>1188</v>
      </c>
      <c r="B112" s="136" t="s">
        <v>1189</v>
      </c>
      <c r="C112" s="136" t="s">
        <v>1190</v>
      </c>
      <c r="D112" s="136" t="s">
        <v>1191</v>
      </c>
      <c r="E112" s="136"/>
      <c r="F112" s="139"/>
    </row>
    <row r="113" spans="1:6" s="140" customFormat="1" ht="20.399999999999999" x14ac:dyDescent="0.3">
      <c r="A113" s="137" t="s">
        <v>1192</v>
      </c>
      <c r="B113" s="139"/>
      <c r="C113" s="139"/>
      <c r="D113" s="136" t="s">
        <v>1193</v>
      </c>
      <c r="E113" s="139"/>
      <c r="F113" s="139"/>
    </row>
    <row r="114" spans="1:6" s="140" customFormat="1" ht="30.6" x14ac:dyDescent="0.3">
      <c r="A114" s="137" t="s">
        <v>1194</v>
      </c>
      <c r="B114" s="136" t="s">
        <v>1195</v>
      </c>
      <c r="C114" s="136" t="s">
        <v>1196</v>
      </c>
      <c r="D114" s="136" t="s">
        <v>1197</v>
      </c>
      <c r="E114" s="139"/>
      <c r="F114" s="139"/>
    </row>
    <row r="115" spans="1:6" s="138" customFormat="1" ht="122.4" x14ac:dyDescent="0.3">
      <c r="A115" s="137" t="s">
        <v>1198</v>
      </c>
      <c r="B115" s="136" t="s">
        <v>1199</v>
      </c>
      <c r="C115" s="136" t="s">
        <v>1200</v>
      </c>
      <c r="D115" s="136" t="s">
        <v>1201</v>
      </c>
      <c r="E115" s="136" t="s">
        <v>1202</v>
      </c>
      <c r="F115" s="139"/>
    </row>
    <row r="116" spans="1:6" s="138" customFormat="1" ht="142.80000000000001" x14ac:dyDescent="0.3">
      <c r="A116" s="137" t="s">
        <v>1203</v>
      </c>
      <c r="B116" s="136" t="s">
        <v>1204</v>
      </c>
      <c r="C116" s="136" t="s">
        <v>1205</v>
      </c>
      <c r="D116" s="136" t="s">
        <v>1206</v>
      </c>
      <c r="E116" s="136"/>
      <c r="F116" s="139"/>
    </row>
    <row r="117" spans="1:6" s="138" customFormat="1" ht="71.400000000000006" x14ac:dyDescent="0.3">
      <c r="A117" s="137" t="s">
        <v>1207</v>
      </c>
      <c r="B117" s="136" t="s">
        <v>1208</v>
      </c>
      <c r="C117" s="136"/>
      <c r="D117" s="136" t="s">
        <v>1209</v>
      </c>
      <c r="E117" s="136" t="s">
        <v>1210</v>
      </c>
      <c r="F117" s="139"/>
    </row>
    <row r="118" spans="1:6" s="138" customFormat="1" ht="51" x14ac:dyDescent="0.3">
      <c r="A118" s="137" t="s">
        <v>20</v>
      </c>
      <c r="B118" s="136" t="s">
        <v>1211</v>
      </c>
      <c r="C118" s="136"/>
      <c r="D118" s="136"/>
      <c r="E118" s="136"/>
      <c r="F118" s="139"/>
    </row>
    <row r="119" spans="1:6" s="138" customFormat="1" ht="61.2" x14ac:dyDescent="0.3">
      <c r="A119" s="137" t="s">
        <v>785</v>
      </c>
      <c r="B119" s="136" t="s">
        <v>1212</v>
      </c>
      <c r="C119" s="136" t="s">
        <v>1213</v>
      </c>
      <c r="D119" s="136" t="s">
        <v>1214</v>
      </c>
      <c r="E119" s="136"/>
      <c r="F119" s="136" t="s">
        <v>1215</v>
      </c>
    </row>
    <row r="120" spans="1:6" s="138" customFormat="1" ht="173.4" x14ac:dyDescent="0.3">
      <c r="A120" s="137" t="s">
        <v>1216</v>
      </c>
      <c r="B120" s="136" t="s">
        <v>1217</v>
      </c>
      <c r="C120" s="136"/>
      <c r="D120" s="136"/>
      <c r="E120" s="136" t="s">
        <v>1218</v>
      </c>
      <c r="F120" s="139"/>
    </row>
    <row r="121" spans="1:6" s="138" customFormat="1" ht="71.400000000000006" x14ac:dyDescent="0.3">
      <c r="A121" s="137" t="s">
        <v>1219</v>
      </c>
      <c r="B121" s="136" t="s">
        <v>1220</v>
      </c>
      <c r="C121" s="136"/>
      <c r="D121" s="136" t="s">
        <v>1221</v>
      </c>
      <c r="E121" s="136"/>
      <c r="F121" s="139"/>
    </row>
    <row r="122" spans="1:6" s="138" customFormat="1" ht="142.80000000000001" x14ac:dyDescent="0.3">
      <c r="A122" s="137" t="s">
        <v>9</v>
      </c>
      <c r="B122" s="136" t="s">
        <v>1222</v>
      </c>
      <c r="C122" s="139"/>
      <c r="D122" s="136" t="s">
        <v>1223</v>
      </c>
      <c r="E122" s="141"/>
      <c r="F122" s="139"/>
    </row>
    <row r="123" spans="1:6" s="138" customFormat="1" ht="112.2" x14ac:dyDescent="0.3">
      <c r="A123" s="137" t="s">
        <v>764</v>
      </c>
      <c r="B123" s="144" t="s">
        <v>1224</v>
      </c>
      <c r="C123" s="136" t="s">
        <v>1225</v>
      </c>
      <c r="D123" s="136"/>
      <c r="E123" s="141"/>
      <c r="F123" s="139"/>
    </row>
    <row r="124" spans="1:6" s="145" customFormat="1" ht="132.6" x14ac:dyDescent="0.3">
      <c r="A124" s="137" t="s">
        <v>1226</v>
      </c>
      <c r="B124" s="136" t="s">
        <v>1227</v>
      </c>
      <c r="C124" s="136" t="s">
        <v>1228</v>
      </c>
      <c r="D124" s="136" t="s">
        <v>1229</v>
      </c>
      <c r="E124" s="139"/>
      <c r="F124" s="139"/>
    </row>
    <row r="125" spans="1:6" s="138" customFormat="1" ht="163.19999999999999" x14ac:dyDescent="0.3">
      <c r="A125" s="137" t="s">
        <v>765</v>
      </c>
      <c r="B125" s="136" t="s">
        <v>1230</v>
      </c>
      <c r="C125" s="136" t="s">
        <v>1231</v>
      </c>
      <c r="D125" s="136" t="s">
        <v>1232</v>
      </c>
      <c r="E125" s="139"/>
      <c r="F125" s="139"/>
    </row>
    <row r="126" spans="1:6" s="138" customFormat="1" ht="163.19999999999999" x14ac:dyDescent="0.3">
      <c r="A126" s="137" t="s">
        <v>37</v>
      </c>
      <c r="B126" s="136" t="s">
        <v>1233</v>
      </c>
      <c r="C126" s="136"/>
      <c r="D126" s="136" t="s">
        <v>1234</v>
      </c>
      <c r="E126" s="139"/>
      <c r="F126" s="139"/>
    </row>
    <row r="127" spans="1:6" s="138" customFormat="1" ht="275.39999999999998" x14ac:dyDescent="0.3">
      <c r="A127" s="137" t="s">
        <v>1235</v>
      </c>
      <c r="B127" s="136" t="s">
        <v>1236</v>
      </c>
      <c r="C127" s="136" t="s">
        <v>1237</v>
      </c>
      <c r="D127" s="136" t="s">
        <v>1238</v>
      </c>
      <c r="E127" s="136" t="s">
        <v>1239</v>
      </c>
      <c r="F127" s="139"/>
    </row>
    <row r="128" spans="1:6" s="138" customFormat="1" ht="183.6" x14ac:dyDescent="0.3">
      <c r="A128" s="137" t="s">
        <v>1240</v>
      </c>
      <c r="B128" s="136" t="s">
        <v>1241</v>
      </c>
      <c r="C128" s="136" t="s">
        <v>1242</v>
      </c>
      <c r="D128" s="136" t="s">
        <v>1243</v>
      </c>
      <c r="E128" s="139"/>
      <c r="F128" s="139"/>
    </row>
    <row r="129" spans="1:6" s="138" customFormat="1" ht="81.599999999999994" x14ac:dyDescent="0.3">
      <c r="A129" s="137" t="s">
        <v>1244</v>
      </c>
      <c r="B129" s="136" t="s">
        <v>1245</v>
      </c>
      <c r="C129" s="136" t="s">
        <v>1246</v>
      </c>
      <c r="D129" s="136"/>
      <c r="E129" s="136" t="s">
        <v>1247</v>
      </c>
      <c r="F129" s="139"/>
    </row>
    <row r="130" spans="1:6" s="138" customFormat="1" ht="30.6" x14ac:dyDescent="0.3">
      <c r="A130" s="137" t="s">
        <v>1248</v>
      </c>
      <c r="B130" s="136" t="s">
        <v>1249</v>
      </c>
      <c r="C130" s="139"/>
      <c r="D130" s="136" t="s">
        <v>1250</v>
      </c>
      <c r="E130" s="136" t="s">
        <v>1251</v>
      </c>
      <c r="F130" s="139"/>
    </row>
    <row r="131" spans="1:6" s="138" customFormat="1" ht="142.80000000000001" x14ac:dyDescent="0.3">
      <c r="A131" s="137" t="s">
        <v>1252</v>
      </c>
      <c r="B131" s="136" t="s">
        <v>1253</v>
      </c>
      <c r="C131" s="139"/>
      <c r="D131" s="136" t="s">
        <v>1254</v>
      </c>
      <c r="E131" s="139"/>
      <c r="F131" s="139"/>
    </row>
    <row r="132" spans="1:6" s="138" customFormat="1" ht="183.6" x14ac:dyDescent="0.3">
      <c r="A132" s="137" t="s">
        <v>1255</v>
      </c>
      <c r="B132" s="136" t="s">
        <v>1256</v>
      </c>
      <c r="C132" s="136" t="s">
        <v>1257</v>
      </c>
      <c r="D132" s="136" t="s">
        <v>1258</v>
      </c>
      <c r="E132" s="136" t="s">
        <v>1259</v>
      </c>
      <c r="F132" s="136" t="s">
        <v>1260</v>
      </c>
    </row>
    <row r="133" spans="1:6" s="138" customFormat="1" ht="20.399999999999999" x14ac:dyDescent="0.3">
      <c r="A133" s="137" t="s">
        <v>1261</v>
      </c>
      <c r="B133" s="136" t="s">
        <v>1262</v>
      </c>
      <c r="C133" s="139"/>
      <c r="D133" s="139"/>
      <c r="E133" s="139"/>
      <c r="F133" s="139"/>
    </row>
    <row r="134" spans="1:6" s="138" customFormat="1" ht="71.400000000000006" x14ac:dyDescent="0.3">
      <c r="A134" s="137" t="s">
        <v>1263</v>
      </c>
      <c r="B134" s="136" t="s">
        <v>1264</v>
      </c>
      <c r="C134" s="139"/>
      <c r="D134" s="136"/>
      <c r="E134" s="136" t="s">
        <v>1265</v>
      </c>
      <c r="F134" s="139"/>
    </row>
    <row r="135" spans="1:6" s="138" customFormat="1" ht="183.6" x14ac:dyDescent="0.3">
      <c r="A135" s="137" t="s">
        <v>1266</v>
      </c>
      <c r="B135" s="136" t="s">
        <v>1267</v>
      </c>
      <c r="C135" s="136" t="s">
        <v>1268</v>
      </c>
      <c r="D135" s="139"/>
      <c r="E135" s="141"/>
      <c r="F135" s="139"/>
    </row>
    <row r="136" spans="1:6" s="138" customFormat="1" ht="30.6" x14ac:dyDescent="0.3">
      <c r="A136" s="137" t="s">
        <v>1269</v>
      </c>
      <c r="C136" s="139"/>
      <c r="D136" s="139"/>
      <c r="E136" s="141"/>
      <c r="F136" s="136" t="s">
        <v>1270</v>
      </c>
    </row>
    <row r="137" spans="1:6" s="138" customFormat="1" ht="153" x14ac:dyDescent="0.3">
      <c r="A137" s="137" t="s">
        <v>1271</v>
      </c>
      <c r="B137" s="136" t="s">
        <v>1272</v>
      </c>
      <c r="C137" s="136"/>
      <c r="D137" s="139"/>
      <c r="E137" s="136"/>
      <c r="F137" s="139"/>
    </row>
    <row r="138" spans="1:6" s="138" customFormat="1" ht="112.2" x14ac:dyDescent="0.3">
      <c r="A138" s="137" t="s">
        <v>1273</v>
      </c>
      <c r="B138" s="136" t="s">
        <v>1274</v>
      </c>
      <c r="C138" s="139"/>
      <c r="D138" s="136" t="s">
        <v>1275</v>
      </c>
      <c r="E138" s="136"/>
      <c r="F138" s="139"/>
    </row>
    <row r="139" spans="1:6" s="138" customFormat="1" ht="61.2" x14ac:dyDescent="0.3">
      <c r="A139" s="137" t="s">
        <v>1276</v>
      </c>
      <c r="B139" s="136" t="s">
        <v>1277</v>
      </c>
      <c r="C139" s="136" t="s">
        <v>1278</v>
      </c>
      <c r="D139" s="136" t="s">
        <v>1279</v>
      </c>
      <c r="E139" s="136"/>
      <c r="F139" s="139"/>
    </row>
    <row r="140" spans="1:6" s="138" customFormat="1" ht="51" x14ac:dyDescent="0.3">
      <c r="A140" s="137" t="s">
        <v>1280</v>
      </c>
      <c r="B140" s="136" t="s">
        <v>1281</v>
      </c>
      <c r="C140" s="136" t="s">
        <v>102</v>
      </c>
      <c r="D140" s="136"/>
      <c r="E140" s="136"/>
      <c r="F140" s="139"/>
    </row>
    <row r="141" spans="1:6" s="138" customFormat="1" ht="244.8" x14ac:dyDescent="0.3">
      <c r="A141" s="137" t="s">
        <v>1282</v>
      </c>
      <c r="B141" s="136" t="s">
        <v>1283</v>
      </c>
      <c r="C141" s="136" t="s">
        <v>1284</v>
      </c>
      <c r="D141" s="139"/>
      <c r="E141" s="136"/>
      <c r="F141" s="139"/>
    </row>
    <row r="142" spans="1:6" s="138" customFormat="1" ht="91.8" x14ac:dyDescent="0.3">
      <c r="A142" s="137" t="s">
        <v>1285</v>
      </c>
      <c r="B142" s="136" t="s">
        <v>1286</v>
      </c>
      <c r="C142" s="136" t="s">
        <v>1287</v>
      </c>
      <c r="D142" s="139"/>
      <c r="E142" s="139"/>
      <c r="F142" s="139"/>
    </row>
    <row r="143" spans="1:6" s="138" customFormat="1" ht="102" x14ac:dyDescent="0.3">
      <c r="A143" s="137" t="s">
        <v>1288</v>
      </c>
      <c r="B143" s="136" t="s">
        <v>1289</v>
      </c>
      <c r="C143" s="136" t="s">
        <v>1290</v>
      </c>
      <c r="D143" s="139"/>
      <c r="E143" s="139"/>
      <c r="F143" s="139"/>
    </row>
    <row r="144" spans="1:6" s="138" customFormat="1" ht="40.799999999999997" x14ac:dyDescent="0.3">
      <c r="A144" s="137" t="s">
        <v>1291</v>
      </c>
      <c r="B144" s="136"/>
      <c r="C144" s="136"/>
      <c r="D144" s="139"/>
      <c r="E144" s="136" t="s">
        <v>1292</v>
      </c>
      <c r="F144" s="139"/>
    </row>
    <row r="145" spans="1:6" s="138" customFormat="1" ht="214.8" thickBot="1" x14ac:dyDescent="0.35">
      <c r="A145" s="137" t="s">
        <v>47</v>
      </c>
      <c r="B145" s="136" t="s">
        <v>1293</v>
      </c>
      <c r="C145" s="136" t="s">
        <v>1294</v>
      </c>
      <c r="D145" s="136" t="s">
        <v>1295</v>
      </c>
      <c r="E145" s="136" t="s">
        <v>1296</v>
      </c>
      <c r="F145" s="139"/>
    </row>
    <row r="146" spans="1:6" s="146" customFormat="1" ht="316.8" thickBot="1" x14ac:dyDescent="0.35">
      <c r="A146" s="137" t="s">
        <v>761</v>
      </c>
      <c r="B146" s="136" t="s">
        <v>1297</v>
      </c>
      <c r="C146" s="136"/>
      <c r="D146" s="136" t="s">
        <v>1298</v>
      </c>
      <c r="E146" s="136" t="s">
        <v>1299</v>
      </c>
      <c r="F146" s="139"/>
    </row>
    <row r="147" spans="1:6" s="138" customFormat="1" ht="81.599999999999994" x14ac:dyDescent="0.3">
      <c r="A147" s="137" t="s">
        <v>1300</v>
      </c>
      <c r="B147" s="136" t="s">
        <v>1301</v>
      </c>
      <c r="C147" s="136" t="s">
        <v>1302</v>
      </c>
      <c r="D147" s="136" t="s">
        <v>1303</v>
      </c>
      <c r="E147" s="136"/>
      <c r="F147" s="139"/>
    </row>
    <row r="148" spans="1:6" s="138" customFormat="1" ht="81.599999999999994" x14ac:dyDescent="0.3">
      <c r="A148" s="137" t="s">
        <v>1304</v>
      </c>
      <c r="B148" s="136" t="s">
        <v>1305</v>
      </c>
      <c r="C148" s="147"/>
      <c r="D148" s="136" t="s">
        <v>1306</v>
      </c>
      <c r="E148" s="139"/>
      <c r="F148" s="139"/>
    </row>
    <row r="149" spans="1:6" s="138" customFormat="1" ht="71.400000000000006" x14ac:dyDescent="0.3">
      <c r="A149" s="137" t="s">
        <v>1307</v>
      </c>
      <c r="B149" s="136" t="s">
        <v>1308</v>
      </c>
      <c r="C149" s="136" t="s">
        <v>1309</v>
      </c>
      <c r="D149" s="136"/>
      <c r="E149" s="139"/>
      <c r="F149" s="139"/>
    </row>
    <row r="150" spans="1:6" s="138" customFormat="1" ht="81.599999999999994" x14ac:dyDescent="0.3">
      <c r="A150" s="137" t="s">
        <v>1310</v>
      </c>
      <c r="B150" s="148" t="s">
        <v>1311</v>
      </c>
      <c r="C150" s="144" t="s">
        <v>1312</v>
      </c>
      <c r="D150" s="139"/>
      <c r="E150" s="136" t="s">
        <v>1313</v>
      </c>
      <c r="F150" s="139"/>
    </row>
    <row r="151" spans="1:6" s="138" customFormat="1" ht="40.799999999999997" x14ac:dyDescent="0.3">
      <c r="A151" s="137" t="s">
        <v>1314</v>
      </c>
      <c r="B151" s="136" t="s">
        <v>1315</v>
      </c>
      <c r="C151" s="136" t="s">
        <v>1316</v>
      </c>
      <c r="D151" s="136" t="s">
        <v>1317</v>
      </c>
      <c r="E151" s="136" t="s">
        <v>1318</v>
      </c>
      <c r="F151" s="139"/>
    </row>
    <row r="152" spans="1:6" s="138" customFormat="1" ht="40.799999999999997" x14ac:dyDescent="0.3">
      <c r="A152" s="137" t="s">
        <v>1319</v>
      </c>
      <c r="B152" s="136" t="s">
        <v>1320</v>
      </c>
      <c r="C152" s="136" t="s">
        <v>1321</v>
      </c>
      <c r="D152" s="139"/>
      <c r="E152" s="139"/>
      <c r="F152" s="139"/>
    </row>
    <row r="153" spans="1:6" s="138" customFormat="1" ht="81.599999999999994" x14ac:dyDescent="0.3">
      <c r="A153" s="137" t="s">
        <v>1322</v>
      </c>
      <c r="B153" s="136" t="s">
        <v>1323</v>
      </c>
      <c r="C153" s="136" t="s">
        <v>1324</v>
      </c>
      <c r="D153" s="139"/>
      <c r="E153" s="139"/>
      <c r="F153" s="139"/>
    </row>
    <row r="154" spans="1:6" s="138" customFormat="1" ht="112.2" x14ac:dyDescent="0.3">
      <c r="A154" s="137" t="s">
        <v>1325</v>
      </c>
      <c r="B154" s="136" t="s">
        <v>1326</v>
      </c>
      <c r="C154" s="139"/>
      <c r="D154" s="139"/>
      <c r="E154" s="139"/>
      <c r="F154" s="139"/>
    </row>
    <row r="155" spans="1:6" s="138" customFormat="1" ht="234.6" x14ac:dyDescent="0.3">
      <c r="A155" s="137" t="s">
        <v>1327</v>
      </c>
      <c r="B155" s="136" t="s">
        <v>1328</v>
      </c>
      <c r="C155" s="136" t="s">
        <v>1329</v>
      </c>
      <c r="D155" s="139"/>
      <c r="E155" s="136"/>
      <c r="F155" s="139"/>
    </row>
    <row r="156" spans="1:6" s="138" customFormat="1" ht="224.4" x14ac:dyDescent="0.3">
      <c r="A156" s="137" t="s">
        <v>1330</v>
      </c>
      <c r="B156" s="144" t="s">
        <v>1331</v>
      </c>
      <c r="C156" s="136" t="s">
        <v>1332</v>
      </c>
      <c r="D156" s="136" t="s">
        <v>1333</v>
      </c>
      <c r="E156" s="136" t="s">
        <v>1334</v>
      </c>
      <c r="F156" s="139"/>
    </row>
    <row r="157" spans="1:6" s="138" customFormat="1" ht="30.6" x14ac:dyDescent="0.3">
      <c r="A157" s="137" t="s">
        <v>1335</v>
      </c>
      <c r="B157" s="136" t="s">
        <v>1336</v>
      </c>
      <c r="C157" s="136" t="s">
        <v>1337</v>
      </c>
      <c r="D157" s="136" t="s">
        <v>1338</v>
      </c>
      <c r="E157" s="139"/>
      <c r="F157" s="139"/>
    </row>
    <row r="158" spans="1:6" s="138" customFormat="1" ht="40.799999999999997" x14ac:dyDescent="0.3">
      <c r="A158" s="137" t="s">
        <v>1339</v>
      </c>
      <c r="B158" s="136" t="s">
        <v>1340</v>
      </c>
      <c r="C158" s="141"/>
      <c r="D158" s="136" t="s">
        <v>1341</v>
      </c>
      <c r="E158" s="136" t="s">
        <v>1342</v>
      </c>
      <c r="F158" s="139"/>
    </row>
    <row r="159" spans="1:6" s="138" customFormat="1" ht="153" x14ac:dyDescent="0.3">
      <c r="A159" s="137" t="s">
        <v>1343</v>
      </c>
      <c r="B159" s="136" t="s">
        <v>1344</v>
      </c>
      <c r="C159" s="136" t="s">
        <v>1345</v>
      </c>
      <c r="D159" s="136" t="s">
        <v>1346</v>
      </c>
      <c r="E159" s="139"/>
      <c r="F159" s="136" t="s">
        <v>1347</v>
      </c>
    </row>
    <row r="160" spans="1:6" s="138" customFormat="1" ht="142.80000000000001" x14ac:dyDescent="0.3">
      <c r="A160" s="137" t="s">
        <v>656</v>
      </c>
      <c r="B160" s="136" t="s">
        <v>1348</v>
      </c>
      <c r="C160" s="136" t="s">
        <v>1349</v>
      </c>
      <c r="D160" s="139"/>
      <c r="E160" s="136" t="s">
        <v>1350</v>
      </c>
      <c r="F160" s="139"/>
    </row>
    <row r="161" spans="1:6" s="138" customFormat="1" ht="51" x14ac:dyDescent="0.3">
      <c r="A161" s="137" t="s">
        <v>1351</v>
      </c>
      <c r="B161" s="136" t="s">
        <v>1352</v>
      </c>
      <c r="C161" s="136"/>
      <c r="D161" s="139"/>
      <c r="E161" s="139"/>
      <c r="F161" s="139"/>
    </row>
    <row r="162" spans="1:6" s="138" customFormat="1" ht="91.8" x14ac:dyDescent="0.3">
      <c r="A162" s="137" t="s">
        <v>1353</v>
      </c>
      <c r="B162" s="136" t="s">
        <v>1354</v>
      </c>
      <c r="C162" s="136" t="s">
        <v>1355</v>
      </c>
      <c r="D162" s="136" t="s">
        <v>1356</v>
      </c>
      <c r="E162" s="139"/>
      <c r="F162" s="139"/>
    </row>
    <row r="163" spans="1:6" s="138" customFormat="1" ht="102" x14ac:dyDescent="0.3">
      <c r="A163" s="137" t="s">
        <v>787</v>
      </c>
      <c r="B163" s="136" t="s">
        <v>1357</v>
      </c>
      <c r="C163" s="136"/>
      <c r="D163" s="139"/>
      <c r="E163" s="136" t="s">
        <v>1358</v>
      </c>
      <c r="F163" s="139"/>
    </row>
    <row r="164" spans="1:6" s="138" customFormat="1" ht="142.80000000000001" x14ac:dyDescent="0.3">
      <c r="A164" s="137" t="s">
        <v>789</v>
      </c>
      <c r="B164" s="136" t="s">
        <v>1359</v>
      </c>
      <c r="C164" s="136" t="s">
        <v>1360</v>
      </c>
      <c r="D164" s="136" t="s">
        <v>1361</v>
      </c>
      <c r="E164" s="141"/>
      <c r="F164" s="139"/>
    </row>
    <row r="165" spans="1:6" s="138" customFormat="1" ht="367.2" x14ac:dyDescent="0.3">
      <c r="A165" s="137" t="s">
        <v>788</v>
      </c>
      <c r="B165" s="136" t="s">
        <v>1362</v>
      </c>
      <c r="C165" s="136" t="s">
        <v>1363</v>
      </c>
      <c r="D165" s="136" t="s">
        <v>1364</v>
      </c>
      <c r="E165" s="136"/>
      <c r="F165" s="139"/>
    </row>
    <row r="166" spans="1:6" s="138" customFormat="1" ht="153" x14ac:dyDescent="0.3">
      <c r="A166" s="137" t="s">
        <v>766</v>
      </c>
      <c r="B166" s="136" t="s">
        <v>1365</v>
      </c>
      <c r="C166" s="136" t="s">
        <v>1366</v>
      </c>
      <c r="D166" s="136" t="s">
        <v>1367</v>
      </c>
      <c r="E166" s="141"/>
      <c r="F166" s="139" t="s">
        <v>1368</v>
      </c>
    </row>
    <row r="167" spans="1:6" s="138" customFormat="1" ht="214.2" x14ac:dyDescent="0.3">
      <c r="A167" s="137" t="s">
        <v>1369</v>
      </c>
      <c r="B167" s="136" t="s">
        <v>1370</v>
      </c>
      <c r="C167" s="136" t="s">
        <v>1371</v>
      </c>
      <c r="D167" s="149" t="s">
        <v>1372</v>
      </c>
      <c r="E167" s="136" t="s">
        <v>1373</v>
      </c>
      <c r="F167" s="139"/>
    </row>
    <row r="168" spans="1:6" s="138" customFormat="1" ht="20.399999999999999" x14ac:dyDescent="0.3">
      <c r="A168" s="137" t="s">
        <v>1374</v>
      </c>
      <c r="B168" s="136" t="s">
        <v>1375</v>
      </c>
      <c r="C168" s="136"/>
      <c r="D168" s="144"/>
      <c r="E168" s="136"/>
      <c r="F168" s="139"/>
    </row>
    <row r="169" spans="1:6" s="138" customFormat="1" ht="81.599999999999994" x14ac:dyDescent="0.3">
      <c r="A169" s="137" t="s">
        <v>1376</v>
      </c>
      <c r="B169" s="136"/>
      <c r="C169" s="136" t="s">
        <v>1377</v>
      </c>
      <c r="D169" s="136" t="s">
        <v>1378</v>
      </c>
      <c r="E169" s="136"/>
      <c r="F169" s="139"/>
    </row>
    <row r="170" spans="1:6" s="138" customFormat="1" ht="71.400000000000006" x14ac:dyDescent="0.3">
      <c r="A170" s="150" t="s">
        <v>1379</v>
      </c>
      <c r="B170" s="136" t="s">
        <v>1380</v>
      </c>
      <c r="C170" s="136" t="s">
        <v>1381</v>
      </c>
      <c r="D170" s="136" t="s">
        <v>1382</v>
      </c>
      <c r="E170" s="139"/>
      <c r="F170" s="139"/>
    </row>
    <row r="171" spans="1:6" s="138" customFormat="1" ht="30.6" x14ac:dyDescent="0.3">
      <c r="A171" s="137" t="s">
        <v>1383</v>
      </c>
      <c r="B171" s="136" t="s">
        <v>1384</v>
      </c>
      <c r="C171" s="142"/>
      <c r="D171" s="142"/>
      <c r="E171" s="142"/>
      <c r="F171" s="139"/>
    </row>
    <row r="172" spans="1:6" s="138" customFormat="1" ht="61.2" x14ac:dyDescent="0.3">
      <c r="A172" s="137" t="s">
        <v>1385</v>
      </c>
      <c r="B172" s="136" t="s">
        <v>1386</v>
      </c>
      <c r="C172" s="136" t="s">
        <v>1387</v>
      </c>
      <c r="D172" s="136" t="s">
        <v>1388</v>
      </c>
      <c r="E172" s="136" t="s">
        <v>1389</v>
      </c>
      <c r="F172" s="139"/>
    </row>
    <row r="173" spans="1:6" s="138" customFormat="1" ht="61.2" x14ac:dyDescent="0.3">
      <c r="A173" s="137" t="s">
        <v>1390</v>
      </c>
      <c r="B173" s="136" t="s">
        <v>1391</v>
      </c>
      <c r="C173" s="142"/>
      <c r="D173" s="136" t="s">
        <v>1392</v>
      </c>
      <c r="E173" s="142"/>
      <c r="F173" s="139"/>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83937-0033-455C-A70D-22C47DC6C641}">
  <dimension ref="A1:F45"/>
  <sheetViews>
    <sheetView zoomScale="80" zoomScaleNormal="80" workbookViewId="0">
      <selection activeCell="B2" sqref="B2"/>
    </sheetView>
  </sheetViews>
  <sheetFormatPr defaultColWidth="33.5546875" defaultRowHeight="10.199999999999999" x14ac:dyDescent="0.3"/>
  <cols>
    <col min="1" max="1" width="12.109375" style="133" bestFit="1" customWidth="1"/>
    <col min="2" max="2" width="52.5546875" style="133" customWidth="1"/>
    <col min="3" max="3" width="33.44140625" style="133" customWidth="1"/>
    <col min="4" max="4" width="25.6640625" style="133" customWidth="1"/>
    <col min="5" max="5" width="20.6640625" style="133" customWidth="1"/>
    <col min="6" max="6" width="25.109375" style="132" customWidth="1"/>
    <col min="7" max="7" width="66.33203125" style="133" customWidth="1"/>
    <col min="8" max="16384" width="33.5546875" style="133"/>
  </cols>
  <sheetData>
    <row r="1" spans="1:6" x14ac:dyDescent="0.3">
      <c r="A1" s="151" t="s">
        <v>852</v>
      </c>
      <c r="B1" s="134" t="s">
        <v>1393</v>
      </c>
      <c r="C1" s="134" t="s">
        <v>1394</v>
      </c>
      <c r="D1" s="134" t="s">
        <v>1395</v>
      </c>
      <c r="E1" s="134" t="s">
        <v>1396</v>
      </c>
      <c r="F1" s="134" t="s">
        <v>853</v>
      </c>
    </row>
    <row r="2" spans="1:6" s="138" customFormat="1" ht="40.799999999999997" x14ac:dyDescent="0.3">
      <c r="A2" s="135" t="s">
        <v>24</v>
      </c>
      <c r="B2" s="136" t="s">
        <v>854</v>
      </c>
      <c r="C2" s="136" t="s">
        <v>855</v>
      </c>
      <c r="D2" s="137"/>
      <c r="E2" s="137"/>
      <c r="F2" s="137"/>
    </row>
    <row r="3" spans="1:6" s="138" customFormat="1" ht="81.599999999999994" x14ac:dyDescent="0.3">
      <c r="A3" s="135" t="s">
        <v>25</v>
      </c>
      <c r="B3" s="136" t="s">
        <v>856</v>
      </c>
      <c r="C3" s="136" t="s">
        <v>857</v>
      </c>
      <c r="D3" s="137"/>
      <c r="E3" s="137"/>
      <c r="F3" s="139"/>
    </row>
    <row r="4" spans="1:6" s="138" customFormat="1" ht="81.599999999999994" customHeight="1" x14ac:dyDescent="0.3">
      <c r="A4" s="137" t="s">
        <v>755</v>
      </c>
      <c r="B4" s="136" t="s">
        <v>867</v>
      </c>
      <c r="C4" s="136" t="s">
        <v>868</v>
      </c>
      <c r="D4" s="136" t="s">
        <v>869</v>
      </c>
      <c r="E4" s="136"/>
      <c r="F4" s="139"/>
    </row>
    <row r="5" spans="1:6" s="138" customFormat="1" ht="171" customHeight="1" x14ac:dyDescent="0.3">
      <c r="A5" s="137" t="s">
        <v>21</v>
      </c>
      <c r="B5" s="136" t="s">
        <v>873</v>
      </c>
      <c r="C5" s="136" t="s">
        <v>874</v>
      </c>
      <c r="D5" s="139"/>
      <c r="E5" s="139"/>
      <c r="F5" s="139"/>
    </row>
    <row r="6" spans="1:6" s="138" customFormat="1" ht="30.6" x14ac:dyDescent="0.3">
      <c r="A6" s="137" t="s">
        <v>22</v>
      </c>
      <c r="B6" s="136"/>
      <c r="C6" s="139"/>
      <c r="D6" s="136" t="s">
        <v>885</v>
      </c>
      <c r="E6" s="139"/>
      <c r="F6" s="139"/>
    </row>
    <row r="7" spans="1:6" s="138" customFormat="1" ht="142.80000000000001" x14ac:dyDescent="0.3">
      <c r="A7" s="137" t="s">
        <v>756</v>
      </c>
      <c r="B7" s="136" t="s">
        <v>911</v>
      </c>
      <c r="C7" s="136" t="s">
        <v>912</v>
      </c>
      <c r="D7" s="136" t="s">
        <v>913</v>
      </c>
      <c r="E7" s="139"/>
      <c r="F7" s="139"/>
    </row>
    <row r="8" spans="1:6" s="138" customFormat="1" ht="88.95" customHeight="1" x14ac:dyDescent="0.3">
      <c r="A8" s="137" t="s">
        <v>26</v>
      </c>
      <c r="B8" s="136" t="s">
        <v>921</v>
      </c>
      <c r="C8" s="139"/>
      <c r="D8" s="136" t="s">
        <v>922</v>
      </c>
      <c r="E8" s="139"/>
      <c r="F8" s="139"/>
    </row>
    <row r="9" spans="1:6" s="138" customFormat="1" ht="153" x14ac:dyDescent="0.3">
      <c r="A9" s="137" t="s">
        <v>734</v>
      </c>
      <c r="B9" s="136" t="s">
        <v>932</v>
      </c>
      <c r="C9" s="136" t="s">
        <v>933</v>
      </c>
      <c r="D9" s="136" t="s">
        <v>934</v>
      </c>
      <c r="E9" s="136"/>
      <c r="F9" s="139"/>
    </row>
    <row r="10" spans="1:6" s="138" customFormat="1" ht="229.95" customHeight="1" x14ac:dyDescent="0.3">
      <c r="A10" s="137" t="s">
        <v>946</v>
      </c>
      <c r="B10" s="136" t="s">
        <v>947</v>
      </c>
      <c r="C10" s="136" t="s">
        <v>948</v>
      </c>
      <c r="D10" s="136"/>
      <c r="E10" s="136" t="s">
        <v>949</v>
      </c>
      <c r="F10" s="139"/>
    </row>
    <row r="11" spans="1:6" s="138" customFormat="1" ht="295.8" x14ac:dyDescent="0.3">
      <c r="A11" s="137" t="s">
        <v>757</v>
      </c>
      <c r="B11" s="136" t="s">
        <v>953</v>
      </c>
      <c r="C11" s="136" t="s">
        <v>954</v>
      </c>
      <c r="D11" s="136" t="s">
        <v>955</v>
      </c>
      <c r="E11" s="136" t="s">
        <v>956</v>
      </c>
      <c r="F11" s="136" t="s">
        <v>957</v>
      </c>
    </row>
    <row r="12" spans="1:6" s="138" customFormat="1" ht="76.95" customHeight="1" x14ac:dyDescent="0.3">
      <c r="A12" s="137" t="s">
        <v>758</v>
      </c>
      <c r="B12" s="136" t="s">
        <v>970</v>
      </c>
      <c r="C12" s="136" t="s">
        <v>971</v>
      </c>
      <c r="D12" s="139"/>
      <c r="E12" s="136"/>
      <c r="F12" s="136" t="s">
        <v>972</v>
      </c>
    </row>
    <row r="13" spans="1:6" s="138" customFormat="1" ht="193.8" x14ac:dyDescent="0.3">
      <c r="A13" s="137" t="s">
        <v>790</v>
      </c>
      <c r="B13" s="136" t="s">
        <v>992</v>
      </c>
      <c r="C13" s="136" t="s">
        <v>993</v>
      </c>
      <c r="D13" s="136" t="s">
        <v>994</v>
      </c>
      <c r="E13" s="136"/>
      <c r="F13" s="139"/>
    </row>
    <row r="14" spans="1:6" s="138" customFormat="1" ht="81.599999999999994" x14ac:dyDescent="0.3">
      <c r="A14" s="137" t="s">
        <v>759</v>
      </c>
      <c r="B14" s="136" t="s">
        <v>995</v>
      </c>
      <c r="C14" s="136"/>
      <c r="D14" s="139"/>
      <c r="E14" s="136"/>
      <c r="F14" s="136" t="s">
        <v>996</v>
      </c>
    </row>
    <row r="15" spans="1:6" s="138" customFormat="1" ht="108.6" customHeight="1" x14ac:dyDescent="0.3">
      <c r="A15" s="137" t="s">
        <v>19</v>
      </c>
      <c r="B15" s="136" t="s">
        <v>997</v>
      </c>
      <c r="C15" s="136" t="s">
        <v>998</v>
      </c>
      <c r="D15" s="139"/>
      <c r="E15" s="136" t="s">
        <v>999</v>
      </c>
      <c r="F15" s="139"/>
    </row>
    <row r="16" spans="1:6" s="138" customFormat="1" ht="72.599999999999994" customHeight="1" x14ac:dyDescent="0.3">
      <c r="A16" s="137" t="s">
        <v>760</v>
      </c>
      <c r="B16" s="136" t="s">
        <v>1000</v>
      </c>
      <c r="C16" s="136"/>
      <c r="D16" s="136" t="s">
        <v>1001</v>
      </c>
      <c r="E16" s="136" t="s">
        <v>1002</v>
      </c>
      <c r="F16" s="139"/>
    </row>
    <row r="17" spans="1:6" s="138" customFormat="1" ht="190.2" customHeight="1" x14ac:dyDescent="0.3">
      <c r="A17" s="137" t="s">
        <v>649</v>
      </c>
      <c r="B17" s="136" t="s">
        <v>1021</v>
      </c>
      <c r="C17" s="136"/>
      <c r="D17" s="136" t="s">
        <v>1022</v>
      </c>
      <c r="E17" s="136"/>
      <c r="F17" s="139"/>
    </row>
    <row r="18" spans="1:6" s="138" customFormat="1" ht="181.95" customHeight="1" x14ac:dyDescent="0.3">
      <c r="A18" s="137" t="s">
        <v>646</v>
      </c>
      <c r="B18" s="136" t="s">
        <v>1029</v>
      </c>
      <c r="C18" s="136" t="s">
        <v>1030</v>
      </c>
      <c r="D18" s="136" t="s">
        <v>102</v>
      </c>
      <c r="E18" s="136" t="s">
        <v>1031</v>
      </c>
      <c r="F18" s="139"/>
    </row>
    <row r="19" spans="1:6" s="138" customFormat="1" ht="71.400000000000006" x14ac:dyDescent="0.3">
      <c r="A19" s="137" t="s">
        <v>50</v>
      </c>
      <c r="B19" s="136" t="s">
        <v>1032</v>
      </c>
      <c r="C19" s="136" t="s">
        <v>1033</v>
      </c>
      <c r="D19" s="136" t="s">
        <v>1034</v>
      </c>
      <c r="E19" s="136"/>
      <c r="F19" s="139"/>
    </row>
    <row r="20" spans="1:6" s="138" customFormat="1" ht="124.2" customHeight="1" x14ac:dyDescent="0.3">
      <c r="A20" s="137" t="s">
        <v>762</v>
      </c>
      <c r="B20" s="136" t="s">
        <v>1042</v>
      </c>
      <c r="C20" s="139"/>
      <c r="D20" s="136"/>
      <c r="E20" s="139"/>
      <c r="F20" s="139"/>
    </row>
    <row r="21" spans="1:6" s="138" customFormat="1" ht="127.95" customHeight="1" x14ac:dyDescent="0.3">
      <c r="A21" s="137" t="s">
        <v>1054</v>
      </c>
      <c r="B21" s="136" t="s">
        <v>1055</v>
      </c>
      <c r="C21" s="136" t="s">
        <v>1056</v>
      </c>
      <c r="D21" s="136" t="s">
        <v>1057</v>
      </c>
      <c r="E21" s="139"/>
      <c r="F21" s="139"/>
    </row>
    <row r="22" spans="1:6" s="138" customFormat="1" ht="219" customHeight="1" x14ac:dyDescent="0.3">
      <c r="A22" s="137" t="s">
        <v>17</v>
      </c>
      <c r="B22" s="136" t="s">
        <v>1068</v>
      </c>
      <c r="C22" s="136" t="s">
        <v>1069</v>
      </c>
      <c r="D22" s="139"/>
      <c r="E22" s="139"/>
      <c r="F22" s="136" t="s">
        <v>1070</v>
      </c>
    </row>
    <row r="23" spans="1:6" s="138" customFormat="1" ht="229.2" customHeight="1" x14ac:dyDescent="0.3">
      <c r="A23" s="137" t="s">
        <v>11</v>
      </c>
      <c r="B23" s="136" t="s">
        <v>1071</v>
      </c>
      <c r="C23" s="136" t="s">
        <v>1072</v>
      </c>
      <c r="D23" s="136" t="s">
        <v>1073</v>
      </c>
      <c r="E23" s="136"/>
      <c r="F23" s="136" t="s">
        <v>1074</v>
      </c>
    </row>
    <row r="24" spans="1:6" s="138" customFormat="1" ht="348.6" customHeight="1" x14ac:dyDescent="0.3">
      <c r="A24" s="137" t="s">
        <v>763</v>
      </c>
      <c r="B24" s="136" t="s">
        <v>1088</v>
      </c>
      <c r="C24" s="136" t="s">
        <v>1089</v>
      </c>
      <c r="D24" s="136" t="s">
        <v>1090</v>
      </c>
      <c r="E24" s="136"/>
      <c r="F24" s="139"/>
    </row>
    <row r="25" spans="1:6" s="138" customFormat="1" ht="71.400000000000006" x14ac:dyDescent="0.3">
      <c r="A25" s="137" t="s">
        <v>6</v>
      </c>
      <c r="B25" s="136" t="s">
        <v>1100</v>
      </c>
      <c r="C25" s="142"/>
      <c r="D25" s="136" t="s">
        <v>1101</v>
      </c>
      <c r="E25" s="136"/>
      <c r="F25" s="139"/>
    </row>
    <row r="26" spans="1:6" s="138" customFormat="1" ht="265.2" x14ac:dyDescent="0.3">
      <c r="A26" s="137" t="s">
        <v>12</v>
      </c>
      <c r="B26" s="136" t="s">
        <v>1106</v>
      </c>
      <c r="C26" s="136" t="s">
        <v>1107</v>
      </c>
      <c r="D26" s="136" t="s">
        <v>1108</v>
      </c>
      <c r="E26" s="136" t="s">
        <v>1109</v>
      </c>
      <c r="F26" s="136" t="s">
        <v>1110</v>
      </c>
    </row>
    <row r="27" spans="1:6" s="140" customFormat="1" x14ac:dyDescent="0.3">
      <c r="A27" s="137" t="s">
        <v>36</v>
      </c>
      <c r="B27" s="136" t="s">
        <v>1128</v>
      </c>
      <c r="C27" s="139"/>
      <c r="D27" s="139"/>
      <c r="E27" s="139"/>
      <c r="F27" s="139"/>
    </row>
    <row r="28" spans="1:6" s="138" customFormat="1" ht="183.6" x14ac:dyDescent="0.3">
      <c r="A28" s="137" t="s">
        <v>731</v>
      </c>
      <c r="B28" s="136" t="s">
        <v>1140</v>
      </c>
      <c r="C28" s="136" t="s">
        <v>1141</v>
      </c>
      <c r="D28" s="139"/>
      <c r="E28" s="136"/>
      <c r="F28" s="139"/>
    </row>
    <row r="29" spans="1:6" s="138" customFormat="1" ht="153" x14ac:dyDescent="0.3">
      <c r="A29" s="137" t="s">
        <v>48</v>
      </c>
      <c r="B29" s="136" t="s">
        <v>1164</v>
      </c>
      <c r="C29" s="139"/>
      <c r="D29" s="139"/>
      <c r="E29" s="139"/>
      <c r="F29" s="139"/>
    </row>
    <row r="30" spans="1:6" s="138" customFormat="1" ht="102" x14ac:dyDescent="0.3">
      <c r="A30" s="137" t="s">
        <v>32</v>
      </c>
      <c r="B30" s="136" t="s">
        <v>1170</v>
      </c>
      <c r="C30" s="136" t="s">
        <v>1171</v>
      </c>
      <c r="D30" s="136" t="s">
        <v>1172</v>
      </c>
      <c r="E30" s="136" t="s">
        <v>1173</v>
      </c>
      <c r="F30" s="139"/>
    </row>
    <row r="31" spans="1:6" s="138" customFormat="1" ht="20.399999999999999" x14ac:dyDescent="0.3">
      <c r="A31" s="137" t="s">
        <v>29</v>
      </c>
      <c r="B31" s="136" t="s">
        <v>1176</v>
      </c>
      <c r="C31" s="136" t="s">
        <v>1177</v>
      </c>
      <c r="D31" s="136" t="s">
        <v>1178</v>
      </c>
      <c r="E31" s="136"/>
      <c r="F31" s="139"/>
    </row>
    <row r="32" spans="1:6" s="138" customFormat="1" ht="71.400000000000006" x14ac:dyDescent="0.3">
      <c r="A32" s="137" t="s">
        <v>15</v>
      </c>
      <c r="B32" s="136" t="s">
        <v>1182</v>
      </c>
      <c r="C32" s="136" t="s">
        <v>1183</v>
      </c>
      <c r="D32" s="136" t="s">
        <v>1184</v>
      </c>
      <c r="E32" s="136"/>
      <c r="F32" s="139"/>
    </row>
    <row r="33" spans="1:6" s="138" customFormat="1" ht="51" x14ac:dyDescent="0.3">
      <c r="A33" s="137" t="s">
        <v>20</v>
      </c>
      <c r="B33" s="136" t="s">
        <v>1211</v>
      </c>
      <c r="C33" s="136"/>
      <c r="D33" s="136"/>
      <c r="E33" s="136"/>
      <c r="F33" s="139"/>
    </row>
    <row r="34" spans="1:6" s="138" customFormat="1" ht="61.2" x14ac:dyDescent="0.3">
      <c r="A34" s="137" t="s">
        <v>785</v>
      </c>
      <c r="B34" s="136" t="s">
        <v>1212</v>
      </c>
      <c r="C34" s="136" t="s">
        <v>1213</v>
      </c>
      <c r="D34" s="136" t="s">
        <v>1214</v>
      </c>
      <c r="E34" s="136"/>
      <c r="F34" s="136" t="s">
        <v>1215</v>
      </c>
    </row>
    <row r="35" spans="1:6" s="138" customFormat="1" ht="142.80000000000001" x14ac:dyDescent="0.3">
      <c r="A35" s="137" t="s">
        <v>9</v>
      </c>
      <c r="B35" s="136" t="s">
        <v>1222</v>
      </c>
      <c r="C35" s="139"/>
      <c r="D35" s="136" t="s">
        <v>1223</v>
      </c>
      <c r="E35" s="141"/>
      <c r="F35" s="139"/>
    </row>
    <row r="36" spans="1:6" s="138" customFormat="1" ht="112.2" x14ac:dyDescent="0.3">
      <c r="A36" s="137" t="s">
        <v>764</v>
      </c>
      <c r="B36" s="144" t="s">
        <v>1224</v>
      </c>
      <c r="C36" s="136" t="s">
        <v>1225</v>
      </c>
      <c r="D36" s="136"/>
      <c r="E36" s="141"/>
      <c r="F36" s="139"/>
    </row>
    <row r="37" spans="1:6" s="138" customFormat="1" ht="163.19999999999999" x14ac:dyDescent="0.3">
      <c r="A37" s="137" t="s">
        <v>765</v>
      </c>
      <c r="B37" s="136" t="s">
        <v>1230</v>
      </c>
      <c r="C37" s="136" t="s">
        <v>1231</v>
      </c>
      <c r="D37" s="136" t="s">
        <v>1232</v>
      </c>
      <c r="E37" s="139"/>
      <c r="F37" s="139"/>
    </row>
    <row r="38" spans="1:6" s="138" customFormat="1" ht="163.19999999999999" x14ac:dyDescent="0.3">
      <c r="A38" s="137" t="s">
        <v>37</v>
      </c>
      <c r="B38" s="136" t="s">
        <v>1233</v>
      </c>
      <c r="C38" s="136"/>
      <c r="D38" s="136" t="s">
        <v>1234</v>
      </c>
      <c r="E38" s="139"/>
      <c r="F38" s="139"/>
    </row>
    <row r="39" spans="1:6" s="138" customFormat="1" ht="214.8" thickBot="1" x14ac:dyDescent="0.35">
      <c r="A39" s="137" t="s">
        <v>47</v>
      </c>
      <c r="B39" s="136" t="s">
        <v>1293</v>
      </c>
      <c r="C39" s="136" t="s">
        <v>1294</v>
      </c>
      <c r="D39" s="136" t="s">
        <v>1295</v>
      </c>
      <c r="E39" s="136" t="s">
        <v>1296</v>
      </c>
      <c r="F39" s="139"/>
    </row>
    <row r="40" spans="1:6" s="146" customFormat="1" ht="316.8" thickBot="1" x14ac:dyDescent="0.35">
      <c r="A40" s="137" t="s">
        <v>761</v>
      </c>
      <c r="B40" s="136" t="s">
        <v>1297</v>
      </c>
      <c r="C40" s="136"/>
      <c r="D40" s="136" t="s">
        <v>1298</v>
      </c>
      <c r="E40" s="136" t="s">
        <v>1299</v>
      </c>
      <c r="F40" s="139"/>
    </row>
    <row r="41" spans="1:6" s="138" customFormat="1" ht="81.599999999999994" x14ac:dyDescent="0.3">
      <c r="A41" s="137" t="s">
        <v>1300</v>
      </c>
      <c r="B41" s="136" t="s">
        <v>1301</v>
      </c>
      <c r="C41" s="136" t="s">
        <v>1302</v>
      </c>
      <c r="D41" s="136" t="s">
        <v>1303</v>
      </c>
      <c r="E41" s="136"/>
      <c r="F41" s="139"/>
    </row>
    <row r="42" spans="1:6" s="138" customFormat="1" ht="142.80000000000001" x14ac:dyDescent="0.3">
      <c r="A42" s="137" t="s">
        <v>656</v>
      </c>
      <c r="B42" s="136" t="s">
        <v>1348</v>
      </c>
      <c r="C42" s="136" t="s">
        <v>1349</v>
      </c>
      <c r="D42" s="139"/>
      <c r="E42" s="136" t="s">
        <v>1350</v>
      </c>
      <c r="F42" s="139"/>
    </row>
    <row r="43" spans="1:6" s="138" customFormat="1" ht="142.80000000000001" x14ac:dyDescent="0.3">
      <c r="A43" s="137" t="s">
        <v>789</v>
      </c>
      <c r="B43" s="136" t="s">
        <v>1359</v>
      </c>
      <c r="C43" s="136" t="s">
        <v>1360</v>
      </c>
      <c r="D43" s="136" t="s">
        <v>1361</v>
      </c>
      <c r="E43" s="141"/>
      <c r="F43" s="139"/>
    </row>
    <row r="44" spans="1:6" s="138" customFormat="1" ht="367.2" x14ac:dyDescent="0.3">
      <c r="A44" s="137" t="s">
        <v>788</v>
      </c>
      <c r="B44" s="136" t="s">
        <v>1362</v>
      </c>
      <c r="C44" s="136" t="s">
        <v>1363</v>
      </c>
      <c r="D44" s="136" t="s">
        <v>1364</v>
      </c>
      <c r="E44" s="136"/>
      <c r="F44" s="139"/>
    </row>
    <row r="45" spans="1:6" s="138" customFormat="1" ht="153" x14ac:dyDescent="0.3">
      <c r="A45" s="137" t="s">
        <v>766</v>
      </c>
      <c r="B45" s="136" t="s">
        <v>1365</v>
      </c>
      <c r="C45" s="136" t="s">
        <v>1366</v>
      </c>
      <c r="D45" s="136" t="s">
        <v>1367</v>
      </c>
      <c r="E45" s="141"/>
      <c r="F45" s="139" t="s">
        <v>1368</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4D67-37D8-4E53-B331-8FF4069C967F}">
  <dimension ref="A3:J43"/>
  <sheetViews>
    <sheetView tabSelected="1" workbookViewId="0">
      <selection activeCell="B12" sqref="B12"/>
    </sheetView>
  </sheetViews>
  <sheetFormatPr defaultRowHeight="14.4" x14ac:dyDescent="0.3"/>
  <cols>
    <col min="2" max="2" width="24.44140625" customWidth="1"/>
    <col min="8" max="8" width="15.88671875" bestFit="1" customWidth="1"/>
  </cols>
  <sheetData>
    <row r="3" spans="1:10" x14ac:dyDescent="0.3">
      <c r="A3" t="s">
        <v>50</v>
      </c>
      <c r="B3" t="s">
        <v>54</v>
      </c>
      <c r="C3" s="15" t="s">
        <v>53</v>
      </c>
      <c r="D3" s="15" t="s">
        <v>51</v>
      </c>
      <c r="J3" s="15" t="s">
        <v>52</v>
      </c>
    </row>
    <row r="4" spans="1:10" x14ac:dyDescent="0.3">
      <c r="A4" t="s">
        <v>12</v>
      </c>
      <c r="B4" t="s">
        <v>57</v>
      </c>
      <c r="C4" s="15" t="s">
        <v>56</v>
      </c>
      <c r="J4" s="15" t="s">
        <v>58</v>
      </c>
    </row>
    <row r="5" spans="1:10" x14ac:dyDescent="0.3">
      <c r="A5" t="s">
        <v>0</v>
      </c>
      <c r="C5" s="15" t="s">
        <v>55</v>
      </c>
    </row>
    <row r="6" spans="1:10" x14ac:dyDescent="0.3">
      <c r="A6" t="s">
        <v>47</v>
      </c>
      <c r="B6" t="s">
        <v>2208</v>
      </c>
      <c r="C6" s="15" t="s">
        <v>59</v>
      </c>
    </row>
    <row r="7" spans="1:10" x14ac:dyDescent="0.3">
      <c r="A7" t="s">
        <v>48</v>
      </c>
      <c r="B7" t="s">
        <v>61</v>
      </c>
      <c r="C7" s="15" t="s">
        <v>60</v>
      </c>
    </row>
    <row r="9" spans="1:10" x14ac:dyDescent="0.3">
      <c r="A9" t="s">
        <v>2711</v>
      </c>
      <c r="B9" t="s">
        <v>63</v>
      </c>
      <c r="C9" s="15" t="s">
        <v>62</v>
      </c>
      <c r="D9" s="15" t="s">
        <v>2712</v>
      </c>
    </row>
    <row r="10" spans="1:10" x14ac:dyDescent="0.3">
      <c r="A10" t="s">
        <v>20</v>
      </c>
      <c r="B10" t="s">
        <v>2175</v>
      </c>
      <c r="C10" s="15" t="s">
        <v>2710</v>
      </c>
    </row>
    <row r="11" spans="1:10" x14ac:dyDescent="0.3">
      <c r="A11" t="s">
        <v>2714</v>
      </c>
      <c r="B11" t="s">
        <v>2715</v>
      </c>
      <c r="C11" s="15" t="s">
        <v>2713</v>
      </c>
    </row>
    <row r="12" spans="1:10" s="320" customFormat="1" x14ac:dyDescent="0.3">
      <c r="C12" s="15"/>
    </row>
    <row r="13" spans="1:10" x14ac:dyDescent="0.3">
      <c r="A13" t="s">
        <v>10</v>
      </c>
      <c r="B13" t="s">
        <v>65</v>
      </c>
      <c r="C13" s="15" t="s">
        <v>64</v>
      </c>
    </row>
    <row r="14" spans="1:10" x14ac:dyDescent="0.3">
      <c r="A14" t="s">
        <v>10</v>
      </c>
      <c r="B14" t="s">
        <v>2716</v>
      </c>
    </row>
    <row r="15" spans="1:10" s="322" customFormat="1" x14ac:dyDescent="0.3"/>
    <row r="16" spans="1:10" x14ac:dyDescent="0.3">
      <c r="A16" t="s">
        <v>48</v>
      </c>
      <c r="C16" s="15" t="s">
        <v>652</v>
      </c>
    </row>
    <row r="17" spans="1:8" x14ac:dyDescent="0.3">
      <c r="A17" t="s">
        <v>48</v>
      </c>
      <c r="B17" t="s">
        <v>775</v>
      </c>
      <c r="C17" s="15" t="s">
        <v>60</v>
      </c>
    </row>
    <row r="18" spans="1:8" x14ac:dyDescent="0.3">
      <c r="A18" t="s">
        <v>656</v>
      </c>
      <c r="B18" t="s">
        <v>774</v>
      </c>
      <c r="C18" s="15" t="s">
        <v>773</v>
      </c>
    </row>
    <row r="19" spans="1:8" x14ac:dyDescent="0.3">
      <c r="A19" t="s">
        <v>656</v>
      </c>
      <c r="B19" t="s">
        <v>799</v>
      </c>
      <c r="C19" s="15" t="s">
        <v>2404</v>
      </c>
    </row>
    <row r="21" spans="1:8" x14ac:dyDescent="0.3">
      <c r="A21" t="s">
        <v>649</v>
      </c>
      <c r="C21" t="s">
        <v>800</v>
      </c>
    </row>
    <row r="23" spans="1:8" x14ac:dyDescent="0.3">
      <c r="A23" t="s">
        <v>1568</v>
      </c>
      <c r="B23" t="s">
        <v>1569</v>
      </c>
      <c r="C23" s="15" t="s">
        <v>2381</v>
      </c>
    </row>
    <row r="24" spans="1:8" x14ac:dyDescent="0.3">
      <c r="A24" t="s">
        <v>1568</v>
      </c>
      <c r="C24" t="s">
        <v>1570</v>
      </c>
      <c r="H24" s="44"/>
    </row>
    <row r="26" spans="1:8" x14ac:dyDescent="0.3">
      <c r="A26" t="s">
        <v>1185</v>
      </c>
      <c r="B26" t="s">
        <v>1572</v>
      </c>
      <c r="C26" s="15" t="s">
        <v>1571</v>
      </c>
    </row>
    <row r="27" spans="1:8" x14ac:dyDescent="0.3">
      <c r="A27" t="s">
        <v>49</v>
      </c>
      <c r="B27" t="s">
        <v>2059</v>
      </c>
    </row>
    <row r="29" spans="1:8" x14ac:dyDescent="0.3">
      <c r="A29" t="s">
        <v>1684</v>
      </c>
      <c r="B29" t="s">
        <v>2072</v>
      </c>
      <c r="C29" s="15" t="s">
        <v>2073</v>
      </c>
    </row>
    <row r="30" spans="1:8" x14ac:dyDescent="0.3">
      <c r="B30" s="15" t="s">
        <v>2406</v>
      </c>
    </row>
    <row r="32" spans="1:8" x14ac:dyDescent="0.3">
      <c r="A32" t="s">
        <v>755</v>
      </c>
      <c r="B32" s="15" t="s">
        <v>2077</v>
      </c>
    </row>
    <row r="34" spans="1:5" s="300" customFormat="1" x14ac:dyDescent="0.3">
      <c r="A34" s="309" t="s">
        <v>736</v>
      </c>
      <c r="C34" s="15" t="s">
        <v>2640</v>
      </c>
    </row>
    <row r="36" spans="1:5" s="300" customFormat="1" x14ac:dyDescent="0.3">
      <c r="A36" s="300" t="s">
        <v>734</v>
      </c>
      <c r="C36" s="15" t="s">
        <v>2641</v>
      </c>
    </row>
    <row r="38" spans="1:5" x14ac:dyDescent="0.3">
      <c r="A38" t="s">
        <v>17</v>
      </c>
      <c r="B38" t="s">
        <v>2676</v>
      </c>
      <c r="C38" s="15" t="s">
        <v>2674</v>
      </c>
      <c r="D38" t="s">
        <v>2688</v>
      </c>
    </row>
    <row r="39" spans="1:5" x14ac:dyDescent="0.3">
      <c r="A39" t="s">
        <v>2677</v>
      </c>
      <c r="B39" t="s">
        <v>2679</v>
      </c>
      <c r="C39" s="15" t="s">
        <v>2678</v>
      </c>
      <c r="E39" s="15" t="s">
        <v>2680</v>
      </c>
    </row>
    <row r="41" spans="1:5" x14ac:dyDescent="0.3">
      <c r="A41" t="s">
        <v>49</v>
      </c>
      <c r="B41" t="s">
        <v>2697</v>
      </c>
      <c r="C41" s="15" t="s">
        <v>2696</v>
      </c>
    </row>
    <row r="43" spans="1:5" x14ac:dyDescent="0.3">
      <c r="A43" t="s">
        <v>32</v>
      </c>
      <c r="B43" t="s">
        <v>2700</v>
      </c>
      <c r="C43" s="15" t="s">
        <v>2699</v>
      </c>
      <c r="D43" s="15" t="s">
        <v>2698</v>
      </c>
    </row>
  </sheetData>
  <hyperlinks>
    <hyperlink ref="D3" r:id="rId1" xr:uid="{E17191BC-FE3F-4EB6-BC6E-74D83FF95E6B}"/>
    <hyperlink ref="J3" r:id="rId2" xr:uid="{2B250C6A-9611-459C-9F69-83FF07D0DC93}"/>
    <hyperlink ref="C3" r:id="rId3" xr:uid="{65B4B5B6-2F92-473A-A120-A992CE9E8AD8}"/>
    <hyperlink ref="C5" r:id="rId4" xr:uid="{763E8BD2-F551-441C-A413-8E2BE27CBD96}"/>
    <hyperlink ref="C4" r:id="rId5" xr:uid="{E4B27576-5D40-4CDA-8C05-163F97E7084D}"/>
    <hyperlink ref="J4" r:id="rId6" xr:uid="{44D6810B-3FB7-414F-920F-12DC60E6EDA2}"/>
    <hyperlink ref="C6" r:id="rId7" display="http://www.treasury.gov.za/" xr:uid="{7613B63F-84E2-40DD-8694-9B8527EBA9DB}"/>
    <hyperlink ref="C7" r:id="rId8" xr:uid="{926948EE-FFDC-48F1-85C3-56AE8B7FD37F}"/>
    <hyperlink ref="C9" r:id="rId9" xr:uid="{E9AE2A9E-5C0D-4742-8D96-4FE5873047FF}"/>
    <hyperlink ref="C13" r:id="rId10" xr:uid="{FE3C63B3-0080-4BAD-A36D-C51543ACEBE8}"/>
    <hyperlink ref="C16" r:id="rId11" xr:uid="{1C42F668-791B-4F40-880A-EAE23CA05607}"/>
    <hyperlink ref="C18" r:id="rId12" xr:uid="{3A33AD98-B4F3-400E-B85E-2E6A19AC2EF7}"/>
    <hyperlink ref="C17" r:id="rId13" xr:uid="{A96371CE-48E1-4CC2-9BCD-F810246C55FB}"/>
    <hyperlink ref="B32" r:id="rId14" xr:uid="{3E5A755C-2938-43FF-90AC-E4CC5C2F243F}"/>
    <hyperlink ref="C26" r:id="rId15" xr:uid="{B8293E28-CB37-4FE0-BE93-72615F106E6C}"/>
    <hyperlink ref="C23" r:id="rId16" xr:uid="{F6C3B0AB-633B-4A19-8A8E-36278020E05B}"/>
    <hyperlink ref="C19" r:id="rId17" xr:uid="{3975024E-5355-44A0-9090-3C85D89591E4}"/>
    <hyperlink ref="B30" r:id="rId18" xr:uid="{DBF3C460-7C89-47D9-A470-31F52F727A45}"/>
    <hyperlink ref="C29" r:id="rId19" xr:uid="{CF85BF53-80DC-4500-B5BA-020340E3E821}"/>
    <hyperlink ref="C34" r:id="rId20" xr:uid="{EFA9AB13-D92F-444B-B98A-178A29C1F855}"/>
    <hyperlink ref="C36" r:id="rId21" xr:uid="{F1FBB2D0-9712-4BF8-A839-12DA17E15FDC}"/>
    <hyperlink ref="C38" r:id="rId22" xr:uid="{F4DF1F7B-1878-49BB-9E5F-71C18AD87F84}"/>
    <hyperlink ref="C39" r:id="rId23" xr:uid="{CA143ABF-98FA-4638-A9AC-97E55636B18F}"/>
    <hyperlink ref="E39" r:id="rId24" xr:uid="{E29E6FA2-1B8F-4D5C-B399-C4F9C14C4966}"/>
    <hyperlink ref="C41" r:id="rId25" xr:uid="{B828EA73-370B-4038-AD8C-613B3C35E4DA}"/>
    <hyperlink ref="D43" r:id="rId26" xr:uid="{093058B6-3595-43C7-9668-053259537BCD}"/>
    <hyperlink ref="C43" r:id="rId27" xr:uid="{602553DF-53E2-45AD-AA59-8C3A809CC2A2}"/>
    <hyperlink ref="C10" r:id="rId28" xr:uid="{A3BA7E7C-3581-4F72-9BD4-2ABDFEC822E4}"/>
    <hyperlink ref="D9" r:id="rId29" xr:uid="{C29868FB-0C59-4984-8066-6B6A451983A3}"/>
    <hyperlink ref="C11" r:id="rId30" xr:uid="{56A8B881-10DC-461F-A87C-73157C60B91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vt:i4>
      </vt:variant>
    </vt:vector>
  </HeadingPairs>
  <TitlesOfParts>
    <vt:vector size="30" baseType="lpstr">
      <vt:lpstr>Real</vt:lpstr>
      <vt:lpstr>Real_temp_jan_2021</vt:lpstr>
      <vt:lpstr>for pivot</vt:lpstr>
      <vt:lpstr>pivot temp_jan_2021</vt:lpstr>
      <vt:lpstr>Nominal</vt:lpstr>
      <vt:lpstr>LAC</vt:lpstr>
      <vt:lpstr>Countries</vt:lpstr>
      <vt:lpstr>Inflation</vt:lpstr>
      <vt:lpstr>pivot</vt:lpstr>
      <vt:lpstr>for web</vt:lpstr>
      <vt:lpstr>Tax_type</vt:lpstr>
      <vt:lpstr>Sheet2</vt:lpstr>
      <vt:lpstr>Shortfall</vt:lpstr>
      <vt:lpstr>Tax Revenue+</vt:lpstr>
      <vt:lpstr>Menu</vt:lpstr>
      <vt:lpstr>Select</vt:lpstr>
      <vt:lpstr>ECCU</vt:lpstr>
      <vt:lpstr>Charts</vt:lpstr>
      <vt:lpstr>Congo DRC</vt:lpstr>
      <vt:lpstr>South Africa</vt:lpstr>
      <vt:lpstr>Philippines</vt:lpstr>
      <vt:lpstr>India</vt:lpstr>
      <vt:lpstr>Mozambique</vt:lpstr>
      <vt:lpstr>Argentina</vt:lpstr>
      <vt:lpstr>Kenya</vt:lpstr>
      <vt:lpstr>fiscal measures</vt:lpstr>
      <vt:lpstr>fiscal measures1</vt:lpstr>
      <vt:lpstr>Sources</vt:lpstr>
      <vt:lpstr>ChartValues</vt:lpstr>
      <vt:lpstr>ChartX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S. James</dc:creator>
  <cp:lastModifiedBy>Sebastian S. James</cp:lastModifiedBy>
  <dcterms:created xsi:type="dcterms:W3CDTF">2020-08-27T01:11:29Z</dcterms:created>
  <dcterms:modified xsi:type="dcterms:W3CDTF">2021-02-19T03:31:45Z</dcterms:modified>
</cp:coreProperties>
</file>